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filterPrivacy="1" codeName="ThisWorkbook"/>
  <xr:revisionPtr revIDLastSave="0" documentId="13_ncr:1_{41631FAD-C17E-44D1-A117-1993313B1785}" xr6:coauthVersionLast="47" xr6:coauthVersionMax="47" xr10:uidLastSave="{00000000-0000-0000-0000-000000000000}"/>
  <bookViews>
    <workbookView xWindow="6945" yWindow="1125" windowWidth="21600" windowHeight="11385" tabRatio="881" xr2:uid="{00000000-000D-0000-FFFF-FFFF00000000}"/>
  </bookViews>
  <sheets>
    <sheet name="RR Without JF or Tax" sheetId="105" r:id="rId1"/>
    <sheet name="Spend by Program" sheetId="106" r:id="rId2"/>
    <sheet name="RR by Program" sheetId="97" r:id="rId3"/>
    <sheet name="Rev Requirement" sheetId="89" r:id="rId4"/>
    <sheet name="SUMMARY" sheetId="73" r:id="rId5"/>
    <sheet name="O&amp;M" sheetId="65" r:id="rId6"/>
    <sheet name="O&amp;M fcst from ED" sheetId="93" r:id="rId7"/>
    <sheet name="All Capital ROI &amp; Depr" sheetId="95" r:id="rId8"/>
    <sheet name="Total Capital p 1-6" sheetId="92" r:id="rId9"/>
    <sheet name="Capital p1" sheetId="5" r:id="rId10"/>
    <sheet name="Amortization Schedule" sheetId="99" r:id="rId11"/>
    <sheet name="Lease Cost Breakdown" sheetId="100" r:id="rId12"/>
    <sheet name="Capital p2" sheetId="7" r:id="rId13"/>
    <sheet name="Capital p3 D" sheetId="10" r:id="rId14"/>
    <sheet name="Capital p3 T" sheetId="102" r:id="rId15"/>
    <sheet name="Capital p4" sheetId="6" r:id="rId16"/>
    <sheet name="Capital p5" sheetId="11" r:id="rId17"/>
    <sheet name="Capital p6" sheetId="94" r:id="rId18"/>
    <sheet name="In-Service &amp; Deprec Svgs" sheetId="88" r:id="rId19"/>
    <sheet name="Capital Spend fcst from ED" sheetId="87" r:id="rId20"/>
    <sheet name="Capital Spend fcst for SEWP" sheetId="101" r:id="rId21"/>
    <sheet name="WACC" sheetId="55" r:id="rId22"/>
    <sheet name="B-7-2022" sheetId="10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C" localSheetId="11">#REF!</definedName>
    <definedName name="\C">#REF!</definedName>
    <definedName name="\P" localSheetId="11">#REF!</definedName>
    <definedName name="\P">#REF!</definedName>
    <definedName name="\Z" localSheetId="11">#REF!</definedName>
    <definedName name="\Z">#REF!</definedName>
    <definedName name="_______APR40" localSheetId="11">#REF!</definedName>
    <definedName name="_______APR40">#REF!</definedName>
    <definedName name="_______AUG40" localSheetId="11">#REF!</definedName>
    <definedName name="_______AUG40">#REF!</definedName>
    <definedName name="_______DEC40" localSheetId="11">#REF!</definedName>
    <definedName name="_______DEC40">#REF!</definedName>
    <definedName name="_______FEB40" localSheetId="11">#REF!</definedName>
    <definedName name="_______FEB40">#REF!</definedName>
    <definedName name="_______JAN40" localSheetId="11">#REF!</definedName>
    <definedName name="_______JAN40">#REF!</definedName>
    <definedName name="_______JUL40" localSheetId="11">#REF!</definedName>
    <definedName name="_______JUL40">#REF!</definedName>
    <definedName name="_______JUN40" localSheetId="11">#REF!</definedName>
    <definedName name="_______JUN40">#REF!</definedName>
    <definedName name="_______MAR40">"MARWHLFPC"</definedName>
    <definedName name="_______MAY40" localSheetId="11">#REF!</definedName>
    <definedName name="_______MAY40">#REF!</definedName>
    <definedName name="_______NOV40" localSheetId="11">#REF!</definedName>
    <definedName name="_______NOV40">#REF!</definedName>
    <definedName name="_______OCT40" localSheetId="11">#REF!</definedName>
    <definedName name="_______OCT40">#REF!</definedName>
    <definedName name="_______SEP40" localSheetId="11">#REF!</definedName>
    <definedName name="_______SEP40">#REF!</definedName>
    <definedName name="______APR40" localSheetId="11">#REF!</definedName>
    <definedName name="______APR40">#REF!</definedName>
    <definedName name="______AUG40" localSheetId="11">#REF!</definedName>
    <definedName name="______AUG40">#REF!</definedName>
    <definedName name="______DEC40" localSheetId="11">#REF!</definedName>
    <definedName name="______DEC40">#REF!</definedName>
    <definedName name="______FEB40" localSheetId="11">#REF!</definedName>
    <definedName name="______FEB40">#REF!</definedName>
    <definedName name="______JAN40" localSheetId="11">#REF!</definedName>
    <definedName name="______JAN40">#REF!</definedName>
    <definedName name="______JUL40" localSheetId="11">#REF!</definedName>
    <definedName name="______JUL40">#REF!</definedName>
    <definedName name="______JUN40" localSheetId="11">#REF!</definedName>
    <definedName name="______JUN40">#REF!</definedName>
    <definedName name="______MAR40">"MARWHLFPC"</definedName>
    <definedName name="______MAY40" localSheetId="11">#REF!</definedName>
    <definedName name="______MAY40">#REF!</definedName>
    <definedName name="______NOV40" localSheetId="11">#REF!</definedName>
    <definedName name="______NOV40">#REF!</definedName>
    <definedName name="______OCT40" localSheetId="11">#REF!</definedName>
    <definedName name="______OCT40">#REF!</definedName>
    <definedName name="______SEP40" localSheetId="11">#REF!</definedName>
    <definedName name="______SEP40">#REF!</definedName>
    <definedName name="_____APR40" localSheetId="11">#REF!</definedName>
    <definedName name="_____APR40">#REF!</definedName>
    <definedName name="_____AUG40" localSheetId="11">#REF!</definedName>
    <definedName name="_____AUG40">#REF!</definedName>
    <definedName name="_____DEC40" localSheetId="11">#REF!</definedName>
    <definedName name="_____DEC40">#REF!</definedName>
    <definedName name="_____FEB40" localSheetId="11">#REF!</definedName>
    <definedName name="_____FEB40">#REF!</definedName>
    <definedName name="_____JAN40" localSheetId="11">#REF!</definedName>
    <definedName name="_____JAN40">#REF!</definedName>
    <definedName name="_____JUL40" localSheetId="11">#REF!</definedName>
    <definedName name="_____JUL40">#REF!</definedName>
    <definedName name="_____JUN40" localSheetId="11">#REF!</definedName>
    <definedName name="_____JUN40">#REF!</definedName>
    <definedName name="_____MAR40">"MARWHLFPC"</definedName>
    <definedName name="_____MAY40" localSheetId="11">#REF!</definedName>
    <definedName name="_____MAY40">#REF!</definedName>
    <definedName name="_____NOV40" localSheetId="11">#REF!</definedName>
    <definedName name="_____NOV40">#REF!</definedName>
    <definedName name="_____OCT40" localSheetId="11">#REF!</definedName>
    <definedName name="_____OCT40">#REF!</definedName>
    <definedName name="_____SEP40" localSheetId="11">#REF!</definedName>
    <definedName name="_____SEP40">#REF!</definedName>
    <definedName name="____APR40" localSheetId="11">#REF!</definedName>
    <definedName name="____APR40">#REF!</definedName>
    <definedName name="____AUG40" localSheetId="11">#REF!</definedName>
    <definedName name="____AUG40">#REF!</definedName>
    <definedName name="____DEC40" localSheetId="11">#REF!</definedName>
    <definedName name="____DEC40">#REF!</definedName>
    <definedName name="____FEB40" localSheetId="11">#REF!</definedName>
    <definedName name="____FEB40">#REF!</definedName>
    <definedName name="____JAN40" localSheetId="11">#REF!</definedName>
    <definedName name="____JAN40">#REF!</definedName>
    <definedName name="____JUL40" localSheetId="11">#REF!</definedName>
    <definedName name="____JUL40">#REF!</definedName>
    <definedName name="____JUN40" localSheetId="11">#REF!</definedName>
    <definedName name="____JUN40">#REF!</definedName>
    <definedName name="____MAR40">"MARWHLFPC"</definedName>
    <definedName name="____MAY40" localSheetId="11">#REF!</definedName>
    <definedName name="____MAY40">#REF!</definedName>
    <definedName name="____NOV40" localSheetId="11">#REF!</definedName>
    <definedName name="____NOV40">#REF!</definedName>
    <definedName name="____OCT40" localSheetId="11">#REF!</definedName>
    <definedName name="____OCT40">#REF!</definedName>
    <definedName name="____SEP40" localSheetId="11">#REF!</definedName>
    <definedName name="____SEP40">#REF!</definedName>
    <definedName name="___APR40" localSheetId="11">#REF!</definedName>
    <definedName name="___APR40">#REF!</definedName>
    <definedName name="___AUG40" localSheetId="11">#REF!</definedName>
    <definedName name="___AUG40">#REF!</definedName>
    <definedName name="___DEC40" localSheetId="11">#REF!</definedName>
    <definedName name="___DEC40">#REF!</definedName>
    <definedName name="___FEB40" localSheetId="11">#REF!</definedName>
    <definedName name="___FEB40">#REF!</definedName>
    <definedName name="___JAN40" localSheetId="11">#REF!</definedName>
    <definedName name="___JAN40">#REF!</definedName>
    <definedName name="___JUL40" localSheetId="11">#REF!</definedName>
    <definedName name="___JUL40">#REF!</definedName>
    <definedName name="___JUN40" localSheetId="11">#REF!</definedName>
    <definedName name="___JUN40">#REF!</definedName>
    <definedName name="___MAR40">"MARWHLFPC"</definedName>
    <definedName name="___MAY40" localSheetId="11">#REF!</definedName>
    <definedName name="___MAY40">#REF!</definedName>
    <definedName name="___NOV40" localSheetId="11">#REF!</definedName>
    <definedName name="___NOV40">#REF!</definedName>
    <definedName name="___OCT40" localSheetId="11">#REF!</definedName>
    <definedName name="___OCT40">#REF!</definedName>
    <definedName name="___SEP40" localSheetId="11">#REF!</definedName>
    <definedName name="___SEP40">#REF!</definedName>
    <definedName name="__APR40" localSheetId="11">#REF!</definedName>
    <definedName name="__APR40">#REF!</definedName>
    <definedName name="__AUG40" localSheetId="11">#REF!</definedName>
    <definedName name="__AUG40">#REF!</definedName>
    <definedName name="__DEC40" localSheetId="11">#REF!</definedName>
    <definedName name="__DEC40">#REF!</definedName>
    <definedName name="__FEB40" localSheetId="11">#REF!</definedName>
    <definedName name="__FEB40">#REF!</definedName>
    <definedName name="__JAN40" localSheetId="11">#REF!</definedName>
    <definedName name="__JAN40">#REF!</definedName>
    <definedName name="__JUL40" localSheetId="11">#REF!</definedName>
    <definedName name="__JUL40">#REF!</definedName>
    <definedName name="__JUN40" localSheetId="11">#REF!</definedName>
    <definedName name="__JUN40">#REF!</definedName>
    <definedName name="__MAR40">"MARWHLFPC"</definedName>
    <definedName name="__MAY40" localSheetId="11">#REF!</definedName>
    <definedName name="__MAY40">#REF!</definedName>
    <definedName name="__NOV40" localSheetId="11">#REF!</definedName>
    <definedName name="__NOV40">#REF!</definedName>
    <definedName name="__OCT40" localSheetId="11">#REF!</definedName>
    <definedName name="__OCT40">#REF!</definedName>
    <definedName name="__SEP40" localSheetId="11">#REF!</definedName>
    <definedName name="__SEP40">#REF!</definedName>
    <definedName name="_1" hidden="1">#REF!</definedName>
    <definedName name="_1999GOAL7" localSheetId="11">#REF!</definedName>
    <definedName name="_1999GOAL7">#REF!</definedName>
    <definedName name="_99_03GOAL" localSheetId="11">#REF!</definedName>
    <definedName name="_99_03GOAL">#REF!</definedName>
    <definedName name="_APR40" localSheetId="11">#REF!</definedName>
    <definedName name="_APR40">#REF!</definedName>
    <definedName name="_AUG40" localSheetId="11">#REF!</definedName>
    <definedName name="_AUG40">#REF!</definedName>
    <definedName name="_DEC40" localSheetId="11">#REF!</definedName>
    <definedName name="_DEC40">#REF!</definedName>
    <definedName name="_FEB40" localSheetId="11">#REF!</definedName>
    <definedName name="_FEB40">#REF!</definedName>
    <definedName name="_xlnm._FilterDatabase" localSheetId="11" hidden="1">#REF!</definedName>
    <definedName name="_xlnm._FilterDatabase" hidden="1">#REF!</definedName>
    <definedName name="_JAN40" localSheetId="11">#REF!</definedName>
    <definedName name="_JAN40">#REF!</definedName>
    <definedName name="_JUL40" localSheetId="11">#REF!</definedName>
    <definedName name="_JUL40">#REF!</definedName>
    <definedName name="_JUN40" localSheetId="11">#REF!</definedName>
    <definedName name="_JUN40">#REF!</definedName>
    <definedName name="_Key1" localSheetId="7" hidden="1">#REF!</definedName>
    <definedName name="_Key1" localSheetId="22" hidden="1">#REF!</definedName>
    <definedName name="_Key1" localSheetId="17" hidden="1">#REF!</definedName>
    <definedName name="_Key1" localSheetId="11" hidden="1">#REF!</definedName>
    <definedName name="_Key1" localSheetId="5" hidden="1">#REF!</definedName>
    <definedName name="_Key1" localSheetId="4" hidden="1">#REF!</definedName>
    <definedName name="_Key1" localSheetId="8" hidden="1">#REF!</definedName>
    <definedName name="_Key1" localSheetId="21" hidden="1">#REF!</definedName>
    <definedName name="_Key1" hidden="1">#REF!</definedName>
    <definedName name="_MAR40">"MARWHLFPC"</definedName>
    <definedName name="_MAY40" localSheetId="11">#REF!</definedName>
    <definedName name="_MAY40">#REF!</definedName>
    <definedName name="_NOV40" localSheetId="11">#REF!</definedName>
    <definedName name="_NOV40">#REF!</definedName>
    <definedName name="_OCT40" localSheetId="11">#REF!</definedName>
    <definedName name="_OCT40">#REF!</definedName>
    <definedName name="_Order1" hidden="1">255</definedName>
    <definedName name="_SEP40" localSheetId="11">#REF!</definedName>
    <definedName name="_SEP40">#REF!</definedName>
    <definedName name="_Sort" localSheetId="22" hidden="1">#REF!</definedName>
    <definedName name="_Sort" localSheetId="11" hidden="1">#REF!</definedName>
    <definedName name="_Sort" localSheetId="21" hidden="1">#REF!</definedName>
    <definedName name="_Sort" hidden="1">#REF!</definedName>
    <definedName name="_z" hidden="1">#REF!</definedName>
    <definedName name="a">[1]Sheet1!$B$10</definedName>
    <definedName name="ACCT_VARIANCE">#REF!</definedName>
    <definedName name="ACCTG_BOTH" localSheetId="11">#REF!</definedName>
    <definedName name="ACCTG_BOTH">#REF!</definedName>
    <definedName name="adds">#REF!</definedName>
    <definedName name="ALLOWALOC" localSheetId="11">#REF!</definedName>
    <definedName name="ALLOWALOC">#REF!</definedName>
    <definedName name="ALLOWBB4HPP" localSheetId="11">#REF!</definedName>
    <definedName name="ALLOWBB4HPP">#REF!</definedName>
    <definedName name="Apr" localSheetId="11">#REF!</definedName>
    <definedName name="Apr">#REF!</definedName>
    <definedName name="APRJE" localSheetId="11">'[2]JE FORMS'!#REF!</definedName>
    <definedName name="APRJE">'[2]JE FORMS'!#REF!</definedName>
    <definedName name="APRJE2" localSheetId="11">'[2]JE FORMS'!#REF!</definedName>
    <definedName name="APRJE2">'[2]JE FORMS'!#REF!</definedName>
    <definedName name="APRJE3" localSheetId="11">'[2]JE FORMS'!#REF!</definedName>
    <definedName name="APRJE3">'[2]JE FORMS'!#REF!</definedName>
    <definedName name="APRRET" localSheetId="11">#REF!</definedName>
    <definedName name="APRRET">#REF!</definedName>
    <definedName name="APRWHLFPC" localSheetId="11">#REF!</definedName>
    <definedName name="APRWHLFPC">#REF!</definedName>
    <definedName name="APRWHLFTM" localSheetId="11">#REF!</definedName>
    <definedName name="APRWHLFTM">#REF!</definedName>
    <definedName name="APRWHLSTC" localSheetId="11">#REF!</definedName>
    <definedName name="APRWHLSTC">#REF!</definedName>
    <definedName name="APRWHLWAU" localSheetId="11">#REF!</definedName>
    <definedName name="APRWHLWAU">#REF!</definedName>
    <definedName name="AUGFPC" localSheetId="11">#REF!</definedName>
    <definedName name="AUGFPC">#REF!</definedName>
    <definedName name="AUGJE" localSheetId="11">'[2]JE FORMS'!#REF!</definedName>
    <definedName name="AUGJE">'[2]JE FORMS'!#REF!</definedName>
    <definedName name="AUGJE2" localSheetId="11">'[2]JE FORMS'!#REF!</definedName>
    <definedName name="AUGJE2">'[2]JE FORMS'!#REF!</definedName>
    <definedName name="AUGJE3" localSheetId="11">'[2]JE FORMS'!#REF!</definedName>
    <definedName name="AUGJE3">'[2]JE FORMS'!#REF!</definedName>
    <definedName name="AUGRET" localSheetId="11">#REF!</definedName>
    <definedName name="AUGRET">#REF!</definedName>
    <definedName name="AUGWHLFPC" localSheetId="11">#REF!</definedName>
    <definedName name="AUGWHLFPC">#REF!</definedName>
    <definedName name="AUGWHLFTM" localSheetId="11">#REF!</definedName>
    <definedName name="AUGWHLFTM">#REF!</definedName>
    <definedName name="AUGWHLSTC" localSheetId="11">#REF!</definedName>
    <definedName name="AUGWHLSTC">#REF!</definedName>
    <definedName name="AUGWHLWAU" localSheetId="11">#REF!</definedName>
    <definedName name="AUGWHLWAU">#REF!</definedName>
    <definedName name="BalDatData" localSheetId="11">#REF!</definedName>
    <definedName name="BalDatData">#REF!</definedName>
    <definedName name="Beg_Bal">#REF!</definedName>
    <definedName name="BS_ACC_NUM" localSheetId="11">#REF!</definedName>
    <definedName name="BS_ACC_NUM">#REF!</definedName>
    <definedName name="BSACCTS" localSheetId="11">#REF!</definedName>
    <definedName name="BSACCTS">#REF!</definedName>
    <definedName name="BSDOWNLOAD" localSheetId="11">#REF!</definedName>
    <definedName name="BSDOWNLOAD">#REF!</definedName>
    <definedName name="BSFERC" localSheetId="11">#REF!</definedName>
    <definedName name="BSFERC">#REF!</definedName>
    <definedName name="BSHEADER" localSheetId="11">#REF!</definedName>
    <definedName name="BSHEADER">#REF!</definedName>
    <definedName name="BUDGETYEAR" localSheetId="11">#REF!</definedName>
    <definedName name="BUDGETYEAR">#REF!</definedName>
    <definedName name="CAPTRUEUP" localSheetId="11">#REF!</definedName>
    <definedName name="CAPTRUEUP">#REF!</definedName>
    <definedName name="CASHFLS" localSheetId="11">'[3]CASH FLOWS BKUP'!#REF!</definedName>
    <definedName name="CASHFLS">'[3]CASH FLOWS BKUP'!#REF!</definedName>
    <definedName name="CIQWBGuid" hidden="1">"f0842c6b-4f67-4da4-8ab9-05f9b8d91da0"</definedName>
    <definedName name="Cum_Int">#REF!</definedName>
    <definedName name="Data">#REF!</definedName>
    <definedName name="DD_CURMO" localSheetId="11">[4]ES_DD_SUMMARY!#REF!</definedName>
    <definedName name="DD_CURMO">[5]ES_DD_SUMMARY!#REF!</definedName>
    <definedName name="ddd">#REF!</definedName>
    <definedName name="ddddddddddd">#REF!</definedName>
    <definedName name="DECJE" localSheetId="11">'[2]JE FORMS'!#REF!</definedName>
    <definedName name="DECJE">'[2]JE FORMS'!#REF!</definedName>
    <definedName name="DECJE2">'[2]JE FORMS'!#REF!</definedName>
    <definedName name="DECJE3">'[2]JE FORMS'!#REF!</definedName>
    <definedName name="DECRET" localSheetId="11">#REF!</definedName>
    <definedName name="DECRET">#REF!</definedName>
    <definedName name="DECWHLFPC" localSheetId="11">#REF!</definedName>
    <definedName name="DECWHLFPC">#REF!</definedName>
    <definedName name="DECWHLFTM" localSheetId="11">#REF!</definedName>
    <definedName name="DECWHLFTM">#REF!</definedName>
    <definedName name="DECWHLSTC" localSheetId="11">#REF!</definedName>
    <definedName name="DECWHLSTC">#REF!</definedName>
    <definedName name="DECWHLWAU" localSheetId="11">#REF!</definedName>
    <definedName name="DECWHLWAU">#REF!</definedName>
    <definedName name="Destino">#REF!</definedName>
    <definedName name="DIST">#REF!</definedName>
    <definedName name="DISTLIST">#REF!</definedName>
    <definedName name="End_Bal">#REF!</definedName>
    <definedName name="EV__EVCOM_OPTIONS__" hidden="1">10</definedName>
    <definedName name="EV__EXPOPTIONS__" hidden="1">1</definedName>
    <definedName name="EV__LASTREFTIME__" hidden="1">"(GMT-05:00)8/11/2016 2:08:25 PM"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22</definedName>
    <definedName name="EV__WBVERSION__" hidden="1">0</definedName>
    <definedName name="Extra_Pay">#REF!</definedName>
    <definedName name="failed">#REF!</definedName>
    <definedName name="FEBJE">'[2]JE FORMS'!#REF!</definedName>
    <definedName name="FEBJE2">'[2]JE FORMS'!#REF!</definedName>
    <definedName name="FEBJE3">'[2]JE FORMS'!#REF!</definedName>
    <definedName name="FEBRET" localSheetId="11">#REF!</definedName>
    <definedName name="FEBRET">#REF!</definedName>
    <definedName name="FEBWHLFPC" localSheetId="11">#REF!</definedName>
    <definedName name="FEBWHLFPC">#REF!</definedName>
    <definedName name="FEBWHLFTM" localSheetId="11">#REF!</definedName>
    <definedName name="FEBWHLFTM">#REF!</definedName>
    <definedName name="FEBWHLSTC" localSheetId="11">#REF!</definedName>
    <definedName name="FEBWHLSTC">#REF!</definedName>
    <definedName name="FEBWHLWAU" localSheetId="11">#REF!</definedName>
    <definedName name="FEBWHLWAU">#REF!</definedName>
    <definedName name="FORE_VS_FORE">#REF!</definedName>
    <definedName name="Full_Print">#REF!</definedName>
    <definedName name="GOAL7" localSheetId="11">#REF!</definedName>
    <definedName name="GOAL7">#REF!</definedName>
    <definedName name="GOAL7ACT" localSheetId="11">#REF!</definedName>
    <definedName name="GOAL7ACT">#REF!</definedName>
    <definedName name="GOAL7BUD" localSheetId="11">#REF!</definedName>
    <definedName name="GOAL7BUD">#REF!</definedName>
    <definedName name="Header_Row">ROW(#REF!)</definedName>
    <definedName name="hills_cnty_sales_tax_2005">'[6]sales tax'!$AA$10</definedName>
    <definedName name="hills_cnty_surtax_2005">'[6]sales tax'!$AA$11</definedName>
    <definedName name="hills_cnty_total_sales_rate_2005">'[6]sales tax'!$AA$12</definedName>
    <definedName name="Int">#REF!</definedName>
    <definedName name="Interest_Rate">#REF!</definedName>
    <definedName name="INTERESTRECLASS" localSheetId="11">#REF!</definedName>
    <definedName name="INTERESTRECLASS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L_EPS_EST" hidden="1">"c24729"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ISTING_CURRENCY" hidden="1">"c2127"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41829.3635416667</definedName>
    <definedName name="IQ_NAV_ACT_OR_EST" hidden="1">"c2225"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39314.6042013889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NJE">'[2]JE FORMS'!#REF!</definedName>
    <definedName name="JANJE2">'[2]JE FORMS'!#REF!</definedName>
    <definedName name="JANJE3">'[2]JE FORMS'!#REF!</definedName>
    <definedName name="JANRET" localSheetId="11">#REF!</definedName>
    <definedName name="JANRET">#REF!</definedName>
    <definedName name="JANWHLFPC" localSheetId="11">#REF!</definedName>
    <definedName name="JANWHLFPC">#REF!</definedName>
    <definedName name="JANWHLFTM" localSheetId="11">#REF!</definedName>
    <definedName name="JANWHLFTM">#REF!</definedName>
    <definedName name="JANWHLSTC" localSheetId="11">#REF!</definedName>
    <definedName name="JANWHLSTC">#REF!</definedName>
    <definedName name="JANWHLWAU" localSheetId="11">#REF!</definedName>
    <definedName name="JANWHLWAU">#REF!</definedName>
    <definedName name="JULJE" localSheetId="11">'[2]JE FORMS'!#REF!</definedName>
    <definedName name="JULJE">'[2]JE FORMS'!#REF!</definedName>
    <definedName name="JULJE2" localSheetId="11">'[2]JE FORMS'!#REF!</definedName>
    <definedName name="JULJE2">'[2]JE FORMS'!#REF!</definedName>
    <definedName name="JULJE3" localSheetId="11">'[2]JE FORMS'!#REF!</definedName>
    <definedName name="JULJE3">'[2]JE FORMS'!#REF!</definedName>
    <definedName name="JULRET" localSheetId="11">#REF!</definedName>
    <definedName name="JULRET">#REF!</definedName>
    <definedName name="JULWHLFPC" localSheetId="11">#REF!</definedName>
    <definedName name="JULWHLFPC">#REF!</definedName>
    <definedName name="JULWHLFTM" localSheetId="11">#REF!</definedName>
    <definedName name="JULWHLFTM">#REF!</definedName>
    <definedName name="JULWHLSTC" localSheetId="11">#REF!</definedName>
    <definedName name="JULWHLSTC">#REF!</definedName>
    <definedName name="JULWHLWAU" localSheetId="11">#REF!</definedName>
    <definedName name="JULWHLWAU">#REF!</definedName>
    <definedName name="JUNJE" localSheetId="11">'[2]JE FORMS'!#REF!</definedName>
    <definedName name="JUNJE">'[2]JE FORMS'!#REF!</definedName>
    <definedName name="JUNJE2" localSheetId="11">'[2]JE FORMS'!#REF!</definedName>
    <definedName name="JUNJE2">'[2]JE FORMS'!#REF!</definedName>
    <definedName name="JUNJE3" localSheetId="11">'[2]JE FORMS'!#REF!</definedName>
    <definedName name="JUNJE3">'[2]JE FORMS'!#REF!</definedName>
    <definedName name="JUNPG2" localSheetId="11">#REF!</definedName>
    <definedName name="JUNPG2">#REF!</definedName>
    <definedName name="JUNREDO1" localSheetId="11">#REF!</definedName>
    <definedName name="JUNREDO1">#REF!</definedName>
    <definedName name="JUNRET" localSheetId="11">#REF!</definedName>
    <definedName name="JUNRET">#REF!</definedName>
    <definedName name="JUNWHLFPC" localSheetId="11">#REF!</definedName>
    <definedName name="JUNWHLFPC">#REF!</definedName>
    <definedName name="JUNWHLFTM" localSheetId="11">#REF!</definedName>
    <definedName name="JUNWHLFTM">#REF!</definedName>
    <definedName name="JUNWHLSTC" localSheetId="11">#REF!</definedName>
    <definedName name="JUNWHLSTC">#REF!</definedName>
    <definedName name="JUNWHLWAU" localSheetId="11">#REF!</definedName>
    <definedName name="JUNWHLWAU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MACROS">[7]UPDATES!$A$6</definedName>
    <definedName name="MARJE" localSheetId="11">'[2]JE FORMS'!#REF!</definedName>
    <definedName name="MARJE">'[2]JE FORMS'!#REF!</definedName>
    <definedName name="MARJE2" localSheetId="11">'[2]JE FORMS'!#REF!</definedName>
    <definedName name="MARJE2">'[2]JE FORMS'!#REF!</definedName>
    <definedName name="MARJE3" localSheetId="11">'[2]JE FORMS'!#REF!</definedName>
    <definedName name="MARJE3">'[2]JE FORMS'!#REF!</definedName>
    <definedName name="MARJE4" localSheetId="11">'[2]JE FORMS'!#REF!</definedName>
    <definedName name="MARJE4">'[2]JE FORMS'!#REF!</definedName>
    <definedName name="MARJEADJ" localSheetId="11">'[2]JE FORMS'!#REF!</definedName>
    <definedName name="MARJEADJ">'[2]JE FORMS'!#REF!</definedName>
    <definedName name="MARRET" localSheetId="11">#REF!</definedName>
    <definedName name="MARRET">#REF!</definedName>
    <definedName name="MARWHLFPC" localSheetId="11">#REF!</definedName>
    <definedName name="MARWHLFPC">#REF!</definedName>
    <definedName name="MARWHLFTM" localSheetId="11">#REF!</definedName>
    <definedName name="MARWHLFTM">#REF!</definedName>
    <definedName name="MARWHLSTC" localSheetId="11">#REF!</definedName>
    <definedName name="MARWHLSTC">#REF!</definedName>
    <definedName name="MARWHLWAU" localSheetId="11">#REF!</definedName>
    <definedName name="MARWHLWAU">#REF!</definedName>
    <definedName name="May" localSheetId="11">#REF!</definedName>
    <definedName name="May">#REF!</definedName>
    <definedName name="MAYJE" localSheetId="11">'[2]JE FORMS'!#REF!</definedName>
    <definedName name="MAYJE">'[2]JE FORMS'!#REF!</definedName>
    <definedName name="MAYJE2" localSheetId="11">'[2]JE FORMS'!#REF!</definedName>
    <definedName name="MAYJE2">'[2]JE FORMS'!#REF!</definedName>
    <definedName name="MAYJE3" localSheetId="11">'[2]JE FORMS'!#REF!</definedName>
    <definedName name="MAYJE3">'[2]JE FORMS'!#REF!</definedName>
    <definedName name="MAYJE4" localSheetId="11">'[2]JE FORMS'!#REF!</definedName>
    <definedName name="MAYJE4">'[2]JE FORMS'!#REF!</definedName>
    <definedName name="MAYREDO1" localSheetId="11">#REF!</definedName>
    <definedName name="MAYREDO1">#REF!</definedName>
    <definedName name="MAYRET" localSheetId="11">#REF!</definedName>
    <definedName name="MAYRET">#REF!</definedName>
    <definedName name="MAYWHLFPC" localSheetId="11">#REF!</definedName>
    <definedName name="MAYWHLFPC">#REF!</definedName>
    <definedName name="MAYWHLFTM" localSheetId="11">#REF!</definedName>
    <definedName name="MAYWHLFTM">#REF!</definedName>
    <definedName name="MAYWHLSTC" localSheetId="11">#REF!</definedName>
    <definedName name="MAYWHLSTC">#REF!</definedName>
    <definedName name="MAYWHLWAU" localSheetId="11">#REF!</definedName>
    <definedName name="MAYWHLWAU">#REF!</definedName>
    <definedName name="Month_Summary" localSheetId="11">#REF!</definedName>
    <definedName name="Month_Summary">#REF!</definedName>
    <definedName name="NONREC" localSheetId="11">#REF!</definedName>
    <definedName name="NONREC">#REF!</definedName>
    <definedName name="NOVJE" localSheetId="11">'[2]JE FORMS'!#REF!</definedName>
    <definedName name="NOVJE">'[2]JE FORMS'!#REF!</definedName>
    <definedName name="NOVJE2" localSheetId="11">'[2]JE FORMS'!#REF!</definedName>
    <definedName name="NOVJE2">'[2]JE FORMS'!#REF!</definedName>
    <definedName name="NOVJE3" localSheetId="11">'[2]JE FORMS'!#REF!</definedName>
    <definedName name="NOVJE3">'[2]JE FORMS'!#REF!</definedName>
    <definedName name="NOVRET" localSheetId="11">#REF!</definedName>
    <definedName name="NOVRET">#REF!</definedName>
    <definedName name="NOVWHLFPC" localSheetId="11">#REF!</definedName>
    <definedName name="NOVWHLFPC">#REF!</definedName>
    <definedName name="NOVWHLFTM" localSheetId="11">#REF!</definedName>
    <definedName name="NOVWHLFTM">#REF!</definedName>
    <definedName name="NOVWHLSTC" localSheetId="11">#REF!</definedName>
    <definedName name="NOVWHLSTC">#REF!</definedName>
    <definedName name="NOVWHLWAU" localSheetId="11">#REF!</definedName>
    <definedName name="NOVWHLWAU">#REF!</definedName>
    <definedName name="Num_Pmt_Per_Year">#REF!</definedName>
    <definedName name="Number_of_Payments">MATCH(0.01,End_Bal,-1)+1</definedName>
    <definedName name="OCTJE" localSheetId="11">'[2]JE FORMS'!#REF!</definedName>
    <definedName name="OCTJE">'[2]JE FORMS'!#REF!</definedName>
    <definedName name="OCTJE2" localSheetId="11">'[2]JE FORMS'!#REF!</definedName>
    <definedName name="OCTJE2">'[2]JE FORMS'!#REF!</definedName>
    <definedName name="OCTJE3" localSheetId="11">'[2]JE FORMS'!#REF!</definedName>
    <definedName name="OCTJE3">'[2]JE FORMS'!#REF!</definedName>
    <definedName name="OCTRET" localSheetId="11">#REF!</definedName>
    <definedName name="OCTRET">#REF!</definedName>
    <definedName name="octwhlfpc" localSheetId="11">#REF!</definedName>
    <definedName name="octwhlfpc">#REF!</definedName>
    <definedName name="octwhlftm" localSheetId="11">#REF!</definedName>
    <definedName name="octwhlftm">#REF!</definedName>
    <definedName name="octwhlstc" localSheetId="11">#REF!</definedName>
    <definedName name="octwhlstc">#REF!</definedName>
    <definedName name="octwhlwau" localSheetId="11">#REF!</definedName>
    <definedName name="octwhlwau">#REF!</definedName>
    <definedName name="OORACT" localSheetId="11">#REF!</definedName>
    <definedName name="OORACT">#REF!</definedName>
    <definedName name="OORBUD" localSheetId="11">#REF!</definedName>
    <definedName name="OORBUD">#REF!</definedName>
    <definedName name="OORSSGOAL" localSheetId="11">#REF!</definedName>
    <definedName name="OORSSGOAL">#REF!</definedName>
    <definedName name="Origen">#REF!</definedName>
    <definedName name="PagePrint">#REF!</definedName>
    <definedName name="Pay_Date">#REF!</definedName>
    <definedName name="Pay_Num">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>DATE(YEAR(Loan_Start),MONTH(Loan_Start)+Payment_Number,DAY(Loan_Start))</definedName>
    <definedName name="PGS_BS_ASSET">[8]Financials!#REF!</definedName>
    <definedName name="PGS_BS_LIABILITY">[8]Financials!#REF!</definedName>
    <definedName name="PGS_CASH">[8]Financials!#REF!</definedName>
    <definedName name="PGS_IS">[8]Financials!#REF!</definedName>
    <definedName name="PKDH">[9]Lists!$A$2:$A$54</definedName>
    <definedName name="PLANBOOK" localSheetId="11">#REF!</definedName>
    <definedName name="PLANBOOK">#REF!</definedName>
    <definedName name="Princ">#REF!</definedName>
    <definedName name="_xlnm.Print_Area" localSheetId="22">'B-7-2022'!$A$1:$R$503,'B-7-2022'!$T$1:$AK$56</definedName>
    <definedName name="_xlnm.Print_Area" localSheetId="12">'Capital p2'!$A$1:$DW$57</definedName>
    <definedName name="_xlnm.Print_Area" localSheetId="13">'Capital p3 D'!$A$1:$DW$57</definedName>
    <definedName name="_xlnm.Print_Area" localSheetId="14">'Capital p3 T'!$A$1:$DW$57</definedName>
    <definedName name="_xlnm.Print_Area" localSheetId="15">'Capital p4'!$A$1:$DW$57</definedName>
    <definedName name="_xlnm.Print_Area" localSheetId="16">'Capital p5'!$A$1:$DW$57</definedName>
    <definedName name="_xlnm.Print_Area" localSheetId="17">'Capital p6'!$A$1:$DW$57</definedName>
    <definedName name="_xlnm.Print_Area" localSheetId="18">'In-Service &amp; Deprec Svgs'!$A$1:$ED$317</definedName>
    <definedName name="_xlnm.Print_Area" localSheetId="3">'Rev Requirement'!$A$1:$K$129</definedName>
    <definedName name="Print_Area_Reset">OFFSET(Full_Print,0,0,Last_Row)</definedName>
    <definedName name="_xlnm.Print_Titles" localSheetId="18">'In-Service &amp; Deprec Svgs'!$A:$C</definedName>
    <definedName name="PrintRangeC1">#REF!</definedName>
    <definedName name="random">'[10]2011 Random Sample Generator '!$A$4:$F$778</definedName>
    <definedName name="REFORECAST_1">'[11]OOR PRESENT.'!#REF!</definedName>
    <definedName name="REFORECAST_2">'[11]OOR PRESENT.'!#REF!</definedName>
    <definedName name="REFORECAST_3">'[11]OOR PRESENT.'!#REF!</definedName>
    <definedName name="REFORECAST_4">'[11]OOR PRESENT.'!#REF!</definedName>
    <definedName name="REFORECAST_5">'[11]OOR PRESENT.'!#REF!</definedName>
    <definedName name="REFORECASTYEAR" localSheetId="11">#REF!</definedName>
    <definedName name="REFORECASTYEAR">#REF!</definedName>
    <definedName name="RESERVES">'[12]BS ACCTS'!$A$1:$P$300</definedName>
    <definedName name="rev153data">#REF!</definedName>
    <definedName name="rev451data">#REF!</definedName>
    <definedName name="sally">[13]UPDATES!$A$6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EPJE">'[2]JE FORMS'!#REF!</definedName>
    <definedName name="SEPJE2">'[2]JE FORMS'!#REF!</definedName>
    <definedName name="SEPJE3">'[2]JE FORMS'!#REF!</definedName>
    <definedName name="sepret" localSheetId="11">#REF!</definedName>
    <definedName name="sepret">#REF!</definedName>
    <definedName name="sepwhlfpc" localSheetId="11">#REF!</definedName>
    <definedName name="sepwhlfpc">#REF!</definedName>
    <definedName name="sepwhlftm" localSheetId="11">#REF!</definedName>
    <definedName name="sepwhlftm">#REF!</definedName>
    <definedName name="sepwhlstc" localSheetId="11">#REF!</definedName>
    <definedName name="sepwhlstc">#REF!</definedName>
    <definedName name="sepwhlwau" localSheetId="11">#REF!</definedName>
    <definedName name="sepwhlwau">#REF!</definedName>
    <definedName name="TABLE">#REF!</definedName>
    <definedName name="TAMPA_ELECTRIC__COMPANY">"MARWHLFPC"</definedName>
    <definedName name="Target">#REF!</definedName>
    <definedName name="three">#REF!</definedName>
    <definedName name="Total_Interest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ransmission_Infrastructure_Inspections">#REF!</definedName>
    <definedName name="TRUEUP" localSheetId="11">#REF!</definedName>
    <definedName name="TRUEUP">#REF!</definedName>
    <definedName name="TSS_CM" localSheetId="11">#REF!</definedName>
    <definedName name="TSS_CM">#REF!</definedName>
    <definedName name="TSS_YTD" localSheetId="11">#REF!</definedName>
    <definedName name="TSS_YTD">#REF!</definedName>
    <definedName name="Values_Entered">IF(Loan_Amount*Interest_Rate*Loan_Years*Loan_Start&gt;0,1,0)</definedName>
    <definedName name="VPOOR98F" localSheetId="11">#REF!</definedName>
    <definedName name="VPOOR98F">#REF!</definedName>
    <definedName name="VPOOR99" localSheetId="11">#REF!</definedName>
    <definedName name="VPOOR99">#REF!</definedName>
    <definedName name="wert">#REF!</definedName>
    <definedName name="YTD_NCE" localSheetId="11">#REF!</definedName>
    <definedName name="YTD_NCE">#REF!</definedName>
    <definedName name="YTD_Summary" localSheetId="11">#REF!</definedName>
    <definedName name="YTD_Summ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3" i="97" l="1"/>
  <c r="A36" i="106"/>
  <c r="A36" i="105"/>
  <c r="M6" i="106"/>
  <c r="M11" i="106"/>
  <c r="M10" i="106"/>
  <c r="M9" i="106"/>
  <c r="M8" i="106"/>
  <c r="M7" i="106"/>
  <c r="B6" i="106"/>
  <c r="K11" i="106"/>
  <c r="K10" i="106"/>
  <c r="K9" i="106"/>
  <c r="K8" i="106"/>
  <c r="K7" i="106"/>
  <c r="K6" i="106"/>
  <c r="J11" i="106"/>
  <c r="J10" i="106"/>
  <c r="J9" i="106"/>
  <c r="J8" i="106"/>
  <c r="J7" i="106"/>
  <c r="J6" i="106"/>
  <c r="I12" i="106"/>
  <c r="I11" i="106"/>
  <c r="I10" i="106"/>
  <c r="I9" i="106"/>
  <c r="I8" i="106"/>
  <c r="I13" i="106" s="1"/>
  <c r="I33" i="106" s="1"/>
  <c r="I7" i="106"/>
  <c r="I6" i="106"/>
  <c r="H12" i="106"/>
  <c r="H11" i="106"/>
  <c r="H10" i="106"/>
  <c r="H9" i="106"/>
  <c r="H8" i="106"/>
  <c r="H7" i="106"/>
  <c r="H13" i="106" s="1"/>
  <c r="H33" i="106" s="1"/>
  <c r="H6" i="106"/>
  <c r="G12" i="106"/>
  <c r="G11" i="106"/>
  <c r="G10" i="106"/>
  <c r="G9" i="106"/>
  <c r="G8" i="106"/>
  <c r="G7" i="106"/>
  <c r="G6" i="106"/>
  <c r="F12" i="106"/>
  <c r="F11" i="106"/>
  <c r="F10" i="106"/>
  <c r="F9" i="106"/>
  <c r="F8" i="106"/>
  <c r="F7" i="106"/>
  <c r="F6" i="106"/>
  <c r="F13" i="106" s="1"/>
  <c r="E12" i="106"/>
  <c r="E11" i="106"/>
  <c r="E10" i="106"/>
  <c r="E9" i="106"/>
  <c r="E8" i="106"/>
  <c r="E13" i="106" s="1"/>
  <c r="E33" i="106" s="1"/>
  <c r="E7" i="106"/>
  <c r="E6" i="106"/>
  <c r="D12" i="106"/>
  <c r="D11" i="106"/>
  <c r="L11" i="106" s="1"/>
  <c r="D10" i="106"/>
  <c r="D9" i="106"/>
  <c r="D8" i="106"/>
  <c r="L8" i="106" s="1"/>
  <c r="D7" i="106"/>
  <c r="L7" i="106" s="1"/>
  <c r="D6" i="106"/>
  <c r="C12" i="106"/>
  <c r="C11" i="106"/>
  <c r="C10" i="106"/>
  <c r="C9" i="106"/>
  <c r="C8" i="106"/>
  <c r="C7" i="106"/>
  <c r="C6" i="106"/>
  <c r="B12" i="106"/>
  <c r="B11" i="106"/>
  <c r="B10" i="106"/>
  <c r="B9" i="106"/>
  <c r="L9" i="106" s="1"/>
  <c r="B8" i="106"/>
  <c r="B7" i="106"/>
  <c r="K29" i="106"/>
  <c r="J29" i="106"/>
  <c r="I29" i="106"/>
  <c r="H29" i="106"/>
  <c r="G29" i="106"/>
  <c r="F29" i="106"/>
  <c r="E29" i="106"/>
  <c r="D29" i="106"/>
  <c r="C29" i="106"/>
  <c r="B29" i="106"/>
  <c r="L29" i="106" s="1"/>
  <c r="M29" i="106" s="1"/>
  <c r="K28" i="106"/>
  <c r="J28" i="106"/>
  <c r="I28" i="106"/>
  <c r="H28" i="106"/>
  <c r="G28" i="106"/>
  <c r="F28" i="106"/>
  <c r="E28" i="106"/>
  <c r="D28" i="106"/>
  <c r="C28" i="106"/>
  <c r="B28" i="106"/>
  <c r="L28" i="106" s="1"/>
  <c r="M28" i="106" s="1"/>
  <c r="K27" i="106"/>
  <c r="J27" i="106"/>
  <c r="I27" i="106"/>
  <c r="H27" i="106"/>
  <c r="G27" i="106"/>
  <c r="F27" i="106"/>
  <c r="E27" i="106"/>
  <c r="D27" i="106"/>
  <c r="C27" i="106"/>
  <c r="B27" i="106"/>
  <c r="L27" i="106" s="1"/>
  <c r="M27" i="106" s="1"/>
  <c r="K26" i="106"/>
  <c r="J26" i="106"/>
  <c r="I26" i="106"/>
  <c r="H26" i="106"/>
  <c r="G26" i="106"/>
  <c r="F26" i="106"/>
  <c r="E26" i="106"/>
  <c r="D26" i="106"/>
  <c r="C26" i="106"/>
  <c r="B26" i="106"/>
  <c r="L26" i="106" s="1"/>
  <c r="M26" i="106" s="1"/>
  <c r="K25" i="106"/>
  <c r="J25" i="106"/>
  <c r="I25" i="106"/>
  <c r="H25" i="106"/>
  <c r="G25" i="106"/>
  <c r="F25" i="106"/>
  <c r="E25" i="106"/>
  <c r="D25" i="106"/>
  <c r="C25" i="106"/>
  <c r="B25" i="106"/>
  <c r="L25" i="106" s="1"/>
  <c r="M25" i="106" s="1"/>
  <c r="K24" i="106"/>
  <c r="J24" i="106"/>
  <c r="I24" i="106"/>
  <c r="H24" i="106"/>
  <c r="G24" i="106"/>
  <c r="F24" i="106"/>
  <c r="E24" i="106"/>
  <c r="D24" i="106"/>
  <c r="C24" i="106"/>
  <c r="B24" i="106"/>
  <c r="L24" i="106" s="1"/>
  <c r="M24" i="106" s="1"/>
  <c r="K23" i="106"/>
  <c r="K30" i="106" s="1"/>
  <c r="J23" i="106"/>
  <c r="J30" i="106" s="1"/>
  <c r="I23" i="106"/>
  <c r="H23" i="106"/>
  <c r="G23" i="106"/>
  <c r="G30" i="106" s="1"/>
  <c r="F23" i="106"/>
  <c r="F30" i="106" s="1"/>
  <c r="E23" i="106"/>
  <c r="D23" i="106"/>
  <c r="C23" i="106"/>
  <c r="C30" i="106" s="1"/>
  <c r="B23" i="106"/>
  <c r="B30" i="106" s="1"/>
  <c r="K22" i="106"/>
  <c r="J22" i="106"/>
  <c r="I22" i="106"/>
  <c r="H22" i="106"/>
  <c r="G22" i="106"/>
  <c r="F22" i="106"/>
  <c r="E22" i="106"/>
  <c r="D22" i="106"/>
  <c r="C22" i="106"/>
  <c r="B22" i="106"/>
  <c r="L22" i="106" s="1"/>
  <c r="K21" i="106"/>
  <c r="J21" i="106"/>
  <c r="I21" i="106"/>
  <c r="H21" i="106"/>
  <c r="G21" i="106"/>
  <c r="F21" i="106"/>
  <c r="E21" i="106"/>
  <c r="D21" i="106"/>
  <c r="C21" i="106"/>
  <c r="B21" i="106"/>
  <c r="L21" i="106" s="1"/>
  <c r="M21" i="106" s="1"/>
  <c r="K20" i="106"/>
  <c r="J20" i="106"/>
  <c r="I20" i="106"/>
  <c r="H20" i="106"/>
  <c r="G20" i="106"/>
  <c r="F20" i="106"/>
  <c r="E20" i="106"/>
  <c r="D20" i="106"/>
  <c r="C20" i="106"/>
  <c r="B20" i="106"/>
  <c r="L20" i="106" s="1"/>
  <c r="M20" i="106" s="1"/>
  <c r="K19" i="106"/>
  <c r="J19" i="106"/>
  <c r="I19" i="106"/>
  <c r="H19" i="106"/>
  <c r="G19" i="106"/>
  <c r="F19" i="106"/>
  <c r="E19" i="106"/>
  <c r="D19" i="106"/>
  <c r="C19" i="106"/>
  <c r="B19" i="106"/>
  <c r="L19" i="106" s="1"/>
  <c r="M19" i="106" s="1"/>
  <c r="K18" i="106"/>
  <c r="J18" i="106"/>
  <c r="I18" i="106"/>
  <c r="I30" i="106" s="1"/>
  <c r="H18" i="106"/>
  <c r="H30" i="106" s="1"/>
  <c r="G18" i="106"/>
  <c r="F18" i="106"/>
  <c r="E18" i="106"/>
  <c r="E30" i="106" s="1"/>
  <c r="D18" i="106"/>
  <c r="D30" i="106" s="1"/>
  <c r="C18" i="106"/>
  <c r="B18" i="106"/>
  <c r="L18" i="106" s="1"/>
  <c r="K16" i="106"/>
  <c r="J16" i="106"/>
  <c r="I16" i="106"/>
  <c r="H16" i="106"/>
  <c r="G16" i="106"/>
  <c r="F16" i="106"/>
  <c r="E16" i="106"/>
  <c r="D16" i="106"/>
  <c r="C16" i="106"/>
  <c r="B16" i="106"/>
  <c r="L10" i="106"/>
  <c r="G13" i="106"/>
  <c r="G33" i="106" s="1"/>
  <c r="C13" i="106"/>
  <c r="C33" i="106" s="1"/>
  <c r="D13" i="106" l="1"/>
  <c r="D33" i="106" s="1"/>
  <c r="B13" i="106"/>
  <c r="B33" i="106" s="1"/>
  <c r="M30" i="106"/>
  <c r="F33" i="106"/>
  <c r="L30" i="106"/>
  <c r="M18" i="106"/>
  <c r="L6" i="106"/>
  <c r="L23" i="106"/>
  <c r="M23" i="106" s="1"/>
  <c r="C26" i="105"/>
  <c r="D26" i="105"/>
  <c r="E26" i="105"/>
  <c r="F26" i="105"/>
  <c r="G26" i="105"/>
  <c r="H26" i="105"/>
  <c r="I26" i="105"/>
  <c r="J26" i="105"/>
  <c r="K26" i="105"/>
  <c r="B26" i="105"/>
  <c r="C23" i="105"/>
  <c r="D23" i="105"/>
  <c r="E23" i="105"/>
  <c r="F23" i="105"/>
  <c r="G23" i="105"/>
  <c r="H23" i="105"/>
  <c r="I23" i="105"/>
  <c r="J23" i="105"/>
  <c r="K23" i="105"/>
  <c r="B23" i="105"/>
  <c r="C22" i="105"/>
  <c r="D22" i="105"/>
  <c r="E22" i="105"/>
  <c r="F22" i="105"/>
  <c r="G22" i="105"/>
  <c r="H22" i="105"/>
  <c r="I22" i="105"/>
  <c r="J22" i="105"/>
  <c r="K22" i="105"/>
  <c r="B22" i="105"/>
  <c r="C21" i="105"/>
  <c r="D21" i="105"/>
  <c r="E21" i="105"/>
  <c r="F21" i="105"/>
  <c r="G21" i="105"/>
  <c r="H21" i="105"/>
  <c r="I21" i="105"/>
  <c r="J21" i="105"/>
  <c r="K21" i="105"/>
  <c r="B21" i="105"/>
  <c r="B18" i="105"/>
  <c r="B19" i="105"/>
  <c r="B20" i="105"/>
  <c r="B30" i="105"/>
  <c r="B24" i="105"/>
  <c r="B25" i="105"/>
  <c r="B27" i="105"/>
  <c r="B28" i="105"/>
  <c r="B29" i="105"/>
  <c r="C11" i="105"/>
  <c r="K11" i="105"/>
  <c r="J11" i="105"/>
  <c r="I11" i="105"/>
  <c r="H11" i="105"/>
  <c r="G11" i="105"/>
  <c r="F11" i="105"/>
  <c r="E11" i="105"/>
  <c r="D11" i="105"/>
  <c r="C10" i="105"/>
  <c r="K10" i="105"/>
  <c r="J10" i="105"/>
  <c r="I10" i="105"/>
  <c r="H10" i="105"/>
  <c r="G10" i="105"/>
  <c r="F10" i="105"/>
  <c r="E10" i="105"/>
  <c r="D10" i="105"/>
  <c r="C8" i="105"/>
  <c r="K8" i="105"/>
  <c r="J8" i="105"/>
  <c r="I8" i="105"/>
  <c r="H8" i="105"/>
  <c r="G8" i="105"/>
  <c r="F8" i="105"/>
  <c r="E8" i="105"/>
  <c r="D8" i="105"/>
  <c r="C7" i="105"/>
  <c r="K7" i="105"/>
  <c r="J7" i="105"/>
  <c r="I7" i="105"/>
  <c r="H7" i="105"/>
  <c r="G7" i="105"/>
  <c r="F7" i="105"/>
  <c r="E7" i="105"/>
  <c r="D7" i="105"/>
  <c r="K6" i="105"/>
  <c r="J6" i="105"/>
  <c r="I6" i="105"/>
  <c r="H6" i="105"/>
  <c r="G6" i="105"/>
  <c r="F6" i="105"/>
  <c r="E6" i="105"/>
  <c r="D6" i="105"/>
  <c r="C6" i="105"/>
  <c r="B11" i="105"/>
  <c r="L11" i="105" s="1"/>
  <c r="M11" i="105" s="1"/>
  <c r="B10" i="105"/>
  <c r="L10" i="105" s="1"/>
  <c r="M10" i="105" s="1"/>
  <c r="B8" i="105"/>
  <c r="L8" i="105" s="1"/>
  <c r="M8" i="105" s="1"/>
  <c r="B7" i="105"/>
  <c r="B6" i="105"/>
  <c r="L6" i="105" s="1"/>
  <c r="M6" i="105" s="1"/>
  <c r="K29" i="105"/>
  <c r="J29" i="105"/>
  <c r="I29" i="105"/>
  <c r="H29" i="105"/>
  <c r="G29" i="105"/>
  <c r="F29" i="105"/>
  <c r="E29" i="105"/>
  <c r="D29" i="105"/>
  <c r="C29" i="105"/>
  <c r="K28" i="105"/>
  <c r="J28" i="105"/>
  <c r="I28" i="105"/>
  <c r="H28" i="105"/>
  <c r="G28" i="105"/>
  <c r="F28" i="105"/>
  <c r="E28" i="105"/>
  <c r="D28" i="105"/>
  <c r="C28" i="105"/>
  <c r="K27" i="105"/>
  <c r="J27" i="105"/>
  <c r="I27" i="105"/>
  <c r="H27" i="105"/>
  <c r="G27" i="105"/>
  <c r="F27" i="105"/>
  <c r="E27" i="105"/>
  <c r="D27" i="105"/>
  <c r="C27" i="105"/>
  <c r="K25" i="105"/>
  <c r="J25" i="105"/>
  <c r="I25" i="105"/>
  <c r="H25" i="105"/>
  <c r="G25" i="105"/>
  <c r="F25" i="105"/>
  <c r="E25" i="105"/>
  <c r="D25" i="105"/>
  <c r="C25" i="105"/>
  <c r="K24" i="105"/>
  <c r="J24" i="105"/>
  <c r="I24" i="105"/>
  <c r="H24" i="105"/>
  <c r="G24" i="105"/>
  <c r="F24" i="105"/>
  <c r="E24" i="105"/>
  <c r="D24" i="105"/>
  <c r="C24" i="105"/>
  <c r="K20" i="105"/>
  <c r="J20" i="105"/>
  <c r="I20" i="105"/>
  <c r="H20" i="105"/>
  <c r="G20" i="105"/>
  <c r="F20" i="105"/>
  <c r="E20" i="105"/>
  <c r="D20" i="105"/>
  <c r="C20" i="105"/>
  <c r="K19" i="105"/>
  <c r="J19" i="105"/>
  <c r="I19" i="105"/>
  <c r="H19" i="105"/>
  <c r="G19" i="105"/>
  <c r="F19" i="105"/>
  <c r="E19" i="105"/>
  <c r="D19" i="105"/>
  <c r="C19" i="105"/>
  <c r="K18" i="105"/>
  <c r="J18" i="105"/>
  <c r="I18" i="105"/>
  <c r="H18" i="105"/>
  <c r="G18" i="105"/>
  <c r="F18" i="105"/>
  <c r="E18" i="105"/>
  <c r="D18" i="105"/>
  <c r="C18" i="105"/>
  <c r="K16" i="105"/>
  <c r="J16" i="105"/>
  <c r="I16" i="105"/>
  <c r="H16" i="105"/>
  <c r="G16" i="105"/>
  <c r="F16" i="105"/>
  <c r="E16" i="105"/>
  <c r="D16" i="105"/>
  <c r="C16" i="105"/>
  <c r="B16" i="105"/>
  <c r="DW17" i="94"/>
  <c r="CR208" i="88"/>
  <c r="CS208" i="88"/>
  <c r="CT208" i="88" s="1"/>
  <c r="CU208" i="88" s="1"/>
  <c r="CV208" i="88" s="1"/>
  <c r="CW208" i="88" s="1"/>
  <c r="CX208" i="88" s="1"/>
  <c r="CY208" i="88" s="1"/>
  <c r="CZ208" i="88" s="1"/>
  <c r="DA208" i="88" s="1"/>
  <c r="DB208" i="88" s="1"/>
  <c r="DC208" i="88" s="1"/>
  <c r="CE208" i="88"/>
  <c r="CF208" i="88"/>
  <c r="CG208" i="88" s="1"/>
  <c r="CH208" i="88" s="1"/>
  <c r="CI208" i="88" s="1"/>
  <c r="CJ208" i="88" s="1"/>
  <c r="CK208" i="88" s="1"/>
  <c r="CL208" i="88" s="1"/>
  <c r="CM208" i="88" s="1"/>
  <c r="CN208" i="88" s="1"/>
  <c r="CO208" i="88" s="1"/>
  <c r="CP208" i="88" s="1"/>
  <c r="BR208" i="88"/>
  <c r="BS208" i="88"/>
  <c r="BT208" i="88" s="1"/>
  <c r="BU208" i="88" s="1"/>
  <c r="BV208" i="88" s="1"/>
  <c r="BW208" i="88" s="1"/>
  <c r="BX208" i="88" s="1"/>
  <c r="BY208" i="88" s="1"/>
  <c r="BZ208" i="88" s="1"/>
  <c r="CA208" i="88" s="1"/>
  <c r="CB208" i="88" s="1"/>
  <c r="CC208" i="88" s="1"/>
  <c r="BE208" i="88"/>
  <c r="BF208" i="88"/>
  <c r="BG208" i="88" s="1"/>
  <c r="BH208" i="88" s="1"/>
  <c r="BI208" i="88" s="1"/>
  <c r="BJ208" i="88" s="1"/>
  <c r="BK208" i="88" s="1"/>
  <c r="BL208" i="88" s="1"/>
  <c r="BM208" i="88" s="1"/>
  <c r="BN208" i="88" s="1"/>
  <c r="BO208" i="88" s="1"/>
  <c r="BP208" i="88" s="1"/>
  <c r="AR208" i="88"/>
  <c r="AS208" i="88"/>
  <c r="AT208" i="88" s="1"/>
  <c r="AU208" i="88" s="1"/>
  <c r="AV208" i="88" s="1"/>
  <c r="AW208" i="88" s="1"/>
  <c r="AX208" i="88" s="1"/>
  <c r="AY208" i="88" s="1"/>
  <c r="AZ208" i="88" s="1"/>
  <c r="BA208" i="88" s="1"/>
  <c r="BB208" i="88" s="1"/>
  <c r="BC208" i="88" s="1"/>
  <c r="AE208" i="88"/>
  <c r="AF208" i="88"/>
  <c r="AG208" i="88" s="1"/>
  <c r="AH208" i="88" s="1"/>
  <c r="AI208" i="88" s="1"/>
  <c r="AJ208" i="88" s="1"/>
  <c r="AK208" i="88" s="1"/>
  <c r="AL208" i="88" s="1"/>
  <c r="AM208" i="88" s="1"/>
  <c r="AN208" i="88" s="1"/>
  <c r="AO208" i="88" s="1"/>
  <c r="AP208" i="88" s="1"/>
  <c r="R208" i="88"/>
  <c r="S208" i="88"/>
  <c r="T208" i="88" s="1"/>
  <c r="U208" i="88" s="1"/>
  <c r="V208" i="88" s="1"/>
  <c r="W208" i="88" s="1"/>
  <c r="X208" i="88" s="1"/>
  <c r="Y208" i="88" s="1"/>
  <c r="Z208" i="88" s="1"/>
  <c r="AA208" i="88" s="1"/>
  <c r="AB208" i="88" s="1"/>
  <c r="AC208" i="88" s="1"/>
  <c r="E208" i="88"/>
  <c r="F208" i="88" s="1"/>
  <c r="G208" i="88" s="1"/>
  <c r="H208" i="88" s="1"/>
  <c r="I208" i="88" s="1"/>
  <c r="J208" i="88" s="1"/>
  <c r="K208" i="88" s="1"/>
  <c r="L208" i="88" s="1"/>
  <c r="M208" i="88" s="1"/>
  <c r="N208" i="88" s="1"/>
  <c r="O208" i="88" s="1"/>
  <c r="P208" i="88" s="1"/>
  <c r="D315" i="88"/>
  <c r="B257" i="88"/>
  <c r="B258" i="88"/>
  <c r="B259" i="88"/>
  <c r="B260" i="88"/>
  <c r="B261" i="88"/>
  <c r="B262" i="88"/>
  <c r="B263" i="88"/>
  <c r="B264" i="88"/>
  <c r="B265" i="88"/>
  <c r="B256" i="88"/>
  <c r="E209" i="88"/>
  <c r="F209" i="88" s="1"/>
  <c r="G209" i="88" s="1"/>
  <c r="H209" i="88" s="1"/>
  <c r="I209" i="88" s="1"/>
  <c r="J209" i="88" s="1"/>
  <c r="K209" i="88" s="1"/>
  <c r="L209" i="88" s="1"/>
  <c r="M209" i="88" s="1"/>
  <c r="N209" i="88" s="1"/>
  <c r="O209" i="88" s="1"/>
  <c r="P209" i="88" s="1"/>
  <c r="R209" i="88" s="1"/>
  <c r="S209" i="88" s="1"/>
  <c r="T209" i="88" s="1"/>
  <c r="U209" i="88" s="1"/>
  <c r="V209" i="88" s="1"/>
  <c r="W209" i="88" s="1"/>
  <c r="X209" i="88" s="1"/>
  <c r="Y209" i="88" s="1"/>
  <c r="Z209" i="88" s="1"/>
  <c r="AA209" i="88" s="1"/>
  <c r="AB209" i="88" s="1"/>
  <c r="AC209" i="88" s="1"/>
  <c r="AE209" i="88" s="1"/>
  <c r="AF209" i="88" s="1"/>
  <c r="AG209" i="88" s="1"/>
  <c r="AH209" i="88" s="1"/>
  <c r="AI209" i="88" s="1"/>
  <c r="AJ209" i="88" s="1"/>
  <c r="AK209" i="88" s="1"/>
  <c r="AL209" i="88" s="1"/>
  <c r="AM209" i="88" s="1"/>
  <c r="AN209" i="88" s="1"/>
  <c r="AO209" i="88" s="1"/>
  <c r="AP209" i="88" s="1"/>
  <c r="AR209" i="88" s="1"/>
  <c r="AS209" i="88" s="1"/>
  <c r="AT209" i="88" s="1"/>
  <c r="AU209" i="88" s="1"/>
  <c r="AV209" i="88" s="1"/>
  <c r="AW209" i="88" s="1"/>
  <c r="AX209" i="88" s="1"/>
  <c r="AY209" i="88" s="1"/>
  <c r="AZ209" i="88" s="1"/>
  <c r="BA209" i="88" s="1"/>
  <c r="BB209" i="88" s="1"/>
  <c r="BC209" i="88" s="1"/>
  <c r="BE209" i="88" s="1"/>
  <c r="BF209" i="88" s="1"/>
  <c r="BG209" i="88" s="1"/>
  <c r="BH209" i="88" s="1"/>
  <c r="BI209" i="88" s="1"/>
  <c r="E212" i="88"/>
  <c r="F212" i="88" s="1"/>
  <c r="G212" i="88" s="1"/>
  <c r="H212" i="88" s="1"/>
  <c r="I212" i="88" s="1"/>
  <c r="J212" i="88" s="1"/>
  <c r="K212" i="88" s="1"/>
  <c r="L212" i="88" s="1"/>
  <c r="M212" i="88" s="1"/>
  <c r="N212" i="88" s="1"/>
  <c r="O212" i="88" s="1"/>
  <c r="P212" i="88" s="1"/>
  <c r="R212" i="88" s="1"/>
  <c r="S212" i="88" s="1"/>
  <c r="T212" i="88" s="1"/>
  <c r="U212" i="88" s="1"/>
  <c r="V212" i="88" s="1"/>
  <c r="W212" i="88" s="1"/>
  <c r="X212" i="88" s="1"/>
  <c r="Y212" i="88" s="1"/>
  <c r="Z212" i="88" s="1"/>
  <c r="AA212" i="88" s="1"/>
  <c r="AB212" i="88" s="1"/>
  <c r="AC212" i="88" s="1"/>
  <c r="AE212" i="88" s="1"/>
  <c r="AF212" i="88" s="1"/>
  <c r="AG212" i="88" s="1"/>
  <c r="AH212" i="88" s="1"/>
  <c r="AI212" i="88" s="1"/>
  <c r="AJ212" i="88" s="1"/>
  <c r="AK212" i="88" s="1"/>
  <c r="AL212" i="88" s="1"/>
  <c r="AM212" i="88" s="1"/>
  <c r="AN212" i="88" s="1"/>
  <c r="AO212" i="88" s="1"/>
  <c r="AP212" i="88" s="1"/>
  <c r="AR212" i="88" s="1"/>
  <c r="AS212" i="88" s="1"/>
  <c r="AT212" i="88" s="1"/>
  <c r="AU212" i="88" s="1"/>
  <c r="AV212" i="88" s="1"/>
  <c r="AW212" i="88" s="1"/>
  <c r="AX212" i="88" s="1"/>
  <c r="AY212" i="88" s="1"/>
  <c r="AZ212" i="88" s="1"/>
  <c r="BA212" i="88" s="1"/>
  <c r="BB212" i="88" s="1"/>
  <c r="BC212" i="88" s="1"/>
  <c r="BE212" i="88" s="1"/>
  <c r="BF212" i="88" s="1"/>
  <c r="BG212" i="88" s="1"/>
  <c r="BH212" i="88" s="1"/>
  <c r="BI212" i="88" s="1"/>
  <c r="BJ212" i="88" s="1"/>
  <c r="BK212" i="88" s="1"/>
  <c r="BL212" i="88" s="1"/>
  <c r="BM212" i="88" s="1"/>
  <c r="BN212" i="88" s="1"/>
  <c r="BO212" i="88" s="1"/>
  <c r="BP212" i="88" s="1"/>
  <c r="BR212" i="88" s="1"/>
  <c r="BS212" i="88" s="1"/>
  <c r="BT212" i="88" s="1"/>
  <c r="BU212" i="88" s="1"/>
  <c r="BV212" i="88" s="1"/>
  <c r="BW212" i="88" s="1"/>
  <c r="BX212" i="88" s="1"/>
  <c r="BY212" i="88" s="1"/>
  <c r="BZ212" i="88" s="1"/>
  <c r="CA212" i="88" s="1"/>
  <c r="CB212" i="88" s="1"/>
  <c r="CC212" i="88" s="1"/>
  <c r="CE212" i="88" s="1"/>
  <c r="CF212" i="88" s="1"/>
  <c r="CG212" i="88" s="1"/>
  <c r="CH212" i="88" s="1"/>
  <c r="CI212" i="88" s="1"/>
  <c r="CJ212" i="88" s="1"/>
  <c r="CK212" i="88" s="1"/>
  <c r="CL212" i="88" s="1"/>
  <c r="CM212" i="88" s="1"/>
  <c r="CN212" i="88" s="1"/>
  <c r="CO212" i="88" s="1"/>
  <c r="CP212" i="88" s="1"/>
  <c r="CR212" i="88" s="1"/>
  <c r="CS212" i="88" s="1"/>
  <c r="CT212" i="88" s="1"/>
  <c r="CU212" i="88" s="1"/>
  <c r="CV212" i="88" s="1"/>
  <c r="CW212" i="88" s="1"/>
  <c r="CX212" i="88" s="1"/>
  <c r="CY212" i="88" s="1"/>
  <c r="CZ212" i="88" s="1"/>
  <c r="DA212" i="88" s="1"/>
  <c r="DB212" i="88" s="1"/>
  <c r="DC212" i="88" s="1"/>
  <c r="DE212" i="88" s="1"/>
  <c r="DF212" i="88" s="1"/>
  <c r="DG212" i="88" s="1"/>
  <c r="DH212" i="88" s="1"/>
  <c r="DI212" i="88" s="1"/>
  <c r="DJ212" i="88" s="1"/>
  <c r="DK212" i="88" s="1"/>
  <c r="DL212" i="88" s="1"/>
  <c r="DM212" i="88" s="1"/>
  <c r="DN212" i="88" s="1"/>
  <c r="DO212" i="88" s="1"/>
  <c r="DP212" i="88" s="1"/>
  <c r="DR212" i="88" s="1"/>
  <c r="DS212" i="88" s="1"/>
  <c r="DT212" i="88" s="1"/>
  <c r="DU212" i="88" s="1"/>
  <c r="DV212" i="88" s="1"/>
  <c r="DW212" i="88" s="1"/>
  <c r="DX212" i="88" s="1"/>
  <c r="DY212" i="88" s="1"/>
  <c r="DZ212" i="88" s="1"/>
  <c r="EA212" i="88" s="1"/>
  <c r="EB212" i="88" s="1"/>
  <c r="EC212" i="88" s="1"/>
  <c r="E214" i="88"/>
  <c r="F214" i="88" s="1"/>
  <c r="G214" i="88" s="1"/>
  <c r="H214" i="88" s="1"/>
  <c r="I214" i="88" s="1"/>
  <c r="J214" i="88" s="1"/>
  <c r="K214" i="88" s="1"/>
  <c r="L214" i="88" s="1"/>
  <c r="M214" i="88" s="1"/>
  <c r="N214" i="88" s="1"/>
  <c r="O214" i="88" s="1"/>
  <c r="P214" i="88" s="1"/>
  <c r="R214" i="88" s="1"/>
  <c r="S214" i="88" s="1"/>
  <c r="T214" i="88" s="1"/>
  <c r="U214" i="88" s="1"/>
  <c r="V214" i="88" s="1"/>
  <c r="W214" i="88" s="1"/>
  <c r="X214" i="88" s="1"/>
  <c r="Y214" i="88" s="1"/>
  <c r="Z214" i="88" s="1"/>
  <c r="AA214" i="88" s="1"/>
  <c r="AB214" i="88" s="1"/>
  <c r="AC214" i="88" s="1"/>
  <c r="AE214" i="88" s="1"/>
  <c r="AF214" i="88" s="1"/>
  <c r="AG214" i="88" s="1"/>
  <c r="AH214" i="88" s="1"/>
  <c r="AI214" i="88" s="1"/>
  <c r="AJ214" i="88" s="1"/>
  <c r="AK214" i="88" s="1"/>
  <c r="AL214" i="88" s="1"/>
  <c r="AM214" i="88" s="1"/>
  <c r="AN214" i="88" s="1"/>
  <c r="AO214" i="88" s="1"/>
  <c r="AP214" i="88" s="1"/>
  <c r="AR214" i="88" s="1"/>
  <c r="AS214" i="88" s="1"/>
  <c r="AT214" i="88" s="1"/>
  <c r="AU214" i="88" s="1"/>
  <c r="AV214" i="88" s="1"/>
  <c r="AW214" i="88" s="1"/>
  <c r="AX214" i="88" s="1"/>
  <c r="AY214" i="88" s="1"/>
  <c r="AZ214" i="88" s="1"/>
  <c r="BA214" i="88" s="1"/>
  <c r="BB214" i="88" s="1"/>
  <c r="BC214" i="88" s="1"/>
  <c r="BE214" i="88" s="1"/>
  <c r="BF214" i="88" s="1"/>
  <c r="BG214" i="88" s="1"/>
  <c r="BH214" i="88" s="1"/>
  <c r="BI214" i="88" s="1"/>
  <c r="BJ214" i="88" s="1"/>
  <c r="BK214" i="88" s="1"/>
  <c r="BL214" i="88" s="1"/>
  <c r="BM214" i="88" s="1"/>
  <c r="BN214" i="88" s="1"/>
  <c r="BO214" i="88" s="1"/>
  <c r="BP214" i="88" s="1"/>
  <c r="BR214" i="88" s="1"/>
  <c r="BS214" i="88" s="1"/>
  <c r="BT214" i="88" s="1"/>
  <c r="BU214" i="88" s="1"/>
  <c r="BV214" i="88" s="1"/>
  <c r="BW214" i="88" s="1"/>
  <c r="BX214" i="88" s="1"/>
  <c r="BY214" i="88" s="1"/>
  <c r="BZ214" i="88" s="1"/>
  <c r="CA214" i="88" s="1"/>
  <c r="CB214" i="88" s="1"/>
  <c r="CC214" i="88" s="1"/>
  <c r="CE214" i="88" s="1"/>
  <c r="CF214" i="88" s="1"/>
  <c r="CG214" i="88" s="1"/>
  <c r="CH214" i="88" s="1"/>
  <c r="CI214" i="88" s="1"/>
  <c r="CJ214" i="88" s="1"/>
  <c r="CK214" i="88" s="1"/>
  <c r="CL214" i="88" s="1"/>
  <c r="CM214" i="88" s="1"/>
  <c r="CN214" i="88" s="1"/>
  <c r="CO214" i="88" s="1"/>
  <c r="CP214" i="88" s="1"/>
  <c r="CR214" i="88" s="1"/>
  <c r="CS214" i="88" s="1"/>
  <c r="CT214" i="88" s="1"/>
  <c r="CU214" i="88" s="1"/>
  <c r="CV214" i="88" s="1"/>
  <c r="CW214" i="88" s="1"/>
  <c r="CX214" i="88" s="1"/>
  <c r="CY214" i="88" s="1"/>
  <c r="CZ214" i="88" s="1"/>
  <c r="DA214" i="88" s="1"/>
  <c r="DB214" i="88" s="1"/>
  <c r="DC214" i="88" s="1"/>
  <c r="DE214" i="88" s="1"/>
  <c r="DF214" i="88" s="1"/>
  <c r="DG214" i="88" s="1"/>
  <c r="DH214" i="88" s="1"/>
  <c r="DI214" i="88" s="1"/>
  <c r="DJ214" i="88" s="1"/>
  <c r="DK214" i="88" s="1"/>
  <c r="DL214" i="88" s="1"/>
  <c r="DM214" i="88" s="1"/>
  <c r="DN214" i="88" s="1"/>
  <c r="DO214" i="88" s="1"/>
  <c r="DP214" i="88" s="1"/>
  <c r="DR214" i="88" s="1"/>
  <c r="DS214" i="88" s="1"/>
  <c r="DT214" i="88" s="1"/>
  <c r="DU214" i="88" s="1"/>
  <c r="DV214" i="88" s="1"/>
  <c r="DW214" i="88" s="1"/>
  <c r="DX214" i="88" s="1"/>
  <c r="DY214" i="88" s="1"/>
  <c r="DZ214" i="88" s="1"/>
  <c r="EA214" i="88" s="1"/>
  <c r="EB214" i="88" s="1"/>
  <c r="EC214" i="88" s="1"/>
  <c r="E216" i="88"/>
  <c r="F216" i="88" s="1"/>
  <c r="G216" i="88" s="1"/>
  <c r="H216" i="88" s="1"/>
  <c r="I216" i="88" s="1"/>
  <c r="J216" i="88" s="1"/>
  <c r="K216" i="88" s="1"/>
  <c r="L216" i="88" s="1"/>
  <c r="M216" i="88" s="1"/>
  <c r="N216" i="88" s="1"/>
  <c r="O216" i="88" s="1"/>
  <c r="P216" i="88" s="1"/>
  <c r="R216" i="88" s="1"/>
  <c r="S216" i="88" s="1"/>
  <c r="T216" i="88" s="1"/>
  <c r="U216" i="88" s="1"/>
  <c r="V216" i="88" s="1"/>
  <c r="W216" i="88" s="1"/>
  <c r="X216" i="88" s="1"/>
  <c r="Y216" i="88" s="1"/>
  <c r="Z216" i="88" s="1"/>
  <c r="AA216" i="88" s="1"/>
  <c r="AB216" i="88" s="1"/>
  <c r="AC216" i="88" s="1"/>
  <c r="AE216" i="88" s="1"/>
  <c r="AF216" i="88" s="1"/>
  <c r="AG216" i="88" s="1"/>
  <c r="AH216" i="88" s="1"/>
  <c r="AI216" i="88" s="1"/>
  <c r="AJ216" i="88" s="1"/>
  <c r="AK216" i="88" s="1"/>
  <c r="AL216" i="88" s="1"/>
  <c r="AM216" i="88" s="1"/>
  <c r="AN216" i="88" s="1"/>
  <c r="AO216" i="88" s="1"/>
  <c r="AP216" i="88" s="1"/>
  <c r="AR216" i="88" s="1"/>
  <c r="AS216" i="88" s="1"/>
  <c r="AT216" i="88" s="1"/>
  <c r="AU216" i="88" s="1"/>
  <c r="AV216" i="88" s="1"/>
  <c r="AW216" i="88" s="1"/>
  <c r="AX216" i="88" s="1"/>
  <c r="AY216" i="88" s="1"/>
  <c r="AZ216" i="88" s="1"/>
  <c r="BA216" i="88" s="1"/>
  <c r="BB216" i="88" s="1"/>
  <c r="BC216" i="88" s="1"/>
  <c r="BE216" i="88" s="1"/>
  <c r="BF216" i="88" s="1"/>
  <c r="BG216" i="88" s="1"/>
  <c r="BH216" i="88" s="1"/>
  <c r="BI216" i="88" s="1"/>
  <c r="BJ216" i="88" s="1"/>
  <c r="BK216" i="88" s="1"/>
  <c r="BL216" i="88" s="1"/>
  <c r="BM216" i="88" s="1"/>
  <c r="BN216" i="88" s="1"/>
  <c r="BO216" i="88" s="1"/>
  <c r="BP216" i="88" s="1"/>
  <c r="BR216" i="88" s="1"/>
  <c r="BS216" i="88" s="1"/>
  <c r="BT216" i="88" s="1"/>
  <c r="BU216" i="88" s="1"/>
  <c r="BV216" i="88" s="1"/>
  <c r="BW216" i="88" s="1"/>
  <c r="BX216" i="88" s="1"/>
  <c r="BY216" i="88" s="1"/>
  <c r="BZ216" i="88" s="1"/>
  <c r="CA216" i="88" s="1"/>
  <c r="CB216" i="88" s="1"/>
  <c r="CC216" i="88" s="1"/>
  <c r="CE216" i="88" s="1"/>
  <c r="CF216" i="88" s="1"/>
  <c r="CG216" i="88" s="1"/>
  <c r="CH216" i="88" s="1"/>
  <c r="CI216" i="88" s="1"/>
  <c r="CJ216" i="88" s="1"/>
  <c r="CK216" i="88" s="1"/>
  <c r="CL216" i="88" s="1"/>
  <c r="CM216" i="88" s="1"/>
  <c r="CN216" i="88" s="1"/>
  <c r="CO216" i="88" s="1"/>
  <c r="CP216" i="88" s="1"/>
  <c r="CR216" i="88" s="1"/>
  <c r="CS216" i="88" s="1"/>
  <c r="CT216" i="88" s="1"/>
  <c r="CU216" i="88" s="1"/>
  <c r="CV216" i="88" s="1"/>
  <c r="CW216" i="88" s="1"/>
  <c r="CX216" i="88" s="1"/>
  <c r="CY216" i="88" s="1"/>
  <c r="CZ216" i="88" s="1"/>
  <c r="DA216" i="88" s="1"/>
  <c r="DB216" i="88" s="1"/>
  <c r="DC216" i="88" s="1"/>
  <c r="DE216" i="88" s="1"/>
  <c r="DF216" i="88" s="1"/>
  <c r="DG216" i="88" s="1"/>
  <c r="DH216" i="88" s="1"/>
  <c r="DI216" i="88" s="1"/>
  <c r="DJ216" i="88" s="1"/>
  <c r="DK216" i="88" s="1"/>
  <c r="DL216" i="88" s="1"/>
  <c r="DM216" i="88" s="1"/>
  <c r="DN216" i="88" s="1"/>
  <c r="DO216" i="88" s="1"/>
  <c r="DP216" i="88" s="1"/>
  <c r="DR216" i="88" s="1"/>
  <c r="DS216" i="88" s="1"/>
  <c r="DT216" i="88" s="1"/>
  <c r="DU216" i="88" s="1"/>
  <c r="DV216" i="88" s="1"/>
  <c r="DW216" i="88" s="1"/>
  <c r="DX216" i="88" s="1"/>
  <c r="DY216" i="88" s="1"/>
  <c r="DZ216" i="88" s="1"/>
  <c r="EA216" i="88" s="1"/>
  <c r="EB216" i="88" s="1"/>
  <c r="EC216" i="88" s="1"/>
  <c r="E207" i="88"/>
  <c r="F207" i="88" s="1"/>
  <c r="G207" i="88" s="1"/>
  <c r="H207" i="88" s="1"/>
  <c r="I207" i="88" s="1"/>
  <c r="J207" i="88" s="1"/>
  <c r="K207" i="88" s="1"/>
  <c r="L207" i="88" s="1"/>
  <c r="M207" i="88" s="1"/>
  <c r="N207" i="88" s="1"/>
  <c r="O207" i="88" s="1"/>
  <c r="P207" i="88" s="1"/>
  <c r="R207" i="88" s="1"/>
  <c r="S207" i="88" s="1"/>
  <c r="T207" i="88" s="1"/>
  <c r="U207" i="88" s="1"/>
  <c r="V207" i="88" s="1"/>
  <c r="W207" i="88" s="1"/>
  <c r="X207" i="88" s="1"/>
  <c r="Y207" i="88" s="1"/>
  <c r="Z207" i="88" s="1"/>
  <c r="AA207" i="88" s="1"/>
  <c r="AB207" i="88" s="1"/>
  <c r="AC207" i="88" s="1"/>
  <c r="AE207" i="88" s="1"/>
  <c r="AF207" i="88" s="1"/>
  <c r="AG207" i="88" s="1"/>
  <c r="AH207" i="88" s="1"/>
  <c r="AI207" i="88" s="1"/>
  <c r="AJ207" i="88" s="1"/>
  <c r="AK207" i="88" s="1"/>
  <c r="AL207" i="88" s="1"/>
  <c r="AM207" i="88" s="1"/>
  <c r="AN207" i="88" s="1"/>
  <c r="AO207" i="88" s="1"/>
  <c r="AP207" i="88" s="1"/>
  <c r="AR207" i="88" s="1"/>
  <c r="AS207" i="88" s="1"/>
  <c r="AT207" i="88" s="1"/>
  <c r="AU207" i="88" s="1"/>
  <c r="AV207" i="88" s="1"/>
  <c r="AW207" i="88" s="1"/>
  <c r="AX207" i="88" s="1"/>
  <c r="AY207" i="88" s="1"/>
  <c r="AZ207" i="88" s="1"/>
  <c r="BA207" i="88" s="1"/>
  <c r="BB207" i="88" s="1"/>
  <c r="BC207" i="88" s="1"/>
  <c r="BE207" i="88" s="1"/>
  <c r="BF207" i="88" s="1"/>
  <c r="BG207" i="88" s="1"/>
  <c r="BH207" i="88" s="1"/>
  <c r="BI207" i="88" s="1"/>
  <c r="BJ207" i="88" s="1"/>
  <c r="BK207" i="88" s="1"/>
  <c r="BL207" i="88" s="1"/>
  <c r="BM207" i="88" s="1"/>
  <c r="BN207" i="88" s="1"/>
  <c r="BO207" i="88" s="1"/>
  <c r="BP207" i="88" s="1"/>
  <c r="BR207" i="88" s="1"/>
  <c r="BS207" i="88" s="1"/>
  <c r="BT207" i="88" s="1"/>
  <c r="BU207" i="88" s="1"/>
  <c r="BV207" i="88" s="1"/>
  <c r="BW207" i="88" s="1"/>
  <c r="BX207" i="88" s="1"/>
  <c r="BY207" i="88" s="1"/>
  <c r="BZ207" i="88" s="1"/>
  <c r="CA207" i="88" s="1"/>
  <c r="CB207" i="88" s="1"/>
  <c r="CC207" i="88" s="1"/>
  <c r="CE207" i="88" s="1"/>
  <c r="CF207" i="88" s="1"/>
  <c r="CG207" i="88" s="1"/>
  <c r="CH207" i="88" s="1"/>
  <c r="CI207" i="88" s="1"/>
  <c r="CJ207" i="88" s="1"/>
  <c r="CK207" i="88" s="1"/>
  <c r="CL207" i="88" s="1"/>
  <c r="CM207" i="88" s="1"/>
  <c r="CN207" i="88" s="1"/>
  <c r="CO207" i="88" s="1"/>
  <c r="CP207" i="88" s="1"/>
  <c r="CR207" i="88" s="1"/>
  <c r="CS207" i="88" s="1"/>
  <c r="CT207" i="88" s="1"/>
  <c r="CU207" i="88" s="1"/>
  <c r="CV207" i="88" s="1"/>
  <c r="CW207" i="88" s="1"/>
  <c r="CX207" i="88" s="1"/>
  <c r="CY207" i="88" s="1"/>
  <c r="CZ207" i="88" s="1"/>
  <c r="DA207" i="88" s="1"/>
  <c r="DB207" i="88" s="1"/>
  <c r="DC207" i="88" s="1"/>
  <c r="DE207" i="88" s="1"/>
  <c r="DF207" i="88" s="1"/>
  <c r="DG207" i="88" s="1"/>
  <c r="DH207" i="88" s="1"/>
  <c r="DI207" i="88" s="1"/>
  <c r="DJ207" i="88" s="1"/>
  <c r="DK207" i="88" s="1"/>
  <c r="DL207" i="88" s="1"/>
  <c r="DM207" i="88" s="1"/>
  <c r="DN207" i="88" s="1"/>
  <c r="DO207" i="88" s="1"/>
  <c r="DP207" i="88" s="1"/>
  <c r="DR207" i="88" s="1"/>
  <c r="DS207" i="88" s="1"/>
  <c r="DT207" i="88" s="1"/>
  <c r="DU207" i="88" s="1"/>
  <c r="DV207" i="88" s="1"/>
  <c r="DW207" i="88" s="1"/>
  <c r="DX207" i="88" s="1"/>
  <c r="DY207" i="88" s="1"/>
  <c r="DZ207" i="88" s="1"/>
  <c r="EA207" i="88" s="1"/>
  <c r="EB207" i="88" s="1"/>
  <c r="EC207" i="88" s="1"/>
  <c r="B109" i="88"/>
  <c r="B113" i="88"/>
  <c r="B112" i="88"/>
  <c r="B111" i="88"/>
  <c r="B110" i="88"/>
  <c r="B115" i="88"/>
  <c r="B114" i="88"/>
  <c r="B116" i="88"/>
  <c r="B117" i="88"/>
  <c r="E63" i="88"/>
  <c r="E65" i="88"/>
  <c r="E66" i="88"/>
  <c r="F66" i="88" s="1"/>
  <c r="G66" i="88" s="1"/>
  <c r="H66" i="88" s="1"/>
  <c r="I66" i="88" s="1"/>
  <c r="J66" i="88" s="1"/>
  <c r="K66" i="88" s="1"/>
  <c r="L66" i="88" s="1"/>
  <c r="M66" i="88" s="1"/>
  <c r="N66" i="88" s="1"/>
  <c r="O66" i="88" s="1"/>
  <c r="P66" i="88" s="1"/>
  <c r="R66" i="88" s="1"/>
  <c r="S66" i="88" s="1"/>
  <c r="T66" i="88" s="1"/>
  <c r="U66" i="88" s="1"/>
  <c r="V66" i="88" s="1"/>
  <c r="W66" i="88" s="1"/>
  <c r="X66" i="88" s="1"/>
  <c r="Y66" i="88" s="1"/>
  <c r="Z66" i="88" s="1"/>
  <c r="AA66" i="88" s="1"/>
  <c r="AB66" i="88" s="1"/>
  <c r="AC66" i="88" s="1"/>
  <c r="AE66" i="88" s="1"/>
  <c r="AF66" i="88" s="1"/>
  <c r="AG66" i="88" s="1"/>
  <c r="AH66" i="88" s="1"/>
  <c r="AI66" i="88" s="1"/>
  <c r="AJ66" i="88" s="1"/>
  <c r="AK66" i="88" s="1"/>
  <c r="AL66" i="88" s="1"/>
  <c r="AM66" i="88" s="1"/>
  <c r="AN66" i="88" s="1"/>
  <c r="AO66" i="88" s="1"/>
  <c r="AP66" i="88" s="1"/>
  <c r="AR66" i="88" s="1"/>
  <c r="AS66" i="88" s="1"/>
  <c r="AT66" i="88" s="1"/>
  <c r="AU66" i="88" s="1"/>
  <c r="AV66" i="88" s="1"/>
  <c r="AW66" i="88" s="1"/>
  <c r="AX66" i="88" s="1"/>
  <c r="AY66" i="88" s="1"/>
  <c r="AZ66" i="88" s="1"/>
  <c r="BA66" i="88" s="1"/>
  <c r="BB66" i="88" s="1"/>
  <c r="BC66" i="88" s="1"/>
  <c r="BE66" i="88" s="1"/>
  <c r="BF66" i="88" s="1"/>
  <c r="BG66" i="88" s="1"/>
  <c r="BH66" i="88" s="1"/>
  <c r="BI66" i="88" s="1"/>
  <c r="BJ66" i="88" s="1"/>
  <c r="BK66" i="88" s="1"/>
  <c r="BL66" i="88" s="1"/>
  <c r="BM66" i="88" s="1"/>
  <c r="BN66" i="88" s="1"/>
  <c r="BO66" i="88" s="1"/>
  <c r="BP66" i="88" s="1"/>
  <c r="BR66" i="88" s="1"/>
  <c r="BS66" i="88" s="1"/>
  <c r="BT66" i="88" s="1"/>
  <c r="BU66" i="88" s="1"/>
  <c r="BV66" i="88" s="1"/>
  <c r="BW66" i="88" s="1"/>
  <c r="E67" i="88"/>
  <c r="F67" i="88" s="1"/>
  <c r="G67" i="88" s="1"/>
  <c r="H67" i="88" s="1"/>
  <c r="I67" i="88" s="1"/>
  <c r="J67" i="88" s="1"/>
  <c r="K67" i="88" s="1"/>
  <c r="L67" i="88" s="1"/>
  <c r="M67" i="88" s="1"/>
  <c r="N67" i="88" s="1"/>
  <c r="O67" i="88" s="1"/>
  <c r="P67" i="88" s="1"/>
  <c r="R67" i="88" s="1"/>
  <c r="S67" i="88" s="1"/>
  <c r="T67" i="88" s="1"/>
  <c r="U67" i="88" s="1"/>
  <c r="V67" i="88" s="1"/>
  <c r="W67" i="88" s="1"/>
  <c r="X67" i="88" s="1"/>
  <c r="Y67" i="88" s="1"/>
  <c r="Z67" i="88" s="1"/>
  <c r="AA67" i="88" s="1"/>
  <c r="AB67" i="88" s="1"/>
  <c r="AC67" i="88" s="1"/>
  <c r="AE67" i="88" s="1"/>
  <c r="AF67" i="88" s="1"/>
  <c r="AG67" i="88" s="1"/>
  <c r="AH67" i="88" s="1"/>
  <c r="AI67" i="88" s="1"/>
  <c r="AJ67" i="88" s="1"/>
  <c r="AK67" i="88" s="1"/>
  <c r="AL67" i="88" s="1"/>
  <c r="AM67" i="88" s="1"/>
  <c r="AN67" i="88" s="1"/>
  <c r="AO67" i="88" s="1"/>
  <c r="AP67" i="88" s="1"/>
  <c r="AR67" i="88" s="1"/>
  <c r="AS67" i="88" s="1"/>
  <c r="AT67" i="88" s="1"/>
  <c r="AU67" i="88" s="1"/>
  <c r="AV67" i="88" s="1"/>
  <c r="AW67" i="88" s="1"/>
  <c r="AX67" i="88" s="1"/>
  <c r="AY67" i="88" s="1"/>
  <c r="AZ67" i="88" s="1"/>
  <c r="BA67" i="88" s="1"/>
  <c r="BB67" i="88" s="1"/>
  <c r="BC67" i="88" s="1"/>
  <c r="BE67" i="88" s="1"/>
  <c r="BF67" i="88" s="1"/>
  <c r="BG67" i="88" s="1"/>
  <c r="BH67" i="88" s="1"/>
  <c r="BI67" i="88" s="1"/>
  <c r="BJ67" i="88" s="1"/>
  <c r="BK67" i="88" s="1"/>
  <c r="BL67" i="88" s="1"/>
  <c r="BM67" i="88" s="1"/>
  <c r="BN67" i="88" s="1"/>
  <c r="BO67" i="88" s="1"/>
  <c r="BP67" i="88" s="1"/>
  <c r="BR67" i="88" s="1"/>
  <c r="BS67" i="88" s="1"/>
  <c r="BT67" i="88" s="1"/>
  <c r="BU67" i="88" s="1"/>
  <c r="BV67" i="88" s="1"/>
  <c r="BW67" i="88" s="1"/>
  <c r="BX67" i="88" s="1"/>
  <c r="BY67" i="88" s="1"/>
  <c r="BZ67" i="88" s="1"/>
  <c r="CA67" i="88" s="1"/>
  <c r="CB67" i="88" s="1"/>
  <c r="CC67" i="88" s="1"/>
  <c r="CE67" i="88" s="1"/>
  <c r="CF67" i="88" s="1"/>
  <c r="CG67" i="88" s="1"/>
  <c r="CH67" i="88" s="1"/>
  <c r="CI67" i="88" s="1"/>
  <c r="CJ67" i="88" s="1"/>
  <c r="CK67" i="88" s="1"/>
  <c r="CL67" i="88" s="1"/>
  <c r="CM67" i="88" s="1"/>
  <c r="CN67" i="88" s="1"/>
  <c r="CO67" i="88" s="1"/>
  <c r="CP67" i="88" s="1"/>
  <c r="CR67" i="88" s="1"/>
  <c r="CS67" i="88" s="1"/>
  <c r="CT67" i="88" s="1"/>
  <c r="CU67" i="88" s="1"/>
  <c r="CV67" i="88" s="1"/>
  <c r="CW67" i="88" s="1"/>
  <c r="CX67" i="88" s="1"/>
  <c r="CY67" i="88" s="1"/>
  <c r="CZ67" i="88" s="1"/>
  <c r="DA67" i="88" s="1"/>
  <c r="DB67" i="88" s="1"/>
  <c r="DC67" i="88" s="1"/>
  <c r="DE67" i="88" s="1"/>
  <c r="DF67" i="88" s="1"/>
  <c r="DG67" i="88" s="1"/>
  <c r="DH67" i="88" s="1"/>
  <c r="DI67" i="88" s="1"/>
  <c r="DJ67" i="88" s="1"/>
  <c r="DK67" i="88" s="1"/>
  <c r="DL67" i="88" s="1"/>
  <c r="DM67" i="88" s="1"/>
  <c r="DN67" i="88" s="1"/>
  <c r="DO67" i="88" s="1"/>
  <c r="DP67" i="88" s="1"/>
  <c r="DR67" i="88" s="1"/>
  <c r="DS67" i="88" s="1"/>
  <c r="DT67" i="88" s="1"/>
  <c r="DU67" i="88" s="1"/>
  <c r="DV67" i="88" s="1"/>
  <c r="DW67" i="88" s="1"/>
  <c r="DX67" i="88" s="1"/>
  <c r="DY67" i="88" s="1"/>
  <c r="DZ67" i="88" s="1"/>
  <c r="EA67" i="88" s="1"/>
  <c r="EB67" i="88" s="1"/>
  <c r="EC67" i="88" s="1"/>
  <c r="E69" i="88"/>
  <c r="F69" i="88" s="1"/>
  <c r="G69" i="88" s="1"/>
  <c r="H69" i="88" s="1"/>
  <c r="I69" i="88" s="1"/>
  <c r="J69" i="88" s="1"/>
  <c r="K69" i="88" s="1"/>
  <c r="L69" i="88" s="1"/>
  <c r="M69" i="88" s="1"/>
  <c r="N69" i="88" s="1"/>
  <c r="O69" i="88" s="1"/>
  <c r="P69" i="88" s="1"/>
  <c r="R69" i="88" s="1"/>
  <c r="S69" i="88" s="1"/>
  <c r="T69" i="88" s="1"/>
  <c r="U69" i="88" s="1"/>
  <c r="V69" i="88" s="1"/>
  <c r="W69" i="88" s="1"/>
  <c r="X69" i="88" s="1"/>
  <c r="Y69" i="88" s="1"/>
  <c r="Z69" i="88" s="1"/>
  <c r="AA69" i="88" s="1"/>
  <c r="AB69" i="88" s="1"/>
  <c r="AC69" i="88" s="1"/>
  <c r="AE69" i="88" s="1"/>
  <c r="AF69" i="88" s="1"/>
  <c r="AG69" i="88" s="1"/>
  <c r="AH69" i="88" s="1"/>
  <c r="AI69" i="88" s="1"/>
  <c r="AJ69" i="88" s="1"/>
  <c r="AK69" i="88" s="1"/>
  <c r="AL69" i="88" s="1"/>
  <c r="AM69" i="88" s="1"/>
  <c r="AN69" i="88" s="1"/>
  <c r="AO69" i="88" s="1"/>
  <c r="AP69" i="88" s="1"/>
  <c r="AR69" i="88" s="1"/>
  <c r="AS69" i="88" s="1"/>
  <c r="AT69" i="88" s="1"/>
  <c r="AU69" i="88" s="1"/>
  <c r="AV69" i="88" s="1"/>
  <c r="AW69" i="88" s="1"/>
  <c r="AX69" i="88" s="1"/>
  <c r="AY69" i="88" s="1"/>
  <c r="AZ69" i="88" s="1"/>
  <c r="BA69" i="88" s="1"/>
  <c r="BB69" i="88" s="1"/>
  <c r="BC69" i="88" s="1"/>
  <c r="BE69" i="88" s="1"/>
  <c r="BF69" i="88" s="1"/>
  <c r="BG69" i="88" s="1"/>
  <c r="BH69" i="88" s="1"/>
  <c r="BI69" i="88" s="1"/>
  <c r="BJ69" i="88" s="1"/>
  <c r="BK69" i="88" s="1"/>
  <c r="BL69" i="88" s="1"/>
  <c r="BM69" i="88" s="1"/>
  <c r="BN69" i="88" s="1"/>
  <c r="BO69" i="88" s="1"/>
  <c r="BP69" i="88" s="1"/>
  <c r="BR69" i="88" s="1"/>
  <c r="BS69" i="88" s="1"/>
  <c r="BT69" i="88" s="1"/>
  <c r="BU69" i="88" s="1"/>
  <c r="BV69" i="88" s="1"/>
  <c r="BW69" i="88" s="1"/>
  <c r="BX69" i="88" s="1"/>
  <c r="BY69" i="88" s="1"/>
  <c r="BZ69" i="88" s="1"/>
  <c r="CA69" i="88" s="1"/>
  <c r="CB69" i="88" s="1"/>
  <c r="CC69" i="88" s="1"/>
  <c r="CE69" i="88" s="1"/>
  <c r="CF69" i="88" s="1"/>
  <c r="CG69" i="88" s="1"/>
  <c r="CH69" i="88" s="1"/>
  <c r="CI69" i="88" s="1"/>
  <c r="CJ69" i="88" s="1"/>
  <c r="CK69" i="88" s="1"/>
  <c r="CL69" i="88" s="1"/>
  <c r="CM69" i="88" s="1"/>
  <c r="CN69" i="88" s="1"/>
  <c r="CO69" i="88" s="1"/>
  <c r="CP69" i="88" s="1"/>
  <c r="CR69" i="88" s="1"/>
  <c r="CS69" i="88" s="1"/>
  <c r="CT69" i="88" s="1"/>
  <c r="CU69" i="88" s="1"/>
  <c r="CV69" i="88" s="1"/>
  <c r="CW69" i="88" s="1"/>
  <c r="CX69" i="88" s="1"/>
  <c r="CY69" i="88" s="1"/>
  <c r="CZ69" i="88" s="1"/>
  <c r="DA69" i="88" s="1"/>
  <c r="DB69" i="88" s="1"/>
  <c r="DC69" i="88" s="1"/>
  <c r="DE69" i="88" s="1"/>
  <c r="DF69" i="88" s="1"/>
  <c r="DG69" i="88" s="1"/>
  <c r="DH69" i="88" s="1"/>
  <c r="DI69" i="88" s="1"/>
  <c r="DJ69" i="88" s="1"/>
  <c r="DK69" i="88" s="1"/>
  <c r="DL69" i="88" s="1"/>
  <c r="DM69" i="88" s="1"/>
  <c r="DN69" i="88" s="1"/>
  <c r="DO69" i="88" s="1"/>
  <c r="DP69" i="88" s="1"/>
  <c r="DR69" i="88" s="1"/>
  <c r="DS69" i="88" s="1"/>
  <c r="DT69" i="88" s="1"/>
  <c r="DU69" i="88" s="1"/>
  <c r="DV69" i="88" s="1"/>
  <c r="DW69" i="88" s="1"/>
  <c r="DX69" i="88" s="1"/>
  <c r="DY69" i="88" s="1"/>
  <c r="DZ69" i="88" s="1"/>
  <c r="EA69" i="88" s="1"/>
  <c r="EB69" i="88" s="1"/>
  <c r="EC69" i="88" s="1"/>
  <c r="E60" i="88"/>
  <c r="F60" i="88" s="1"/>
  <c r="G60" i="88" s="1"/>
  <c r="H60" i="88" s="1"/>
  <c r="I60" i="88" s="1"/>
  <c r="J60" i="88" s="1"/>
  <c r="K60" i="88" s="1"/>
  <c r="L60" i="88" s="1"/>
  <c r="M60" i="88" s="1"/>
  <c r="N60" i="88" s="1"/>
  <c r="O60" i="88" s="1"/>
  <c r="P60" i="88" s="1"/>
  <c r="R60" i="88" s="1"/>
  <c r="S60" i="88" s="1"/>
  <c r="T60" i="88" s="1"/>
  <c r="U60" i="88" s="1"/>
  <c r="V60" i="88" s="1"/>
  <c r="W60" i="88" s="1"/>
  <c r="X60" i="88" s="1"/>
  <c r="Y60" i="88" s="1"/>
  <c r="Z60" i="88" s="1"/>
  <c r="AA60" i="88" s="1"/>
  <c r="AB60" i="88" s="1"/>
  <c r="AC60" i="88" s="1"/>
  <c r="AE60" i="88" s="1"/>
  <c r="AF60" i="88" s="1"/>
  <c r="AG60" i="88" s="1"/>
  <c r="AH60" i="88" s="1"/>
  <c r="AI60" i="88" s="1"/>
  <c r="AJ60" i="88" s="1"/>
  <c r="AK60" i="88" s="1"/>
  <c r="AL60" i="88" s="1"/>
  <c r="AM60" i="88" s="1"/>
  <c r="AN60" i="88" s="1"/>
  <c r="AO60" i="88" s="1"/>
  <c r="AP60" i="88" s="1"/>
  <c r="AR60" i="88" s="1"/>
  <c r="AS60" i="88" s="1"/>
  <c r="AT60" i="88" s="1"/>
  <c r="AU60" i="88" s="1"/>
  <c r="AV60" i="88" s="1"/>
  <c r="AW60" i="88" s="1"/>
  <c r="AX60" i="88" s="1"/>
  <c r="AY60" i="88" s="1"/>
  <c r="AZ60" i="88" s="1"/>
  <c r="BA60" i="88" s="1"/>
  <c r="BB60" i="88" s="1"/>
  <c r="BC60" i="88" s="1"/>
  <c r="BE60" i="88" s="1"/>
  <c r="BF60" i="88" s="1"/>
  <c r="BG60" i="88" s="1"/>
  <c r="BH60" i="88" s="1"/>
  <c r="BI60" i="88" s="1"/>
  <c r="BJ60" i="88" s="1"/>
  <c r="BK60" i="88" s="1"/>
  <c r="BL60" i="88" s="1"/>
  <c r="BM60" i="88" s="1"/>
  <c r="BN60" i="88" s="1"/>
  <c r="BO60" i="88" s="1"/>
  <c r="BP60" i="88" s="1"/>
  <c r="BR60" i="88" s="1"/>
  <c r="BS60" i="88" s="1"/>
  <c r="BT60" i="88" s="1"/>
  <c r="BU60" i="88" s="1"/>
  <c r="BV60" i="88" s="1"/>
  <c r="BW60" i="88" s="1"/>
  <c r="BX60" i="88" s="1"/>
  <c r="BY60" i="88" s="1"/>
  <c r="BZ60" i="88" s="1"/>
  <c r="CA60" i="88" s="1"/>
  <c r="CB60" i="88" s="1"/>
  <c r="CC60" i="88" s="1"/>
  <c r="CE60" i="88" s="1"/>
  <c r="CF60" i="88" s="1"/>
  <c r="CG60" i="88" s="1"/>
  <c r="CH60" i="88" s="1"/>
  <c r="CI60" i="88" s="1"/>
  <c r="CJ60" i="88" s="1"/>
  <c r="CK60" i="88" s="1"/>
  <c r="CL60" i="88" s="1"/>
  <c r="CM60" i="88" s="1"/>
  <c r="CN60" i="88" s="1"/>
  <c r="CO60" i="88" s="1"/>
  <c r="CP60" i="88" s="1"/>
  <c r="CR60" i="88" s="1"/>
  <c r="CS60" i="88" s="1"/>
  <c r="CT60" i="88" s="1"/>
  <c r="CU60" i="88" s="1"/>
  <c r="CV60" i="88" s="1"/>
  <c r="CW60" i="88" s="1"/>
  <c r="CX60" i="88" s="1"/>
  <c r="CY60" i="88" s="1"/>
  <c r="CZ60" i="88" s="1"/>
  <c r="DA60" i="88" s="1"/>
  <c r="DB60" i="88" s="1"/>
  <c r="DC60" i="88" s="1"/>
  <c r="DE60" i="88" s="1"/>
  <c r="DF60" i="88" s="1"/>
  <c r="DG60" i="88" s="1"/>
  <c r="DH60" i="88" s="1"/>
  <c r="DI60" i="88" s="1"/>
  <c r="DJ60" i="88" s="1"/>
  <c r="DK60" i="88" s="1"/>
  <c r="DL60" i="88" s="1"/>
  <c r="DM60" i="88" s="1"/>
  <c r="DN60" i="88" s="1"/>
  <c r="DO60" i="88" s="1"/>
  <c r="DP60" i="88" s="1"/>
  <c r="DR60" i="88" s="1"/>
  <c r="DS60" i="88" s="1"/>
  <c r="DT60" i="88" s="1"/>
  <c r="DU60" i="88" s="1"/>
  <c r="DV60" i="88" s="1"/>
  <c r="DW60" i="88" s="1"/>
  <c r="DX60" i="88" s="1"/>
  <c r="DY60" i="88" s="1"/>
  <c r="DZ60" i="88" s="1"/>
  <c r="EA60" i="88" s="1"/>
  <c r="EB60" i="88" s="1"/>
  <c r="EC60" i="88" s="1"/>
  <c r="F23" i="94"/>
  <c r="E30" i="105" l="1"/>
  <c r="I30" i="105"/>
  <c r="L19" i="105"/>
  <c r="M19" i="105" s="1"/>
  <c r="L27" i="105"/>
  <c r="M27" i="105" s="1"/>
  <c r="L20" i="105"/>
  <c r="M20" i="105" s="1"/>
  <c r="L28" i="105"/>
  <c r="M28" i="105" s="1"/>
  <c r="L25" i="105"/>
  <c r="M25" i="105" s="1"/>
  <c r="L23" i="105"/>
  <c r="M23" i="105" s="1"/>
  <c r="C30" i="105"/>
  <c r="G30" i="105"/>
  <c r="K30" i="105"/>
  <c r="L24" i="105"/>
  <c r="M24" i="105" s="1"/>
  <c r="L7" i="105"/>
  <c r="M7" i="105" s="1"/>
  <c r="L29" i="105"/>
  <c r="M29" i="105" s="1"/>
  <c r="F30" i="105"/>
  <c r="J30" i="105"/>
  <c r="L21" i="105"/>
  <c r="M21" i="105" s="1"/>
  <c r="L18" i="105"/>
  <c r="M18" i="105" s="1"/>
  <c r="H30" i="105"/>
  <c r="L26" i="105"/>
  <c r="M26" i="105" s="1"/>
  <c r="E256" i="88"/>
  <c r="E257" i="88"/>
  <c r="E306" i="88" s="1"/>
  <c r="E265" i="88"/>
  <c r="EB256" i="88"/>
  <c r="E264" i="88"/>
  <c r="E313" i="88" s="1"/>
  <c r="AB261" i="88"/>
  <c r="H256" i="88"/>
  <c r="L256" i="88"/>
  <c r="P256" i="88"/>
  <c r="T256" i="88"/>
  <c r="X256" i="88"/>
  <c r="AB256" i="88"/>
  <c r="AF256" i="88"/>
  <c r="AJ256" i="88"/>
  <c r="AN256" i="88"/>
  <c r="AR256" i="88"/>
  <c r="AV256" i="88"/>
  <c r="AZ256" i="88"/>
  <c r="BH256" i="88"/>
  <c r="BL256" i="88"/>
  <c r="BP256" i="88"/>
  <c r="BT256" i="88"/>
  <c r="BX256" i="88"/>
  <c r="CB256" i="88"/>
  <c r="CF256" i="88"/>
  <c r="CJ256" i="88"/>
  <c r="CN256" i="88"/>
  <c r="CR256" i="88"/>
  <c r="CV256" i="88"/>
  <c r="CZ256" i="88"/>
  <c r="DH256" i="88"/>
  <c r="DL256" i="88"/>
  <c r="DP256" i="88"/>
  <c r="DT256" i="88"/>
  <c r="DX256" i="88"/>
  <c r="BH261" i="88"/>
  <c r="BH258" i="88"/>
  <c r="I256" i="88"/>
  <c r="M256" i="88"/>
  <c r="U256" i="88"/>
  <c r="Y256" i="88"/>
  <c r="AC256" i="88"/>
  <c r="AG256" i="88"/>
  <c r="AK256" i="88"/>
  <c r="AO256" i="88"/>
  <c r="AS256" i="88"/>
  <c r="AW256" i="88"/>
  <c r="BA256" i="88"/>
  <c r="BE256" i="88"/>
  <c r="BI256" i="88"/>
  <c r="BM256" i="88"/>
  <c r="BU256" i="88"/>
  <c r="BY256" i="88"/>
  <c r="CC256" i="88"/>
  <c r="CG256" i="88"/>
  <c r="CK256" i="88"/>
  <c r="CO256" i="88"/>
  <c r="CS256" i="88"/>
  <c r="CW256" i="88"/>
  <c r="DA256" i="88"/>
  <c r="DE256" i="88"/>
  <c r="DI256" i="88"/>
  <c r="DM256" i="88"/>
  <c r="DU256" i="88"/>
  <c r="DY256" i="88"/>
  <c r="EC256" i="88"/>
  <c r="CN261" i="88"/>
  <c r="F256" i="88"/>
  <c r="J256" i="88"/>
  <c r="N256" i="88"/>
  <c r="R256" i="88"/>
  <c r="V256" i="88"/>
  <c r="Z256" i="88"/>
  <c r="AH256" i="88"/>
  <c r="AL256" i="88"/>
  <c r="AP256" i="88"/>
  <c r="AT256" i="88"/>
  <c r="AX256" i="88"/>
  <c r="BB256" i="88"/>
  <c r="BF256" i="88"/>
  <c r="BJ256" i="88"/>
  <c r="BN256" i="88"/>
  <c r="BR256" i="88"/>
  <c r="BV256" i="88"/>
  <c r="BZ256" i="88"/>
  <c r="CH256" i="88"/>
  <c r="CL256" i="88"/>
  <c r="CP256" i="88"/>
  <c r="CT256" i="88"/>
  <c r="CX256" i="88"/>
  <c r="DB256" i="88"/>
  <c r="DF256" i="88"/>
  <c r="DJ256" i="88"/>
  <c r="DN256" i="88"/>
  <c r="DR256" i="88"/>
  <c r="DV256" i="88"/>
  <c r="DZ256" i="88"/>
  <c r="BL261" i="88"/>
  <c r="G256" i="88"/>
  <c r="K256" i="88"/>
  <c r="O256" i="88"/>
  <c r="S256" i="88"/>
  <c r="W256" i="88"/>
  <c r="AA256" i="88"/>
  <c r="AE256" i="88"/>
  <c r="AI256" i="88"/>
  <c r="AM256" i="88"/>
  <c r="AU256" i="88"/>
  <c r="AY256" i="88"/>
  <c r="BC256" i="88"/>
  <c r="BG256" i="88"/>
  <c r="BK256" i="88"/>
  <c r="BO256" i="88"/>
  <c r="BS256" i="88"/>
  <c r="BW256" i="88"/>
  <c r="CA256" i="88"/>
  <c r="CE256" i="88"/>
  <c r="CI256" i="88"/>
  <c r="CM256" i="88"/>
  <c r="CU256" i="88"/>
  <c r="CY256" i="88"/>
  <c r="DC256" i="88"/>
  <c r="DG256" i="88"/>
  <c r="DK256" i="88"/>
  <c r="DO256" i="88"/>
  <c r="DS256" i="88"/>
  <c r="DW256" i="88"/>
  <c r="EA256" i="88"/>
  <c r="BJ209" i="88"/>
  <c r="BJ258" i="88"/>
  <c r="AF261" i="88"/>
  <c r="CR261" i="88"/>
  <c r="I257" i="88"/>
  <c r="M257" i="88"/>
  <c r="U257" i="88"/>
  <c r="Y257" i="88"/>
  <c r="AC257" i="88"/>
  <c r="AG257" i="88"/>
  <c r="AK257" i="88"/>
  <c r="AO257" i="88"/>
  <c r="AS257" i="88"/>
  <c r="AW257" i="88"/>
  <c r="BA257" i="88"/>
  <c r="BE257" i="88"/>
  <c r="BI257" i="88"/>
  <c r="BM257" i="88"/>
  <c r="BY257" i="88"/>
  <c r="CO257" i="88"/>
  <c r="CS257" i="88"/>
  <c r="E258" i="88"/>
  <c r="E307" i="88" s="1"/>
  <c r="I258" i="88"/>
  <c r="M258" i="88"/>
  <c r="U258" i="88"/>
  <c r="Y258" i="88"/>
  <c r="AC258" i="88"/>
  <c r="AG258" i="88"/>
  <c r="AK258" i="88"/>
  <c r="AO258" i="88"/>
  <c r="AS258" i="88"/>
  <c r="AW258" i="88"/>
  <c r="BA258" i="88"/>
  <c r="BE258" i="88"/>
  <c r="BI258" i="88"/>
  <c r="E210" i="88"/>
  <c r="E259" i="88"/>
  <c r="E308" i="88" s="1"/>
  <c r="L261" i="88"/>
  <c r="AR261" i="88"/>
  <c r="BX261" i="88"/>
  <c r="DH261" i="88"/>
  <c r="F257" i="88"/>
  <c r="J257" i="88"/>
  <c r="N257" i="88"/>
  <c r="R257" i="88"/>
  <c r="V257" i="88"/>
  <c r="Z257" i="88"/>
  <c r="AH257" i="88"/>
  <c r="AL257" i="88"/>
  <c r="AP257" i="88"/>
  <c r="AT257" i="88"/>
  <c r="AX257" i="88"/>
  <c r="BB257" i="88"/>
  <c r="BF257" i="88"/>
  <c r="BJ257" i="88"/>
  <c r="BN257" i="88"/>
  <c r="BR257" i="88"/>
  <c r="BV257" i="88"/>
  <c r="BZ257" i="88"/>
  <c r="CH257" i="88"/>
  <c r="CL257" i="88"/>
  <c r="CP257" i="88"/>
  <c r="CX257" i="88"/>
  <c r="F258" i="88"/>
  <c r="J258" i="88"/>
  <c r="N258" i="88"/>
  <c r="R258" i="88"/>
  <c r="V258" i="88"/>
  <c r="Z258" i="88"/>
  <c r="AH258" i="88"/>
  <c r="AL258" i="88"/>
  <c r="AP258" i="88"/>
  <c r="AT258" i="88"/>
  <c r="AX258" i="88"/>
  <c r="BB258" i="88"/>
  <c r="BF258" i="88"/>
  <c r="H257" i="88"/>
  <c r="L257" i="88"/>
  <c r="P257" i="88"/>
  <c r="T257" i="88"/>
  <c r="X257" i="88"/>
  <c r="AB257" i="88"/>
  <c r="AF257" i="88"/>
  <c r="AJ257" i="88"/>
  <c r="AN257" i="88"/>
  <c r="AR257" i="88"/>
  <c r="AV257" i="88"/>
  <c r="AZ257" i="88"/>
  <c r="BH257" i="88"/>
  <c r="BL257" i="88"/>
  <c r="BP257" i="88"/>
  <c r="BT257" i="88"/>
  <c r="BX257" i="88"/>
  <c r="CB257" i="88"/>
  <c r="CF257" i="88"/>
  <c r="CJ257" i="88"/>
  <c r="CN257" i="88"/>
  <c r="CR257" i="88"/>
  <c r="CV257" i="88"/>
  <c r="CZ257" i="88"/>
  <c r="H258" i="88"/>
  <c r="L258" i="88"/>
  <c r="P258" i="88"/>
  <c r="T258" i="88"/>
  <c r="X258" i="88"/>
  <c r="AB258" i="88"/>
  <c r="AF258" i="88"/>
  <c r="AJ258" i="88"/>
  <c r="AN258" i="88"/>
  <c r="AR258" i="88"/>
  <c r="AV258" i="88"/>
  <c r="AZ258" i="88"/>
  <c r="E211" i="88"/>
  <c r="E260" i="88"/>
  <c r="E309" i="88" s="1"/>
  <c r="P261" i="88"/>
  <c r="AV261" i="88"/>
  <c r="CB261" i="88"/>
  <c r="G257" i="88"/>
  <c r="K257" i="88"/>
  <c r="O257" i="88"/>
  <c r="S257" i="88"/>
  <c r="W257" i="88"/>
  <c r="AA257" i="88"/>
  <c r="AE257" i="88"/>
  <c r="AI257" i="88"/>
  <c r="AM257" i="88"/>
  <c r="AU257" i="88"/>
  <c r="AY257" i="88"/>
  <c r="BC257" i="88"/>
  <c r="BG257" i="88"/>
  <c r="BK257" i="88"/>
  <c r="BO257" i="88"/>
  <c r="BS257" i="88"/>
  <c r="BW257" i="88"/>
  <c r="CA257" i="88"/>
  <c r="CE257" i="88"/>
  <c r="CI257" i="88"/>
  <c r="CM257" i="88"/>
  <c r="CU257" i="88"/>
  <c r="CY257" i="88"/>
  <c r="DC257" i="88"/>
  <c r="G258" i="88"/>
  <c r="K258" i="88"/>
  <c r="O258" i="88"/>
  <c r="S258" i="88"/>
  <c r="W258" i="88"/>
  <c r="AA258" i="88"/>
  <c r="AE258" i="88"/>
  <c r="AI258" i="88"/>
  <c r="AM258" i="88"/>
  <c r="AU258" i="88"/>
  <c r="AY258" i="88"/>
  <c r="BC258" i="88"/>
  <c r="BG258" i="88"/>
  <c r="E213" i="88"/>
  <c r="E262" i="88"/>
  <c r="E311" i="88" s="1"/>
  <c r="EB261" i="88"/>
  <c r="DX261" i="88"/>
  <c r="DT261" i="88"/>
  <c r="DP261" i="88"/>
  <c r="T261" i="88"/>
  <c r="AJ261" i="88"/>
  <c r="AZ261" i="88"/>
  <c r="BP261" i="88"/>
  <c r="CF261" i="88"/>
  <c r="CV261" i="88"/>
  <c r="DL261" i="88"/>
  <c r="H261" i="88"/>
  <c r="X261" i="88"/>
  <c r="AN261" i="88"/>
  <c r="BT261" i="88"/>
  <c r="CJ261" i="88"/>
  <c r="CZ261" i="88"/>
  <c r="E261" i="88"/>
  <c r="E310" i="88" s="1"/>
  <c r="I261" i="88"/>
  <c r="M261" i="88"/>
  <c r="U261" i="88"/>
  <c r="Y261" i="88"/>
  <c r="AC261" i="88"/>
  <c r="AG261" i="88"/>
  <c r="AK261" i="88"/>
  <c r="AO261" i="88"/>
  <c r="AS261" i="88"/>
  <c r="AW261" i="88"/>
  <c r="BA261" i="88"/>
  <c r="BE261" i="88"/>
  <c r="BI261" i="88"/>
  <c r="BM261" i="88"/>
  <c r="BU261" i="88"/>
  <c r="BY261" i="88"/>
  <c r="CC261" i="88"/>
  <c r="CG261" i="88"/>
  <c r="CK261" i="88"/>
  <c r="CO261" i="88"/>
  <c r="CS261" i="88"/>
  <c r="CW261" i="88"/>
  <c r="DA261" i="88"/>
  <c r="DE261" i="88"/>
  <c r="DI261" i="88"/>
  <c r="DM261" i="88"/>
  <c r="DU261" i="88"/>
  <c r="DY261" i="88"/>
  <c r="EC261" i="88"/>
  <c r="F261" i="88"/>
  <c r="J261" i="88"/>
  <c r="N261" i="88"/>
  <c r="R261" i="88"/>
  <c r="V261" i="88"/>
  <c r="Z261" i="88"/>
  <c r="AH261" i="88"/>
  <c r="AL261" i="88"/>
  <c r="AP261" i="88"/>
  <c r="AT261" i="88"/>
  <c r="AX261" i="88"/>
  <c r="BB261" i="88"/>
  <c r="BF261" i="88"/>
  <c r="BJ261" i="88"/>
  <c r="BN261" i="88"/>
  <c r="BR261" i="88"/>
  <c r="BV261" i="88"/>
  <c r="BZ261" i="88"/>
  <c r="CH261" i="88"/>
  <c r="CL261" i="88"/>
  <c r="CP261" i="88"/>
  <c r="CT261" i="88"/>
  <c r="CX261" i="88"/>
  <c r="DB261" i="88"/>
  <c r="DF261" i="88"/>
  <c r="DJ261" i="88"/>
  <c r="DN261" i="88"/>
  <c r="DR261" i="88"/>
  <c r="DV261" i="88"/>
  <c r="DZ261" i="88"/>
  <c r="EB263" i="88"/>
  <c r="G261" i="88"/>
  <c r="K261" i="88"/>
  <c r="O261" i="88"/>
  <c r="S261" i="88"/>
  <c r="W261" i="88"/>
  <c r="AA261" i="88"/>
  <c r="AE261" i="88"/>
  <c r="AI261" i="88"/>
  <c r="AM261" i="88"/>
  <c r="AU261" i="88"/>
  <c r="AY261" i="88"/>
  <c r="BC261" i="88"/>
  <c r="BG261" i="88"/>
  <c r="BK261" i="88"/>
  <c r="BO261" i="88"/>
  <c r="BS261" i="88"/>
  <c r="BW261" i="88"/>
  <c r="CA261" i="88"/>
  <c r="CE261" i="88"/>
  <c r="CI261" i="88"/>
  <c r="CM261" i="88"/>
  <c r="CU261" i="88"/>
  <c r="CY261" i="88"/>
  <c r="DC261" i="88"/>
  <c r="DG261" i="88"/>
  <c r="DK261" i="88"/>
  <c r="DO261" i="88"/>
  <c r="DS261" i="88"/>
  <c r="DW261" i="88"/>
  <c r="EA261" i="88"/>
  <c r="H263" i="88"/>
  <c r="P263" i="88"/>
  <c r="X263" i="88"/>
  <c r="AF263" i="88"/>
  <c r="AR263" i="88"/>
  <c r="BT263" i="88"/>
  <c r="E263" i="88"/>
  <c r="E312" i="88" s="1"/>
  <c r="I263" i="88"/>
  <c r="M263" i="88"/>
  <c r="U263" i="88"/>
  <c r="Y263" i="88"/>
  <c r="AC263" i="88"/>
  <c r="AG263" i="88"/>
  <c r="AK263" i="88"/>
  <c r="AO263" i="88"/>
  <c r="AS263" i="88"/>
  <c r="AW263" i="88"/>
  <c r="BA263" i="88"/>
  <c r="BE263" i="88"/>
  <c r="BI263" i="88"/>
  <c r="BM263" i="88"/>
  <c r="BU263" i="88"/>
  <c r="BY263" i="88"/>
  <c r="CC263" i="88"/>
  <c r="CG263" i="88"/>
  <c r="CK263" i="88"/>
  <c r="CO263" i="88"/>
  <c r="CS263" i="88"/>
  <c r="CW263" i="88"/>
  <c r="DA263" i="88"/>
  <c r="DE263" i="88"/>
  <c r="DI263" i="88"/>
  <c r="DM263" i="88"/>
  <c r="DU263" i="88"/>
  <c r="DY263" i="88"/>
  <c r="EC263" i="88"/>
  <c r="L263" i="88"/>
  <c r="T263" i="88"/>
  <c r="AB263" i="88"/>
  <c r="AJ263" i="88"/>
  <c r="AN263" i="88"/>
  <c r="AV263" i="88"/>
  <c r="AZ263" i="88"/>
  <c r="BH263" i="88"/>
  <c r="BL263" i="88"/>
  <c r="BP263" i="88"/>
  <c r="BX263" i="88"/>
  <c r="CB263" i="88"/>
  <c r="CF263" i="88"/>
  <c r="CJ263" i="88"/>
  <c r="CN263" i="88"/>
  <c r="CR263" i="88"/>
  <c r="CV263" i="88"/>
  <c r="CZ263" i="88"/>
  <c r="DH263" i="88"/>
  <c r="DL263" i="88"/>
  <c r="DP263" i="88"/>
  <c r="DT263" i="88"/>
  <c r="DX263" i="88"/>
  <c r="F263" i="88"/>
  <c r="J263" i="88"/>
  <c r="N263" i="88"/>
  <c r="R263" i="88"/>
  <c r="V263" i="88"/>
  <c r="Z263" i="88"/>
  <c r="AH263" i="88"/>
  <c r="AL263" i="88"/>
  <c r="AP263" i="88"/>
  <c r="AT263" i="88"/>
  <c r="AX263" i="88"/>
  <c r="BB263" i="88"/>
  <c r="BF263" i="88"/>
  <c r="BJ263" i="88"/>
  <c r="BN263" i="88"/>
  <c r="BR263" i="88"/>
  <c r="BV263" i="88"/>
  <c r="BZ263" i="88"/>
  <c r="CH263" i="88"/>
  <c r="CL263" i="88"/>
  <c r="CP263" i="88"/>
  <c r="CT263" i="88"/>
  <c r="CX263" i="88"/>
  <c r="DB263" i="88"/>
  <c r="DF263" i="88"/>
  <c r="DJ263" i="88"/>
  <c r="DN263" i="88"/>
  <c r="DR263" i="88"/>
  <c r="DV263" i="88"/>
  <c r="DZ263" i="88"/>
  <c r="G263" i="88"/>
  <c r="K263" i="88"/>
  <c r="O263" i="88"/>
  <c r="S263" i="88"/>
  <c r="W263" i="88"/>
  <c r="AA263" i="88"/>
  <c r="AE263" i="88"/>
  <c r="AI263" i="88"/>
  <c r="AM263" i="88"/>
  <c r="AU263" i="88"/>
  <c r="AY263" i="88"/>
  <c r="BC263" i="88"/>
  <c r="BG263" i="88"/>
  <c r="BK263" i="88"/>
  <c r="BO263" i="88"/>
  <c r="BS263" i="88"/>
  <c r="BW263" i="88"/>
  <c r="CA263" i="88"/>
  <c r="CE263" i="88"/>
  <c r="CI263" i="88"/>
  <c r="CM263" i="88"/>
  <c r="CU263" i="88"/>
  <c r="CY263" i="88"/>
  <c r="DC263" i="88"/>
  <c r="DG263" i="88"/>
  <c r="DK263" i="88"/>
  <c r="DO263" i="88"/>
  <c r="DS263" i="88"/>
  <c r="DW263" i="88"/>
  <c r="EA263" i="88"/>
  <c r="E215" i="88"/>
  <c r="E112" i="88"/>
  <c r="E161" i="88" s="1"/>
  <c r="E109" i="88"/>
  <c r="E111" i="88"/>
  <c r="E160" i="88" s="1"/>
  <c r="L109" i="88"/>
  <c r="T109" i="88"/>
  <c r="AB109" i="88"/>
  <c r="AJ109" i="88"/>
  <c r="AR109" i="88"/>
  <c r="AV109" i="88"/>
  <c r="AZ109" i="88"/>
  <c r="BH109" i="88"/>
  <c r="BP109" i="88"/>
  <c r="BX109" i="88"/>
  <c r="CF109" i="88"/>
  <c r="CN109" i="88"/>
  <c r="CV109" i="88"/>
  <c r="CZ109" i="88"/>
  <c r="DT109" i="88"/>
  <c r="I109" i="88"/>
  <c r="M109" i="88"/>
  <c r="U109" i="88"/>
  <c r="Y109" i="88"/>
  <c r="AC109" i="88"/>
  <c r="AG109" i="88"/>
  <c r="AK109" i="88"/>
  <c r="AO109" i="88"/>
  <c r="AS109" i="88"/>
  <c r="AW109" i="88"/>
  <c r="BA109" i="88"/>
  <c r="BE109" i="88"/>
  <c r="BI109" i="88"/>
  <c r="BM109" i="88"/>
  <c r="BU109" i="88"/>
  <c r="BY109" i="88"/>
  <c r="CC109" i="88"/>
  <c r="CG109" i="88"/>
  <c r="CK109" i="88"/>
  <c r="CO109" i="88"/>
  <c r="CS109" i="88"/>
  <c r="CW109" i="88"/>
  <c r="DA109" i="88"/>
  <c r="DE109" i="88"/>
  <c r="DI109" i="88"/>
  <c r="DM109" i="88"/>
  <c r="DU109" i="88"/>
  <c r="DY109" i="88"/>
  <c r="EC109" i="88"/>
  <c r="H109" i="88"/>
  <c r="P109" i="88"/>
  <c r="X109" i="88"/>
  <c r="AF109" i="88"/>
  <c r="AN109" i="88"/>
  <c r="BL109" i="88"/>
  <c r="BT109" i="88"/>
  <c r="CB109" i="88"/>
  <c r="CJ109" i="88"/>
  <c r="CR109" i="88"/>
  <c r="DH109" i="88"/>
  <c r="DL109" i="88"/>
  <c r="DP109" i="88"/>
  <c r="DX109" i="88"/>
  <c r="EB109" i="88"/>
  <c r="F109" i="88"/>
  <c r="J109" i="88"/>
  <c r="N109" i="88"/>
  <c r="R109" i="88"/>
  <c r="V109" i="88"/>
  <c r="Z109" i="88"/>
  <c r="AH109" i="88"/>
  <c r="AL109" i="88"/>
  <c r="AP109" i="88"/>
  <c r="AT109" i="88"/>
  <c r="AX109" i="88"/>
  <c r="BB109" i="88"/>
  <c r="BF109" i="88"/>
  <c r="BJ109" i="88"/>
  <c r="BN109" i="88"/>
  <c r="BR109" i="88"/>
  <c r="BV109" i="88"/>
  <c r="BZ109" i="88"/>
  <c r="CH109" i="88"/>
  <c r="CL109" i="88"/>
  <c r="CP109" i="88"/>
  <c r="CT109" i="88"/>
  <c r="CX109" i="88"/>
  <c r="DB109" i="88"/>
  <c r="DF109" i="88"/>
  <c r="DJ109" i="88"/>
  <c r="DN109" i="88"/>
  <c r="DR109" i="88"/>
  <c r="DV109" i="88"/>
  <c r="DZ109" i="88"/>
  <c r="G109" i="88"/>
  <c r="K109" i="88"/>
  <c r="O109" i="88"/>
  <c r="S109" i="88"/>
  <c r="W109" i="88"/>
  <c r="AA109" i="88"/>
  <c r="AE109" i="88"/>
  <c r="AI109" i="88"/>
  <c r="AM109" i="88"/>
  <c r="AU109" i="88"/>
  <c r="AY109" i="88"/>
  <c r="BC109" i="88"/>
  <c r="BG109" i="88"/>
  <c r="BK109" i="88"/>
  <c r="BO109" i="88"/>
  <c r="BS109" i="88"/>
  <c r="BW109" i="88"/>
  <c r="CA109" i="88"/>
  <c r="CE109" i="88"/>
  <c r="CI109" i="88"/>
  <c r="CM109" i="88"/>
  <c r="CU109" i="88"/>
  <c r="CY109" i="88"/>
  <c r="DC109" i="88"/>
  <c r="DG109" i="88"/>
  <c r="DK109" i="88"/>
  <c r="DO109" i="88"/>
  <c r="DS109" i="88"/>
  <c r="DW109" i="88"/>
  <c r="EA109" i="88"/>
  <c r="E61" i="88"/>
  <c r="E110" i="88"/>
  <c r="E159" i="88" s="1"/>
  <c r="E64" i="88"/>
  <c r="E113" i="88"/>
  <c r="E162" i="88" s="1"/>
  <c r="F63" i="88"/>
  <c r="F112" i="88"/>
  <c r="BH115" i="88"/>
  <c r="F65" i="88"/>
  <c r="F114" i="88"/>
  <c r="H115" i="88"/>
  <c r="X115" i="88"/>
  <c r="AN115" i="88"/>
  <c r="E114" i="88"/>
  <c r="E163" i="88" s="1"/>
  <c r="L115" i="88"/>
  <c r="AB115" i="88"/>
  <c r="AR115" i="88"/>
  <c r="BX66" i="88"/>
  <c r="BX115" i="88"/>
  <c r="BT115" i="88"/>
  <c r="BP115" i="88"/>
  <c r="T115" i="88"/>
  <c r="AJ115" i="88"/>
  <c r="AZ115" i="88"/>
  <c r="AZ116" i="88"/>
  <c r="P115" i="88"/>
  <c r="AF115" i="88"/>
  <c r="AV115" i="88"/>
  <c r="BL115" i="88"/>
  <c r="E115" i="88"/>
  <c r="E164" i="88" s="1"/>
  <c r="I115" i="88"/>
  <c r="M115" i="88"/>
  <c r="U115" i="88"/>
  <c r="Y115" i="88"/>
  <c r="AC115" i="88"/>
  <c r="AG115" i="88"/>
  <c r="AK115" i="88"/>
  <c r="AO115" i="88"/>
  <c r="AS115" i="88"/>
  <c r="AW115" i="88"/>
  <c r="BA115" i="88"/>
  <c r="BE115" i="88"/>
  <c r="BI115" i="88"/>
  <c r="BM115" i="88"/>
  <c r="BU115" i="88"/>
  <c r="F115" i="88"/>
  <c r="J115" i="88"/>
  <c r="N115" i="88"/>
  <c r="R115" i="88"/>
  <c r="V115" i="88"/>
  <c r="Z115" i="88"/>
  <c r="AH115" i="88"/>
  <c r="AL115" i="88"/>
  <c r="AP115" i="88"/>
  <c r="AT115" i="88"/>
  <c r="AX115" i="88"/>
  <c r="BB115" i="88"/>
  <c r="BF115" i="88"/>
  <c r="BJ115" i="88"/>
  <c r="BN115" i="88"/>
  <c r="BR115" i="88"/>
  <c r="BV115" i="88"/>
  <c r="G115" i="88"/>
  <c r="K115" i="88"/>
  <c r="O115" i="88"/>
  <c r="S115" i="88"/>
  <c r="W115" i="88"/>
  <c r="AA115" i="88"/>
  <c r="AE115" i="88"/>
  <c r="AI115" i="88"/>
  <c r="AM115" i="88"/>
  <c r="AU115" i="88"/>
  <c r="AY115" i="88"/>
  <c r="BC115" i="88"/>
  <c r="BG115" i="88"/>
  <c r="BK115" i="88"/>
  <c r="BO115" i="88"/>
  <c r="BS115" i="88"/>
  <c r="BW115" i="88"/>
  <c r="H116" i="88"/>
  <c r="L116" i="88"/>
  <c r="P116" i="88"/>
  <c r="T116" i="88"/>
  <c r="X116" i="88"/>
  <c r="AB116" i="88"/>
  <c r="AF116" i="88"/>
  <c r="AJ116" i="88"/>
  <c r="AN116" i="88"/>
  <c r="AR116" i="88"/>
  <c r="AV116" i="88"/>
  <c r="BH116" i="88"/>
  <c r="BL116" i="88"/>
  <c r="BP116" i="88"/>
  <c r="BT116" i="88"/>
  <c r="BX116" i="88"/>
  <c r="CB116" i="88"/>
  <c r="CF116" i="88"/>
  <c r="CJ116" i="88"/>
  <c r="CN116" i="88"/>
  <c r="CR116" i="88"/>
  <c r="CV116" i="88"/>
  <c r="CZ116" i="88"/>
  <c r="DH116" i="88"/>
  <c r="DL116" i="88"/>
  <c r="DP116" i="88"/>
  <c r="DT116" i="88"/>
  <c r="DX116" i="88"/>
  <c r="EB116" i="88"/>
  <c r="E117" i="88"/>
  <c r="E166" i="88" s="1"/>
  <c r="E116" i="88"/>
  <c r="E165" i="88" s="1"/>
  <c r="I116" i="88"/>
  <c r="M116" i="88"/>
  <c r="U116" i="88"/>
  <c r="Y116" i="88"/>
  <c r="AC116" i="88"/>
  <c r="AG116" i="88"/>
  <c r="AK116" i="88"/>
  <c r="AO116" i="88"/>
  <c r="AS116" i="88"/>
  <c r="AW116" i="88"/>
  <c r="BA116" i="88"/>
  <c r="BE116" i="88"/>
  <c r="BI116" i="88"/>
  <c r="BM116" i="88"/>
  <c r="BU116" i="88"/>
  <c r="BY116" i="88"/>
  <c r="CC116" i="88"/>
  <c r="CG116" i="88"/>
  <c r="CK116" i="88"/>
  <c r="CO116" i="88"/>
  <c r="CS116" i="88"/>
  <c r="CW116" i="88"/>
  <c r="DA116" i="88"/>
  <c r="DE116" i="88"/>
  <c r="DI116" i="88"/>
  <c r="DM116" i="88"/>
  <c r="DU116" i="88"/>
  <c r="DY116" i="88"/>
  <c r="EC116" i="88"/>
  <c r="F116" i="88"/>
  <c r="J116" i="88"/>
  <c r="N116" i="88"/>
  <c r="R116" i="88"/>
  <c r="V116" i="88"/>
  <c r="Z116" i="88"/>
  <c r="AH116" i="88"/>
  <c r="AL116" i="88"/>
  <c r="AP116" i="88"/>
  <c r="AT116" i="88"/>
  <c r="AX116" i="88"/>
  <c r="BB116" i="88"/>
  <c r="BF116" i="88"/>
  <c r="BJ116" i="88"/>
  <c r="BN116" i="88"/>
  <c r="BR116" i="88"/>
  <c r="BV116" i="88"/>
  <c r="BZ116" i="88"/>
  <c r="CH116" i="88"/>
  <c r="CL116" i="88"/>
  <c r="CP116" i="88"/>
  <c r="CT116" i="88"/>
  <c r="CX116" i="88"/>
  <c r="DB116" i="88"/>
  <c r="DF116" i="88"/>
  <c r="DJ116" i="88"/>
  <c r="DN116" i="88"/>
  <c r="DR116" i="88"/>
  <c r="DV116" i="88"/>
  <c r="DZ116" i="88"/>
  <c r="G116" i="88"/>
  <c r="K116" i="88"/>
  <c r="O116" i="88"/>
  <c r="S116" i="88"/>
  <c r="W116" i="88"/>
  <c r="AA116" i="88"/>
  <c r="AE116" i="88"/>
  <c r="AI116" i="88"/>
  <c r="AM116" i="88"/>
  <c r="AU116" i="88"/>
  <c r="AY116" i="88"/>
  <c r="BC116" i="88"/>
  <c r="BG116" i="88"/>
  <c r="BK116" i="88"/>
  <c r="BO116" i="88"/>
  <c r="BS116" i="88"/>
  <c r="BW116" i="88"/>
  <c r="CA116" i="88"/>
  <c r="CE116" i="88"/>
  <c r="CI116" i="88"/>
  <c r="CM116" i="88"/>
  <c r="CU116" i="88"/>
  <c r="CY116" i="88"/>
  <c r="DC116" i="88"/>
  <c r="DG116" i="88"/>
  <c r="DK116" i="88"/>
  <c r="DO116" i="88"/>
  <c r="DS116" i="88"/>
  <c r="DW116" i="88"/>
  <c r="EA116" i="88"/>
  <c r="E68" i="88"/>
  <c r="F307" i="88" l="1"/>
  <c r="G307" i="88" s="1"/>
  <c r="H307" i="88" s="1"/>
  <c r="I307" i="88" s="1"/>
  <c r="J307" i="88" s="1"/>
  <c r="K307" i="88" s="1"/>
  <c r="L307" i="88" s="1"/>
  <c r="M307" i="88" s="1"/>
  <c r="N307" i="88" s="1"/>
  <c r="O307" i="88" s="1"/>
  <c r="P307" i="88" s="1"/>
  <c r="R307" i="88" s="1"/>
  <c r="S307" i="88" s="1"/>
  <c r="T307" i="88" s="1"/>
  <c r="U307" i="88" s="1"/>
  <c r="V307" i="88" s="1"/>
  <c r="W307" i="88" s="1"/>
  <c r="X307" i="88" s="1"/>
  <c r="Y307" i="88" s="1"/>
  <c r="Z307" i="88" s="1"/>
  <c r="AA307" i="88" s="1"/>
  <c r="AB307" i="88" s="1"/>
  <c r="AC307" i="88" s="1"/>
  <c r="AE307" i="88" s="1"/>
  <c r="AF307" i="88" s="1"/>
  <c r="AG307" i="88" s="1"/>
  <c r="AH307" i="88" s="1"/>
  <c r="AI307" i="88" s="1"/>
  <c r="AJ307" i="88" s="1"/>
  <c r="AK307" i="88" s="1"/>
  <c r="AL307" i="88" s="1"/>
  <c r="AM307" i="88" s="1"/>
  <c r="AN307" i="88" s="1"/>
  <c r="AO307" i="88" s="1"/>
  <c r="AP307" i="88" s="1"/>
  <c r="AR307" i="88" s="1"/>
  <c r="AS307" i="88" s="1"/>
  <c r="AT307" i="88" s="1"/>
  <c r="AU307" i="88" s="1"/>
  <c r="AV307" i="88" s="1"/>
  <c r="AW307" i="88" s="1"/>
  <c r="AX307" i="88" s="1"/>
  <c r="AY307" i="88" s="1"/>
  <c r="AZ307" i="88" s="1"/>
  <c r="BA307" i="88" s="1"/>
  <c r="BB307" i="88" s="1"/>
  <c r="BC307" i="88" s="1"/>
  <c r="BE307" i="88" s="1"/>
  <c r="BF307" i="88" s="1"/>
  <c r="BG307" i="88" s="1"/>
  <c r="BH307" i="88" s="1"/>
  <c r="BI307" i="88" s="1"/>
  <c r="BJ307" i="88" s="1"/>
  <c r="E158" i="88"/>
  <c r="F158" i="88" s="1"/>
  <c r="G158" i="88" s="1"/>
  <c r="H158" i="88" s="1"/>
  <c r="I158" i="88" s="1"/>
  <c r="J158" i="88" s="1"/>
  <c r="K158" i="88" s="1"/>
  <c r="L158" i="88" s="1"/>
  <c r="M158" i="88" s="1"/>
  <c r="N158" i="88" s="1"/>
  <c r="O158" i="88" s="1"/>
  <c r="P158" i="88" s="1"/>
  <c r="R158" i="88" s="1"/>
  <c r="S158" i="88" s="1"/>
  <c r="T158" i="88" s="1"/>
  <c r="U158" i="88" s="1"/>
  <c r="V158" i="88" s="1"/>
  <c r="W158" i="88" s="1"/>
  <c r="X158" i="88" s="1"/>
  <c r="Y158" i="88" s="1"/>
  <c r="Z158" i="88" s="1"/>
  <c r="AA158" i="88" s="1"/>
  <c r="AB158" i="88" s="1"/>
  <c r="AC158" i="88" s="1"/>
  <c r="AE158" i="88" s="1"/>
  <c r="AF158" i="88" s="1"/>
  <c r="AG158" i="88" s="1"/>
  <c r="AH158" i="88" s="1"/>
  <c r="AI158" i="88" s="1"/>
  <c r="AJ158" i="88" s="1"/>
  <c r="AK158" i="88" s="1"/>
  <c r="AL158" i="88" s="1"/>
  <c r="AM158" i="88" s="1"/>
  <c r="AN158" i="88" s="1"/>
  <c r="AO158" i="88" s="1"/>
  <c r="AP158" i="88" s="1"/>
  <c r="AR158" i="88" s="1"/>
  <c r="AS158" i="88" s="1"/>
  <c r="AT158" i="88" s="1"/>
  <c r="AU158" i="88" s="1"/>
  <c r="AV158" i="88" s="1"/>
  <c r="AW158" i="88" s="1"/>
  <c r="AX158" i="88" s="1"/>
  <c r="AY158" i="88" s="1"/>
  <c r="AZ158" i="88" s="1"/>
  <c r="BA158" i="88" s="1"/>
  <c r="BB158" i="88" s="1"/>
  <c r="BC158" i="88" s="1"/>
  <c r="BE158" i="88" s="1"/>
  <c r="BF158" i="88" s="1"/>
  <c r="BG158" i="88" s="1"/>
  <c r="BH158" i="88" s="1"/>
  <c r="BI158" i="88" s="1"/>
  <c r="BJ158" i="88" s="1"/>
  <c r="BK158" i="88" s="1"/>
  <c r="BL158" i="88" s="1"/>
  <c r="BM158" i="88" s="1"/>
  <c r="BN158" i="88" s="1"/>
  <c r="BO158" i="88" s="1"/>
  <c r="BP158" i="88" s="1"/>
  <c r="BR158" i="88" s="1"/>
  <c r="BS158" i="88" s="1"/>
  <c r="BT158" i="88" s="1"/>
  <c r="BU158" i="88" s="1"/>
  <c r="BV158" i="88" s="1"/>
  <c r="BW158" i="88" s="1"/>
  <c r="BX158" i="88" s="1"/>
  <c r="BY158" i="88" s="1"/>
  <c r="BZ158" i="88" s="1"/>
  <c r="CA158" i="88" s="1"/>
  <c r="CB158" i="88" s="1"/>
  <c r="CC158" i="88" s="1"/>
  <c r="CE158" i="88" s="1"/>
  <c r="CF158" i="88" s="1"/>
  <c r="CG158" i="88" s="1"/>
  <c r="CH158" i="88" s="1"/>
  <c r="CI158" i="88" s="1"/>
  <c r="CJ158" i="88" s="1"/>
  <c r="CK158" i="88" s="1"/>
  <c r="CL158" i="88" s="1"/>
  <c r="CM158" i="88" s="1"/>
  <c r="CN158" i="88" s="1"/>
  <c r="CO158" i="88" s="1"/>
  <c r="CP158" i="88" s="1"/>
  <c r="CR158" i="88" s="1"/>
  <c r="CS158" i="88" s="1"/>
  <c r="CT158" i="88" s="1"/>
  <c r="CU158" i="88" s="1"/>
  <c r="CV158" i="88" s="1"/>
  <c r="CW158" i="88" s="1"/>
  <c r="CX158" i="88" s="1"/>
  <c r="CY158" i="88" s="1"/>
  <c r="CZ158" i="88" s="1"/>
  <c r="DA158" i="88" s="1"/>
  <c r="DB158" i="88" s="1"/>
  <c r="DC158" i="88" s="1"/>
  <c r="DE158" i="88" s="1"/>
  <c r="DF158" i="88" s="1"/>
  <c r="DG158" i="88" s="1"/>
  <c r="DH158" i="88" s="1"/>
  <c r="DI158" i="88" s="1"/>
  <c r="DJ158" i="88" s="1"/>
  <c r="DK158" i="88" s="1"/>
  <c r="DL158" i="88" s="1"/>
  <c r="DM158" i="88" s="1"/>
  <c r="DN158" i="88" s="1"/>
  <c r="DO158" i="88" s="1"/>
  <c r="DP158" i="88" s="1"/>
  <c r="DR158" i="88" s="1"/>
  <c r="DS158" i="88" s="1"/>
  <c r="DT158" i="88" s="1"/>
  <c r="DU158" i="88" s="1"/>
  <c r="DV158" i="88" s="1"/>
  <c r="DW158" i="88" s="1"/>
  <c r="DX158" i="88" s="1"/>
  <c r="DY158" i="88" s="1"/>
  <c r="DZ158" i="88" s="1"/>
  <c r="EA158" i="88" s="1"/>
  <c r="EB158" i="88" s="1"/>
  <c r="EC158" i="88" s="1"/>
  <c r="F163" i="88"/>
  <c r="E305" i="88"/>
  <c r="G34" i="94"/>
  <c r="D30" i="105"/>
  <c r="M30" i="105" s="1"/>
  <c r="L22" i="105"/>
  <c r="L30" i="105" s="1"/>
  <c r="CC257" i="88"/>
  <c r="CD257" i="88" s="1"/>
  <c r="DB257" i="88"/>
  <c r="DE257" i="88"/>
  <c r="CT257" i="88"/>
  <c r="DA257" i="88"/>
  <c r="CK257" i="88"/>
  <c r="BU257" i="88"/>
  <c r="CW257" i="88"/>
  <c r="CG257" i="88"/>
  <c r="CQ257" i="88" s="1"/>
  <c r="F306" i="88"/>
  <c r="G306" i="88" s="1"/>
  <c r="H306" i="88" s="1"/>
  <c r="I306" i="88" s="1"/>
  <c r="J306" i="88" s="1"/>
  <c r="K306" i="88" s="1"/>
  <c r="L306" i="88" s="1"/>
  <c r="M306" i="88" s="1"/>
  <c r="N306" i="88" s="1"/>
  <c r="O306" i="88" s="1"/>
  <c r="P306" i="88" s="1"/>
  <c r="R306" i="88" s="1"/>
  <c r="S306" i="88" s="1"/>
  <c r="T306" i="88" s="1"/>
  <c r="U306" i="88" s="1"/>
  <c r="V306" i="88" s="1"/>
  <c r="W306" i="88" s="1"/>
  <c r="X306" i="88" s="1"/>
  <c r="Y306" i="88" s="1"/>
  <c r="Z306" i="88" s="1"/>
  <c r="AA306" i="88" s="1"/>
  <c r="AB306" i="88" s="1"/>
  <c r="AC306" i="88" s="1"/>
  <c r="AE306" i="88" s="1"/>
  <c r="AF306" i="88" s="1"/>
  <c r="AG306" i="88" s="1"/>
  <c r="AH306" i="88" s="1"/>
  <c r="AI306" i="88" s="1"/>
  <c r="AJ306" i="88" s="1"/>
  <c r="AK306" i="88" s="1"/>
  <c r="AL306" i="88" s="1"/>
  <c r="AM306" i="88" s="1"/>
  <c r="AN306" i="88" s="1"/>
  <c r="AO306" i="88" s="1"/>
  <c r="AP306" i="88" s="1"/>
  <c r="AR306" i="88" s="1"/>
  <c r="AS306" i="88" s="1"/>
  <c r="AT306" i="88" s="1"/>
  <c r="AU306" i="88" s="1"/>
  <c r="AV306" i="88" s="1"/>
  <c r="AW306" i="88" s="1"/>
  <c r="AX306" i="88" s="1"/>
  <c r="AY306" i="88" s="1"/>
  <c r="AZ306" i="88" s="1"/>
  <c r="BA306" i="88" s="1"/>
  <c r="BB306" i="88" s="1"/>
  <c r="BC306" i="88" s="1"/>
  <c r="BE306" i="88" s="1"/>
  <c r="BF306" i="88" s="1"/>
  <c r="BG306" i="88" s="1"/>
  <c r="BH306" i="88" s="1"/>
  <c r="BI306" i="88" s="1"/>
  <c r="BJ306" i="88" s="1"/>
  <c r="BK306" i="88" s="1"/>
  <c r="BL306" i="88" s="1"/>
  <c r="BM306" i="88" s="1"/>
  <c r="BN306" i="88" s="1"/>
  <c r="BO306" i="88" s="1"/>
  <c r="BP306" i="88" s="1"/>
  <c r="BR306" i="88" s="1"/>
  <c r="BS306" i="88" s="1"/>
  <c r="BT306" i="88" s="1"/>
  <c r="BU306" i="88" s="1"/>
  <c r="BV306" i="88" s="1"/>
  <c r="BW306" i="88" s="1"/>
  <c r="BX306" i="88" s="1"/>
  <c r="BY306" i="88" s="1"/>
  <c r="BZ306" i="88" s="1"/>
  <c r="CA306" i="88" s="1"/>
  <c r="CB306" i="88" s="1"/>
  <c r="F310" i="88"/>
  <c r="G310" i="88" s="1"/>
  <c r="H310" i="88" s="1"/>
  <c r="I310" i="88" s="1"/>
  <c r="J310" i="88" s="1"/>
  <c r="K310" i="88" s="1"/>
  <c r="L310" i="88" s="1"/>
  <c r="M310" i="88" s="1"/>
  <c r="N310" i="88" s="1"/>
  <c r="O310" i="88" s="1"/>
  <c r="P310" i="88" s="1"/>
  <c r="R310" i="88" s="1"/>
  <c r="S310" i="88" s="1"/>
  <c r="T310" i="88" s="1"/>
  <c r="U310" i="88" s="1"/>
  <c r="V310" i="88" s="1"/>
  <c r="W310" i="88" s="1"/>
  <c r="X310" i="88" s="1"/>
  <c r="Y310" i="88" s="1"/>
  <c r="Z310" i="88" s="1"/>
  <c r="AA310" i="88" s="1"/>
  <c r="AB310" i="88" s="1"/>
  <c r="AC310" i="88" s="1"/>
  <c r="AE310" i="88" s="1"/>
  <c r="AF310" i="88" s="1"/>
  <c r="AG310" i="88" s="1"/>
  <c r="AH310" i="88" s="1"/>
  <c r="AI310" i="88" s="1"/>
  <c r="AJ310" i="88" s="1"/>
  <c r="AK310" i="88" s="1"/>
  <c r="AL310" i="88" s="1"/>
  <c r="AM310" i="88" s="1"/>
  <c r="AN310" i="88" s="1"/>
  <c r="AO310" i="88" s="1"/>
  <c r="AP310" i="88" s="1"/>
  <c r="AR310" i="88" s="1"/>
  <c r="AS310" i="88" s="1"/>
  <c r="AT310" i="88" s="1"/>
  <c r="AU310" i="88" s="1"/>
  <c r="AV310" i="88" s="1"/>
  <c r="AW310" i="88" s="1"/>
  <c r="AX310" i="88" s="1"/>
  <c r="AY310" i="88" s="1"/>
  <c r="AZ310" i="88" s="1"/>
  <c r="BA310" i="88" s="1"/>
  <c r="BB310" i="88" s="1"/>
  <c r="BC310" i="88" s="1"/>
  <c r="BE310" i="88" s="1"/>
  <c r="BF310" i="88" s="1"/>
  <c r="BG310" i="88" s="1"/>
  <c r="BH310" i="88" s="1"/>
  <c r="BI310" i="88" s="1"/>
  <c r="BJ310" i="88" s="1"/>
  <c r="BK310" i="88" s="1"/>
  <c r="BL310" i="88" s="1"/>
  <c r="BM310" i="88" s="1"/>
  <c r="BN310" i="88" s="1"/>
  <c r="BO310" i="88" s="1"/>
  <c r="BP310" i="88" s="1"/>
  <c r="BR310" i="88" s="1"/>
  <c r="BS310" i="88" s="1"/>
  <c r="BT310" i="88" s="1"/>
  <c r="BU310" i="88" s="1"/>
  <c r="BV310" i="88" s="1"/>
  <c r="BW310" i="88" s="1"/>
  <c r="BX310" i="88" s="1"/>
  <c r="BY310" i="88" s="1"/>
  <c r="BZ310" i="88" s="1"/>
  <c r="CA310" i="88" s="1"/>
  <c r="CB310" i="88" s="1"/>
  <c r="CC310" i="88" s="1"/>
  <c r="CE310" i="88" s="1"/>
  <c r="CF310" i="88" s="1"/>
  <c r="CG310" i="88" s="1"/>
  <c r="CH310" i="88" s="1"/>
  <c r="CI310" i="88" s="1"/>
  <c r="CJ310" i="88" s="1"/>
  <c r="CK310" i="88" s="1"/>
  <c r="CL310" i="88" s="1"/>
  <c r="CM310" i="88" s="1"/>
  <c r="CN310" i="88" s="1"/>
  <c r="CO310" i="88" s="1"/>
  <c r="CP310" i="88" s="1"/>
  <c r="CR310" i="88" s="1"/>
  <c r="CS310" i="88" s="1"/>
  <c r="CT310" i="88" s="1"/>
  <c r="CU310" i="88" s="1"/>
  <c r="CV310" i="88" s="1"/>
  <c r="CW310" i="88" s="1"/>
  <c r="CX310" i="88" s="1"/>
  <c r="CY310" i="88" s="1"/>
  <c r="CZ310" i="88" s="1"/>
  <c r="DA310" i="88" s="1"/>
  <c r="DB310" i="88" s="1"/>
  <c r="DC310" i="88" s="1"/>
  <c r="DE310" i="88" s="1"/>
  <c r="DF310" i="88" s="1"/>
  <c r="DG310" i="88" s="1"/>
  <c r="DH310" i="88" s="1"/>
  <c r="DI310" i="88" s="1"/>
  <c r="DJ310" i="88" s="1"/>
  <c r="DK310" i="88" s="1"/>
  <c r="DL310" i="88" s="1"/>
  <c r="DM310" i="88" s="1"/>
  <c r="DN310" i="88" s="1"/>
  <c r="DO310" i="88" s="1"/>
  <c r="DP310" i="88" s="1"/>
  <c r="DR310" i="88" s="1"/>
  <c r="DS310" i="88" s="1"/>
  <c r="DT310" i="88" s="1"/>
  <c r="DU310" i="88" s="1"/>
  <c r="DV310" i="88" s="1"/>
  <c r="DW310" i="88" s="1"/>
  <c r="DX310" i="88" s="1"/>
  <c r="DY310" i="88" s="1"/>
  <c r="DZ310" i="88" s="1"/>
  <c r="EA310" i="88" s="1"/>
  <c r="EB310" i="88" s="1"/>
  <c r="EC310" i="88" s="1"/>
  <c r="F312" i="88"/>
  <c r="G312" i="88" s="1"/>
  <c r="H312" i="88" s="1"/>
  <c r="I312" i="88" s="1"/>
  <c r="J312" i="88" s="1"/>
  <c r="K312" i="88" s="1"/>
  <c r="L312" i="88" s="1"/>
  <c r="M312" i="88" s="1"/>
  <c r="N312" i="88" s="1"/>
  <c r="O312" i="88" s="1"/>
  <c r="P312" i="88" s="1"/>
  <c r="R312" i="88" s="1"/>
  <c r="S312" i="88" s="1"/>
  <c r="T312" i="88" s="1"/>
  <c r="U312" i="88" s="1"/>
  <c r="V312" i="88" s="1"/>
  <c r="W312" i="88" s="1"/>
  <c r="X312" i="88" s="1"/>
  <c r="Y312" i="88" s="1"/>
  <c r="Z312" i="88" s="1"/>
  <c r="AA312" i="88" s="1"/>
  <c r="AB312" i="88" s="1"/>
  <c r="AC312" i="88" s="1"/>
  <c r="AE312" i="88" s="1"/>
  <c r="AF312" i="88" s="1"/>
  <c r="AG312" i="88" s="1"/>
  <c r="AH312" i="88" s="1"/>
  <c r="AI312" i="88" s="1"/>
  <c r="AJ312" i="88" s="1"/>
  <c r="AK312" i="88" s="1"/>
  <c r="AL312" i="88" s="1"/>
  <c r="AM312" i="88" s="1"/>
  <c r="AN312" i="88" s="1"/>
  <c r="AO312" i="88" s="1"/>
  <c r="AP312" i="88" s="1"/>
  <c r="AR312" i="88" s="1"/>
  <c r="AS312" i="88" s="1"/>
  <c r="AT312" i="88" s="1"/>
  <c r="AU312" i="88" s="1"/>
  <c r="AV312" i="88" s="1"/>
  <c r="AW312" i="88" s="1"/>
  <c r="AX312" i="88" s="1"/>
  <c r="AY312" i="88" s="1"/>
  <c r="AZ312" i="88" s="1"/>
  <c r="BA312" i="88" s="1"/>
  <c r="BB312" i="88" s="1"/>
  <c r="BC312" i="88" s="1"/>
  <c r="BE312" i="88" s="1"/>
  <c r="BF312" i="88" s="1"/>
  <c r="BG312" i="88" s="1"/>
  <c r="BH312" i="88" s="1"/>
  <c r="BI312" i="88" s="1"/>
  <c r="BJ312" i="88" s="1"/>
  <c r="BK312" i="88" s="1"/>
  <c r="BL312" i="88" s="1"/>
  <c r="BM312" i="88" s="1"/>
  <c r="BN312" i="88" s="1"/>
  <c r="BO312" i="88" s="1"/>
  <c r="BP312" i="88" s="1"/>
  <c r="BR312" i="88" s="1"/>
  <c r="BS312" i="88" s="1"/>
  <c r="BT312" i="88" s="1"/>
  <c r="BU312" i="88" s="1"/>
  <c r="BV312" i="88" s="1"/>
  <c r="BW312" i="88" s="1"/>
  <c r="BX312" i="88" s="1"/>
  <c r="BY312" i="88" s="1"/>
  <c r="BZ312" i="88" s="1"/>
  <c r="CA312" i="88" s="1"/>
  <c r="CB312" i="88" s="1"/>
  <c r="CC312" i="88" s="1"/>
  <c r="CE312" i="88" s="1"/>
  <c r="CF312" i="88" s="1"/>
  <c r="CG312" i="88" s="1"/>
  <c r="CH312" i="88" s="1"/>
  <c r="CI312" i="88" s="1"/>
  <c r="CJ312" i="88" s="1"/>
  <c r="CK312" i="88" s="1"/>
  <c r="CL312" i="88" s="1"/>
  <c r="CM312" i="88" s="1"/>
  <c r="CN312" i="88" s="1"/>
  <c r="CO312" i="88" s="1"/>
  <c r="CP312" i="88" s="1"/>
  <c r="CR312" i="88" s="1"/>
  <c r="CS312" i="88" s="1"/>
  <c r="CT312" i="88" s="1"/>
  <c r="CU312" i="88" s="1"/>
  <c r="CV312" i="88" s="1"/>
  <c r="CW312" i="88" s="1"/>
  <c r="CX312" i="88" s="1"/>
  <c r="CY312" i="88" s="1"/>
  <c r="CZ312" i="88" s="1"/>
  <c r="DA312" i="88" s="1"/>
  <c r="DB312" i="88" s="1"/>
  <c r="DC312" i="88" s="1"/>
  <c r="DE312" i="88" s="1"/>
  <c r="DF312" i="88" s="1"/>
  <c r="DG312" i="88" s="1"/>
  <c r="DH312" i="88" s="1"/>
  <c r="DI312" i="88" s="1"/>
  <c r="DJ312" i="88" s="1"/>
  <c r="DK312" i="88" s="1"/>
  <c r="DL312" i="88" s="1"/>
  <c r="DM312" i="88" s="1"/>
  <c r="DN312" i="88" s="1"/>
  <c r="DO312" i="88" s="1"/>
  <c r="DP312" i="88" s="1"/>
  <c r="DR312" i="88" s="1"/>
  <c r="DS312" i="88" s="1"/>
  <c r="DT312" i="88" s="1"/>
  <c r="DU312" i="88" s="1"/>
  <c r="DV312" i="88" s="1"/>
  <c r="DW312" i="88" s="1"/>
  <c r="DX312" i="88" s="1"/>
  <c r="DY312" i="88" s="1"/>
  <c r="DZ312" i="88" s="1"/>
  <c r="EA312" i="88" s="1"/>
  <c r="EB312" i="88" s="1"/>
  <c r="EC312" i="88" s="1"/>
  <c r="ED256" i="88"/>
  <c r="DD256" i="88"/>
  <c r="CQ256" i="88"/>
  <c r="AQ256" i="88"/>
  <c r="DQ256" i="88"/>
  <c r="BQ256" i="88"/>
  <c r="Q256" i="88"/>
  <c r="CD256" i="88"/>
  <c r="AD256" i="88"/>
  <c r="BD256" i="88"/>
  <c r="AQ258" i="88"/>
  <c r="BD261" i="88"/>
  <c r="F211" i="88"/>
  <c r="F260" i="88"/>
  <c r="F309" i="88" s="1"/>
  <c r="DD257" i="88"/>
  <c r="BD257" i="88"/>
  <c r="Q258" i="88"/>
  <c r="AQ257" i="88"/>
  <c r="AD257" i="88"/>
  <c r="BD258" i="88"/>
  <c r="AD258" i="88"/>
  <c r="CQ261" i="88"/>
  <c r="AQ261" i="88"/>
  <c r="F210" i="88"/>
  <c r="F259" i="88"/>
  <c r="F308" i="88" s="1"/>
  <c r="BQ257" i="88"/>
  <c r="Q257" i="88"/>
  <c r="BK209" i="88"/>
  <c r="BK258" i="88"/>
  <c r="AQ263" i="88"/>
  <c r="ED261" i="88"/>
  <c r="CD261" i="88"/>
  <c r="AD261" i="88"/>
  <c r="DD261" i="88"/>
  <c r="F213" i="88"/>
  <c r="F262" i="88"/>
  <c r="F311" i="88" s="1"/>
  <c r="CQ263" i="88"/>
  <c r="DQ261" i="88"/>
  <c r="BQ261" i="88"/>
  <c r="Q261" i="88"/>
  <c r="ED263" i="88"/>
  <c r="CD263" i="88"/>
  <c r="AD263" i="88"/>
  <c r="DQ263" i="88"/>
  <c r="BQ263" i="88"/>
  <c r="Q263" i="88"/>
  <c r="DD263" i="88"/>
  <c r="BD263" i="88"/>
  <c r="F264" i="88"/>
  <c r="F313" i="88" s="1"/>
  <c r="F215" i="88"/>
  <c r="F165" i="88"/>
  <c r="G165" i="88" s="1"/>
  <c r="H165" i="88" s="1"/>
  <c r="I165" i="88" s="1"/>
  <c r="J165" i="88" s="1"/>
  <c r="K165" i="88" s="1"/>
  <c r="L165" i="88" s="1"/>
  <c r="M165" i="88" s="1"/>
  <c r="N165" i="88" s="1"/>
  <c r="O165" i="88" s="1"/>
  <c r="P165" i="88" s="1"/>
  <c r="R165" i="88" s="1"/>
  <c r="S165" i="88" s="1"/>
  <c r="T165" i="88" s="1"/>
  <c r="U165" i="88" s="1"/>
  <c r="V165" i="88" s="1"/>
  <c r="W165" i="88" s="1"/>
  <c r="X165" i="88" s="1"/>
  <c r="Y165" i="88" s="1"/>
  <c r="Z165" i="88" s="1"/>
  <c r="AA165" i="88" s="1"/>
  <c r="AB165" i="88" s="1"/>
  <c r="AC165" i="88" s="1"/>
  <c r="AE165" i="88" s="1"/>
  <c r="AF165" i="88" s="1"/>
  <c r="AG165" i="88" s="1"/>
  <c r="AH165" i="88" s="1"/>
  <c r="AI165" i="88" s="1"/>
  <c r="AJ165" i="88" s="1"/>
  <c r="AK165" i="88" s="1"/>
  <c r="AL165" i="88" s="1"/>
  <c r="AM165" i="88" s="1"/>
  <c r="AN165" i="88" s="1"/>
  <c r="AO165" i="88" s="1"/>
  <c r="AP165" i="88" s="1"/>
  <c r="AR165" i="88" s="1"/>
  <c r="AS165" i="88" s="1"/>
  <c r="AT165" i="88" s="1"/>
  <c r="AU165" i="88" s="1"/>
  <c r="AV165" i="88" s="1"/>
  <c r="AW165" i="88" s="1"/>
  <c r="AX165" i="88" s="1"/>
  <c r="AY165" i="88" s="1"/>
  <c r="AZ165" i="88" s="1"/>
  <c r="BA165" i="88" s="1"/>
  <c r="BB165" i="88" s="1"/>
  <c r="BC165" i="88" s="1"/>
  <c r="BE165" i="88" s="1"/>
  <c r="BF165" i="88" s="1"/>
  <c r="BG165" i="88" s="1"/>
  <c r="BH165" i="88" s="1"/>
  <c r="BI165" i="88" s="1"/>
  <c r="BJ165" i="88" s="1"/>
  <c r="BK165" i="88" s="1"/>
  <c r="BL165" i="88" s="1"/>
  <c r="BM165" i="88" s="1"/>
  <c r="BN165" i="88" s="1"/>
  <c r="BO165" i="88" s="1"/>
  <c r="BP165" i="88" s="1"/>
  <c r="BR165" i="88" s="1"/>
  <c r="BS165" i="88" s="1"/>
  <c r="BT165" i="88" s="1"/>
  <c r="BU165" i="88" s="1"/>
  <c r="BV165" i="88" s="1"/>
  <c r="BW165" i="88" s="1"/>
  <c r="BX165" i="88" s="1"/>
  <c r="BY165" i="88" s="1"/>
  <c r="BZ165" i="88" s="1"/>
  <c r="CA165" i="88" s="1"/>
  <c r="CB165" i="88" s="1"/>
  <c r="CC165" i="88" s="1"/>
  <c r="CE165" i="88" s="1"/>
  <c r="CF165" i="88" s="1"/>
  <c r="CG165" i="88" s="1"/>
  <c r="CH165" i="88" s="1"/>
  <c r="CI165" i="88" s="1"/>
  <c r="CJ165" i="88" s="1"/>
  <c r="CK165" i="88" s="1"/>
  <c r="CL165" i="88" s="1"/>
  <c r="CM165" i="88" s="1"/>
  <c r="CN165" i="88" s="1"/>
  <c r="CO165" i="88" s="1"/>
  <c r="CP165" i="88" s="1"/>
  <c r="CR165" i="88" s="1"/>
  <c r="CS165" i="88" s="1"/>
  <c r="CT165" i="88" s="1"/>
  <c r="CU165" i="88" s="1"/>
  <c r="CV165" i="88" s="1"/>
  <c r="CW165" i="88" s="1"/>
  <c r="CX165" i="88" s="1"/>
  <c r="CY165" i="88" s="1"/>
  <c r="CZ165" i="88" s="1"/>
  <c r="DA165" i="88" s="1"/>
  <c r="DB165" i="88" s="1"/>
  <c r="DC165" i="88" s="1"/>
  <c r="DE165" i="88" s="1"/>
  <c r="DF165" i="88" s="1"/>
  <c r="DG165" i="88" s="1"/>
  <c r="DH165" i="88" s="1"/>
  <c r="DI165" i="88" s="1"/>
  <c r="DJ165" i="88" s="1"/>
  <c r="DK165" i="88" s="1"/>
  <c r="DL165" i="88" s="1"/>
  <c r="DM165" i="88" s="1"/>
  <c r="DN165" i="88" s="1"/>
  <c r="DO165" i="88" s="1"/>
  <c r="DP165" i="88" s="1"/>
  <c r="DR165" i="88" s="1"/>
  <c r="DS165" i="88" s="1"/>
  <c r="DT165" i="88" s="1"/>
  <c r="DU165" i="88" s="1"/>
  <c r="DV165" i="88" s="1"/>
  <c r="DW165" i="88" s="1"/>
  <c r="DX165" i="88" s="1"/>
  <c r="DY165" i="88" s="1"/>
  <c r="DZ165" i="88" s="1"/>
  <c r="EA165" i="88" s="1"/>
  <c r="EB165" i="88" s="1"/>
  <c r="EC165" i="88" s="1"/>
  <c r="F161" i="88"/>
  <c r="F164" i="88"/>
  <c r="G164" i="88" s="1"/>
  <c r="H164" i="88" s="1"/>
  <c r="I164" i="88" s="1"/>
  <c r="J164" i="88" s="1"/>
  <c r="K164" i="88" s="1"/>
  <c r="L164" i="88" s="1"/>
  <c r="M164" i="88" s="1"/>
  <c r="N164" i="88" s="1"/>
  <c r="O164" i="88" s="1"/>
  <c r="P164" i="88" s="1"/>
  <c r="R164" i="88" s="1"/>
  <c r="S164" i="88" s="1"/>
  <c r="T164" i="88" s="1"/>
  <c r="U164" i="88" s="1"/>
  <c r="V164" i="88" s="1"/>
  <c r="W164" i="88" s="1"/>
  <c r="X164" i="88" s="1"/>
  <c r="Y164" i="88" s="1"/>
  <c r="Z164" i="88" s="1"/>
  <c r="AA164" i="88" s="1"/>
  <c r="AB164" i="88" s="1"/>
  <c r="AC164" i="88" s="1"/>
  <c r="AE164" i="88" s="1"/>
  <c r="AF164" i="88" s="1"/>
  <c r="AG164" i="88" s="1"/>
  <c r="AH164" i="88" s="1"/>
  <c r="AI164" i="88" s="1"/>
  <c r="AJ164" i="88" s="1"/>
  <c r="AK164" i="88" s="1"/>
  <c r="AL164" i="88" s="1"/>
  <c r="AM164" i="88" s="1"/>
  <c r="AN164" i="88" s="1"/>
  <c r="AO164" i="88" s="1"/>
  <c r="AP164" i="88" s="1"/>
  <c r="AR164" i="88" s="1"/>
  <c r="AS164" i="88" s="1"/>
  <c r="AT164" i="88" s="1"/>
  <c r="AU164" i="88" s="1"/>
  <c r="AV164" i="88" s="1"/>
  <c r="AW164" i="88" s="1"/>
  <c r="AX164" i="88" s="1"/>
  <c r="AY164" i="88" s="1"/>
  <c r="AZ164" i="88" s="1"/>
  <c r="BA164" i="88" s="1"/>
  <c r="BB164" i="88" s="1"/>
  <c r="BC164" i="88" s="1"/>
  <c r="BE164" i="88" s="1"/>
  <c r="BF164" i="88" s="1"/>
  <c r="BG164" i="88" s="1"/>
  <c r="BH164" i="88" s="1"/>
  <c r="BI164" i="88" s="1"/>
  <c r="BJ164" i="88" s="1"/>
  <c r="BK164" i="88" s="1"/>
  <c r="BL164" i="88" s="1"/>
  <c r="BM164" i="88" s="1"/>
  <c r="BN164" i="88" s="1"/>
  <c r="BO164" i="88" s="1"/>
  <c r="BP164" i="88" s="1"/>
  <c r="BR164" i="88" s="1"/>
  <c r="BS164" i="88" s="1"/>
  <c r="BT164" i="88" s="1"/>
  <c r="BU164" i="88" s="1"/>
  <c r="BV164" i="88" s="1"/>
  <c r="BW164" i="88" s="1"/>
  <c r="BX164" i="88" s="1"/>
  <c r="ED109" i="88"/>
  <c r="AD109" i="88"/>
  <c r="DQ109" i="88"/>
  <c r="DD109" i="88"/>
  <c r="CD109" i="88"/>
  <c r="BQ109" i="88"/>
  <c r="Q109" i="88"/>
  <c r="CQ109" i="88"/>
  <c r="AQ109" i="88"/>
  <c r="BD109" i="88"/>
  <c r="G63" i="88"/>
  <c r="G112" i="88"/>
  <c r="F61" i="88"/>
  <c r="F110" i="88"/>
  <c r="F159" i="88" s="1"/>
  <c r="F64" i="88"/>
  <c r="F113" i="88"/>
  <c r="F162" i="88" s="1"/>
  <c r="BQ115" i="88"/>
  <c r="Q115" i="88"/>
  <c r="BY66" i="88"/>
  <c r="BY115" i="88"/>
  <c r="AQ115" i="88"/>
  <c r="AD115" i="88"/>
  <c r="BD115" i="88"/>
  <c r="G65" i="88"/>
  <c r="G114" i="88"/>
  <c r="G163" i="88" s="1"/>
  <c r="AD116" i="88"/>
  <c r="DQ116" i="88"/>
  <c r="BQ116" i="88"/>
  <c r="BD116" i="88"/>
  <c r="ED116" i="88"/>
  <c r="CD116" i="88"/>
  <c r="Q116" i="88"/>
  <c r="CQ116" i="88"/>
  <c r="AQ116" i="88"/>
  <c r="DD116" i="88"/>
  <c r="F117" i="88"/>
  <c r="F166" i="88" s="1"/>
  <c r="F68" i="88"/>
  <c r="F305" i="88" l="1"/>
  <c r="G305" i="88" s="1"/>
  <c r="H305" i="88" s="1"/>
  <c r="I305" i="88" s="1"/>
  <c r="J305" i="88" s="1"/>
  <c r="K305" i="88" s="1"/>
  <c r="L305" i="88" s="1"/>
  <c r="M305" i="88" s="1"/>
  <c r="N305" i="88" s="1"/>
  <c r="O305" i="88" s="1"/>
  <c r="P305" i="88" s="1"/>
  <c r="R305" i="88" s="1"/>
  <c r="S305" i="88" s="1"/>
  <c r="T305" i="88" s="1"/>
  <c r="U305" i="88" s="1"/>
  <c r="V305" i="88" s="1"/>
  <c r="W305" i="88" s="1"/>
  <c r="X305" i="88" s="1"/>
  <c r="Y305" i="88" s="1"/>
  <c r="Z305" i="88" s="1"/>
  <c r="AA305" i="88" s="1"/>
  <c r="AB305" i="88" s="1"/>
  <c r="AC305" i="88" s="1"/>
  <c r="AE305" i="88" s="1"/>
  <c r="AF305" i="88" s="1"/>
  <c r="AG305" i="88" s="1"/>
  <c r="AH305" i="88" s="1"/>
  <c r="AI305" i="88" s="1"/>
  <c r="AJ305" i="88" s="1"/>
  <c r="AK305" i="88" s="1"/>
  <c r="AL305" i="88" s="1"/>
  <c r="AM305" i="88" s="1"/>
  <c r="AN305" i="88" s="1"/>
  <c r="AO305" i="88" s="1"/>
  <c r="AP305" i="88" s="1"/>
  <c r="AR305" i="88" s="1"/>
  <c r="AS305" i="88" s="1"/>
  <c r="AT305" i="88" s="1"/>
  <c r="AU305" i="88" s="1"/>
  <c r="AV305" i="88" s="1"/>
  <c r="AW305" i="88" s="1"/>
  <c r="AX305" i="88" s="1"/>
  <c r="AY305" i="88" s="1"/>
  <c r="AZ305" i="88" s="1"/>
  <c r="BA305" i="88" s="1"/>
  <c r="BB305" i="88" s="1"/>
  <c r="BC305" i="88" s="1"/>
  <c r="BE305" i="88" s="1"/>
  <c r="BF305" i="88" s="1"/>
  <c r="BG305" i="88" s="1"/>
  <c r="BH305" i="88" s="1"/>
  <c r="BI305" i="88" s="1"/>
  <c r="BJ305" i="88" s="1"/>
  <c r="BK305" i="88" s="1"/>
  <c r="BL305" i="88" s="1"/>
  <c r="BM305" i="88" s="1"/>
  <c r="BN305" i="88" s="1"/>
  <c r="BO305" i="88" s="1"/>
  <c r="BP305" i="88" s="1"/>
  <c r="BR305" i="88" s="1"/>
  <c r="BS305" i="88" s="1"/>
  <c r="BT305" i="88" s="1"/>
  <c r="BU305" i="88" s="1"/>
  <c r="BV305" i="88" s="1"/>
  <c r="BW305" i="88" s="1"/>
  <c r="BX305" i="88" s="1"/>
  <c r="BY305" i="88" s="1"/>
  <c r="BZ305" i="88" s="1"/>
  <c r="CA305" i="88" s="1"/>
  <c r="CB305" i="88" s="1"/>
  <c r="CC305" i="88" s="1"/>
  <c r="CE305" i="88" s="1"/>
  <c r="CF305" i="88" s="1"/>
  <c r="CG305" i="88" s="1"/>
  <c r="CH305" i="88" s="1"/>
  <c r="CI305" i="88" s="1"/>
  <c r="CJ305" i="88" s="1"/>
  <c r="CK305" i="88" s="1"/>
  <c r="CL305" i="88" s="1"/>
  <c r="CM305" i="88" s="1"/>
  <c r="CN305" i="88" s="1"/>
  <c r="CO305" i="88" s="1"/>
  <c r="CP305" i="88" s="1"/>
  <c r="CR305" i="88" s="1"/>
  <c r="CS305" i="88" s="1"/>
  <c r="CT305" i="88" s="1"/>
  <c r="CU305" i="88" s="1"/>
  <c r="CV305" i="88" s="1"/>
  <c r="CW305" i="88" s="1"/>
  <c r="CX305" i="88" s="1"/>
  <c r="CY305" i="88" s="1"/>
  <c r="CZ305" i="88" s="1"/>
  <c r="DA305" i="88" s="1"/>
  <c r="DB305" i="88" s="1"/>
  <c r="DC305" i="88" s="1"/>
  <c r="DE305" i="88" s="1"/>
  <c r="DF305" i="88" s="1"/>
  <c r="DG305" i="88" s="1"/>
  <c r="DH305" i="88" s="1"/>
  <c r="DI305" i="88" s="1"/>
  <c r="DJ305" i="88" s="1"/>
  <c r="DK305" i="88" s="1"/>
  <c r="DL305" i="88" s="1"/>
  <c r="DM305" i="88" s="1"/>
  <c r="DN305" i="88" s="1"/>
  <c r="DO305" i="88" s="1"/>
  <c r="DP305" i="88" s="1"/>
  <c r="DR305" i="88" s="1"/>
  <c r="DS305" i="88" s="1"/>
  <c r="DT305" i="88" s="1"/>
  <c r="DU305" i="88" s="1"/>
  <c r="DV305" i="88" s="1"/>
  <c r="DW305" i="88" s="1"/>
  <c r="DX305" i="88" s="1"/>
  <c r="DY305" i="88" s="1"/>
  <c r="DZ305" i="88" s="1"/>
  <c r="EA305" i="88" s="1"/>
  <c r="EB305" i="88" s="1"/>
  <c r="EC305" i="88" s="1"/>
  <c r="CC306" i="88"/>
  <c r="CE306" i="88" s="1"/>
  <c r="CF306" i="88" s="1"/>
  <c r="CG306" i="88" s="1"/>
  <c r="CH306" i="88" s="1"/>
  <c r="CI306" i="88" s="1"/>
  <c r="CJ306" i="88" s="1"/>
  <c r="CK306" i="88" s="1"/>
  <c r="CL306" i="88" s="1"/>
  <c r="CM306" i="88" s="1"/>
  <c r="CN306" i="88" s="1"/>
  <c r="CO306" i="88" s="1"/>
  <c r="CP306" i="88" s="1"/>
  <c r="CR306" i="88" s="1"/>
  <c r="CS306" i="88" s="1"/>
  <c r="CT306" i="88" s="1"/>
  <c r="CU306" i="88" s="1"/>
  <c r="CV306" i="88" s="1"/>
  <c r="CW306" i="88" s="1"/>
  <c r="CX306" i="88" s="1"/>
  <c r="CY306" i="88" s="1"/>
  <c r="CZ306" i="88" s="1"/>
  <c r="DA306" i="88" s="1"/>
  <c r="DB306" i="88" s="1"/>
  <c r="DC306" i="88" s="1"/>
  <c r="DE306" i="88" s="1"/>
  <c r="BK307" i="88"/>
  <c r="EE256" i="88"/>
  <c r="G210" i="88"/>
  <c r="G259" i="88"/>
  <c r="G211" i="88"/>
  <c r="G260" i="88"/>
  <c r="G309" i="88" s="1"/>
  <c r="BL209" i="88"/>
  <c r="BL258" i="88"/>
  <c r="G213" i="88"/>
  <c r="G262" i="88"/>
  <c r="G311" i="88" s="1"/>
  <c r="EE261" i="88"/>
  <c r="EE263" i="88"/>
  <c r="G264" i="88"/>
  <c r="G313" i="88" s="1"/>
  <c r="G215" i="88"/>
  <c r="G161" i="88"/>
  <c r="BY164" i="88"/>
  <c r="EE109" i="88"/>
  <c r="G64" i="88"/>
  <c r="G113" i="88"/>
  <c r="G162" i="88" s="1"/>
  <c r="H63" i="88"/>
  <c r="H112" i="88"/>
  <c r="G61" i="88"/>
  <c r="G110" i="88"/>
  <c r="H65" i="88"/>
  <c r="H114" i="88"/>
  <c r="H163" i="88" s="1"/>
  <c r="BZ66" i="88"/>
  <c r="BZ115" i="88"/>
  <c r="EE116" i="88"/>
  <c r="G68" i="88"/>
  <c r="G117" i="88"/>
  <c r="G166" i="88" s="1"/>
  <c r="G308" i="88" l="1"/>
  <c r="G159" i="88"/>
  <c r="BL307" i="88"/>
  <c r="BM209" i="88"/>
  <c r="BM258" i="88"/>
  <c r="H210" i="88"/>
  <c r="H259" i="88"/>
  <c r="H211" i="88"/>
  <c r="H260" i="88"/>
  <c r="H309" i="88" s="1"/>
  <c r="H213" i="88"/>
  <c r="H262" i="88"/>
  <c r="H311" i="88" s="1"/>
  <c r="H161" i="88"/>
  <c r="H215" i="88"/>
  <c r="H264" i="88"/>
  <c r="H313" i="88" s="1"/>
  <c r="BZ164" i="88"/>
  <c r="H61" i="88"/>
  <c r="H110" i="88"/>
  <c r="H64" i="88"/>
  <c r="H113" i="88"/>
  <c r="H162" i="88" s="1"/>
  <c r="I63" i="88"/>
  <c r="I112" i="88"/>
  <c r="I65" i="88"/>
  <c r="I114" i="88"/>
  <c r="I163" i="88" s="1"/>
  <c r="CA66" i="88"/>
  <c r="CA115" i="88"/>
  <c r="H68" i="88"/>
  <c r="H117" i="88"/>
  <c r="H166" i="88" s="1"/>
  <c r="H308" i="88" l="1"/>
  <c r="H159" i="88"/>
  <c r="BM307" i="88"/>
  <c r="BN209" i="88"/>
  <c r="BN258" i="88"/>
  <c r="I211" i="88"/>
  <c r="I260" i="88"/>
  <c r="I309" i="88" s="1"/>
  <c r="I210" i="88"/>
  <c r="I259" i="88"/>
  <c r="I213" i="88"/>
  <c r="I262" i="88"/>
  <c r="I311" i="88" s="1"/>
  <c r="I161" i="88"/>
  <c r="CA164" i="88"/>
  <c r="I215" i="88"/>
  <c r="I264" i="88"/>
  <c r="I313" i="88" s="1"/>
  <c r="I64" i="88"/>
  <c r="I113" i="88"/>
  <c r="I162" i="88" s="1"/>
  <c r="J63" i="88"/>
  <c r="J112" i="88"/>
  <c r="I61" i="88"/>
  <c r="I110" i="88"/>
  <c r="J65" i="88"/>
  <c r="J114" i="88"/>
  <c r="J163" i="88" s="1"/>
  <c r="CB66" i="88"/>
  <c r="CB115" i="88"/>
  <c r="I68" i="88"/>
  <c r="I117" i="88"/>
  <c r="I166" i="88" s="1"/>
  <c r="I308" i="88" l="1"/>
  <c r="I159" i="88"/>
  <c r="CB164" i="88"/>
  <c r="BN307" i="88"/>
  <c r="J211" i="88"/>
  <c r="J260" i="88"/>
  <c r="J309" i="88" s="1"/>
  <c r="J210" i="88"/>
  <c r="J259" i="88"/>
  <c r="BO209" i="88"/>
  <c r="BO258" i="88"/>
  <c r="J161" i="88"/>
  <c r="J213" i="88"/>
  <c r="J262" i="88"/>
  <c r="J311" i="88" s="1"/>
  <c r="J215" i="88"/>
  <c r="J264" i="88"/>
  <c r="J313" i="88" s="1"/>
  <c r="K63" i="88"/>
  <c r="K112" i="88"/>
  <c r="J61" i="88"/>
  <c r="J110" i="88"/>
  <c r="J64" i="88"/>
  <c r="J113" i="88"/>
  <c r="J162" i="88" s="1"/>
  <c r="CC66" i="88"/>
  <c r="CC115" i="88"/>
  <c r="CD115" i="88" s="1"/>
  <c r="K65" i="88"/>
  <c r="K114" i="88"/>
  <c r="K163" i="88" s="1"/>
  <c r="J68" i="88"/>
  <c r="J117" i="88"/>
  <c r="J166" i="88" s="1"/>
  <c r="BO307" i="88" l="1"/>
  <c r="J308" i="88"/>
  <c r="J159" i="88"/>
  <c r="K210" i="88"/>
  <c r="K259" i="88"/>
  <c r="K161" i="88"/>
  <c r="BP209" i="88"/>
  <c r="BP258" i="88"/>
  <c r="K211" i="88"/>
  <c r="K260" i="88"/>
  <c r="K309" i="88" s="1"/>
  <c r="K213" i="88"/>
  <c r="K262" i="88"/>
  <c r="K311" i="88" s="1"/>
  <c r="K215" i="88"/>
  <c r="K264" i="88"/>
  <c r="K313" i="88" s="1"/>
  <c r="CC164" i="88"/>
  <c r="K61" i="88"/>
  <c r="K110" i="88"/>
  <c r="K64" i="88"/>
  <c r="K113" i="88"/>
  <c r="K162" i="88" s="1"/>
  <c r="L63" i="88"/>
  <c r="L112" i="88"/>
  <c r="L65" i="88"/>
  <c r="L114" i="88"/>
  <c r="L163" i="88" s="1"/>
  <c r="CE66" i="88"/>
  <c r="CE115" i="88"/>
  <c r="K68" i="88"/>
  <c r="K117" i="88"/>
  <c r="K166" i="88" s="1"/>
  <c r="K308" i="88" l="1"/>
  <c r="BQ258" i="88"/>
  <c r="K159" i="88"/>
  <c r="BP307" i="88"/>
  <c r="L161" i="88"/>
  <c r="BR209" i="88"/>
  <c r="BR258" i="88"/>
  <c r="L211" i="88"/>
  <c r="L260" i="88"/>
  <c r="L309" i="88" s="1"/>
  <c r="L210" i="88"/>
  <c r="L259" i="88"/>
  <c r="L213" i="88"/>
  <c r="L262" i="88"/>
  <c r="L311" i="88" s="1"/>
  <c r="L215" i="88"/>
  <c r="L264" i="88"/>
  <c r="L313" i="88" s="1"/>
  <c r="CE164" i="88"/>
  <c r="L64" i="88"/>
  <c r="L113" i="88"/>
  <c r="L162" i="88" s="1"/>
  <c r="M63" i="88"/>
  <c r="M112" i="88"/>
  <c r="L61" i="88"/>
  <c r="L110" i="88"/>
  <c r="CF66" i="88"/>
  <c r="CF115" i="88"/>
  <c r="M65" i="88"/>
  <c r="M114" i="88"/>
  <c r="M163" i="88" s="1"/>
  <c r="L68" i="88"/>
  <c r="L117" i="88"/>
  <c r="L166" i="88" s="1"/>
  <c r="L308" i="88" l="1"/>
  <c r="L159" i="88"/>
  <c r="BR307" i="88"/>
  <c r="M161" i="88"/>
  <c r="M211" i="88"/>
  <c r="M260" i="88"/>
  <c r="M309" i="88" s="1"/>
  <c r="M210" i="88"/>
  <c r="M259" i="88"/>
  <c r="BS209" i="88"/>
  <c r="BS258" i="88"/>
  <c r="M213" i="88"/>
  <c r="M262" i="88"/>
  <c r="M311" i="88" s="1"/>
  <c r="M215" i="88"/>
  <c r="M264" i="88"/>
  <c r="M313" i="88" s="1"/>
  <c r="CF164" i="88"/>
  <c r="N63" i="88"/>
  <c r="N112" i="88"/>
  <c r="M61" i="88"/>
  <c r="M110" i="88"/>
  <c r="M64" i="88"/>
  <c r="M113" i="88"/>
  <c r="M162" i="88" s="1"/>
  <c r="N65" i="88"/>
  <c r="N114" i="88"/>
  <c r="N163" i="88" s="1"/>
  <c r="CG66" i="88"/>
  <c r="CG115" i="88"/>
  <c r="M68" i="88"/>
  <c r="M117" i="88"/>
  <c r="M166" i="88" s="1"/>
  <c r="M308" i="88" l="1"/>
  <c r="M159" i="88"/>
  <c r="BS307" i="88"/>
  <c r="N161" i="88"/>
  <c r="N210" i="88"/>
  <c r="N259" i="88"/>
  <c r="BT209" i="88"/>
  <c r="BT258" i="88"/>
  <c r="N211" i="88"/>
  <c r="N260" i="88"/>
  <c r="N309" i="88" s="1"/>
  <c r="N213" i="88"/>
  <c r="N262" i="88"/>
  <c r="N311" i="88" s="1"/>
  <c r="N215" i="88"/>
  <c r="N264" i="88"/>
  <c r="N313" i="88" s="1"/>
  <c r="CG164" i="88"/>
  <c r="N61" i="88"/>
  <c r="N110" i="88"/>
  <c r="N64" i="88"/>
  <c r="N113" i="88"/>
  <c r="N162" i="88" s="1"/>
  <c r="O63" i="88"/>
  <c r="O112" i="88"/>
  <c r="CH66" i="88"/>
  <c r="CH115" i="88"/>
  <c r="O65" i="88"/>
  <c r="O114" i="88"/>
  <c r="O163" i="88" s="1"/>
  <c r="N68" i="88"/>
  <c r="N117" i="88"/>
  <c r="N166" i="88" s="1"/>
  <c r="N308" i="88" l="1"/>
  <c r="N159" i="88"/>
  <c r="BT307" i="88"/>
  <c r="O161" i="88"/>
  <c r="O211" i="88"/>
  <c r="O260" i="88"/>
  <c r="O309" i="88" s="1"/>
  <c r="O210" i="88"/>
  <c r="O259" i="88"/>
  <c r="BU209" i="88"/>
  <c r="BU258" i="88"/>
  <c r="O213" i="88"/>
  <c r="O262" i="88"/>
  <c r="O311" i="88" s="1"/>
  <c r="O215" i="88"/>
  <c r="O264" i="88"/>
  <c r="O313" i="88" s="1"/>
  <c r="CH164" i="88"/>
  <c r="O64" i="88"/>
  <c r="O113" i="88"/>
  <c r="O162" i="88" s="1"/>
  <c r="P63" i="88"/>
  <c r="P112" i="88"/>
  <c r="Q112" i="88" s="1"/>
  <c r="O61" i="88"/>
  <c r="O110" i="88"/>
  <c r="P65" i="88"/>
  <c r="P114" i="88"/>
  <c r="Q114" i="88" s="1"/>
  <c r="CI66" i="88"/>
  <c r="CI115" i="88"/>
  <c r="O68" i="88"/>
  <c r="O117" i="88"/>
  <c r="O166" i="88" s="1"/>
  <c r="O308" i="88" l="1"/>
  <c r="O159" i="88"/>
  <c r="BU307" i="88"/>
  <c r="BV209" i="88"/>
  <c r="BV258" i="88"/>
  <c r="P211" i="88"/>
  <c r="P260" i="88"/>
  <c r="Q260" i="88" s="1"/>
  <c r="P210" i="88"/>
  <c r="P259" i="88"/>
  <c r="P213" i="88"/>
  <c r="P262" i="88"/>
  <c r="Q262" i="88" s="1"/>
  <c r="P215" i="88"/>
  <c r="P264" i="88"/>
  <c r="Q264" i="88" s="1"/>
  <c r="P161" i="88"/>
  <c r="CI164" i="88"/>
  <c r="P163" i="88"/>
  <c r="R63" i="88"/>
  <c r="R112" i="88"/>
  <c r="P61" i="88"/>
  <c r="P110" i="88"/>
  <c r="P64" i="88"/>
  <c r="P113" i="88"/>
  <c r="Q113" i="88" s="1"/>
  <c r="R65" i="88"/>
  <c r="R114" i="88"/>
  <c r="CJ66" i="88"/>
  <c r="CJ115" i="88"/>
  <c r="P68" i="88"/>
  <c r="P117" i="88"/>
  <c r="Q117" i="88" s="1"/>
  <c r="Q259" i="88" l="1"/>
  <c r="Q110" i="88"/>
  <c r="BV307" i="88"/>
  <c r="P308" i="88"/>
  <c r="P309" i="88"/>
  <c r="P311" i="88"/>
  <c r="P313" i="88"/>
  <c r="R211" i="88"/>
  <c r="R260" i="88"/>
  <c r="R210" i="88"/>
  <c r="R259" i="88"/>
  <c r="BW209" i="88"/>
  <c r="BW258" i="88"/>
  <c r="R213" i="88"/>
  <c r="R262" i="88"/>
  <c r="R264" i="88"/>
  <c r="R215" i="88"/>
  <c r="R161" i="88"/>
  <c r="P162" i="88"/>
  <c r="P159" i="88"/>
  <c r="R163" i="88"/>
  <c r="CJ164" i="88"/>
  <c r="P166" i="88"/>
  <c r="R61" i="88"/>
  <c r="R110" i="88"/>
  <c r="R64" i="88"/>
  <c r="R113" i="88"/>
  <c r="S63" i="88"/>
  <c r="S112" i="88"/>
  <c r="CK66" i="88"/>
  <c r="CK115" i="88"/>
  <c r="S65" i="88"/>
  <c r="S114" i="88"/>
  <c r="R117" i="88"/>
  <c r="R68" i="88"/>
  <c r="R308" i="88" l="1"/>
  <c r="BW307" i="88"/>
  <c r="R309" i="88"/>
  <c r="R311" i="88"/>
  <c r="R313" i="88"/>
  <c r="S210" i="88"/>
  <c r="S259" i="88"/>
  <c r="BX209" i="88"/>
  <c r="BX258" i="88"/>
  <c r="S211" i="88"/>
  <c r="S260" i="88"/>
  <c r="S213" i="88"/>
  <c r="S262" i="88"/>
  <c r="S264" i="88"/>
  <c r="S215" i="88"/>
  <c r="R162" i="88"/>
  <c r="R159" i="88"/>
  <c r="S161" i="88"/>
  <c r="CK164" i="88"/>
  <c r="S163" i="88"/>
  <c r="R166" i="88"/>
  <c r="S64" i="88"/>
  <c r="S113" i="88"/>
  <c r="T63" i="88"/>
  <c r="T112" i="88"/>
  <c r="S61" i="88"/>
  <c r="S110" i="88"/>
  <c r="T65" i="88"/>
  <c r="T114" i="88"/>
  <c r="CL66" i="88"/>
  <c r="CL115" i="88"/>
  <c r="S117" i="88"/>
  <c r="S68" i="88"/>
  <c r="S308" i="88" l="1"/>
  <c r="BX307" i="88"/>
  <c r="S309" i="88"/>
  <c r="S311" i="88"/>
  <c r="S313" i="88"/>
  <c r="T211" i="88"/>
  <c r="T260" i="88"/>
  <c r="T210" i="88"/>
  <c r="T259" i="88"/>
  <c r="BY209" i="88"/>
  <c r="BY258" i="88"/>
  <c r="T213" i="88"/>
  <c r="T262" i="88"/>
  <c r="T215" i="88"/>
  <c r="T264" i="88"/>
  <c r="T161" i="88"/>
  <c r="S159" i="88"/>
  <c r="S162" i="88"/>
  <c r="T163" i="88"/>
  <c r="CL164" i="88"/>
  <c r="S166" i="88"/>
  <c r="T61" i="88"/>
  <c r="T110" i="88"/>
  <c r="T64" i="88"/>
  <c r="T113" i="88"/>
  <c r="U63" i="88"/>
  <c r="U112" i="88"/>
  <c r="CM66" i="88"/>
  <c r="CM115" i="88"/>
  <c r="U65" i="88"/>
  <c r="U114" i="88"/>
  <c r="T68" i="88"/>
  <c r="T117" i="88"/>
  <c r="T308" i="88" l="1"/>
  <c r="BY307" i="88"/>
  <c r="T309" i="88"/>
  <c r="T311" i="88"/>
  <c r="T313" i="88"/>
  <c r="BZ209" i="88"/>
  <c r="BZ258" i="88"/>
  <c r="U211" i="88"/>
  <c r="U260" i="88"/>
  <c r="U210" i="88"/>
  <c r="U259" i="88"/>
  <c r="U213" i="88"/>
  <c r="U262" i="88"/>
  <c r="U161" i="88"/>
  <c r="U215" i="88"/>
  <c r="U264" i="88"/>
  <c r="T162" i="88"/>
  <c r="T159" i="88"/>
  <c r="CM164" i="88"/>
  <c r="U163" i="88"/>
  <c r="T166" i="88"/>
  <c r="V63" i="88"/>
  <c r="V112" i="88"/>
  <c r="U61" i="88"/>
  <c r="U110" i="88"/>
  <c r="U64" i="88"/>
  <c r="U113" i="88"/>
  <c r="V65" i="88"/>
  <c r="V114" i="88"/>
  <c r="CN66" i="88"/>
  <c r="CN115" i="88"/>
  <c r="U68" i="88"/>
  <c r="U117" i="88"/>
  <c r="U308" i="88" l="1"/>
  <c r="BZ307" i="88"/>
  <c r="U309" i="88"/>
  <c r="U311" i="88"/>
  <c r="U313" i="88"/>
  <c r="V210" i="88"/>
  <c r="V259" i="88"/>
  <c r="CA209" i="88"/>
  <c r="CA258" i="88"/>
  <c r="V211" i="88"/>
  <c r="V260" i="88"/>
  <c r="V309" i="88" s="1"/>
  <c r="V213" i="88"/>
  <c r="V262" i="88"/>
  <c r="V161" i="88"/>
  <c r="U162" i="88"/>
  <c r="V215" i="88"/>
  <c r="V264" i="88"/>
  <c r="U159" i="88"/>
  <c r="V163" i="88"/>
  <c r="CN164" i="88"/>
  <c r="U166" i="88"/>
  <c r="V61" i="88"/>
  <c r="V110" i="88"/>
  <c r="V64" i="88"/>
  <c r="V113" i="88"/>
  <c r="W63" i="88"/>
  <c r="W112" i="88"/>
  <c r="CO66" i="88"/>
  <c r="CO115" i="88"/>
  <c r="W65" i="88"/>
  <c r="W114" i="88"/>
  <c r="V68" i="88"/>
  <c r="V117" i="88"/>
  <c r="CA307" i="88" l="1"/>
  <c r="V308" i="88"/>
  <c r="W161" i="88"/>
  <c r="V311" i="88"/>
  <c r="V313" i="88"/>
  <c r="CB209" i="88"/>
  <c r="CB258" i="88"/>
  <c r="W211" i="88"/>
  <c r="W260" i="88"/>
  <c r="W309" i="88" s="1"/>
  <c r="W210" i="88"/>
  <c r="W259" i="88"/>
  <c r="V162" i="88"/>
  <c r="W213" i="88"/>
  <c r="W262" i="88"/>
  <c r="W215" i="88"/>
  <c r="W264" i="88"/>
  <c r="V159" i="88"/>
  <c r="CO164" i="88"/>
  <c r="W163" i="88"/>
  <c r="V166" i="88"/>
  <c r="W64" i="88"/>
  <c r="W113" i="88"/>
  <c r="X63" i="88"/>
  <c r="X112" i="88"/>
  <c r="X161" i="88" s="1"/>
  <c r="W61" i="88"/>
  <c r="W110" i="88"/>
  <c r="X65" i="88"/>
  <c r="X114" i="88"/>
  <c r="CP66" i="88"/>
  <c r="CP115" i="88"/>
  <c r="CQ115" i="88" s="1"/>
  <c r="W68" i="88"/>
  <c r="W117" i="88"/>
  <c r="W308" i="88" l="1"/>
  <c r="CB307" i="88"/>
  <c r="W311" i="88"/>
  <c r="W313" i="88"/>
  <c r="X211" i="88"/>
  <c r="X260" i="88"/>
  <c r="X309" i="88" s="1"/>
  <c r="W159" i="88"/>
  <c r="W162" i="88"/>
  <c r="X210" i="88"/>
  <c r="X259" i="88"/>
  <c r="CC209" i="88"/>
  <c r="CC258" i="88"/>
  <c r="X213" i="88"/>
  <c r="X262" i="88"/>
  <c r="X215" i="88"/>
  <c r="X264" i="88"/>
  <c r="X163" i="88"/>
  <c r="CP164" i="88"/>
  <c r="W166" i="88"/>
  <c r="Y63" i="88"/>
  <c r="Y112" i="88"/>
  <c r="Y161" i="88" s="1"/>
  <c r="X61" i="88"/>
  <c r="X110" i="88"/>
  <c r="X64" i="88"/>
  <c r="X113" i="88"/>
  <c r="CR66" i="88"/>
  <c r="CR115" i="88"/>
  <c r="Y65" i="88"/>
  <c r="Y114" i="88"/>
  <c r="X68" i="88"/>
  <c r="X117" i="88"/>
  <c r="CD258" i="88" l="1"/>
  <c r="X308" i="88"/>
  <c r="X159" i="88"/>
  <c r="CC307" i="88"/>
  <c r="X311" i="88"/>
  <c r="X313" i="88"/>
  <c r="CE209" i="88"/>
  <c r="CE258" i="88"/>
  <c r="X162" i="88"/>
  <c r="Y210" i="88"/>
  <c r="Y259" i="88"/>
  <c r="Y211" i="88"/>
  <c r="Y260" i="88"/>
  <c r="Y309" i="88" s="1"/>
  <c r="Y213" i="88"/>
  <c r="Y262" i="88"/>
  <c r="Y215" i="88"/>
  <c r="Y264" i="88"/>
  <c r="CR164" i="88"/>
  <c r="Y163" i="88"/>
  <c r="X166" i="88"/>
  <c r="Y61" i="88"/>
  <c r="Y110" i="88"/>
  <c r="Y64" i="88"/>
  <c r="Y113" i="88"/>
  <c r="Z63" i="88"/>
  <c r="Z112" i="88"/>
  <c r="Z161" i="88" s="1"/>
  <c r="Z65" i="88"/>
  <c r="Z114" i="88"/>
  <c r="CS66" i="88"/>
  <c r="CS115" i="88"/>
  <c r="Y68" i="88"/>
  <c r="Y117" i="88"/>
  <c r="Y308" i="88" l="1"/>
  <c r="Y159" i="88"/>
  <c r="CE307" i="88"/>
  <c r="Y311" i="88"/>
  <c r="Y313" i="88"/>
  <c r="Y162" i="88"/>
  <c r="Z211" i="88"/>
  <c r="Z260" i="88"/>
  <c r="Z309" i="88" s="1"/>
  <c r="Z210" i="88"/>
  <c r="Z259" i="88"/>
  <c r="CF209" i="88"/>
  <c r="CF258" i="88"/>
  <c r="Z213" i="88"/>
  <c r="Z262" i="88"/>
  <c r="Z215" i="88"/>
  <c r="Z264" i="88"/>
  <c r="Z163" i="88"/>
  <c r="CS164" i="88"/>
  <c r="Y166" i="88"/>
  <c r="Z64" i="88"/>
  <c r="Z113" i="88"/>
  <c r="AA63" i="88"/>
  <c r="AA112" i="88"/>
  <c r="AA161" i="88" s="1"/>
  <c r="Z61" i="88"/>
  <c r="Z110" i="88"/>
  <c r="CT66" i="88"/>
  <c r="CT115" i="88"/>
  <c r="AA65" i="88"/>
  <c r="AA114" i="88"/>
  <c r="Z68" i="88"/>
  <c r="Z117" i="88"/>
  <c r="Z308" i="88" l="1"/>
  <c r="Z159" i="88"/>
  <c r="CF307" i="88"/>
  <c r="Z311" i="88"/>
  <c r="Z162" i="88"/>
  <c r="Z313" i="88"/>
  <c r="AA210" i="88"/>
  <c r="AA259" i="88"/>
  <c r="CG209" i="88"/>
  <c r="CG258" i="88"/>
  <c r="AA211" i="88"/>
  <c r="AA260" i="88"/>
  <c r="AA309" i="88" s="1"/>
  <c r="AA213" i="88"/>
  <c r="AA262" i="88"/>
  <c r="AA215" i="88"/>
  <c r="AA264" i="88"/>
  <c r="CT164" i="88"/>
  <c r="AA163" i="88"/>
  <c r="Z166" i="88"/>
  <c r="AB63" i="88"/>
  <c r="AB112" i="88"/>
  <c r="AB161" i="88" s="1"/>
  <c r="AA61" i="88"/>
  <c r="AA110" i="88"/>
  <c r="AA64" i="88"/>
  <c r="AA113" i="88"/>
  <c r="AB65" i="88"/>
  <c r="AB114" i="88"/>
  <c r="CU66" i="88"/>
  <c r="CU115" i="88"/>
  <c r="AA68" i="88"/>
  <c r="AA117" i="88"/>
  <c r="AA308" i="88" l="1"/>
  <c r="AA159" i="88"/>
  <c r="AA162" i="88"/>
  <c r="CG307" i="88"/>
  <c r="AA311" i="88"/>
  <c r="AA313" i="88"/>
  <c r="CH209" i="88"/>
  <c r="CH258" i="88"/>
  <c r="AB211" i="88"/>
  <c r="AB260" i="88"/>
  <c r="AB309" i="88" s="1"/>
  <c r="AB210" i="88"/>
  <c r="AB259" i="88"/>
  <c r="AB213" i="88"/>
  <c r="AB262" i="88"/>
  <c r="AB215" i="88"/>
  <c r="AB264" i="88"/>
  <c r="AB163" i="88"/>
  <c r="CU164" i="88"/>
  <c r="AA166" i="88"/>
  <c r="AB61" i="88"/>
  <c r="AB110" i="88"/>
  <c r="AB64" i="88"/>
  <c r="AB113" i="88"/>
  <c r="AB162" i="88" s="1"/>
  <c r="AC63" i="88"/>
  <c r="AC112" i="88"/>
  <c r="AD112" i="88" s="1"/>
  <c r="CV66" i="88"/>
  <c r="CV115" i="88"/>
  <c r="AC65" i="88"/>
  <c r="AC114" i="88"/>
  <c r="AD114" i="88" s="1"/>
  <c r="AB68" i="88"/>
  <c r="AB117" i="88"/>
  <c r="AB308" i="88" l="1"/>
  <c r="AB159" i="88"/>
  <c r="CH307" i="88"/>
  <c r="AB311" i="88"/>
  <c r="AB313" i="88"/>
  <c r="AC210" i="88"/>
  <c r="AC259" i="88"/>
  <c r="CI209" i="88"/>
  <c r="CI258" i="88"/>
  <c r="AC211" i="88"/>
  <c r="AC260" i="88"/>
  <c r="AD260" i="88" s="1"/>
  <c r="AC213" i="88"/>
  <c r="AC262" i="88"/>
  <c r="AD262" i="88" s="1"/>
  <c r="AC215" i="88"/>
  <c r="AC264" i="88"/>
  <c r="AD264" i="88" s="1"/>
  <c r="AC161" i="88"/>
  <c r="CV164" i="88"/>
  <c r="AC163" i="88"/>
  <c r="AB166" i="88"/>
  <c r="AC64" i="88"/>
  <c r="AC113" i="88"/>
  <c r="AD113" i="88" s="1"/>
  <c r="AE63" i="88"/>
  <c r="AE112" i="88"/>
  <c r="AC61" i="88"/>
  <c r="AC110" i="88"/>
  <c r="AE65" i="88"/>
  <c r="AE114" i="88"/>
  <c r="CW66" i="88"/>
  <c r="CW115" i="88"/>
  <c r="AC68" i="88"/>
  <c r="AC117" i="88"/>
  <c r="AD117" i="88" s="1"/>
  <c r="AD259" i="88" l="1"/>
  <c r="AD110" i="88"/>
  <c r="CI307" i="88"/>
  <c r="AC309" i="88"/>
  <c r="AC308" i="88"/>
  <c r="AC311" i="88"/>
  <c r="AC313" i="88"/>
  <c r="CJ209" i="88"/>
  <c r="CJ258" i="88"/>
  <c r="AE211" i="88"/>
  <c r="AE260" i="88"/>
  <c r="AE210" i="88"/>
  <c r="AE259" i="88"/>
  <c r="AE213" i="88"/>
  <c r="AE262" i="88"/>
  <c r="AE264" i="88"/>
  <c r="AE215" i="88"/>
  <c r="AE161" i="88"/>
  <c r="AC159" i="88"/>
  <c r="AC162" i="88"/>
  <c r="AE163" i="88"/>
  <c r="CW164" i="88"/>
  <c r="AC166" i="88"/>
  <c r="AF63" i="88"/>
  <c r="AF112" i="88"/>
  <c r="AE61" i="88"/>
  <c r="AE110" i="88"/>
  <c r="AE64" i="88"/>
  <c r="AE113" i="88"/>
  <c r="CX66" i="88"/>
  <c r="CX115" i="88"/>
  <c r="AF65" i="88"/>
  <c r="AF114" i="88"/>
  <c r="AE117" i="88"/>
  <c r="AE68" i="88"/>
  <c r="CJ307" i="88" l="1"/>
  <c r="AE308" i="88"/>
  <c r="AE309" i="88"/>
  <c r="AE311" i="88"/>
  <c r="AE313" i="88"/>
  <c r="AF211" i="88"/>
  <c r="AF260" i="88"/>
  <c r="AF210" i="88"/>
  <c r="AF259" i="88"/>
  <c r="CK209" i="88"/>
  <c r="CK258" i="88"/>
  <c r="AF213" i="88"/>
  <c r="AF262" i="88"/>
  <c r="AF215" i="88"/>
  <c r="AF264" i="88"/>
  <c r="AF161" i="88"/>
  <c r="AE162" i="88"/>
  <c r="AE159" i="88"/>
  <c r="CX164" i="88"/>
  <c r="AF163" i="88"/>
  <c r="AE166" i="88"/>
  <c r="AF61" i="88"/>
  <c r="AF110" i="88"/>
  <c r="AF64" i="88"/>
  <c r="AF113" i="88"/>
  <c r="AG63" i="88"/>
  <c r="AG112" i="88"/>
  <c r="AG65" i="88"/>
  <c r="AG114" i="88"/>
  <c r="CY66" i="88"/>
  <c r="CY115" i="88"/>
  <c r="AF68" i="88"/>
  <c r="AF117" i="88"/>
  <c r="CK307" i="88" l="1"/>
  <c r="AF308" i="88"/>
  <c r="AF309" i="88"/>
  <c r="AF311" i="88"/>
  <c r="AF313" i="88"/>
  <c r="CL209" i="88"/>
  <c r="CL258" i="88"/>
  <c r="AG210" i="88"/>
  <c r="AG259" i="88"/>
  <c r="AG211" i="88"/>
  <c r="AG260" i="88"/>
  <c r="AG213" i="88"/>
  <c r="AG262" i="88"/>
  <c r="AG161" i="88"/>
  <c r="AG215" i="88"/>
  <c r="AG264" i="88"/>
  <c r="AF159" i="88"/>
  <c r="AF162" i="88"/>
  <c r="AG163" i="88"/>
  <c r="CY164" i="88"/>
  <c r="AF166" i="88"/>
  <c r="AG64" i="88"/>
  <c r="AG113" i="88"/>
  <c r="AH63" i="88"/>
  <c r="AH112" i="88"/>
  <c r="AG61" i="88"/>
  <c r="AG110" i="88"/>
  <c r="CZ66" i="88"/>
  <c r="CZ115" i="88"/>
  <c r="AH65" i="88"/>
  <c r="AH114" i="88"/>
  <c r="AG68" i="88"/>
  <c r="AG117" i="88"/>
  <c r="AG308" i="88" l="1"/>
  <c r="CL307" i="88"/>
  <c r="AG309" i="88"/>
  <c r="AG311" i="88"/>
  <c r="AG313" i="88"/>
  <c r="AH210" i="88"/>
  <c r="AH259" i="88"/>
  <c r="AH211" i="88"/>
  <c r="AH260" i="88"/>
  <c r="CM209" i="88"/>
  <c r="CM258" i="88"/>
  <c r="AH213" i="88"/>
  <c r="AH262" i="88"/>
  <c r="AH161" i="88"/>
  <c r="AH215" i="88"/>
  <c r="AH264" i="88"/>
  <c r="AG162" i="88"/>
  <c r="AG159" i="88"/>
  <c r="CZ164" i="88"/>
  <c r="AH163" i="88"/>
  <c r="AG166" i="88"/>
  <c r="AI63" i="88"/>
  <c r="AI112" i="88"/>
  <c r="AH61" i="88"/>
  <c r="AH110" i="88"/>
  <c r="AH64" i="88"/>
  <c r="AH113" i="88"/>
  <c r="AI65" i="88"/>
  <c r="AI114" i="88"/>
  <c r="DA66" i="88"/>
  <c r="DA115" i="88"/>
  <c r="AH68" i="88"/>
  <c r="AH117" i="88"/>
  <c r="AH308" i="88" l="1"/>
  <c r="CM307" i="88"/>
  <c r="AH309" i="88"/>
  <c r="AH311" i="88"/>
  <c r="AH313" i="88"/>
  <c r="CN209" i="88"/>
  <c r="CN258" i="88"/>
  <c r="AI211" i="88"/>
  <c r="AI260" i="88"/>
  <c r="AI210" i="88"/>
  <c r="AI259" i="88"/>
  <c r="AI213" i="88"/>
  <c r="AI262" i="88"/>
  <c r="AI161" i="88"/>
  <c r="AI215" i="88"/>
  <c r="AI264" i="88"/>
  <c r="AH159" i="88"/>
  <c r="AH162" i="88"/>
  <c r="AI163" i="88"/>
  <c r="DA164" i="88"/>
  <c r="AH166" i="88"/>
  <c r="AI64" i="88"/>
  <c r="AI113" i="88"/>
  <c r="AJ63" i="88"/>
  <c r="AJ112" i="88"/>
  <c r="AI61" i="88"/>
  <c r="AI110" i="88"/>
  <c r="DB66" i="88"/>
  <c r="DB115" i="88"/>
  <c r="AJ65" i="88"/>
  <c r="AJ114" i="88"/>
  <c r="AI68" i="88"/>
  <c r="AI117" i="88"/>
  <c r="AI308" i="88" l="1"/>
  <c r="AI309" i="88"/>
  <c r="CN307" i="88"/>
  <c r="AI311" i="88"/>
  <c r="AI313" i="88"/>
  <c r="AJ211" i="88"/>
  <c r="AJ260" i="88"/>
  <c r="AJ210" i="88"/>
  <c r="AJ259" i="88"/>
  <c r="CO209" i="88"/>
  <c r="CO258" i="88"/>
  <c r="AJ161" i="88"/>
  <c r="AJ213" i="88"/>
  <c r="AJ262" i="88"/>
  <c r="AI159" i="88"/>
  <c r="AJ215" i="88"/>
  <c r="AJ264" i="88"/>
  <c r="AI162" i="88"/>
  <c r="DB164" i="88"/>
  <c r="AJ163" i="88"/>
  <c r="AI166" i="88"/>
  <c r="AK63" i="88"/>
  <c r="AK112" i="88"/>
  <c r="AJ64" i="88"/>
  <c r="AJ113" i="88"/>
  <c r="AJ61" i="88"/>
  <c r="AJ110" i="88"/>
  <c r="AK65" i="88"/>
  <c r="AK114" i="88"/>
  <c r="DC66" i="88"/>
  <c r="DC115" i="88"/>
  <c r="DD115" i="88" s="1"/>
  <c r="AJ68" i="88"/>
  <c r="AJ117" i="88"/>
  <c r="CO307" i="88" l="1"/>
  <c r="AJ308" i="88"/>
  <c r="AJ309" i="88"/>
  <c r="AJ159" i="88"/>
  <c r="AJ311" i="88"/>
  <c r="AJ313" i="88"/>
  <c r="AK161" i="88"/>
  <c r="CP209" i="88"/>
  <c r="CP258" i="88"/>
  <c r="AK210" i="88"/>
  <c r="AK259" i="88"/>
  <c r="AK211" i="88"/>
  <c r="AK260" i="88"/>
  <c r="AK309" i="88" s="1"/>
  <c r="AK213" i="88"/>
  <c r="AK262" i="88"/>
  <c r="AK215" i="88"/>
  <c r="AK264" i="88"/>
  <c r="AJ162" i="88"/>
  <c r="AK163" i="88"/>
  <c r="DC164" i="88"/>
  <c r="AJ166" i="88"/>
  <c r="AK61" i="88"/>
  <c r="AK110" i="88"/>
  <c r="AK159" i="88" s="1"/>
  <c r="AK64" i="88"/>
  <c r="AK113" i="88"/>
  <c r="AL63" i="88"/>
  <c r="AL112" i="88"/>
  <c r="AL161" i="88" s="1"/>
  <c r="DE66" i="88"/>
  <c r="DE115" i="88"/>
  <c r="AL65" i="88"/>
  <c r="AL114" i="88"/>
  <c r="AK68" i="88"/>
  <c r="AK117" i="88"/>
  <c r="CQ258" i="88" l="1"/>
  <c r="AK308" i="88"/>
  <c r="CP307" i="88"/>
  <c r="AK311" i="88"/>
  <c r="AK313" i="88"/>
  <c r="AL210" i="88"/>
  <c r="AL259" i="88"/>
  <c r="AL211" i="88"/>
  <c r="AL260" i="88"/>
  <c r="AL309" i="88" s="1"/>
  <c r="CR209" i="88"/>
  <c r="CR258" i="88"/>
  <c r="AL213" i="88"/>
  <c r="AL262" i="88"/>
  <c r="AL215" i="88"/>
  <c r="AL264" i="88"/>
  <c r="AK162" i="88"/>
  <c r="DE164" i="88"/>
  <c r="AL163" i="88"/>
  <c r="AK166" i="88"/>
  <c r="AL64" i="88"/>
  <c r="AL113" i="88"/>
  <c r="AM63" i="88"/>
  <c r="AM112" i="88"/>
  <c r="AM161" i="88" s="1"/>
  <c r="AL61" i="88"/>
  <c r="AL110" i="88"/>
  <c r="AL159" i="88" s="1"/>
  <c r="AM65" i="88"/>
  <c r="AM114" i="88"/>
  <c r="DF66" i="88"/>
  <c r="DF115" i="88"/>
  <c r="AL68" i="88"/>
  <c r="AL117" i="88"/>
  <c r="AL308" i="88" l="1"/>
  <c r="CR307" i="88"/>
  <c r="AL311" i="88"/>
  <c r="AL162" i="88"/>
  <c r="AL313" i="88"/>
  <c r="AM211" i="88"/>
  <c r="AM260" i="88"/>
  <c r="AM309" i="88" s="1"/>
  <c r="CS209" i="88"/>
  <c r="CS258" i="88"/>
  <c r="AM210" i="88"/>
  <c r="AM259" i="88"/>
  <c r="AM213" i="88"/>
  <c r="AM262" i="88"/>
  <c r="AM215" i="88"/>
  <c r="AM264" i="88"/>
  <c r="AM163" i="88"/>
  <c r="DF164" i="88"/>
  <c r="AL166" i="88"/>
  <c r="AN63" i="88"/>
  <c r="AN112" i="88"/>
  <c r="AN161" i="88" s="1"/>
  <c r="AM61" i="88"/>
  <c r="AM110" i="88"/>
  <c r="AM159" i="88" s="1"/>
  <c r="AM64" i="88"/>
  <c r="AM113" i="88"/>
  <c r="AM162" i="88" s="1"/>
  <c r="DG66" i="88"/>
  <c r="DG115" i="88"/>
  <c r="AN65" i="88"/>
  <c r="AN114" i="88"/>
  <c r="AM68" i="88"/>
  <c r="AM117" i="88"/>
  <c r="AM308" i="88" l="1"/>
  <c r="CS307" i="88"/>
  <c r="AM311" i="88"/>
  <c r="AM313" i="88"/>
  <c r="AN210" i="88"/>
  <c r="AN259" i="88"/>
  <c r="CT209" i="88"/>
  <c r="CT258" i="88"/>
  <c r="AN211" i="88"/>
  <c r="AN260" i="88"/>
  <c r="AN309" i="88" s="1"/>
  <c r="AN213" i="88"/>
  <c r="AN262" i="88"/>
  <c r="AN215" i="88"/>
  <c r="AN264" i="88"/>
  <c r="DG164" i="88"/>
  <c r="AN163" i="88"/>
  <c r="AM166" i="88"/>
  <c r="AN61" i="88"/>
  <c r="AN110" i="88"/>
  <c r="AN159" i="88" s="1"/>
  <c r="AN64" i="88"/>
  <c r="AN113" i="88"/>
  <c r="AN162" i="88" s="1"/>
  <c r="AO63" i="88"/>
  <c r="AO112" i="88"/>
  <c r="AO161" i="88" s="1"/>
  <c r="AO65" i="88"/>
  <c r="AO114" i="88"/>
  <c r="DH66" i="88"/>
  <c r="DH115" i="88"/>
  <c r="AN68" i="88"/>
  <c r="AN117" i="88"/>
  <c r="AN308" i="88" l="1"/>
  <c r="CT307" i="88"/>
  <c r="AN311" i="88"/>
  <c r="AN313" i="88"/>
  <c r="CU209" i="88"/>
  <c r="CU258" i="88"/>
  <c r="AO211" i="88"/>
  <c r="AO260" i="88"/>
  <c r="AO309" i="88" s="1"/>
  <c r="AO210" i="88"/>
  <c r="AO259" i="88"/>
  <c r="AO213" i="88"/>
  <c r="AO262" i="88"/>
  <c r="AO215" i="88"/>
  <c r="AO264" i="88"/>
  <c r="AO163" i="88"/>
  <c r="DH164" i="88"/>
  <c r="AN166" i="88"/>
  <c r="AO64" i="88"/>
  <c r="AO113" i="88"/>
  <c r="AO162" i="88" s="1"/>
  <c r="AP63" i="88"/>
  <c r="AP112" i="88"/>
  <c r="AQ112" i="88" s="1"/>
  <c r="AO61" i="88"/>
  <c r="AO110" i="88"/>
  <c r="AO159" i="88" s="1"/>
  <c r="DI66" i="88"/>
  <c r="DI115" i="88"/>
  <c r="AP65" i="88"/>
  <c r="AP114" i="88"/>
  <c r="AQ114" i="88" s="1"/>
  <c r="AO68" i="88"/>
  <c r="AO117" i="88"/>
  <c r="AO308" i="88" l="1"/>
  <c r="CU307" i="88"/>
  <c r="AO311" i="88"/>
  <c r="AO313" i="88"/>
  <c r="AP211" i="88"/>
  <c r="AP260" i="88"/>
  <c r="AQ260" i="88" s="1"/>
  <c r="AP210" i="88"/>
  <c r="AP259" i="88"/>
  <c r="CV209" i="88"/>
  <c r="CV258" i="88"/>
  <c r="AP213" i="88"/>
  <c r="AP262" i="88"/>
  <c r="AQ262" i="88" s="1"/>
  <c r="AP215" i="88"/>
  <c r="AP264" i="88"/>
  <c r="AQ264" i="88" s="1"/>
  <c r="AP161" i="88"/>
  <c r="DI164" i="88"/>
  <c r="AP163" i="88"/>
  <c r="AO166" i="88"/>
  <c r="AR63" i="88"/>
  <c r="AR112" i="88"/>
  <c r="AP61" i="88"/>
  <c r="AP110" i="88"/>
  <c r="AQ110" i="88" s="1"/>
  <c r="AP64" i="88"/>
  <c r="AP113" i="88"/>
  <c r="AQ113" i="88" s="1"/>
  <c r="AR65" i="88"/>
  <c r="AR114" i="88"/>
  <c r="DJ66" i="88"/>
  <c r="DJ115" i="88"/>
  <c r="AP68" i="88"/>
  <c r="AP117" i="88"/>
  <c r="AQ117" i="88" s="1"/>
  <c r="CV307" i="88" l="1"/>
  <c r="AQ259" i="88"/>
  <c r="AP309" i="88"/>
  <c r="AP308" i="88"/>
  <c r="AP311" i="88"/>
  <c r="AP313" i="88"/>
  <c r="AR210" i="88"/>
  <c r="AR259" i="88"/>
  <c r="CW209" i="88"/>
  <c r="CW258" i="88"/>
  <c r="AR211" i="88"/>
  <c r="AR260" i="88"/>
  <c r="AR213" i="88"/>
  <c r="AR262" i="88"/>
  <c r="AR215" i="88"/>
  <c r="AR264" i="88"/>
  <c r="AR161" i="88"/>
  <c r="AP162" i="88"/>
  <c r="AP159" i="88"/>
  <c r="AR163" i="88"/>
  <c r="DJ164" i="88"/>
  <c r="AP166" i="88"/>
  <c r="AR61" i="88"/>
  <c r="AR110" i="88"/>
  <c r="AR64" i="88"/>
  <c r="AR113" i="88"/>
  <c r="AS63" i="88"/>
  <c r="AS112" i="88"/>
  <c r="DK66" i="88"/>
  <c r="DK115" i="88"/>
  <c r="AS65" i="88"/>
  <c r="AS114" i="88"/>
  <c r="AR68" i="88"/>
  <c r="AR117" i="88"/>
  <c r="CW307" i="88" l="1"/>
  <c r="AR308" i="88"/>
  <c r="AR309" i="88"/>
  <c r="AR311" i="88"/>
  <c r="AR313" i="88"/>
  <c r="CX209" i="88"/>
  <c r="CX258" i="88"/>
  <c r="AS211" i="88"/>
  <c r="AS260" i="88"/>
  <c r="AS210" i="88"/>
  <c r="AS259" i="88"/>
  <c r="AS213" i="88"/>
  <c r="AS262" i="88"/>
  <c r="AS215" i="88"/>
  <c r="AS264" i="88"/>
  <c r="AR159" i="88"/>
  <c r="AR162" i="88"/>
  <c r="AS161" i="88"/>
  <c r="DK164" i="88"/>
  <c r="AS163" i="88"/>
  <c r="AR166" i="88"/>
  <c r="AS64" i="88"/>
  <c r="AS113" i="88"/>
  <c r="AT63" i="88"/>
  <c r="AT112" i="88"/>
  <c r="AS61" i="88"/>
  <c r="AS110" i="88"/>
  <c r="AT65" i="88"/>
  <c r="AT114" i="88"/>
  <c r="DL66" i="88"/>
  <c r="DL115" i="88"/>
  <c r="AS68" i="88"/>
  <c r="AS117" i="88"/>
  <c r="CX307" i="88" l="1"/>
  <c r="AS309" i="88"/>
  <c r="AS308" i="88"/>
  <c r="AS311" i="88"/>
  <c r="AS313" i="88"/>
  <c r="AT210" i="88"/>
  <c r="AT259" i="88"/>
  <c r="AT211" i="88"/>
  <c r="AT260" i="88"/>
  <c r="CY209" i="88"/>
  <c r="CY258" i="88"/>
  <c r="AT213" i="88"/>
  <c r="AT262" i="88"/>
  <c r="AT215" i="88"/>
  <c r="AT264" i="88"/>
  <c r="AT161" i="88"/>
  <c r="AS162" i="88"/>
  <c r="AS159" i="88"/>
  <c r="AT163" i="88"/>
  <c r="DL164" i="88"/>
  <c r="AS166" i="88"/>
  <c r="AU63" i="88"/>
  <c r="AU112" i="88"/>
  <c r="AT64" i="88"/>
  <c r="AT113" i="88"/>
  <c r="AT61" i="88"/>
  <c r="AT110" i="88"/>
  <c r="DM66" i="88"/>
  <c r="DM115" i="88"/>
  <c r="AU65" i="88"/>
  <c r="AU114" i="88"/>
  <c r="AT68" i="88"/>
  <c r="AT117" i="88"/>
  <c r="CY307" i="88" l="1"/>
  <c r="AT309" i="88"/>
  <c r="AT308" i="88"/>
  <c r="AT311" i="88"/>
  <c r="AT313" i="88"/>
  <c r="AU211" i="88"/>
  <c r="AU260" i="88"/>
  <c r="CZ209" i="88"/>
  <c r="CZ258" i="88"/>
  <c r="AU210" i="88"/>
  <c r="AU259" i="88"/>
  <c r="AU213" i="88"/>
  <c r="AU262" i="88"/>
  <c r="AU215" i="88"/>
  <c r="AU264" i="88"/>
  <c r="AU161" i="88"/>
  <c r="AT159" i="88"/>
  <c r="AT162" i="88"/>
  <c r="DM164" i="88"/>
  <c r="AU163" i="88"/>
  <c r="AT166" i="88"/>
  <c r="AU61" i="88"/>
  <c r="AU110" i="88"/>
  <c r="AV63" i="88"/>
  <c r="AV112" i="88"/>
  <c r="AU64" i="88"/>
  <c r="AU113" i="88"/>
  <c r="AV65" i="88"/>
  <c r="AV114" i="88"/>
  <c r="DN66" i="88"/>
  <c r="DN115" i="88"/>
  <c r="AU68" i="88"/>
  <c r="AU117" i="88"/>
  <c r="CZ307" i="88" l="1"/>
  <c r="AU309" i="88"/>
  <c r="AU308" i="88"/>
  <c r="AU311" i="88"/>
  <c r="AU313" i="88"/>
  <c r="AV210" i="88"/>
  <c r="AV259" i="88"/>
  <c r="AV211" i="88"/>
  <c r="AV260" i="88"/>
  <c r="AV309" i="88" s="1"/>
  <c r="DA209" i="88"/>
  <c r="DA258" i="88"/>
  <c r="AV213" i="88"/>
  <c r="AV262" i="88"/>
  <c r="AV215" i="88"/>
  <c r="AV264" i="88"/>
  <c r="AV161" i="88"/>
  <c r="AU162" i="88"/>
  <c r="AU159" i="88"/>
  <c r="AV163" i="88"/>
  <c r="DN164" i="88"/>
  <c r="AU166" i="88"/>
  <c r="AV64" i="88"/>
  <c r="AV113" i="88"/>
  <c r="AV61" i="88"/>
  <c r="AV110" i="88"/>
  <c r="AW63" i="88"/>
  <c r="AW112" i="88"/>
  <c r="DO66" i="88"/>
  <c r="DO115" i="88"/>
  <c r="AW65" i="88"/>
  <c r="AW114" i="88"/>
  <c r="AV68" i="88"/>
  <c r="AV117" i="88"/>
  <c r="DA307" i="88" l="1"/>
  <c r="AV308" i="88"/>
  <c r="AV311" i="88"/>
  <c r="AV313" i="88"/>
  <c r="AW211" i="88"/>
  <c r="AW260" i="88"/>
  <c r="AW309" i="88" s="1"/>
  <c r="DB209" i="88"/>
  <c r="DB258" i="88"/>
  <c r="AW210" i="88"/>
  <c r="AW259" i="88"/>
  <c r="AW213" i="88"/>
  <c r="AW262" i="88"/>
  <c r="AW161" i="88"/>
  <c r="AW215" i="88"/>
  <c r="AW264" i="88"/>
  <c r="AV159" i="88"/>
  <c r="AV162" i="88"/>
  <c r="DO164" i="88"/>
  <c r="AW163" i="88"/>
  <c r="AV166" i="88"/>
  <c r="AW61" i="88"/>
  <c r="AW110" i="88"/>
  <c r="AX63" i="88"/>
  <c r="AX112" i="88"/>
  <c r="AW64" i="88"/>
  <c r="AW113" i="88"/>
  <c r="AX65" i="88"/>
  <c r="AX114" i="88"/>
  <c r="DP66" i="88"/>
  <c r="DP115" i="88"/>
  <c r="DQ115" i="88" s="1"/>
  <c r="AW68" i="88"/>
  <c r="AW117" i="88"/>
  <c r="DB307" i="88" l="1"/>
  <c r="AW308" i="88"/>
  <c r="AW311" i="88"/>
  <c r="AW313" i="88"/>
  <c r="DC209" i="88"/>
  <c r="DC258" i="88"/>
  <c r="AX210" i="88"/>
  <c r="AX259" i="88"/>
  <c r="AX211" i="88"/>
  <c r="AX260" i="88"/>
  <c r="AX309" i="88" s="1"/>
  <c r="AX161" i="88"/>
  <c r="AX213" i="88"/>
  <c r="AX262" i="88"/>
  <c r="AW159" i="88"/>
  <c r="AX215" i="88"/>
  <c r="AX264" i="88"/>
  <c r="AW162" i="88"/>
  <c r="AX163" i="88"/>
  <c r="DP164" i="88"/>
  <c r="AW166" i="88"/>
  <c r="AY63" i="88"/>
  <c r="AY112" i="88"/>
  <c r="AX64" i="88"/>
  <c r="AX113" i="88"/>
  <c r="AX61" i="88"/>
  <c r="AX110" i="88"/>
  <c r="DR66" i="88"/>
  <c r="DR115" i="88"/>
  <c r="AY65" i="88"/>
  <c r="AY114" i="88"/>
  <c r="AX68" i="88"/>
  <c r="AX117" i="88"/>
  <c r="DD258" i="88" l="1"/>
  <c r="AX308" i="88"/>
  <c r="DC307" i="88"/>
  <c r="AX159" i="88"/>
  <c r="AX311" i="88"/>
  <c r="AX313" i="88"/>
  <c r="AY161" i="88"/>
  <c r="AY210" i="88"/>
  <c r="AY259" i="88"/>
  <c r="AY211" i="88"/>
  <c r="AY260" i="88"/>
  <c r="AY309" i="88" s="1"/>
  <c r="DE209" i="88"/>
  <c r="DE258" i="88"/>
  <c r="AY213" i="88"/>
  <c r="AY262" i="88"/>
  <c r="AY215" i="88"/>
  <c r="AY264" i="88"/>
  <c r="AX162" i="88"/>
  <c r="DR164" i="88"/>
  <c r="AY163" i="88"/>
  <c r="AX166" i="88"/>
  <c r="AY64" i="88"/>
  <c r="AY113" i="88"/>
  <c r="AY61" i="88"/>
  <c r="AY110" i="88"/>
  <c r="AZ63" i="88"/>
  <c r="AZ112" i="88"/>
  <c r="AZ65" i="88"/>
  <c r="AZ114" i="88"/>
  <c r="DS66" i="88"/>
  <c r="DS115" i="88"/>
  <c r="AY68" i="88"/>
  <c r="AY117" i="88"/>
  <c r="AY308" i="88" l="1"/>
  <c r="DE307" i="88"/>
  <c r="AY159" i="88"/>
  <c r="AZ161" i="88"/>
  <c r="AY311" i="88"/>
  <c r="AY313" i="88"/>
  <c r="AZ211" i="88"/>
  <c r="AZ260" i="88"/>
  <c r="AZ309" i="88" s="1"/>
  <c r="DF209" i="88"/>
  <c r="DF258" i="88"/>
  <c r="DF307" i="88" s="1"/>
  <c r="AZ210" i="88"/>
  <c r="AZ259" i="88"/>
  <c r="AZ213" i="88"/>
  <c r="AZ262" i="88"/>
  <c r="AZ215" i="88"/>
  <c r="AZ264" i="88"/>
  <c r="AY162" i="88"/>
  <c r="AZ163" i="88"/>
  <c r="DS164" i="88"/>
  <c r="AY166" i="88"/>
  <c r="AZ61" i="88"/>
  <c r="AZ110" i="88"/>
  <c r="BA63" i="88"/>
  <c r="BA112" i="88"/>
  <c r="BA161" i="88" s="1"/>
  <c r="AZ64" i="88"/>
  <c r="AZ113" i="88"/>
  <c r="DT66" i="88"/>
  <c r="DT115" i="88"/>
  <c r="BA65" i="88"/>
  <c r="BA114" i="88"/>
  <c r="AZ68" i="88"/>
  <c r="AZ117" i="88"/>
  <c r="AZ308" i="88" l="1"/>
  <c r="AZ159" i="88"/>
  <c r="AZ311" i="88"/>
  <c r="AZ313" i="88"/>
  <c r="DG209" i="88"/>
  <c r="DG258" i="88"/>
  <c r="DG307" i="88" s="1"/>
  <c r="BA210" i="88"/>
  <c r="BA259" i="88"/>
  <c r="AZ162" i="88"/>
  <c r="BA211" i="88"/>
  <c r="BA260" i="88"/>
  <c r="BA309" i="88" s="1"/>
  <c r="BA213" i="88"/>
  <c r="BA262" i="88"/>
  <c r="BA215" i="88"/>
  <c r="BA264" i="88"/>
  <c r="DT164" i="88"/>
  <c r="BA163" i="88"/>
  <c r="AZ166" i="88"/>
  <c r="BB63" i="88"/>
  <c r="BB112" i="88"/>
  <c r="BB161" i="88" s="1"/>
  <c r="BA64" i="88"/>
  <c r="BA113" i="88"/>
  <c r="BA61" i="88"/>
  <c r="BA110" i="88"/>
  <c r="BA159" i="88" s="1"/>
  <c r="BB65" i="88"/>
  <c r="BB114" i="88"/>
  <c r="DU66" i="88"/>
  <c r="DU115" i="88"/>
  <c r="BA68" i="88"/>
  <c r="BA117" i="88"/>
  <c r="BA308" i="88" l="1"/>
  <c r="BA162" i="88"/>
  <c r="BA311" i="88"/>
  <c r="BA313" i="88"/>
  <c r="BB210" i="88"/>
  <c r="BB259" i="88"/>
  <c r="BB211" i="88"/>
  <c r="BB260" i="88"/>
  <c r="BB309" i="88" s="1"/>
  <c r="DH209" i="88"/>
  <c r="DH258" i="88"/>
  <c r="DH307" i="88" s="1"/>
  <c r="BB213" i="88"/>
  <c r="BB262" i="88"/>
  <c r="BB215" i="88"/>
  <c r="BB264" i="88"/>
  <c r="BB163" i="88"/>
  <c r="DU164" i="88"/>
  <c r="BA166" i="88"/>
  <c r="BB64" i="88"/>
  <c r="BB113" i="88"/>
  <c r="BB61" i="88"/>
  <c r="BB110" i="88"/>
  <c r="BB159" i="88" s="1"/>
  <c r="BC63" i="88"/>
  <c r="BC112" i="88"/>
  <c r="BD112" i="88" s="1"/>
  <c r="DV66" i="88"/>
  <c r="DV115" i="88"/>
  <c r="BC65" i="88"/>
  <c r="BC114" i="88"/>
  <c r="BD114" i="88" s="1"/>
  <c r="BB68" i="88"/>
  <c r="BB117" i="88"/>
  <c r="BB308" i="88" l="1"/>
  <c r="BB162" i="88"/>
  <c r="BB311" i="88"/>
  <c r="BB313" i="88"/>
  <c r="BC211" i="88"/>
  <c r="BC260" i="88"/>
  <c r="BD260" i="88" s="1"/>
  <c r="DI209" i="88"/>
  <c r="DI258" i="88"/>
  <c r="DI307" i="88" s="1"/>
  <c r="BC210" i="88"/>
  <c r="BC259" i="88"/>
  <c r="BC213" i="88"/>
  <c r="BC262" i="88"/>
  <c r="BD262" i="88" s="1"/>
  <c r="BC215" i="88"/>
  <c r="BC264" i="88"/>
  <c r="BD264" i="88" s="1"/>
  <c r="BC161" i="88"/>
  <c r="DV164" i="88"/>
  <c r="BC163" i="88"/>
  <c r="BB166" i="88"/>
  <c r="BC61" i="88"/>
  <c r="BC110" i="88"/>
  <c r="BD110" i="88" s="1"/>
  <c r="BE63" i="88"/>
  <c r="BE112" i="88"/>
  <c r="BC64" i="88"/>
  <c r="BC113" i="88"/>
  <c r="BD113" i="88" s="1"/>
  <c r="BE65" i="88"/>
  <c r="BE114" i="88"/>
  <c r="DW66" i="88"/>
  <c r="DW115" i="88"/>
  <c r="BC68" i="88"/>
  <c r="BC117" i="88"/>
  <c r="BD117" i="88" s="1"/>
  <c r="BD259" i="88" l="1"/>
  <c r="BC308" i="88"/>
  <c r="BC309" i="88"/>
  <c r="BC311" i="88"/>
  <c r="BC313" i="88"/>
  <c r="DJ209" i="88"/>
  <c r="DJ258" i="88"/>
  <c r="DJ307" i="88" s="1"/>
  <c r="BE210" i="88"/>
  <c r="BE259" i="88"/>
  <c r="BE211" i="88"/>
  <c r="BE260" i="88"/>
  <c r="BE213" i="88"/>
  <c r="BE262" i="88"/>
  <c r="BE215" i="88"/>
  <c r="BE264" i="88"/>
  <c r="BC159" i="88"/>
  <c r="BE161" i="88"/>
  <c r="BC162" i="88"/>
  <c r="BE163" i="88"/>
  <c r="DW164" i="88"/>
  <c r="BC166" i="88"/>
  <c r="BF63" i="88"/>
  <c r="BF112" i="88"/>
  <c r="BE64" i="88"/>
  <c r="BE113" i="88"/>
  <c r="BE61" i="88"/>
  <c r="BE110" i="88"/>
  <c r="DX66" i="88"/>
  <c r="DX115" i="88"/>
  <c r="BF65" i="88"/>
  <c r="BF114" i="88"/>
  <c r="BE68" i="88"/>
  <c r="BE117" i="88"/>
  <c r="BE308" i="88" l="1"/>
  <c r="BE309" i="88"/>
  <c r="BE311" i="88"/>
  <c r="BE313" i="88"/>
  <c r="BF210" i="88"/>
  <c r="BF259" i="88"/>
  <c r="BF211" i="88"/>
  <c r="BF260" i="88"/>
  <c r="DK209" i="88"/>
  <c r="DK258" i="88"/>
  <c r="DK307" i="88" s="1"/>
  <c r="BF213" i="88"/>
  <c r="BF262" i="88"/>
  <c r="BF215" i="88"/>
  <c r="BF264" i="88"/>
  <c r="BE162" i="88"/>
  <c r="BF161" i="88"/>
  <c r="BE159" i="88"/>
  <c r="DX164" i="88"/>
  <c r="BF163" i="88"/>
  <c r="BE166" i="88"/>
  <c r="BF64" i="88"/>
  <c r="BF113" i="88"/>
  <c r="BF61" i="88"/>
  <c r="BF110" i="88"/>
  <c r="BG63" i="88"/>
  <c r="BG112" i="88"/>
  <c r="DY66" i="88"/>
  <c r="DY115" i="88"/>
  <c r="BG65" i="88"/>
  <c r="BG114" i="88"/>
  <c r="BF68" i="88"/>
  <c r="BF117" i="88"/>
  <c r="BF308" i="88" l="1"/>
  <c r="BF309" i="88"/>
  <c r="BF311" i="88"/>
  <c r="BF313" i="88"/>
  <c r="DL209" i="88"/>
  <c r="DL258" i="88"/>
  <c r="DL307" i="88" s="1"/>
  <c r="BG211" i="88"/>
  <c r="BG260" i="88"/>
  <c r="BG210" i="88"/>
  <c r="BG259" i="88"/>
  <c r="BG213" i="88"/>
  <c r="BG262" i="88"/>
  <c r="BG215" i="88"/>
  <c r="BG264" i="88"/>
  <c r="BF159" i="88"/>
  <c r="BG161" i="88"/>
  <c r="BF162" i="88"/>
  <c r="BG163" i="88"/>
  <c r="DY164" i="88"/>
  <c r="BF166" i="88"/>
  <c r="BH63" i="88"/>
  <c r="BH112" i="88"/>
  <c r="BG64" i="88"/>
  <c r="BG113" i="88"/>
  <c r="BG61" i="88"/>
  <c r="BG110" i="88"/>
  <c r="DZ66" i="88"/>
  <c r="DZ115" i="88"/>
  <c r="BH65" i="88"/>
  <c r="BH114" i="88"/>
  <c r="BG68" i="88"/>
  <c r="BG117" i="88"/>
  <c r="BG308" i="88" l="1"/>
  <c r="BG309" i="88"/>
  <c r="BG311" i="88"/>
  <c r="BG313" i="88"/>
  <c r="BH211" i="88"/>
  <c r="BH260" i="88"/>
  <c r="BH309" i="88" s="1"/>
  <c r="BH210" i="88"/>
  <c r="BH259" i="88"/>
  <c r="DM209" i="88"/>
  <c r="DM258" i="88"/>
  <c r="DM307" i="88" s="1"/>
  <c r="BH213" i="88"/>
  <c r="BH262" i="88"/>
  <c r="BG159" i="88"/>
  <c r="BH215" i="88"/>
  <c r="BH264" i="88"/>
  <c r="BG162" i="88"/>
  <c r="BH161" i="88"/>
  <c r="DZ164" i="88"/>
  <c r="BH163" i="88"/>
  <c r="BG166" i="88"/>
  <c r="BH61" i="88"/>
  <c r="BH110" i="88"/>
  <c r="BI63" i="88"/>
  <c r="BI112" i="88"/>
  <c r="BH64" i="88"/>
  <c r="BH113" i="88"/>
  <c r="BI65" i="88"/>
  <c r="BI114" i="88"/>
  <c r="EA66" i="88"/>
  <c r="EA115" i="88"/>
  <c r="BH68" i="88"/>
  <c r="BH117" i="88"/>
  <c r="BH308" i="88" l="1"/>
  <c r="BH311" i="88"/>
  <c r="BH313" i="88"/>
  <c r="DN209" i="88"/>
  <c r="DN258" i="88"/>
  <c r="DN307" i="88" s="1"/>
  <c r="BI211" i="88"/>
  <c r="BI260" i="88"/>
  <c r="BI309" i="88" s="1"/>
  <c r="BI210" i="88"/>
  <c r="BI259" i="88"/>
  <c r="BI213" i="88"/>
  <c r="BI262" i="88"/>
  <c r="BH159" i="88"/>
  <c r="BH162" i="88"/>
  <c r="BI215" i="88"/>
  <c r="BI264" i="88"/>
  <c r="BI161" i="88"/>
  <c r="BI163" i="88"/>
  <c r="EA164" i="88"/>
  <c r="BH166" i="88"/>
  <c r="BJ63" i="88"/>
  <c r="BJ112" i="88"/>
  <c r="BI64" i="88"/>
  <c r="BI113" i="88"/>
  <c r="BI61" i="88"/>
  <c r="BI110" i="88"/>
  <c r="EB66" i="88"/>
  <c r="EB115" i="88"/>
  <c r="BJ65" i="88"/>
  <c r="BJ114" i="88"/>
  <c r="BI68" i="88"/>
  <c r="BI117" i="88"/>
  <c r="BI308" i="88" l="1"/>
  <c r="BI159" i="88"/>
  <c r="BI311" i="88"/>
  <c r="BI313" i="88"/>
  <c r="BJ211" i="88"/>
  <c r="BJ260" i="88"/>
  <c r="BJ309" i="88" s="1"/>
  <c r="BJ210" i="88"/>
  <c r="BJ259" i="88"/>
  <c r="DO209" i="88"/>
  <c r="DO258" i="88"/>
  <c r="DO307" i="88" s="1"/>
  <c r="BI162" i="88"/>
  <c r="BJ213" i="88"/>
  <c r="BJ262" i="88"/>
  <c r="BJ215" i="88"/>
  <c r="BJ264" i="88"/>
  <c r="BJ161" i="88"/>
  <c r="EB164" i="88"/>
  <c r="BJ163" i="88"/>
  <c r="BI166" i="88"/>
  <c r="BJ64" i="88"/>
  <c r="BJ113" i="88"/>
  <c r="BJ61" i="88"/>
  <c r="BJ110" i="88"/>
  <c r="BK63" i="88"/>
  <c r="BK112" i="88"/>
  <c r="BK65" i="88"/>
  <c r="BK114" i="88"/>
  <c r="EC66" i="88"/>
  <c r="EC115" i="88"/>
  <c r="ED115" i="88" s="1"/>
  <c r="EE115" i="88" s="1"/>
  <c r="BJ68" i="88"/>
  <c r="BJ117" i="88"/>
  <c r="BJ308" i="88" l="1"/>
  <c r="BJ159" i="88"/>
  <c r="BJ311" i="88"/>
  <c r="BJ313" i="88"/>
  <c r="BJ162" i="88"/>
  <c r="DP209" i="88"/>
  <c r="DP258" i="88"/>
  <c r="DQ258" i="88" s="1"/>
  <c r="BK211" i="88"/>
  <c r="BK260" i="88"/>
  <c r="BK309" i="88" s="1"/>
  <c r="BK210" i="88"/>
  <c r="BK259" i="88"/>
  <c r="BK213" i="88"/>
  <c r="BK262" i="88"/>
  <c r="BK215" i="88"/>
  <c r="BK264" i="88"/>
  <c r="BK161" i="88"/>
  <c r="BK163" i="88"/>
  <c r="EC164" i="88"/>
  <c r="BJ166" i="88"/>
  <c r="BL63" i="88"/>
  <c r="BL112" i="88"/>
  <c r="BK64" i="88"/>
  <c r="BK113" i="88"/>
  <c r="BK61" i="88"/>
  <c r="BK110" i="88"/>
  <c r="BK159" i="88" s="1"/>
  <c r="BL65" i="88"/>
  <c r="BL114" i="88"/>
  <c r="BK68" i="88"/>
  <c r="BK117" i="88"/>
  <c r="BK308" i="88" l="1"/>
  <c r="DP307" i="88"/>
  <c r="BK162" i="88"/>
  <c r="BK311" i="88"/>
  <c r="BK313" i="88"/>
  <c r="BL211" i="88"/>
  <c r="BL260" i="88"/>
  <c r="BL309" i="88" s="1"/>
  <c r="BL210" i="88"/>
  <c r="BL259" i="88"/>
  <c r="DR209" i="88"/>
  <c r="DR258" i="88"/>
  <c r="BL213" i="88"/>
  <c r="BL262" i="88"/>
  <c r="BL215" i="88"/>
  <c r="BL264" i="88"/>
  <c r="BL161" i="88"/>
  <c r="BL163" i="88"/>
  <c r="BK166" i="88"/>
  <c r="BL64" i="88"/>
  <c r="BL113" i="88"/>
  <c r="BL61" i="88"/>
  <c r="BL110" i="88"/>
  <c r="BL159" i="88" s="1"/>
  <c r="BM63" i="88"/>
  <c r="BM112" i="88"/>
  <c r="BM65" i="88"/>
  <c r="BM114" i="88"/>
  <c r="BL68" i="88"/>
  <c r="BL117" i="88"/>
  <c r="BL308" i="88" l="1"/>
  <c r="DR307" i="88"/>
  <c r="BL162" i="88"/>
  <c r="BL311" i="88"/>
  <c r="BL313" i="88"/>
  <c r="BM210" i="88"/>
  <c r="BM259" i="88"/>
  <c r="DS209" i="88"/>
  <c r="DS258" i="88"/>
  <c r="BM211" i="88"/>
  <c r="BM260" i="88"/>
  <c r="BM309" i="88" s="1"/>
  <c r="BM213" i="88"/>
  <c r="BM262" i="88"/>
  <c r="BM215" i="88"/>
  <c r="BM264" i="88"/>
  <c r="BM161" i="88"/>
  <c r="BM163" i="88"/>
  <c r="BL166" i="88"/>
  <c r="BM61" i="88"/>
  <c r="BM110" i="88"/>
  <c r="BM159" i="88" s="1"/>
  <c r="BN63" i="88"/>
  <c r="BN112" i="88"/>
  <c r="BM64" i="88"/>
  <c r="BM113" i="88"/>
  <c r="BN65" i="88"/>
  <c r="BN114" i="88"/>
  <c r="BM68" i="88"/>
  <c r="BM117" i="88"/>
  <c r="BM308" i="88" l="1"/>
  <c r="DS307" i="88"/>
  <c r="BM162" i="88"/>
  <c r="BM311" i="88"/>
  <c r="BM313" i="88"/>
  <c r="DT209" i="88"/>
  <c r="DT258" i="88"/>
  <c r="DT307" i="88" s="1"/>
  <c r="BN211" i="88"/>
  <c r="BN260" i="88"/>
  <c r="BN309" i="88" s="1"/>
  <c r="BN210" i="88"/>
  <c r="BN259" i="88"/>
  <c r="BN213" i="88"/>
  <c r="BN262" i="88"/>
  <c r="BN215" i="88"/>
  <c r="BN264" i="88"/>
  <c r="BN161" i="88"/>
  <c r="BN163" i="88"/>
  <c r="BM166" i="88"/>
  <c r="BO63" i="88"/>
  <c r="BO112" i="88"/>
  <c r="BN64" i="88"/>
  <c r="BN113" i="88"/>
  <c r="BN61" i="88"/>
  <c r="BN110" i="88"/>
  <c r="BN159" i="88" s="1"/>
  <c r="BO65" i="88"/>
  <c r="BO114" i="88"/>
  <c r="BN68" i="88"/>
  <c r="BN117" i="88"/>
  <c r="BN308" i="88" l="1"/>
  <c r="BO161" i="88"/>
  <c r="BN162" i="88"/>
  <c r="BN311" i="88"/>
  <c r="BN313" i="88"/>
  <c r="BO211" i="88"/>
  <c r="BO260" i="88"/>
  <c r="BO309" i="88" s="1"/>
  <c r="BO210" i="88"/>
  <c r="BO259" i="88"/>
  <c r="DU209" i="88"/>
  <c r="DU258" i="88"/>
  <c r="DU307" i="88" s="1"/>
  <c r="BO213" i="88"/>
  <c r="BO262" i="88"/>
  <c r="BO215" i="88"/>
  <c r="BO264" i="88"/>
  <c r="BO163" i="88"/>
  <c r="BN166" i="88"/>
  <c r="BO64" i="88"/>
  <c r="BO113" i="88"/>
  <c r="BO162" i="88" s="1"/>
  <c r="BO61" i="88"/>
  <c r="BO110" i="88"/>
  <c r="BO159" i="88" s="1"/>
  <c r="BP63" i="88"/>
  <c r="BP112" i="88"/>
  <c r="BQ112" i="88" s="1"/>
  <c r="BP65" i="88"/>
  <c r="BP114" i="88"/>
  <c r="BQ114" i="88" s="1"/>
  <c r="BO68" i="88"/>
  <c r="BO117" i="88"/>
  <c r="BO308" i="88" l="1"/>
  <c r="BO311" i="88"/>
  <c r="BO313" i="88"/>
  <c r="BP210" i="88"/>
  <c r="BP259" i="88"/>
  <c r="DV209" i="88"/>
  <c r="DV258" i="88"/>
  <c r="DV307" i="88" s="1"/>
  <c r="BP211" i="88"/>
  <c r="BP260" i="88"/>
  <c r="BQ260" i="88" s="1"/>
  <c r="BP213" i="88"/>
  <c r="BP262" i="88"/>
  <c r="BQ262" i="88" s="1"/>
  <c r="BP215" i="88"/>
  <c r="BP264" i="88"/>
  <c r="BQ264" i="88" s="1"/>
  <c r="BP161" i="88"/>
  <c r="BP163" i="88"/>
  <c r="BO166" i="88"/>
  <c r="BP61" i="88"/>
  <c r="BP110" i="88"/>
  <c r="BQ110" i="88" s="1"/>
  <c r="BR63" i="88"/>
  <c r="BR112" i="88"/>
  <c r="BP64" i="88"/>
  <c r="BP113" i="88"/>
  <c r="BQ113" i="88" s="1"/>
  <c r="BR65" i="88"/>
  <c r="BR114" i="88"/>
  <c r="BP68" i="88"/>
  <c r="BP117" i="88"/>
  <c r="BQ117" i="88" s="1"/>
  <c r="BQ259" i="88" l="1"/>
  <c r="BP309" i="88"/>
  <c r="BP308" i="88"/>
  <c r="BP311" i="88"/>
  <c r="BP313" i="88"/>
  <c r="DW209" i="88"/>
  <c r="DW258" i="88"/>
  <c r="DW307" i="88" s="1"/>
  <c r="BR211" i="88"/>
  <c r="BR260" i="88"/>
  <c r="BR210" i="88"/>
  <c r="BR259" i="88"/>
  <c r="BR213" i="88"/>
  <c r="BR262" i="88"/>
  <c r="BR264" i="88"/>
  <c r="BR215" i="88"/>
  <c r="BP159" i="88"/>
  <c r="BR161" i="88"/>
  <c r="BP162" i="88"/>
  <c r="BR163" i="88"/>
  <c r="BP166" i="88"/>
  <c r="BS63" i="88"/>
  <c r="BS112" i="88"/>
  <c r="BR64" i="88"/>
  <c r="BR113" i="88"/>
  <c r="BR61" i="88"/>
  <c r="BR110" i="88"/>
  <c r="BS65" i="88"/>
  <c r="BS114" i="88"/>
  <c r="BR117" i="88"/>
  <c r="BR68" i="88"/>
  <c r="BR309" i="88" l="1"/>
  <c r="BR308" i="88"/>
  <c r="BS309" i="88"/>
  <c r="BR311" i="88"/>
  <c r="BR313" i="88"/>
  <c r="BS210" i="88"/>
  <c r="BS259" i="88"/>
  <c r="BS211" i="88"/>
  <c r="BS260" i="88"/>
  <c r="DX209" i="88"/>
  <c r="DX258" i="88"/>
  <c r="DX307" i="88" s="1"/>
  <c r="BS213" i="88"/>
  <c r="BS262" i="88"/>
  <c r="BS215" i="88"/>
  <c r="BS264" i="88"/>
  <c r="BR162" i="88"/>
  <c r="BS161" i="88"/>
  <c r="BR159" i="88"/>
  <c r="BS163" i="88"/>
  <c r="BR166" i="88"/>
  <c r="BS64" i="88"/>
  <c r="BS113" i="88"/>
  <c r="BS61" i="88"/>
  <c r="BS110" i="88"/>
  <c r="BT63" i="88"/>
  <c r="BT112" i="88"/>
  <c r="BT65" i="88"/>
  <c r="BT114" i="88"/>
  <c r="BS68" i="88"/>
  <c r="BS117" i="88"/>
  <c r="BS308" i="88" l="1"/>
  <c r="BS311" i="88"/>
  <c r="BS313" i="88"/>
  <c r="BT211" i="88"/>
  <c r="BT260" i="88"/>
  <c r="BT309" i="88" s="1"/>
  <c r="DY209" i="88"/>
  <c r="DY258" i="88"/>
  <c r="DY307" i="88" s="1"/>
  <c r="BT210" i="88"/>
  <c r="BT259" i="88"/>
  <c r="BT213" i="88"/>
  <c r="BT262" i="88"/>
  <c r="BS162" i="88"/>
  <c r="BT215" i="88"/>
  <c r="BT264" i="88"/>
  <c r="BS159" i="88"/>
  <c r="BT161" i="88"/>
  <c r="BT163" i="88"/>
  <c r="BS166" i="88"/>
  <c r="BT61" i="88"/>
  <c r="BT110" i="88"/>
  <c r="BU63" i="88"/>
  <c r="BU112" i="88"/>
  <c r="BT64" i="88"/>
  <c r="BT113" i="88"/>
  <c r="BT162" i="88" s="1"/>
  <c r="BU65" i="88"/>
  <c r="BU114" i="88"/>
  <c r="BT68" i="88"/>
  <c r="BT117" i="88"/>
  <c r="BT308" i="88" l="1"/>
  <c r="BT311" i="88"/>
  <c r="BT313" i="88"/>
  <c r="BU210" i="88"/>
  <c r="BU259" i="88"/>
  <c r="BU211" i="88"/>
  <c r="BU260" i="88"/>
  <c r="BU309" i="88" s="1"/>
  <c r="DZ209" i="88"/>
  <c r="DZ258" i="88"/>
  <c r="DZ307" i="88" s="1"/>
  <c r="BU213" i="88"/>
  <c r="BU262" i="88"/>
  <c r="BU215" i="88"/>
  <c r="BU264" i="88"/>
  <c r="BT159" i="88"/>
  <c r="BU161" i="88"/>
  <c r="BU163" i="88"/>
  <c r="BT166" i="88"/>
  <c r="BV63" i="88"/>
  <c r="BV112" i="88"/>
  <c r="BU64" i="88"/>
  <c r="BU113" i="88"/>
  <c r="BU162" i="88" s="1"/>
  <c r="BU61" i="88"/>
  <c r="BU110" i="88"/>
  <c r="BV65" i="88"/>
  <c r="BV114" i="88"/>
  <c r="BU68" i="88"/>
  <c r="BU117" i="88"/>
  <c r="BU308" i="88" l="1"/>
  <c r="BU311" i="88"/>
  <c r="BU313" i="88"/>
  <c r="EA209" i="88"/>
  <c r="EA258" i="88"/>
  <c r="EA307" i="88" s="1"/>
  <c r="BV210" i="88"/>
  <c r="BV259" i="88"/>
  <c r="BV211" i="88"/>
  <c r="BV260" i="88"/>
  <c r="BV309" i="88" s="1"/>
  <c r="BV213" i="88"/>
  <c r="BV262" i="88"/>
  <c r="BV215" i="88"/>
  <c r="BV264" i="88"/>
  <c r="BU159" i="88"/>
  <c r="BV161" i="88"/>
  <c r="BV163" i="88"/>
  <c r="BU166" i="88"/>
  <c r="BV64" i="88"/>
  <c r="BV113" i="88"/>
  <c r="BV162" i="88" s="1"/>
  <c r="BV61" i="88"/>
  <c r="BV110" i="88"/>
  <c r="BW63" i="88"/>
  <c r="BW112" i="88"/>
  <c r="BW65" i="88"/>
  <c r="BW114" i="88"/>
  <c r="BV68" i="88"/>
  <c r="BV117" i="88"/>
  <c r="BV308" i="88" l="1"/>
  <c r="BV311" i="88"/>
  <c r="BV313" i="88"/>
  <c r="BW211" i="88"/>
  <c r="BW260" i="88"/>
  <c r="BW309" i="88" s="1"/>
  <c r="EB209" i="88"/>
  <c r="EB258" i="88"/>
  <c r="EB307" i="88" s="1"/>
  <c r="BW210" i="88"/>
  <c r="BW259" i="88"/>
  <c r="BW213" i="88"/>
  <c r="BW262" i="88"/>
  <c r="BV159" i="88"/>
  <c r="BW215" i="88"/>
  <c r="BW264" i="88"/>
  <c r="BW161" i="88"/>
  <c r="BW163" i="88"/>
  <c r="BV166" i="88"/>
  <c r="BW61" i="88"/>
  <c r="BW110" i="88"/>
  <c r="BX63" i="88"/>
  <c r="BX112" i="88"/>
  <c r="BW64" i="88"/>
  <c r="BW113" i="88"/>
  <c r="BW162" i="88" s="1"/>
  <c r="BX65" i="88"/>
  <c r="BX114" i="88"/>
  <c r="BW68" i="88"/>
  <c r="BW117" i="88"/>
  <c r="BW308" i="88" l="1"/>
  <c r="BW311" i="88"/>
  <c r="BW313" i="88"/>
  <c r="EC209" i="88"/>
  <c r="EC258" i="88"/>
  <c r="ED258" i="88" s="1"/>
  <c r="EE258" i="88" s="1"/>
  <c r="BX210" i="88"/>
  <c r="BX259" i="88"/>
  <c r="BX211" i="88"/>
  <c r="BX260" i="88"/>
  <c r="BX309" i="88" s="1"/>
  <c r="BW159" i="88"/>
  <c r="BX213" i="88"/>
  <c r="BX262" i="88"/>
  <c r="BX215" i="88"/>
  <c r="BX264" i="88"/>
  <c r="BX161" i="88"/>
  <c r="BX163" i="88"/>
  <c r="BW166" i="88"/>
  <c r="BY63" i="88"/>
  <c r="BY112" i="88"/>
  <c r="BX64" i="88"/>
  <c r="BX113" i="88"/>
  <c r="BX162" i="88" s="1"/>
  <c r="BX61" i="88"/>
  <c r="BX110" i="88"/>
  <c r="BY65" i="88"/>
  <c r="BY114" i="88"/>
  <c r="BX68" i="88"/>
  <c r="BX117" i="88"/>
  <c r="BX308" i="88" l="1"/>
  <c r="BY161" i="88"/>
  <c r="EC307" i="88"/>
  <c r="BX311" i="88"/>
  <c r="BX159" i="88"/>
  <c r="BX313" i="88"/>
  <c r="BY210" i="88"/>
  <c r="BY259" i="88"/>
  <c r="BY211" i="88"/>
  <c r="BY260" i="88"/>
  <c r="BY309" i="88" s="1"/>
  <c r="BY213" i="88"/>
  <c r="BY262" i="88"/>
  <c r="BY215" i="88"/>
  <c r="BY264" i="88"/>
  <c r="BY163" i="88"/>
  <c r="BX166" i="88"/>
  <c r="BY64" i="88"/>
  <c r="BY113" i="88"/>
  <c r="BY162" i="88" s="1"/>
  <c r="BY61" i="88"/>
  <c r="BY110" i="88"/>
  <c r="BZ63" i="88"/>
  <c r="BZ112" i="88"/>
  <c r="BZ65" i="88"/>
  <c r="BZ114" i="88"/>
  <c r="BY68" i="88"/>
  <c r="BY117" i="88"/>
  <c r="BY308" i="88" l="1"/>
  <c r="BZ161" i="88"/>
  <c r="BY159" i="88"/>
  <c r="BY311" i="88"/>
  <c r="BY313" i="88"/>
  <c r="BZ211" i="88"/>
  <c r="BZ260" i="88"/>
  <c r="BZ309" i="88" s="1"/>
  <c r="BZ210" i="88"/>
  <c r="BZ259" i="88"/>
  <c r="BZ213" i="88"/>
  <c r="BZ262" i="88"/>
  <c r="BZ215" i="88"/>
  <c r="BZ264" i="88"/>
  <c r="BZ163" i="88"/>
  <c r="BY166" i="88"/>
  <c r="BZ61" i="88"/>
  <c r="BZ110" i="88"/>
  <c r="BZ159" i="88" s="1"/>
  <c r="CA63" i="88"/>
  <c r="CA112" i="88"/>
  <c r="CA161" i="88" s="1"/>
  <c r="BZ64" i="88"/>
  <c r="BZ113" i="88"/>
  <c r="BZ162" i="88" s="1"/>
  <c r="CA65" i="88"/>
  <c r="CA114" i="88"/>
  <c r="BZ68" i="88"/>
  <c r="BZ117" i="88"/>
  <c r="BZ308" i="88" l="1"/>
  <c r="BZ311" i="88"/>
  <c r="BZ313" i="88"/>
  <c r="CA210" i="88"/>
  <c r="CA259" i="88"/>
  <c r="CA211" i="88"/>
  <c r="CA260" i="88"/>
  <c r="CA309" i="88" s="1"/>
  <c r="CA213" i="88"/>
  <c r="CA262" i="88"/>
  <c r="CA215" i="88"/>
  <c r="CA264" i="88"/>
  <c r="CA163" i="88"/>
  <c r="BZ166" i="88"/>
  <c r="CB63" i="88"/>
  <c r="CB112" i="88"/>
  <c r="CB161" i="88" s="1"/>
  <c r="CA64" i="88"/>
  <c r="CA113" i="88"/>
  <c r="CA162" i="88" s="1"/>
  <c r="CA61" i="88"/>
  <c r="CA110" i="88"/>
  <c r="CA159" i="88" s="1"/>
  <c r="CB65" i="88"/>
  <c r="CB114" i="88"/>
  <c r="CA68" i="88"/>
  <c r="CA117" i="88"/>
  <c r="CA308" i="88" l="1"/>
  <c r="CA311" i="88"/>
  <c r="CA313" i="88"/>
  <c r="CB211" i="88"/>
  <c r="CB260" i="88"/>
  <c r="CB309" i="88" s="1"/>
  <c r="CB210" i="88"/>
  <c r="CB259" i="88"/>
  <c r="CB213" i="88"/>
  <c r="CB262" i="88"/>
  <c r="CB215" i="88"/>
  <c r="CB264" i="88"/>
  <c r="CB163" i="88"/>
  <c r="CA166" i="88"/>
  <c r="CB64" i="88"/>
  <c r="CB113" i="88"/>
  <c r="CB162" i="88" s="1"/>
  <c r="CB61" i="88"/>
  <c r="CB110" i="88"/>
  <c r="CB159" i="88" s="1"/>
  <c r="CC63" i="88"/>
  <c r="CC112" i="88"/>
  <c r="CD112" i="88" s="1"/>
  <c r="CC65" i="88"/>
  <c r="CC114" i="88"/>
  <c r="CD114" i="88" s="1"/>
  <c r="CB68" i="88"/>
  <c r="CB117" i="88"/>
  <c r="CB308" i="88" l="1"/>
  <c r="CB311" i="88"/>
  <c r="CB313" i="88"/>
  <c r="CC210" i="88"/>
  <c r="CC259" i="88"/>
  <c r="CC211" i="88"/>
  <c r="CC260" i="88"/>
  <c r="CD260" i="88" s="1"/>
  <c r="CC213" i="88"/>
  <c r="CC262" i="88"/>
  <c r="CD262" i="88" s="1"/>
  <c r="CC215" i="88"/>
  <c r="CC264" i="88"/>
  <c r="CD264" i="88" s="1"/>
  <c r="CC161" i="88"/>
  <c r="CC163" i="88"/>
  <c r="CB166" i="88"/>
  <c r="CC61" i="88"/>
  <c r="CC110" i="88"/>
  <c r="CD110" i="88" s="1"/>
  <c r="CE63" i="88"/>
  <c r="CE112" i="88"/>
  <c r="CC64" i="88"/>
  <c r="CC113" i="88"/>
  <c r="CD113" i="88" s="1"/>
  <c r="CE65" i="88"/>
  <c r="CE114" i="88"/>
  <c r="CC68" i="88"/>
  <c r="CC117" i="88"/>
  <c r="CD117" i="88" s="1"/>
  <c r="CD259" i="88" l="1"/>
  <c r="CC309" i="88"/>
  <c r="CC308" i="88"/>
  <c r="CC311" i="88"/>
  <c r="CC313" i="88"/>
  <c r="CE211" i="88"/>
  <c r="CE260" i="88"/>
  <c r="CE210" i="88"/>
  <c r="CE259" i="88"/>
  <c r="CE213" i="88"/>
  <c r="CE262" i="88"/>
  <c r="CE264" i="88"/>
  <c r="CE215" i="88"/>
  <c r="CE161" i="88"/>
  <c r="CC159" i="88"/>
  <c r="CC162" i="88"/>
  <c r="CE163" i="88"/>
  <c r="CC166" i="88"/>
  <c r="CF63" i="88"/>
  <c r="CF112" i="88"/>
  <c r="CE64" i="88"/>
  <c r="CE113" i="88"/>
  <c r="CE61" i="88"/>
  <c r="CE110" i="88"/>
  <c r="CF65" i="88"/>
  <c r="CF114" i="88"/>
  <c r="CE117" i="88"/>
  <c r="CE68" i="88"/>
  <c r="CE308" i="88" l="1"/>
  <c r="CE309" i="88"/>
  <c r="CE311" i="88"/>
  <c r="CE313" i="88"/>
  <c r="CF210" i="88"/>
  <c r="CF259" i="88"/>
  <c r="CF211" i="88"/>
  <c r="CF260" i="88"/>
  <c r="CF213" i="88"/>
  <c r="CF262" i="88"/>
  <c r="CF215" i="88"/>
  <c r="CF264" i="88"/>
  <c r="CF161" i="88"/>
  <c r="CE162" i="88"/>
  <c r="CE159" i="88"/>
  <c r="CF163" i="88"/>
  <c r="CE166" i="88"/>
  <c r="CF64" i="88"/>
  <c r="CF113" i="88"/>
  <c r="CF61" i="88"/>
  <c r="CF110" i="88"/>
  <c r="CG63" i="88"/>
  <c r="CG112" i="88"/>
  <c r="CG65" i="88"/>
  <c r="CG114" i="88"/>
  <c r="CF68" i="88"/>
  <c r="CF117" i="88"/>
  <c r="CF309" i="88" l="1"/>
  <c r="CF308" i="88"/>
  <c r="CF311" i="88"/>
  <c r="CF313" i="88"/>
  <c r="CG211" i="88"/>
  <c r="CG260" i="88"/>
  <c r="CG309" i="88" s="1"/>
  <c r="CG210" i="88"/>
  <c r="CG259" i="88"/>
  <c r="CG213" i="88"/>
  <c r="CG262" i="88"/>
  <c r="CF162" i="88"/>
  <c r="CG161" i="88"/>
  <c r="CG215" i="88"/>
  <c r="CG264" i="88"/>
  <c r="CF159" i="88"/>
  <c r="CG163" i="88"/>
  <c r="CF166" i="88"/>
  <c r="CG61" i="88"/>
  <c r="CG110" i="88"/>
  <c r="CH63" i="88"/>
  <c r="CH112" i="88"/>
  <c r="CG64" i="88"/>
  <c r="CG113" i="88"/>
  <c r="CG162" i="88" s="1"/>
  <c r="CH65" i="88"/>
  <c r="CH114" i="88"/>
  <c r="CG68" i="88"/>
  <c r="CG117" i="88"/>
  <c r="CG159" i="88" l="1"/>
  <c r="CG308" i="88"/>
  <c r="CG311" i="88"/>
  <c r="CG313" i="88"/>
  <c r="CH210" i="88"/>
  <c r="CH259" i="88"/>
  <c r="CH161" i="88"/>
  <c r="CH211" i="88"/>
  <c r="CH260" i="88"/>
  <c r="CH309" i="88" s="1"/>
  <c r="CH213" i="88"/>
  <c r="CH262" i="88"/>
  <c r="CH215" i="88"/>
  <c r="CH264" i="88"/>
  <c r="CH163" i="88"/>
  <c r="CG166" i="88"/>
  <c r="CI63" i="88"/>
  <c r="CI112" i="88"/>
  <c r="CH64" i="88"/>
  <c r="CH113" i="88"/>
  <c r="CH162" i="88" s="1"/>
  <c r="CH61" i="88"/>
  <c r="CH110" i="88"/>
  <c r="CH159" i="88" s="1"/>
  <c r="CI65" i="88"/>
  <c r="CI114" i="88"/>
  <c r="CH68" i="88"/>
  <c r="CH117" i="88"/>
  <c r="CH308" i="88" l="1"/>
  <c r="CH311" i="88"/>
  <c r="CH313" i="88"/>
  <c r="CI161" i="88"/>
  <c r="CI211" i="88"/>
  <c r="CI260" i="88"/>
  <c r="CI309" i="88" s="1"/>
  <c r="CI210" i="88"/>
  <c r="CI259" i="88"/>
  <c r="CI213" i="88"/>
  <c r="CI262" i="88"/>
  <c r="CI215" i="88"/>
  <c r="CI264" i="88"/>
  <c r="CI163" i="88"/>
  <c r="CH166" i="88"/>
  <c r="CI64" i="88"/>
  <c r="CI113" i="88"/>
  <c r="CI162" i="88" s="1"/>
  <c r="CI61" i="88"/>
  <c r="CI110" i="88"/>
  <c r="CI159" i="88" s="1"/>
  <c r="CJ63" i="88"/>
  <c r="CJ112" i="88"/>
  <c r="CJ161" i="88" s="1"/>
  <c r="CJ65" i="88"/>
  <c r="CJ114" i="88"/>
  <c r="CI68" i="88"/>
  <c r="CI117" i="88"/>
  <c r="CI308" i="88" l="1"/>
  <c r="CI311" i="88"/>
  <c r="CI313" i="88"/>
  <c r="CJ210" i="88"/>
  <c r="CJ259" i="88"/>
  <c r="CJ211" i="88"/>
  <c r="CJ260" i="88"/>
  <c r="CJ309" i="88" s="1"/>
  <c r="CJ213" i="88"/>
  <c r="CJ262" i="88"/>
  <c r="CJ215" i="88"/>
  <c r="CJ264" i="88"/>
  <c r="CJ163" i="88"/>
  <c r="CI166" i="88"/>
  <c r="CJ61" i="88"/>
  <c r="CJ110" i="88"/>
  <c r="CJ159" i="88" s="1"/>
  <c r="CK63" i="88"/>
  <c r="CK112" i="88"/>
  <c r="CK161" i="88" s="1"/>
  <c r="CJ64" i="88"/>
  <c r="CJ113" i="88"/>
  <c r="CJ162" i="88" s="1"/>
  <c r="CK65" i="88"/>
  <c r="CK114" i="88"/>
  <c r="CJ68" i="88"/>
  <c r="CJ117" i="88"/>
  <c r="CJ308" i="88" l="1"/>
  <c r="CJ311" i="88"/>
  <c r="CJ313" i="88"/>
  <c r="CK211" i="88"/>
  <c r="CK260" i="88"/>
  <c r="CK309" i="88" s="1"/>
  <c r="CK210" i="88"/>
  <c r="CK259" i="88"/>
  <c r="CK213" i="88"/>
  <c r="CK262" i="88"/>
  <c r="CK215" i="88"/>
  <c r="CK264" i="88"/>
  <c r="CK163" i="88"/>
  <c r="CJ166" i="88"/>
  <c r="CL63" i="88"/>
  <c r="CL112" i="88"/>
  <c r="CL161" i="88" s="1"/>
  <c r="CK64" i="88"/>
  <c r="CK113" i="88"/>
  <c r="CK162" i="88" s="1"/>
  <c r="CK61" i="88"/>
  <c r="CK110" i="88"/>
  <c r="CK159" i="88" s="1"/>
  <c r="CL65" i="88"/>
  <c r="CL114" i="88"/>
  <c r="CK68" i="88"/>
  <c r="CK117" i="88"/>
  <c r="CK308" i="88" l="1"/>
  <c r="CK311" i="88"/>
  <c r="CK313" i="88"/>
  <c r="CL210" i="88"/>
  <c r="CL259" i="88"/>
  <c r="CL211" i="88"/>
  <c r="CL260" i="88"/>
  <c r="CL309" i="88" s="1"/>
  <c r="CL213" i="88"/>
  <c r="CL262" i="88"/>
  <c r="CL215" i="88"/>
  <c r="CL264" i="88"/>
  <c r="CL163" i="88"/>
  <c r="CK166" i="88"/>
  <c r="CL64" i="88"/>
  <c r="CL113" i="88"/>
  <c r="CL162" i="88" s="1"/>
  <c r="CL61" i="88"/>
  <c r="CL110" i="88"/>
  <c r="CL159" i="88" s="1"/>
  <c r="CM63" i="88"/>
  <c r="CM112" i="88"/>
  <c r="CM161" i="88" s="1"/>
  <c r="CM65" i="88"/>
  <c r="CM114" i="88"/>
  <c r="CL68" i="88"/>
  <c r="CL117" i="88"/>
  <c r="CL308" i="88" l="1"/>
  <c r="CL311" i="88"/>
  <c r="CL313" i="88"/>
  <c r="CM211" i="88"/>
  <c r="CM260" i="88"/>
  <c r="CM309" i="88" s="1"/>
  <c r="CM210" i="88"/>
  <c r="CM259" i="88"/>
  <c r="CM213" i="88"/>
  <c r="CM262" i="88"/>
  <c r="CM215" i="88"/>
  <c r="CM264" i="88"/>
  <c r="CM163" i="88"/>
  <c r="CL166" i="88"/>
  <c r="CM61" i="88"/>
  <c r="CM110" i="88"/>
  <c r="CM159" i="88" s="1"/>
  <c r="CN63" i="88"/>
  <c r="CN112" i="88"/>
  <c r="CN161" i="88" s="1"/>
  <c r="CM64" i="88"/>
  <c r="CM113" i="88"/>
  <c r="CM162" i="88" s="1"/>
  <c r="CN65" i="88"/>
  <c r="CN114" i="88"/>
  <c r="CM68" i="88"/>
  <c r="CM117" i="88"/>
  <c r="CM308" i="88" l="1"/>
  <c r="CM311" i="88"/>
  <c r="CM313" i="88"/>
  <c r="CN210" i="88"/>
  <c r="CN259" i="88"/>
  <c r="CN211" i="88"/>
  <c r="CN260" i="88"/>
  <c r="CN309" i="88" s="1"/>
  <c r="CN213" i="88"/>
  <c r="CN262" i="88"/>
  <c r="CN215" i="88"/>
  <c r="CN264" i="88"/>
  <c r="CN163" i="88"/>
  <c r="CM166" i="88"/>
  <c r="CO63" i="88"/>
  <c r="CO112" i="88"/>
  <c r="CO161" i="88" s="1"/>
  <c r="CN64" i="88"/>
  <c r="CN113" i="88"/>
  <c r="CN162" i="88" s="1"/>
  <c r="CN61" i="88"/>
  <c r="CN110" i="88"/>
  <c r="CN159" i="88" s="1"/>
  <c r="CO65" i="88"/>
  <c r="CO114" i="88"/>
  <c r="CN68" i="88"/>
  <c r="CN117" i="88"/>
  <c r="CN308" i="88" l="1"/>
  <c r="CN311" i="88"/>
  <c r="CN313" i="88"/>
  <c r="CO211" i="88"/>
  <c r="CO260" i="88"/>
  <c r="CO309" i="88" s="1"/>
  <c r="CO210" i="88"/>
  <c r="CO259" i="88"/>
  <c r="CO213" i="88"/>
  <c r="CO262" i="88"/>
  <c r="CO215" i="88"/>
  <c r="CO264" i="88"/>
  <c r="CO163" i="88"/>
  <c r="CN166" i="88"/>
  <c r="CO64" i="88"/>
  <c r="CO113" i="88"/>
  <c r="CO162" i="88" s="1"/>
  <c r="CO61" i="88"/>
  <c r="CO110" i="88"/>
  <c r="CO159" i="88" s="1"/>
  <c r="CP63" i="88"/>
  <c r="CP112" i="88"/>
  <c r="CQ112" i="88" s="1"/>
  <c r="CP65" i="88"/>
  <c r="CP114" i="88"/>
  <c r="CQ114" i="88" s="1"/>
  <c r="CO68" i="88"/>
  <c r="CO117" i="88"/>
  <c r="CO308" i="88" l="1"/>
  <c r="CO311" i="88"/>
  <c r="CO313" i="88"/>
  <c r="CP210" i="88"/>
  <c r="CP259" i="88"/>
  <c r="CP211" i="88"/>
  <c r="CP260" i="88"/>
  <c r="CQ260" i="88" s="1"/>
  <c r="CP213" i="88"/>
  <c r="CP262" i="88"/>
  <c r="CQ262" i="88" s="1"/>
  <c r="CP215" i="88"/>
  <c r="CP264" i="88"/>
  <c r="CQ264" i="88" s="1"/>
  <c r="CP161" i="88"/>
  <c r="CP163" i="88"/>
  <c r="CO166" i="88"/>
  <c r="CP61" i="88"/>
  <c r="CP110" i="88"/>
  <c r="CQ110" i="88" s="1"/>
  <c r="CR63" i="88"/>
  <c r="CR112" i="88"/>
  <c r="CP64" i="88"/>
  <c r="CP113" i="88"/>
  <c r="CQ113" i="88" s="1"/>
  <c r="CR65" i="88"/>
  <c r="CR114" i="88"/>
  <c r="CP68" i="88"/>
  <c r="CP117" i="88"/>
  <c r="CQ117" i="88" s="1"/>
  <c r="CQ259" i="88" l="1"/>
  <c r="CP308" i="88"/>
  <c r="CP309" i="88"/>
  <c r="CP311" i="88"/>
  <c r="CP313" i="88"/>
  <c r="CR211" i="88"/>
  <c r="CR260" i="88"/>
  <c r="CR210" i="88"/>
  <c r="CR259" i="88"/>
  <c r="CR213" i="88"/>
  <c r="CR262" i="88"/>
  <c r="CR215" i="88"/>
  <c r="CR264" i="88"/>
  <c r="CR161" i="88"/>
  <c r="CP159" i="88"/>
  <c r="CP162" i="88"/>
  <c r="CR163" i="88"/>
  <c r="CP166" i="88"/>
  <c r="CS63" i="88"/>
  <c r="CS112" i="88"/>
  <c r="CR64" i="88"/>
  <c r="CR113" i="88"/>
  <c r="CR61" i="88"/>
  <c r="CR110" i="88"/>
  <c r="CS65" i="88"/>
  <c r="CS114" i="88"/>
  <c r="CR117" i="88"/>
  <c r="CR68" i="88"/>
  <c r="CR309" i="88" l="1"/>
  <c r="CR308" i="88"/>
  <c r="CR311" i="88"/>
  <c r="CR313" i="88"/>
  <c r="CS210" i="88"/>
  <c r="CS259" i="88"/>
  <c r="CS211" i="88"/>
  <c r="CS260" i="88"/>
  <c r="CS213" i="88"/>
  <c r="CS262" i="88"/>
  <c r="CS161" i="88"/>
  <c r="CR162" i="88"/>
  <c r="CS215" i="88"/>
  <c r="CS264" i="88"/>
  <c r="CR159" i="88"/>
  <c r="CS163" i="88"/>
  <c r="CR166" i="88"/>
  <c r="CS61" i="88"/>
  <c r="CS110" i="88"/>
  <c r="CT63" i="88"/>
  <c r="CT112" i="88"/>
  <c r="CS64" i="88"/>
  <c r="CS113" i="88"/>
  <c r="CT65" i="88"/>
  <c r="CT114" i="88"/>
  <c r="CS68" i="88"/>
  <c r="CS117" i="88"/>
  <c r="CS308" i="88" l="1"/>
  <c r="CS309" i="88"/>
  <c r="CS311" i="88"/>
  <c r="CS313" i="88"/>
  <c r="CT161" i="88"/>
  <c r="CT211" i="88"/>
  <c r="CT260" i="88"/>
  <c r="CT210" i="88"/>
  <c r="CT259" i="88"/>
  <c r="CT213" i="88"/>
  <c r="CT262" i="88"/>
  <c r="CT215" i="88"/>
  <c r="CT264" i="88"/>
  <c r="CS162" i="88"/>
  <c r="CS159" i="88"/>
  <c r="CT163" i="88"/>
  <c r="CS166" i="88"/>
  <c r="CU63" i="88"/>
  <c r="CU112" i="88"/>
  <c r="CT64" i="88"/>
  <c r="CT113" i="88"/>
  <c r="CT61" i="88"/>
  <c r="CT110" i="88"/>
  <c r="CU65" i="88"/>
  <c r="CU114" i="88"/>
  <c r="CT68" i="88"/>
  <c r="CT117" i="88"/>
  <c r="CT309" i="88" l="1"/>
  <c r="CT308" i="88"/>
  <c r="CU161" i="88"/>
  <c r="CT311" i="88"/>
  <c r="CT313" i="88"/>
  <c r="CU210" i="88"/>
  <c r="CU259" i="88"/>
  <c r="CU211" i="88"/>
  <c r="CU260" i="88"/>
  <c r="CU213" i="88"/>
  <c r="CU262" i="88"/>
  <c r="CU215" i="88"/>
  <c r="CU264" i="88"/>
  <c r="CT162" i="88"/>
  <c r="CT159" i="88"/>
  <c r="CU163" i="88"/>
  <c r="CT166" i="88"/>
  <c r="CU64" i="88"/>
  <c r="CU113" i="88"/>
  <c r="CU61" i="88"/>
  <c r="CU110" i="88"/>
  <c r="CV63" i="88"/>
  <c r="CV112" i="88"/>
  <c r="CV161" i="88" s="1"/>
  <c r="CV65" i="88"/>
  <c r="CV114" i="88"/>
  <c r="CU68" i="88"/>
  <c r="CU117" i="88"/>
  <c r="CU311" i="88" l="1"/>
  <c r="CU308" i="88"/>
  <c r="CU309" i="88"/>
  <c r="CU313" i="88"/>
  <c r="CV211" i="88"/>
  <c r="CV260" i="88"/>
  <c r="CV210" i="88"/>
  <c r="CV259" i="88"/>
  <c r="CV213" i="88"/>
  <c r="CV262" i="88"/>
  <c r="CV311" i="88" s="1"/>
  <c r="CV215" i="88"/>
  <c r="CV264" i="88"/>
  <c r="CU162" i="88"/>
  <c r="CU159" i="88"/>
  <c r="CV163" i="88"/>
  <c r="CU166" i="88"/>
  <c r="CV61" i="88"/>
  <c r="CV110" i="88"/>
  <c r="CW63" i="88"/>
  <c r="CW112" i="88"/>
  <c r="CW161" i="88" s="1"/>
  <c r="CV64" i="88"/>
  <c r="CV113" i="88"/>
  <c r="CV162" i="88" s="1"/>
  <c r="CW65" i="88"/>
  <c r="CW114" i="88"/>
  <c r="CV68" i="88"/>
  <c r="CV117" i="88"/>
  <c r="CV309" i="88" l="1"/>
  <c r="CV159" i="88"/>
  <c r="CV308" i="88"/>
  <c r="CV313" i="88"/>
  <c r="CW210" i="88"/>
  <c r="CW259" i="88"/>
  <c r="CW211" i="88"/>
  <c r="CW260" i="88"/>
  <c r="CW309" i="88" s="1"/>
  <c r="CW213" i="88"/>
  <c r="CW262" i="88"/>
  <c r="CW311" i="88" s="1"/>
  <c r="CW215" i="88"/>
  <c r="CW264" i="88"/>
  <c r="CW163" i="88"/>
  <c r="CV166" i="88"/>
  <c r="CX63" i="88"/>
  <c r="CX112" i="88"/>
  <c r="CX161" i="88" s="1"/>
  <c r="CW64" i="88"/>
  <c r="CW113" i="88"/>
  <c r="CW162" i="88" s="1"/>
  <c r="CW61" i="88"/>
  <c r="CW110" i="88"/>
  <c r="CW159" i="88" s="1"/>
  <c r="CX65" i="88"/>
  <c r="CX114" i="88"/>
  <c r="CW68" i="88"/>
  <c r="CW117" i="88"/>
  <c r="CW308" i="88" l="1"/>
  <c r="CW313" i="88"/>
  <c r="CX211" i="88"/>
  <c r="CX260" i="88"/>
  <c r="CX309" i="88" s="1"/>
  <c r="CX210" i="88"/>
  <c r="CX259" i="88"/>
  <c r="CX213" i="88"/>
  <c r="CX262" i="88"/>
  <c r="CX311" i="88" s="1"/>
  <c r="CX215" i="88"/>
  <c r="CX264" i="88"/>
  <c r="CX163" i="88"/>
  <c r="CW166" i="88"/>
  <c r="CX64" i="88"/>
  <c r="CX113" i="88"/>
  <c r="CX162" i="88" s="1"/>
  <c r="CX61" i="88"/>
  <c r="CX110" i="88"/>
  <c r="CX159" i="88" s="1"/>
  <c r="CY63" i="88"/>
  <c r="CY112" i="88"/>
  <c r="CY161" i="88" s="1"/>
  <c r="CY65" i="88"/>
  <c r="CY114" i="88"/>
  <c r="CX68" i="88"/>
  <c r="CX117" i="88"/>
  <c r="CX308" i="88" l="1"/>
  <c r="CX313" i="88"/>
  <c r="CY210" i="88"/>
  <c r="CY259" i="88"/>
  <c r="CY211" i="88"/>
  <c r="CY260" i="88"/>
  <c r="CY309" i="88" s="1"/>
  <c r="CY213" i="88"/>
  <c r="CY262" i="88"/>
  <c r="CY311" i="88" s="1"/>
  <c r="CY215" i="88"/>
  <c r="CY264" i="88"/>
  <c r="CY163" i="88"/>
  <c r="CX166" i="88"/>
  <c r="CY61" i="88"/>
  <c r="CY110" i="88"/>
  <c r="CY159" i="88" s="1"/>
  <c r="CZ63" i="88"/>
  <c r="CZ112" i="88"/>
  <c r="CZ161" i="88" s="1"/>
  <c r="CY64" i="88"/>
  <c r="CY113" i="88"/>
  <c r="CY162" i="88" s="1"/>
  <c r="CZ65" i="88"/>
  <c r="CZ114" i="88"/>
  <c r="CY68" i="88"/>
  <c r="CY117" i="88"/>
  <c r="CY308" i="88" l="1"/>
  <c r="CY313" i="88"/>
  <c r="CZ211" i="88"/>
  <c r="CZ260" i="88"/>
  <c r="CZ309" i="88" s="1"/>
  <c r="CZ210" i="88"/>
  <c r="CZ259" i="88"/>
  <c r="CZ213" i="88"/>
  <c r="CZ262" i="88"/>
  <c r="CZ311" i="88" s="1"/>
  <c r="CZ215" i="88"/>
  <c r="CZ264" i="88"/>
  <c r="CZ163" i="88"/>
  <c r="CY166" i="88"/>
  <c r="DA63" i="88"/>
  <c r="DA112" i="88"/>
  <c r="DA161" i="88" s="1"/>
  <c r="CZ64" i="88"/>
  <c r="CZ113" i="88"/>
  <c r="CZ162" i="88" s="1"/>
  <c r="CZ61" i="88"/>
  <c r="CZ110" i="88"/>
  <c r="CZ159" i="88" s="1"/>
  <c r="DA65" i="88"/>
  <c r="DA114" i="88"/>
  <c r="CZ68" i="88"/>
  <c r="CZ117" i="88"/>
  <c r="CZ308" i="88" l="1"/>
  <c r="CZ313" i="88"/>
  <c r="DA210" i="88"/>
  <c r="DA259" i="88"/>
  <c r="DA211" i="88"/>
  <c r="DA260" i="88"/>
  <c r="DA309" i="88" s="1"/>
  <c r="DA213" i="88"/>
  <c r="DA262" i="88"/>
  <c r="DA311" i="88" s="1"/>
  <c r="DA215" i="88"/>
  <c r="DA264" i="88"/>
  <c r="DA163" i="88"/>
  <c r="CZ166" i="88"/>
  <c r="DA64" i="88"/>
  <c r="DA113" i="88"/>
  <c r="DA162" i="88" s="1"/>
  <c r="DA61" i="88"/>
  <c r="DA110" i="88"/>
  <c r="DA159" i="88" s="1"/>
  <c r="DB63" i="88"/>
  <c r="DB112" i="88"/>
  <c r="DB161" i="88" s="1"/>
  <c r="DB65" i="88"/>
  <c r="DB114" i="88"/>
  <c r="DA68" i="88"/>
  <c r="DA117" i="88"/>
  <c r="DA308" i="88" l="1"/>
  <c r="DA313" i="88"/>
  <c r="DB211" i="88"/>
  <c r="DB260" i="88"/>
  <c r="DB309" i="88" s="1"/>
  <c r="DB210" i="88"/>
  <c r="DB259" i="88"/>
  <c r="DB213" i="88"/>
  <c r="DB262" i="88"/>
  <c r="DB311" i="88" s="1"/>
  <c r="DB215" i="88"/>
  <c r="DB264" i="88"/>
  <c r="DB163" i="88"/>
  <c r="DA166" i="88"/>
  <c r="DB61" i="88"/>
  <c r="DB110" i="88"/>
  <c r="DB159" i="88" s="1"/>
  <c r="DC63" i="88"/>
  <c r="DC112" i="88"/>
  <c r="DD112" i="88" s="1"/>
  <c r="DB64" i="88"/>
  <c r="DB113" i="88"/>
  <c r="DB162" i="88" s="1"/>
  <c r="DC65" i="88"/>
  <c r="DC114" i="88"/>
  <c r="DD114" i="88" s="1"/>
  <c r="DB68" i="88"/>
  <c r="DB117" i="88"/>
  <c r="DB308" i="88" l="1"/>
  <c r="DB313" i="88"/>
  <c r="DC210" i="88"/>
  <c r="DC259" i="88"/>
  <c r="DC211" i="88"/>
  <c r="DC260" i="88"/>
  <c r="DD260" i="88" s="1"/>
  <c r="DC213" i="88"/>
  <c r="DC262" i="88"/>
  <c r="DD262" i="88" s="1"/>
  <c r="DC215" i="88"/>
  <c r="DC264" i="88"/>
  <c r="DD264" i="88" s="1"/>
  <c r="DC161" i="88"/>
  <c r="DC163" i="88"/>
  <c r="DB166" i="88"/>
  <c r="DE63" i="88"/>
  <c r="DE112" i="88"/>
  <c r="DC64" i="88"/>
  <c r="DC113" i="88"/>
  <c r="DD113" i="88" s="1"/>
  <c r="DC61" i="88"/>
  <c r="DC110" i="88"/>
  <c r="DD110" i="88" s="1"/>
  <c r="DE65" i="88"/>
  <c r="DE114" i="88"/>
  <c r="DC68" i="88"/>
  <c r="DC117" i="88"/>
  <c r="DD117" i="88" s="1"/>
  <c r="DD259" i="88" l="1"/>
  <c r="DC308" i="88"/>
  <c r="DC309" i="88"/>
  <c r="DC311" i="88"/>
  <c r="DC313" i="88"/>
  <c r="DE211" i="88"/>
  <c r="DE260" i="88"/>
  <c r="DE210" i="88"/>
  <c r="DE259" i="88"/>
  <c r="DE213" i="88"/>
  <c r="DE262" i="88"/>
  <c r="DE215" i="88"/>
  <c r="DE264" i="88"/>
  <c r="DC159" i="88"/>
  <c r="DE161" i="88"/>
  <c r="DC162" i="88"/>
  <c r="DE163" i="88"/>
  <c r="DC166" i="88"/>
  <c r="DE64" i="88"/>
  <c r="DE113" i="88"/>
  <c r="DE61" i="88"/>
  <c r="DE110" i="88"/>
  <c r="DF63" i="88"/>
  <c r="DF112" i="88"/>
  <c r="DF65" i="88"/>
  <c r="DF114" i="88"/>
  <c r="DE68" i="88"/>
  <c r="DE117" i="88"/>
  <c r="DE308" i="88" l="1"/>
  <c r="DE309" i="88"/>
  <c r="DE311" i="88"/>
  <c r="DE313" i="88"/>
  <c r="DF210" i="88"/>
  <c r="DF259" i="88"/>
  <c r="DF308" i="88" s="1"/>
  <c r="DF211" i="88"/>
  <c r="DF260" i="88"/>
  <c r="DF213" i="88"/>
  <c r="DF262" i="88"/>
  <c r="DF215" i="88"/>
  <c r="DF264" i="88"/>
  <c r="DE162" i="88"/>
  <c r="DF161" i="88"/>
  <c r="DE159" i="88"/>
  <c r="DF163" i="88"/>
  <c r="DE166" i="88"/>
  <c r="DF61" i="88"/>
  <c r="DF110" i="88"/>
  <c r="DG63" i="88"/>
  <c r="DG112" i="88"/>
  <c r="DF64" i="88"/>
  <c r="DF113" i="88"/>
  <c r="DG65" i="88"/>
  <c r="DG114" i="88"/>
  <c r="DF68" i="88"/>
  <c r="DF117" i="88"/>
  <c r="DF309" i="88" l="1"/>
  <c r="DF311" i="88"/>
  <c r="DF313" i="88"/>
  <c r="DG210" i="88"/>
  <c r="DG259" i="88"/>
  <c r="DG308" i="88" s="1"/>
  <c r="DG211" i="88"/>
  <c r="DG260" i="88"/>
  <c r="DG213" i="88"/>
  <c r="DG262" i="88"/>
  <c r="DG215" i="88"/>
  <c r="DG264" i="88"/>
  <c r="DG161" i="88"/>
  <c r="DF159" i="88"/>
  <c r="DF162" i="88"/>
  <c r="DG163" i="88"/>
  <c r="DF166" i="88"/>
  <c r="DH63" i="88"/>
  <c r="DH112" i="88"/>
  <c r="DG64" i="88"/>
  <c r="DG113" i="88"/>
  <c r="DG61" i="88"/>
  <c r="DG110" i="88"/>
  <c r="DH65" i="88"/>
  <c r="DH114" i="88"/>
  <c r="DG68" i="88"/>
  <c r="DG117" i="88"/>
  <c r="DG309" i="88" l="1"/>
  <c r="DG311" i="88"/>
  <c r="DG313" i="88"/>
  <c r="DH210" i="88"/>
  <c r="DH259" i="88"/>
  <c r="DH308" i="88" s="1"/>
  <c r="DH211" i="88"/>
  <c r="DH260" i="88"/>
  <c r="DH213" i="88"/>
  <c r="DH262" i="88"/>
  <c r="DH161" i="88"/>
  <c r="DH215" i="88"/>
  <c r="DH264" i="88"/>
  <c r="DG162" i="88"/>
  <c r="DG159" i="88"/>
  <c r="DH163" i="88"/>
  <c r="DG166" i="88"/>
  <c r="DH61" i="88"/>
  <c r="DH110" i="88"/>
  <c r="DI63" i="88"/>
  <c r="DI112" i="88"/>
  <c r="DH64" i="88"/>
  <c r="DH113" i="88"/>
  <c r="DI65" i="88"/>
  <c r="DI114" i="88"/>
  <c r="DH68" i="88"/>
  <c r="DH117" i="88"/>
  <c r="DH309" i="88" l="1"/>
  <c r="DH311" i="88"/>
  <c r="DH313" i="88"/>
  <c r="DI210" i="88"/>
  <c r="DI259" i="88"/>
  <c r="DI308" i="88" s="1"/>
  <c r="DI211" i="88"/>
  <c r="DI260" i="88"/>
  <c r="DI161" i="88"/>
  <c r="DI213" i="88"/>
  <c r="DI262" i="88"/>
  <c r="DH162" i="88"/>
  <c r="DI215" i="88"/>
  <c r="DI264" i="88"/>
  <c r="DH159" i="88"/>
  <c r="DI163" i="88"/>
  <c r="DH166" i="88"/>
  <c r="DI64" i="88"/>
  <c r="DI113" i="88"/>
  <c r="DI61" i="88"/>
  <c r="DI110" i="88"/>
  <c r="DJ63" i="88"/>
  <c r="DJ112" i="88"/>
  <c r="DJ65" i="88"/>
  <c r="DJ114" i="88"/>
  <c r="DI68" i="88"/>
  <c r="DI117" i="88"/>
  <c r="DI309" i="88" l="1"/>
  <c r="DJ161" i="88"/>
  <c r="DI311" i="88"/>
  <c r="DI313" i="88"/>
  <c r="DJ211" i="88"/>
  <c r="DJ260" i="88"/>
  <c r="DJ210" i="88"/>
  <c r="DJ259" i="88"/>
  <c r="DJ308" i="88" s="1"/>
  <c r="DI162" i="88"/>
  <c r="DJ213" i="88"/>
  <c r="DJ262" i="88"/>
  <c r="DJ215" i="88"/>
  <c r="DJ264" i="88"/>
  <c r="DI159" i="88"/>
  <c r="DJ163" i="88"/>
  <c r="DI166" i="88"/>
  <c r="DJ61" i="88"/>
  <c r="DJ110" i="88"/>
  <c r="DK63" i="88"/>
  <c r="DK112" i="88"/>
  <c r="DJ64" i="88"/>
  <c r="DJ113" i="88"/>
  <c r="DK65" i="88"/>
  <c r="DK114" i="88"/>
  <c r="DJ68" i="88"/>
  <c r="DJ117" i="88"/>
  <c r="DJ159" i="88" l="1"/>
  <c r="DJ309" i="88"/>
  <c r="DK161" i="88"/>
  <c r="DJ311" i="88"/>
  <c r="DJ162" i="88"/>
  <c r="DJ313" i="88"/>
  <c r="DK210" i="88"/>
  <c r="DK259" i="88"/>
  <c r="DK308" i="88" s="1"/>
  <c r="DK211" i="88"/>
  <c r="DK260" i="88"/>
  <c r="DK213" i="88"/>
  <c r="DK262" i="88"/>
  <c r="DK215" i="88"/>
  <c r="DK264" i="88"/>
  <c r="DK163" i="88"/>
  <c r="DJ166" i="88"/>
  <c r="DL63" i="88"/>
  <c r="DL112" i="88"/>
  <c r="DK64" i="88"/>
  <c r="DK113" i="88"/>
  <c r="DK61" i="88"/>
  <c r="DK110" i="88"/>
  <c r="DK159" i="88" s="1"/>
  <c r="DL65" i="88"/>
  <c r="DL114" i="88"/>
  <c r="DK68" i="88"/>
  <c r="DK117" i="88"/>
  <c r="DK162" i="88" l="1"/>
  <c r="DL161" i="88"/>
  <c r="DK309" i="88"/>
  <c r="DK311" i="88"/>
  <c r="DK313" i="88"/>
  <c r="DL211" i="88"/>
  <c r="DL260" i="88"/>
  <c r="DL210" i="88"/>
  <c r="DL259" i="88"/>
  <c r="DL308" i="88" s="1"/>
  <c r="DL213" i="88"/>
  <c r="DL262" i="88"/>
  <c r="DL215" i="88"/>
  <c r="DL264" i="88"/>
  <c r="DL163" i="88"/>
  <c r="DK166" i="88"/>
  <c r="DL64" i="88"/>
  <c r="DL113" i="88"/>
  <c r="DL162" i="88" s="1"/>
  <c r="DL61" i="88"/>
  <c r="DL110" i="88"/>
  <c r="DL159" i="88" s="1"/>
  <c r="DM63" i="88"/>
  <c r="DM112" i="88"/>
  <c r="DM161" i="88" s="1"/>
  <c r="DM65" i="88"/>
  <c r="DM114" i="88"/>
  <c r="DL68" i="88"/>
  <c r="DL117" i="88"/>
  <c r="DL309" i="88" l="1"/>
  <c r="DL311" i="88"/>
  <c r="DL313" i="88"/>
  <c r="DM210" i="88"/>
  <c r="DM259" i="88"/>
  <c r="DM308" i="88" s="1"/>
  <c r="DM211" i="88"/>
  <c r="DM260" i="88"/>
  <c r="DM213" i="88"/>
  <c r="DM262" i="88"/>
  <c r="DM215" i="88"/>
  <c r="DM264" i="88"/>
  <c r="DM163" i="88"/>
  <c r="DL166" i="88"/>
  <c r="DM61" i="88"/>
  <c r="DM110" i="88"/>
  <c r="DM159" i="88" s="1"/>
  <c r="DN63" i="88"/>
  <c r="DN112" i="88"/>
  <c r="DN161" i="88" s="1"/>
  <c r="DM64" i="88"/>
  <c r="DM113" i="88"/>
  <c r="DM162" i="88" s="1"/>
  <c r="DN65" i="88"/>
  <c r="DN114" i="88"/>
  <c r="DM68" i="88"/>
  <c r="DM117" i="88"/>
  <c r="DM309" i="88" l="1"/>
  <c r="DM311" i="88"/>
  <c r="DM313" i="88"/>
  <c r="DN211" i="88"/>
  <c r="DN260" i="88"/>
  <c r="DN210" i="88"/>
  <c r="DN259" i="88"/>
  <c r="DN308" i="88" s="1"/>
  <c r="DN213" i="88"/>
  <c r="DN262" i="88"/>
  <c r="DN215" i="88"/>
  <c r="DN264" i="88"/>
  <c r="DN163" i="88"/>
  <c r="DM166" i="88"/>
  <c r="DO63" i="88"/>
  <c r="DO112" i="88"/>
  <c r="DO161" i="88" s="1"/>
  <c r="DN64" i="88"/>
  <c r="DN113" i="88"/>
  <c r="DN162" i="88" s="1"/>
  <c r="DN61" i="88"/>
  <c r="DN110" i="88"/>
  <c r="DN159" i="88" s="1"/>
  <c r="DO65" i="88"/>
  <c r="DO114" i="88"/>
  <c r="DN68" i="88"/>
  <c r="DN117" i="88"/>
  <c r="DN309" i="88" l="1"/>
  <c r="DN311" i="88"/>
  <c r="DN313" i="88"/>
  <c r="DO210" i="88"/>
  <c r="DO259" i="88"/>
  <c r="DO308" i="88" s="1"/>
  <c r="DO211" i="88"/>
  <c r="DO260" i="88"/>
  <c r="DO213" i="88"/>
  <c r="DO262" i="88"/>
  <c r="DO215" i="88"/>
  <c r="DO264" i="88"/>
  <c r="DO163" i="88"/>
  <c r="DN166" i="88"/>
  <c r="DO64" i="88"/>
  <c r="DO113" i="88"/>
  <c r="DO162" i="88" s="1"/>
  <c r="DO61" i="88"/>
  <c r="DO110" i="88"/>
  <c r="DO159" i="88" s="1"/>
  <c r="DP63" i="88"/>
  <c r="DP112" i="88"/>
  <c r="DQ112" i="88" s="1"/>
  <c r="DP65" i="88"/>
  <c r="DP114" i="88"/>
  <c r="DQ114" i="88" s="1"/>
  <c r="DO68" i="88"/>
  <c r="DO117" i="88"/>
  <c r="DO309" i="88" l="1"/>
  <c r="DO311" i="88"/>
  <c r="DO313" i="88"/>
  <c r="DP211" i="88"/>
  <c r="DP260" i="88"/>
  <c r="DQ260" i="88" s="1"/>
  <c r="DP210" i="88"/>
  <c r="DP259" i="88"/>
  <c r="DQ259" i="88" s="1"/>
  <c r="DP213" i="88"/>
  <c r="DP262" i="88"/>
  <c r="DQ262" i="88" s="1"/>
  <c r="DP215" i="88"/>
  <c r="DP264" i="88"/>
  <c r="DQ264" i="88" s="1"/>
  <c r="DP161" i="88"/>
  <c r="DP163" i="88"/>
  <c r="DO166" i="88"/>
  <c r="DP61" i="88"/>
  <c r="DP110" i="88"/>
  <c r="DQ110" i="88" s="1"/>
  <c r="DR63" i="88"/>
  <c r="DR112" i="88"/>
  <c r="DP64" i="88"/>
  <c r="DP113" i="88"/>
  <c r="DQ113" i="88" s="1"/>
  <c r="DR65" i="88"/>
  <c r="DR114" i="88"/>
  <c r="DP68" i="88"/>
  <c r="DP117" i="88"/>
  <c r="DQ117" i="88" s="1"/>
  <c r="DP309" i="88" l="1"/>
  <c r="DP308" i="88"/>
  <c r="DP311" i="88"/>
  <c r="DP313" i="88"/>
  <c r="DR210" i="88"/>
  <c r="DR259" i="88"/>
  <c r="DR211" i="88"/>
  <c r="DR260" i="88"/>
  <c r="DR213" i="88"/>
  <c r="DR262" i="88"/>
  <c r="DR264" i="88"/>
  <c r="DR215" i="88"/>
  <c r="DR161" i="88"/>
  <c r="DP159" i="88"/>
  <c r="DP162" i="88"/>
  <c r="DR163" i="88"/>
  <c r="DP166" i="88"/>
  <c r="DS63" i="88"/>
  <c r="DS112" i="88"/>
  <c r="DR64" i="88"/>
  <c r="DR113" i="88"/>
  <c r="DR61" i="88"/>
  <c r="DR110" i="88"/>
  <c r="DS65" i="88"/>
  <c r="DS114" i="88"/>
  <c r="DR117" i="88"/>
  <c r="DR68" i="88"/>
  <c r="DR308" i="88" l="1"/>
  <c r="DR309" i="88"/>
  <c r="DR311" i="88"/>
  <c r="DR313" i="88"/>
  <c r="DS211" i="88"/>
  <c r="DS260" i="88"/>
  <c r="DS210" i="88"/>
  <c r="DS259" i="88"/>
  <c r="DS213" i="88"/>
  <c r="DS262" i="88"/>
  <c r="DS215" i="88"/>
  <c r="DS264" i="88"/>
  <c r="DS161" i="88"/>
  <c r="DR162" i="88"/>
  <c r="DR159" i="88"/>
  <c r="DS163" i="88"/>
  <c r="DR166" i="88"/>
  <c r="DS64" i="88"/>
  <c r="DS113" i="88"/>
  <c r="DS61" i="88"/>
  <c r="DS110" i="88"/>
  <c r="DT63" i="88"/>
  <c r="DT112" i="88"/>
  <c r="DT65" i="88"/>
  <c r="DT114" i="88"/>
  <c r="DS68" i="88"/>
  <c r="DS117" i="88"/>
  <c r="DS309" i="88" l="1"/>
  <c r="DS308" i="88"/>
  <c r="DS311" i="88"/>
  <c r="DS313" i="88"/>
  <c r="DT210" i="88"/>
  <c r="DT259" i="88"/>
  <c r="DT211" i="88"/>
  <c r="DT260" i="88"/>
  <c r="DT213" i="88"/>
  <c r="DT262" i="88"/>
  <c r="DT161" i="88"/>
  <c r="DS162" i="88"/>
  <c r="DT215" i="88"/>
  <c r="DT264" i="88"/>
  <c r="DS159" i="88"/>
  <c r="DT163" i="88"/>
  <c r="DS166" i="88"/>
  <c r="DT61" i="88"/>
  <c r="DT110" i="88"/>
  <c r="DU63" i="88"/>
  <c r="DU112" i="88"/>
  <c r="DT64" i="88"/>
  <c r="DT113" i="88"/>
  <c r="DU65" i="88"/>
  <c r="DU114" i="88"/>
  <c r="DT68" i="88"/>
  <c r="DT117" i="88"/>
  <c r="DT159" i="88" l="1"/>
  <c r="DT308" i="88"/>
  <c r="DT309" i="88"/>
  <c r="DT311" i="88"/>
  <c r="DT313" i="88"/>
  <c r="DU211" i="88"/>
  <c r="DU260" i="88"/>
  <c r="DU210" i="88"/>
  <c r="DU259" i="88"/>
  <c r="DU161" i="88"/>
  <c r="DU213" i="88"/>
  <c r="DU262" i="88"/>
  <c r="DT162" i="88"/>
  <c r="DU215" i="88"/>
  <c r="DU264" i="88"/>
  <c r="DU163" i="88"/>
  <c r="DT166" i="88"/>
  <c r="DU64" i="88"/>
  <c r="DU113" i="88"/>
  <c r="DU61" i="88"/>
  <c r="DU110" i="88"/>
  <c r="DU159" i="88" s="1"/>
  <c r="DV63" i="88"/>
  <c r="DV112" i="88"/>
  <c r="DV161" i="88" s="1"/>
  <c r="DV65" i="88"/>
  <c r="DV114" i="88"/>
  <c r="DU68" i="88"/>
  <c r="DU117" i="88"/>
  <c r="DU309" i="88" l="1"/>
  <c r="DU308" i="88"/>
  <c r="DU311" i="88"/>
  <c r="DU313" i="88"/>
  <c r="DU162" i="88"/>
  <c r="DV210" i="88"/>
  <c r="DV259" i="88"/>
  <c r="DV211" i="88"/>
  <c r="DV260" i="88"/>
  <c r="DV213" i="88"/>
  <c r="DV262" i="88"/>
  <c r="DV215" i="88"/>
  <c r="DV264" i="88"/>
  <c r="DV163" i="88"/>
  <c r="DU166" i="88"/>
  <c r="DV61" i="88"/>
  <c r="DV110" i="88"/>
  <c r="DV159" i="88" s="1"/>
  <c r="DW63" i="88"/>
  <c r="DW112" i="88"/>
  <c r="DW161" i="88" s="1"/>
  <c r="DV64" i="88"/>
  <c r="DV113" i="88"/>
  <c r="DV162" i="88" s="1"/>
  <c r="DW65" i="88"/>
  <c r="DW114" i="88"/>
  <c r="DV68" i="88"/>
  <c r="DV117" i="88"/>
  <c r="DV308" i="88" l="1"/>
  <c r="DV309" i="88"/>
  <c r="DV311" i="88"/>
  <c r="DV313" i="88"/>
  <c r="DW211" i="88"/>
  <c r="DW260" i="88"/>
  <c r="DW210" i="88"/>
  <c r="DW259" i="88"/>
  <c r="DW213" i="88"/>
  <c r="DW262" i="88"/>
  <c r="DW215" i="88"/>
  <c r="DW264" i="88"/>
  <c r="DW163" i="88"/>
  <c r="DV166" i="88"/>
  <c r="DX63" i="88"/>
  <c r="DX112" i="88"/>
  <c r="DX161" i="88" s="1"/>
  <c r="DW64" i="88"/>
  <c r="DW113" i="88"/>
  <c r="DW162" i="88" s="1"/>
  <c r="DW61" i="88"/>
  <c r="DW110" i="88"/>
  <c r="DW159" i="88" s="1"/>
  <c r="DX65" i="88"/>
  <c r="DX114" i="88"/>
  <c r="DW68" i="88"/>
  <c r="DW117" i="88"/>
  <c r="DW309" i="88" l="1"/>
  <c r="DW308" i="88"/>
  <c r="DW311" i="88"/>
  <c r="DW313" i="88"/>
  <c r="DX211" i="88"/>
  <c r="DX260" i="88"/>
  <c r="DX210" i="88"/>
  <c r="DX259" i="88"/>
  <c r="DX213" i="88"/>
  <c r="DX262" i="88"/>
  <c r="DX215" i="88"/>
  <c r="DX264" i="88"/>
  <c r="DX163" i="88"/>
  <c r="DW166" i="88"/>
  <c r="DX64" i="88"/>
  <c r="DX113" i="88"/>
  <c r="DX162" i="88" s="1"/>
  <c r="DX61" i="88"/>
  <c r="DX110" i="88"/>
  <c r="DX159" i="88" s="1"/>
  <c r="DY63" i="88"/>
  <c r="DY112" i="88"/>
  <c r="DY161" i="88" s="1"/>
  <c r="DY65" i="88"/>
  <c r="DY114" i="88"/>
  <c r="DX68" i="88"/>
  <c r="DX117" i="88"/>
  <c r="DX308" i="88" l="1"/>
  <c r="DX309" i="88"/>
  <c r="DX311" i="88"/>
  <c r="DX313" i="88"/>
  <c r="DY210" i="88"/>
  <c r="DY259" i="88"/>
  <c r="DY211" i="88"/>
  <c r="DY260" i="88"/>
  <c r="DY213" i="88"/>
  <c r="DY262" i="88"/>
  <c r="DY215" i="88"/>
  <c r="DY264" i="88"/>
  <c r="DY163" i="88"/>
  <c r="DX166" i="88"/>
  <c r="DY61" i="88"/>
  <c r="DY110" i="88"/>
  <c r="DY159" i="88" s="1"/>
  <c r="DZ63" i="88"/>
  <c r="DZ112" i="88"/>
  <c r="DZ161" i="88" s="1"/>
  <c r="DY64" i="88"/>
  <c r="DY113" i="88"/>
  <c r="DY162" i="88" s="1"/>
  <c r="DZ65" i="88"/>
  <c r="DZ114" i="88"/>
  <c r="DY68" i="88"/>
  <c r="DY117" i="88"/>
  <c r="DY309" i="88" l="1"/>
  <c r="DY308" i="88"/>
  <c r="DY311" i="88"/>
  <c r="DY313" i="88"/>
  <c r="DZ211" i="88"/>
  <c r="DZ260" i="88"/>
  <c r="DZ210" i="88"/>
  <c r="DZ259" i="88"/>
  <c r="DZ213" i="88"/>
  <c r="DZ262" i="88"/>
  <c r="DZ215" i="88"/>
  <c r="DZ264" i="88"/>
  <c r="DZ163" i="88"/>
  <c r="DY166" i="88"/>
  <c r="EA63" i="88"/>
  <c r="EA112" i="88"/>
  <c r="EA161" i="88" s="1"/>
  <c r="DZ64" i="88"/>
  <c r="DZ113" i="88"/>
  <c r="DZ162" i="88" s="1"/>
  <c r="DZ61" i="88"/>
  <c r="DZ110" i="88"/>
  <c r="DZ159" i="88" s="1"/>
  <c r="EA65" i="88"/>
  <c r="EA114" i="88"/>
  <c r="EA163" i="88" s="1"/>
  <c r="DZ68" i="88"/>
  <c r="DZ117" i="88"/>
  <c r="DZ308" i="88" l="1"/>
  <c r="DZ309" i="88"/>
  <c r="DZ311" i="88"/>
  <c r="DZ313" i="88"/>
  <c r="EA210" i="88"/>
  <c r="EA259" i="88"/>
  <c r="EA211" i="88"/>
  <c r="EA260" i="88"/>
  <c r="EA213" i="88"/>
  <c r="EA262" i="88"/>
  <c r="EA215" i="88"/>
  <c r="EA264" i="88"/>
  <c r="DZ166" i="88"/>
  <c r="EA64" i="88"/>
  <c r="EA113" i="88"/>
  <c r="EA162" i="88" s="1"/>
  <c r="EA61" i="88"/>
  <c r="EA110" i="88"/>
  <c r="EA159" i="88" s="1"/>
  <c r="EB63" i="88"/>
  <c r="EB112" i="88"/>
  <c r="EB161" i="88" s="1"/>
  <c r="EB65" i="88"/>
  <c r="EB114" i="88"/>
  <c r="EB163" i="88" s="1"/>
  <c r="EA68" i="88"/>
  <c r="EA117" i="88"/>
  <c r="EA309" i="88" l="1"/>
  <c r="EA308" i="88"/>
  <c r="EA311" i="88"/>
  <c r="EA313" i="88"/>
  <c r="EB211" i="88"/>
  <c r="EB260" i="88"/>
  <c r="EB210" i="88"/>
  <c r="EB259" i="88"/>
  <c r="EB213" i="88"/>
  <c r="EB262" i="88"/>
  <c r="EB215" i="88"/>
  <c r="EB264" i="88"/>
  <c r="EA166" i="88"/>
  <c r="EB61" i="88"/>
  <c r="EB110" i="88"/>
  <c r="EB159" i="88" s="1"/>
  <c r="EC63" i="88"/>
  <c r="EC112" i="88"/>
  <c r="ED112" i="88" s="1"/>
  <c r="EE112" i="88" s="1"/>
  <c r="EB64" i="88"/>
  <c r="EB113" i="88"/>
  <c r="EB162" i="88" s="1"/>
  <c r="EC65" i="88"/>
  <c r="EC114" i="88"/>
  <c r="ED114" i="88" s="1"/>
  <c r="EE114" i="88" s="1"/>
  <c r="EB68" i="88"/>
  <c r="EB117" i="88"/>
  <c r="EB308" i="88" l="1"/>
  <c r="EB309" i="88"/>
  <c r="EB311" i="88"/>
  <c r="EB313" i="88"/>
  <c r="EC210" i="88"/>
  <c r="EC259" i="88"/>
  <c r="ED259" i="88" s="1"/>
  <c r="EE259" i="88" s="1"/>
  <c r="EC211" i="88"/>
  <c r="EC260" i="88"/>
  <c r="ED260" i="88" s="1"/>
  <c r="EE260" i="88" s="1"/>
  <c r="EC213" i="88"/>
  <c r="EC262" i="88"/>
  <c r="ED262" i="88" s="1"/>
  <c r="EE262" i="88" s="1"/>
  <c r="EC215" i="88"/>
  <c r="EC264" i="88"/>
  <c r="ED264" i="88" s="1"/>
  <c r="EE264" i="88" s="1"/>
  <c r="EC161" i="88"/>
  <c r="EC163" i="88"/>
  <c r="EB166" i="88"/>
  <c r="EC64" i="88"/>
  <c r="EC113" i="88"/>
  <c r="ED113" i="88" s="1"/>
  <c r="EE113" i="88" s="1"/>
  <c r="EC61" i="88"/>
  <c r="EC110" i="88"/>
  <c r="ED110" i="88" s="1"/>
  <c r="EE110" i="88" s="1"/>
  <c r="EC68" i="88"/>
  <c r="EC117" i="88"/>
  <c r="ED117" i="88" s="1"/>
  <c r="EE117" i="88" s="1"/>
  <c r="EC309" i="88" l="1"/>
  <c r="EC308" i="88"/>
  <c r="EC311" i="88"/>
  <c r="EC313" i="88"/>
  <c r="EC159" i="88"/>
  <c r="EC162" i="88"/>
  <c r="EC166" i="88"/>
  <c r="F109" i="100" l="1"/>
  <c r="F110" i="100"/>
  <c r="F108" i="100"/>
  <c r="F118" i="100"/>
  <c r="F117" i="100"/>
  <c r="F116" i="100"/>
  <c r="F97" i="100"/>
  <c r="F96" i="100"/>
  <c r="F85" i="100"/>
  <c r="F84" i="100"/>
  <c r="F73" i="100"/>
  <c r="F72" i="100"/>
  <c r="F61" i="100"/>
  <c r="F60" i="100"/>
  <c r="F49" i="100"/>
  <c r="F48" i="100"/>
  <c r="F37" i="100"/>
  <c r="F36" i="100"/>
  <c r="F25" i="100"/>
  <c r="F24" i="100"/>
  <c r="F14" i="100"/>
  <c r="F13" i="100"/>
  <c r="F12" i="100"/>
  <c r="H44" i="92" l="1"/>
  <c r="I44" i="92"/>
  <c r="J44" i="92"/>
  <c r="K44" i="92"/>
  <c r="L44" i="92"/>
  <c r="M44" i="92"/>
  <c r="N44" i="92"/>
  <c r="O44" i="92"/>
  <c r="P44" i="92"/>
  <c r="Q44" i="92"/>
  <c r="R44" i="92"/>
  <c r="S44" i="92"/>
  <c r="T44" i="92"/>
  <c r="U44" i="92"/>
  <c r="V44" i="92"/>
  <c r="W44" i="92"/>
  <c r="X44" i="92"/>
  <c r="Y44" i="92"/>
  <c r="Z44" i="92"/>
  <c r="AA44" i="92"/>
  <c r="AB44" i="92"/>
  <c r="AC44" i="92"/>
  <c r="AD44" i="92"/>
  <c r="AE44" i="92"/>
  <c r="AF44" i="92"/>
  <c r="AG44" i="92"/>
  <c r="AH44" i="92"/>
  <c r="AI44" i="92"/>
  <c r="AJ44" i="92"/>
  <c r="AK44" i="92"/>
  <c r="AL44" i="92"/>
  <c r="AM44" i="92"/>
  <c r="AN44" i="92"/>
  <c r="AO44" i="92"/>
  <c r="AP44" i="92"/>
  <c r="AQ44" i="92"/>
  <c r="AR44" i="92"/>
  <c r="AS44" i="92"/>
  <c r="AT44" i="92"/>
  <c r="AU44" i="92"/>
  <c r="AV44" i="92"/>
  <c r="AW44" i="92"/>
  <c r="AX44" i="92"/>
  <c r="AY44" i="92"/>
  <c r="AZ44" i="92"/>
  <c r="BA44" i="92"/>
  <c r="BB44" i="92"/>
  <c r="BC44" i="92"/>
  <c r="BD44" i="92"/>
  <c r="BE44" i="92"/>
  <c r="BF44" i="92"/>
  <c r="BG44" i="92"/>
  <c r="BH44" i="92"/>
  <c r="BI44" i="92"/>
  <c r="BJ44" i="92"/>
  <c r="BK44" i="92"/>
  <c r="BL44" i="92"/>
  <c r="BM44" i="92"/>
  <c r="BN44" i="92"/>
  <c r="BO44" i="92"/>
  <c r="BP44" i="92"/>
  <c r="BQ44" i="92"/>
  <c r="BR44" i="92"/>
  <c r="BS44" i="92"/>
  <c r="BT44" i="92"/>
  <c r="BU44" i="92"/>
  <c r="BV44" i="92"/>
  <c r="BW44" i="92"/>
  <c r="BX44" i="92"/>
  <c r="BY44" i="92"/>
  <c r="BZ44" i="92"/>
  <c r="CA44" i="92"/>
  <c r="CB44" i="92"/>
  <c r="CC44" i="92"/>
  <c r="CD44" i="92"/>
  <c r="CE44" i="92"/>
  <c r="CF44" i="92"/>
  <c r="CG44" i="92"/>
  <c r="CH44" i="92"/>
  <c r="CI44" i="92"/>
  <c r="CJ44" i="92"/>
  <c r="CK44" i="92"/>
  <c r="CL44" i="92"/>
  <c r="CM44" i="92"/>
  <c r="CN44" i="92"/>
  <c r="CO44" i="92"/>
  <c r="CP44" i="92"/>
  <c r="CQ44" i="92"/>
  <c r="CR44" i="92"/>
  <c r="CS44" i="92"/>
  <c r="CT44" i="92"/>
  <c r="CU44" i="92"/>
  <c r="CV44" i="92"/>
  <c r="CW44" i="92"/>
  <c r="CX44" i="92"/>
  <c r="CY44" i="92"/>
  <c r="CZ44" i="92"/>
  <c r="DA44" i="92"/>
  <c r="DB44" i="92"/>
  <c r="DC44" i="92"/>
  <c r="DD44" i="92"/>
  <c r="DE44" i="92"/>
  <c r="DF44" i="92"/>
  <c r="DG44" i="92"/>
  <c r="DH44" i="92"/>
  <c r="DI44" i="92"/>
  <c r="DJ44" i="92"/>
  <c r="DK44" i="92"/>
  <c r="DL44" i="92"/>
  <c r="DM44" i="92"/>
  <c r="DN44" i="92"/>
  <c r="DO44" i="92"/>
  <c r="DP44" i="92"/>
  <c r="DQ44" i="92"/>
  <c r="DR44" i="92"/>
  <c r="DS44" i="92"/>
  <c r="DT44" i="92"/>
  <c r="DU44" i="92"/>
  <c r="DV44" i="92"/>
  <c r="H45" i="92"/>
  <c r="I45" i="92"/>
  <c r="J45" i="92"/>
  <c r="K45" i="92"/>
  <c r="L45" i="92"/>
  <c r="M45" i="92"/>
  <c r="N45" i="92"/>
  <c r="O45" i="92"/>
  <c r="P45" i="92"/>
  <c r="Q45" i="92"/>
  <c r="R45" i="92"/>
  <c r="S45" i="92"/>
  <c r="T45" i="92"/>
  <c r="U45" i="92"/>
  <c r="V45" i="92"/>
  <c r="W45" i="92"/>
  <c r="X45" i="92"/>
  <c r="Y45" i="92"/>
  <c r="Z45" i="92"/>
  <c r="AA45" i="92"/>
  <c r="AB45" i="92"/>
  <c r="AC45" i="92"/>
  <c r="AD45" i="92"/>
  <c r="AE45" i="92"/>
  <c r="AF45" i="92"/>
  <c r="AG45" i="92"/>
  <c r="AH45" i="92"/>
  <c r="AI45" i="92"/>
  <c r="AJ45" i="92"/>
  <c r="AK45" i="92"/>
  <c r="AL45" i="92"/>
  <c r="AM45" i="92"/>
  <c r="AN45" i="92"/>
  <c r="AO45" i="92"/>
  <c r="AP45" i="92"/>
  <c r="AQ45" i="92"/>
  <c r="AR45" i="92"/>
  <c r="AS45" i="92"/>
  <c r="AT45" i="92"/>
  <c r="AU45" i="92"/>
  <c r="AV45" i="92"/>
  <c r="AW45" i="92"/>
  <c r="AX45" i="92"/>
  <c r="AY45" i="92"/>
  <c r="AZ45" i="92"/>
  <c r="BA45" i="92"/>
  <c r="BB45" i="92"/>
  <c r="BC45" i="92"/>
  <c r="BD45" i="92"/>
  <c r="BE45" i="92"/>
  <c r="BF45" i="92"/>
  <c r="BG45" i="92"/>
  <c r="BH45" i="92"/>
  <c r="BI45" i="92"/>
  <c r="BJ45" i="92"/>
  <c r="BK45" i="92"/>
  <c r="BL45" i="92"/>
  <c r="BM45" i="92"/>
  <c r="BN45" i="92"/>
  <c r="BO45" i="92"/>
  <c r="BP45" i="92"/>
  <c r="BQ45" i="92"/>
  <c r="BR45" i="92"/>
  <c r="BS45" i="92"/>
  <c r="BT45" i="92"/>
  <c r="BU45" i="92"/>
  <c r="BV45" i="92"/>
  <c r="BW45" i="92"/>
  <c r="BX45" i="92"/>
  <c r="BY45" i="92"/>
  <c r="BZ45" i="92"/>
  <c r="CA45" i="92"/>
  <c r="CB45" i="92"/>
  <c r="CC45" i="92"/>
  <c r="CD45" i="92"/>
  <c r="CE45" i="92"/>
  <c r="CF45" i="92"/>
  <c r="CG45" i="92"/>
  <c r="CH45" i="92"/>
  <c r="CI45" i="92"/>
  <c r="CJ45" i="92"/>
  <c r="CK45" i="92"/>
  <c r="CL45" i="92"/>
  <c r="CM45" i="92"/>
  <c r="CN45" i="92"/>
  <c r="CO45" i="92"/>
  <c r="CP45" i="92"/>
  <c r="CQ45" i="92"/>
  <c r="CR45" i="92"/>
  <c r="CS45" i="92"/>
  <c r="CT45" i="92"/>
  <c r="CU45" i="92"/>
  <c r="CV45" i="92"/>
  <c r="CW45" i="92"/>
  <c r="CX45" i="92"/>
  <c r="CY45" i="92"/>
  <c r="CZ45" i="92"/>
  <c r="DA45" i="92"/>
  <c r="DB45" i="92"/>
  <c r="DC45" i="92"/>
  <c r="DD45" i="92"/>
  <c r="DE45" i="92"/>
  <c r="DF45" i="92"/>
  <c r="DG45" i="92"/>
  <c r="DH45" i="92"/>
  <c r="DI45" i="92"/>
  <c r="DJ45" i="92"/>
  <c r="DK45" i="92"/>
  <c r="DL45" i="92"/>
  <c r="DM45" i="92"/>
  <c r="DN45" i="92"/>
  <c r="DO45" i="92"/>
  <c r="DP45" i="92"/>
  <c r="DQ45" i="92"/>
  <c r="DR45" i="92"/>
  <c r="DS45" i="92"/>
  <c r="DT45" i="92"/>
  <c r="DU45" i="92"/>
  <c r="DV45" i="92"/>
  <c r="G44" i="92"/>
  <c r="G45" i="92"/>
  <c r="B173" i="88" l="1"/>
  <c r="B174" i="88"/>
  <c r="B175" i="88"/>
  <c r="B176" i="88"/>
  <c r="B177" i="88"/>
  <c r="B178" i="88"/>
  <c r="B179" i="88"/>
  <c r="B180" i="88"/>
  <c r="B181" i="88"/>
  <c r="B182" i="88"/>
  <c r="B183" i="88"/>
  <c r="B184" i="88"/>
  <c r="B185" i="88"/>
  <c r="B186" i="88"/>
  <c r="B187" i="88"/>
  <c r="B188" i="88"/>
  <c r="B189" i="88"/>
  <c r="B190" i="88"/>
  <c r="B191" i="88"/>
  <c r="B240" i="88" s="1"/>
  <c r="B194" i="88"/>
  <c r="B195" i="88"/>
  <c r="B196" i="88"/>
  <c r="B197" i="88"/>
  <c r="B198" i="88"/>
  <c r="B199" i="88"/>
  <c r="B200" i="88"/>
  <c r="B201" i="88"/>
  <c r="B202" i="88"/>
  <c r="B203" i="88"/>
  <c r="B204" i="88"/>
  <c r="B205" i="88"/>
  <c r="B172" i="88"/>
  <c r="AE191" i="88" l="1"/>
  <c r="AF191" i="88" s="1"/>
  <c r="AG191" i="88" s="1"/>
  <c r="AH191" i="88" s="1"/>
  <c r="AI191" i="88" s="1"/>
  <c r="AJ191" i="88" s="1"/>
  <c r="AK191" i="88" s="1"/>
  <c r="AL191" i="88" s="1"/>
  <c r="AM191" i="88" s="1"/>
  <c r="AN191" i="88" s="1"/>
  <c r="AO191" i="88" s="1"/>
  <c r="AP191" i="88" s="1"/>
  <c r="AR191" i="88" s="1"/>
  <c r="AS191" i="88" s="1"/>
  <c r="AT191" i="88" s="1"/>
  <c r="AU191" i="88" s="1"/>
  <c r="AV191" i="88" s="1"/>
  <c r="AW191" i="88" s="1"/>
  <c r="AX191" i="88" s="1"/>
  <c r="AY191" i="88" s="1"/>
  <c r="AZ191" i="88" s="1"/>
  <c r="BA191" i="88" s="1"/>
  <c r="BB191" i="88" s="1"/>
  <c r="BC191" i="88" s="1"/>
  <c r="BE191" i="88" s="1"/>
  <c r="BF191" i="88" s="1"/>
  <c r="BG191" i="88" s="1"/>
  <c r="BH191" i="88" s="1"/>
  <c r="BI191" i="88" s="1"/>
  <c r="BJ191" i="88" s="1"/>
  <c r="BK191" i="88" s="1"/>
  <c r="BL191" i="88" s="1"/>
  <c r="BM191" i="88" s="1"/>
  <c r="BN191" i="88" s="1"/>
  <c r="BO191" i="88" s="1"/>
  <c r="BP191" i="88" s="1"/>
  <c r="BR191" i="88" s="1"/>
  <c r="BS191" i="88" s="1"/>
  <c r="BT191" i="88" s="1"/>
  <c r="BU191" i="88" s="1"/>
  <c r="BV191" i="88" s="1"/>
  <c r="BW191" i="88" s="1"/>
  <c r="BX191" i="88" s="1"/>
  <c r="BY191" i="88" s="1"/>
  <c r="BZ191" i="88" s="1"/>
  <c r="CA191" i="88" s="1"/>
  <c r="CB191" i="88" s="1"/>
  <c r="CC191" i="88" s="1"/>
  <c r="CE191" i="88" s="1"/>
  <c r="CF191" i="88" s="1"/>
  <c r="CG191" i="88" s="1"/>
  <c r="CH191" i="88" s="1"/>
  <c r="CI191" i="88" s="1"/>
  <c r="CJ191" i="88" s="1"/>
  <c r="CK191" i="88" s="1"/>
  <c r="CL191" i="88" s="1"/>
  <c r="CM191" i="88" s="1"/>
  <c r="CN191" i="88" s="1"/>
  <c r="CO191" i="88" s="1"/>
  <c r="CP191" i="88" s="1"/>
  <c r="CR191" i="88" s="1"/>
  <c r="CS191" i="88" s="1"/>
  <c r="CT191" i="88" s="1"/>
  <c r="CU191" i="88" s="1"/>
  <c r="CV191" i="88" s="1"/>
  <c r="CW191" i="88" s="1"/>
  <c r="CX191" i="88" s="1"/>
  <c r="CY191" i="88" s="1"/>
  <c r="CZ191" i="88" s="1"/>
  <c r="DA191" i="88" s="1"/>
  <c r="DB191" i="88" s="1"/>
  <c r="DC191" i="88" s="1"/>
  <c r="DE191" i="88" s="1"/>
  <c r="DF191" i="88" s="1"/>
  <c r="DG191" i="88" s="1"/>
  <c r="DH191" i="88" s="1"/>
  <c r="DI191" i="88" s="1"/>
  <c r="DJ191" i="88" s="1"/>
  <c r="DK191" i="88" s="1"/>
  <c r="DL191" i="88" s="1"/>
  <c r="DM191" i="88" s="1"/>
  <c r="DN191" i="88" s="1"/>
  <c r="DO191" i="88" s="1"/>
  <c r="DP191" i="88" s="1"/>
  <c r="DR191" i="88" s="1"/>
  <c r="DS191" i="88" s="1"/>
  <c r="DT191" i="88" s="1"/>
  <c r="DU191" i="88" s="1"/>
  <c r="DV191" i="88" s="1"/>
  <c r="DW191" i="88" s="1"/>
  <c r="DX191" i="88" s="1"/>
  <c r="DY191" i="88" s="1"/>
  <c r="DZ191" i="88" s="1"/>
  <c r="EA191" i="88" s="1"/>
  <c r="EB191" i="88" s="1"/>
  <c r="EC191" i="88" s="1"/>
  <c r="C39" i="97"/>
  <c r="D39" i="97"/>
  <c r="E39" i="97"/>
  <c r="F39" i="97"/>
  <c r="G39" i="97"/>
  <c r="H39" i="97"/>
  <c r="I39" i="97"/>
  <c r="J39" i="97"/>
  <c r="K39" i="97"/>
  <c r="B40" i="97"/>
  <c r="B39" i="97"/>
  <c r="D35" i="95"/>
  <c r="C35" i="95"/>
  <c r="D26" i="95"/>
  <c r="C26" i="95"/>
  <c r="AE35" i="92"/>
  <c r="AF35" i="92"/>
  <c r="AG35" i="92"/>
  <c r="AH35" i="92"/>
  <c r="AI35" i="92"/>
  <c r="AJ35" i="92"/>
  <c r="AK35" i="92"/>
  <c r="AL35" i="92"/>
  <c r="AM35" i="92"/>
  <c r="AN35" i="92"/>
  <c r="AO35" i="92"/>
  <c r="AP35" i="92"/>
  <c r="AQ35" i="92"/>
  <c r="AR35" i="92"/>
  <c r="AS35" i="92"/>
  <c r="AT35" i="92"/>
  <c r="AU35" i="92"/>
  <c r="AV35" i="92"/>
  <c r="AW35" i="92"/>
  <c r="AX35" i="92"/>
  <c r="AY35" i="92"/>
  <c r="AZ35" i="92"/>
  <c r="BA35" i="92"/>
  <c r="BB35" i="92"/>
  <c r="BC35" i="92"/>
  <c r="BD35" i="92"/>
  <c r="BE35" i="92"/>
  <c r="BF35" i="92"/>
  <c r="BG35" i="92"/>
  <c r="BH35" i="92"/>
  <c r="BI35" i="92"/>
  <c r="BJ35" i="92"/>
  <c r="BK35" i="92"/>
  <c r="BL35" i="92"/>
  <c r="BM35" i="92"/>
  <c r="BN35" i="92"/>
  <c r="BO35" i="92"/>
  <c r="BP35" i="92"/>
  <c r="BQ35" i="92"/>
  <c r="BR35" i="92"/>
  <c r="BS35" i="92"/>
  <c r="BT35" i="92"/>
  <c r="BU35" i="92"/>
  <c r="BV35" i="92"/>
  <c r="BW35" i="92"/>
  <c r="BX35" i="92"/>
  <c r="BY35" i="92"/>
  <c r="BZ35" i="92"/>
  <c r="CA35" i="92"/>
  <c r="CB35" i="92"/>
  <c r="CC35" i="92"/>
  <c r="CD35" i="92"/>
  <c r="CE35" i="92"/>
  <c r="CF35" i="92"/>
  <c r="CG35" i="92"/>
  <c r="CH35" i="92"/>
  <c r="CI35" i="92"/>
  <c r="CJ35" i="92"/>
  <c r="CK35" i="92"/>
  <c r="CL35" i="92"/>
  <c r="CM35" i="92"/>
  <c r="CN35" i="92"/>
  <c r="CO35" i="92"/>
  <c r="CP35" i="92"/>
  <c r="CQ35" i="92"/>
  <c r="CR35" i="92"/>
  <c r="CS35" i="92"/>
  <c r="CT35" i="92"/>
  <c r="CU35" i="92"/>
  <c r="CV35" i="92"/>
  <c r="CW35" i="92"/>
  <c r="CX35" i="92"/>
  <c r="CY35" i="92"/>
  <c r="CZ35" i="92"/>
  <c r="DA35" i="92"/>
  <c r="DB35" i="92"/>
  <c r="DC35" i="92"/>
  <c r="DD35" i="92"/>
  <c r="DE35" i="92"/>
  <c r="DF35" i="92"/>
  <c r="DG35" i="92"/>
  <c r="DH35" i="92"/>
  <c r="DI35" i="92"/>
  <c r="DJ35" i="92"/>
  <c r="DK35" i="92"/>
  <c r="DL35" i="92"/>
  <c r="DM35" i="92"/>
  <c r="DN35" i="92"/>
  <c r="DO35" i="92"/>
  <c r="DP35" i="92"/>
  <c r="DQ35" i="92"/>
  <c r="DR35" i="92"/>
  <c r="DS35" i="92"/>
  <c r="DT35" i="92"/>
  <c r="DU35" i="92"/>
  <c r="DV35" i="92"/>
  <c r="H36" i="92"/>
  <c r="I36" i="92"/>
  <c r="J36" i="92"/>
  <c r="K36" i="92"/>
  <c r="L36" i="92"/>
  <c r="M36" i="92"/>
  <c r="N36" i="92"/>
  <c r="O36" i="92"/>
  <c r="P36" i="92"/>
  <c r="Q36" i="92"/>
  <c r="R36" i="92"/>
  <c r="S36" i="92"/>
  <c r="T36" i="92"/>
  <c r="U36" i="92"/>
  <c r="V36" i="92"/>
  <c r="W36" i="92"/>
  <c r="X36" i="92"/>
  <c r="Y36" i="92"/>
  <c r="Z36" i="92"/>
  <c r="AA36" i="92"/>
  <c r="AB36" i="92"/>
  <c r="AC36" i="92"/>
  <c r="AD36" i="92"/>
  <c r="AE36" i="92"/>
  <c r="AF36" i="92"/>
  <c r="AG36" i="92"/>
  <c r="AH36" i="92"/>
  <c r="AI36" i="92"/>
  <c r="AJ36" i="92"/>
  <c r="AK36" i="92"/>
  <c r="AL36" i="92"/>
  <c r="AM36" i="92"/>
  <c r="AN36" i="92"/>
  <c r="AO36" i="92"/>
  <c r="AP36" i="92"/>
  <c r="AQ36" i="92"/>
  <c r="AR36" i="92"/>
  <c r="AS36" i="92"/>
  <c r="AT36" i="92"/>
  <c r="AU36" i="92"/>
  <c r="AV36" i="92"/>
  <c r="AW36" i="92"/>
  <c r="AX36" i="92"/>
  <c r="AY36" i="92"/>
  <c r="AZ36" i="92"/>
  <c r="BA36" i="92"/>
  <c r="BB36" i="92"/>
  <c r="BC36" i="92"/>
  <c r="BD36" i="92"/>
  <c r="BE36" i="92"/>
  <c r="BF36" i="92"/>
  <c r="BG36" i="92"/>
  <c r="BH36" i="92"/>
  <c r="BI36" i="92"/>
  <c r="BJ36" i="92"/>
  <c r="BK36" i="92"/>
  <c r="BL36" i="92"/>
  <c r="BM36" i="92"/>
  <c r="BN36" i="92"/>
  <c r="BO36" i="92"/>
  <c r="BP36" i="92"/>
  <c r="BQ36" i="92"/>
  <c r="BR36" i="92"/>
  <c r="BS36" i="92"/>
  <c r="BT36" i="92"/>
  <c r="BU36" i="92"/>
  <c r="BV36" i="92"/>
  <c r="BW36" i="92"/>
  <c r="BX36" i="92"/>
  <c r="BY36" i="92"/>
  <c r="BZ36" i="92"/>
  <c r="CA36" i="92"/>
  <c r="CB36" i="92"/>
  <c r="CC36" i="92"/>
  <c r="CD36" i="92"/>
  <c r="CE36" i="92"/>
  <c r="CF36" i="92"/>
  <c r="CG36" i="92"/>
  <c r="CH36" i="92"/>
  <c r="CI36" i="92"/>
  <c r="CJ36" i="92"/>
  <c r="CK36" i="92"/>
  <c r="CL36" i="92"/>
  <c r="CM36" i="92"/>
  <c r="CN36" i="92"/>
  <c r="CO36" i="92"/>
  <c r="CP36" i="92"/>
  <c r="CQ36" i="92"/>
  <c r="CR36" i="92"/>
  <c r="CS36" i="92"/>
  <c r="CT36" i="92"/>
  <c r="CU36" i="92"/>
  <c r="CV36" i="92"/>
  <c r="CW36" i="92"/>
  <c r="CX36" i="92"/>
  <c r="CY36" i="92"/>
  <c r="CZ36" i="92"/>
  <c r="DA36" i="92"/>
  <c r="DB36" i="92"/>
  <c r="DC36" i="92"/>
  <c r="DD36" i="92"/>
  <c r="DE36" i="92"/>
  <c r="DF36" i="92"/>
  <c r="DG36" i="92"/>
  <c r="DH36" i="92"/>
  <c r="DI36" i="92"/>
  <c r="DJ36" i="92"/>
  <c r="DK36" i="92"/>
  <c r="DL36" i="92"/>
  <c r="DM36" i="92"/>
  <c r="DN36" i="92"/>
  <c r="DO36" i="92"/>
  <c r="DP36" i="92"/>
  <c r="DQ36" i="92"/>
  <c r="DR36" i="92"/>
  <c r="DS36" i="92"/>
  <c r="DT36" i="92"/>
  <c r="DU36" i="92"/>
  <c r="DV36" i="92"/>
  <c r="H38" i="92"/>
  <c r="I38" i="92"/>
  <c r="J38" i="92"/>
  <c r="K38" i="92"/>
  <c r="L38" i="92"/>
  <c r="M38" i="92"/>
  <c r="N38" i="92"/>
  <c r="O38" i="92"/>
  <c r="P38" i="92"/>
  <c r="Q38" i="92"/>
  <c r="R38" i="92"/>
  <c r="S38" i="92"/>
  <c r="T38" i="92"/>
  <c r="U38" i="92"/>
  <c r="V38" i="92"/>
  <c r="W38" i="92"/>
  <c r="X38" i="92"/>
  <c r="Y38" i="92"/>
  <c r="Z38" i="92"/>
  <c r="AA38" i="92"/>
  <c r="AB38" i="92"/>
  <c r="AC38" i="92"/>
  <c r="AD38" i="92"/>
  <c r="AE38" i="92"/>
  <c r="AF38" i="92"/>
  <c r="AG38" i="92"/>
  <c r="AH38" i="92"/>
  <c r="AI38" i="92"/>
  <c r="AJ38" i="92"/>
  <c r="AK38" i="92"/>
  <c r="AL38" i="92"/>
  <c r="AM38" i="92"/>
  <c r="AN38" i="92"/>
  <c r="AO38" i="92"/>
  <c r="AP38" i="92"/>
  <c r="AQ38" i="92"/>
  <c r="AR38" i="92"/>
  <c r="AS38" i="92"/>
  <c r="AT38" i="92"/>
  <c r="AU38" i="92"/>
  <c r="AV38" i="92"/>
  <c r="AW38" i="92"/>
  <c r="AX38" i="92"/>
  <c r="AY38" i="92"/>
  <c r="AZ38" i="92"/>
  <c r="BA38" i="92"/>
  <c r="BB38" i="92"/>
  <c r="BC38" i="92"/>
  <c r="BD38" i="92"/>
  <c r="BE38" i="92"/>
  <c r="BF38" i="92"/>
  <c r="BG38" i="92"/>
  <c r="BH38" i="92"/>
  <c r="BI38" i="92"/>
  <c r="BJ38" i="92"/>
  <c r="BK38" i="92"/>
  <c r="BL38" i="92"/>
  <c r="BM38" i="92"/>
  <c r="BN38" i="92"/>
  <c r="BO38" i="92"/>
  <c r="BP38" i="92"/>
  <c r="BQ38" i="92"/>
  <c r="BR38" i="92"/>
  <c r="BS38" i="92"/>
  <c r="BT38" i="92"/>
  <c r="BU38" i="92"/>
  <c r="BV38" i="92"/>
  <c r="BW38" i="92"/>
  <c r="BX38" i="92"/>
  <c r="BY38" i="92"/>
  <c r="BZ38" i="92"/>
  <c r="CA38" i="92"/>
  <c r="CB38" i="92"/>
  <c r="CC38" i="92"/>
  <c r="CD38" i="92"/>
  <c r="CE38" i="92"/>
  <c r="CF38" i="92"/>
  <c r="CG38" i="92"/>
  <c r="CH38" i="92"/>
  <c r="CI38" i="92"/>
  <c r="CJ38" i="92"/>
  <c r="CK38" i="92"/>
  <c r="CL38" i="92"/>
  <c r="CM38" i="92"/>
  <c r="CN38" i="92"/>
  <c r="CO38" i="92"/>
  <c r="CP38" i="92"/>
  <c r="CQ38" i="92"/>
  <c r="CR38" i="92"/>
  <c r="CS38" i="92"/>
  <c r="CT38" i="92"/>
  <c r="CU38" i="92"/>
  <c r="CV38" i="92"/>
  <c r="CW38" i="92"/>
  <c r="CX38" i="92"/>
  <c r="CY38" i="92"/>
  <c r="CZ38" i="92"/>
  <c r="DA38" i="92"/>
  <c r="DB38" i="92"/>
  <c r="DC38" i="92"/>
  <c r="DD38" i="92"/>
  <c r="DE38" i="92"/>
  <c r="DF38" i="92"/>
  <c r="DG38" i="92"/>
  <c r="DH38" i="92"/>
  <c r="DI38" i="92"/>
  <c r="DJ38" i="92"/>
  <c r="DK38" i="92"/>
  <c r="DL38" i="92"/>
  <c r="DM38" i="92"/>
  <c r="DN38" i="92"/>
  <c r="DO38" i="92"/>
  <c r="DP38" i="92"/>
  <c r="DQ38" i="92"/>
  <c r="DR38" i="92"/>
  <c r="DS38" i="92"/>
  <c r="DT38" i="92"/>
  <c r="DU38" i="92"/>
  <c r="DV38" i="92"/>
  <c r="G36" i="92"/>
  <c r="G38" i="92"/>
  <c r="H17" i="92"/>
  <c r="I17" i="92"/>
  <c r="J17" i="92"/>
  <c r="K17" i="92"/>
  <c r="L17" i="92"/>
  <c r="M17" i="92"/>
  <c r="N17" i="92"/>
  <c r="O17" i="92"/>
  <c r="P17" i="92"/>
  <c r="Q17" i="92"/>
  <c r="R17" i="92"/>
  <c r="S17" i="92"/>
  <c r="T17" i="92"/>
  <c r="U17" i="92"/>
  <c r="V17" i="92"/>
  <c r="W17" i="92"/>
  <c r="X17" i="92"/>
  <c r="Y17" i="92"/>
  <c r="Z17" i="92"/>
  <c r="AA17" i="92"/>
  <c r="AB17" i="92"/>
  <c r="AC17" i="92"/>
  <c r="AD17" i="92"/>
  <c r="AE17" i="92"/>
  <c r="AF17" i="92"/>
  <c r="AG17" i="92"/>
  <c r="AH17" i="92"/>
  <c r="AI17" i="92"/>
  <c r="AJ17" i="92"/>
  <c r="AK17" i="92"/>
  <c r="AL17" i="92"/>
  <c r="AM17" i="92"/>
  <c r="AN17" i="92"/>
  <c r="AO17" i="92"/>
  <c r="AP17" i="92"/>
  <c r="AQ17" i="92"/>
  <c r="AR17" i="92"/>
  <c r="AS17" i="92"/>
  <c r="AT17" i="92"/>
  <c r="AU17" i="92"/>
  <c r="AV17" i="92"/>
  <c r="AW17" i="92"/>
  <c r="AX17" i="92"/>
  <c r="AY17" i="92"/>
  <c r="AZ17" i="92"/>
  <c r="BA17" i="92"/>
  <c r="BB17" i="92"/>
  <c r="BC17" i="92"/>
  <c r="BD17" i="92"/>
  <c r="BE17" i="92"/>
  <c r="BF17" i="92"/>
  <c r="BG17" i="92"/>
  <c r="BH17" i="92"/>
  <c r="BI17" i="92"/>
  <c r="BJ17" i="92"/>
  <c r="BK17" i="92"/>
  <c r="BL17" i="92"/>
  <c r="BM17" i="92"/>
  <c r="BN17" i="92"/>
  <c r="BO17" i="92"/>
  <c r="BP17" i="92"/>
  <c r="BQ17" i="92"/>
  <c r="BR17" i="92"/>
  <c r="BS17" i="92"/>
  <c r="BT17" i="92"/>
  <c r="BU17" i="92"/>
  <c r="BV17" i="92"/>
  <c r="BW17" i="92"/>
  <c r="BX17" i="92"/>
  <c r="BY17" i="92"/>
  <c r="BZ17" i="92"/>
  <c r="CA17" i="92"/>
  <c r="CB17" i="92"/>
  <c r="CC17" i="92"/>
  <c r="CD17" i="92"/>
  <c r="CE17" i="92"/>
  <c r="CF17" i="92"/>
  <c r="CG17" i="92"/>
  <c r="CH17" i="92"/>
  <c r="CI17" i="92"/>
  <c r="CJ17" i="92"/>
  <c r="CK17" i="92"/>
  <c r="CL17" i="92"/>
  <c r="CM17" i="92"/>
  <c r="CN17" i="92"/>
  <c r="CO17" i="92"/>
  <c r="CP17" i="92"/>
  <c r="CQ17" i="92"/>
  <c r="CR17" i="92"/>
  <c r="CS17" i="92"/>
  <c r="CT17" i="92"/>
  <c r="CU17" i="92"/>
  <c r="CV17" i="92"/>
  <c r="CW17" i="92"/>
  <c r="CX17" i="92"/>
  <c r="CY17" i="92"/>
  <c r="CZ17" i="92"/>
  <c r="DA17" i="92"/>
  <c r="DB17" i="92"/>
  <c r="DC17" i="92"/>
  <c r="DD17" i="92"/>
  <c r="DE17" i="92"/>
  <c r="DF17" i="92"/>
  <c r="DG17" i="92"/>
  <c r="DH17" i="92"/>
  <c r="DI17" i="92"/>
  <c r="DJ17" i="92"/>
  <c r="DK17" i="92"/>
  <c r="DL17" i="92"/>
  <c r="DM17" i="92"/>
  <c r="DN17" i="92"/>
  <c r="DO17" i="92"/>
  <c r="DP17" i="92"/>
  <c r="DQ17" i="92"/>
  <c r="DR17" i="92"/>
  <c r="DS17" i="92"/>
  <c r="DT17" i="92"/>
  <c r="DU17" i="92"/>
  <c r="DV17" i="92"/>
  <c r="H18" i="92"/>
  <c r="I18" i="92"/>
  <c r="J18" i="92"/>
  <c r="K18" i="92"/>
  <c r="L18" i="92"/>
  <c r="M18" i="92"/>
  <c r="N18" i="92"/>
  <c r="O18" i="92"/>
  <c r="P18" i="92"/>
  <c r="Q18" i="92"/>
  <c r="R18" i="92"/>
  <c r="S18" i="92"/>
  <c r="T18" i="92"/>
  <c r="U18" i="92"/>
  <c r="V18" i="92"/>
  <c r="W18" i="92"/>
  <c r="X18" i="92"/>
  <c r="Y18" i="92"/>
  <c r="Z18" i="92"/>
  <c r="AA18" i="92"/>
  <c r="AB18" i="92"/>
  <c r="AC18" i="92"/>
  <c r="AD18" i="92"/>
  <c r="AE18" i="92"/>
  <c r="AF18" i="92"/>
  <c r="AG18" i="92"/>
  <c r="AH18" i="92"/>
  <c r="AI18" i="92"/>
  <c r="AJ18" i="92"/>
  <c r="AK18" i="92"/>
  <c r="AL18" i="92"/>
  <c r="AM18" i="92"/>
  <c r="AN18" i="92"/>
  <c r="AO18" i="92"/>
  <c r="AP18" i="92"/>
  <c r="AQ18" i="92"/>
  <c r="AR18" i="92"/>
  <c r="AS18" i="92"/>
  <c r="AT18" i="92"/>
  <c r="AU18" i="92"/>
  <c r="AV18" i="92"/>
  <c r="AW18" i="92"/>
  <c r="AX18" i="92"/>
  <c r="AY18" i="92"/>
  <c r="AZ18" i="92"/>
  <c r="BA18" i="92"/>
  <c r="BB18" i="92"/>
  <c r="BC18" i="92"/>
  <c r="BD18" i="92"/>
  <c r="BE18" i="92"/>
  <c r="BF18" i="92"/>
  <c r="BG18" i="92"/>
  <c r="BH18" i="92"/>
  <c r="BI18" i="92"/>
  <c r="BJ18" i="92"/>
  <c r="BK18" i="92"/>
  <c r="BL18" i="92"/>
  <c r="BM18" i="92"/>
  <c r="BN18" i="92"/>
  <c r="BO18" i="92"/>
  <c r="BP18" i="92"/>
  <c r="BQ18" i="92"/>
  <c r="BR18" i="92"/>
  <c r="BS18" i="92"/>
  <c r="BT18" i="92"/>
  <c r="BU18" i="92"/>
  <c r="BV18" i="92"/>
  <c r="BW18" i="92"/>
  <c r="BX18" i="92"/>
  <c r="BY18" i="92"/>
  <c r="BZ18" i="92"/>
  <c r="CA18" i="92"/>
  <c r="CB18" i="92"/>
  <c r="CC18" i="92"/>
  <c r="CD18" i="92"/>
  <c r="CE18" i="92"/>
  <c r="CF18" i="92"/>
  <c r="CG18" i="92"/>
  <c r="CH18" i="92"/>
  <c r="CI18" i="92"/>
  <c r="CJ18" i="92"/>
  <c r="CK18" i="92"/>
  <c r="CL18" i="92"/>
  <c r="CM18" i="92"/>
  <c r="CN18" i="92"/>
  <c r="CO18" i="92"/>
  <c r="CP18" i="92"/>
  <c r="CQ18" i="92"/>
  <c r="CR18" i="92"/>
  <c r="CS18" i="92"/>
  <c r="CT18" i="92"/>
  <c r="CU18" i="92"/>
  <c r="CV18" i="92"/>
  <c r="CW18" i="92"/>
  <c r="CX18" i="92"/>
  <c r="CY18" i="92"/>
  <c r="CZ18" i="92"/>
  <c r="DA18" i="92"/>
  <c r="DB18" i="92"/>
  <c r="DC18" i="92"/>
  <c r="DD18" i="92"/>
  <c r="DE18" i="92"/>
  <c r="DF18" i="92"/>
  <c r="DG18" i="92"/>
  <c r="DH18" i="92"/>
  <c r="DI18" i="92"/>
  <c r="DJ18" i="92"/>
  <c r="DK18" i="92"/>
  <c r="DL18" i="92"/>
  <c r="DM18" i="92"/>
  <c r="DN18" i="92"/>
  <c r="DO18" i="92"/>
  <c r="DP18" i="92"/>
  <c r="DQ18" i="92"/>
  <c r="DR18" i="92"/>
  <c r="DS18" i="92"/>
  <c r="DT18" i="92"/>
  <c r="DU18" i="92"/>
  <c r="DV18" i="92"/>
  <c r="G17" i="92"/>
  <c r="G18" i="92"/>
  <c r="H45" i="102"/>
  <c r="I45" i="102"/>
  <c r="J45" i="102"/>
  <c r="K45" i="102"/>
  <c r="L45" i="102"/>
  <c r="M45" i="102"/>
  <c r="N45" i="102"/>
  <c r="O45" i="102"/>
  <c r="P45" i="102"/>
  <c r="Q45" i="102"/>
  <c r="R45" i="102"/>
  <c r="G45" i="102"/>
  <c r="AD16" i="102"/>
  <c r="AC16" i="102"/>
  <c r="AB16" i="102"/>
  <c r="AA16" i="102"/>
  <c r="Z16" i="102"/>
  <c r="Y16" i="102"/>
  <c r="X16" i="102"/>
  <c r="W16" i="102"/>
  <c r="V16" i="102"/>
  <c r="U16" i="102"/>
  <c r="T16" i="102"/>
  <c r="S16" i="102"/>
  <c r="DW35" i="102"/>
  <c r="Q37" i="102"/>
  <c r="P37" i="102"/>
  <c r="O37" i="102"/>
  <c r="N37" i="102"/>
  <c r="M37" i="102"/>
  <c r="L37" i="102"/>
  <c r="K37" i="102"/>
  <c r="J37" i="102"/>
  <c r="I37" i="102"/>
  <c r="H37" i="102"/>
  <c r="R37" i="102" s="1"/>
  <c r="G37" i="102"/>
  <c r="EY60" i="102"/>
  <c r="EZ60" i="102" s="1"/>
  <c r="EW60" i="102"/>
  <c r="ET60" i="102"/>
  <c r="ES60" i="102"/>
  <c r="EQ60" i="102"/>
  <c r="EQ61" i="102" s="1"/>
  <c r="EQ62" i="102" s="1"/>
  <c r="EM60" i="102"/>
  <c r="EN60" i="102" s="1"/>
  <c r="EK60" i="102"/>
  <c r="EG15" i="102"/>
  <c r="EG16" i="102" s="1"/>
  <c r="EF66" i="102"/>
  <c r="EF65" i="102"/>
  <c r="EF16" i="102"/>
  <c r="EF15" i="102"/>
  <c r="ED66" i="102"/>
  <c r="ED16" i="102"/>
  <c r="EE60" i="102"/>
  <c r="AD15" i="102"/>
  <c r="AC15" i="102"/>
  <c r="AB15" i="102"/>
  <c r="AA15" i="102"/>
  <c r="Z15" i="102"/>
  <c r="Y15" i="102"/>
  <c r="X15" i="102"/>
  <c r="W15" i="102"/>
  <c r="V15" i="102"/>
  <c r="U15" i="102"/>
  <c r="T15" i="102"/>
  <c r="S15" i="102"/>
  <c r="H15" i="102"/>
  <c r="I15" i="102"/>
  <c r="J15" i="102"/>
  <c r="K15" i="102"/>
  <c r="L15" i="102"/>
  <c r="M15" i="102"/>
  <c r="N15" i="102"/>
  <c r="O15" i="102"/>
  <c r="P15" i="102"/>
  <c r="Q15" i="102"/>
  <c r="R15" i="102"/>
  <c r="H16" i="102"/>
  <c r="I16" i="102"/>
  <c r="J16" i="102"/>
  <c r="K16" i="102"/>
  <c r="L16" i="102"/>
  <c r="M16" i="102"/>
  <c r="N16" i="102"/>
  <c r="O16" i="102"/>
  <c r="P16" i="102"/>
  <c r="Q16" i="102"/>
  <c r="R16" i="102"/>
  <c r="G16" i="102"/>
  <c r="G15" i="102"/>
  <c r="EE137" i="102"/>
  <c r="EE136" i="102"/>
  <c r="EE135" i="102"/>
  <c r="EE134" i="102"/>
  <c r="EE133" i="102"/>
  <c r="EE132" i="102"/>
  <c r="EE131" i="102"/>
  <c r="EE130" i="102"/>
  <c r="EE129" i="102"/>
  <c r="EE128" i="102"/>
  <c r="EE127" i="102"/>
  <c r="EE126" i="102"/>
  <c r="EE124" i="102"/>
  <c r="EE123" i="102"/>
  <c r="EE122" i="102"/>
  <c r="EE121" i="102"/>
  <c r="EE120" i="102"/>
  <c r="EE119" i="102"/>
  <c r="EE118" i="102"/>
  <c r="EE117" i="102"/>
  <c r="EE116" i="102"/>
  <c r="EE115" i="102"/>
  <c r="EE114" i="102"/>
  <c r="EE113" i="102"/>
  <c r="EE111" i="102"/>
  <c r="EE110" i="102"/>
  <c r="EE109" i="102"/>
  <c r="EE108" i="102"/>
  <c r="EE107" i="102"/>
  <c r="EE106" i="102"/>
  <c r="EE105" i="102"/>
  <c r="EE104" i="102"/>
  <c r="EE103" i="102"/>
  <c r="EE102" i="102"/>
  <c r="EE101" i="102"/>
  <c r="EE100" i="102"/>
  <c r="EE98" i="102"/>
  <c r="EE97" i="102"/>
  <c r="EE96" i="102"/>
  <c r="EE95" i="102"/>
  <c r="EE94" i="102"/>
  <c r="EE93" i="102"/>
  <c r="EE92" i="102"/>
  <c r="EE91" i="102"/>
  <c r="EE90" i="102"/>
  <c r="EE89" i="102"/>
  <c r="EE88" i="102"/>
  <c r="EE87" i="102"/>
  <c r="EE85" i="102"/>
  <c r="EE84" i="102"/>
  <c r="EE83" i="102"/>
  <c r="EE82" i="102"/>
  <c r="EE81" i="102"/>
  <c r="EE80" i="102"/>
  <c r="EE79" i="102"/>
  <c r="EE78" i="102"/>
  <c r="EE77" i="102"/>
  <c r="EE76" i="102"/>
  <c r="EE75" i="102"/>
  <c r="EE74" i="102"/>
  <c r="EE72" i="102"/>
  <c r="EE71" i="102"/>
  <c r="EE70" i="102"/>
  <c r="EE69" i="102"/>
  <c r="EE68" i="102"/>
  <c r="EE67" i="102"/>
  <c r="EE66" i="102"/>
  <c r="EE65" i="102"/>
  <c r="EE64" i="102"/>
  <c r="EE63" i="102"/>
  <c r="ED63" i="102"/>
  <c r="EF64" i="102" s="1"/>
  <c r="EX62" i="102"/>
  <c r="ER62" i="102"/>
  <c r="EP62" i="102"/>
  <c r="EV62" i="102" s="1"/>
  <c r="EL62" i="102"/>
  <c r="ED62" i="102"/>
  <c r="EF63" i="102" s="1"/>
  <c r="EX61" i="102"/>
  <c r="ER61" i="102"/>
  <c r="EP61" i="102"/>
  <c r="EL61" i="102"/>
  <c r="EK61" i="102"/>
  <c r="EM62" i="102" s="1"/>
  <c r="EX60" i="102"/>
  <c r="ER60" i="102"/>
  <c r="ES61" i="102"/>
  <c r="EP60" i="102"/>
  <c r="EV60" i="102" s="1"/>
  <c r="EL60" i="102"/>
  <c r="ED60" i="102"/>
  <c r="EE59" i="102"/>
  <c r="EE58" i="102"/>
  <c r="EE57" i="102"/>
  <c r="EE56" i="102"/>
  <c r="EE55" i="102"/>
  <c r="EE54" i="102"/>
  <c r="EE53" i="102"/>
  <c r="EE52" i="102"/>
  <c r="EE51" i="102"/>
  <c r="EE50" i="102"/>
  <c r="EE49" i="102"/>
  <c r="EE48" i="102"/>
  <c r="EE46" i="102"/>
  <c r="EE45" i="102"/>
  <c r="EE44" i="102"/>
  <c r="DV44" i="102"/>
  <c r="DU44" i="102"/>
  <c r="DT44" i="102"/>
  <c r="DS44" i="102"/>
  <c r="DR44" i="102"/>
  <c r="DQ44" i="102"/>
  <c r="DP44" i="102"/>
  <c r="DO44" i="102"/>
  <c r="DN44" i="102"/>
  <c r="DM44" i="102"/>
  <c r="DL44" i="102"/>
  <c r="DK44" i="102"/>
  <c r="DJ44" i="102"/>
  <c r="DI44" i="102"/>
  <c r="DH44" i="102"/>
  <c r="DG44" i="102"/>
  <c r="DF44" i="102"/>
  <c r="DE44" i="102"/>
  <c r="DD44" i="102"/>
  <c r="DC44" i="102"/>
  <c r="DB44" i="102"/>
  <c r="DA44" i="102"/>
  <c r="CZ44" i="102"/>
  <c r="CY44" i="102"/>
  <c r="CX44" i="102"/>
  <c r="CW44" i="102"/>
  <c r="CV44" i="102"/>
  <c r="CU44" i="102"/>
  <c r="CT44" i="102"/>
  <c r="CS44" i="102"/>
  <c r="CR44" i="102"/>
  <c r="CQ44" i="102"/>
  <c r="CP44" i="102"/>
  <c r="CO44" i="102"/>
  <c r="CN44" i="102"/>
  <c r="CM44" i="102"/>
  <c r="CL44" i="102"/>
  <c r="CK44" i="102"/>
  <c r="CJ44" i="102"/>
  <c r="CI44" i="102"/>
  <c r="CH44" i="102"/>
  <c r="CG44" i="102"/>
  <c r="CF44" i="102"/>
  <c r="CE44" i="102"/>
  <c r="CD44" i="102"/>
  <c r="CC44" i="102"/>
  <c r="CB44" i="102"/>
  <c r="CA44" i="102"/>
  <c r="BZ44" i="102"/>
  <c r="BY44" i="102"/>
  <c r="BX44" i="102"/>
  <c r="BW44" i="102"/>
  <c r="BV44" i="102"/>
  <c r="BU44" i="102"/>
  <c r="BT44" i="102"/>
  <c r="BS44" i="102"/>
  <c r="BR44" i="102"/>
  <c r="BQ44" i="102"/>
  <c r="BP44" i="102"/>
  <c r="BO44" i="102"/>
  <c r="BN44" i="102"/>
  <c r="BM44" i="102"/>
  <c r="BL44" i="102"/>
  <c r="BK44" i="102"/>
  <c r="BJ44" i="102"/>
  <c r="BI44" i="102"/>
  <c r="BH44" i="102"/>
  <c r="BG44" i="102"/>
  <c r="BF44" i="102"/>
  <c r="BE44" i="102"/>
  <c r="BD44" i="102"/>
  <c r="BC44" i="102"/>
  <c r="BB44" i="102"/>
  <c r="BA44" i="102"/>
  <c r="AZ44" i="102"/>
  <c r="AY44" i="102"/>
  <c r="AX44" i="102"/>
  <c r="AW44" i="102"/>
  <c r="AV44" i="102"/>
  <c r="AU44" i="102"/>
  <c r="AT44" i="102"/>
  <c r="AS44" i="102"/>
  <c r="AR44" i="102"/>
  <c r="AQ44" i="102"/>
  <c r="AP44" i="102"/>
  <c r="AO44" i="102"/>
  <c r="AN44" i="102"/>
  <c r="AM44" i="102"/>
  <c r="AL44" i="102"/>
  <c r="AK44" i="102"/>
  <c r="AJ44" i="102"/>
  <c r="AI44" i="102"/>
  <c r="AH44" i="102"/>
  <c r="AG44" i="102"/>
  <c r="AF44" i="102"/>
  <c r="AE44" i="102"/>
  <c r="AD44" i="102"/>
  <c r="AC44" i="102"/>
  <c r="AB44" i="102"/>
  <c r="AA44" i="102"/>
  <c r="Z44" i="102"/>
  <c r="Y44" i="102"/>
  <c r="X44" i="102"/>
  <c r="W44" i="102"/>
  <c r="V44" i="102"/>
  <c r="U44" i="102"/>
  <c r="T44" i="102"/>
  <c r="S44" i="102"/>
  <c r="R44" i="102"/>
  <c r="Q44" i="102"/>
  <c r="P44" i="102"/>
  <c r="O44" i="102"/>
  <c r="N44" i="102"/>
  <c r="M44" i="102"/>
  <c r="L44" i="102"/>
  <c r="K44" i="102"/>
  <c r="J44" i="102"/>
  <c r="I44" i="102"/>
  <c r="H44" i="102"/>
  <c r="G44" i="102"/>
  <c r="EE43" i="102"/>
  <c r="EE42" i="102"/>
  <c r="EE41" i="102"/>
  <c r="EE40" i="102"/>
  <c r="EE39" i="102"/>
  <c r="EE38" i="102"/>
  <c r="DW38" i="102"/>
  <c r="EE37" i="102"/>
  <c r="EE36" i="102"/>
  <c r="DW36" i="102"/>
  <c r="EE35" i="102"/>
  <c r="EE32" i="102"/>
  <c r="EE31" i="102"/>
  <c r="EE30" i="102"/>
  <c r="EE29" i="102"/>
  <c r="EE28" i="102"/>
  <c r="EE27" i="102"/>
  <c r="EE26" i="102"/>
  <c r="EE25" i="102"/>
  <c r="EE24" i="102"/>
  <c r="EE23" i="102"/>
  <c r="EE22" i="102"/>
  <c r="EE21" i="102"/>
  <c r="F23" i="102"/>
  <c r="EE19" i="102"/>
  <c r="EE18" i="102"/>
  <c r="DW18" i="102"/>
  <c r="EE17" i="102"/>
  <c r="EE16" i="102"/>
  <c r="EE15" i="102"/>
  <c r="EE14" i="102"/>
  <c r="EE13" i="102"/>
  <c r="EE12" i="102"/>
  <c r="EE11" i="102"/>
  <c r="EE10" i="102"/>
  <c r="EE9" i="102"/>
  <c r="EE8" i="102"/>
  <c r="EF8" i="102" s="1"/>
  <c r="EG8" i="102" s="1"/>
  <c r="ED8" i="102"/>
  <c r="EF9" i="102" s="1"/>
  <c r="DS5" i="88"/>
  <c r="DT5" i="88"/>
  <c r="DU5" i="88"/>
  <c r="DV5" i="88"/>
  <c r="DW5" i="88"/>
  <c r="DX5" i="88"/>
  <c r="DY5" i="88"/>
  <c r="DZ5" i="88"/>
  <c r="EA5" i="88"/>
  <c r="EB5" i="88"/>
  <c r="EC5" i="88"/>
  <c r="DS6" i="88"/>
  <c r="DL15" i="102" s="1"/>
  <c r="DT6" i="88"/>
  <c r="DM15" i="102" s="1"/>
  <c r="DU6" i="88"/>
  <c r="DN15" i="102" s="1"/>
  <c r="DV6" i="88"/>
  <c r="DO15" i="102" s="1"/>
  <c r="DW6" i="88"/>
  <c r="DP15" i="102" s="1"/>
  <c r="DX6" i="88"/>
  <c r="DQ15" i="102" s="1"/>
  <c r="DY6" i="88"/>
  <c r="DR15" i="102" s="1"/>
  <c r="DZ6" i="88"/>
  <c r="DS15" i="102" s="1"/>
  <c r="EA6" i="88"/>
  <c r="DT15" i="102" s="1"/>
  <c r="EB6" i="88"/>
  <c r="DU15" i="102" s="1"/>
  <c r="EC6" i="88"/>
  <c r="DV15" i="102" s="1"/>
  <c r="DF5" i="88"/>
  <c r="DG5" i="88"/>
  <c r="DH5" i="88"/>
  <c r="DI5" i="88"/>
  <c r="DJ5" i="88"/>
  <c r="DK5" i="88"/>
  <c r="DL5" i="88"/>
  <c r="DM5" i="88"/>
  <c r="DN5" i="88"/>
  <c r="DO5" i="88"/>
  <c r="DP5" i="88"/>
  <c r="DF6" i="88"/>
  <c r="DR17" i="88" s="1"/>
  <c r="DK16" i="102" s="1"/>
  <c r="DG6" i="88"/>
  <c r="DA15" i="102" s="1"/>
  <c r="DH6" i="88"/>
  <c r="DB15" i="102" s="1"/>
  <c r="DI6" i="88"/>
  <c r="DC15" i="102" s="1"/>
  <c r="DJ6" i="88"/>
  <c r="DV17" i="88" s="1"/>
  <c r="DO16" i="102" s="1"/>
  <c r="DK6" i="88"/>
  <c r="DL6" i="88"/>
  <c r="DF15" i="102" s="1"/>
  <c r="DM6" i="88"/>
  <c r="DG15" i="102" s="1"/>
  <c r="DN6" i="88"/>
  <c r="DZ17" i="88" s="1"/>
  <c r="DS16" i="102" s="1"/>
  <c r="DO6" i="88"/>
  <c r="DP6" i="88"/>
  <c r="DJ15" i="102" s="1"/>
  <c r="CS5" i="88"/>
  <c r="CT5" i="88"/>
  <c r="CU5" i="88"/>
  <c r="CV5" i="88"/>
  <c r="CW5" i="88"/>
  <c r="CX5" i="88"/>
  <c r="CY5" i="88"/>
  <c r="CZ5" i="88"/>
  <c r="DA5" i="88"/>
  <c r="DB5" i="88"/>
  <c r="DC5" i="88"/>
  <c r="CS6" i="88"/>
  <c r="DE17" i="88" s="1"/>
  <c r="CY16" i="102" s="1"/>
  <c r="CT6" i="88"/>
  <c r="CO15" i="102" s="1"/>
  <c r="CU6" i="88"/>
  <c r="CV6" i="88"/>
  <c r="DH17" i="88" s="1"/>
  <c r="DB16" i="102" s="1"/>
  <c r="CW6" i="88"/>
  <c r="DI17" i="88" s="1"/>
  <c r="DC16" i="102" s="1"/>
  <c r="CX6" i="88"/>
  <c r="CS15" i="102" s="1"/>
  <c r="CY6" i="88"/>
  <c r="CZ6" i="88"/>
  <c r="DA6" i="88"/>
  <c r="DM17" i="88" s="1"/>
  <c r="DG16" i="102" s="1"/>
  <c r="DB6" i="88"/>
  <c r="CW15" i="102" s="1"/>
  <c r="DC6" i="88"/>
  <c r="CX15" i="102" s="1"/>
  <c r="CF5" i="88"/>
  <c r="CG5" i="88"/>
  <c r="CH5" i="88"/>
  <c r="CI5" i="88"/>
  <c r="CJ5" i="88"/>
  <c r="CK5" i="88"/>
  <c r="CL5" i="88"/>
  <c r="CM5" i="88"/>
  <c r="CN5" i="88"/>
  <c r="CO5" i="88"/>
  <c r="CP5" i="88"/>
  <c r="CF6" i="88"/>
  <c r="CR17" i="88" s="1"/>
  <c r="CM16" i="102" s="1"/>
  <c r="CG6" i="88"/>
  <c r="CH6" i="88"/>
  <c r="CD15" i="102" s="1"/>
  <c r="CI6" i="88"/>
  <c r="CE15" i="102" s="1"/>
  <c r="CJ6" i="88"/>
  <c r="CV17" i="88" s="1"/>
  <c r="CQ16" i="102" s="1"/>
  <c r="CK6" i="88"/>
  <c r="CG15" i="102" s="1"/>
  <c r="CL6" i="88"/>
  <c r="CH15" i="102" s="1"/>
  <c r="CM6" i="88"/>
  <c r="CI15" i="102" s="1"/>
  <c r="CN6" i="88"/>
  <c r="CZ17" i="88" s="1"/>
  <c r="CU16" i="102" s="1"/>
  <c r="CO6" i="88"/>
  <c r="CK15" i="102" s="1"/>
  <c r="CP6" i="88"/>
  <c r="CL15" i="102" s="1"/>
  <c r="BS5" i="88"/>
  <c r="BT5" i="88"/>
  <c r="BU5" i="88"/>
  <c r="BV5" i="88"/>
  <c r="BW5" i="88"/>
  <c r="BX5" i="88"/>
  <c r="BY5" i="88"/>
  <c r="BZ5" i="88"/>
  <c r="CA5" i="88"/>
  <c r="CB5" i="88"/>
  <c r="CC5" i="88"/>
  <c r="BS6" i="88"/>
  <c r="BP15" i="102" s="1"/>
  <c r="BT6" i="88"/>
  <c r="BQ15" i="102" s="1"/>
  <c r="BU6" i="88"/>
  <c r="BR15" i="102" s="1"/>
  <c r="BV6" i="88"/>
  <c r="CH17" i="88" s="1"/>
  <c r="CD16" i="102" s="1"/>
  <c r="BW6" i="88"/>
  <c r="CI17" i="88" s="1"/>
  <c r="CE16" i="102" s="1"/>
  <c r="BX6" i="88"/>
  <c r="BU15" i="102" s="1"/>
  <c r="BY6" i="88"/>
  <c r="BV15" i="102" s="1"/>
  <c r="BZ6" i="88"/>
  <c r="CA6" i="88"/>
  <c r="BX15" i="102" s="1"/>
  <c r="CB6" i="88"/>
  <c r="BY15" i="102" s="1"/>
  <c r="CC6" i="88"/>
  <c r="BZ15" i="102" s="1"/>
  <c r="BF5" i="88"/>
  <c r="BG5" i="88"/>
  <c r="BH5" i="88"/>
  <c r="BI5" i="88"/>
  <c r="BJ5" i="88"/>
  <c r="BK5" i="88"/>
  <c r="BL5" i="88"/>
  <c r="BM5" i="88"/>
  <c r="BN5" i="88"/>
  <c r="BO5" i="88"/>
  <c r="BP5" i="88"/>
  <c r="BF6" i="88"/>
  <c r="BR17" i="88" s="1"/>
  <c r="BO16" i="102" s="1"/>
  <c r="BG6" i="88"/>
  <c r="BH6" i="88"/>
  <c r="BF15" i="102" s="1"/>
  <c r="BI6" i="88"/>
  <c r="BG15" i="102" s="1"/>
  <c r="BJ6" i="88"/>
  <c r="BV17" i="88" s="1"/>
  <c r="BS16" i="102" s="1"/>
  <c r="BK6" i="88"/>
  <c r="BL6" i="88"/>
  <c r="BJ15" i="102" s="1"/>
  <c r="BM6" i="88"/>
  <c r="BK15" i="102" s="1"/>
  <c r="BN6" i="88"/>
  <c r="BZ17" i="88" s="1"/>
  <c r="BW16" i="102" s="1"/>
  <c r="BO6" i="88"/>
  <c r="BM15" i="102" s="1"/>
  <c r="BP6" i="88"/>
  <c r="BN15" i="102" s="1"/>
  <c r="AS5" i="88"/>
  <c r="AT5" i="88"/>
  <c r="AU5" i="88"/>
  <c r="AV5" i="88"/>
  <c r="AW5" i="88"/>
  <c r="AX5" i="88"/>
  <c r="AY5" i="88"/>
  <c r="AZ5" i="88"/>
  <c r="BA5" i="88"/>
  <c r="BB5" i="88"/>
  <c r="BC5" i="88"/>
  <c r="AS6" i="88"/>
  <c r="BE17" i="88" s="1"/>
  <c r="BC16" i="102" s="1"/>
  <c r="AT6" i="88"/>
  <c r="AS15" i="102" s="1"/>
  <c r="AU6" i="88"/>
  <c r="AT15" i="102" s="1"/>
  <c r="AV6" i="88"/>
  <c r="AU15" i="102" s="1"/>
  <c r="AW6" i="88"/>
  <c r="BI17" i="88" s="1"/>
  <c r="BG16" i="102" s="1"/>
  <c r="AX6" i="88"/>
  <c r="AW15" i="102" s="1"/>
  <c r="AY6" i="88"/>
  <c r="AX15" i="102" s="1"/>
  <c r="AZ6" i="88"/>
  <c r="BA6" i="88"/>
  <c r="BM17" i="88" s="1"/>
  <c r="BK16" i="102" s="1"/>
  <c r="BB6" i="88"/>
  <c r="BA15" i="102" s="1"/>
  <c r="BC6" i="88"/>
  <c r="BB15" i="102" s="1"/>
  <c r="AF5" i="88"/>
  <c r="AG5" i="88"/>
  <c r="AH5" i="88"/>
  <c r="AI5" i="88"/>
  <c r="AJ5" i="88"/>
  <c r="AK5" i="88"/>
  <c r="AL5" i="88"/>
  <c r="AM5" i="88"/>
  <c r="AN5" i="88"/>
  <c r="AO5" i="88"/>
  <c r="AP5" i="88"/>
  <c r="AF6" i="88"/>
  <c r="AR17" i="88" s="1"/>
  <c r="AQ16" i="102" s="1"/>
  <c r="AG6" i="88"/>
  <c r="AG15" i="102" s="1"/>
  <c r="AH6" i="88"/>
  <c r="AH15" i="102" s="1"/>
  <c r="AI6" i="88"/>
  <c r="AI15" i="102" s="1"/>
  <c r="AJ6" i="88"/>
  <c r="AJ15" i="102" s="1"/>
  <c r="AK6" i="88"/>
  <c r="AK15" i="102" s="1"/>
  <c r="AL6" i="88"/>
  <c r="AL15" i="102" s="1"/>
  <c r="AM6" i="88"/>
  <c r="AM15" i="102" s="1"/>
  <c r="AN6" i="88"/>
  <c r="AZ17" i="88" s="1"/>
  <c r="AY16" i="102" s="1"/>
  <c r="AO6" i="88"/>
  <c r="AO15" i="102" s="1"/>
  <c r="AP6" i="88"/>
  <c r="AP15" i="102" s="1"/>
  <c r="S5" i="88"/>
  <c r="T5" i="88"/>
  <c r="U5" i="88"/>
  <c r="V5" i="88"/>
  <c r="W5" i="88"/>
  <c r="X5" i="88"/>
  <c r="Y5" i="88"/>
  <c r="Z5" i="88"/>
  <c r="AA5" i="88"/>
  <c r="AB5" i="88"/>
  <c r="AC5" i="88"/>
  <c r="DR6" i="88"/>
  <c r="DK15" i="102" s="1"/>
  <c r="DE6" i="88"/>
  <c r="DP17" i="88" s="1"/>
  <c r="DJ16" i="102" s="1"/>
  <c r="CR6" i="88"/>
  <c r="CM15" i="102" s="1"/>
  <c r="CE6" i="88"/>
  <c r="CA15" i="102" s="1"/>
  <c r="BR6" i="88"/>
  <c r="BO15" i="102" s="1"/>
  <c r="BE6" i="88"/>
  <c r="BP17" i="88" s="1"/>
  <c r="BN16" i="102" s="1"/>
  <c r="AR6" i="88"/>
  <c r="AQ15" i="102" s="1"/>
  <c r="AE6" i="88"/>
  <c r="AE15" i="102" s="1"/>
  <c r="DR5" i="88"/>
  <c r="DE5" i="88"/>
  <c r="CR5" i="88"/>
  <c r="CE5" i="88"/>
  <c r="BR5" i="88"/>
  <c r="BE5" i="88"/>
  <c r="AR5" i="88"/>
  <c r="AE5" i="88"/>
  <c r="R5" i="88"/>
  <c r="R242" i="88"/>
  <c r="S34" i="102" s="1"/>
  <c r="P242" i="88"/>
  <c r="R34" i="102" s="1"/>
  <c r="O242" i="88"/>
  <c r="Q34" i="102" s="1"/>
  <c r="N242" i="88"/>
  <c r="P34" i="102" s="1"/>
  <c r="M242" i="88"/>
  <c r="O34" i="102" s="1"/>
  <c r="L242" i="88"/>
  <c r="N34" i="102" s="1"/>
  <c r="K242" i="88"/>
  <c r="M34" i="102" s="1"/>
  <c r="J242" i="88"/>
  <c r="L34" i="102" s="1"/>
  <c r="I242" i="88"/>
  <c r="K34" i="102" s="1"/>
  <c r="H242" i="88"/>
  <c r="J34" i="102" s="1"/>
  <c r="G242" i="88"/>
  <c r="I34" i="102" s="1"/>
  <c r="F242" i="88"/>
  <c r="H34" i="102" s="1"/>
  <c r="E242" i="88"/>
  <c r="R193" i="88"/>
  <c r="S193" i="88" s="1"/>
  <c r="T193" i="88" s="1"/>
  <c r="U193" i="88" s="1"/>
  <c r="V193" i="88" s="1"/>
  <c r="W193" i="88" s="1"/>
  <c r="X193" i="88" s="1"/>
  <c r="Y193" i="88" s="1"/>
  <c r="Z193" i="88" s="1"/>
  <c r="AA193" i="88" s="1"/>
  <c r="AB193" i="88" s="1"/>
  <c r="AC193" i="88" s="1"/>
  <c r="AE193" i="88" s="1"/>
  <c r="AF193" i="88" s="1"/>
  <c r="AG193" i="88" s="1"/>
  <c r="AH193" i="88" s="1"/>
  <c r="AI193" i="88" s="1"/>
  <c r="AJ193" i="88" s="1"/>
  <c r="AK193" i="88" s="1"/>
  <c r="AL193" i="88" s="1"/>
  <c r="AM193" i="88" s="1"/>
  <c r="AN193" i="88" s="1"/>
  <c r="AO193" i="88" s="1"/>
  <c r="AP193" i="88" s="1"/>
  <c r="AR193" i="88" s="1"/>
  <c r="AS193" i="88" s="1"/>
  <c r="AT193" i="88" s="1"/>
  <c r="AU193" i="88" s="1"/>
  <c r="AV193" i="88" s="1"/>
  <c r="AW193" i="88" s="1"/>
  <c r="AX193" i="88" s="1"/>
  <c r="AY193" i="88" s="1"/>
  <c r="AZ193" i="88" s="1"/>
  <c r="BA193" i="88" s="1"/>
  <c r="BB193" i="88" s="1"/>
  <c r="BC193" i="88" s="1"/>
  <c r="BE193" i="88" s="1"/>
  <c r="BF193" i="88" s="1"/>
  <c r="BG193" i="88" s="1"/>
  <c r="BH193" i="88" s="1"/>
  <c r="BI193" i="88" s="1"/>
  <c r="BJ193" i="88" s="1"/>
  <c r="BK193" i="88" s="1"/>
  <c r="BL193" i="88" s="1"/>
  <c r="BM193" i="88" s="1"/>
  <c r="BN193" i="88" s="1"/>
  <c r="BO193" i="88" s="1"/>
  <c r="BP193" i="88" s="1"/>
  <c r="BR193" i="88" s="1"/>
  <c r="BS193" i="88" s="1"/>
  <c r="BT193" i="88" s="1"/>
  <c r="BU193" i="88" s="1"/>
  <c r="BV193" i="88" s="1"/>
  <c r="BW193" i="88" s="1"/>
  <c r="BX193" i="88" s="1"/>
  <c r="BY193" i="88" s="1"/>
  <c r="BZ193" i="88" s="1"/>
  <c r="CA193" i="88" s="1"/>
  <c r="CB193" i="88" s="1"/>
  <c r="CC193" i="88" s="1"/>
  <c r="CE193" i="88" s="1"/>
  <c r="CF193" i="88" s="1"/>
  <c r="CG193" i="88" s="1"/>
  <c r="CH193" i="88" s="1"/>
  <c r="CI193" i="88" s="1"/>
  <c r="CJ193" i="88" s="1"/>
  <c r="CK193" i="88" s="1"/>
  <c r="CL193" i="88" s="1"/>
  <c r="CM193" i="88" s="1"/>
  <c r="CN193" i="88" s="1"/>
  <c r="CO193" i="88" s="1"/>
  <c r="CP193" i="88" s="1"/>
  <c r="CR193" i="88" s="1"/>
  <c r="CS193" i="88" s="1"/>
  <c r="CT193" i="88" s="1"/>
  <c r="CU193" i="88" s="1"/>
  <c r="CV193" i="88" s="1"/>
  <c r="CW193" i="88" s="1"/>
  <c r="CX193" i="88" s="1"/>
  <c r="CY193" i="88" s="1"/>
  <c r="CZ193" i="88" s="1"/>
  <c r="DA193" i="88" s="1"/>
  <c r="DB193" i="88" s="1"/>
  <c r="DC193" i="88" s="1"/>
  <c r="DE193" i="88" s="1"/>
  <c r="DF193" i="88" s="1"/>
  <c r="DG193" i="88" s="1"/>
  <c r="DH193" i="88" s="1"/>
  <c r="DI193" i="88" s="1"/>
  <c r="DJ193" i="88" s="1"/>
  <c r="DK193" i="88" s="1"/>
  <c r="DL193" i="88" s="1"/>
  <c r="DM193" i="88" s="1"/>
  <c r="DN193" i="88" s="1"/>
  <c r="DO193" i="88" s="1"/>
  <c r="DP193" i="88" s="1"/>
  <c r="DR193" i="88" s="1"/>
  <c r="DS193" i="88" s="1"/>
  <c r="DT193" i="88" s="1"/>
  <c r="DU193" i="88" s="1"/>
  <c r="DV193" i="88" s="1"/>
  <c r="DW193" i="88" s="1"/>
  <c r="DX193" i="88" s="1"/>
  <c r="DY193" i="88" s="1"/>
  <c r="DZ193" i="88" s="1"/>
  <c r="EA193" i="88" s="1"/>
  <c r="EB193" i="88" s="1"/>
  <c r="EC193" i="88" s="1"/>
  <c r="B95" i="88"/>
  <c r="E46" i="88"/>
  <c r="DY17" i="88"/>
  <c r="DR16" i="102" s="1"/>
  <c r="CO17" i="88"/>
  <c r="CK16" i="102" s="1"/>
  <c r="CG17" i="88" l="1"/>
  <c r="CC16" i="102" s="1"/>
  <c r="CM17" i="88"/>
  <c r="CI16" i="102" s="1"/>
  <c r="E95" i="88"/>
  <c r="DV240" i="88"/>
  <c r="DF240" i="88"/>
  <c r="EB240" i="88"/>
  <c r="BY240" i="88"/>
  <c r="AS17" i="88"/>
  <c r="AR16" i="102" s="1"/>
  <c r="BA17" i="88"/>
  <c r="AZ16" i="102" s="1"/>
  <c r="AG240" i="88"/>
  <c r="DO240" i="88"/>
  <c r="AL240" i="88"/>
  <c r="CF240" i="88"/>
  <c r="BC240" i="88"/>
  <c r="DU240" i="88"/>
  <c r="AZ240" i="88"/>
  <c r="CY240" i="88"/>
  <c r="BN240" i="88"/>
  <c r="AW240" i="88"/>
  <c r="AJ240" i="88"/>
  <c r="CU17" i="88"/>
  <c r="CP16" i="102" s="1"/>
  <c r="BS240" i="88"/>
  <c r="CH240" i="88"/>
  <c r="CO240" i="88"/>
  <c r="CV240" i="88"/>
  <c r="U240" i="88"/>
  <c r="BH17" i="88"/>
  <c r="BF16" i="102" s="1"/>
  <c r="DF17" i="88"/>
  <c r="CZ16" i="102" s="1"/>
  <c r="CJ17" i="88"/>
  <c r="CF16" i="102" s="1"/>
  <c r="BJ17" i="88"/>
  <c r="BH16" i="102" s="1"/>
  <c r="DJ17" i="88"/>
  <c r="DD16" i="102" s="1"/>
  <c r="CM240" i="88"/>
  <c r="AY240" i="88"/>
  <c r="DB240" i="88"/>
  <c r="BF240" i="88"/>
  <c r="DM240" i="88"/>
  <c r="BU240" i="88"/>
  <c r="DT240" i="88"/>
  <c r="CB240" i="88"/>
  <c r="AF240" i="88"/>
  <c r="AB240" i="88"/>
  <c r="AY17" i="88"/>
  <c r="AX16" i="102" s="1"/>
  <c r="BU17" i="88"/>
  <c r="BR16" i="102" s="1"/>
  <c r="DU17" i="88"/>
  <c r="DN16" i="102" s="1"/>
  <c r="DS240" i="88"/>
  <c r="BW240" i="88"/>
  <c r="AE240" i="88"/>
  <c r="CL240" i="88"/>
  <c r="AP240" i="88"/>
  <c r="CW240" i="88"/>
  <c r="BA240" i="88"/>
  <c r="CZ240" i="88"/>
  <c r="BL240" i="88"/>
  <c r="AC240" i="88"/>
  <c r="E240" i="88"/>
  <c r="E289" i="88" s="1"/>
  <c r="BX17" i="88"/>
  <c r="BU16" i="102" s="1"/>
  <c r="DG240" i="88"/>
  <c r="CI240" i="88"/>
  <c r="BO240" i="88"/>
  <c r="AM240" i="88"/>
  <c r="DR240" i="88"/>
  <c r="CX240" i="88"/>
  <c r="BV240" i="88"/>
  <c r="BB240" i="88"/>
  <c r="AH240" i="88"/>
  <c r="DE240" i="88"/>
  <c r="CK240" i="88"/>
  <c r="BM240" i="88"/>
  <c r="AO240" i="88"/>
  <c r="DP240" i="88"/>
  <c r="CR240" i="88"/>
  <c r="BT240" i="88"/>
  <c r="AV240" i="88"/>
  <c r="P240" i="88"/>
  <c r="V240" i="88"/>
  <c r="X240" i="88"/>
  <c r="AA240" i="88"/>
  <c r="DW240" i="88"/>
  <c r="DC240" i="88"/>
  <c r="CE240" i="88"/>
  <c r="BG240" i="88"/>
  <c r="AI240" i="88"/>
  <c r="DN240" i="88"/>
  <c r="CP240" i="88"/>
  <c r="BR240" i="88"/>
  <c r="AX240" i="88"/>
  <c r="DY240" i="88"/>
  <c r="DA240" i="88"/>
  <c r="CG240" i="88"/>
  <c r="BE240" i="88"/>
  <c r="AK240" i="88"/>
  <c r="DL240" i="88"/>
  <c r="CJ240" i="88"/>
  <c r="BP240" i="88"/>
  <c r="AR240" i="88"/>
  <c r="H240" i="88"/>
  <c r="M240" i="88"/>
  <c r="K240" i="88"/>
  <c r="N240" i="88"/>
  <c r="DB17" i="88"/>
  <c r="CW16" i="102" s="1"/>
  <c r="G240" i="88"/>
  <c r="J240" i="88"/>
  <c r="AN15" i="102"/>
  <c r="BF17" i="88"/>
  <c r="BD16" i="102" s="1"/>
  <c r="BN17" i="88"/>
  <c r="BL16" i="102" s="1"/>
  <c r="BY17" i="88"/>
  <c r="BV16" i="102" s="1"/>
  <c r="CY17" i="88"/>
  <c r="CT16" i="102" s="1"/>
  <c r="DN17" i="88"/>
  <c r="DH16" i="102" s="1"/>
  <c r="CZ15" i="102"/>
  <c r="EA240" i="88"/>
  <c r="DK240" i="88"/>
  <c r="CU240" i="88"/>
  <c r="CA240" i="88"/>
  <c r="BK240" i="88"/>
  <c r="AU240" i="88"/>
  <c r="DZ240" i="88"/>
  <c r="DJ240" i="88"/>
  <c r="CT240" i="88"/>
  <c r="BZ240" i="88"/>
  <c r="BJ240" i="88"/>
  <c r="AT240" i="88"/>
  <c r="EC240" i="88"/>
  <c r="DI240" i="88"/>
  <c r="CS240" i="88"/>
  <c r="CC240" i="88"/>
  <c r="BI240" i="88"/>
  <c r="AS240" i="88"/>
  <c r="DX240" i="88"/>
  <c r="DH240" i="88"/>
  <c r="CN240" i="88"/>
  <c r="BX240" i="88"/>
  <c r="BH240" i="88"/>
  <c r="AN240" i="88"/>
  <c r="L240" i="88"/>
  <c r="Y240" i="88"/>
  <c r="I240" i="88"/>
  <c r="T240" i="88"/>
  <c r="Z240" i="88"/>
  <c r="W240" i="88"/>
  <c r="F240" i="88"/>
  <c r="BK17" i="88"/>
  <c r="BI16" i="102" s="1"/>
  <c r="AU17" i="88"/>
  <c r="AT16" i="102" s="1"/>
  <c r="BO17" i="88"/>
  <c r="BM16" i="102" s="1"/>
  <c r="CF17" i="88"/>
  <c r="CB16" i="102" s="1"/>
  <c r="CN17" i="88"/>
  <c r="CJ16" i="102" s="1"/>
  <c r="DO17" i="88"/>
  <c r="DI16" i="102" s="1"/>
  <c r="AF15" i="102"/>
  <c r="DH15" i="102"/>
  <c r="O240" i="88"/>
  <c r="R240" i="88"/>
  <c r="S240" i="88"/>
  <c r="AV15" i="102"/>
  <c r="CY15" i="102"/>
  <c r="AT17" i="88"/>
  <c r="AS16" i="102" s="1"/>
  <c r="CQ15" i="102"/>
  <c r="BT15" i="102"/>
  <c r="CN15" i="102"/>
  <c r="AZ15" i="102"/>
  <c r="BB17" i="88"/>
  <c r="BA16" i="102" s="1"/>
  <c r="BT17" i="88"/>
  <c r="BQ16" i="102" s="1"/>
  <c r="CB17" i="88"/>
  <c r="BY16" i="102" s="1"/>
  <c r="DS17" i="88"/>
  <c r="DL16" i="102" s="1"/>
  <c r="AR15" i="102"/>
  <c r="BC15" i="102"/>
  <c r="BL15" i="102"/>
  <c r="CJ15" i="102"/>
  <c r="CR15" i="102"/>
  <c r="CX17" i="88"/>
  <c r="CS16" i="102" s="1"/>
  <c r="DX17" i="88"/>
  <c r="DQ16" i="102" s="1"/>
  <c r="AX17" i="88"/>
  <c r="AW16" i="102" s="1"/>
  <c r="CE17" i="88"/>
  <c r="CA16" i="102" s="1"/>
  <c r="CT17" i="88"/>
  <c r="CO16" i="102" s="1"/>
  <c r="DA17" i="88"/>
  <c r="CV16" i="102" s="1"/>
  <c r="DT17" i="88"/>
  <c r="DM16" i="102" s="1"/>
  <c r="EB17" i="88"/>
  <c r="DU16" i="102" s="1"/>
  <c r="BD15" i="102"/>
  <c r="CB15" i="102"/>
  <c r="CV15" i="102"/>
  <c r="AW17" i="88"/>
  <c r="AV16" i="102" s="1"/>
  <c r="CA17" i="88"/>
  <c r="BX16" i="102" s="1"/>
  <c r="CW17" i="88"/>
  <c r="CR16" i="102" s="1"/>
  <c r="G22" i="102"/>
  <c r="H22" i="102" s="1"/>
  <c r="I22" i="102" s="1"/>
  <c r="J22" i="102" s="1"/>
  <c r="K22" i="102" s="1"/>
  <c r="L22" i="102" s="1"/>
  <c r="M22" i="102" s="1"/>
  <c r="N22" i="102" s="1"/>
  <c r="O22" i="102" s="1"/>
  <c r="P22" i="102" s="1"/>
  <c r="Q22" i="102" s="1"/>
  <c r="R22" i="102" s="1"/>
  <c r="S22" i="102" s="1"/>
  <c r="T22" i="102" s="1"/>
  <c r="U22" i="102" s="1"/>
  <c r="V22" i="102" s="1"/>
  <c r="W22" i="102" s="1"/>
  <c r="X22" i="102" s="1"/>
  <c r="Y22" i="102" s="1"/>
  <c r="Z22" i="102" s="1"/>
  <c r="AA22" i="102" s="1"/>
  <c r="AB22" i="102" s="1"/>
  <c r="AC22" i="102" s="1"/>
  <c r="AD22" i="102" s="1"/>
  <c r="BS15" i="102"/>
  <c r="BL17" i="88"/>
  <c r="BJ16" i="102" s="1"/>
  <c r="AY15" i="102"/>
  <c r="BI15" i="102"/>
  <c r="BW17" i="88"/>
  <c r="BT16" i="102" s="1"/>
  <c r="BE15" i="102"/>
  <c r="BS17" i="88"/>
  <c r="BP16" i="102" s="1"/>
  <c r="CL17" i="88"/>
  <c r="CH16" i="102" s="1"/>
  <c r="BW15" i="102"/>
  <c r="CC15" i="102"/>
  <c r="CS17" i="88"/>
  <c r="CN16" i="102" s="1"/>
  <c r="DL17" i="88"/>
  <c r="DF16" i="102" s="1"/>
  <c r="CU15" i="102"/>
  <c r="DI15" i="102"/>
  <c r="EA17" i="88"/>
  <c r="DT16" i="102" s="1"/>
  <c r="DE15" i="102"/>
  <c r="DW17" i="88"/>
  <c r="DP16" i="102" s="1"/>
  <c r="CT15" i="102"/>
  <c r="DK17" i="88"/>
  <c r="DE16" i="102" s="1"/>
  <c r="CP15" i="102"/>
  <c r="DG17" i="88"/>
  <c r="DA16" i="102" s="1"/>
  <c r="AV17" i="88"/>
  <c r="AU16" i="102" s="1"/>
  <c r="BG17" i="88"/>
  <c r="BE16" i="102" s="1"/>
  <c r="CK17" i="88"/>
  <c r="CG16" i="102" s="1"/>
  <c r="G34" i="102"/>
  <c r="E291" i="88"/>
  <c r="F291" i="88" s="1"/>
  <c r="G291" i="88" s="1"/>
  <c r="H291" i="88" s="1"/>
  <c r="I291" i="88" s="1"/>
  <c r="J291" i="88" s="1"/>
  <c r="K291" i="88" s="1"/>
  <c r="L291" i="88" s="1"/>
  <c r="M291" i="88" s="1"/>
  <c r="N291" i="88" s="1"/>
  <c r="O291" i="88" s="1"/>
  <c r="P291" i="88" s="1"/>
  <c r="R291" i="88" s="1"/>
  <c r="BH15" i="102"/>
  <c r="CF15" i="102"/>
  <c r="DD15" i="102"/>
  <c r="B22" i="97"/>
  <c r="EY61" i="102"/>
  <c r="EZ61" i="102" s="1"/>
  <c r="EW61" i="102"/>
  <c r="EY62" i="102" s="1"/>
  <c r="EG9" i="102"/>
  <c r="ED9" i="102"/>
  <c r="G20" i="102"/>
  <c r="ET61" i="102"/>
  <c r="EV61" i="102"/>
  <c r="ED61" i="102"/>
  <c r="EH60" i="102"/>
  <c r="EK62" i="102"/>
  <c r="EG60" i="102"/>
  <c r="ED64" i="102"/>
  <c r="EM61" i="102"/>
  <c r="Q242" i="88"/>
  <c r="AB242" i="88"/>
  <c r="AC34" i="102" s="1"/>
  <c r="AJ242" i="88"/>
  <c r="AJ34" i="102" s="1"/>
  <c r="AV242" i="88"/>
  <c r="AU34" i="102" s="1"/>
  <c r="BH242" i="88"/>
  <c r="BF34" i="102" s="1"/>
  <c r="BT242" i="88"/>
  <c r="BQ34" i="102" s="1"/>
  <c r="CF242" i="88"/>
  <c r="CB34" i="102" s="1"/>
  <c r="CR242" i="88"/>
  <c r="CM34" i="102" s="1"/>
  <c r="DL242" i="88"/>
  <c r="DF34" i="102" s="1"/>
  <c r="EB242" i="88"/>
  <c r="DU34" i="102" s="1"/>
  <c r="U242" i="88"/>
  <c r="V34" i="102" s="1"/>
  <c r="Y242" i="88"/>
  <c r="Z34" i="102" s="1"/>
  <c r="AC242" i="88"/>
  <c r="AD34" i="102" s="1"/>
  <c r="AG242" i="88"/>
  <c r="AG34" i="102" s="1"/>
  <c r="AK242" i="88"/>
  <c r="AK34" i="102" s="1"/>
  <c r="AO242" i="88"/>
  <c r="AO34" i="102" s="1"/>
  <c r="AS242" i="88"/>
  <c r="AR34" i="102" s="1"/>
  <c r="AW242" i="88"/>
  <c r="AV34" i="102" s="1"/>
  <c r="BA242" i="88"/>
  <c r="AZ34" i="102" s="1"/>
  <c r="BE242" i="88"/>
  <c r="BC34" i="102" s="1"/>
  <c r="BI242" i="88"/>
  <c r="BG34" i="102" s="1"/>
  <c r="BM242" i="88"/>
  <c r="BK34" i="102" s="1"/>
  <c r="BU242" i="88"/>
  <c r="BR34" i="102" s="1"/>
  <c r="BY242" i="88"/>
  <c r="BV34" i="102" s="1"/>
  <c r="CC242" i="88"/>
  <c r="BZ34" i="102" s="1"/>
  <c r="CG242" i="88"/>
  <c r="CC34" i="102" s="1"/>
  <c r="CK242" i="88"/>
  <c r="CG34" i="102" s="1"/>
  <c r="CO242" i="88"/>
  <c r="CK34" i="102" s="1"/>
  <c r="CS242" i="88"/>
  <c r="CN34" i="102" s="1"/>
  <c r="CW242" i="88"/>
  <c r="CR34" i="102" s="1"/>
  <c r="DA242" i="88"/>
  <c r="CV34" i="102" s="1"/>
  <c r="DE242" i="88"/>
  <c r="CY34" i="102" s="1"/>
  <c r="DI242" i="88"/>
  <c r="DC34" i="102" s="1"/>
  <c r="DM242" i="88"/>
  <c r="DG34" i="102" s="1"/>
  <c r="DU242" i="88"/>
  <c r="DN34" i="102" s="1"/>
  <c r="DY242" i="88"/>
  <c r="DR34" i="102" s="1"/>
  <c r="EC242" i="88"/>
  <c r="DV34" i="102" s="1"/>
  <c r="X242" i="88"/>
  <c r="Y34" i="102" s="1"/>
  <c r="AN242" i="88"/>
  <c r="AN34" i="102" s="1"/>
  <c r="AZ242" i="88"/>
  <c r="AY34" i="102" s="1"/>
  <c r="BL242" i="88"/>
  <c r="BJ34" i="102" s="1"/>
  <c r="BX242" i="88"/>
  <c r="BU34" i="102" s="1"/>
  <c r="CN242" i="88"/>
  <c r="CJ34" i="102" s="1"/>
  <c r="CZ242" i="88"/>
  <c r="CU34" i="102" s="1"/>
  <c r="DT242" i="88"/>
  <c r="DM34" i="102" s="1"/>
  <c r="V242" i="88"/>
  <c r="W34" i="102" s="1"/>
  <c r="Z242" i="88"/>
  <c r="AA34" i="102" s="1"/>
  <c r="AH242" i="88"/>
  <c r="AH34" i="102" s="1"/>
  <c r="AL242" i="88"/>
  <c r="AL34" i="102" s="1"/>
  <c r="AP242" i="88"/>
  <c r="AP34" i="102" s="1"/>
  <c r="AT242" i="88"/>
  <c r="AS34" i="102" s="1"/>
  <c r="AX242" i="88"/>
  <c r="AW34" i="102" s="1"/>
  <c r="BB242" i="88"/>
  <c r="BA34" i="102" s="1"/>
  <c r="BF242" i="88"/>
  <c r="BD34" i="102" s="1"/>
  <c r="BJ242" i="88"/>
  <c r="BH34" i="102" s="1"/>
  <c r="BN242" i="88"/>
  <c r="BL34" i="102" s="1"/>
  <c r="BR242" i="88"/>
  <c r="BO34" i="102" s="1"/>
  <c r="BV242" i="88"/>
  <c r="BS34" i="102" s="1"/>
  <c r="BZ242" i="88"/>
  <c r="BW34" i="102" s="1"/>
  <c r="CH242" i="88"/>
  <c r="CD34" i="102" s="1"/>
  <c r="CL242" i="88"/>
  <c r="CH34" i="102" s="1"/>
  <c r="CP242" i="88"/>
  <c r="CL34" i="102" s="1"/>
  <c r="CT242" i="88"/>
  <c r="CO34" i="102" s="1"/>
  <c r="CX242" i="88"/>
  <c r="CS34" i="102" s="1"/>
  <c r="DB242" i="88"/>
  <c r="CW34" i="102" s="1"/>
  <c r="DF242" i="88"/>
  <c r="CZ34" i="102" s="1"/>
  <c r="DJ242" i="88"/>
  <c r="DD34" i="102" s="1"/>
  <c r="DN242" i="88"/>
  <c r="DH34" i="102" s="1"/>
  <c r="DR242" i="88"/>
  <c r="DK34" i="102" s="1"/>
  <c r="DV242" i="88"/>
  <c r="DO34" i="102" s="1"/>
  <c r="DZ242" i="88"/>
  <c r="DS34" i="102" s="1"/>
  <c r="T242" i="88"/>
  <c r="U34" i="102" s="1"/>
  <c r="AF242" i="88"/>
  <c r="AF34" i="102" s="1"/>
  <c r="AR242" i="88"/>
  <c r="AQ34" i="102" s="1"/>
  <c r="BP242" i="88"/>
  <c r="BN34" i="102" s="1"/>
  <c r="CB242" i="88"/>
  <c r="BY34" i="102" s="1"/>
  <c r="CJ242" i="88"/>
  <c r="CF34" i="102" s="1"/>
  <c r="CV242" i="88"/>
  <c r="CQ34" i="102" s="1"/>
  <c r="DH242" i="88"/>
  <c r="DB34" i="102" s="1"/>
  <c r="DP242" i="88"/>
  <c r="DJ34" i="102" s="1"/>
  <c r="DX242" i="88"/>
  <c r="DQ34" i="102" s="1"/>
  <c r="S242" i="88"/>
  <c r="T34" i="102" s="1"/>
  <c r="W242" i="88"/>
  <c r="X34" i="102" s="1"/>
  <c r="AA242" i="88"/>
  <c r="AB34" i="102" s="1"/>
  <c r="AE242" i="88"/>
  <c r="AE34" i="102" s="1"/>
  <c r="AI242" i="88"/>
  <c r="AI34" i="102" s="1"/>
  <c r="AM242" i="88"/>
  <c r="AM34" i="102" s="1"/>
  <c r="AU242" i="88"/>
  <c r="AT34" i="102" s="1"/>
  <c r="AY242" i="88"/>
  <c r="AX34" i="102" s="1"/>
  <c r="BC242" i="88"/>
  <c r="BB34" i="102" s="1"/>
  <c r="BG242" i="88"/>
  <c r="BE34" i="102" s="1"/>
  <c r="BK242" i="88"/>
  <c r="BI34" i="102" s="1"/>
  <c r="BO242" i="88"/>
  <c r="BM34" i="102" s="1"/>
  <c r="BS242" i="88"/>
  <c r="BP34" i="102" s="1"/>
  <c r="BW242" i="88"/>
  <c r="BT34" i="102" s="1"/>
  <c r="CA242" i="88"/>
  <c r="BX34" i="102" s="1"/>
  <c r="CE242" i="88"/>
  <c r="CA34" i="102" s="1"/>
  <c r="CI242" i="88"/>
  <c r="CE34" i="102" s="1"/>
  <c r="CM242" i="88"/>
  <c r="CI34" i="102" s="1"/>
  <c r="CU242" i="88"/>
  <c r="CP34" i="102" s="1"/>
  <c r="CY242" i="88"/>
  <c r="CT34" i="102" s="1"/>
  <c r="DC242" i="88"/>
  <c r="CX34" i="102" s="1"/>
  <c r="DG242" i="88"/>
  <c r="DA34" i="102" s="1"/>
  <c r="DK242" i="88"/>
  <c r="DE34" i="102" s="1"/>
  <c r="DO242" i="88"/>
  <c r="DI34" i="102" s="1"/>
  <c r="DS242" i="88"/>
  <c r="DL34" i="102" s="1"/>
  <c r="DW242" i="88"/>
  <c r="DP34" i="102" s="1"/>
  <c r="EA242" i="88"/>
  <c r="DT34" i="102" s="1"/>
  <c r="F46" i="88"/>
  <c r="Q17" i="88"/>
  <c r="AD17" i="88"/>
  <c r="Q6" i="88"/>
  <c r="AD6" i="88"/>
  <c r="AQ6" i="88"/>
  <c r="BD6" i="88"/>
  <c r="BQ6" i="88"/>
  <c r="CD6" i="88"/>
  <c r="CQ6" i="88"/>
  <c r="DD6" i="88"/>
  <c r="DQ6" i="88"/>
  <c r="ED6" i="88"/>
  <c r="CC17" i="88"/>
  <c r="EC17" i="88"/>
  <c r="AP17" i="88"/>
  <c r="AP16" i="102" s="1"/>
  <c r="CP17" i="88"/>
  <c r="BC17" i="88"/>
  <c r="DC17" i="88"/>
  <c r="EG61" i="102" l="1"/>
  <c r="EW62" i="102"/>
  <c r="E144" i="88"/>
  <c r="G33" i="102"/>
  <c r="G21" i="102" s="1"/>
  <c r="G23" i="102" s="1"/>
  <c r="F95" i="88"/>
  <c r="F144" i="88" s="1"/>
  <c r="AQ240" i="88"/>
  <c r="CQ240" i="88"/>
  <c r="Q240" i="88"/>
  <c r="DQ240" i="88"/>
  <c r="F289" i="88"/>
  <c r="G289" i="88" s="1"/>
  <c r="H289" i="88" s="1"/>
  <c r="I289" i="88" s="1"/>
  <c r="J289" i="88" s="1"/>
  <c r="K289" i="88" s="1"/>
  <c r="L289" i="88" s="1"/>
  <c r="M289" i="88" s="1"/>
  <c r="N289" i="88" s="1"/>
  <c r="O289" i="88" s="1"/>
  <c r="P289" i="88" s="1"/>
  <c r="R289" i="88" s="1"/>
  <c r="S289" i="88" s="1"/>
  <c r="T289" i="88" s="1"/>
  <c r="U289" i="88" s="1"/>
  <c r="V289" i="88" s="1"/>
  <c r="W289" i="88" s="1"/>
  <c r="X289" i="88" s="1"/>
  <c r="Y289" i="88" s="1"/>
  <c r="Z289" i="88" s="1"/>
  <c r="AA289" i="88" s="1"/>
  <c r="AB289" i="88" s="1"/>
  <c r="AC289" i="88" s="1"/>
  <c r="AE289" i="88" s="1"/>
  <c r="AF289" i="88" s="1"/>
  <c r="AG289" i="88" s="1"/>
  <c r="AH289" i="88" s="1"/>
  <c r="AI289" i="88" s="1"/>
  <c r="AJ289" i="88" s="1"/>
  <c r="AK289" i="88" s="1"/>
  <c r="AL289" i="88" s="1"/>
  <c r="AM289" i="88" s="1"/>
  <c r="AN289" i="88" s="1"/>
  <c r="AO289" i="88" s="1"/>
  <c r="AP289" i="88" s="1"/>
  <c r="AR289" i="88" s="1"/>
  <c r="AS289" i="88" s="1"/>
  <c r="AT289" i="88" s="1"/>
  <c r="AU289" i="88" s="1"/>
  <c r="AV289" i="88" s="1"/>
  <c r="AW289" i="88" s="1"/>
  <c r="AX289" i="88" s="1"/>
  <c r="AY289" i="88" s="1"/>
  <c r="AZ289" i="88" s="1"/>
  <c r="BA289" i="88" s="1"/>
  <c r="BB289" i="88" s="1"/>
  <c r="BC289" i="88" s="1"/>
  <c r="BE289" i="88" s="1"/>
  <c r="BF289" i="88" s="1"/>
  <c r="BG289" i="88" s="1"/>
  <c r="BH289" i="88" s="1"/>
  <c r="BI289" i="88" s="1"/>
  <c r="BJ289" i="88" s="1"/>
  <c r="BK289" i="88" s="1"/>
  <c r="BL289" i="88" s="1"/>
  <c r="BM289" i="88" s="1"/>
  <c r="BN289" i="88" s="1"/>
  <c r="BO289" i="88" s="1"/>
  <c r="BP289" i="88" s="1"/>
  <c r="BR289" i="88" s="1"/>
  <c r="BS289" i="88" s="1"/>
  <c r="BT289" i="88" s="1"/>
  <c r="BU289" i="88" s="1"/>
  <c r="BV289" i="88" s="1"/>
  <c r="BW289" i="88" s="1"/>
  <c r="BX289" i="88" s="1"/>
  <c r="BY289" i="88" s="1"/>
  <c r="BZ289" i="88" s="1"/>
  <c r="CA289" i="88" s="1"/>
  <c r="CB289" i="88" s="1"/>
  <c r="CC289" i="88" s="1"/>
  <c r="CE289" i="88" s="1"/>
  <c r="CF289" i="88" s="1"/>
  <c r="CG289" i="88" s="1"/>
  <c r="CH289" i="88" s="1"/>
  <c r="CI289" i="88" s="1"/>
  <c r="CJ289" i="88" s="1"/>
  <c r="CK289" i="88" s="1"/>
  <c r="CL289" i="88" s="1"/>
  <c r="CM289" i="88" s="1"/>
  <c r="CN289" i="88" s="1"/>
  <c r="CO289" i="88" s="1"/>
  <c r="CP289" i="88" s="1"/>
  <c r="CR289" i="88" s="1"/>
  <c r="CS289" i="88" s="1"/>
  <c r="CT289" i="88" s="1"/>
  <c r="CU289" i="88" s="1"/>
  <c r="CV289" i="88" s="1"/>
  <c r="CW289" i="88" s="1"/>
  <c r="CX289" i="88" s="1"/>
  <c r="CY289" i="88" s="1"/>
  <c r="CZ289" i="88" s="1"/>
  <c r="DA289" i="88" s="1"/>
  <c r="DB289" i="88" s="1"/>
  <c r="DC289" i="88" s="1"/>
  <c r="DE289" i="88" s="1"/>
  <c r="DF289" i="88" s="1"/>
  <c r="DG289" i="88" s="1"/>
  <c r="DH289" i="88" s="1"/>
  <c r="DI289" i="88" s="1"/>
  <c r="DJ289" i="88" s="1"/>
  <c r="DK289" i="88" s="1"/>
  <c r="DL289" i="88" s="1"/>
  <c r="DM289" i="88" s="1"/>
  <c r="DN289" i="88" s="1"/>
  <c r="DO289" i="88" s="1"/>
  <c r="DP289" i="88" s="1"/>
  <c r="DR289" i="88" s="1"/>
  <c r="DS289" i="88" s="1"/>
  <c r="DT289" i="88" s="1"/>
  <c r="DU289" i="88" s="1"/>
  <c r="DV289" i="88" s="1"/>
  <c r="DW289" i="88" s="1"/>
  <c r="DX289" i="88" s="1"/>
  <c r="DY289" i="88" s="1"/>
  <c r="DZ289" i="88" s="1"/>
  <c r="EA289" i="88" s="1"/>
  <c r="EB289" i="88" s="1"/>
  <c r="EC289" i="88" s="1"/>
  <c r="BD240" i="88"/>
  <c r="CD240" i="88"/>
  <c r="BQ240" i="88"/>
  <c r="ED240" i="88"/>
  <c r="DD240" i="88"/>
  <c r="AD240" i="88"/>
  <c r="DW15" i="102"/>
  <c r="DW34" i="102"/>
  <c r="AI17" i="88"/>
  <c r="AI16" i="102" s="1"/>
  <c r="AM17" i="88"/>
  <c r="AM16" i="102" s="1"/>
  <c r="AF17" i="88"/>
  <c r="AF16" i="102" s="1"/>
  <c r="AJ17" i="88"/>
  <c r="AJ16" i="102" s="1"/>
  <c r="AN17" i="88"/>
  <c r="AN16" i="102" s="1"/>
  <c r="AL17" i="88"/>
  <c r="AL16" i="102" s="1"/>
  <c r="AG17" i="88"/>
  <c r="AG16" i="102" s="1"/>
  <c r="AK17" i="88"/>
  <c r="AK16" i="102" s="1"/>
  <c r="AO17" i="88"/>
  <c r="AO16" i="102" s="1"/>
  <c r="AH17" i="88"/>
  <c r="AH16" i="102" s="1"/>
  <c r="AE17" i="88"/>
  <c r="DD17" i="88"/>
  <c r="CX16" i="102"/>
  <c r="ED17" i="88"/>
  <c r="DV16" i="102"/>
  <c r="DQ17" i="88"/>
  <c r="BD17" i="88"/>
  <c r="BB16" i="102"/>
  <c r="CD17" i="88"/>
  <c r="BZ16" i="102"/>
  <c r="BQ17" i="88"/>
  <c r="CQ17" i="88"/>
  <c r="CL16" i="102"/>
  <c r="EZ62" i="102"/>
  <c r="H20" i="102"/>
  <c r="ED65" i="102"/>
  <c r="EN61" i="102"/>
  <c r="EF10" i="102"/>
  <c r="ED10" i="102"/>
  <c r="EE62" i="102"/>
  <c r="ES62" i="102"/>
  <c r="EG62" i="102" s="1"/>
  <c r="EE61" i="102"/>
  <c r="EG10" i="102"/>
  <c r="AD242" i="88"/>
  <c r="S291" i="88"/>
  <c r="T291" i="88" s="1"/>
  <c r="U291" i="88" s="1"/>
  <c r="V291" i="88" s="1"/>
  <c r="W291" i="88" s="1"/>
  <c r="X291" i="88" s="1"/>
  <c r="Y291" i="88" s="1"/>
  <c r="Z291" i="88" s="1"/>
  <c r="AA291" i="88" s="1"/>
  <c r="AB291" i="88" s="1"/>
  <c r="AC291" i="88" s="1"/>
  <c r="AE291" i="88" s="1"/>
  <c r="AF291" i="88" s="1"/>
  <c r="AG291" i="88" s="1"/>
  <c r="AH291" i="88" s="1"/>
  <c r="AI291" i="88" s="1"/>
  <c r="AJ291" i="88" s="1"/>
  <c r="AK291" i="88" s="1"/>
  <c r="AL291" i="88" s="1"/>
  <c r="AM291" i="88" s="1"/>
  <c r="AN291" i="88" s="1"/>
  <c r="AO291" i="88" s="1"/>
  <c r="AP291" i="88" s="1"/>
  <c r="AR291" i="88" s="1"/>
  <c r="AS291" i="88" s="1"/>
  <c r="AT291" i="88" s="1"/>
  <c r="AU291" i="88" s="1"/>
  <c r="AV291" i="88" s="1"/>
  <c r="AW291" i="88" s="1"/>
  <c r="AX291" i="88" s="1"/>
  <c r="AY291" i="88" s="1"/>
  <c r="AZ291" i="88" s="1"/>
  <c r="BA291" i="88" s="1"/>
  <c r="BB291" i="88" s="1"/>
  <c r="BC291" i="88" s="1"/>
  <c r="BE291" i="88" s="1"/>
  <c r="BF291" i="88" s="1"/>
  <c r="BG291" i="88" s="1"/>
  <c r="BH291" i="88" s="1"/>
  <c r="BI291" i="88" s="1"/>
  <c r="BJ291" i="88" s="1"/>
  <c r="BK291" i="88" s="1"/>
  <c r="BL291" i="88" s="1"/>
  <c r="BM291" i="88" s="1"/>
  <c r="BN291" i="88" s="1"/>
  <c r="BO291" i="88" s="1"/>
  <c r="BP291" i="88" s="1"/>
  <c r="BR291" i="88" s="1"/>
  <c r="BS291" i="88" s="1"/>
  <c r="BT291" i="88" s="1"/>
  <c r="BU291" i="88" s="1"/>
  <c r="BV291" i="88" s="1"/>
  <c r="BW291" i="88" s="1"/>
  <c r="BX291" i="88" s="1"/>
  <c r="BY291" i="88" s="1"/>
  <c r="BZ291" i="88" s="1"/>
  <c r="CA291" i="88" s="1"/>
  <c r="CB291" i="88" s="1"/>
  <c r="CC291" i="88" s="1"/>
  <c r="CE291" i="88" s="1"/>
  <c r="CF291" i="88" s="1"/>
  <c r="CG291" i="88" s="1"/>
  <c r="CH291" i="88" s="1"/>
  <c r="CI291" i="88" s="1"/>
  <c r="CJ291" i="88" s="1"/>
  <c r="CK291" i="88" s="1"/>
  <c r="CL291" i="88" s="1"/>
  <c r="CM291" i="88" s="1"/>
  <c r="CN291" i="88" s="1"/>
  <c r="CO291" i="88" s="1"/>
  <c r="CP291" i="88" s="1"/>
  <c r="CR291" i="88" s="1"/>
  <c r="CS291" i="88" s="1"/>
  <c r="CT291" i="88" s="1"/>
  <c r="CU291" i="88" s="1"/>
  <c r="CV291" i="88" s="1"/>
  <c r="CW291" i="88" s="1"/>
  <c r="CX291" i="88" s="1"/>
  <c r="CY291" i="88" s="1"/>
  <c r="CZ291" i="88" s="1"/>
  <c r="DA291" i="88" s="1"/>
  <c r="DB291" i="88" s="1"/>
  <c r="DC291" i="88" s="1"/>
  <c r="DE291" i="88" s="1"/>
  <c r="DF291" i="88" s="1"/>
  <c r="DG291" i="88" s="1"/>
  <c r="DH291" i="88" s="1"/>
  <c r="DI291" i="88" s="1"/>
  <c r="DJ291" i="88" s="1"/>
  <c r="DK291" i="88" s="1"/>
  <c r="DL291" i="88" s="1"/>
  <c r="DM291" i="88" s="1"/>
  <c r="DN291" i="88" s="1"/>
  <c r="DO291" i="88" s="1"/>
  <c r="DP291" i="88" s="1"/>
  <c r="DR291" i="88" s="1"/>
  <c r="DS291" i="88" s="1"/>
  <c r="DT291" i="88" s="1"/>
  <c r="DU291" i="88" s="1"/>
  <c r="DV291" i="88" s="1"/>
  <c r="DW291" i="88" s="1"/>
  <c r="DX291" i="88" s="1"/>
  <c r="DY291" i="88" s="1"/>
  <c r="DZ291" i="88" s="1"/>
  <c r="EA291" i="88" s="1"/>
  <c r="EB291" i="88" s="1"/>
  <c r="EC291" i="88" s="1"/>
  <c r="DQ242" i="88"/>
  <c r="DD242" i="88"/>
  <c r="BD242" i="88"/>
  <c r="BQ242" i="88"/>
  <c r="CQ242" i="88"/>
  <c r="AQ242" i="88"/>
  <c r="ED242" i="88"/>
  <c r="CD242" i="88"/>
  <c r="EE6" i="88"/>
  <c r="G46" i="88"/>
  <c r="G95" i="88"/>
  <c r="AE16" i="102" l="1"/>
  <c r="H33" i="102"/>
  <c r="H21" i="102" s="1"/>
  <c r="H23" i="102" s="1"/>
  <c r="EE240" i="88"/>
  <c r="DW16" i="102"/>
  <c r="G144" i="88"/>
  <c r="I33" i="102"/>
  <c r="AE22" i="102"/>
  <c r="AF22" i="102" s="1"/>
  <c r="AG22" i="102" s="1"/>
  <c r="EG63" i="102"/>
  <c r="ET62" i="102"/>
  <c r="EH61" i="102"/>
  <c r="EN62" i="102"/>
  <c r="G25" i="102"/>
  <c r="ED11" i="102"/>
  <c r="EF11" i="102"/>
  <c r="EG11" i="102" s="1"/>
  <c r="I20" i="102"/>
  <c r="EE242" i="88"/>
  <c r="H46" i="88"/>
  <c r="H95" i="88"/>
  <c r="I21" i="102" l="1"/>
  <c r="I23" i="102" s="1"/>
  <c r="I25" i="102" s="1"/>
  <c r="H144" i="88"/>
  <c r="J33" i="102"/>
  <c r="AH22" i="102"/>
  <c r="EH62" i="102"/>
  <c r="EG64" i="102"/>
  <c r="EG65" i="102" s="1"/>
  <c r="EG66" i="102" s="1"/>
  <c r="EF12" i="102"/>
  <c r="EG12" i="102" s="1"/>
  <c r="ED12" i="102"/>
  <c r="H25" i="102"/>
  <c r="J20" i="102"/>
  <c r="I46" i="88"/>
  <c r="I95" i="88"/>
  <c r="J21" i="102" l="1"/>
  <c r="I144" i="88"/>
  <c r="K33" i="102"/>
  <c r="AI22" i="102"/>
  <c r="J23" i="102"/>
  <c r="J25" i="102" s="1"/>
  <c r="K20" i="102"/>
  <c r="EF13" i="102"/>
  <c r="EG13" i="102" s="1"/>
  <c r="ED13" i="102"/>
  <c r="J46" i="88"/>
  <c r="J95" i="88"/>
  <c r="J144" i="88" l="1"/>
  <c r="L33" i="102"/>
  <c r="K21" i="102"/>
  <c r="AJ22" i="102"/>
  <c r="L20" i="102"/>
  <c r="ED14" i="102"/>
  <c r="EF14" i="102"/>
  <c r="EG14" i="102" s="1"/>
  <c r="K46" i="88"/>
  <c r="K95" i="88"/>
  <c r="L21" i="102" l="1"/>
  <c r="L23" i="102" s="1"/>
  <c r="K144" i="88"/>
  <c r="M33" i="102"/>
  <c r="M21" i="102" s="1"/>
  <c r="K23" i="102"/>
  <c r="K25" i="102" s="1"/>
  <c r="AK22" i="102"/>
  <c r="M20" i="102"/>
  <c r="ED15" i="102"/>
  <c r="L46" i="88"/>
  <c r="L95" i="88"/>
  <c r="L144" i="88" l="1"/>
  <c r="N33" i="102"/>
  <c r="N21" i="102" s="1"/>
  <c r="AL22" i="102"/>
  <c r="M23" i="102"/>
  <c r="M25" i="102" s="1"/>
  <c r="N20" i="102"/>
  <c r="L25" i="102"/>
  <c r="M46" i="88"/>
  <c r="M95" i="88"/>
  <c r="M144" i="88" l="1"/>
  <c r="O33" i="102"/>
  <c r="O21" i="102" s="1"/>
  <c r="AM22" i="102"/>
  <c r="N23" i="102"/>
  <c r="O20" i="102"/>
  <c r="N46" i="88"/>
  <c r="N95" i="88"/>
  <c r="N144" i="88" l="1"/>
  <c r="P33" i="102"/>
  <c r="P21" i="102" s="1"/>
  <c r="AN22" i="102"/>
  <c r="N25" i="102"/>
  <c r="O23" i="102"/>
  <c r="P20" i="102"/>
  <c r="O46" i="88"/>
  <c r="O95" i="88"/>
  <c r="O144" i="88" l="1"/>
  <c r="Q33" i="102"/>
  <c r="Q21" i="102" s="1"/>
  <c r="AO22" i="102"/>
  <c r="P23" i="102"/>
  <c r="P25" i="102" s="1"/>
  <c r="Q20" i="102"/>
  <c r="O25" i="102"/>
  <c r="P46" i="88"/>
  <c r="P95" i="88"/>
  <c r="Q95" i="88" l="1"/>
  <c r="R33" i="102"/>
  <c r="R53" i="102" s="1"/>
  <c r="AP22" i="102"/>
  <c r="Q23" i="102"/>
  <c r="Q25" i="102" s="1"/>
  <c r="R20" i="102"/>
  <c r="P144" i="88"/>
  <c r="R46" i="88"/>
  <c r="R95" i="88"/>
  <c r="S33" i="102" s="1"/>
  <c r="R21" i="102" l="1"/>
  <c r="S21" i="102" s="1"/>
  <c r="AQ22" i="102"/>
  <c r="R23" i="102"/>
  <c r="R25" i="102" s="1"/>
  <c r="S20" i="102"/>
  <c r="R144" i="88"/>
  <c r="S46" i="88"/>
  <c r="S95" i="88"/>
  <c r="T33" i="102" s="1"/>
  <c r="T21" i="102" l="1"/>
  <c r="AR22" i="102"/>
  <c r="AC37" i="102"/>
  <c r="AA37" i="102"/>
  <c r="Y37" i="102"/>
  <c r="W37" i="102"/>
  <c r="U37" i="102"/>
  <c r="S37" i="102"/>
  <c r="AB37" i="102"/>
  <c r="Z37" i="102"/>
  <c r="X37" i="102"/>
  <c r="V37" i="102"/>
  <c r="T37" i="102"/>
  <c r="T20" i="102"/>
  <c r="S23" i="102"/>
  <c r="S25" i="102" s="1"/>
  <c r="S144" i="88"/>
  <c r="T46" i="88"/>
  <c r="T95" i="88"/>
  <c r="U33" i="102" s="1"/>
  <c r="U21" i="102" l="1"/>
  <c r="AS22" i="102"/>
  <c r="AD37" i="102"/>
  <c r="T23" i="102"/>
  <c r="T25" i="102" s="1"/>
  <c r="U20" i="102"/>
  <c r="T144" i="88"/>
  <c r="U46" i="88"/>
  <c r="U95" i="88"/>
  <c r="V33" i="102" s="1"/>
  <c r="V21" i="102" l="1"/>
  <c r="AT22" i="102"/>
  <c r="V20" i="102"/>
  <c r="U23" i="102"/>
  <c r="U144" i="88"/>
  <c r="V46" i="88"/>
  <c r="V95" i="88"/>
  <c r="W33" i="102" s="1"/>
  <c r="W21" i="102" l="1"/>
  <c r="AU22" i="102"/>
  <c r="V23" i="102"/>
  <c r="W20" i="102"/>
  <c r="U25" i="102"/>
  <c r="V144" i="88"/>
  <c r="W46" i="88"/>
  <c r="W95" i="88"/>
  <c r="X33" i="102" s="1"/>
  <c r="X21" i="102" l="1"/>
  <c r="AV22" i="102"/>
  <c r="X20" i="102"/>
  <c r="W23" i="102"/>
  <c r="V25" i="102"/>
  <c r="W144" i="88"/>
  <c r="X46" i="88"/>
  <c r="X95" i="88"/>
  <c r="Y33" i="102" s="1"/>
  <c r="Y21" i="102" l="1"/>
  <c r="AW22" i="102"/>
  <c r="X23" i="102"/>
  <c r="X25" i="102" s="1"/>
  <c r="Y20" i="102"/>
  <c r="W25" i="102"/>
  <c r="X144" i="88"/>
  <c r="Y46" i="88"/>
  <c r="Y95" i="88"/>
  <c r="Z33" i="102" s="1"/>
  <c r="Z21" i="102" l="1"/>
  <c r="AX22" i="102"/>
  <c r="Y23" i="102"/>
  <c r="Z20" i="102"/>
  <c r="Y144" i="88"/>
  <c r="Z46" i="88"/>
  <c r="Z95" i="88"/>
  <c r="AA33" i="102" s="1"/>
  <c r="AA21" i="102" l="1"/>
  <c r="AY22" i="102"/>
  <c r="Y25" i="102"/>
  <c r="Z23" i="102"/>
  <c r="Z25" i="102" s="1"/>
  <c r="AA20" i="102"/>
  <c r="Z144" i="88"/>
  <c r="AA46" i="88"/>
  <c r="AA95" i="88"/>
  <c r="AB33" i="102" s="1"/>
  <c r="AB21" i="102" l="1"/>
  <c r="AZ22" i="102"/>
  <c r="AB20" i="102"/>
  <c r="AA23" i="102"/>
  <c r="AA144" i="88"/>
  <c r="AB46" i="88"/>
  <c r="AB95" i="88"/>
  <c r="AC33" i="102" s="1"/>
  <c r="AC21" i="102" l="1"/>
  <c r="BA22" i="102"/>
  <c r="AA25" i="102"/>
  <c r="AB23" i="102"/>
  <c r="AC20" i="102"/>
  <c r="AB144" i="88"/>
  <c r="AC46" i="88"/>
  <c r="AE95" i="88" s="1"/>
  <c r="AE33" i="102" s="1"/>
  <c r="AC95" i="88"/>
  <c r="AD95" i="88" l="1"/>
  <c r="AD33" i="102"/>
  <c r="AD53" i="102" s="1"/>
  <c r="BB22" i="102"/>
  <c r="AB25" i="102"/>
  <c r="AC23" i="102"/>
  <c r="AC25" i="102" s="1"/>
  <c r="AD20" i="102"/>
  <c r="AC144" i="88"/>
  <c r="AE144" i="88" s="1"/>
  <c r="AD21" i="102" l="1"/>
  <c r="AE21" i="102" s="1"/>
  <c r="BC22" i="102"/>
  <c r="AE20" i="102"/>
  <c r="AD23" i="102" l="1"/>
  <c r="BD22" i="102"/>
  <c r="AN37" i="102"/>
  <c r="AL37" i="102"/>
  <c r="AJ37" i="102"/>
  <c r="AH37" i="102"/>
  <c r="AF37" i="102"/>
  <c r="AM37" i="102"/>
  <c r="AG37" i="102"/>
  <c r="AO37" i="102"/>
  <c r="AI37" i="102"/>
  <c r="AE37" i="102"/>
  <c r="AK37" i="102"/>
  <c r="AD25" i="102"/>
  <c r="AE23" i="102"/>
  <c r="AF20" i="102"/>
  <c r="BE22" i="102" l="1"/>
  <c r="AP37" i="102"/>
  <c r="AG20" i="102"/>
  <c r="AE25" i="102"/>
  <c r="BF22" i="102" l="1"/>
  <c r="AH20" i="102"/>
  <c r="BG22" i="102" l="1"/>
  <c r="AI20" i="102"/>
  <c r="BH22" i="102" l="1"/>
  <c r="AJ20" i="102"/>
  <c r="BI22" i="102" l="1"/>
  <c r="AK20" i="102"/>
  <c r="BJ22" i="102" l="1"/>
  <c r="AL20" i="102"/>
  <c r="BK22" i="102" l="1"/>
  <c r="AM20" i="102"/>
  <c r="BL22" i="102" l="1"/>
  <c r="AN20" i="102"/>
  <c r="BM22" i="102" l="1"/>
  <c r="AO20" i="102"/>
  <c r="BN22" i="102" l="1"/>
  <c r="AP20" i="102"/>
  <c r="BO22" i="102" l="1"/>
  <c r="AQ20" i="102"/>
  <c r="BP22" i="102" l="1"/>
  <c r="AR20" i="102"/>
  <c r="BQ22" i="102" l="1"/>
  <c r="AS20" i="102"/>
  <c r="BR22" i="102" l="1"/>
  <c r="AT20" i="102"/>
  <c r="BS22" i="102" l="1"/>
  <c r="AU20" i="102"/>
  <c r="BT22" i="102" l="1"/>
  <c r="AV20" i="102"/>
  <c r="BU22" i="102" l="1"/>
  <c r="AW20" i="102"/>
  <c r="BV22" i="102" l="1"/>
  <c r="AX20" i="102"/>
  <c r="BW22" i="102" l="1"/>
  <c r="AY20" i="102"/>
  <c r="BX22" i="102" l="1"/>
  <c r="AZ20" i="102"/>
  <c r="BY22" i="102" l="1"/>
  <c r="BA20" i="102"/>
  <c r="BZ22" i="102" l="1"/>
  <c r="BB20" i="102"/>
  <c r="CA22" i="102" l="1"/>
  <c r="BC20" i="102"/>
  <c r="CB22" i="102" l="1"/>
  <c r="BD20" i="102"/>
  <c r="CC22" i="102" l="1"/>
  <c r="BE20" i="102"/>
  <c r="CD22" i="102" l="1"/>
  <c r="BF20" i="102"/>
  <c r="CE22" i="102" l="1"/>
  <c r="BG20" i="102"/>
  <c r="CF22" i="102" l="1"/>
  <c r="BH20" i="102"/>
  <c r="CG22" i="102" l="1"/>
  <c r="BI20" i="102"/>
  <c r="CH22" i="102" l="1"/>
  <c r="BJ20" i="102"/>
  <c r="CI22" i="102" l="1"/>
  <c r="BK20" i="102"/>
  <c r="CJ22" i="102" l="1"/>
  <c r="BL20" i="102"/>
  <c r="CK22" i="102" l="1"/>
  <c r="BM20" i="102"/>
  <c r="CL22" i="102" l="1"/>
  <c r="BN20" i="102"/>
  <c r="CM22" i="102" l="1"/>
  <c r="BO20" i="102"/>
  <c r="CN22" i="102" l="1"/>
  <c r="BP20" i="102"/>
  <c r="CO22" i="102" l="1"/>
  <c r="BQ20" i="102"/>
  <c r="CP22" i="102" l="1"/>
  <c r="BR20" i="102"/>
  <c r="CQ22" i="102" l="1"/>
  <c r="BS20" i="102"/>
  <c r="CR22" i="102" l="1"/>
  <c r="BT20" i="102"/>
  <c r="CS22" i="102" l="1"/>
  <c r="BU20" i="102"/>
  <c r="CT22" i="102" l="1"/>
  <c r="BV20" i="102"/>
  <c r="CU22" i="102" l="1"/>
  <c r="BW20" i="102"/>
  <c r="CV22" i="102" l="1"/>
  <c r="BX20" i="102"/>
  <c r="CW22" i="102" l="1"/>
  <c r="BY20" i="102"/>
  <c r="CX22" i="102" l="1"/>
  <c r="BZ20" i="102"/>
  <c r="CY22" i="102" l="1"/>
  <c r="CA20" i="102"/>
  <c r="CZ22" i="102" l="1"/>
  <c r="CB20" i="102"/>
  <c r="DA22" i="102" l="1"/>
  <c r="CC20" i="102"/>
  <c r="DB22" i="102" l="1"/>
  <c r="CD20" i="102"/>
  <c r="DC22" i="102" l="1"/>
  <c r="CE20" i="102"/>
  <c r="DD22" i="102" l="1"/>
  <c r="CF20" i="102"/>
  <c r="DE22" i="102" l="1"/>
  <c r="CG20" i="102"/>
  <c r="DF22" i="102" l="1"/>
  <c r="CH20" i="102"/>
  <c r="DG22" i="102" l="1"/>
  <c r="CI20" i="102"/>
  <c r="DH22" i="102" l="1"/>
  <c r="CJ20" i="102"/>
  <c r="DI22" i="102" l="1"/>
  <c r="CK20" i="102"/>
  <c r="DJ22" i="102" l="1"/>
  <c r="CL20" i="102"/>
  <c r="DK22" i="102" l="1"/>
  <c r="CM20" i="102"/>
  <c r="DL22" i="102" l="1"/>
  <c r="CN20" i="102"/>
  <c r="DM22" i="102" l="1"/>
  <c r="CO20" i="102"/>
  <c r="DN22" i="102" l="1"/>
  <c r="CP20" i="102"/>
  <c r="DO22" i="102" l="1"/>
  <c r="CQ20" i="102"/>
  <c r="DP22" i="102" l="1"/>
  <c r="CR20" i="102"/>
  <c r="DQ22" i="102" l="1"/>
  <c r="CS20" i="102"/>
  <c r="DR22" i="102" l="1"/>
  <c r="CT20" i="102"/>
  <c r="DS22" i="102" l="1"/>
  <c r="CU20" i="102"/>
  <c r="DT22" i="102" l="1"/>
  <c r="CV20" i="102"/>
  <c r="DU22" i="102" l="1"/>
  <c r="CW20" i="102"/>
  <c r="DV22" i="102" l="1"/>
  <c r="CX20" i="102"/>
  <c r="CY20" i="102" l="1"/>
  <c r="CZ20" i="102" l="1"/>
  <c r="DA20" i="102" l="1"/>
  <c r="DB20" i="102" l="1"/>
  <c r="DC20" i="102" l="1"/>
  <c r="DD20" i="102" l="1"/>
  <c r="DE20" i="102" l="1"/>
  <c r="DF20" i="102" l="1"/>
  <c r="DG20" i="102" l="1"/>
  <c r="DH20" i="102" l="1"/>
  <c r="DI20" i="102" l="1"/>
  <c r="DJ20" i="102" l="1"/>
  <c r="DK20" i="102" l="1"/>
  <c r="DL20" i="102" l="1"/>
  <c r="DM20" i="102" l="1"/>
  <c r="DN20" i="102" l="1"/>
  <c r="DO20" i="102" l="1"/>
  <c r="DP20" i="102" l="1"/>
  <c r="DQ20" i="102" l="1"/>
  <c r="DR20" i="102" l="1"/>
  <c r="DS20" i="102" l="1"/>
  <c r="DT20" i="102" l="1"/>
  <c r="DU20" i="102" l="1"/>
  <c r="DV20" i="102" l="1"/>
  <c r="V21" i="101" l="1"/>
  <c r="N21" i="101" s="1"/>
  <c r="V20" i="101"/>
  <c r="V17" i="101"/>
  <c r="V16" i="101"/>
  <c r="F36" i="101"/>
  <c r="F34" i="101"/>
  <c r="K6" i="101"/>
  <c r="L6" i="101"/>
  <c r="M6" i="101"/>
  <c r="N6" i="101"/>
  <c r="O6" i="101"/>
  <c r="P6" i="101"/>
  <c r="Q6" i="101"/>
  <c r="R6" i="101"/>
  <c r="S6" i="101"/>
  <c r="T6" i="101"/>
  <c r="U6" i="101"/>
  <c r="K7" i="101"/>
  <c r="L7" i="101"/>
  <c r="M7" i="101"/>
  <c r="N7" i="101"/>
  <c r="O7" i="101"/>
  <c r="P7" i="101"/>
  <c r="Q7" i="101"/>
  <c r="R7" i="101"/>
  <c r="S7" i="101"/>
  <c r="T7" i="101"/>
  <c r="U7" i="101"/>
  <c r="K8" i="101"/>
  <c r="L8" i="101"/>
  <c r="M8" i="101"/>
  <c r="N8" i="101"/>
  <c r="O8" i="101"/>
  <c r="P8" i="101"/>
  <c r="Q8" i="101"/>
  <c r="R8" i="101"/>
  <c r="S8" i="101"/>
  <c r="T8" i="101"/>
  <c r="U8" i="101"/>
  <c r="K9" i="101"/>
  <c r="L9" i="101"/>
  <c r="M9" i="101"/>
  <c r="N9" i="101"/>
  <c r="O9" i="101"/>
  <c r="P9" i="101"/>
  <c r="Q9" i="101"/>
  <c r="R9" i="101"/>
  <c r="S9" i="101"/>
  <c r="T9" i="101"/>
  <c r="U9" i="101"/>
  <c r="K10" i="101"/>
  <c r="L10" i="101"/>
  <c r="M10" i="101"/>
  <c r="N10" i="101"/>
  <c r="O10" i="101"/>
  <c r="P10" i="101"/>
  <c r="Q10" i="101"/>
  <c r="R10" i="101"/>
  <c r="S10" i="101"/>
  <c r="T10" i="101"/>
  <c r="U10" i="101"/>
  <c r="K11" i="101"/>
  <c r="L11" i="101"/>
  <c r="M11" i="101"/>
  <c r="N11" i="101"/>
  <c r="O11" i="101"/>
  <c r="P11" i="101"/>
  <c r="Q11" i="101"/>
  <c r="R11" i="101"/>
  <c r="S11" i="101"/>
  <c r="T11" i="101"/>
  <c r="U11" i="101"/>
  <c r="K12" i="101"/>
  <c r="L12" i="101"/>
  <c r="M12" i="101"/>
  <c r="N12" i="101"/>
  <c r="O12" i="101"/>
  <c r="P12" i="101"/>
  <c r="Q12" i="101"/>
  <c r="R12" i="101"/>
  <c r="S12" i="101"/>
  <c r="T12" i="101"/>
  <c r="U12" i="101"/>
  <c r="K13" i="101"/>
  <c r="L13" i="101"/>
  <c r="M13" i="101"/>
  <c r="N13" i="101"/>
  <c r="O13" i="101"/>
  <c r="P13" i="101"/>
  <c r="Q13" i="101"/>
  <c r="R13" i="101"/>
  <c r="S13" i="101"/>
  <c r="T13" i="101"/>
  <c r="U13" i="101"/>
  <c r="K14" i="101"/>
  <c r="L14" i="101"/>
  <c r="M14" i="101"/>
  <c r="N14" i="101"/>
  <c r="O14" i="101"/>
  <c r="P14" i="101"/>
  <c r="Q14" i="101"/>
  <c r="R14" i="101"/>
  <c r="S14" i="101"/>
  <c r="T14" i="101"/>
  <c r="U14" i="101"/>
  <c r="K15" i="101"/>
  <c r="L15" i="101"/>
  <c r="M15" i="101"/>
  <c r="N15" i="101"/>
  <c r="O15" i="101"/>
  <c r="P15" i="101"/>
  <c r="Q15" i="101"/>
  <c r="R15" i="101"/>
  <c r="S15" i="101"/>
  <c r="T15" i="101"/>
  <c r="U15" i="101"/>
  <c r="K16" i="101"/>
  <c r="L16" i="101"/>
  <c r="M16" i="101"/>
  <c r="N16" i="101"/>
  <c r="O16" i="101"/>
  <c r="P16" i="101"/>
  <c r="Q16" i="101"/>
  <c r="R16" i="101"/>
  <c r="S16" i="101"/>
  <c r="T16" i="101"/>
  <c r="U16" i="101"/>
  <c r="K17" i="101"/>
  <c r="L17" i="101"/>
  <c r="M17" i="101"/>
  <c r="N17" i="101"/>
  <c r="O17" i="101"/>
  <c r="P17" i="101"/>
  <c r="Q17" i="101"/>
  <c r="R17" i="101"/>
  <c r="S17" i="101"/>
  <c r="T17" i="101"/>
  <c r="U17" i="101"/>
  <c r="K18" i="101"/>
  <c r="L18" i="101"/>
  <c r="M18" i="101"/>
  <c r="N18" i="101"/>
  <c r="O18" i="101"/>
  <c r="P18" i="101"/>
  <c r="Q18" i="101"/>
  <c r="R18" i="101"/>
  <c r="S18" i="101"/>
  <c r="T18" i="101"/>
  <c r="U18" i="101"/>
  <c r="K19" i="101"/>
  <c r="L19" i="101"/>
  <c r="M19" i="101"/>
  <c r="N19" i="101"/>
  <c r="O19" i="101"/>
  <c r="P19" i="101"/>
  <c r="Q19" i="101"/>
  <c r="R19" i="101"/>
  <c r="S19" i="101"/>
  <c r="T19" i="101"/>
  <c r="U19" i="101"/>
  <c r="K20" i="101"/>
  <c r="L20" i="101"/>
  <c r="M20" i="101"/>
  <c r="N20" i="101"/>
  <c r="O20" i="101"/>
  <c r="P20" i="101"/>
  <c r="Q20" i="101"/>
  <c r="R20" i="101"/>
  <c r="S20" i="101"/>
  <c r="T20" i="101"/>
  <c r="U20" i="101"/>
  <c r="K21" i="101"/>
  <c r="L21" i="101"/>
  <c r="M21" i="101"/>
  <c r="O21" i="101"/>
  <c r="P21" i="101"/>
  <c r="Q21" i="101"/>
  <c r="R21" i="101"/>
  <c r="S21" i="101"/>
  <c r="T21" i="101"/>
  <c r="U21" i="101"/>
  <c r="J21" i="101"/>
  <c r="J20" i="101"/>
  <c r="J19" i="101"/>
  <c r="J18" i="101"/>
  <c r="J17" i="101"/>
  <c r="J16" i="101"/>
  <c r="J15" i="101"/>
  <c r="J14" i="101"/>
  <c r="J13" i="101"/>
  <c r="J12" i="101"/>
  <c r="J11" i="101"/>
  <c r="J10" i="101"/>
  <c r="J9" i="101"/>
  <c r="J8" i="101"/>
  <c r="J7" i="101"/>
  <c r="J6" i="101"/>
  <c r="V19" i="101"/>
  <c r="V15" i="101"/>
  <c r="V13" i="101"/>
  <c r="V11" i="101"/>
  <c r="V9" i="101"/>
  <c r="V7" i="101"/>
  <c r="V18" i="101"/>
  <c r="V14" i="101"/>
  <c r="V12" i="101"/>
  <c r="V10" i="101"/>
  <c r="V8" i="101"/>
  <c r="V6" i="101"/>
  <c r="D24" i="101"/>
  <c r="D23" i="101"/>
  <c r="H5" i="88" l="1"/>
  <c r="E5" i="88"/>
  <c r="I5" i="88"/>
  <c r="M5" i="88"/>
  <c r="L5" i="88"/>
  <c r="F5" i="88"/>
  <c r="J5" i="88"/>
  <c r="N5" i="88"/>
  <c r="P5" i="88"/>
  <c r="G5" i="88"/>
  <c r="K5" i="88"/>
  <c r="O5" i="88"/>
  <c r="V4" i="101"/>
  <c r="D25" i="101"/>
  <c r="E25" i="101" s="1"/>
  <c r="E24" i="101" l="1"/>
  <c r="E23" i="101"/>
  <c r="F98" i="100"/>
  <c r="F86" i="100"/>
  <c r="F74" i="100"/>
  <c r="F62" i="100"/>
  <c r="F50" i="100"/>
  <c r="F38" i="100"/>
  <c r="F26" i="100"/>
  <c r="AE35" i="5" l="1" a="1"/>
  <c r="AE35" i="5" s="1"/>
  <c r="T35" i="92"/>
  <c r="U35" i="92"/>
  <c r="V35" i="92"/>
  <c r="W35" i="92"/>
  <c r="X35" i="92"/>
  <c r="Y35" i="92"/>
  <c r="Z35" i="92"/>
  <c r="AA35" i="92"/>
  <c r="AB35" i="92"/>
  <c r="AC35" i="92"/>
  <c r="AD35" i="92"/>
  <c r="S35" i="92"/>
  <c r="H35" i="92"/>
  <c r="I35" i="92"/>
  <c r="J35" i="92"/>
  <c r="K35" i="92"/>
  <c r="L35" i="92"/>
  <c r="M35" i="92"/>
  <c r="N35" i="92"/>
  <c r="O35" i="92"/>
  <c r="P35" i="92"/>
  <c r="Q35" i="92"/>
  <c r="R35" i="92"/>
  <c r="G35" i="92"/>
  <c r="CL35" i="5" l="1"/>
  <c r="BV35" i="5"/>
  <c r="BJ35" i="5"/>
  <c r="AP35" i="5"/>
  <c r="DQ35" i="5"/>
  <c r="DM35" i="5"/>
  <c r="DI35" i="5"/>
  <c r="DE35" i="5"/>
  <c r="DA35" i="5"/>
  <c r="CW35" i="5"/>
  <c r="CS35" i="5"/>
  <c r="CO35" i="5"/>
  <c r="CK35" i="5"/>
  <c r="CG35" i="5"/>
  <c r="CC35" i="5"/>
  <c r="BY35" i="5"/>
  <c r="BU35" i="5"/>
  <c r="BQ35" i="5"/>
  <c r="BM35" i="5"/>
  <c r="BI35" i="5"/>
  <c r="BE35" i="5"/>
  <c r="BA35" i="5"/>
  <c r="AW35" i="5"/>
  <c r="AS35" i="5"/>
  <c r="AO35" i="5"/>
  <c r="AK35" i="5"/>
  <c r="AG35" i="5"/>
  <c r="DR35" i="5"/>
  <c r="DJ35" i="5"/>
  <c r="DB35" i="5"/>
  <c r="CT35" i="5"/>
  <c r="CH35" i="5"/>
  <c r="BZ35" i="5"/>
  <c r="BN35" i="5"/>
  <c r="BF35" i="5"/>
  <c r="AX35" i="5"/>
  <c r="AT35" i="5"/>
  <c r="AH35" i="5"/>
  <c r="DP35" i="5"/>
  <c r="DL35" i="5"/>
  <c r="DH35" i="5"/>
  <c r="DD35" i="5"/>
  <c r="CZ35" i="5"/>
  <c r="CV35" i="5"/>
  <c r="CR35" i="5"/>
  <c r="CN35" i="5"/>
  <c r="CJ35" i="5"/>
  <c r="CF35" i="5"/>
  <c r="CB35" i="5"/>
  <c r="BX35" i="5"/>
  <c r="BT35" i="5"/>
  <c r="BP35" i="5"/>
  <c r="BL35" i="5"/>
  <c r="BH35" i="5"/>
  <c r="BD35" i="5"/>
  <c r="AZ35" i="5"/>
  <c r="AV35" i="5"/>
  <c r="AR35" i="5"/>
  <c r="AN35" i="5"/>
  <c r="AJ35" i="5"/>
  <c r="AF35" i="5"/>
  <c r="DN35" i="5"/>
  <c r="DF35" i="5"/>
  <c r="CX35" i="5"/>
  <c r="CP35" i="5"/>
  <c r="CD35" i="5"/>
  <c r="BR35" i="5"/>
  <c r="BB35" i="5"/>
  <c r="AL35" i="5"/>
  <c r="DO35" i="5"/>
  <c r="DK35" i="5"/>
  <c r="DG35" i="5"/>
  <c r="DC35" i="5"/>
  <c r="CY35" i="5"/>
  <c r="CU35" i="5"/>
  <c r="CQ35" i="5"/>
  <c r="CM35" i="5"/>
  <c r="CI35" i="5"/>
  <c r="CE35" i="5"/>
  <c r="CA35" i="5"/>
  <c r="BW35" i="5"/>
  <c r="BS35" i="5"/>
  <c r="BO35" i="5"/>
  <c r="BK35" i="5"/>
  <c r="BG35" i="5"/>
  <c r="BC35" i="5"/>
  <c r="AY35" i="5"/>
  <c r="AU35" i="5"/>
  <c r="AQ35" i="5"/>
  <c r="AM35" i="5"/>
  <c r="AI35" i="5"/>
  <c r="B96" i="88" l="1"/>
  <c r="B243" i="88" s="1"/>
  <c r="B97" i="88"/>
  <c r="B244" i="88" s="1"/>
  <c r="AE47" i="88"/>
  <c r="AF47" i="88" s="1"/>
  <c r="AG47" i="88" s="1"/>
  <c r="AH47" i="88" s="1"/>
  <c r="AI47" i="88" s="1"/>
  <c r="AJ47" i="88" s="1"/>
  <c r="AK47" i="88" s="1"/>
  <c r="AL47" i="88" s="1"/>
  <c r="AM47" i="88" s="1"/>
  <c r="AN47" i="88" s="1"/>
  <c r="AO47" i="88" s="1"/>
  <c r="AP47" i="88" s="1"/>
  <c r="AR47" i="88" s="1"/>
  <c r="AS47" i="88" s="1"/>
  <c r="AT47" i="88" s="1"/>
  <c r="AU47" i="88" s="1"/>
  <c r="AV47" i="88" s="1"/>
  <c r="AW47" i="88" s="1"/>
  <c r="AX47" i="88" s="1"/>
  <c r="AY47" i="88" s="1"/>
  <c r="AZ47" i="88" s="1"/>
  <c r="BA47" i="88" s="1"/>
  <c r="BB47" i="88" s="1"/>
  <c r="BC47" i="88" s="1"/>
  <c r="BE47" i="88" s="1"/>
  <c r="BF47" i="88" s="1"/>
  <c r="BG47" i="88" s="1"/>
  <c r="BH47" i="88" s="1"/>
  <c r="BI47" i="88" s="1"/>
  <c r="BJ47" i="88" s="1"/>
  <c r="BK47" i="88" s="1"/>
  <c r="BL47" i="88" s="1"/>
  <c r="BM47" i="88" s="1"/>
  <c r="BN47" i="88" s="1"/>
  <c r="BO47" i="88" s="1"/>
  <c r="BP47" i="88" s="1"/>
  <c r="BR47" i="88" s="1"/>
  <c r="BS47" i="88" s="1"/>
  <c r="BT47" i="88" s="1"/>
  <c r="BU47" i="88" s="1"/>
  <c r="BV47" i="88" s="1"/>
  <c r="BW47" i="88" s="1"/>
  <c r="BX47" i="88" s="1"/>
  <c r="BY47" i="88" s="1"/>
  <c r="BZ47" i="88" s="1"/>
  <c r="CA47" i="88" s="1"/>
  <c r="CB47" i="88" s="1"/>
  <c r="CC47" i="88" s="1"/>
  <c r="CE47" i="88" s="1"/>
  <c r="CF47" i="88" s="1"/>
  <c r="CG47" i="88" s="1"/>
  <c r="CH47" i="88" s="1"/>
  <c r="CI47" i="88" s="1"/>
  <c r="CJ47" i="88" s="1"/>
  <c r="CK47" i="88" s="1"/>
  <c r="CL47" i="88" s="1"/>
  <c r="CM47" i="88" s="1"/>
  <c r="CN47" i="88" s="1"/>
  <c r="CO47" i="88" s="1"/>
  <c r="CP47" i="88" s="1"/>
  <c r="CR47" i="88" s="1"/>
  <c r="CS47" i="88" s="1"/>
  <c r="CT47" i="88" s="1"/>
  <c r="CU47" i="88" s="1"/>
  <c r="CV47" i="88" s="1"/>
  <c r="CW47" i="88" s="1"/>
  <c r="CX47" i="88" s="1"/>
  <c r="CY47" i="88" s="1"/>
  <c r="CZ47" i="88" s="1"/>
  <c r="DA47" i="88" s="1"/>
  <c r="DB47" i="88" s="1"/>
  <c r="DC47" i="88" s="1"/>
  <c r="DE47" i="88" s="1"/>
  <c r="DF47" i="88" s="1"/>
  <c r="DG47" i="88" s="1"/>
  <c r="DH47" i="88" s="1"/>
  <c r="DI47" i="88" s="1"/>
  <c r="DJ47" i="88" s="1"/>
  <c r="DK47" i="88" s="1"/>
  <c r="DL47" i="88" s="1"/>
  <c r="DM47" i="88" s="1"/>
  <c r="DN47" i="88" s="1"/>
  <c r="DO47" i="88" s="1"/>
  <c r="DP47" i="88" s="1"/>
  <c r="DR47" i="88" s="1"/>
  <c r="DS47" i="88" s="1"/>
  <c r="DT47" i="88" s="1"/>
  <c r="DU47" i="88" s="1"/>
  <c r="DV47" i="88" s="1"/>
  <c r="DW47" i="88" s="1"/>
  <c r="DX47" i="88" s="1"/>
  <c r="DY47" i="88" s="1"/>
  <c r="DZ47" i="88" s="1"/>
  <c r="EA47" i="88" s="1"/>
  <c r="EB47" i="88" s="1"/>
  <c r="EC47" i="88" s="1"/>
  <c r="AE48" i="88"/>
  <c r="AF48" i="88" s="1"/>
  <c r="AG48" i="88" s="1"/>
  <c r="AH48" i="88" s="1"/>
  <c r="AI48" i="88" s="1"/>
  <c r="AJ48" i="88" s="1"/>
  <c r="AK48" i="88" s="1"/>
  <c r="AL48" i="88" s="1"/>
  <c r="AM48" i="88" s="1"/>
  <c r="AN48" i="88" s="1"/>
  <c r="AO48" i="88" s="1"/>
  <c r="AP48" i="88" s="1"/>
  <c r="AR48" i="88" s="1"/>
  <c r="AS48" i="88" s="1"/>
  <c r="AT48" i="88" s="1"/>
  <c r="AU48" i="88" s="1"/>
  <c r="AV48" i="88" s="1"/>
  <c r="AW48" i="88" s="1"/>
  <c r="AX48" i="88" s="1"/>
  <c r="AY48" i="88" s="1"/>
  <c r="AZ48" i="88" s="1"/>
  <c r="BA48" i="88" s="1"/>
  <c r="BB48" i="88" s="1"/>
  <c r="BC48" i="88" s="1"/>
  <c r="BE48" i="88" s="1"/>
  <c r="BF48" i="88" s="1"/>
  <c r="BG48" i="88" s="1"/>
  <c r="BH48" i="88" s="1"/>
  <c r="BI48" i="88" s="1"/>
  <c r="BJ48" i="88" s="1"/>
  <c r="BK48" i="88" s="1"/>
  <c r="BL48" i="88" s="1"/>
  <c r="BM48" i="88" s="1"/>
  <c r="BN48" i="88" s="1"/>
  <c r="BO48" i="88" s="1"/>
  <c r="BP48" i="88" s="1"/>
  <c r="BR48" i="88" s="1"/>
  <c r="BS48" i="88" s="1"/>
  <c r="BT48" i="88" s="1"/>
  <c r="BU48" i="88" s="1"/>
  <c r="BV48" i="88" s="1"/>
  <c r="BW48" i="88" s="1"/>
  <c r="BX48" i="88" s="1"/>
  <c r="BY48" i="88" s="1"/>
  <c r="BZ48" i="88" s="1"/>
  <c r="CA48" i="88" s="1"/>
  <c r="CB48" i="88" s="1"/>
  <c r="CC48" i="88" s="1"/>
  <c r="CE48" i="88" s="1"/>
  <c r="CF48" i="88" s="1"/>
  <c r="CG48" i="88" s="1"/>
  <c r="CH48" i="88" s="1"/>
  <c r="CI48" i="88" s="1"/>
  <c r="CJ48" i="88" s="1"/>
  <c r="CK48" i="88" s="1"/>
  <c r="CL48" i="88" s="1"/>
  <c r="CM48" i="88" s="1"/>
  <c r="CN48" i="88" s="1"/>
  <c r="CO48" i="88" s="1"/>
  <c r="CP48" i="88" s="1"/>
  <c r="CR48" i="88" s="1"/>
  <c r="CS48" i="88" s="1"/>
  <c r="CT48" i="88" s="1"/>
  <c r="CU48" i="88" s="1"/>
  <c r="CV48" i="88" s="1"/>
  <c r="CW48" i="88" s="1"/>
  <c r="CX48" i="88" s="1"/>
  <c r="CY48" i="88" s="1"/>
  <c r="CZ48" i="88" s="1"/>
  <c r="DA48" i="88" s="1"/>
  <c r="DB48" i="88" s="1"/>
  <c r="DC48" i="88" s="1"/>
  <c r="DE48" i="88" s="1"/>
  <c r="DF48" i="88" s="1"/>
  <c r="DG48" i="88" s="1"/>
  <c r="DH48" i="88" s="1"/>
  <c r="DI48" i="88" s="1"/>
  <c r="DJ48" i="88" s="1"/>
  <c r="DK48" i="88" s="1"/>
  <c r="DL48" i="88" s="1"/>
  <c r="DM48" i="88" s="1"/>
  <c r="DN48" i="88" s="1"/>
  <c r="DO48" i="88" s="1"/>
  <c r="DP48" i="88" s="1"/>
  <c r="DR48" i="88" s="1"/>
  <c r="DS48" i="88" s="1"/>
  <c r="DT48" i="88" s="1"/>
  <c r="DU48" i="88" s="1"/>
  <c r="DV48" i="88" s="1"/>
  <c r="DW48" i="88" s="1"/>
  <c r="DX48" i="88" s="1"/>
  <c r="DY48" i="88" s="1"/>
  <c r="DZ48" i="88" s="1"/>
  <c r="EA48" i="88" s="1"/>
  <c r="EB48" i="88" s="1"/>
  <c r="EC48" i="88" s="1"/>
  <c r="B93" i="88" l="1"/>
  <c r="AE44" i="88"/>
  <c r="AF44" i="88" s="1"/>
  <c r="AG44" i="88" s="1"/>
  <c r="AH44" i="88" s="1"/>
  <c r="AI44" i="88" s="1"/>
  <c r="AJ44" i="88" s="1"/>
  <c r="AK44" i="88" s="1"/>
  <c r="AL44" i="88" s="1"/>
  <c r="AM44" i="88" s="1"/>
  <c r="AN44" i="88" s="1"/>
  <c r="AO44" i="88" s="1"/>
  <c r="AP44" i="88" s="1"/>
  <c r="AR44" i="88" s="1"/>
  <c r="AS44" i="88" s="1"/>
  <c r="AT44" i="88" s="1"/>
  <c r="AU44" i="88" s="1"/>
  <c r="AV44" i="88" s="1"/>
  <c r="AW44" i="88" s="1"/>
  <c r="AX44" i="88" s="1"/>
  <c r="AY44" i="88" s="1"/>
  <c r="AZ44" i="88" s="1"/>
  <c r="BA44" i="88" s="1"/>
  <c r="BB44" i="88" s="1"/>
  <c r="BC44" i="88" s="1"/>
  <c r="BE44" i="88" s="1"/>
  <c r="BF44" i="88" s="1"/>
  <c r="BG44" i="88" s="1"/>
  <c r="BH44" i="88" s="1"/>
  <c r="BI44" i="88" s="1"/>
  <c r="BJ44" i="88" s="1"/>
  <c r="BK44" i="88" s="1"/>
  <c r="BL44" i="88" s="1"/>
  <c r="BM44" i="88" s="1"/>
  <c r="BN44" i="88" s="1"/>
  <c r="BO44" i="88" s="1"/>
  <c r="BP44" i="88" s="1"/>
  <c r="BR44" i="88" s="1"/>
  <c r="BS44" i="88" s="1"/>
  <c r="BT44" i="88" s="1"/>
  <c r="BU44" i="88" s="1"/>
  <c r="BV44" i="88" s="1"/>
  <c r="BW44" i="88" s="1"/>
  <c r="BX44" i="88" s="1"/>
  <c r="BY44" i="88" s="1"/>
  <c r="BZ44" i="88" s="1"/>
  <c r="CA44" i="88" s="1"/>
  <c r="CB44" i="88" s="1"/>
  <c r="CC44" i="88" s="1"/>
  <c r="CE44" i="88" s="1"/>
  <c r="CF44" i="88" s="1"/>
  <c r="CG44" i="88" s="1"/>
  <c r="CH44" i="88" s="1"/>
  <c r="CI44" i="88" s="1"/>
  <c r="CJ44" i="88" s="1"/>
  <c r="CK44" i="88" s="1"/>
  <c r="CL44" i="88" s="1"/>
  <c r="CM44" i="88" s="1"/>
  <c r="CN44" i="88" s="1"/>
  <c r="CO44" i="88" s="1"/>
  <c r="CP44" i="88" s="1"/>
  <c r="CR44" i="88" s="1"/>
  <c r="CS44" i="88" s="1"/>
  <c r="CT44" i="88" s="1"/>
  <c r="CU44" i="88" s="1"/>
  <c r="CV44" i="88" s="1"/>
  <c r="CW44" i="88" s="1"/>
  <c r="CX44" i="88" s="1"/>
  <c r="CY44" i="88" s="1"/>
  <c r="CZ44" i="88" s="1"/>
  <c r="DA44" i="88" s="1"/>
  <c r="DB44" i="88" s="1"/>
  <c r="DC44" i="88" s="1"/>
  <c r="DE44" i="88" s="1"/>
  <c r="DF44" i="88" s="1"/>
  <c r="DG44" i="88" s="1"/>
  <c r="DH44" i="88" s="1"/>
  <c r="DI44" i="88" s="1"/>
  <c r="DJ44" i="88" s="1"/>
  <c r="DK44" i="88" s="1"/>
  <c r="DL44" i="88" s="1"/>
  <c r="DM44" i="88" s="1"/>
  <c r="DN44" i="88" s="1"/>
  <c r="DO44" i="88" s="1"/>
  <c r="DP44" i="88" s="1"/>
  <c r="DR44" i="88" s="1"/>
  <c r="DS44" i="88" s="1"/>
  <c r="DT44" i="88" s="1"/>
  <c r="DU44" i="88" s="1"/>
  <c r="DV44" i="88" s="1"/>
  <c r="DW44" i="88" s="1"/>
  <c r="DX44" i="88" s="1"/>
  <c r="DY44" i="88" s="1"/>
  <c r="DZ44" i="88" s="1"/>
  <c r="EA44" i="88" s="1"/>
  <c r="EB44" i="88" s="1"/>
  <c r="EC44" i="88" s="1"/>
  <c r="K244" i="88" l="1"/>
  <c r="AB244" i="88"/>
  <c r="U244" i="88"/>
  <c r="J244" i="88"/>
  <c r="AA244" i="88"/>
  <c r="T244" i="88"/>
  <c r="L244" i="88"/>
  <c r="AC244" i="88"/>
  <c r="S244" i="88"/>
  <c r="R244" i="88"/>
  <c r="F243" i="88"/>
  <c r="W243" i="88"/>
  <c r="O243" i="88"/>
  <c r="H243" i="88"/>
  <c r="Y243" i="88"/>
  <c r="M243" i="88"/>
  <c r="O244" i="88"/>
  <c r="H244" i="88"/>
  <c r="Y244" i="88"/>
  <c r="N244" i="88"/>
  <c r="E244" i="88"/>
  <c r="V244" i="88"/>
  <c r="J243" i="88"/>
  <c r="AA243" i="88"/>
  <c r="T243" i="88"/>
  <c r="L243" i="88"/>
  <c r="AC243" i="88"/>
  <c r="R243" i="88"/>
  <c r="I244" i="88"/>
  <c r="Z244" i="88"/>
  <c r="N243" i="88"/>
  <c r="G243" i="88"/>
  <c r="X243" i="88"/>
  <c r="P243" i="88"/>
  <c r="E243" i="88"/>
  <c r="V243" i="88"/>
  <c r="G244" i="88"/>
  <c r="X244" i="88"/>
  <c r="P244" i="88"/>
  <c r="F244" i="88"/>
  <c r="W244" i="88"/>
  <c r="M244" i="88"/>
  <c r="S243" i="88"/>
  <c r="K243" i="88"/>
  <c r="AB243" i="88"/>
  <c r="U243" i="88"/>
  <c r="I243" i="88"/>
  <c r="Z243" i="88"/>
  <c r="E293" i="88"/>
  <c r="AE194" i="88"/>
  <c r="AE243" i="88"/>
  <c r="AE195" i="88"/>
  <c r="AE244" i="88"/>
  <c r="X73" i="87"/>
  <c r="X33" i="87"/>
  <c r="X43" i="87"/>
  <c r="X63" i="87"/>
  <c r="X83" i="87"/>
  <c r="EB93" i="88"/>
  <c r="Q244" i="88" l="1"/>
  <c r="AD243" i="88"/>
  <c r="E292" i="88"/>
  <c r="F292" i="88" s="1"/>
  <c r="G292" i="88" s="1"/>
  <c r="H292" i="88" s="1"/>
  <c r="I292" i="88" s="1"/>
  <c r="J292" i="88" s="1"/>
  <c r="K292" i="88" s="1"/>
  <c r="L292" i="88" s="1"/>
  <c r="M292" i="88" s="1"/>
  <c r="N292" i="88" s="1"/>
  <c r="O292" i="88" s="1"/>
  <c r="P292" i="88" s="1"/>
  <c r="R292" i="88" s="1"/>
  <c r="S292" i="88" s="1"/>
  <c r="T292" i="88" s="1"/>
  <c r="U292" i="88" s="1"/>
  <c r="V292" i="88" s="1"/>
  <c r="W292" i="88" s="1"/>
  <c r="X292" i="88" s="1"/>
  <c r="Y292" i="88" s="1"/>
  <c r="Z292" i="88" s="1"/>
  <c r="AA292" i="88" s="1"/>
  <c r="AB292" i="88" s="1"/>
  <c r="AC292" i="88" s="1"/>
  <c r="AE292" i="88" s="1"/>
  <c r="Q243" i="88"/>
  <c r="AD244" i="88"/>
  <c r="F293" i="88"/>
  <c r="G293" i="88" s="1"/>
  <c r="H293" i="88" s="1"/>
  <c r="I293" i="88" s="1"/>
  <c r="J293" i="88" s="1"/>
  <c r="K293" i="88" s="1"/>
  <c r="L293" i="88" s="1"/>
  <c r="M293" i="88" s="1"/>
  <c r="N293" i="88" s="1"/>
  <c r="O293" i="88" s="1"/>
  <c r="P293" i="88" s="1"/>
  <c r="R293" i="88" s="1"/>
  <c r="S293" i="88" s="1"/>
  <c r="T293" i="88" s="1"/>
  <c r="U293" i="88" s="1"/>
  <c r="V293" i="88" s="1"/>
  <c r="W293" i="88" s="1"/>
  <c r="X293" i="88" s="1"/>
  <c r="Y293" i="88" s="1"/>
  <c r="Z293" i="88" s="1"/>
  <c r="AA293" i="88" s="1"/>
  <c r="AB293" i="88" s="1"/>
  <c r="AC293" i="88" s="1"/>
  <c r="AE293" i="88" s="1"/>
  <c r="AF194" i="88"/>
  <c r="AF243" i="88"/>
  <c r="AF195" i="88"/>
  <c r="AF244" i="88"/>
  <c r="BS93" i="88"/>
  <c r="AX93" i="88"/>
  <c r="AI93" i="88"/>
  <c r="DP93" i="88"/>
  <c r="EA93" i="88"/>
  <c r="DJ93" i="88"/>
  <c r="CN93" i="88"/>
  <c r="CY93" i="88"/>
  <c r="CH93" i="88"/>
  <c r="AV93" i="88"/>
  <c r="BY93" i="88"/>
  <c r="DS93" i="88"/>
  <c r="AE93" i="88"/>
  <c r="DL93" i="88"/>
  <c r="DA93" i="88"/>
  <c r="DO93" i="88"/>
  <c r="CE93" i="88"/>
  <c r="BC93" i="88"/>
  <c r="DZ93" i="88"/>
  <c r="CT93" i="88"/>
  <c r="BN93" i="88"/>
  <c r="AL93" i="88"/>
  <c r="CV93" i="88"/>
  <c r="BX93" i="88"/>
  <c r="P93" i="88"/>
  <c r="CS93" i="88"/>
  <c r="BA93" i="88"/>
  <c r="X93" i="88"/>
  <c r="DU93" i="88"/>
  <c r="AC93" i="88"/>
  <c r="CU93" i="88"/>
  <c r="BK93" i="88"/>
  <c r="DB93" i="88"/>
  <c r="BR93" i="88"/>
  <c r="AT93" i="88"/>
  <c r="CB93" i="88"/>
  <c r="AF93" i="88"/>
  <c r="BE93" i="88"/>
  <c r="DC93" i="88"/>
  <c r="CA93" i="88"/>
  <c r="AY93" i="88"/>
  <c r="DN93" i="88"/>
  <c r="CL93" i="88"/>
  <c r="BJ93" i="88"/>
  <c r="DX93" i="88"/>
  <c r="CR93" i="88"/>
  <c r="BH93" i="88"/>
  <c r="DY93" i="88"/>
  <c r="CC93" i="88"/>
  <c r="AK93" i="88"/>
  <c r="S93" i="88"/>
  <c r="BP93" i="88"/>
  <c r="AR93" i="88"/>
  <c r="L93" i="88"/>
  <c r="DI93" i="88"/>
  <c r="CO93" i="88"/>
  <c r="BU93" i="88"/>
  <c r="AS93" i="88"/>
  <c r="V93" i="88"/>
  <c r="T93" i="88"/>
  <c r="N93" i="88"/>
  <c r="DK93" i="88"/>
  <c r="CI93" i="88"/>
  <c r="BO93" i="88"/>
  <c r="AU93" i="88"/>
  <c r="DR93" i="88"/>
  <c r="CX93" i="88"/>
  <c r="BZ93" i="88"/>
  <c r="BB93" i="88"/>
  <c r="AH93" i="88"/>
  <c r="DH93" i="88"/>
  <c r="CF93" i="88"/>
  <c r="BL93" i="88"/>
  <c r="AN93" i="88"/>
  <c r="EC93" i="88"/>
  <c r="DE93" i="88"/>
  <c r="CK93" i="88"/>
  <c r="BI93" i="88"/>
  <c r="AO93" i="88"/>
  <c r="M93" i="88"/>
  <c r="G93" i="88"/>
  <c r="Z93" i="88"/>
  <c r="E93" i="88"/>
  <c r="E142" i="88" s="1"/>
  <c r="R93" i="88"/>
  <c r="O93" i="88"/>
  <c r="AA93" i="88"/>
  <c r="J93" i="88"/>
  <c r="I93" i="88"/>
  <c r="Y93" i="88"/>
  <c r="DW93" i="88"/>
  <c r="DG93" i="88"/>
  <c r="CM93" i="88"/>
  <c r="BW93" i="88"/>
  <c r="BG93" i="88"/>
  <c r="AM93" i="88"/>
  <c r="DV93" i="88"/>
  <c r="DF93" i="88"/>
  <c r="CP93" i="88"/>
  <c r="BV93" i="88"/>
  <c r="BF93" i="88"/>
  <c r="AP93" i="88"/>
  <c r="DT93" i="88"/>
  <c r="CZ93" i="88"/>
  <c r="CJ93" i="88"/>
  <c r="BT93" i="88"/>
  <c r="AZ93" i="88"/>
  <c r="AJ93" i="88"/>
  <c r="H93" i="88"/>
  <c r="DM93" i="88"/>
  <c r="CW93" i="88"/>
  <c r="CG93" i="88"/>
  <c r="BM93" i="88"/>
  <c r="AW93" i="88"/>
  <c r="AG93" i="88"/>
  <c r="U93" i="88"/>
  <c r="AB93" i="88"/>
  <c r="K93" i="88"/>
  <c r="W93" i="88"/>
  <c r="F93" i="88"/>
  <c r="F142" i="88" s="1"/>
  <c r="AF293" i="88" l="1"/>
  <c r="AF292" i="88"/>
  <c r="AG194" i="88"/>
  <c r="AG243" i="88"/>
  <c r="AG195" i="88"/>
  <c r="AG244" i="88"/>
  <c r="AG293" i="88" s="1"/>
  <c r="G142" i="88"/>
  <c r="H142" i="88" s="1"/>
  <c r="I142" i="88" s="1"/>
  <c r="J142" i="88" s="1"/>
  <c r="K142" i="88" s="1"/>
  <c r="L142" i="88" s="1"/>
  <c r="M142" i="88" s="1"/>
  <c r="N142" i="88" s="1"/>
  <c r="O142" i="88" s="1"/>
  <c r="P142" i="88" s="1"/>
  <c r="R142" i="88" s="1"/>
  <c r="S142" i="88" s="1"/>
  <c r="T142" i="88" s="1"/>
  <c r="U142" i="88" s="1"/>
  <c r="V142" i="88" s="1"/>
  <c r="W142" i="88" s="1"/>
  <c r="X142" i="88" s="1"/>
  <c r="Y142" i="88" s="1"/>
  <c r="Z142" i="88" s="1"/>
  <c r="AA142" i="88" s="1"/>
  <c r="AB142" i="88" s="1"/>
  <c r="AC142" i="88" s="1"/>
  <c r="AE142" i="88" s="1"/>
  <c r="AF142" i="88" s="1"/>
  <c r="AG142" i="88" s="1"/>
  <c r="AH142" i="88" s="1"/>
  <c r="AI142" i="88" s="1"/>
  <c r="AJ142" i="88" s="1"/>
  <c r="AK142" i="88" s="1"/>
  <c r="AL142" i="88" s="1"/>
  <c r="AM142" i="88" s="1"/>
  <c r="AN142" i="88" s="1"/>
  <c r="AO142" i="88" s="1"/>
  <c r="AP142" i="88" s="1"/>
  <c r="AR142" i="88" s="1"/>
  <c r="AS142" i="88" s="1"/>
  <c r="AT142" i="88" s="1"/>
  <c r="AU142" i="88" s="1"/>
  <c r="AV142" i="88" s="1"/>
  <c r="AW142" i="88" s="1"/>
  <c r="AX142" i="88" s="1"/>
  <c r="AY142" i="88" s="1"/>
  <c r="AZ142" i="88" s="1"/>
  <c r="BA142" i="88" s="1"/>
  <c r="BB142" i="88" s="1"/>
  <c r="BC142" i="88" s="1"/>
  <c r="BE142" i="88" s="1"/>
  <c r="BF142" i="88" s="1"/>
  <c r="BG142" i="88" s="1"/>
  <c r="BH142" i="88" s="1"/>
  <c r="BI142" i="88" s="1"/>
  <c r="BJ142" i="88" s="1"/>
  <c r="BK142" i="88" s="1"/>
  <c r="BL142" i="88" s="1"/>
  <c r="BM142" i="88" s="1"/>
  <c r="BN142" i="88" s="1"/>
  <c r="BO142" i="88" s="1"/>
  <c r="BP142" i="88" s="1"/>
  <c r="BR142" i="88" s="1"/>
  <c r="BS142" i="88" s="1"/>
  <c r="BT142" i="88" s="1"/>
  <c r="BU142" i="88" s="1"/>
  <c r="BV142" i="88" s="1"/>
  <c r="BW142" i="88" s="1"/>
  <c r="BX142" i="88" s="1"/>
  <c r="BY142" i="88" s="1"/>
  <c r="BZ142" i="88" s="1"/>
  <c r="CA142" i="88" s="1"/>
  <c r="CB142" i="88" s="1"/>
  <c r="CC142" i="88" s="1"/>
  <c r="CE142" i="88" s="1"/>
  <c r="CF142" i="88" s="1"/>
  <c r="CG142" i="88" s="1"/>
  <c r="CH142" i="88" s="1"/>
  <c r="CI142" i="88" s="1"/>
  <c r="CJ142" i="88" s="1"/>
  <c r="CK142" i="88" s="1"/>
  <c r="CL142" i="88" s="1"/>
  <c r="CM142" i="88" s="1"/>
  <c r="CN142" i="88" s="1"/>
  <c r="CO142" i="88" s="1"/>
  <c r="CP142" i="88" s="1"/>
  <c r="CR142" i="88" s="1"/>
  <c r="CS142" i="88" s="1"/>
  <c r="CT142" i="88" s="1"/>
  <c r="CU142" i="88" s="1"/>
  <c r="CV142" i="88" s="1"/>
  <c r="CW142" i="88" s="1"/>
  <c r="CX142" i="88" s="1"/>
  <c r="CY142" i="88" s="1"/>
  <c r="CZ142" i="88" s="1"/>
  <c r="DA142" i="88" s="1"/>
  <c r="DB142" i="88" s="1"/>
  <c r="DC142" i="88" s="1"/>
  <c r="DE142" i="88" s="1"/>
  <c r="DF142" i="88" s="1"/>
  <c r="DG142" i="88" s="1"/>
  <c r="DH142" i="88" s="1"/>
  <c r="DI142" i="88" s="1"/>
  <c r="DJ142" i="88" s="1"/>
  <c r="DK142" i="88" s="1"/>
  <c r="DL142" i="88" s="1"/>
  <c r="DM142" i="88" s="1"/>
  <c r="DN142" i="88" s="1"/>
  <c r="DO142" i="88" s="1"/>
  <c r="DP142" i="88" s="1"/>
  <c r="DR142" i="88" s="1"/>
  <c r="DS142" i="88" s="1"/>
  <c r="DT142" i="88" s="1"/>
  <c r="DU142" i="88" s="1"/>
  <c r="DV142" i="88" s="1"/>
  <c r="DW142" i="88" s="1"/>
  <c r="DX142" i="88" s="1"/>
  <c r="DY142" i="88" s="1"/>
  <c r="DZ142" i="88" s="1"/>
  <c r="EA142" i="88" s="1"/>
  <c r="EB142" i="88" s="1"/>
  <c r="EC142" i="88" s="1"/>
  <c r="AQ93" i="88"/>
  <c r="BD93" i="88"/>
  <c r="CD93" i="88"/>
  <c r="DQ93" i="88"/>
  <c r="BQ93" i="88"/>
  <c r="AD93" i="88"/>
  <c r="ED93" i="88"/>
  <c r="CQ93" i="88"/>
  <c r="DD93" i="88"/>
  <c r="Q93" i="88"/>
  <c r="AG292" i="88" l="1"/>
  <c r="AH194" i="88"/>
  <c r="AH243" i="88"/>
  <c r="AH195" i="88"/>
  <c r="AH244" i="88"/>
  <c r="AH293" i="88" s="1"/>
  <c r="EE93" i="88"/>
  <c r="AH292" i="88" l="1"/>
  <c r="AI194" i="88"/>
  <c r="AI243" i="88"/>
  <c r="AI195" i="88"/>
  <c r="AI244" i="88"/>
  <c r="AI293" i="88" s="1"/>
  <c r="P96" i="88"/>
  <c r="P97" i="88"/>
  <c r="AI292" i="88" l="1"/>
  <c r="AJ194" i="88"/>
  <c r="AJ243" i="88"/>
  <c r="AJ195" i="88"/>
  <c r="AJ244" i="88"/>
  <c r="AJ293" i="88" s="1"/>
  <c r="E97" i="88"/>
  <c r="E96" i="88"/>
  <c r="W97" i="88"/>
  <c r="I97" i="88"/>
  <c r="H97" i="88"/>
  <c r="Y97" i="88"/>
  <c r="V97" i="88"/>
  <c r="AR97" i="88"/>
  <c r="CJ97" i="88"/>
  <c r="DH97" i="88"/>
  <c r="AK97" i="88"/>
  <c r="BA97" i="88"/>
  <c r="BU97" i="88"/>
  <c r="CK97" i="88"/>
  <c r="DA97" i="88"/>
  <c r="DU97" i="88"/>
  <c r="AB97" i="88"/>
  <c r="AZ97" i="88"/>
  <c r="CF97" i="88"/>
  <c r="AH97" i="88"/>
  <c r="AX97" i="88"/>
  <c r="BN97" i="88"/>
  <c r="CH97" i="88"/>
  <c r="CX97" i="88"/>
  <c r="DN97" i="88"/>
  <c r="AE97" i="88"/>
  <c r="AY97" i="88"/>
  <c r="BO97" i="88"/>
  <c r="CE97" i="88"/>
  <c r="CY97" i="88"/>
  <c r="DO97" i="88"/>
  <c r="R97" i="88"/>
  <c r="CB97" i="88"/>
  <c r="AG97" i="88"/>
  <c r="BM97" i="88"/>
  <c r="CW97" i="88"/>
  <c r="T97" i="88"/>
  <c r="BX97" i="88"/>
  <c r="AT97" i="88"/>
  <c r="BZ97" i="88"/>
  <c r="DJ97" i="88"/>
  <c r="AU97" i="88"/>
  <c r="CA97" i="88"/>
  <c r="DK97" i="88"/>
  <c r="E146" i="88"/>
  <c r="G97" i="88"/>
  <c r="J97" i="88"/>
  <c r="L97" i="88"/>
  <c r="AC97" i="88"/>
  <c r="Z97" i="88"/>
  <c r="BL97" i="88"/>
  <c r="CR97" i="88"/>
  <c r="DP97" i="88"/>
  <c r="AO97" i="88"/>
  <c r="BE97" i="88"/>
  <c r="BY97" i="88"/>
  <c r="CO97" i="88"/>
  <c r="DE97" i="88"/>
  <c r="DY97" i="88"/>
  <c r="AJ97" i="88"/>
  <c r="BH97" i="88"/>
  <c r="CN97" i="88"/>
  <c r="AL97" i="88"/>
  <c r="BB97" i="88"/>
  <c r="BR97" i="88"/>
  <c r="CL97" i="88"/>
  <c r="DB97" i="88"/>
  <c r="DR97" i="88"/>
  <c r="AI97" i="88"/>
  <c r="BC97" i="88"/>
  <c r="BS97" i="88"/>
  <c r="CI97" i="88"/>
  <c r="DC97" i="88"/>
  <c r="DS97" i="88"/>
  <c r="DX97" i="88"/>
  <c r="F97" i="88"/>
  <c r="K97" i="88"/>
  <c r="S97" i="88"/>
  <c r="M97" i="88"/>
  <c r="X97" i="88"/>
  <c r="BT97" i="88"/>
  <c r="CV97" i="88"/>
  <c r="EB97" i="88"/>
  <c r="AS97" i="88"/>
  <c r="BI97" i="88"/>
  <c r="CC97" i="88"/>
  <c r="CS97" i="88"/>
  <c r="DI97" i="88"/>
  <c r="EC97" i="88"/>
  <c r="AN97" i="88"/>
  <c r="BP97" i="88"/>
  <c r="DL97" i="88"/>
  <c r="AP97" i="88"/>
  <c r="BF97" i="88"/>
  <c r="BV97" i="88"/>
  <c r="CP97" i="88"/>
  <c r="DF97" i="88"/>
  <c r="DV97" i="88"/>
  <c r="AM97" i="88"/>
  <c r="BG97" i="88"/>
  <c r="BW97" i="88"/>
  <c r="CM97" i="88"/>
  <c r="DG97" i="88"/>
  <c r="DW97" i="88"/>
  <c r="N97" i="88"/>
  <c r="O97" i="88"/>
  <c r="AA97" i="88"/>
  <c r="U97" i="88"/>
  <c r="AF97" i="88"/>
  <c r="CZ97" i="88"/>
  <c r="AW97" i="88"/>
  <c r="CG97" i="88"/>
  <c r="DM97" i="88"/>
  <c r="AV97" i="88"/>
  <c r="DT97" i="88"/>
  <c r="BJ97" i="88"/>
  <c r="CT97" i="88"/>
  <c r="DZ97" i="88"/>
  <c r="BK97" i="88"/>
  <c r="CU97" i="88"/>
  <c r="EA97" i="88"/>
  <c r="K96" i="88"/>
  <c r="H96" i="88"/>
  <c r="F96" i="88"/>
  <c r="M96" i="88"/>
  <c r="AG96" i="88"/>
  <c r="AW96" i="88"/>
  <c r="BM96" i="88"/>
  <c r="CG96" i="88"/>
  <c r="CW96" i="88"/>
  <c r="DM96" i="88"/>
  <c r="L96" i="88"/>
  <c r="AF96" i="88"/>
  <c r="AV96" i="88"/>
  <c r="BP96" i="88"/>
  <c r="CF96" i="88"/>
  <c r="CV96" i="88"/>
  <c r="DP96" i="88"/>
  <c r="AP96" i="88"/>
  <c r="BF96" i="88"/>
  <c r="BV96" i="88"/>
  <c r="CP96" i="88"/>
  <c r="DF96" i="88"/>
  <c r="DV96" i="88"/>
  <c r="AM96" i="88"/>
  <c r="BG96" i="88"/>
  <c r="BW96" i="88"/>
  <c r="CM96" i="88"/>
  <c r="DG96" i="88"/>
  <c r="DW96" i="88"/>
  <c r="BI96" i="88"/>
  <c r="AR96" i="88"/>
  <c r="CB96" i="88"/>
  <c r="EB96" i="88"/>
  <c r="AL96" i="88"/>
  <c r="BR96" i="88"/>
  <c r="DB96" i="88"/>
  <c r="BC96" i="88"/>
  <c r="CI96" i="88"/>
  <c r="DS96" i="88"/>
  <c r="N96" i="88"/>
  <c r="O96" i="88"/>
  <c r="U96" i="88"/>
  <c r="S96" i="88"/>
  <c r="R96" i="88"/>
  <c r="AK96" i="88"/>
  <c r="BA96" i="88"/>
  <c r="BU96" i="88"/>
  <c r="CK96" i="88"/>
  <c r="DA96" i="88"/>
  <c r="DU96" i="88"/>
  <c r="AJ96" i="88"/>
  <c r="AZ96" i="88"/>
  <c r="BT96" i="88"/>
  <c r="CJ96" i="88"/>
  <c r="CZ96" i="88"/>
  <c r="DT96" i="88"/>
  <c r="AT96" i="88"/>
  <c r="BJ96" i="88"/>
  <c r="BZ96" i="88"/>
  <c r="CT96" i="88"/>
  <c r="DJ96" i="88"/>
  <c r="DZ96" i="88"/>
  <c r="AU96" i="88"/>
  <c r="BK96" i="88"/>
  <c r="CA96" i="88"/>
  <c r="CU96" i="88"/>
  <c r="DK96" i="88"/>
  <c r="EA96" i="88"/>
  <c r="AA96" i="88"/>
  <c r="J96" i="88"/>
  <c r="Y96" i="88"/>
  <c r="V96" i="88"/>
  <c r="AO96" i="88"/>
  <c r="BE96" i="88"/>
  <c r="BY96" i="88"/>
  <c r="CO96" i="88"/>
  <c r="DE96" i="88"/>
  <c r="DY96" i="88"/>
  <c r="T96" i="88"/>
  <c r="AN96" i="88"/>
  <c r="BH96" i="88"/>
  <c r="BX96" i="88"/>
  <c r="CN96" i="88"/>
  <c r="DH96" i="88"/>
  <c r="DX96" i="88"/>
  <c r="AH96" i="88"/>
  <c r="AX96" i="88"/>
  <c r="BN96" i="88"/>
  <c r="CH96" i="88"/>
  <c r="CX96" i="88"/>
  <c r="DN96" i="88"/>
  <c r="AE96" i="88"/>
  <c r="AY96" i="88"/>
  <c r="BO96" i="88"/>
  <c r="CE96" i="88"/>
  <c r="CY96" i="88"/>
  <c r="DO96" i="88"/>
  <c r="AB96" i="88"/>
  <c r="G96" i="88"/>
  <c r="W96" i="88"/>
  <c r="AC96" i="88"/>
  <c r="I96" i="88"/>
  <c r="Z96" i="88"/>
  <c r="AS96" i="88"/>
  <c r="CC96" i="88"/>
  <c r="CS96" i="88"/>
  <c r="DI96" i="88"/>
  <c r="EC96" i="88"/>
  <c r="X96" i="88"/>
  <c r="BL96" i="88"/>
  <c r="CR96" i="88"/>
  <c r="DL96" i="88"/>
  <c r="BB96" i="88"/>
  <c r="CL96" i="88"/>
  <c r="DR96" i="88"/>
  <c r="AI96" i="88"/>
  <c r="BS96" i="88"/>
  <c r="DC96" i="88"/>
  <c r="AJ292" i="88" l="1"/>
  <c r="AK194" i="88"/>
  <c r="AK243" i="88"/>
  <c r="AK195" i="88"/>
  <c r="AK244" i="88"/>
  <c r="AK293" i="88" s="1"/>
  <c r="CD97" i="88"/>
  <c r="F146" i="88"/>
  <c r="G146" i="88" s="1"/>
  <c r="H146" i="88" s="1"/>
  <c r="I146" i="88" s="1"/>
  <c r="J146" i="88" s="1"/>
  <c r="K146" i="88" s="1"/>
  <c r="L146" i="88" s="1"/>
  <c r="M146" i="88" s="1"/>
  <c r="N146" i="88" s="1"/>
  <c r="O146" i="88" s="1"/>
  <c r="P146" i="88" s="1"/>
  <c r="R146" i="88" s="1"/>
  <c r="S146" i="88" s="1"/>
  <c r="T146" i="88" s="1"/>
  <c r="U146" i="88" s="1"/>
  <c r="V146" i="88" s="1"/>
  <c r="W146" i="88" s="1"/>
  <c r="X146" i="88" s="1"/>
  <c r="Y146" i="88" s="1"/>
  <c r="Z146" i="88" s="1"/>
  <c r="AA146" i="88" s="1"/>
  <c r="AB146" i="88" s="1"/>
  <c r="AC146" i="88" s="1"/>
  <c r="AE146" i="88" s="1"/>
  <c r="AF146" i="88" s="1"/>
  <c r="AG146" i="88" s="1"/>
  <c r="AH146" i="88" s="1"/>
  <c r="AI146" i="88" s="1"/>
  <c r="AJ146" i="88" s="1"/>
  <c r="AK146" i="88" s="1"/>
  <c r="AL146" i="88" s="1"/>
  <c r="AM146" i="88" s="1"/>
  <c r="AN146" i="88" s="1"/>
  <c r="AO146" i="88" s="1"/>
  <c r="AP146" i="88" s="1"/>
  <c r="AR146" i="88" s="1"/>
  <c r="AS146" i="88" s="1"/>
  <c r="AT146" i="88" s="1"/>
  <c r="AU146" i="88" s="1"/>
  <c r="AV146" i="88" s="1"/>
  <c r="AW146" i="88" s="1"/>
  <c r="AX146" i="88" s="1"/>
  <c r="AY146" i="88" s="1"/>
  <c r="AZ146" i="88" s="1"/>
  <c r="BA146" i="88" s="1"/>
  <c r="BB146" i="88" s="1"/>
  <c r="BC146" i="88" s="1"/>
  <c r="BE146" i="88" s="1"/>
  <c r="BF146" i="88" s="1"/>
  <c r="BG146" i="88" s="1"/>
  <c r="BH146" i="88" s="1"/>
  <c r="BI146" i="88" s="1"/>
  <c r="BJ146" i="88" s="1"/>
  <c r="BK146" i="88" s="1"/>
  <c r="BL146" i="88" s="1"/>
  <c r="BM146" i="88" s="1"/>
  <c r="BN146" i="88" s="1"/>
  <c r="BO146" i="88" s="1"/>
  <c r="BP146" i="88" s="1"/>
  <c r="BR146" i="88" s="1"/>
  <c r="BS146" i="88" s="1"/>
  <c r="BT146" i="88" s="1"/>
  <c r="BU146" i="88" s="1"/>
  <c r="BV146" i="88" s="1"/>
  <c r="BW146" i="88" s="1"/>
  <c r="BX146" i="88" s="1"/>
  <c r="BY146" i="88" s="1"/>
  <c r="BZ146" i="88" s="1"/>
  <c r="CA146" i="88" s="1"/>
  <c r="CB146" i="88" s="1"/>
  <c r="CC146" i="88" s="1"/>
  <c r="CE146" i="88" s="1"/>
  <c r="CF146" i="88" s="1"/>
  <c r="CG146" i="88" s="1"/>
  <c r="CH146" i="88" s="1"/>
  <c r="CI146" i="88" s="1"/>
  <c r="CJ146" i="88" s="1"/>
  <c r="CK146" i="88" s="1"/>
  <c r="CL146" i="88" s="1"/>
  <c r="CM146" i="88" s="1"/>
  <c r="CN146" i="88" s="1"/>
  <c r="CO146" i="88" s="1"/>
  <c r="CP146" i="88" s="1"/>
  <c r="CR146" i="88" s="1"/>
  <c r="CS146" i="88" s="1"/>
  <c r="CT146" i="88" s="1"/>
  <c r="CU146" i="88" s="1"/>
  <c r="CV146" i="88" s="1"/>
  <c r="CW146" i="88" s="1"/>
  <c r="CX146" i="88" s="1"/>
  <c r="CY146" i="88" s="1"/>
  <c r="CZ146" i="88" s="1"/>
  <c r="DA146" i="88" s="1"/>
  <c r="DB146" i="88" s="1"/>
  <c r="DC146" i="88" s="1"/>
  <c r="DE146" i="88" s="1"/>
  <c r="DF146" i="88" s="1"/>
  <c r="DG146" i="88" s="1"/>
  <c r="DH146" i="88" s="1"/>
  <c r="DI146" i="88" s="1"/>
  <c r="DJ146" i="88" s="1"/>
  <c r="DK146" i="88" s="1"/>
  <c r="DL146" i="88" s="1"/>
  <c r="DM146" i="88" s="1"/>
  <c r="DN146" i="88" s="1"/>
  <c r="DO146" i="88" s="1"/>
  <c r="DP146" i="88" s="1"/>
  <c r="DR146" i="88" s="1"/>
  <c r="DS146" i="88" s="1"/>
  <c r="DT146" i="88" s="1"/>
  <c r="DU146" i="88" s="1"/>
  <c r="DV146" i="88" s="1"/>
  <c r="DW146" i="88" s="1"/>
  <c r="DX146" i="88" s="1"/>
  <c r="DY146" i="88" s="1"/>
  <c r="DZ146" i="88" s="1"/>
  <c r="EA146" i="88" s="1"/>
  <c r="EB146" i="88" s="1"/>
  <c r="EC146" i="88" s="1"/>
  <c r="DQ96" i="88"/>
  <c r="AQ96" i="88"/>
  <c r="ED97" i="88"/>
  <c r="DD97" i="88"/>
  <c r="AD97" i="88"/>
  <c r="BD97" i="88"/>
  <c r="CD96" i="88"/>
  <c r="ED96" i="88"/>
  <c r="DD96" i="88"/>
  <c r="CQ96" i="88"/>
  <c r="Q96" i="88"/>
  <c r="BQ97" i="88"/>
  <c r="BD96" i="88"/>
  <c r="BQ96" i="88"/>
  <c r="AD96" i="88"/>
  <c r="DQ97" i="88"/>
  <c r="AQ97" i="88"/>
  <c r="Q97" i="88"/>
  <c r="CQ97" i="88"/>
  <c r="AK292" i="88" l="1"/>
  <c r="AL194" i="88"/>
  <c r="AL243" i="88"/>
  <c r="AL195" i="88"/>
  <c r="AL244" i="88"/>
  <c r="AL293" i="88" s="1"/>
  <c r="EE96" i="88"/>
  <c r="EE97" i="88"/>
  <c r="AL292" i="88" l="1"/>
  <c r="AM194" i="88"/>
  <c r="AM243" i="88"/>
  <c r="AM195" i="88"/>
  <c r="AM244" i="88"/>
  <c r="AM293" i="88" s="1"/>
  <c r="E145" i="88"/>
  <c r="F145" i="88" s="1"/>
  <c r="G145" i="88" s="1"/>
  <c r="H145" i="88" s="1"/>
  <c r="I145" i="88" s="1"/>
  <c r="J145" i="88" s="1"/>
  <c r="K145" i="88" s="1"/>
  <c r="L145" i="88" s="1"/>
  <c r="M145" i="88" s="1"/>
  <c r="N145" i="88" s="1"/>
  <c r="O145" i="88" s="1"/>
  <c r="P145" i="88" s="1"/>
  <c r="R145" i="88" s="1"/>
  <c r="S145" i="88" s="1"/>
  <c r="T145" i="88" s="1"/>
  <c r="U145" i="88" s="1"/>
  <c r="V145" i="88" s="1"/>
  <c r="W145" i="88" s="1"/>
  <c r="X145" i="88" s="1"/>
  <c r="Y145" i="88" s="1"/>
  <c r="Z145" i="88" s="1"/>
  <c r="AA145" i="88" s="1"/>
  <c r="AB145" i="88" s="1"/>
  <c r="AC145" i="88" s="1"/>
  <c r="AE145" i="88" s="1"/>
  <c r="AF145" i="88" s="1"/>
  <c r="AG145" i="88" s="1"/>
  <c r="AH145" i="88" s="1"/>
  <c r="AI145" i="88" s="1"/>
  <c r="AJ145" i="88" s="1"/>
  <c r="AK145" i="88" s="1"/>
  <c r="AL145" i="88" s="1"/>
  <c r="AM145" i="88" s="1"/>
  <c r="AN145" i="88" s="1"/>
  <c r="AO145" i="88" s="1"/>
  <c r="AP145" i="88" s="1"/>
  <c r="AR145" i="88" s="1"/>
  <c r="AS145" i="88" s="1"/>
  <c r="AT145" i="88" s="1"/>
  <c r="AU145" i="88" s="1"/>
  <c r="AV145" i="88" s="1"/>
  <c r="AW145" i="88" s="1"/>
  <c r="AX145" i="88" s="1"/>
  <c r="AY145" i="88" s="1"/>
  <c r="AZ145" i="88" s="1"/>
  <c r="BA145" i="88" s="1"/>
  <c r="BB145" i="88" s="1"/>
  <c r="BC145" i="88" s="1"/>
  <c r="BE145" i="88" s="1"/>
  <c r="BF145" i="88" s="1"/>
  <c r="BG145" i="88" s="1"/>
  <c r="BH145" i="88" s="1"/>
  <c r="BI145" i="88" s="1"/>
  <c r="BJ145" i="88" s="1"/>
  <c r="BK145" i="88" s="1"/>
  <c r="BL145" i="88" s="1"/>
  <c r="BM145" i="88" s="1"/>
  <c r="BN145" i="88" s="1"/>
  <c r="BO145" i="88" s="1"/>
  <c r="BP145" i="88" s="1"/>
  <c r="BR145" i="88" s="1"/>
  <c r="BS145" i="88" s="1"/>
  <c r="BT145" i="88" s="1"/>
  <c r="BU145" i="88" s="1"/>
  <c r="BV145" i="88" s="1"/>
  <c r="BW145" i="88" s="1"/>
  <c r="BX145" i="88" s="1"/>
  <c r="BY145" i="88" s="1"/>
  <c r="BZ145" i="88" s="1"/>
  <c r="CA145" i="88" s="1"/>
  <c r="CB145" i="88" s="1"/>
  <c r="CC145" i="88" s="1"/>
  <c r="CE145" i="88" s="1"/>
  <c r="CF145" i="88" s="1"/>
  <c r="CG145" i="88" s="1"/>
  <c r="CH145" i="88" s="1"/>
  <c r="CI145" i="88" s="1"/>
  <c r="CJ145" i="88" s="1"/>
  <c r="CK145" i="88" s="1"/>
  <c r="CL145" i="88" s="1"/>
  <c r="CM145" i="88" s="1"/>
  <c r="CN145" i="88" s="1"/>
  <c r="CO145" i="88" s="1"/>
  <c r="CP145" i="88" s="1"/>
  <c r="CR145" i="88" s="1"/>
  <c r="CS145" i="88" s="1"/>
  <c r="CT145" i="88" s="1"/>
  <c r="CU145" i="88" s="1"/>
  <c r="CV145" i="88" s="1"/>
  <c r="CW145" i="88" s="1"/>
  <c r="CX145" i="88" s="1"/>
  <c r="CY145" i="88" s="1"/>
  <c r="CZ145" i="88" s="1"/>
  <c r="DA145" i="88" s="1"/>
  <c r="DB145" i="88" s="1"/>
  <c r="DC145" i="88" s="1"/>
  <c r="DE145" i="88" s="1"/>
  <c r="DF145" i="88" s="1"/>
  <c r="DG145" i="88" s="1"/>
  <c r="DH145" i="88" s="1"/>
  <c r="DI145" i="88" s="1"/>
  <c r="DJ145" i="88" s="1"/>
  <c r="DK145" i="88" s="1"/>
  <c r="DL145" i="88" s="1"/>
  <c r="DM145" i="88" s="1"/>
  <c r="DN145" i="88" s="1"/>
  <c r="DO145" i="88" s="1"/>
  <c r="DP145" i="88" s="1"/>
  <c r="DR145" i="88" s="1"/>
  <c r="DS145" i="88" s="1"/>
  <c r="DT145" i="88" s="1"/>
  <c r="DU145" i="88" s="1"/>
  <c r="DV145" i="88" s="1"/>
  <c r="DW145" i="88" s="1"/>
  <c r="DX145" i="88" s="1"/>
  <c r="DY145" i="88" s="1"/>
  <c r="DZ145" i="88" s="1"/>
  <c r="EA145" i="88" s="1"/>
  <c r="EB145" i="88" s="1"/>
  <c r="EC145" i="88" s="1"/>
  <c r="AM292" i="88" l="1"/>
  <c r="AN194" i="88"/>
  <c r="AN243" i="88"/>
  <c r="AN195" i="88"/>
  <c r="AN244" i="88"/>
  <c r="AN293" i="88" s="1"/>
  <c r="AN292" i="88" l="1"/>
  <c r="AO194" i="88"/>
  <c r="AO243" i="88"/>
  <c r="AO195" i="88"/>
  <c r="AO244" i="88"/>
  <c r="AO293" i="88" s="1"/>
  <c r="F20" i="92"/>
  <c r="E4" i="100"/>
  <c r="E5" i="100"/>
  <c r="E6" i="100"/>
  <c r="E7" i="100"/>
  <c r="E8" i="100"/>
  <c r="E9" i="100"/>
  <c r="E10" i="100"/>
  <c r="E11" i="100"/>
  <c r="E12" i="100"/>
  <c r="E13" i="100"/>
  <c r="E14" i="100"/>
  <c r="E15" i="100"/>
  <c r="E16" i="100"/>
  <c r="E17" i="100"/>
  <c r="E18" i="100"/>
  <c r="E19" i="100"/>
  <c r="E20" i="100"/>
  <c r="E21" i="100"/>
  <c r="E22" i="100"/>
  <c r="E23" i="100"/>
  <c r="E24" i="100"/>
  <c r="E25" i="100"/>
  <c r="E26" i="100"/>
  <c r="E27" i="100"/>
  <c r="E28" i="100"/>
  <c r="E29" i="100"/>
  <c r="E30" i="100"/>
  <c r="E31" i="100"/>
  <c r="E32" i="100"/>
  <c r="E33" i="100"/>
  <c r="E34" i="100"/>
  <c r="E35" i="100"/>
  <c r="E36" i="100"/>
  <c r="E37" i="100"/>
  <c r="E38" i="100"/>
  <c r="E39" i="100"/>
  <c r="E40" i="100"/>
  <c r="E41" i="100"/>
  <c r="E42" i="100"/>
  <c r="E43" i="100"/>
  <c r="E44" i="100"/>
  <c r="E45" i="100"/>
  <c r="E46" i="100"/>
  <c r="E47" i="100"/>
  <c r="E48" i="100"/>
  <c r="E49" i="100"/>
  <c r="E50" i="100"/>
  <c r="E51" i="100"/>
  <c r="E52" i="100"/>
  <c r="E53" i="100"/>
  <c r="E54" i="100"/>
  <c r="E55" i="100"/>
  <c r="E56" i="100"/>
  <c r="E57" i="100"/>
  <c r="E58" i="100"/>
  <c r="E59" i="100"/>
  <c r="E60" i="100"/>
  <c r="E61" i="100"/>
  <c r="E62" i="100"/>
  <c r="E63" i="100"/>
  <c r="E64" i="100"/>
  <c r="E65" i="100"/>
  <c r="E66" i="100"/>
  <c r="E67" i="100"/>
  <c r="E68" i="100"/>
  <c r="E69" i="100"/>
  <c r="E70" i="100"/>
  <c r="E71" i="100"/>
  <c r="E72" i="100"/>
  <c r="E73" i="100"/>
  <c r="E74" i="100"/>
  <c r="E75" i="100"/>
  <c r="E76" i="100"/>
  <c r="E77" i="100"/>
  <c r="E78" i="100"/>
  <c r="E79" i="100"/>
  <c r="E80" i="100"/>
  <c r="E81" i="100"/>
  <c r="E82" i="100"/>
  <c r="E83" i="100"/>
  <c r="E84" i="100"/>
  <c r="E85" i="100"/>
  <c r="E86" i="100"/>
  <c r="E87" i="100"/>
  <c r="E88" i="100"/>
  <c r="E89" i="100"/>
  <c r="E90" i="100"/>
  <c r="E91" i="100"/>
  <c r="E92" i="100"/>
  <c r="E93" i="100"/>
  <c r="E94" i="100"/>
  <c r="E95" i="100"/>
  <c r="E96" i="100"/>
  <c r="E97" i="100"/>
  <c r="E98" i="100"/>
  <c r="E99" i="100"/>
  <c r="E100" i="100"/>
  <c r="E101" i="100"/>
  <c r="E102" i="100"/>
  <c r="E103" i="100"/>
  <c r="E104" i="100"/>
  <c r="E105" i="100"/>
  <c r="E106" i="100"/>
  <c r="E107" i="100"/>
  <c r="E108" i="100"/>
  <c r="E109" i="100"/>
  <c r="E110" i="100"/>
  <c r="E111" i="100"/>
  <c r="E112" i="100"/>
  <c r="E113" i="100"/>
  <c r="E114" i="100"/>
  <c r="E115" i="100"/>
  <c r="E116" i="100"/>
  <c r="E117" i="100"/>
  <c r="E118" i="100"/>
  <c r="E3" i="100"/>
  <c r="D4" i="100"/>
  <c r="D5" i="100"/>
  <c r="D6" i="100"/>
  <c r="D7" i="100"/>
  <c r="D8" i="100"/>
  <c r="D9" i="100"/>
  <c r="D10" i="100"/>
  <c r="D11" i="100"/>
  <c r="D12" i="100"/>
  <c r="D13" i="100"/>
  <c r="D14" i="100"/>
  <c r="D15" i="100"/>
  <c r="D16" i="100"/>
  <c r="D17" i="100"/>
  <c r="D18" i="100"/>
  <c r="D19" i="100"/>
  <c r="D20" i="100"/>
  <c r="D21" i="100"/>
  <c r="D22" i="100"/>
  <c r="D23" i="100"/>
  <c r="D24" i="100"/>
  <c r="D25" i="100"/>
  <c r="D26" i="100"/>
  <c r="D27" i="100"/>
  <c r="D28" i="100"/>
  <c r="D29" i="100"/>
  <c r="D30" i="100"/>
  <c r="D31" i="100"/>
  <c r="D32" i="100"/>
  <c r="D33" i="100"/>
  <c r="D34" i="100"/>
  <c r="D35" i="100"/>
  <c r="D36" i="100"/>
  <c r="D37" i="100"/>
  <c r="D38" i="100"/>
  <c r="D39" i="100"/>
  <c r="D40" i="100"/>
  <c r="D41" i="100"/>
  <c r="D42" i="100"/>
  <c r="D43" i="100"/>
  <c r="D44" i="100"/>
  <c r="D45" i="100"/>
  <c r="D46" i="100"/>
  <c r="D47" i="100"/>
  <c r="D48" i="100"/>
  <c r="D49" i="100"/>
  <c r="D50" i="100"/>
  <c r="D51" i="100"/>
  <c r="D52" i="100"/>
  <c r="D53" i="100"/>
  <c r="D54" i="100"/>
  <c r="D55" i="100"/>
  <c r="D56" i="100"/>
  <c r="D57" i="100"/>
  <c r="D58" i="100"/>
  <c r="D59" i="100"/>
  <c r="D60" i="100"/>
  <c r="D61" i="100"/>
  <c r="D62" i="100"/>
  <c r="D63" i="100"/>
  <c r="D64" i="100"/>
  <c r="D65" i="100"/>
  <c r="D66" i="100"/>
  <c r="D67" i="100"/>
  <c r="D68" i="100"/>
  <c r="D69" i="100"/>
  <c r="D70" i="100"/>
  <c r="D71" i="100"/>
  <c r="D72" i="100"/>
  <c r="D73" i="100"/>
  <c r="D74" i="100"/>
  <c r="D75" i="100"/>
  <c r="D76" i="100"/>
  <c r="D77" i="100"/>
  <c r="D78" i="100"/>
  <c r="D79" i="100"/>
  <c r="D80" i="100"/>
  <c r="D81" i="100"/>
  <c r="D82" i="100"/>
  <c r="D83" i="100"/>
  <c r="D84" i="100"/>
  <c r="D85" i="100"/>
  <c r="D86" i="100"/>
  <c r="D87" i="100"/>
  <c r="D88" i="100"/>
  <c r="D89" i="100"/>
  <c r="D90" i="100"/>
  <c r="D91" i="100"/>
  <c r="D92" i="100"/>
  <c r="D93" i="100"/>
  <c r="D94" i="100"/>
  <c r="D95" i="100"/>
  <c r="D96" i="100"/>
  <c r="D97" i="100"/>
  <c r="D98" i="100"/>
  <c r="D99" i="100"/>
  <c r="D100" i="100"/>
  <c r="D101" i="100"/>
  <c r="D102" i="100"/>
  <c r="D103" i="100"/>
  <c r="D104" i="100"/>
  <c r="D105" i="100"/>
  <c r="D106" i="100"/>
  <c r="D107" i="100"/>
  <c r="D108" i="100"/>
  <c r="D109" i="100"/>
  <c r="D110" i="100"/>
  <c r="D111" i="100"/>
  <c r="D112" i="100"/>
  <c r="D113" i="100"/>
  <c r="D114" i="100"/>
  <c r="D115" i="100"/>
  <c r="D116" i="100"/>
  <c r="D117" i="100"/>
  <c r="D118" i="100"/>
  <c r="D3" i="100"/>
  <c r="C4" i="100"/>
  <c r="C5" i="100"/>
  <c r="C6" i="100"/>
  <c r="C7" i="100"/>
  <c r="C8" i="100"/>
  <c r="C9" i="100"/>
  <c r="C10" i="100"/>
  <c r="C11" i="100"/>
  <c r="C12" i="100"/>
  <c r="C13" i="100"/>
  <c r="C14" i="100"/>
  <c r="C15" i="100"/>
  <c r="C16" i="100"/>
  <c r="C17" i="100"/>
  <c r="C18" i="100"/>
  <c r="C19" i="100"/>
  <c r="C20" i="100"/>
  <c r="C21" i="100"/>
  <c r="C22" i="100"/>
  <c r="C23" i="100"/>
  <c r="C24" i="100"/>
  <c r="C25" i="100"/>
  <c r="C26" i="100"/>
  <c r="C27" i="100"/>
  <c r="C28" i="100"/>
  <c r="C29" i="100"/>
  <c r="C30" i="100"/>
  <c r="C31" i="100"/>
  <c r="C32" i="100"/>
  <c r="C33" i="100"/>
  <c r="C34" i="100"/>
  <c r="C35" i="100"/>
  <c r="C36" i="100"/>
  <c r="C37" i="100"/>
  <c r="C38" i="100"/>
  <c r="C39" i="100"/>
  <c r="C40" i="100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56" i="100"/>
  <c r="C57" i="100"/>
  <c r="C58" i="100"/>
  <c r="C59" i="100"/>
  <c r="C60" i="100"/>
  <c r="C61" i="100"/>
  <c r="C62" i="100"/>
  <c r="C63" i="100"/>
  <c r="C64" i="100"/>
  <c r="C65" i="100"/>
  <c r="C66" i="100"/>
  <c r="C67" i="100"/>
  <c r="C68" i="100"/>
  <c r="C69" i="100"/>
  <c r="C70" i="100"/>
  <c r="C71" i="100"/>
  <c r="C72" i="100"/>
  <c r="C73" i="100"/>
  <c r="C74" i="100"/>
  <c r="C75" i="100"/>
  <c r="C76" i="100"/>
  <c r="C77" i="100"/>
  <c r="C78" i="100"/>
  <c r="C79" i="100"/>
  <c r="C80" i="100"/>
  <c r="C81" i="100"/>
  <c r="C82" i="100"/>
  <c r="C83" i="100"/>
  <c r="C84" i="100"/>
  <c r="C85" i="100"/>
  <c r="C86" i="100"/>
  <c r="C87" i="100"/>
  <c r="C88" i="100"/>
  <c r="C89" i="100"/>
  <c r="C90" i="100"/>
  <c r="C91" i="100"/>
  <c r="C92" i="100"/>
  <c r="C93" i="100"/>
  <c r="C94" i="100"/>
  <c r="C95" i="100"/>
  <c r="C96" i="100"/>
  <c r="C97" i="100"/>
  <c r="C98" i="100"/>
  <c r="C99" i="100"/>
  <c r="C100" i="100"/>
  <c r="C101" i="100"/>
  <c r="C102" i="100"/>
  <c r="C103" i="100"/>
  <c r="C104" i="100"/>
  <c r="C105" i="100"/>
  <c r="C106" i="100"/>
  <c r="C107" i="100"/>
  <c r="C108" i="100"/>
  <c r="C109" i="100"/>
  <c r="C110" i="100"/>
  <c r="C111" i="100"/>
  <c r="C112" i="100"/>
  <c r="C113" i="100"/>
  <c r="C114" i="100"/>
  <c r="C115" i="100"/>
  <c r="C116" i="100"/>
  <c r="C117" i="100"/>
  <c r="C118" i="100"/>
  <c r="C3" i="100"/>
  <c r="B111" i="100"/>
  <c r="B112" i="100"/>
  <c r="B113" i="100"/>
  <c r="B114" i="100"/>
  <c r="B115" i="100"/>
  <c r="B116" i="100"/>
  <c r="B117" i="100"/>
  <c r="B118" i="100"/>
  <c r="B4" i="100"/>
  <c r="B5" i="100"/>
  <c r="B6" i="100"/>
  <c r="B7" i="100"/>
  <c r="B8" i="100"/>
  <c r="B9" i="100"/>
  <c r="B10" i="100"/>
  <c r="B11" i="100"/>
  <c r="B12" i="100"/>
  <c r="B13" i="100"/>
  <c r="B14" i="100"/>
  <c r="B15" i="100"/>
  <c r="B16" i="100"/>
  <c r="B17" i="100"/>
  <c r="B18" i="100"/>
  <c r="B19" i="100"/>
  <c r="B20" i="100"/>
  <c r="B21" i="100"/>
  <c r="B22" i="100"/>
  <c r="B23" i="100"/>
  <c r="B24" i="100"/>
  <c r="B25" i="100"/>
  <c r="B26" i="100"/>
  <c r="B27" i="100"/>
  <c r="B28" i="100"/>
  <c r="B29" i="100"/>
  <c r="B30" i="100"/>
  <c r="B31" i="100"/>
  <c r="B32" i="100"/>
  <c r="B33" i="100"/>
  <c r="B34" i="100"/>
  <c r="B35" i="100"/>
  <c r="B36" i="100"/>
  <c r="B37" i="100"/>
  <c r="B38" i="100"/>
  <c r="B39" i="100"/>
  <c r="B40" i="100"/>
  <c r="B41" i="100"/>
  <c r="B42" i="100"/>
  <c r="B43" i="100"/>
  <c r="B44" i="100"/>
  <c r="B45" i="100"/>
  <c r="B46" i="100"/>
  <c r="B47" i="100"/>
  <c r="B48" i="100"/>
  <c r="B49" i="100"/>
  <c r="B50" i="100"/>
  <c r="B51" i="100"/>
  <c r="B52" i="100"/>
  <c r="B53" i="100"/>
  <c r="B54" i="100"/>
  <c r="B55" i="100"/>
  <c r="B56" i="100"/>
  <c r="B57" i="100"/>
  <c r="B58" i="100"/>
  <c r="B59" i="100"/>
  <c r="B60" i="100"/>
  <c r="B61" i="100"/>
  <c r="B62" i="100"/>
  <c r="B63" i="100"/>
  <c r="B64" i="100"/>
  <c r="B65" i="100"/>
  <c r="B66" i="100"/>
  <c r="B67" i="100"/>
  <c r="B68" i="100"/>
  <c r="B69" i="100"/>
  <c r="B70" i="100"/>
  <c r="B71" i="100"/>
  <c r="B72" i="100"/>
  <c r="B73" i="100"/>
  <c r="B74" i="100"/>
  <c r="B75" i="100"/>
  <c r="B76" i="100"/>
  <c r="B77" i="100"/>
  <c r="B78" i="100"/>
  <c r="B79" i="100"/>
  <c r="B80" i="100"/>
  <c r="B81" i="100"/>
  <c r="B82" i="100"/>
  <c r="B83" i="100"/>
  <c r="B84" i="100"/>
  <c r="B85" i="100"/>
  <c r="B86" i="100"/>
  <c r="B87" i="100"/>
  <c r="B88" i="100"/>
  <c r="B89" i="100"/>
  <c r="B90" i="100"/>
  <c r="B91" i="100"/>
  <c r="B92" i="100"/>
  <c r="B93" i="100"/>
  <c r="B94" i="100"/>
  <c r="B95" i="100"/>
  <c r="B96" i="100"/>
  <c r="B97" i="100"/>
  <c r="B98" i="100"/>
  <c r="B99" i="100"/>
  <c r="B100" i="100"/>
  <c r="B101" i="100"/>
  <c r="B102" i="100"/>
  <c r="B103" i="100"/>
  <c r="B104" i="100"/>
  <c r="B105" i="100"/>
  <c r="B106" i="100"/>
  <c r="B107" i="100"/>
  <c r="B108" i="100"/>
  <c r="B109" i="100"/>
  <c r="B110" i="100"/>
  <c r="B3" i="100"/>
  <c r="AQ134" i="99"/>
  <c r="G134" i="99"/>
  <c r="E134" i="99"/>
  <c r="AH134" i="99" s="1"/>
  <c r="P134" i="99"/>
  <c r="AQ133" i="99"/>
  <c r="P133" i="99"/>
  <c r="P130" i="99"/>
  <c r="AQ129" i="99"/>
  <c r="P129" i="99"/>
  <c r="AQ128" i="99"/>
  <c r="P126" i="99"/>
  <c r="AQ125" i="99"/>
  <c r="P125" i="99"/>
  <c r="AX122" i="99"/>
  <c r="AQ122" i="99"/>
  <c r="P122" i="99"/>
  <c r="AX121" i="99"/>
  <c r="P121" i="99"/>
  <c r="AX120" i="99"/>
  <c r="AQ120" i="99"/>
  <c r="AX119" i="99"/>
  <c r="AX118" i="99"/>
  <c r="AQ118" i="99"/>
  <c r="P118" i="99"/>
  <c r="AX117" i="99"/>
  <c r="AX116" i="99"/>
  <c r="AQ116" i="99"/>
  <c r="AX115" i="99"/>
  <c r="AQ115" i="99"/>
  <c r="P115" i="99"/>
  <c r="AX114" i="99"/>
  <c r="P114" i="99"/>
  <c r="AX113" i="99"/>
  <c r="AX112" i="99"/>
  <c r="AQ112" i="99"/>
  <c r="AX111" i="99"/>
  <c r="AQ111" i="99"/>
  <c r="P111" i="99"/>
  <c r="AX110" i="99"/>
  <c r="P110" i="99"/>
  <c r="AX109" i="99"/>
  <c r="P109" i="99"/>
  <c r="AX108" i="99"/>
  <c r="AQ108" i="99"/>
  <c r="AX107" i="99"/>
  <c r="AX106" i="99"/>
  <c r="AQ106" i="99"/>
  <c r="P106" i="99"/>
  <c r="AX105" i="99"/>
  <c r="AQ105" i="99"/>
  <c r="AX104" i="99"/>
  <c r="AX103" i="99"/>
  <c r="AQ103" i="99"/>
  <c r="AX102" i="99"/>
  <c r="AQ102" i="99"/>
  <c r="P102" i="99"/>
  <c r="AX101" i="99"/>
  <c r="P101" i="99"/>
  <c r="AX100" i="99"/>
  <c r="P100" i="99"/>
  <c r="AX99" i="99"/>
  <c r="AQ99" i="99"/>
  <c r="AX98" i="99"/>
  <c r="P98" i="99"/>
  <c r="AX97" i="99"/>
  <c r="P97" i="99"/>
  <c r="AX96" i="99"/>
  <c r="P96" i="99"/>
  <c r="AX95" i="99"/>
  <c r="AQ95" i="99"/>
  <c r="P95" i="99"/>
  <c r="AX94" i="99"/>
  <c r="P94" i="99"/>
  <c r="AX93" i="99"/>
  <c r="P93" i="99"/>
  <c r="AX92" i="99"/>
  <c r="P92" i="99"/>
  <c r="AX91" i="99"/>
  <c r="AQ91" i="99"/>
  <c r="P91" i="99"/>
  <c r="AX90" i="99"/>
  <c r="P90" i="99"/>
  <c r="AX89" i="99"/>
  <c r="P89" i="99"/>
  <c r="AX88" i="99"/>
  <c r="P88" i="99"/>
  <c r="AQ88" i="99"/>
  <c r="AX87" i="99"/>
  <c r="AQ87" i="99"/>
  <c r="P87" i="99"/>
  <c r="AX86" i="99"/>
  <c r="AQ86" i="99"/>
  <c r="AX85" i="99"/>
  <c r="P85" i="99"/>
  <c r="AX84" i="99"/>
  <c r="AQ84" i="99"/>
  <c r="P84" i="99"/>
  <c r="AX83" i="99"/>
  <c r="AX82" i="99"/>
  <c r="AQ82" i="99"/>
  <c r="P82" i="99"/>
  <c r="AX81" i="99"/>
  <c r="P81" i="99"/>
  <c r="AX80" i="99"/>
  <c r="AQ80" i="99"/>
  <c r="P80" i="99"/>
  <c r="AX79" i="99"/>
  <c r="P79" i="99"/>
  <c r="AX78" i="99"/>
  <c r="AQ78" i="99"/>
  <c r="P78" i="99"/>
  <c r="AX77" i="99"/>
  <c r="AQ77" i="99"/>
  <c r="AX76" i="99"/>
  <c r="AQ76" i="99"/>
  <c r="P76" i="99"/>
  <c r="AX75" i="99"/>
  <c r="AX74" i="99"/>
  <c r="AQ74" i="99"/>
  <c r="P74" i="99"/>
  <c r="AX73" i="99"/>
  <c r="AQ73" i="99"/>
  <c r="AX72" i="99"/>
  <c r="AQ72" i="99"/>
  <c r="P72" i="99"/>
  <c r="AX71" i="99"/>
  <c r="P71" i="99"/>
  <c r="AX70" i="99"/>
  <c r="AQ70" i="99"/>
  <c r="P70" i="99"/>
  <c r="AX69" i="99"/>
  <c r="AQ69" i="99"/>
  <c r="AX68" i="99"/>
  <c r="AQ68" i="99"/>
  <c r="AX67" i="99"/>
  <c r="AX66" i="99"/>
  <c r="AQ66" i="99"/>
  <c r="AX65" i="99"/>
  <c r="AQ65" i="99"/>
  <c r="P65" i="99"/>
  <c r="AX64" i="99"/>
  <c r="P64" i="99"/>
  <c r="AX63" i="99"/>
  <c r="AX62" i="99"/>
  <c r="AX61" i="99"/>
  <c r="AQ61" i="99"/>
  <c r="P61" i="99"/>
  <c r="AX60" i="99"/>
  <c r="P60" i="99"/>
  <c r="AX59" i="99"/>
  <c r="AX58" i="99"/>
  <c r="AQ58" i="99"/>
  <c r="AX57" i="99"/>
  <c r="AQ57" i="99"/>
  <c r="P57" i="99"/>
  <c r="AX56" i="99"/>
  <c r="P56" i="99"/>
  <c r="AX55" i="99"/>
  <c r="AX54" i="99"/>
  <c r="AQ54" i="99"/>
  <c r="AX53" i="99"/>
  <c r="AQ53" i="99"/>
  <c r="P53" i="99"/>
  <c r="AX52" i="99"/>
  <c r="AQ52" i="99"/>
  <c r="AX51" i="99"/>
  <c r="P51" i="99"/>
  <c r="AX50" i="99"/>
  <c r="AX49" i="99"/>
  <c r="AQ49" i="99"/>
  <c r="AX48" i="99"/>
  <c r="AQ48" i="99"/>
  <c r="AE48" i="99"/>
  <c r="AL48" i="99"/>
  <c r="P48" i="99"/>
  <c r="AX47" i="99"/>
  <c r="P47" i="99"/>
  <c r="AX46" i="99"/>
  <c r="P46" i="99"/>
  <c r="AX45" i="99"/>
  <c r="AQ45" i="99"/>
  <c r="AX44" i="99"/>
  <c r="AQ44" i="99"/>
  <c r="P44" i="99"/>
  <c r="AX43" i="99"/>
  <c r="P43" i="99"/>
  <c r="AX42" i="99"/>
  <c r="AX41" i="99"/>
  <c r="AQ41" i="99"/>
  <c r="AX40" i="99"/>
  <c r="AQ40" i="99"/>
  <c r="AE40" i="99"/>
  <c r="AL40" i="99"/>
  <c r="P40" i="99"/>
  <c r="AX39" i="99"/>
  <c r="P39" i="99"/>
  <c r="AX38" i="99"/>
  <c r="P38" i="99"/>
  <c r="AX37" i="99"/>
  <c r="AQ37" i="99"/>
  <c r="AX36" i="99"/>
  <c r="AQ36" i="99"/>
  <c r="AE36" i="99"/>
  <c r="P36" i="99"/>
  <c r="AX35" i="99"/>
  <c r="P35" i="99"/>
  <c r="AX34" i="99"/>
  <c r="AX33" i="99"/>
  <c r="AQ33" i="99"/>
  <c r="AX32" i="99"/>
  <c r="AQ32" i="99"/>
  <c r="AE32" i="99"/>
  <c r="AL32" i="99"/>
  <c r="P32" i="99"/>
  <c r="AX31" i="99"/>
  <c r="P31" i="99"/>
  <c r="AX30" i="99"/>
  <c r="P30" i="99"/>
  <c r="AX29" i="99"/>
  <c r="AQ29" i="99"/>
  <c r="AX28" i="99"/>
  <c r="AQ28" i="99"/>
  <c r="AL28" i="99"/>
  <c r="P28" i="99"/>
  <c r="AX27" i="99"/>
  <c r="P27" i="99"/>
  <c r="AX26" i="99"/>
  <c r="P26" i="99"/>
  <c r="AX25" i="99"/>
  <c r="AQ25" i="99"/>
  <c r="AX24" i="99"/>
  <c r="AQ24" i="99"/>
  <c r="AL24" i="99"/>
  <c r="P24" i="99"/>
  <c r="AX23" i="99"/>
  <c r="P23" i="99"/>
  <c r="AX22" i="99"/>
  <c r="P22" i="99"/>
  <c r="AX21" i="99"/>
  <c r="AQ21" i="99"/>
  <c r="AX20" i="99"/>
  <c r="AQ20" i="99"/>
  <c r="AE20" i="99"/>
  <c r="P20" i="99"/>
  <c r="AX19" i="99"/>
  <c r="P19" i="99"/>
  <c r="AX18" i="99"/>
  <c r="AQ18" i="99"/>
  <c r="R18" i="99"/>
  <c r="AE18" i="99"/>
  <c r="P18" i="99"/>
  <c r="Q18" i="99" s="1"/>
  <c r="AX17" i="99"/>
  <c r="S17" i="99"/>
  <c r="T17" i="99" s="1"/>
  <c r="R17" i="99"/>
  <c r="I17" i="99"/>
  <c r="E17" i="99"/>
  <c r="AQ17" i="99"/>
  <c r="C17" i="99"/>
  <c r="AX16" i="99"/>
  <c r="AQ16" i="99"/>
  <c r="AP16" i="99"/>
  <c r="AO16" i="99"/>
  <c r="AN16" i="99"/>
  <c r="AM16" i="99"/>
  <c r="AL16" i="99"/>
  <c r="AG16" i="99"/>
  <c r="AF16" i="99"/>
  <c r="AE16" i="99"/>
  <c r="AD16" i="99"/>
  <c r="AJ16" i="99"/>
  <c r="AX15" i="99"/>
  <c r="AQ15" i="99"/>
  <c r="AP15" i="99"/>
  <c r="AO15" i="99"/>
  <c r="AN15" i="99"/>
  <c r="AM15" i="99"/>
  <c r="AL15" i="99"/>
  <c r="AG15" i="99"/>
  <c r="AF15" i="99"/>
  <c r="AE15" i="99"/>
  <c r="AD15" i="99"/>
  <c r="AJ15" i="99"/>
  <c r="AX14" i="99"/>
  <c r="AQ14" i="99"/>
  <c r="AP14" i="99"/>
  <c r="AO14" i="99"/>
  <c r="AN14" i="99"/>
  <c r="AM14" i="99"/>
  <c r="AL14" i="99"/>
  <c r="AG14" i="99"/>
  <c r="AF14" i="99"/>
  <c r="AE14" i="99"/>
  <c r="AD14" i="99"/>
  <c r="AJ14" i="99"/>
  <c r="AX13" i="99"/>
  <c r="AQ13" i="99"/>
  <c r="AP13" i="99"/>
  <c r="AO13" i="99"/>
  <c r="AN13" i="99"/>
  <c r="AM13" i="99"/>
  <c r="AL13" i="99"/>
  <c r="AG13" i="99"/>
  <c r="AF13" i="99"/>
  <c r="AE13" i="99"/>
  <c r="AD13" i="99"/>
  <c r="AJ13" i="99"/>
  <c r="AX12" i="99"/>
  <c r="AQ12" i="99"/>
  <c r="AP12" i="99"/>
  <c r="AO12" i="99"/>
  <c r="AN12" i="99"/>
  <c r="AM12" i="99"/>
  <c r="AL12" i="99"/>
  <c r="AG12" i="99"/>
  <c r="AF12" i="99"/>
  <c r="AE12" i="99"/>
  <c r="AD12" i="99"/>
  <c r="AJ12" i="99"/>
  <c r="B12" i="99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85" i="99" s="1"/>
  <c r="B86" i="99" s="1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100" i="99" s="1"/>
  <c r="B101" i="99" s="1"/>
  <c r="B102" i="99" s="1"/>
  <c r="B103" i="99" s="1"/>
  <c r="B104" i="99" s="1"/>
  <c r="B105" i="99" s="1"/>
  <c r="B106" i="99" s="1"/>
  <c r="B107" i="99" s="1"/>
  <c r="B108" i="99" s="1"/>
  <c r="B109" i="99" s="1"/>
  <c r="B110" i="99" s="1"/>
  <c r="B111" i="99" s="1"/>
  <c r="B112" i="99" s="1"/>
  <c r="B113" i="99" s="1"/>
  <c r="B114" i="99" s="1"/>
  <c r="B115" i="99" s="1"/>
  <c r="B116" i="99" s="1"/>
  <c r="B117" i="99" s="1"/>
  <c r="B118" i="99" s="1"/>
  <c r="B119" i="99" s="1"/>
  <c r="B120" i="99" s="1"/>
  <c r="B121" i="99" s="1"/>
  <c r="B122" i="99" s="1"/>
  <c r="B123" i="99" s="1"/>
  <c r="B124" i="99" s="1"/>
  <c r="B125" i="99" s="1"/>
  <c r="B126" i="99" s="1"/>
  <c r="B127" i="99" s="1"/>
  <c r="B128" i="99" s="1"/>
  <c r="B129" i="99" s="1"/>
  <c r="B130" i="99" s="1"/>
  <c r="B131" i="99" s="1"/>
  <c r="B132" i="99" s="1"/>
  <c r="B133" i="99" s="1"/>
  <c r="B134" i="99" s="1"/>
  <c r="AX11" i="99"/>
  <c r="AQ11" i="99"/>
  <c r="AP11" i="99"/>
  <c r="AO11" i="99"/>
  <c r="AN11" i="99"/>
  <c r="AM11" i="99"/>
  <c r="AL11" i="99"/>
  <c r="AU11" i="99" s="1"/>
  <c r="AG11" i="99"/>
  <c r="AF11" i="99"/>
  <c r="AE11" i="99"/>
  <c r="AD11" i="99"/>
  <c r="AJ11" i="99"/>
  <c r="AO10" i="99"/>
  <c r="AN10" i="99"/>
  <c r="AH10" i="99"/>
  <c r="AG10" i="99"/>
  <c r="L6" i="99"/>
  <c r="AL10" i="99"/>
  <c r="AU10" i="99" s="1"/>
  <c r="D70" i="88" l="1"/>
  <c r="F21" i="92"/>
  <c r="F22" i="92"/>
  <c r="AO292" i="88"/>
  <c r="AP194" i="88"/>
  <c r="AP243" i="88"/>
  <c r="AP195" i="88"/>
  <c r="AP244" i="88"/>
  <c r="AQ244" i="88" s="1"/>
  <c r="AQ34" i="99"/>
  <c r="AQ42" i="99"/>
  <c r="AQ50" i="99"/>
  <c r="AD65" i="99"/>
  <c r="AM65" i="99"/>
  <c r="AL65" i="99"/>
  <c r="AE65" i="99"/>
  <c r="AM60" i="99"/>
  <c r="AE60" i="99"/>
  <c r="AD60" i="99"/>
  <c r="AG17" i="99"/>
  <c r="AP17" i="99"/>
  <c r="AF17" i="99"/>
  <c r="AQ22" i="99"/>
  <c r="AE28" i="99"/>
  <c r="AQ30" i="99"/>
  <c r="AD36" i="99"/>
  <c r="AM36" i="99"/>
  <c r="AD44" i="99"/>
  <c r="AM44" i="99"/>
  <c r="AM52" i="99"/>
  <c r="AE52" i="99"/>
  <c r="AD52" i="99"/>
  <c r="AU12" i="99"/>
  <c r="AU13" i="99"/>
  <c r="AU15" i="99"/>
  <c r="AD24" i="99"/>
  <c r="AM24" i="99"/>
  <c r="P34" i="99"/>
  <c r="AQ38" i="99"/>
  <c r="P42" i="99"/>
  <c r="AE44" i="99"/>
  <c r="AQ46" i="99"/>
  <c r="P50" i="99"/>
  <c r="AL52" i="99"/>
  <c r="AL60" i="99"/>
  <c r="AQ62" i="99"/>
  <c r="AD18" i="99"/>
  <c r="AM18" i="99"/>
  <c r="AD20" i="99"/>
  <c r="AM20" i="99"/>
  <c r="AD28" i="99"/>
  <c r="AM28" i="99"/>
  <c r="AD53" i="99"/>
  <c r="AE53" i="99"/>
  <c r="AM53" i="99"/>
  <c r="AL53" i="99"/>
  <c r="AD57" i="99"/>
  <c r="AE57" i="99"/>
  <c r="AM57" i="99"/>
  <c r="AL57" i="99"/>
  <c r="AU14" i="99"/>
  <c r="AU16" i="99"/>
  <c r="C18" i="99"/>
  <c r="F17" i="99"/>
  <c r="AL18" i="99"/>
  <c r="AL20" i="99"/>
  <c r="AE24" i="99"/>
  <c r="AQ26" i="99"/>
  <c r="AD32" i="99"/>
  <c r="AM32" i="99"/>
  <c r="AL36" i="99"/>
  <c r="AD40" i="99"/>
  <c r="AM40" i="99"/>
  <c r="AL44" i="99"/>
  <c r="AD48" i="99"/>
  <c r="AM48" i="99"/>
  <c r="P62" i="99"/>
  <c r="P21" i="99"/>
  <c r="P25" i="99"/>
  <c r="P29" i="99"/>
  <c r="P33" i="99"/>
  <c r="P37" i="99"/>
  <c r="P41" i="99"/>
  <c r="P45" i="99"/>
  <c r="P49" i="99"/>
  <c r="AQ67" i="99"/>
  <c r="AD10" i="99"/>
  <c r="AJ10" i="99" s="1"/>
  <c r="AQ19" i="99"/>
  <c r="AQ23" i="99"/>
  <c r="AQ27" i="99"/>
  <c r="AQ31" i="99"/>
  <c r="AQ35" i="99"/>
  <c r="AQ39" i="99"/>
  <c r="AQ43" i="99"/>
  <c r="AQ47" i="99"/>
  <c r="AQ51" i="99"/>
  <c r="P52" i="99"/>
  <c r="AQ55" i="99"/>
  <c r="P55" i="99"/>
  <c r="AQ59" i="99"/>
  <c r="P59" i="99"/>
  <c r="AQ75" i="99"/>
  <c r="D135" i="99"/>
  <c r="P17" i="99"/>
  <c r="AZ18" i="99"/>
  <c r="BA18" i="99" s="1"/>
  <c r="P54" i="99"/>
  <c r="P58" i="99"/>
  <c r="AQ63" i="99"/>
  <c r="P63" i="99"/>
  <c r="P67" i="99"/>
  <c r="AQ71" i="99"/>
  <c r="P75" i="99"/>
  <c r="P66" i="99"/>
  <c r="AQ83" i="99"/>
  <c r="AQ56" i="99"/>
  <c r="AQ60" i="99"/>
  <c r="AQ64" i="99"/>
  <c r="P73" i="99"/>
  <c r="P77" i="99"/>
  <c r="P68" i="99"/>
  <c r="P69" i="99"/>
  <c r="AQ79" i="99"/>
  <c r="P83" i="99"/>
  <c r="AQ81" i="99"/>
  <c r="AQ104" i="99"/>
  <c r="AQ107" i="99"/>
  <c r="AQ89" i="99"/>
  <c r="AQ92" i="99"/>
  <c r="AQ96" i="99"/>
  <c r="P107" i="99"/>
  <c r="AQ117" i="99"/>
  <c r="P117" i="99"/>
  <c r="AQ85" i="99"/>
  <c r="P86" i="99"/>
  <c r="AQ100" i="99"/>
  <c r="P104" i="99"/>
  <c r="AQ90" i="99"/>
  <c r="AQ94" i="99"/>
  <c r="AQ98" i="99"/>
  <c r="P99" i="99"/>
  <c r="P103" i="99"/>
  <c r="AQ113" i="99"/>
  <c r="AQ93" i="99"/>
  <c r="AQ97" i="99"/>
  <c r="AQ101" i="99"/>
  <c r="AQ109" i="99"/>
  <c r="P105" i="99"/>
  <c r="P113" i="99"/>
  <c r="P108" i="99"/>
  <c r="P112" i="99"/>
  <c r="P116" i="99"/>
  <c r="AQ110" i="99"/>
  <c r="AQ114" i="99"/>
  <c r="AQ119" i="99"/>
  <c r="P120" i="99"/>
  <c r="P124" i="99"/>
  <c r="P132" i="99"/>
  <c r="P119" i="99"/>
  <c r="AQ123" i="99"/>
  <c r="P123" i="99"/>
  <c r="AQ131" i="99"/>
  <c r="P131" i="99"/>
  <c r="F134" i="99"/>
  <c r="G133" i="99" s="1"/>
  <c r="AO134" i="99" s="1"/>
  <c r="AQ121" i="99"/>
  <c r="AQ124" i="99"/>
  <c r="P128" i="99"/>
  <c r="AQ132" i="99"/>
  <c r="AP134" i="99"/>
  <c r="AQ127" i="99"/>
  <c r="P127" i="99"/>
  <c r="AF134" i="99"/>
  <c r="AQ126" i="99"/>
  <c r="AQ130" i="99"/>
  <c r="AQ243" i="88" l="1"/>
  <c r="AP292" i="88"/>
  <c r="AP293" i="88"/>
  <c r="AR194" i="88"/>
  <c r="AR243" i="88"/>
  <c r="AR195" i="88"/>
  <c r="AR244" i="88"/>
  <c r="AM84" i="99"/>
  <c r="AL84" i="99"/>
  <c r="AE84" i="99"/>
  <c r="AD84" i="99"/>
  <c r="AL29" i="99"/>
  <c r="AE29" i="99"/>
  <c r="AD29" i="99"/>
  <c r="AM29" i="99"/>
  <c r="Q17" i="99"/>
  <c r="U17" i="99"/>
  <c r="AM55" i="99"/>
  <c r="AL55" i="99"/>
  <c r="AE55" i="99"/>
  <c r="AD55" i="99"/>
  <c r="AL58" i="99"/>
  <c r="AE58" i="99"/>
  <c r="AD58" i="99"/>
  <c r="AM58" i="99"/>
  <c r="AD111" i="99"/>
  <c r="AM111" i="99"/>
  <c r="AL111" i="99"/>
  <c r="AE111" i="99"/>
  <c r="AL112" i="99"/>
  <c r="AE112" i="99"/>
  <c r="AD112" i="99"/>
  <c r="AM112" i="99"/>
  <c r="AD125" i="99"/>
  <c r="AL125" i="99"/>
  <c r="AE125" i="99"/>
  <c r="AM125" i="99"/>
  <c r="AL128" i="99"/>
  <c r="AE128" i="99"/>
  <c r="AD128" i="99"/>
  <c r="AM128" i="99"/>
  <c r="AM42" i="99"/>
  <c r="AL42" i="99"/>
  <c r="AE42" i="99"/>
  <c r="AD42" i="99"/>
  <c r="AM26" i="99"/>
  <c r="AL26" i="99"/>
  <c r="AE26" i="99"/>
  <c r="AD26" i="99"/>
  <c r="AM51" i="99"/>
  <c r="AL51" i="99"/>
  <c r="AE51" i="99"/>
  <c r="AD51" i="99"/>
  <c r="AM43" i="99"/>
  <c r="AL43" i="99"/>
  <c r="AE43" i="99"/>
  <c r="AD43" i="99"/>
  <c r="AM35" i="99"/>
  <c r="AL35" i="99"/>
  <c r="AE35" i="99"/>
  <c r="AD35" i="99"/>
  <c r="AM27" i="99"/>
  <c r="AL27" i="99"/>
  <c r="AE27" i="99"/>
  <c r="AD27" i="99"/>
  <c r="AL41" i="99"/>
  <c r="AE41" i="99"/>
  <c r="AD41" i="99"/>
  <c r="AM41" i="99"/>
  <c r="AL25" i="99"/>
  <c r="AE25" i="99"/>
  <c r="AD25" i="99"/>
  <c r="AM25" i="99"/>
  <c r="AD73" i="99"/>
  <c r="AM73" i="99"/>
  <c r="AL73" i="99"/>
  <c r="AE73" i="99"/>
  <c r="AM59" i="99"/>
  <c r="AL59" i="99"/>
  <c r="AE59" i="99"/>
  <c r="AD59" i="99"/>
  <c r="AD81" i="99"/>
  <c r="AM81" i="99"/>
  <c r="AE81" i="99"/>
  <c r="AL81" i="99"/>
  <c r="AL62" i="99"/>
  <c r="AE62" i="99"/>
  <c r="AD62" i="99"/>
  <c r="AM62" i="99"/>
  <c r="AL72" i="99"/>
  <c r="AE72" i="99"/>
  <c r="AD72" i="99"/>
  <c r="AM72" i="99"/>
  <c r="AM79" i="99"/>
  <c r="AL79" i="99"/>
  <c r="AE79" i="99"/>
  <c r="AD79" i="99"/>
  <c r="AD91" i="99"/>
  <c r="AL91" i="99"/>
  <c r="AE91" i="99"/>
  <c r="AM91" i="99"/>
  <c r="AL82" i="99"/>
  <c r="AE82" i="99"/>
  <c r="AD82" i="99"/>
  <c r="AM82" i="99"/>
  <c r="AL85" i="99"/>
  <c r="AE85" i="99"/>
  <c r="AM85" i="99"/>
  <c r="AD85" i="99"/>
  <c r="AM101" i="99"/>
  <c r="AL101" i="99"/>
  <c r="AE101" i="99"/>
  <c r="AD101" i="99"/>
  <c r="AM104" i="99"/>
  <c r="AL104" i="99"/>
  <c r="AE104" i="99"/>
  <c r="AD104" i="99"/>
  <c r="AL103" i="99"/>
  <c r="AE103" i="99"/>
  <c r="AD103" i="99"/>
  <c r="AM103" i="99"/>
  <c r="AM110" i="99"/>
  <c r="AL110" i="99"/>
  <c r="AE110" i="99"/>
  <c r="AD110" i="99"/>
  <c r="AM117" i="99"/>
  <c r="AD117" i="99"/>
  <c r="AL117" i="99"/>
  <c r="AE117" i="99"/>
  <c r="AL116" i="99"/>
  <c r="AE116" i="99"/>
  <c r="AD116" i="99"/>
  <c r="AM116" i="99"/>
  <c r="AM121" i="99"/>
  <c r="AL121" i="99"/>
  <c r="AE121" i="99"/>
  <c r="AD121" i="99"/>
  <c r="AD133" i="99"/>
  <c r="AL133" i="99"/>
  <c r="AE133" i="99"/>
  <c r="AM133" i="99"/>
  <c r="AM127" i="99"/>
  <c r="AL127" i="99"/>
  <c r="AE127" i="99"/>
  <c r="AD127" i="99"/>
  <c r="AL132" i="99"/>
  <c r="AE132" i="99"/>
  <c r="AD132" i="99"/>
  <c r="AM132" i="99"/>
  <c r="AM19" i="99"/>
  <c r="AE19" i="99"/>
  <c r="AL19" i="99"/>
  <c r="AD19" i="99"/>
  <c r="AD61" i="99"/>
  <c r="AM61" i="99"/>
  <c r="AL61" i="99"/>
  <c r="AE61" i="99"/>
  <c r="AL87" i="99"/>
  <c r="AD87" i="99"/>
  <c r="AM87" i="99"/>
  <c r="AE87" i="99"/>
  <c r="AD102" i="99"/>
  <c r="AM102" i="99"/>
  <c r="AL102" i="99"/>
  <c r="AE102" i="99"/>
  <c r="AL37" i="99"/>
  <c r="AE37" i="99"/>
  <c r="AD37" i="99"/>
  <c r="AM37" i="99"/>
  <c r="AL21" i="99"/>
  <c r="AE21" i="99"/>
  <c r="AD21" i="99"/>
  <c r="AM21" i="99"/>
  <c r="L135" i="99"/>
  <c r="AE17" i="99"/>
  <c r="AM17" i="99"/>
  <c r="M17" i="99"/>
  <c r="M18" i="99" s="1"/>
  <c r="M19" i="99" s="1"/>
  <c r="M20" i="99" s="1"/>
  <c r="M21" i="99" s="1"/>
  <c r="M22" i="99" s="1"/>
  <c r="M23" i="99" s="1"/>
  <c r="M24" i="99" s="1"/>
  <c r="M25" i="99" s="1"/>
  <c r="M26" i="99" s="1"/>
  <c r="M27" i="99" s="1"/>
  <c r="M28" i="99" s="1"/>
  <c r="M29" i="99" s="1"/>
  <c r="M30" i="99" s="1"/>
  <c r="M31" i="99" s="1"/>
  <c r="M32" i="99" s="1"/>
  <c r="M33" i="99" s="1"/>
  <c r="M34" i="99" s="1"/>
  <c r="M35" i="99" s="1"/>
  <c r="M36" i="99" s="1"/>
  <c r="M37" i="99" s="1"/>
  <c r="M38" i="99" s="1"/>
  <c r="M39" i="99" s="1"/>
  <c r="M40" i="99" s="1"/>
  <c r="M41" i="99" s="1"/>
  <c r="M42" i="99" s="1"/>
  <c r="M43" i="99" s="1"/>
  <c r="M44" i="99" s="1"/>
  <c r="M45" i="99" s="1"/>
  <c r="M46" i="99" s="1"/>
  <c r="M47" i="99" s="1"/>
  <c r="M48" i="99" s="1"/>
  <c r="M49" i="99" s="1"/>
  <c r="M50" i="99" s="1"/>
  <c r="M51" i="99" s="1"/>
  <c r="M52" i="99" s="1"/>
  <c r="M53" i="99" s="1"/>
  <c r="M54" i="99" s="1"/>
  <c r="M55" i="99" s="1"/>
  <c r="M56" i="99" s="1"/>
  <c r="M57" i="99" s="1"/>
  <c r="M58" i="99" s="1"/>
  <c r="M59" i="99" s="1"/>
  <c r="M60" i="99" s="1"/>
  <c r="M61" i="99" s="1"/>
  <c r="M62" i="99" s="1"/>
  <c r="M63" i="99" s="1"/>
  <c r="M64" i="99" s="1"/>
  <c r="M65" i="99" s="1"/>
  <c r="M66" i="99" s="1"/>
  <c r="M67" i="99" s="1"/>
  <c r="M68" i="99" s="1"/>
  <c r="M69" i="99" s="1"/>
  <c r="M70" i="99" s="1"/>
  <c r="M71" i="99" s="1"/>
  <c r="M72" i="99" s="1"/>
  <c r="M73" i="99" s="1"/>
  <c r="M74" i="99" s="1"/>
  <c r="M75" i="99" s="1"/>
  <c r="M76" i="99" s="1"/>
  <c r="M77" i="99" s="1"/>
  <c r="M78" i="99" s="1"/>
  <c r="M79" i="99" s="1"/>
  <c r="M80" i="99" s="1"/>
  <c r="M81" i="99" s="1"/>
  <c r="M82" i="99" s="1"/>
  <c r="M83" i="99" s="1"/>
  <c r="M84" i="99" s="1"/>
  <c r="M85" i="99" s="1"/>
  <c r="M86" i="99" s="1"/>
  <c r="M87" i="99" s="1"/>
  <c r="M88" i="99" s="1"/>
  <c r="M89" i="99" s="1"/>
  <c r="M90" i="99" s="1"/>
  <c r="M91" i="99" s="1"/>
  <c r="M92" i="99" s="1"/>
  <c r="M93" i="99" s="1"/>
  <c r="M94" i="99" s="1"/>
  <c r="M95" i="99" s="1"/>
  <c r="M96" i="99" s="1"/>
  <c r="M97" i="99" s="1"/>
  <c r="M98" i="99" s="1"/>
  <c r="M99" i="99" s="1"/>
  <c r="M100" i="99" s="1"/>
  <c r="M101" i="99" s="1"/>
  <c r="M102" i="99" s="1"/>
  <c r="M103" i="99" s="1"/>
  <c r="M104" i="99" s="1"/>
  <c r="M105" i="99" s="1"/>
  <c r="M106" i="99" s="1"/>
  <c r="M107" i="99" s="1"/>
  <c r="M108" i="99" s="1"/>
  <c r="M109" i="99" s="1"/>
  <c r="M110" i="99" s="1"/>
  <c r="M111" i="99" s="1"/>
  <c r="M112" i="99" s="1"/>
  <c r="M113" i="99" s="1"/>
  <c r="M114" i="99" s="1"/>
  <c r="M115" i="99" s="1"/>
  <c r="M116" i="99" s="1"/>
  <c r="M117" i="99" s="1"/>
  <c r="M118" i="99" s="1"/>
  <c r="M119" i="99" s="1"/>
  <c r="M120" i="99" s="1"/>
  <c r="M121" i="99" s="1"/>
  <c r="M122" i="99" s="1"/>
  <c r="M123" i="99" s="1"/>
  <c r="M124" i="99" s="1"/>
  <c r="M125" i="99" s="1"/>
  <c r="M126" i="99" s="1"/>
  <c r="M127" i="99" s="1"/>
  <c r="M128" i="99" s="1"/>
  <c r="M129" i="99" s="1"/>
  <c r="M130" i="99" s="1"/>
  <c r="M131" i="99" s="1"/>
  <c r="M132" i="99" s="1"/>
  <c r="M133" i="99" s="1"/>
  <c r="M134" i="99" s="1"/>
  <c r="AL17" i="99"/>
  <c r="AD17" i="99"/>
  <c r="AJ17" i="99" s="1"/>
  <c r="AD77" i="99"/>
  <c r="AM77" i="99"/>
  <c r="AL77" i="99"/>
  <c r="AE77" i="99"/>
  <c r="AM63" i="99"/>
  <c r="AL63" i="99"/>
  <c r="AE63" i="99"/>
  <c r="AD63" i="99"/>
  <c r="AD98" i="99"/>
  <c r="AM98" i="99"/>
  <c r="AL98" i="99"/>
  <c r="AE98" i="99"/>
  <c r="AL66" i="99"/>
  <c r="AE66" i="99"/>
  <c r="AD66" i="99"/>
  <c r="AM66" i="99"/>
  <c r="AL76" i="99"/>
  <c r="AE76" i="99"/>
  <c r="AD76" i="99"/>
  <c r="AM76" i="99"/>
  <c r="AM83" i="99"/>
  <c r="AL83" i="99"/>
  <c r="AE83" i="99"/>
  <c r="AD83" i="99"/>
  <c r="AL70" i="99"/>
  <c r="AE70" i="99"/>
  <c r="AD70" i="99"/>
  <c r="AM70" i="99"/>
  <c r="AD88" i="99"/>
  <c r="AL88" i="99"/>
  <c r="AM88" i="99"/>
  <c r="AE88" i="99"/>
  <c r="AM89" i="99"/>
  <c r="AL89" i="99"/>
  <c r="AE89" i="99"/>
  <c r="AD89" i="99"/>
  <c r="AM92" i="99"/>
  <c r="AL92" i="99"/>
  <c r="AE92" i="99"/>
  <c r="AD92" i="99"/>
  <c r="AM105" i="99"/>
  <c r="AD105" i="99"/>
  <c r="AL105" i="99"/>
  <c r="AE105" i="99"/>
  <c r="AD107" i="99"/>
  <c r="AM107" i="99"/>
  <c r="AE107" i="99"/>
  <c r="AL107" i="99"/>
  <c r="AM114" i="99"/>
  <c r="AL114" i="99"/>
  <c r="AE114" i="99"/>
  <c r="AD114" i="99"/>
  <c r="AD118" i="99"/>
  <c r="AL118" i="99"/>
  <c r="AE118" i="99"/>
  <c r="AM118" i="99"/>
  <c r="AD122" i="99"/>
  <c r="AM122" i="99"/>
  <c r="AL122" i="99"/>
  <c r="AE122" i="99"/>
  <c r="AM130" i="99"/>
  <c r="AL130" i="99"/>
  <c r="AE130" i="99"/>
  <c r="AD130" i="99"/>
  <c r="AL119" i="99"/>
  <c r="AE119" i="99"/>
  <c r="AD119" i="99"/>
  <c r="AM119" i="99"/>
  <c r="AM131" i="99"/>
  <c r="AL131" i="99"/>
  <c r="AE131" i="99"/>
  <c r="AD131" i="99"/>
  <c r="AM56" i="99"/>
  <c r="AE56" i="99"/>
  <c r="AD56" i="99"/>
  <c r="AL56" i="99"/>
  <c r="AM46" i="99"/>
  <c r="AL46" i="99"/>
  <c r="AE46" i="99"/>
  <c r="AD46" i="99"/>
  <c r="AM38" i="99"/>
  <c r="AL38" i="99"/>
  <c r="AE38" i="99"/>
  <c r="AD38" i="99"/>
  <c r="AM30" i="99"/>
  <c r="AL30" i="99"/>
  <c r="AE30" i="99"/>
  <c r="AD30" i="99"/>
  <c r="AM22" i="99"/>
  <c r="AL22" i="99"/>
  <c r="AE22" i="99"/>
  <c r="AD22" i="99"/>
  <c r="AM47" i="99"/>
  <c r="AL47" i="99"/>
  <c r="AE47" i="99"/>
  <c r="AD47" i="99"/>
  <c r="AM39" i="99"/>
  <c r="AL39" i="99"/>
  <c r="AE39" i="99"/>
  <c r="AD39" i="99"/>
  <c r="AM31" i="99"/>
  <c r="AL31" i="99"/>
  <c r="AE31" i="99"/>
  <c r="AD31" i="99"/>
  <c r="AM23" i="99"/>
  <c r="AL23" i="99"/>
  <c r="AE23" i="99"/>
  <c r="AD23" i="99"/>
  <c r="AL45" i="99"/>
  <c r="AE45" i="99"/>
  <c r="AD45" i="99"/>
  <c r="AM45" i="99"/>
  <c r="AL68" i="99"/>
  <c r="AE68" i="99"/>
  <c r="AM68" i="99"/>
  <c r="AD68" i="99"/>
  <c r="AM69" i="99"/>
  <c r="AL69" i="99"/>
  <c r="AD69" i="99"/>
  <c r="AE69" i="99"/>
  <c r="AM75" i="99"/>
  <c r="AD75" i="99"/>
  <c r="AE75" i="99"/>
  <c r="AL75" i="99"/>
  <c r="AL78" i="99"/>
  <c r="AE78" i="99"/>
  <c r="AD78" i="99"/>
  <c r="AM78" i="99"/>
  <c r="AM97" i="99"/>
  <c r="AL97" i="99"/>
  <c r="AE97" i="99"/>
  <c r="AD97" i="99"/>
  <c r="AM100" i="99"/>
  <c r="AL100" i="99"/>
  <c r="AE100" i="99"/>
  <c r="AD100" i="99"/>
  <c r="AL99" i="99"/>
  <c r="AE99" i="99"/>
  <c r="AD99" i="99"/>
  <c r="AM99" i="99"/>
  <c r="AL106" i="99"/>
  <c r="AE106" i="99"/>
  <c r="AD106" i="99"/>
  <c r="AM106" i="99"/>
  <c r="AM113" i="99"/>
  <c r="AL113" i="99"/>
  <c r="AE113" i="99"/>
  <c r="AD113" i="99"/>
  <c r="AD134" i="99"/>
  <c r="AE134" i="99"/>
  <c r="AM134" i="99"/>
  <c r="AL134" i="99"/>
  <c r="AM123" i="99"/>
  <c r="AL123" i="99"/>
  <c r="AE123" i="99"/>
  <c r="AD123" i="99"/>
  <c r="AM50" i="99"/>
  <c r="AL50" i="99"/>
  <c r="AE50" i="99"/>
  <c r="AD50" i="99"/>
  <c r="AM34" i="99"/>
  <c r="AL34" i="99"/>
  <c r="AE34" i="99"/>
  <c r="AD34" i="99"/>
  <c r="AL49" i="99"/>
  <c r="AE49" i="99"/>
  <c r="AD49" i="99"/>
  <c r="AM49" i="99"/>
  <c r="AL33" i="99"/>
  <c r="AE33" i="99"/>
  <c r="AD33" i="99"/>
  <c r="AM33" i="99"/>
  <c r="AM64" i="99"/>
  <c r="AL64" i="99"/>
  <c r="AE64" i="99"/>
  <c r="AD64" i="99"/>
  <c r="AM90" i="99"/>
  <c r="AD90" i="99"/>
  <c r="AL90" i="99"/>
  <c r="AE90" i="99"/>
  <c r="AM67" i="99"/>
  <c r="AL67" i="99"/>
  <c r="AE67" i="99"/>
  <c r="AD67" i="99"/>
  <c r="AL54" i="99"/>
  <c r="AE54" i="99"/>
  <c r="AD54" i="99"/>
  <c r="AM54" i="99"/>
  <c r="AM71" i="99"/>
  <c r="AD71" i="99"/>
  <c r="AE71" i="99"/>
  <c r="AL71" i="99"/>
  <c r="AM80" i="99"/>
  <c r="AL80" i="99"/>
  <c r="AE80" i="99"/>
  <c r="AD80" i="99"/>
  <c r="AM86" i="99"/>
  <c r="AL86" i="99"/>
  <c r="AD86" i="99"/>
  <c r="AE86" i="99"/>
  <c r="AL74" i="99"/>
  <c r="AE74" i="99"/>
  <c r="AD74" i="99"/>
  <c r="AM74" i="99"/>
  <c r="AD94" i="99"/>
  <c r="AM94" i="99"/>
  <c r="AL94" i="99"/>
  <c r="AE94" i="99"/>
  <c r="AM93" i="99"/>
  <c r="AL93" i="99"/>
  <c r="AE93" i="99"/>
  <c r="AD93" i="99"/>
  <c r="AM96" i="99"/>
  <c r="AL96" i="99"/>
  <c r="AE96" i="99"/>
  <c r="AD96" i="99"/>
  <c r="AL95" i="99"/>
  <c r="AE95" i="99"/>
  <c r="AD95" i="99"/>
  <c r="AM95" i="99"/>
  <c r="AD115" i="99"/>
  <c r="AM115" i="99"/>
  <c r="AL115" i="99"/>
  <c r="AE115" i="99"/>
  <c r="AM109" i="99"/>
  <c r="AL109" i="99"/>
  <c r="AE109" i="99"/>
  <c r="AD109" i="99"/>
  <c r="AL108" i="99"/>
  <c r="AE108" i="99"/>
  <c r="AD108" i="99"/>
  <c r="AM108" i="99"/>
  <c r="AD129" i="99"/>
  <c r="AE129" i="99"/>
  <c r="AM129" i="99"/>
  <c r="AL129" i="99"/>
  <c r="AM120" i="99"/>
  <c r="AL120" i="99"/>
  <c r="AE120" i="99"/>
  <c r="AD120" i="99"/>
  <c r="AM126" i="99"/>
  <c r="AE126" i="99"/>
  <c r="AD126" i="99"/>
  <c r="AL126" i="99"/>
  <c r="AL124" i="99"/>
  <c r="AE124" i="99"/>
  <c r="AD124" i="99"/>
  <c r="AM124" i="99"/>
  <c r="AR292" i="88" l="1"/>
  <c r="AR293" i="88"/>
  <c r="AS194" i="88"/>
  <c r="AS243" i="88"/>
  <c r="AS195" i="88"/>
  <c r="AS244" i="88"/>
  <c r="U18" i="99"/>
  <c r="S18" i="99"/>
  <c r="S5" i="99"/>
  <c r="AJ134" i="99"/>
  <c r="AS292" i="88" l="1"/>
  <c r="AS293" i="88"/>
  <c r="AT194" i="88"/>
  <c r="AT243" i="88"/>
  <c r="AT195" i="88"/>
  <c r="AT244" i="88"/>
  <c r="E18" i="99"/>
  <c r="R19" i="99"/>
  <c r="Q19" i="99" s="1"/>
  <c r="U19" i="99" s="1"/>
  <c r="T18" i="99"/>
  <c r="S19" i="99"/>
  <c r="AT292" i="88" l="1"/>
  <c r="AT293" i="88"/>
  <c r="AU194" i="88"/>
  <c r="AU243" i="88"/>
  <c r="AU195" i="88"/>
  <c r="AU244" i="88"/>
  <c r="S20" i="99"/>
  <c r="R20" i="99"/>
  <c r="Q20" i="99" s="1"/>
  <c r="U20" i="99" s="1"/>
  <c r="E19" i="99"/>
  <c r="T19" i="99"/>
  <c r="AG18" i="99"/>
  <c r="AF18" i="99"/>
  <c r="AJ18" i="99" s="1"/>
  <c r="AP18" i="99"/>
  <c r="F18" i="99"/>
  <c r="AU292" i="88" l="1"/>
  <c r="AU293" i="88"/>
  <c r="AV194" i="88"/>
  <c r="AV243" i="88"/>
  <c r="AV195" i="88"/>
  <c r="AV244" i="88"/>
  <c r="S21" i="99"/>
  <c r="AG19" i="99"/>
  <c r="F19" i="99"/>
  <c r="AF19" i="99"/>
  <c r="AP19" i="99"/>
  <c r="R21" i="99"/>
  <c r="Q21" i="99" s="1"/>
  <c r="U21" i="99" s="1"/>
  <c r="E20" i="99"/>
  <c r="I18" i="99"/>
  <c r="T20" i="99"/>
  <c r="T21" i="99" s="1"/>
  <c r="AV292" i="88" l="1"/>
  <c r="AV293" i="88"/>
  <c r="AW194" i="88"/>
  <c r="AW243" i="88"/>
  <c r="AW195" i="88"/>
  <c r="AW244" i="88"/>
  <c r="S22" i="99"/>
  <c r="C19" i="99"/>
  <c r="I19" i="99" s="1"/>
  <c r="AG20" i="99"/>
  <c r="AF20" i="99"/>
  <c r="AJ20" i="99" s="1"/>
  <c r="AP20" i="99"/>
  <c r="F20" i="99"/>
  <c r="R22" i="99"/>
  <c r="Q22" i="99" s="1"/>
  <c r="U22" i="99" s="1"/>
  <c r="E21" i="99"/>
  <c r="AJ19" i="99"/>
  <c r="AW292" i="88" l="1"/>
  <c r="AW293" i="88"/>
  <c r="AX194" i="88"/>
  <c r="AX243" i="88"/>
  <c r="AX195" i="88"/>
  <c r="AX244" i="88"/>
  <c r="S23" i="99"/>
  <c r="C20" i="99"/>
  <c r="I20" i="99" s="1"/>
  <c r="AP21" i="99"/>
  <c r="AG21" i="99"/>
  <c r="AF21" i="99"/>
  <c r="AJ21" i="99" s="1"/>
  <c r="F21" i="99"/>
  <c r="T22" i="99"/>
  <c r="T23" i="99" s="1"/>
  <c r="R23" i="99"/>
  <c r="Q23" i="99" s="1"/>
  <c r="U23" i="99" s="1"/>
  <c r="E22" i="99"/>
  <c r="AX292" i="88" l="1"/>
  <c r="AX293" i="88"/>
  <c r="AY194" i="88"/>
  <c r="AY243" i="88"/>
  <c r="AY195" i="88"/>
  <c r="AY244" i="88"/>
  <c r="S24" i="99"/>
  <c r="AF22" i="99"/>
  <c r="AJ22" i="99" s="1"/>
  <c r="AP22" i="99"/>
  <c r="AG22" i="99"/>
  <c r="F22" i="99"/>
  <c r="C21" i="99"/>
  <c r="I21" i="99" s="1"/>
  <c r="R24" i="99"/>
  <c r="Q24" i="99" s="1"/>
  <c r="U24" i="99" s="1"/>
  <c r="E23" i="99"/>
  <c r="AY292" i="88" l="1"/>
  <c r="AY293" i="88"/>
  <c r="AZ194" i="88"/>
  <c r="AZ243" i="88"/>
  <c r="AZ195" i="88"/>
  <c r="AZ244" i="88"/>
  <c r="S25" i="99"/>
  <c r="T24" i="99"/>
  <c r="R25" i="99"/>
  <c r="Q25" i="99" s="1"/>
  <c r="U25" i="99" s="1"/>
  <c r="E24" i="99"/>
  <c r="C22" i="99"/>
  <c r="I22" i="99" s="1"/>
  <c r="AG23" i="99"/>
  <c r="AF23" i="99"/>
  <c r="AJ23" i="99" s="1"/>
  <c r="AP23" i="99"/>
  <c r="F23" i="99"/>
  <c r="AZ292" i="88" l="1"/>
  <c r="AZ293" i="88"/>
  <c r="BA194" i="88"/>
  <c r="BA243" i="88"/>
  <c r="BA195" i="88"/>
  <c r="BA244" i="88"/>
  <c r="S26" i="99"/>
  <c r="AG24" i="99"/>
  <c r="AF24" i="99"/>
  <c r="AP24" i="99"/>
  <c r="F24" i="99"/>
  <c r="T25" i="99"/>
  <c r="T26" i="99" s="1"/>
  <c r="R26" i="99"/>
  <c r="Q26" i="99" s="1"/>
  <c r="U26" i="99" s="1"/>
  <c r="E25" i="99"/>
  <c r="C23" i="99"/>
  <c r="I23" i="99" s="1"/>
  <c r="BA292" i="88" l="1"/>
  <c r="BA293" i="88"/>
  <c r="BB194" i="88"/>
  <c r="BB243" i="88"/>
  <c r="BB195" i="88"/>
  <c r="BB244" i="88"/>
  <c r="S27" i="99"/>
  <c r="C24" i="99"/>
  <c r="I24" i="99" s="1"/>
  <c r="AP25" i="99"/>
  <c r="AG25" i="99"/>
  <c r="AF25" i="99"/>
  <c r="AJ25" i="99" s="1"/>
  <c r="F25" i="99"/>
  <c r="AJ24" i="99"/>
  <c r="R27" i="99"/>
  <c r="Q27" i="99" s="1"/>
  <c r="U27" i="99" s="1"/>
  <c r="E26" i="99"/>
  <c r="BB293" i="88" l="1"/>
  <c r="BB292" i="88"/>
  <c r="BC194" i="88"/>
  <c r="BC243" i="88"/>
  <c r="BC195" i="88"/>
  <c r="BC244" i="88"/>
  <c r="BD244" i="88" s="1"/>
  <c r="S28" i="99"/>
  <c r="AF26" i="99"/>
  <c r="AJ26" i="99" s="1"/>
  <c r="AP26" i="99"/>
  <c r="AG26" i="99"/>
  <c r="F26" i="99"/>
  <c r="T27" i="99"/>
  <c r="C25" i="99"/>
  <c r="I25" i="99" s="1"/>
  <c r="R28" i="99"/>
  <c r="Q28" i="99" s="1"/>
  <c r="U28" i="99" s="1"/>
  <c r="E27" i="99"/>
  <c r="BD243" i="88" l="1"/>
  <c r="BC292" i="88"/>
  <c r="BC293" i="88"/>
  <c r="BE194" i="88"/>
  <c r="BE243" i="88"/>
  <c r="BE195" i="88"/>
  <c r="BE244" i="88"/>
  <c r="S29" i="99"/>
  <c r="AG27" i="99"/>
  <c r="AF27" i="99"/>
  <c r="AJ27" i="99" s="1"/>
  <c r="AP27" i="99"/>
  <c r="F27" i="99"/>
  <c r="C26" i="99"/>
  <c r="I26" i="99" s="1"/>
  <c r="T28" i="99"/>
  <c r="R29" i="99"/>
  <c r="Q29" i="99" s="1"/>
  <c r="U29" i="99" s="1"/>
  <c r="E28" i="99"/>
  <c r="BE292" i="88" l="1"/>
  <c r="BE293" i="88"/>
  <c r="BF194" i="88"/>
  <c r="BF243" i="88"/>
  <c r="BF195" i="88"/>
  <c r="BF244" i="88"/>
  <c r="S30" i="99"/>
  <c r="C27" i="99"/>
  <c r="I27" i="99" s="1"/>
  <c r="R30" i="99"/>
  <c r="Q30" i="99" s="1"/>
  <c r="U30" i="99" s="1"/>
  <c r="E29" i="99"/>
  <c r="AG28" i="99"/>
  <c r="AF28" i="99"/>
  <c r="AP28" i="99"/>
  <c r="F28" i="99"/>
  <c r="T29" i="99"/>
  <c r="BF292" i="88" l="1"/>
  <c r="BF293" i="88"/>
  <c r="BG194" i="88"/>
  <c r="BG243" i="88"/>
  <c r="BG195" i="88"/>
  <c r="BG244" i="88"/>
  <c r="S31" i="99"/>
  <c r="C28" i="99"/>
  <c r="I28" i="99" s="1"/>
  <c r="AJ28" i="99"/>
  <c r="AP29" i="99"/>
  <c r="AG29" i="99"/>
  <c r="AF29" i="99"/>
  <c r="F29" i="99"/>
  <c r="T30" i="99"/>
  <c r="T31" i="99" s="1"/>
  <c r="R31" i="99"/>
  <c r="Q31" i="99" s="1"/>
  <c r="U31" i="99" s="1"/>
  <c r="E30" i="99"/>
  <c r="BG292" i="88" l="1"/>
  <c r="BG293" i="88"/>
  <c r="BH194" i="88"/>
  <c r="BH243" i="88"/>
  <c r="BH195" i="88"/>
  <c r="BH244" i="88"/>
  <c r="S32" i="99"/>
  <c r="G17" i="99"/>
  <c r="AJ29" i="99"/>
  <c r="T32" i="99"/>
  <c r="C29" i="99"/>
  <c r="I29" i="99" s="1"/>
  <c r="AF30" i="99"/>
  <c r="AJ30" i="99" s="1"/>
  <c r="AP30" i="99"/>
  <c r="AG30" i="99"/>
  <c r="F30" i="99"/>
  <c r="E31" i="99"/>
  <c r="R32" i="99"/>
  <c r="Q32" i="99" s="1"/>
  <c r="U32" i="99" s="1"/>
  <c r="BH292" i="88" l="1"/>
  <c r="BH293" i="88"/>
  <c r="BI194" i="88"/>
  <c r="BI243" i="88"/>
  <c r="BI195" i="88"/>
  <c r="BI244" i="88"/>
  <c r="S33" i="99"/>
  <c r="AO17" i="99"/>
  <c r="H17" i="99"/>
  <c r="C30" i="99"/>
  <c r="I30" i="99" s="1"/>
  <c r="R33" i="99"/>
  <c r="Q33" i="99" s="1"/>
  <c r="U33" i="99" s="1"/>
  <c r="E32" i="99"/>
  <c r="G18" i="99"/>
  <c r="AO18" i="99" s="1"/>
  <c r="AG31" i="99"/>
  <c r="AF31" i="99"/>
  <c r="AJ31" i="99" s="1"/>
  <c r="AP31" i="99"/>
  <c r="F31" i="99"/>
  <c r="BI292" i="88" l="1"/>
  <c r="BI293" i="88"/>
  <c r="BJ194" i="88"/>
  <c r="BJ243" i="88"/>
  <c r="BJ195" i="88"/>
  <c r="BJ244" i="88"/>
  <c r="S34" i="99"/>
  <c r="AG32" i="99"/>
  <c r="AF32" i="99"/>
  <c r="AJ32" i="99" s="1"/>
  <c r="AP32" i="99"/>
  <c r="F32" i="99"/>
  <c r="G19" i="99"/>
  <c r="AN17" i="99"/>
  <c r="AU17" i="99" s="1"/>
  <c r="R34" i="99"/>
  <c r="Q34" i="99" s="1"/>
  <c r="U34" i="99" s="1"/>
  <c r="E33" i="99"/>
  <c r="AO19" i="99"/>
  <c r="H18" i="99"/>
  <c r="T33" i="99"/>
  <c r="T34" i="99" s="1"/>
  <c r="C31" i="99"/>
  <c r="I31" i="99" s="1"/>
  <c r="BJ292" i="88" l="1"/>
  <c r="BJ293" i="88"/>
  <c r="BK194" i="88"/>
  <c r="BK243" i="88"/>
  <c r="BK195" i="88"/>
  <c r="BK244" i="88"/>
  <c r="S35" i="99"/>
  <c r="G20" i="99"/>
  <c r="AN18" i="99"/>
  <c r="AU18" i="99" s="1"/>
  <c r="AO20" i="99"/>
  <c r="H19" i="99"/>
  <c r="R35" i="99"/>
  <c r="Q35" i="99" s="1"/>
  <c r="U35" i="99" s="1"/>
  <c r="E34" i="99"/>
  <c r="C32" i="99"/>
  <c r="I32" i="99" s="1"/>
  <c r="AP33" i="99"/>
  <c r="AG33" i="99"/>
  <c r="AF33" i="99"/>
  <c r="F33" i="99"/>
  <c r="BK292" i="88" l="1"/>
  <c r="BK293" i="88"/>
  <c r="BL194" i="88"/>
  <c r="BL243" i="88"/>
  <c r="BL195" i="88"/>
  <c r="BL244" i="88"/>
  <c r="S36" i="99"/>
  <c r="T35" i="99"/>
  <c r="G21" i="99"/>
  <c r="C33" i="99"/>
  <c r="I33" i="99" s="1"/>
  <c r="AN19" i="99"/>
  <c r="AU19" i="99" s="1"/>
  <c r="AF34" i="99"/>
  <c r="AP34" i="99"/>
  <c r="AG34" i="99"/>
  <c r="F34" i="99"/>
  <c r="AJ33" i="99"/>
  <c r="AO21" i="99"/>
  <c r="H20" i="99"/>
  <c r="R36" i="99"/>
  <c r="Q36" i="99" s="1"/>
  <c r="U36" i="99" s="1"/>
  <c r="E35" i="99"/>
  <c r="BL292" i="88" l="1"/>
  <c r="BL293" i="88"/>
  <c r="BM194" i="88"/>
  <c r="BM243" i="88"/>
  <c r="BM195" i="88"/>
  <c r="BM244" i="88"/>
  <c r="S37" i="99"/>
  <c r="AN20" i="99"/>
  <c r="AU20" i="99" s="1"/>
  <c r="C34" i="99"/>
  <c r="I34" i="99" s="1"/>
  <c r="T36" i="99"/>
  <c r="T37" i="99" s="1"/>
  <c r="AG35" i="99"/>
  <c r="AF35" i="99"/>
  <c r="AP35" i="99"/>
  <c r="F35" i="99"/>
  <c r="AJ34" i="99"/>
  <c r="R37" i="99"/>
  <c r="Q37" i="99" s="1"/>
  <c r="U37" i="99" s="1"/>
  <c r="E36" i="99"/>
  <c r="G22" i="99"/>
  <c r="H21" i="99"/>
  <c r="AN21" i="99" s="1"/>
  <c r="AU21" i="99" s="1"/>
  <c r="BM292" i="88" l="1"/>
  <c r="BM293" i="88"/>
  <c r="BN194" i="88"/>
  <c r="BN243" i="88"/>
  <c r="BN195" i="88"/>
  <c r="BN244" i="88"/>
  <c r="S38" i="99"/>
  <c r="G23" i="99"/>
  <c r="AO23" i="99"/>
  <c r="H22" i="99"/>
  <c r="AG36" i="99"/>
  <c r="AF36" i="99"/>
  <c r="AJ36" i="99" s="1"/>
  <c r="F36" i="99"/>
  <c r="AP36" i="99"/>
  <c r="R38" i="99"/>
  <c r="Q38" i="99" s="1"/>
  <c r="U38" i="99" s="1"/>
  <c r="E37" i="99"/>
  <c r="AO22" i="99"/>
  <c r="AJ35" i="99"/>
  <c r="C35" i="99"/>
  <c r="I35" i="99" s="1"/>
  <c r="BN292" i="88" l="1"/>
  <c r="BN293" i="88"/>
  <c r="BO194" i="88"/>
  <c r="BO243" i="88"/>
  <c r="BO195" i="88"/>
  <c r="BO244" i="88"/>
  <c r="S39" i="99"/>
  <c r="AP37" i="99"/>
  <c r="AG37" i="99"/>
  <c r="AF37" i="99"/>
  <c r="F37" i="99"/>
  <c r="AN23" i="99"/>
  <c r="AU23" i="99" s="1"/>
  <c r="AO24" i="99"/>
  <c r="H23" i="99"/>
  <c r="C36" i="99"/>
  <c r="I36" i="99" s="1"/>
  <c r="T38" i="99"/>
  <c r="T39" i="99" s="1"/>
  <c r="G24" i="99"/>
  <c r="AN22" i="99"/>
  <c r="AU22" i="99" s="1"/>
  <c r="R39" i="99"/>
  <c r="Q39" i="99" s="1"/>
  <c r="U39" i="99" s="1"/>
  <c r="E38" i="99"/>
  <c r="BO292" i="88" l="1"/>
  <c r="BO293" i="88"/>
  <c r="BP194" i="88"/>
  <c r="BP243" i="88"/>
  <c r="BP195" i="88"/>
  <c r="BP244" i="88"/>
  <c r="BQ244" i="88" s="1"/>
  <c r="S40" i="99"/>
  <c r="T40" i="99" s="1"/>
  <c r="AO25" i="99"/>
  <c r="H24" i="99"/>
  <c r="G25" i="99"/>
  <c r="C37" i="99"/>
  <c r="I37" i="99" s="1"/>
  <c r="AF38" i="99"/>
  <c r="AJ38" i="99" s="1"/>
  <c r="AP38" i="99"/>
  <c r="AG38" i="99"/>
  <c r="F38" i="99"/>
  <c r="AN24" i="99"/>
  <c r="AU24" i="99" s="1"/>
  <c r="AJ37" i="99"/>
  <c r="E39" i="99"/>
  <c r="R40" i="99"/>
  <c r="Q40" i="99" s="1"/>
  <c r="U40" i="99" s="1"/>
  <c r="BQ243" i="88" l="1"/>
  <c r="BP292" i="88"/>
  <c r="BP293" i="88"/>
  <c r="BR194" i="88"/>
  <c r="BR243" i="88"/>
  <c r="BR195" i="88"/>
  <c r="BR244" i="88"/>
  <c r="S41" i="99"/>
  <c r="G26" i="99"/>
  <c r="AO26" i="99"/>
  <c r="H25" i="99"/>
  <c r="C38" i="99"/>
  <c r="I38" i="99" s="1"/>
  <c r="R41" i="99"/>
  <c r="Q41" i="99" s="1"/>
  <c r="U41" i="99" s="1"/>
  <c r="E40" i="99"/>
  <c r="AG39" i="99"/>
  <c r="AF39" i="99"/>
  <c r="AJ39" i="99" s="1"/>
  <c r="AP39" i="99"/>
  <c r="F39" i="99"/>
  <c r="AN25" i="99"/>
  <c r="AU25" i="99" s="1"/>
  <c r="BR292" i="88" l="1"/>
  <c r="BR293" i="88"/>
  <c r="BS194" i="88"/>
  <c r="BS243" i="88"/>
  <c r="BS195" i="88"/>
  <c r="BS244" i="88"/>
  <c r="S42" i="99"/>
  <c r="T41" i="99"/>
  <c r="G27" i="99"/>
  <c r="AG40" i="99"/>
  <c r="AF40" i="99"/>
  <c r="AP40" i="99"/>
  <c r="F40" i="99"/>
  <c r="C39" i="99"/>
  <c r="I39" i="99" s="1"/>
  <c r="R42" i="99"/>
  <c r="Q42" i="99" s="1"/>
  <c r="U42" i="99" s="1"/>
  <c r="E41" i="99"/>
  <c r="AO27" i="99"/>
  <c r="H26" i="99"/>
  <c r="AN26" i="99" s="1"/>
  <c r="AU26" i="99" s="1"/>
  <c r="BS292" i="88" l="1"/>
  <c r="BS293" i="88"/>
  <c r="BT194" i="88"/>
  <c r="BT243" i="88"/>
  <c r="BT195" i="88"/>
  <c r="BT244" i="88"/>
  <c r="S43" i="99"/>
  <c r="U43" i="99"/>
  <c r="C40" i="99"/>
  <c r="I40" i="99" s="1"/>
  <c r="H27" i="99"/>
  <c r="G28" i="99"/>
  <c r="AO28" i="99" s="1"/>
  <c r="R43" i="99"/>
  <c r="Q43" i="99" s="1"/>
  <c r="E42" i="99"/>
  <c r="AN27" i="99"/>
  <c r="AU27" i="99" s="1"/>
  <c r="AP41" i="99"/>
  <c r="AG41" i="99"/>
  <c r="AF41" i="99"/>
  <c r="AJ41" i="99" s="1"/>
  <c r="F41" i="99"/>
  <c r="AJ40" i="99"/>
  <c r="T42" i="99"/>
  <c r="T43" i="99" s="1"/>
  <c r="BT292" i="88" l="1"/>
  <c r="BT293" i="88"/>
  <c r="BU194" i="88"/>
  <c r="BU243" i="88"/>
  <c r="BU195" i="88"/>
  <c r="BU244" i="88"/>
  <c r="AF42" i="99"/>
  <c r="AJ42" i="99" s="1"/>
  <c r="AP42" i="99"/>
  <c r="AG42" i="99"/>
  <c r="F42" i="99"/>
  <c r="R44" i="99"/>
  <c r="Q44" i="99" s="1"/>
  <c r="E43" i="99"/>
  <c r="G29" i="99"/>
  <c r="U44" i="99"/>
  <c r="S44" i="99"/>
  <c r="T44" i="99" s="1"/>
  <c r="H28" i="99"/>
  <c r="C41" i="99"/>
  <c r="I41" i="99" s="1"/>
  <c r="BU292" i="88" l="1"/>
  <c r="BU293" i="88"/>
  <c r="BV194" i="88"/>
  <c r="BV243" i="88"/>
  <c r="BV195" i="88"/>
  <c r="BV244" i="88"/>
  <c r="H29" i="99"/>
  <c r="U45" i="99"/>
  <c r="S45" i="99"/>
  <c r="R45" i="99"/>
  <c r="Q45" i="99" s="1"/>
  <c r="E44" i="99"/>
  <c r="AN29" i="99"/>
  <c r="AU29" i="99" s="1"/>
  <c r="AO29" i="99"/>
  <c r="AN28" i="99"/>
  <c r="AU28" i="99" s="1"/>
  <c r="AG43" i="99"/>
  <c r="AF43" i="99"/>
  <c r="AJ43" i="99" s="1"/>
  <c r="AP43" i="99"/>
  <c r="F43" i="99"/>
  <c r="G30" i="99"/>
  <c r="C42" i="99"/>
  <c r="I42" i="99" s="1"/>
  <c r="BV292" i="88" l="1"/>
  <c r="BV293" i="88"/>
  <c r="BW194" i="88"/>
  <c r="BW243" i="88"/>
  <c r="BW195" i="88"/>
  <c r="BW244" i="88"/>
  <c r="S46" i="99"/>
  <c r="AG44" i="99"/>
  <c r="AF44" i="99"/>
  <c r="AJ44" i="99" s="1"/>
  <c r="AP44" i="99"/>
  <c r="F44" i="99"/>
  <c r="AN30" i="99"/>
  <c r="AU30" i="99" s="1"/>
  <c r="AO31" i="99"/>
  <c r="H30" i="99"/>
  <c r="C43" i="99"/>
  <c r="I43" i="99" s="1"/>
  <c r="G31" i="99"/>
  <c r="AO30" i="99"/>
  <c r="R46" i="99"/>
  <c r="Q46" i="99" s="1"/>
  <c r="U46" i="99" s="1"/>
  <c r="E45" i="99"/>
  <c r="T45" i="99"/>
  <c r="BW292" i="88" l="1"/>
  <c r="BW293" i="88"/>
  <c r="BX194" i="88"/>
  <c r="BX243" i="88"/>
  <c r="BX195" i="88"/>
  <c r="BX244" i="88"/>
  <c r="S47" i="99"/>
  <c r="AP45" i="99"/>
  <c r="AG45" i="99"/>
  <c r="AF45" i="99"/>
  <c r="F45" i="99"/>
  <c r="C44" i="99"/>
  <c r="I44" i="99" s="1"/>
  <c r="G32" i="99"/>
  <c r="T46" i="99"/>
  <c r="T47" i="99" s="1"/>
  <c r="H31" i="99"/>
  <c r="AN31" i="99"/>
  <c r="AU31" i="99" s="1"/>
  <c r="R47" i="99"/>
  <c r="Q47" i="99" s="1"/>
  <c r="U47" i="99" s="1"/>
  <c r="E46" i="99"/>
  <c r="BX292" i="88" l="1"/>
  <c r="BX293" i="88"/>
  <c r="BY194" i="88"/>
  <c r="BY243" i="88"/>
  <c r="BY195" i="88"/>
  <c r="BY244" i="88"/>
  <c r="S48" i="99"/>
  <c r="AN32" i="99"/>
  <c r="H32" i="99"/>
  <c r="G33" i="99"/>
  <c r="C45" i="99"/>
  <c r="I45" i="99" s="1"/>
  <c r="AF46" i="99"/>
  <c r="AJ46" i="99" s="1"/>
  <c r="AP46" i="99"/>
  <c r="AG46" i="99"/>
  <c r="F46" i="99"/>
  <c r="AO32" i="99"/>
  <c r="AJ45" i="99"/>
  <c r="E47" i="99"/>
  <c r="R48" i="99"/>
  <c r="Q48" i="99" s="1"/>
  <c r="U48" i="99" s="1"/>
  <c r="BY292" i="88" l="1"/>
  <c r="BY293" i="88"/>
  <c r="BZ194" i="88"/>
  <c r="BZ243" i="88"/>
  <c r="BZ195" i="88"/>
  <c r="BZ244" i="88"/>
  <c r="S49" i="99"/>
  <c r="AU32" i="99"/>
  <c r="T48" i="99"/>
  <c r="R49" i="99"/>
  <c r="Q49" i="99" s="1"/>
  <c r="U49" i="99" s="1"/>
  <c r="E48" i="99"/>
  <c r="H33" i="99"/>
  <c r="AG47" i="99"/>
  <c r="AF47" i="99"/>
  <c r="AJ47" i="99" s="1"/>
  <c r="AP47" i="99"/>
  <c r="F47" i="99"/>
  <c r="G34" i="99"/>
  <c r="C46" i="99"/>
  <c r="I46" i="99" s="1"/>
  <c r="AO33" i="99"/>
  <c r="BZ292" i="88" l="1"/>
  <c r="BZ293" i="88"/>
  <c r="CA194" i="88"/>
  <c r="CA243" i="88"/>
  <c r="CA195" i="88"/>
  <c r="CA244" i="88"/>
  <c r="S50" i="99"/>
  <c r="AG48" i="99"/>
  <c r="AF48" i="99"/>
  <c r="AJ48" i="99" s="1"/>
  <c r="AP48" i="99"/>
  <c r="F48" i="99"/>
  <c r="C47" i="99"/>
  <c r="I47" i="99" s="1"/>
  <c r="G35" i="99"/>
  <c r="AN33" i="99"/>
  <c r="AU33" i="99" s="1"/>
  <c r="R50" i="99"/>
  <c r="Q50" i="99" s="1"/>
  <c r="U50" i="99" s="1"/>
  <c r="E49" i="99"/>
  <c r="AO35" i="99"/>
  <c r="H34" i="99"/>
  <c r="AN34" i="99" s="1"/>
  <c r="AU34" i="99" s="1"/>
  <c r="AO34" i="99"/>
  <c r="T49" i="99"/>
  <c r="T50" i="99" s="1"/>
  <c r="CA292" i="88" l="1"/>
  <c r="CA293" i="88"/>
  <c r="CB194" i="88"/>
  <c r="CB243" i="88"/>
  <c r="CB195" i="88"/>
  <c r="CB244" i="88"/>
  <c r="S51" i="99"/>
  <c r="AO36" i="99"/>
  <c r="H35" i="99"/>
  <c r="G36" i="99"/>
  <c r="AN35" i="99"/>
  <c r="AU35" i="99" s="1"/>
  <c r="C48" i="99"/>
  <c r="I48" i="99" s="1"/>
  <c r="AP49" i="99"/>
  <c r="AG49" i="99"/>
  <c r="AF49" i="99"/>
  <c r="AJ49" i="99" s="1"/>
  <c r="F49" i="99"/>
  <c r="R51" i="99"/>
  <c r="Q51" i="99" s="1"/>
  <c r="U51" i="99" s="1"/>
  <c r="E50" i="99"/>
  <c r="CB292" i="88" l="1"/>
  <c r="CB293" i="88"/>
  <c r="CC194" i="88"/>
  <c r="CC243" i="88"/>
  <c r="CC195" i="88"/>
  <c r="CC244" i="88"/>
  <c r="CD244" i="88" s="1"/>
  <c r="S52" i="99"/>
  <c r="U52" i="99"/>
  <c r="G37" i="99"/>
  <c r="C49" i="99"/>
  <c r="I49" i="99" s="1"/>
  <c r="AO37" i="99"/>
  <c r="H36" i="99"/>
  <c r="T51" i="99"/>
  <c r="T52" i="99" s="1"/>
  <c r="AF50" i="99"/>
  <c r="AP50" i="99"/>
  <c r="AG50" i="99"/>
  <c r="F50" i="99"/>
  <c r="AN36" i="99"/>
  <c r="AU36" i="99" s="1"/>
  <c r="R52" i="99"/>
  <c r="Q52" i="99" s="1"/>
  <c r="E51" i="99"/>
  <c r="CD243" i="88" l="1"/>
  <c r="CC292" i="88"/>
  <c r="CC293" i="88"/>
  <c r="CE194" i="88"/>
  <c r="CE243" i="88"/>
  <c r="CE195" i="88"/>
  <c r="CE244" i="88"/>
  <c r="H37" i="99"/>
  <c r="G38" i="99"/>
  <c r="AG51" i="99"/>
  <c r="AF51" i="99"/>
  <c r="AP51" i="99"/>
  <c r="F51" i="99"/>
  <c r="S53" i="99"/>
  <c r="C50" i="99"/>
  <c r="I50" i="99" s="1"/>
  <c r="AJ50" i="99"/>
  <c r="AN37" i="99"/>
  <c r="AU37" i="99" s="1"/>
  <c r="E52" i="99"/>
  <c r="R53" i="99"/>
  <c r="Q53" i="99" s="1"/>
  <c r="U53" i="99" s="1"/>
  <c r="CE292" i="88" l="1"/>
  <c r="CE293" i="88"/>
  <c r="CF194" i="88"/>
  <c r="CF243" i="88"/>
  <c r="CF195" i="88"/>
  <c r="CF244" i="88"/>
  <c r="S54" i="99"/>
  <c r="H38" i="99"/>
  <c r="C51" i="99"/>
  <c r="I51" i="99" s="1"/>
  <c r="G39" i="99"/>
  <c r="AO38" i="99"/>
  <c r="R54" i="99"/>
  <c r="Q54" i="99" s="1"/>
  <c r="U54" i="99" s="1"/>
  <c r="E53" i="99"/>
  <c r="AG52" i="99"/>
  <c r="AF52" i="99"/>
  <c r="AJ52" i="99" s="1"/>
  <c r="AP52" i="99"/>
  <c r="F52" i="99"/>
  <c r="T53" i="99"/>
  <c r="AJ51" i="99"/>
  <c r="CF292" i="88" l="1"/>
  <c r="CF293" i="88"/>
  <c r="CG194" i="88"/>
  <c r="CG243" i="88"/>
  <c r="CG195" i="88"/>
  <c r="CG244" i="88"/>
  <c r="S55" i="99"/>
  <c r="H39" i="99"/>
  <c r="AN39" i="99"/>
  <c r="AU39" i="99" s="1"/>
  <c r="AO39" i="99"/>
  <c r="T54" i="99"/>
  <c r="G40" i="99"/>
  <c r="AO40" i="99" s="1"/>
  <c r="AN38" i="99"/>
  <c r="AU38" i="99" s="1"/>
  <c r="R55" i="99"/>
  <c r="Q55" i="99" s="1"/>
  <c r="U55" i="99" s="1"/>
  <c r="E54" i="99"/>
  <c r="AG53" i="99"/>
  <c r="AP53" i="99"/>
  <c r="F53" i="99"/>
  <c r="AF53" i="99"/>
  <c r="AJ53" i="99" s="1"/>
  <c r="C52" i="99"/>
  <c r="I52" i="99" s="1"/>
  <c r="CG292" i="88" l="1"/>
  <c r="CG293" i="88"/>
  <c r="CH194" i="88"/>
  <c r="CH243" i="88"/>
  <c r="CH195" i="88"/>
  <c r="CH244" i="88"/>
  <c r="S56" i="99"/>
  <c r="T55" i="99"/>
  <c r="T56" i="99" s="1"/>
  <c r="AP54" i="99"/>
  <c r="AG54" i="99"/>
  <c r="AF54" i="99"/>
  <c r="AJ54" i="99" s="1"/>
  <c r="F54" i="99"/>
  <c r="G41" i="99"/>
  <c r="C53" i="99"/>
  <c r="I53" i="99" s="1"/>
  <c r="AO41" i="99"/>
  <c r="H40" i="99"/>
  <c r="E55" i="99"/>
  <c r="R56" i="99"/>
  <c r="Q56" i="99" s="1"/>
  <c r="U56" i="99" s="1"/>
  <c r="AN40" i="99"/>
  <c r="AU40" i="99" s="1"/>
  <c r="CH292" i="88" l="1"/>
  <c r="CH293" i="88"/>
  <c r="CI194" i="88"/>
  <c r="CI243" i="88"/>
  <c r="CI195" i="88"/>
  <c r="CI244" i="88"/>
  <c r="S57" i="99"/>
  <c r="AN41" i="99"/>
  <c r="AU41" i="99" s="1"/>
  <c r="G42" i="99"/>
  <c r="AO42" i="99"/>
  <c r="H41" i="99"/>
  <c r="E56" i="99"/>
  <c r="R57" i="99"/>
  <c r="Q57" i="99" s="1"/>
  <c r="U57" i="99" s="1"/>
  <c r="AF55" i="99"/>
  <c r="AP55" i="99"/>
  <c r="AG55" i="99"/>
  <c r="F55" i="99"/>
  <c r="C54" i="99"/>
  <c r="I54" i="99" s="1"/>
  <c r="CI292" i="88" l="1"/>
  <c r="CI293" i="88"/>
  <c r="CJ194" i="88"/>
  <c r="CJ243" i="88"/>
  <c r="CJ195" i="88"/>
  <c r="CJ244" i="88"/>
  <c r="U58" i="99"/>
  <c r="S58" i="99"/>
  <c r="C55" i="99"/>
  <c r="I55" i="99" s="1"/>
  <c r="AG56" i="99"/>
  <c r="AF56" i="99"/>
  <c r="AJ56" i="99" s="1"/>
  <c r="AP56" i="99"/>
  <c r="F56" i="99"/>
  <c r="AJ55" i="99"/>
  <c r="AN42" i="99"/>
  <c r="AU42" i="99" s="1"/>
  <c r="T57" i="99"/>
  <c r="T58" i="99" s="1"/>
  <c r="R58" i="99"/>
  <c r="Q58" i="99" s="1"/>
  <c r="E57" i="99"/>
  <c r="G43" i="99"/>
  <c r="H42" i="99"/>
  <c r="CJ292" i="88" l="1"/>
  <c r="CJ293" i="88"/>
  <c r="CK194" i="88"/>
  <c r="CK243" i="88"/>
  <c r="CK195" i="88"/>
  <c r="CK244" i="88"/>
  <c r="R59" i="99"/>
  <c r="Q59" i="99" s="1"/>
  <c r="U59" i="99" s="1"/>
  <c r="E58" i="99"/>
  <c r="AO44" i="99"/>
  <c r="H43" i="99"/>
  <c r="C56" i="99"/>
  <c r="I56" i="99" s="1"/>
  <c r="AN43" i="99"/>
  <c r="AU43" i="99" s="1"/>
  <c r="AG57" i="99"/>
  <c r="AP57" i="99"/>
  <c r="F57" i="99"/>
  <c r="AF57" i="99"/>
  <c r="AJ57" i="99" s="1"/>
  <c r="S59" i="99"/>
  <c r="AO43" i="99"/>
  <c r="G44" i="99"/>
  <c r="CK292" i="88" l="1"/>
  <c r="CK293" i="88"/>
  <c r="CL194" i="88"/>
  <c r="CL243" i="88"/>
  <c r="CL195" i="88"/>
  <c r="CL244" i="88"/>
  <c r="S60" i="99"/>
  <c r="G45" i="99"/>
  <c r="AP58" i="99"/>
  <c r="AG58" i="99"/>
  <c r="AF58" i="99"/>
  <c r="AJ58" i="99" s="1"/>
  <c r="F58" i="99"/>
  <c r="C57" i="99"/>
  <c r="I57" i="99" s="1"/>
  <c r="H44" i="99"/>
  <c r="E59" i="99"/>
  <c r="R60" i="99"/>
  <c r="Q60" i="99" s="1"/>
  <c r="U60" i="99" s="1"/>
  <c r="AN44" i="99"/>
  <c r="AU44" i="99" s="1"/>
  <c r="T59" i="99"/>
  <c r="CL292" i="88" l="1"/>
  <c r="CL293" i="88"/>
  <c r="CM194" i="88"/>
  <c r="CM243" i="88"/>
  <c r="CM195" i="88"/>
  <c r="CM244" i="88"/>
  <c r="S61" i="99"/>
  <c r="C58" i="99"/>
  <c r="I58" i="99" s="1"/>
  <c r="H45" i="99"/>
  <c r="AN45" i="99" s="1"/>
  <c r="AU45" i="99" s="1"/>
  <c r="AF59" i="99"/>
  <c r="AJ59" i="99" s="1"/>
  <c r="AP59" i="99"/>
  <c r="AG59" i="99"/>
  <c r="F59" i="99"/>
  <c r="T60" i="99"/>
  <c r="AO45" i="99"/>
  <c r="G46" i="99"/>
  <c r="AO46" i="99" s="1"/>
  <c r="R61" i="99"/>
  <c r="Q61" i="99" s="1"/>
  <c r="U61" i="99" s="1"/>
  <c r="E60" i="99"/>
  <c r="CM292" i="88" l="1"/>
  <c r="CM293" i="88"/>
  <c r="CN194" i="88"/>
  <c r="CN243" i="88"/>
  <c r="CN195" i="88"/>
  <c r="CN244" i="88"/>
  <c r="S62" i="99"/>
  <c r="AG60" i="99"/>
  <c r="AF60" i="99"/>
  <c r="AP60" i="99"/>
  <c r="F60" i="99"/>
  <c r="R62" i="99"/>
  <c r="Q62" i="99" s="1"/>
  <c r="U62" i="99" s="1"/>
  <c r="E61" i="99"/>
  <c r="G47" i="99"/>
  <c r="H46" i="99"/>
  <c r="AN46" i="99" s="1"/>
  <c r="AU46" i="99" s="1"/>
  <c r="T61" i="99"/>
  <c r="C59" i="99"/>
  <c r="I59" i="99" s="1"/>
  <c r="CN292" i="88" l="1"/>
  <c r="CN293" i="88"/>
  <c r="CO194" i="88"/>
  <c r="CO243" i="88"/>
  <c r="CO195" i="88"/>
  <c r="CO244" i="88"/>
  <c r="S63" i="99"/>
  <c r="C60" i="99"/>
  <c r="I60" i="99" s="1"/>
  <c r="T62" i="99"/>
  <c r="H47" i="99"/>
  <c r="G48" i="99"/>
  <c r="AO48" i="99" s="1"/>
  <c r="R63" i="99"/>
  <c r="Q63" i="99" s="1"/>
  <c r="U63" i="99" s="1"/>
  <c r="E62" i="99"/>
  <c r="AO47" i="99"/>
  <c r="AG61" i="99"/>
  <c r="F61" i="99"/>
  <c r="AF61" i="99"/>
  <c r="AP61" i="99"/>
  <c r="AJ60" i="99"/>
  <c r="CO292" i="88" l="1"/>
  <c r="CO293" i="88"/>
  <c r="CP194" i="88"/>
  <c r="CP243" i="88"/>
  <c r="CP195" i="88"/>
  <c r="CP244" i="88"/>
  <c r="CQ244" i="88" s="1"/>
  <c r="S64" i="99"/>
  <c r="C61" i="99"/>
  <c r="I61" i="99" s="1"/>
  <c r="G49" i="99"/>
  <c r="AP62" i="99"/>
  <c r="AG62" i="99"/>
  <c r="AF62" i="99"/>
  <c r="F62" i="99"/>
  <c r="AJ61" i="99"/>
  <c r="AN47" i="99"/>
  <c r="AU47" i="99" s="1"/>
  <c r="AO49" i="99"/>
  <c r="H48" i="99"/>
  <c r="T63" i="99"/>
  <c r="R64" i="99"/>
  <c r="Q64" i="99" s="1"/>
  <c r="U64" i="99" s="1"/>
  <c r="E63" i="99"/>
  <c r="CQ243" i="88" l="1"/>
  <c r="CP292" i="88"/>
  <c r="CP293" i="88"/>
  <c r="CR194" i="88"/>
  <c r="CR243" i="88"/>
  <c r="CR195" i="88"/>
  <c r="CR244" i="88"/>
  <c r="S65" i="99"/>
  <c r="G50" i="99"/>
  <c r="C62" i="99"/>
  <c r="I62" i="99" s="1"/>
  <c r="T64" i="99"/>
  <c r="T65" i="99" s="1"/>
  <c r="AJ62" i="99"/>
  <c r="E64" i="99"/>
  <c r="R65" i="99"/>
  <c r="Q65" i="99" s="1"/>
  <c r="U65" i="99" s="1"/>
  <c r="AF63" i="99"/>
  <c r="AP63" i="99"/>
  <c r="AG63" i="99"/>
  <c r="F63" i="99"/>
  <c r="H49" i="99"/>
  <c r="AN48" i="99"/>
  <c r="AU48" i="99" s="1"/>
  <c r="CR292" i="88" l="1"/>
  <c r="CR293" i="88"/>
  <c r="CS194" i="88"/>
  <c r="CS243" i="88"/>
  <c r="CS195" i="88"/>
  <c r="CS244" i="88"/>
  <c r="S66" i="99"/>
  <c r="G51" i="99"/>
  <c r="AO51" i="99" s="1"/>
  <c r="H50" i="99"/>
  <c r="C63" i="99"/>
  <c r="I63" i="99" s="1"/>
  <c r="AO50" i="99"/>
  <c r="AN50" i="99"/>
  <c r="AG64" i="99"/>
  <c r="AF64" i="99"/>
  <c r="AJ64" i="99" s="1"/>
  <c r="AP64" i="99"/>
  <c r="F64" i="99"/>
  <c r="R66" i="99"/>
  <c r="Q66" i="99" s="1"/>
  <c r="U66" i="99" s="1"/>
  <c r="E65" i="99"/>
  <c r="AN49" i="99"/>
  <c r="AU49" i="99" s="1"/>
  <c r="AJ63" i="99"/>
  <c r="CS292" i="88" l="1"/>
  <c r="CS293" i="88"/>
  <c r="CT194" i="88"/>
  <c r="CT243" i="88"/>
  <c r="CT195" i="88"/>
  <c r="CT244" i="88"/>
  <c r="S67" i="99"/>
  <c r="AO52" i="99"/>
  <c r="H51" i="99"/>
  <c r="AN51" i="99" s="1"/>
  <c r="AU51" i="99" s="1"/>
  <c r="AG65" i="99"/>
  <c r="AF65" i="99"/>
  <c r="AJ65" i="99" s="1"/>
  <c r="AP65" i="99"/>
  <c r="F65" i="99"/>
  <c r="G52" i="99"/>
  <c r="AU50" i="99"/>
  <c r="C64" i="99"/>
  <c r="I64" i="99" s="1"/>
  <c r="R67" i="99"/>
  <c r="Q67" i="99" s="1"/>
  <c r="U67" i="99" s="1"/>
  <c r="E66" i="99"/>
  <c r="T66" i="99"/>
  <c r="CT292" i="88" l="1"/>
  <c r="CT293" i="88"/>
  <c r="CU194" i="88"/>
  <c r="CU243" i="88"/>
  <c r="CU195" i="88"/>
  <c r="CU244" i="88"/>
  <c r="S68" i="99"/>
  <c r="C65" i="99"/>
  <c r="I65" i="99" s="1"/>
  <c r="G53" i="99"/>
  <c r="AO53" i="99"/>
  <c r="H52" i="99"/>
  <c r="AP66" i="99"/>
  <c r="AG66" i="99"/>
  <c r="AF66" i="99"/>
  <c r="AJ66" i="99" s="1"/>
  <c r="F66" i="99"/>
  <c r="T67" i="99"/>
  <c r="R68" i="99"/>
  <c r="Q68" i="99" s="1"/>
  <c r="U68" i="99" s="1"/>
  <c r="E67" i="99"/>
  <c r="CU292" i="88" l="1"/>
  <c r="CU293" i="88"/>
  <c r="CV194" i="88"/>
  <c r="CV243" i="88"/>
  <c r="CV195" i="88"/>
  <c r="CV244" i="88"/>
  <c r="S69" i="99"/>
  <c r="C66" i="99"/>
  <c r="I66" i="99" s="1"/>
  <c r="T68" i="99"/>
  <c r="H53" i="99"/>
  <c r="AF67" i="99"/>
  <c r="AP67" i="99"/>
  <c r="AG67" i="99"/>
  <c r="F67" i="99"/>
  <c r="G54" i="99"/>
  <c r="AO54" i="99" s="1"/>
  <c r="AN52" i="99"/>
  <c r="AU52" i="99" s="1"/>
  <c r="R69" i="99"/>
  <c r="Q69" i="99" s="1"/>
  <c r="U69" i="99" s="1"/>
  <c r="E68" i="99"/>
  <c r="CV292" i="88" l="1"/>
  <c r="CV293" i="88"/>
  <c r="CW194" i="88"/>
  <c r="CW243" i="88"/>
  <c r="CW195" i="88"/>
  <c r="CW244" i="88"/>
  <c r="S70" i="99"/>
  <c r="AN54" i="99"/>
  <c r="AU54" i="99" s="1"/>
  <c r="AP68" i="99"/>
  <c r="AG68" i="99"/>
  <c r="AF68" i="99"/>
  <c r="AJ68" i="99" s="1"/>
  <c r="F68" i="99"/>
  <c r="AO55" i="99"/>
  <c r="H54" i="99"/>
  <c r="AJ67" i="99"/>
  <c r="T69" i="99"/>
  <c r="G55" i="99"/>
  <c r="AN53" i="99"/>
  <c r="AU53" i="99" s="1"/>
  <c r="C67" i="99"/>
  <c r="I67" i="99" s="1"/>
  <c r="R70" i="99"/>
  <c r="Q70" i="99" s="1"/>
  <c r="U70" i="99" s="1"/>
  <c r="E69" i="99"/>
  <c r="CW292" i="88" l="1"/>
  <c r="CW293" i="88"/>
  <c r="CX194" i="88"/>
  <c r="CX243" i="88"/>
  <c r="CX195" i="88"/>
  <c r="CX244" i="88"/>
  <c r="S71" i="99"/>
  <c r="G56" i="99"/>
  <c r="AF69" i="99"/>
  <c r="AJ69" i="99" s="1"/>
  <c r="AP69" i="99"/>
  <c r="AG69" i="99"/>
  <c r="F69" i="99"/>
  <c r="T70" i="99"/>
  <c r="E70" i="99"/>
  <c r="R71" i="99"/>
  <c r="Q71" i="99" s="1"/>
  <c r="U71" i="99" s="1"/>
  <c r="C68" i="99"/>
  <c r="I68" i="99" s="1"/>
  <c r="H55" i="99"/>
  <c r="AN55" i="99"/>
  <c r="AU55" i="99" s="1"/>
  <c r="CX292" i="88" l="1"/>
  <c r="CX293" i="88"/>
  <c r="CY194" i="88"/>
  <c r="CY243" i="88"/>
  <c r="CY195" i="88"/>
  <c r="CY244" i="88"/>
  <c r="S72" i="99"/>
  <c r="T71" i="99"/>
  <c r="T72" i="99" s="1"/>
  <c r="AO57" i="99"/>
  <c r="H56" i="99"/>
  <c r="G57" i="99"/>
  <c r="R72" i="99"/>
  <c r="Q72" i="99" s="1"/>
  <c r="U72" i="99" s="1"/>
  <c r="E71" i="99"/>
  <c r="C69" i="99"/>
  <c r="I69" i="99" s="1"/>
  <c r="AN56" i="99"/>
  <c r="AU56" i="99" s="1"/>
  <c r="AO56" i="99"/>
  <c r="AP70" i="99"/>
  <c r="AG70" i="99"/>
  <c r="F70" i="99"/>
  <c r="AF70" i="99"/>
  <c r="CY292" i="88" l="1"/>
  <c r="CY293" i="88"/>
  <c r="CZ194" i="88"/>
  <c r="CZ243" i="88"/>
  <c r="CZ195" i="88"/>
  <c r="CZ244" i="88"/>
  <c r="S73" i="99"/>
  <c r="G58" i="99"/>
  <c r="C70" i="99"/>
  <c r="I70" i="99" s="1"/>
  <c r="H57" i="99"/>
  <c r="R73" i="99"/>
  <c r="Q73" i="99" s="1"/>
  <c r="U73" i="99" s="1"/>
  <c r="E72" i="99"/>
  <c r="AF71" i="99"/>
  <c r="AG71" i="99"/>
  <c r="AP71" i="99"/>
  <c r="F71" i="99"/>
  <c r="AJ70" i="99"/>
  <c r="AN57" i="99"/>
  <c r="AU57" i="99" s="1"/>
  <c r="CZ292" i="88" l="1"/>
  <c r="CZ293" i="88"/>
  <c r="DA194" i="88"/>
  <c r="DA243" i="88"/>
  <c r="DA195" i="88"/>
  <c r="DA244" i="88"/>
  <c r="S74" i="99"/>
  <c r="H58" i="99"/>
  <c r="C71" i="99"/>
  <c r="I71" i="99" s="1"/>
  <c r="T73" i="99"/>
  <c r="T74" i="99" s="1"/>
  <c r="AJ71" i="99"/>
  <c r="G59" i="99"/>
  <c r="AO58" i="99"/>
  <c r="R74" i="99"/>
  <c r="Q74" i="99" s="1"/>
  <c r="U74" i="99" s="1"/>
  <c r="E73" i="99"/>
  <c r="AG72" i="99"/>
  <c r="AP72" i="99"/>
  <c r="AF72" i="99"/>
  <c r="F72" i="99"/>
  <c r="DA292" i="88" l="1"/>
  <c r="DA293" i="88"/>
  <c r="DB194" i="88"/>
  <c r="DB243" i="88"/>
  <c r="DB195" i="88"/>
  <c r="DB244" i="88"/>
  <c r="S75" i="99"/>
  <c r="G60" i="99"/>
  <c r="AO60" i="99"/>
  <c r="H59" i="99"/>
  <c r="AO59" i="99"/>
  <c r="AJ72" i="99"/>
  <c r="AF73" i="99"/>
  <c r="AJ73" i="99" s="1"/>
  <c r="F73" i="99"/>
  <c r="AG73" i="99"/>
  <c r="AP73" i="99"/>
  <c r="E74" i="99"/>
  <c r="R75" i="99"/>
  <c r="Q75" i="99" s="1"/>
  <c r="U75" i="99" s="1"/>
  <c r="AN58" i="99"/>
  <c r="AU58" i="99" s="1"/>
  <c r="C72" i="99"/>
  <c r="I72" i="99" s="1"/>
  <c r="DB292" i="88" l="1"/>
  <c r="DB293" i="88"/>
  <c r="DC194" i="88"/>
  <c r="DC243" i="88"/>
  <c r="DC195" i="88"/>
  <c r="DC244" i="88"/>
  <c r="DD244" i="88" s="1"/>
  <c r="S76" i="99"/>
  <c r="C73" i="99"/>
  <c r="I73" i="99" s="1"/>
  <c r="AN59" i="99"/>
  <c r="AU59" i="99" s="1"/>
  <c r="AP74" i="99"/>
  <c r="F74" i="99"/>
  <c r="AG74" i="99"/>
  <c r="AF74" i="99"/>
  <c r="AJ74" i="99" s="1"/>
  <c r="G61" i="99"/>
  <c r="T75" i="99"/>
  <c r="H60" i="99"/>
  <c r="R76" i="99"/>
  <c r="Q76" i="99" s="1"/>
  <c r="U76" i="99" s="1"/>
  <c r="E75" i="99"/>
  <c r="DD243" i="88" l="1"/>
  <c r="DC292" i="88"/>
  <c r="DC293" i="88"/>
  <c r="DE194" i="88"/>
  <c r="DE243" i="88"/>
  <c r="DE195" i="88"/>
  <c r="DE244" i="88"/>
  <c r="S77" i="99"/>
  <c r="G62" i="99"/>
  <c r="H61" i="99"/>
  <c r="C74" i="99"/>
  <c r="I74" i="99" s="1"/>
  <c r="AO61" i="99"/>
  <c r="R77" i="99"/>
  <c r="Q77" i="99" s="1"/>
  <c r="U77" i="99" s="1"/>
  <c r="E76" i="99"/>
  <c r="AF75" i="99"/>
  <c r="AJ75" i="99" s="1"/>
  <c r="AG75" i="99"/>
  <c r="AP75" i="99"/>
  <c r="F75" i="99"/>
  <c r="T76" i="99"/>
  <c r="T77" i="99" s="1"/>
  <c r="AN60" i="99"/>
  <c r="AU60" i="99" s="1"/>
  <c r="DE292" i="88" l="1"/>
  <c r="DE293" i="88"/>
  <c r="DF194" i="88"/>
  <c r="DF243" i="88"/>
  <c r="DF195" i="88"/>
  <c r="DF244" i="88"/>
  <c r="S78" i="99"/>
  <c r="T78" i="99"/>
  <c r="AN62" i="99"/>
  <c r="AU62" i="99" s="1"/>
  <c r="H62" i="99"/>
  <c r="G63" i="99"/>
  <c r="AG76" i="99"/>
  <c r="AP76" i="99"/>
  <c r="AF76" i="99"/>
  <c r="AJ76" i="99" s="1"/>
  <c r="F76" i="99"/>
  <c r="AN61" i="99"/>
  <c r="AU61" i="99" s="1"/>
  <c r="AO62" i="99"/>
  <c r="R78" i="99"/>
  <c r="Q78" i="99" s="1"/>
  <c r="U78" i="99" s="1"/>
  <c r="E77" i="99"/>
  <c r="C75" i="99"/>
  <c r="I75" i="99" s="1"/>
  <c r="DF292" i="88" l="1"/>
  <c r="DF293" i="88"/>
  <c r="DG194" i="88"/>
  <c r="DG243" i="88"/>
  <c r="DG195" i="88"/>
  <c r="DG244" i="88"/>
  <c r="S79" i="99"/>
  <c r="AO64" i="99"/>
  <c r="H63" i="99"/>
  <c r="G64" i="99"/>
  <c r="C76" i="99"/>
  <c r="I76" i="99" s="1"/>
  <c r="AF77" i="99"/>
  <c r="AP77" i="99"/>
  <c r="AG77" i="99"/>
  <c r="F77" i="99"/>
  <c r="R79" i="99"/>
  <c r="Q79" i="99" s="1"/>
  <c r="U79" i="99" s="1"/>
  <c r="E78" i="99"/>
  <c r="AO63" i="99"/>
  <c r="DG292" i="88" l="1"/>
  <c r="DG293" i="88"/>
  <c r="DH194" i="88"/>
  <c r="DH243" i="88"/>
  <c r="DH195" i="88"/>
  <c r="DH244" i="88"/>
  <c r="S80" i="99"/>
  <c r="AP78" i="99"/>
  <c r="F78" i="99"/>
  <c r="AG78" i="99"/>
  <c r="AF78" i="99"/>
  <c r="AJ78" i="99" s="1"/>
  <c r="AN63" i="99"/>
  <c r="AU63" i="99" s="1"/>
  <c r="AJ77" i="99"/>
  <c r="AO65" i="99"/>
  <c r="H64" i="99"/>
  <c r="G65" i="99"/>
  <c r="T79" i="99"/>
  <c r="C77" i="99"/>
  <c r="I77" i="99" s="1"/>
  <c r="R80" i="99"/>
  <c r="Q80" i="99" s="1"/>
  <c r="U80" i="99" s="1"/>
  <c r="E79" i="99"/>
  <c r="DH292" i="88" l="1"/>
  <c r="DH293" i="88"/>
  <c r="DI194" i="88"/>
  <c r="DI243" i="88"/>
  <c r="DI195" i="88"/>
  <c r="DI244" i="88"/>
  <c r="S81" i="99"/>
  <c r="AF79" i="99"/>
  <c r="AJ79" i="99" s="1"/>
  <c r="AP79" i="99"/>
  <c r="AG79" i="99"/>
  <c r="F79" i="99"/>
  <c r="G66" i="99"/>
  <c r="T80" i="99"/>
  <c r="AN64" i="99"/>
  <c r="AU64" i="99" s="1"/>
  <c r="C78" i="99"/>
  <c r="I78" i="99" s="1"/>
  <c r="H65" i="99"/>
  <c r="R81" i="99"/>
  <c r="Q81" i="99" s="1"/>
  <c r="U81" i="99" s="1"/>
  <c r="E80" i="99"/>
  <c r="DI292" i="88" l="1"/>
  <c r="DI293" i="88"/>
  <c r="DJ194" i="88"/>
  <c r="DJ243" i="88"/>
  <c r="DJ195" i="88"/>
  <c r="DJ244" i="88"/>
  <c r="S82" i="99"/>
  <c r="AN66" i="99"/>
  <c r="AU66" i="99" s="1"/>
  <c r="AO67" i="99"/>
  <c r="H66" i="99"/>
  <c r="AO66" i="99"/>
  <c r="AG80" i="99"/>
  <c r="AF80" i="99"/>
  <c r="AJ80" i="99" s="1"/>
  <c r="AP80" i="99"/>
  <c r="F80" i="99"/>
  <c r="C79" i="99"/>
  <c r="I79" i="99" s="1"/>
  <c r="AN65" i="99"/>
  <c r="AU65" i="99" s="1"/>
  <c r="G67" i="99"/>
  <c r="R82" i="99"/>
  <c r="Q82" i="99" s="1"/>
  <c r="U82" i="99" s="1"/>
  <c r="E81" i="99"/>
  <c r="T81" i="99"/>
  <c r="T82" i="99" s="1"/>
  <c r="DJ292" i="88" l="1"/>
  <c r="DJ293" i="88"/>
  <c r="DK194" i="88"/>
  <c r="DK243" i="88"/>
  <c r="DK195" i="88"/>
  <c r="DK244" i="88"/>
  <c r="S83" i="99"/>
  <c r="AO68" i="99"/>
  <c r="H67" i="99"/>
  <c r="C80" i="99"/>
  <c r="I80" i="99" s="1"/>
  <c r="AG81" i="99"/>
  <c r="AF81" i="99"/>
  <c r="AP81" i="99"/>
  <c r="F81" i="99"/>
  <c r="G68" i="99"/>
  <c r="R83" i="99"/>
  <c r="Q83" i="99" s="1"/>
  <c r="U83" i="99" s="1"/>
  <c r="E82" i="99"/>
  <c r="AN67" i="99"/>
  <c r="AU67" i="99" s="1"/>
  <c r="DK292" i="88" l="1"/>
  <c r="DK293" i="88"/>
  <c r="DL194" i="88"/>
  <c r="DL243" i="88"/>
  <c r="DL195" i="88"/>
  <c r="DL244" i="88"/>
  <c r="S84" i="99"/>
  <c r="AP82" i="99"/>
  <c r="F82" i="99"/>
  <c r="AG82" i="99"/>
  <c r="AF82" i="99"/>
  <c r="AJ82" i="99" s="1"/>
  <c r="G69" i="99"/>
  <c r="T83" i="99"/>
  <c r="C81" i="99"/>
  <c r="I81" i="99" s="1"/>
  <c r="AO69" i="99"/>
  <c r="H68" i="99"/>
  <c r="AJ81" i="99"/>
  <c r="AN68" i="99"/>
  <c r="AU68" i="99" s="1"/>
  <c r="R84" i="99"/>
  <c r="Q84" i="99" s="1"/>
  <c r="U84" i="99" s="1"/>
  <c r="E83" i="99"/>
  <c r="DL292" i="88" l="1"/>
  <c r="DL293" i="88"/>
  <c r="DM194" i="88"/>
  <c r="DM243" i="88"/>
  <c r="DM195" i="88"/>
  <c r="DM244" i="88"/>
  <c r="S85" i="99"/>
  <c r="AO70" i="99"/>
  <c r="H69" i="99"/>
  <c r="G70" i="99"/>
  <c r="T84" i="99"/>
  <c r="C82" i="99"/>
  <c r="I82" i="99" s="1"/>
  <c r="AF83" i="99"/>
  <c r="AP83" i="99"/>
  <c r="AG83" i="99"/>
  <c r="F83" i="99"/>
  <c r="R85" i="99"/>
  <c r="Q85" i="99" s="1"/>
  <c r="U85" i="99" s="1"/>
  <c r="E84" i="99"/>
  <c r="DM292" i="88" l="1"/>
  <c r="DM293" i="88"/>
  <c r="DN194" i="88"/>
  <c r="DN243" i="88"/>
  <c r="DN195" i="88"/>
  <c r="DN244" i="88"/>
  <c r="S86" i="99"/>
  <c r="C83" i="99"/>
  <c r="I83" i="99" s="1"/>
  <c r="AN69" i="99"/>
  <c r="AU69" i="99" s="1"/>
  <c r="AJ83" i="99"/>
  <c r="AO71" i="99"/>
  <c r="H70" i="99"/>
  <c r="AG84" i="99"/>
  <c r="AF84" i="99"/>
  <c r="AJ84" i="99" s="1"/>
  <c r="AP84" i="99"/>
  <c r="F84" i="99"/>
  <c r="G71" i="99"/>
  <c r="T85" i="99"/>
  <c r="E85" i="99"/>
  <c r="R86" i="99"/>
  <c r="Q86" i="99" s="1"/>
  <c r="U86" i="99" s="1"/>
  <c r="DN292" i="88" l="1"/>
  <c r="DN293" i="88"/>
  <c r="DO194" i="88"/>
  <c r="DO243" i="88"/>
  <c r="DO195" i="88"/>
  <c r="DO244" i="88"/>
  <c r="S87" i="99"/>
  <c r="AP85" i="99"/>
  <c r="AG85" i="99"/>
  <c r="AF85" i="99"/>
  <c r="F85" i="99"/>
  <c r="AO72" i="99"/>
  <c r="H71" i="99"/>
  <c r="C84" i="99"/>
  <c r="I84" i="99" s="1"/>
  <c r="T86" i="99"/>
  <c r="T87" i="99" s="1"/>
  <c r="G72" i="99"/>
  <c r="AN70" i="99"/>
  <c r="AU70" i="99" s="1"/>
  <c r="E86" i="99"/>
  <c r="R87" i="99"/>
  <c r="Q87" i="99" s="1"/>
  <c r="U87" i="99" s="1"/>
  <c r="DO292" i="88" l="1"/>
  <c r="DO293" i="88"/>
  <c r="DP194" i="88"/>
  <c r="DP243" i="88"/>
  <c r="DP195" i="88"/>
  <c r="DP244" i="88"/>
  <c r="DQ244" i="88" s="1"/>
  <c r="S88" i="99"/>
  <c r="AF86" i="99"/>
  <c r="AJ86" i="99" s="1"/>
  <c r="AP86" i="99"/>
  <c r="AG86" i="99"/>
  <c r="F86" i="99"/>
  <c r="AN72" i="99"/>
  <c r="AU72" i="99" s="1"/>
  <c r="T88" i="99"/>
  <c r="AN71" i="99"/>
  <c r="AU71" i="99" s="1"/>
  <c r="G73" i="99"/>
  <c r="R88" i="99"/>
  <c r="Q88" i="99" s="1"/>
  <c r="U88" i="99" s="1"/>
  <c r="E87" i="99"/>
  <c r="H72" i="99"/>
  <c r="C85" i="99"/>
  <c r="I85" i="99" s="1"/>
  <c r="AJ85" i="99"/>
  <c r="DQ243" i="88" l="1"/>
  <c r="DP292" i="88"/>
  <c r="DP293" i="88"/>
  <c r="DR194" i="88"/>
  <c r="DR243" i="88"/>
  <c r="DR195" i="88"/>
  <c r="DR244" i="88"/>
  <c r="S89" i="99"/>
  <c r="C86" i="99"/>
  <c r="I86" i="99" s="1"/>
  <c r="AG87" i="99"/>
  <c r="F87" i="99"/>
  <c r="AP87" i="99"/>
  <c r="AF87" i="99"/>
  <c r="H73" i="99"/>
  <c r="AN73" i="99"/>
  <c r="AU73" i="99" s="1"/>
  <c r="G74" i="99"/>
  <c r="R89" i="99"/>
  <c r="Q89" i="99" s="1"/>
  <c r="U89" i="99" s="1"/>
  <c r="E88" i="99"/>
  <c r="AO73" i="99"/>
  <c r="DR292" i="88" l="1"/>
  <c r="DR293" i="88"/>
  <c r="DS194" i="88"/>
  <c r="DS243" i="88"/>
  <c r="DS195" i="88"/>
  <c r="DS244" i="88"/>
  <c r="S90" i="99"/>
  <c r="AP88" i="99"/>
  <c r="AG88" i="99"/>
  <c r="AF88" i="99"/>
  <c r="F88" i="99"/>
  <c r="AN74" i="99"/>
  <c r="AU74" i="99" s="1"/>
  <c r="G75" i="99"/>
  <c r="C87" i="99"/>
  <c r="I87" i="99" s="1"/>
  <c r="AO75" i="99"/>
  <c r="H74" i="99"/>
  <c r="AO74" i="99"/>
  <c r="AJ87" i="99"/>
  <c r="T89" i="99"/>
  <c r="E89" i="99"/>
  <c r="R90" i="99"/>
  <c r="Q90" i="99" s="1"/>
  <c r="U90" i="99" s="1"/>
  <c r="DS292" i="88" l="1"/>
  <c r="DS293" i="88"/>
  <c r="DT194" i="88"/>
  <c r="DT243" i="88"/>
  <c r="DT195" i="88"/>
  <c r="DT244" i="88"/>
  <c r="S91" i="99"/>
  <c r="AF89" i="99"/>
  <c r="AJ89" i="99" s="1"/>
  <c r="AP89" i="99"/>
  <c r="AG89" i="99"/>
  <c r="F89" i="99"/>
  <c r="T90" i="99"/>
  <c r="T91" i="99" s="1"/>
  <c r="G76" i="99"/>
  <c r="C88" i="99"/>
  <c r="I88" i="99" s="1"/>
  <c r="AO76" i="99"/>
  <c r="H75" i="99"/>
  <c r="AJ88" i="99"/>
  <c r="E90" i="99"/>
  <c r="R91" i="99"/>
  <c r="Q91" i="99" s="1"/>
  <c r="U91" i="99" s="1"/>
  <c r="DT292" i="88" l="1"/>
  <c r="DT293" i="88"/>
  <c r="DU194" i="88"/>
  <c r="DU243" i="88"/>
  <c r="DU195" i="88"/>
  <c r="DU244" i="88"/>
  <c r="S92" i="99"/>
  <c r="U92" i="99"/>
  <c r="AN76" i="99"/>
  <c r="AU76" i="99" s="1"/>
  <c r="AN75" i="99"/>
  <c r="AU75" i="99" s="1"/>
  <c r="G77" i="99"/>
  <c r="R92" i="99"/>
  <c r="Q92" i="99" s="1"/>
  <c r="E91" i="99"/>
  <c r="AG90" i="99"/>
  <c r="AF90" i="99"/>
  <c r="AJ90" i="99" s="1"/>
  <c r="F90" i="99"/>
  <c r="AP90" i="99"/>
  <c r="C89" i="99"/>
  <c r="I89" i="99" s="1"/>
  <c r="H76" i="99"/>
  <c r="DU292" i="88" l="1"/>
  <c r="DU293" i="88"/>
  <c r="DV194" i="88"/>
  <c r="DV243" i="88"/>
  <c r="DV195" i="88"/>
  <c r="DV244" i="88"/>
  <c r="C90" i="99"/>
  <c r="I90" i="99" s="1"/>
  <c r="AO78" i="99"/>
  <c r="H77" i="99"/>
  <c r="AP91" i="99"/>
  <c r="AG91" i="99"/>
  <c r="AF91" i="99"/>
  <c r="AJ91" i="99" s="1"/>
  <c r="F91" i="99"/>
  <c r="S93" i="99"/>
  <c r="U93" i="99"/>
  <c r="AO77" i="99"/>
  <c r="G78" i="99"/>
  <c r="T92" i="99"/>
  <c r="R93" i="99"/>
  <c r="Q93" i="99" s="1"/>
  <c r="E92" i="99"/>
  <c r="DV292" i="88" l="1"/>
  <c r="DV293" i="88"/>
  <c r="DW194" i="88"/>
  <c r="DW243" i="88"/>
  <c r="DW195" i="88"/>
  <c r="DW244" i="88"/>
  <c r="AF92" i="99"/>
  <c r="AP92" i="99"/>
  <c r="AG92" i="99"/>
  <c r="F92" i="99"/>
  <c r="S94" i="99"/>
  <c r="AO79" i="99"/>
  <c r="H78" i="99"/>
  <c r="E93" i="99"/>
  <c r="R94" i="99"/>
  <c r="Q94" i="99" s="1"/>
  <c r="U94" i="99" s="1"/>
  <c r="T93" i="99"/>
  <c r="T94" i="99" s="1"/>
  <c r="G79" i="99"/>
  <c r="AN77" i="99"/>
  <c r="AU77" i="99" s="1"/>
  <c r="C91" i="99"/>
  <c r="I91" i="99" s="1"/>
  <c r="DW292" i="88" l="1"/>
  <c r="DW293" i="88"/>
  <c r="DX194" i="88"/>
  <c r="DX243" i="88"/>
  <c r="DX195" i="88"/>
  <c r="DX244" i="88"/>
  <c r="S95" i="99"/>
  <c r="R95" i="99"/>
  <c r="Q95" i="99" s="1"/>
  <c r="U95" i="99" s="1"/>
  <c r="E94" i="99"/>
  <c r="C92" i="99"/>
  <c r="I92" i="99" s="1"/>
  <c r="AO80" i="99"/>
  <c r="H79" i="99"/>
  <c r="AG93" i="99"/>
  <c r="AF93" i="99"/>
  <c r="AJ93" i="99" s="1"/>
  <c r="AP93" i="99"/>
  <c r="F93" i="99"/>
  <c r="AJ92" i="99"/>
  <c r="AN79" i="99"/>
  <c r="AU79" i="99" s="1"/>
  <c r="G80" i="99"/>
  <c r="AN78" i="99"/>
  <c r="AU78" i="99" s="1"/>
  <c r="DX292" i="88" l="1"/>
  <c r="DX293" i="88"/>
  <c r="DY194" i="88"/>
  <c r="DY243" i="88"/>
  <c r="DY195" i="88"/>
  <c r="DY244" i="88"/>
  <c r="S96" i="99"/>
  <c r="T95" i="99"/>
  <c r="T96" i="99" s="1"/>
  <c r="C93" i="99"/>
  <c r="I93" i="99" s="1"/>
  <c r="R96" i="99"/>
  <c r="Q96" i="99" s="1"/>
  <c r="U96" i="99" s="1"/>
  <c r="E95" i="99"/>
  <c r="AO81" i="99"/>
  <c r="H80" i="99"/>
  <c r="G81" i="99"/>
  <c r="AN80" i="99"/>
  <c r="AU80" i="99" s="1"/>
  <c r="AG94" i="99"/>
  <c r="AF94" i="99"/>
  <c r="AJ94" i="99" s="1"/>
  <c r="AP94" i="99"/>
  <c r="F94" i="99"/>
  <c r="DY292" i="88" l="1"/>
  <c r="DY293" i="88"/>
  <c r="DZ194" i="88"/>
  <c r="DZ243" i="88"/>
  <c r="DZ195" i="88"/>
  <c r="DZ244" i="88"/>
  <c r="S97" i="99"/>
  <c r="C94" i="99"/>
  <c r="I94" i="99" s="1"/>
  <c r="H81" i="99"/>
  <c r="AP95" i="99"/>
  <c r="F95" i="99"/>
  <c r="AG95" i="99"/>
  <c r="AF95" i="99"/>
  <c r="AJ95" i="99" s="1"/>
  <c r="G82" i="99"/>
  <c r="AN81" i="99"/>
  <c r="AU81" i="99" s="1"/>
  <c r="R97" i="99"/>
  <c r="Q97" i="99" s="1"/>
  <c r="U97" i="99" s="1"/>
  <c r="E96" i="99"/>
  <c r="DZ292" i="88" l="1"/>
  <c r="DZ293" i="88"/>
  <c r="EA194" i="88"/>
  <c r="EA243" i="88"/>
  <c r="EA195" i="88"/>
  <c r="EA244" i="88"/>
  <c r="S98" i="99"/>
  <c r="AF96" i="99"/>
  <c r="AJ96" i="99" s="1"/>
  <c r="AP96" i="99"/>
  <c r="AG96" i="99"/>
  <c r="F96" i="99"/>
  <c r="G83" i="99"/>
  <c r="C95" i="99"/>
  <c r="I95" i="99" s="1"/>
  <c r="T97" i="99"/>
  <c r="T98" i="99" s="1"/>
  <c r="H82" i="99"/>
  <c r="AO82" i="99"/>
  <c r="E97" i="99"/>
  <c r="R98" i="99"/>
  <c r="Q98" i="99" s="1"/>
  <c r="U98" i="99" s="1"/>
  <c r="EA292" i="88" l="1"/>
  <c r="EA293" i="88"/>
  <c r="EB194" i="88"/>
  <c r="EB243" i="88"/>
  <c r="EB195" i="88"/>
  <c r="EB244" i="88"/>
  <c r="S99" i="99"/>
  <c r="AO84" i="99"/>
  <c r="H83" i="99"/>
  <c r="AO83" i="99"/>
  <c r="G84" i="99"/>
  <c r="R99" i="99"/>
  <c r="Q99" i="99" s="1"/>
  <c r="U99" i="99" s="1"/>
  <c r="E98" i="99"/>
  <c r="AG97" i="99"/>
  <c r="AF97" i="99"/>
  <c r="AJ97" i="99" s="1"/>
  <c r="AP97" i="99"/>
  <c r="F97" i="99"/>
  <c r="AN82" i="99"/>
  <c r="AU82" i="99" s="1"/>
  <c r="C96" i="99"/>
  <c r="I96" i="99" s="1"/>
  <c r="EB292" i="88" l="1"/>
  <c r="EB293" i="88"/>
  <c r="EC194" i="88"/>
  <c r="EC243" i="88"/>
  <c r="EC195" i="88"/>
  <c r="EC244" i="88"/>
  <c r="ED244" i="88" s="1"/>
  <c r="EE244" i="88" s="1"/>
  <c r="S100" i="99"/>
  <c r="C97" i="99"/>
  <c r="I97" i="99" s="1"/>
  <c r="T99" i="99"/>
  <c r="R100" i="99"/>
  <c r="Q100" i="99" s="1"/>
  <c r="U100" i="99" s="1"/>
  <c r="E99" i="99"/>
  <c r="G85" i="99"/>
  <c r="AG98" i="99"/>
  <c r="AF98" i="99"/>
  <c r="AJ98" i="99" s="1"/>
  <c r="AP98" i="99"/>
  <c r="F98" i="99"/>
  <c r="AO85" i="99"/>
  <c r="H84" i="99"/>
  <c r="AN83" i="99"/>
  <c r="AU83" i="99" s="1"/>
  <c r="ED243" i="88" l="1"/>
  <c r="EE243" i="88" s="1"/>
  <c r="EC292" i="88"/>
  <c r="EC293" i="88"/>
  <c r="S101" i="99"/>
  <c r="AN85" i="99"/>
  <c r="AU85" i="99" s="1"/>
  <c r="AP99" i="99"/>
  <c r="AG99" i="99"/>
  <c r="AF99" i="99"/>
  <c r="AJ99" i="99" s="1"/>
  <c r="F99" i="99"/>
  <c r="C98" i="99"/>
  <c r="I98" i="99" s="1"/>
  <c r="AN84" i="99"/>
  <c r="AU84" i="99" s="1"/>
  <c r="G86" i="99"/>
  <c r="H85" i="99"/>
  <c r="T100" i="99"/>
  <c r="T101" i="99" s="1"/>
  <c r="R101" i="99"/>
  <c r="Q101" i="99" s="1"/>
  <c r="U101" i="99" s="1"/>
  <c r="E100" i="99"/>
  <c r="S102" i="99" l="1"/>
  <c r="H86" i="99"/>
  <c r="AF100" i="99"/>
  <c r="AP100" i="99"/>
  <c r="AG100" i="99"/>
  <c r="F100" i="99"/>
  <c r="G87" i="99"/>
  <c r="AO86" i="99"/>
  <c r="C99" i="99"/>
  <c r="I99" i="99" s="1"/>
  <c r="R102" i="99"/>
  <c r="Q102" i="99" s="1"/>
  <c r="U102" i="99" s="1"/>
  <c r="E101" i="99"/>
  <c r="S103" i="99" l="1"/>
  <c r="G88" i="99"/>
  <c r="AN87" i="99"/>
  <c r="AU87" i="99" s="1"/>
  <c r="C100" i="99"/>
  <c r="I100" i="99" s="1"/>
  <c r="AO88" i="99"/>
  <c r="H87" i="99"/>
  <c r="AO87" i="99"/>
  <c r="R103" i="99"/>
  <c r="Q103" i="99" s="1"/>
  <c r="U103" i="99" s="1"/>
  <c r="E102" i="99"/>
  <c r="AG101" i="99"/>
  <c r="AF101" i="99"/>
  <c r="AJ101" i="99" s="1"/>
  <c r="AP101" i="99"/>
  <c r="F101" i="99"/>
  <c r="AN86" i="99"/>
  <c r="AU86" i="99" s="1"/>
  <c r="T102" i="99"/>
  <c r="T103" i="99" s="1"/>
  <c r="AJ100" i="99"/>
  <c r="S104" i="99" l="1"/>
  <c r="U104" i="99"/>
  <c r="T104" i="99"/>
  <c r="AO89" i="99"/>
  <c r="H88" i="99"/>
  <c r="G89" i="99"/>
  <c r="AG102" i="99"/>
  <c r="AF102" i="99"/>
  <c r="AJ102" i="99" s="1"/>
  <c r="AP102" i="99"/>
  <c r="F102" i="99"/>
  <c r="R104" i="99"/>
  <c r="Q104" i="99" s="1"/>
  <c r="E103" i="99"/>
  <c r="AN88" i="99"/>
  <c r="AU88" i="99" s="1"/>
  <c r="C101" i="99"/>
  <c r="I101" i="99" s="1"/>
  <c r="C102" i="99" l="1"/>
  <c r="I102" i="99" s="1"/>
  <c r="G90" i="99"/>
  <c r="H89" i="99"/>
  <c r="T105" i="99"/>
  <c r="AP103" i="99"/>
  <c r="AG103" i="99"/>
  <c r="AF103" i="99"/>
  <c r="AJ103" i="99" s="1"/>
  <c r="F103" i="99"/>
  <c r="S105" i="99"/>
  <c r="U105" i="99"/>
  <c r="R105" i="99"/>
  <c r="Q105" i="99" s="1"/>
  <c r="E104" i="99"/>
  <c r="S106" i="99" l="1"/>
  <c r="T106" i="99"/>
  <c r="AO91" i="99"/>
  <c r="H90" i="99"/>
  <c r="AF104" i="99"/>
  <c r="AP104" i="99"/>
  <c r="AG104" i="99"/>
  <c r="F104" i="99"/>
  <c r="R106" i="99"/>
  <c r="Q106" i="99" s="1"/>
  <c r="U106" i="99" s="1"/>
  <c r="E105" i="99"/>
  <c r="AN90" i="99"/>
  <c r="AU90" i="99" s="1"/>
  <c r="AO90" i="99"/>
  <c r="C103" i="99"/>
  <c r="I103" i="99" s="1"/>
  <c r="AN89" i="99"/>
  <c r="AU89" i="99" s="1"/>
  <c r="G91" i="99"/>
  <c r="S107" i="99" l="1"/>
  <c r="C104" i="99"/>
  <c r="I104" i="99" s="1"/>
  <c r="AF105" i="99"/>
  <c r="AG105" i="99"/>
  <c r="AP105" i="99"/>
  <c r="F105" i="99"/>
  <c r="H91" i="99"/>
  <c r="AJ104" i="99"/>
  <c r="E106" i="99"/>
  <c r="R107" i="99"/>
  <c r="Q107" i="99" s="1"/>
  <c r="U107" i="99" s="1"/>
  <c r="G92" i="99"/>
  <c r="S108" i="99" l="1"/>
  <c r="AO93" i="99"/>
  <c r="H92" i="99"/>
  <c r="G93" i="99"/>
  <c r="C105" i="99"/>
  <c r="I105" i="99" s="1"/>
  <c r="AO92" i="99"/>
  <c r="R108" i="99"/>
  <c r="Q108" i="99" s="1"/>
  <c r="U108" i="99" s="1"/>
  <c r="E107" i="99"/>
  <c r="AN91" i="99"/>
  <c r="AU91" i="99" s="1"/>
  <c r="AG106" i="99"/>
  <c r="AP106" i="99"/>
  <c r="F106" i="99"/>
  <c r="AF106" i="99"/>
  <c r="AJ106" i="99" s="1"/>
  <c r="T107" i="99"/>
  <c r="AJ105" i="99"/>
  <c r="S109" i="99" l="1"/>
  <c r="C106" i="99"/>
  <c r="I106" i="99" s="1"/>
  <c r="T108" i="99"/>
  <c r="AN92" i="99"/>
  <c r="AU92" i="99" s="1"/>
  <c r="AO94" i="99"/>
  <c r="H93" i="99"/>
  <c r="R109" i="99"/>
  <c r="Q109" i="99" s="1"/>
  <c r="U109" i="99" s="1"/>
  <c r="E108" i="99"/>
  <c r="G94" i="99"/>
  <c r="AF107" i="99"/>
  <c r="AG107" i="99"/>
  <c r="AP107" i="99"/>
  <c r="F107" i="99"/>
  <c r="S110" i="99" l="1"/>
  <c r="AP108" i="99"/>
  <c r="AG108" i="99"/>
  <c r="AF108" i="99"/>
  <c r="F108" i="99"/>
  <c r="C107" i="99"/>
  <c r="I107" i="99" s="1"/>
  <c r="G95" i="99"/>
  <c r="T109" i="99"/>
  <c r="T110" i="99" s="1"/>
  <c r="AJ107" i="99"/>
  <c r="AO95" i="99"/>
  <c r="H94" i="99"/>
  <c r="AN94" i="99"/>
  <c r="AU94" i="99" s="1"/>
  <c r="AN93" i="99"/>
  <c r="AU93" i="99" s="1"/>
  <c r="R110" i="99"/>
  <c r="Q110" i="99" s="1"/>
  <c r="U110" i="99" s="1"/>
  <c r="E109" i="99"/>
  <c r="S111" i="99" l="1"/>
  <c r="AF109" i="99"/>
  <c r="AJ109" i="99" s="1"/>
  <c r="AP109" i="99"/>
  <c r="AG109" i="99"/>
  <c r="F109" i="99"/>
  <c r="AN95" i="99"/>
  <c r="AU95" i="99" s="1"/>
  <c r="AO96" i="99"/>
  <c r="H95" i="99"/>
  <c r="G96" i="99"/>
  <c r="C108" i="99"/>
  <c r="I108" i="99" s="1"/>
  <c r="AJ108" i="99"/>
  <c r="E110" i="99"/>
  <c r="R111" i="99"/>
  <c r="Q111" i="99" s="1"/>
  <c r="U111" i="99" s="1"/>
  <c r="S112" i="99" l="1"/>
  <c r="AG110" i="99"/>
  <c r="AF110" i="99"/>
  <c r="AJ110" i="99" s="1"/>
  <c r="AP110" i="99"/>
  <c r="F110" i="99"/>
  <c r="C109" i="99"/>
  <c r="I109" i="99" s="1"/>
  <c r="H96" i="99"/>
  <c r="G97" i="99"/>
  <c r="R112" i="99"/>
  <c r="Q112" i="99" s="1"/>
  <c r="U112" i="99" s="1"/>
  <c r="E111" i="99"/>
  <c r="T111" i="99"/>
  <c r="AN96" i="99"/>
  <c r="AU96" i="99" s="1"/>
  <c r="S113" i="99" l="1"/>
  <c r="U113" i="99"/>
  <c r="AO98" i="99"/>
  <c r="H97" i="99"/>
  <c r="C110" i="99"/>
  <c r="I110" i="99" s="1"/>
  <c r="T112" i="99"/>
  <c r="T113" i="99" s="1"/>
  <c r="AN97" i="99"/>
  <c r="G98" i="99"/>
  <c r="R113" i="99"/>
  <c r="Q113" i="99" s="1"/>
  <c r="E112" i="99"/>
  <c r="AG111" i="99"/>
  <c r="AF111" i="99"/>
  <c r="AJ111" i="99" s="1"/>
  <c r="AP111" i="99"/>
  <c r="F111" i="99"/>
  <c r="AO97" i="99"/>
  <c r="AU97" i="99" l="1"/>
  <c r="G99" i="99"/>
  <c r="AP112" i="99"/>
  <c r="AG112" i="99"/>
  <c r="AF112" i="99"/>
  <c r="AJ112" i="99" s="1"/>
  <c r="F112" i="99"/>
  <c r="AO99" i="99"/>
  <c r="H98" i="99"/>
  <c r="S114" i="99"/>
  <c r="C111" i="99"/>
  <c r="I111" i="99" s="1"/>
  <c r="R114" i="99"/>
  <c r="Q114" i="99" s="1"/>
  <c r="U114" i="99" s="1"/>
  <c r="E113" i="99"/>
  <c r="S115" i="99" l="1"/>
  <c r="C112" i="99"/>
  <c r="I112" i="99" s="1"/>
  <c r="AF113" i="99"/>
  <c r="AP113" i="99"/>
  <c r="AG113" i="99"/>
  <c r="F113" i="99"/>
  <c r="E114" i="99"/>
  <c r="R115" i="99"/>
  <c r="Q115" i="99" s="1"/>
  <c r="U115" i="99" s="1"/>
  <c r="T114" i="99"/>
  <c r="T115" i="99" s="1"/>
  <c r="AN98" i="99"/>
  <c r="AU98" i="99" s="1"/>
  <c r="G100" i="99"/>
  <c r="AO100" i="99"/>
  <c r="H99" i="99"/>
  <c r="S116" i="99" l="1"/>
  <c r="T116" i="99"/>
  <c r="C113" i="99"/>
  <c r="I113" i="99" s="1"/>
  <c r="AO101" i="99"/>
  <c r="H100" i="99"/>
  <c r="AG114" i="99"/>
  <c r="AF114" i="99"/>
  <c r="AJ114" i="99" s="1"/>
  <c r="AP114" i="99"/>
  <c r="F114" i="99"/>
  <c r="AJ113" i="99"/>
  <c r="R116" i="99"/>
  <c r="Q116" i="99" s="1"/>
  <c r="U116" i="99" s="1"/>
  <c r="E115" i="99"/>
  <c r="G101" i="99"/>
  <c r="AN99" i="99"/>
  <c r="AU99" i="99" s="1"/>
  <c r="S117" i="99" l="1"/>
  <c r="AN101" i="99"/>
  <c r="AU101" i="99" s="1"/>
  <c r="G102" i="99"/>
  <c r="AG115" i="99"/>
  <c r="AF115" i="99"/>
  <c r="AP115" i="99"/>
  <c r="F115" i="99"/>
  <c r="AN100" i="99"/>
  <c r="AU100" i="99" s="1"/>
  <c r="E116" i="99"/>
  <c r="R117" i="99"/>
  <c r="Q117" i="99" s="1"/>
  <c r="U117" i="99" s="1"/>
  <c r="AO102" i="99"/>
  <c r="H101" i="99"/>
  <c r="C114" i="99"/>
  <c r="I114" i="99" s="1"/>
  <c r="S118" i="99" l="1"/>
  <c r="T117" i="99"/>
  <c r="T118" i="99" s="1"/>
  <c r="G103" i="99"/>
  <c r="C115" i="99"/>
  <c r="I115" i="99" s="1"/>
  <c r="AP116" i="99"/>
  <c r="AG116" i="99"/>
  <c r="AF116" i="99"/>
  <c r="AJ116" i="99" s="1"/>
  <c r="F116" i="99"/>
  <c r="AO103" i="99"/>
  <c r="H102" i="99"/>
  <c r="AJ115" i="99"/>
  <c r="E117" i="99"/>
  <c r="R118" i="99"/>
  <c r="Q118" i="99" s="1"/>
  <c r="U118" i="99" s="1"/>
  <c r="S119" i="99" l="1"/>
  <c r="AN103" i="99"/>
  <c r="AU103" i="99" s="1"/>
  <c r="T119" i="99"/>
  <c r="R119" i="99"/>
  <c r="Q119" i="99" s="1"/>
  <c r="U119" i="99" s="1"/>
  <c r="E118" i="99"/>
  <c r="AG117" i="99"/>
  <c r="AF117" i="99"/>
  <c r="AJ117" i="99" s="1"/>
  <c r="AP117" i="99"/>
  <c r="F117" i="99"/>
  <c r="AN102" i="99"/>
  <c r="AU102" i="99" s="1"/>
  <c r="G104" i="99"/>
  <c r="C116" i="99"/>
  <c r="I116" i="99" s="1"/>
  <c r="AO104" i="99"/>
  <c r="H103" i="99"/>
  <c r="S120" i="99" l="1"/>
  <c r="U120" i="99"/>
  <c r="C117" i="99"/>
  <c r="I117" i="99" s="1"/>
  <c r="G105" i="99"/>
  <c r="AG118" i="99"/>
  <c r="AF118" i="99"/>
  <c r="AJ118" i="99" s="1"/>
  <c r="AP118" i="99"/>
  <c r="F118" i="99"/>
  <c r="R120" i="99"/>
  <c r="Q120" i="99" s="1"/>
  <c r="E119" i="99"/>
  <c r="H104" i="99"/>
  <c r="G106" i="99" l="1"/>
  <c r="AO106" i="99" s="1"/>
  <c r="H105" i="99"/>
  <c r="AO105" i="99"/>
  <c r="C118" i="99"/>
  <c r="I118" i="99" s="1"/>
  <c r="AP119" i="99"/>
  <c r="AG119" i="99"/>
  <c r="AF119" i="99"/>
  <c r="AJ119" i="99" s="1"/>
  <c r="F119" i="99"/>
  <c r="AN104" i="99"/>
  <c r="AU104" i="99" s="1"/>
  <c r="S121" i="99"/>
  <c r="T120" i="99"/>
  <c r="R121" i="99"/>
  <c r="Q121" i="99" s="1"/>
  <c r="U121" i="99" s="1"/>
  <c r="E120" i="99"/>
  <c r="S122" i="99" l="1"/>
  <c r="C119" i="99"/>
  <c r="I119" i="99" s="1"/>
  <c r="R122" i="99"/>
  <c r="Q122" i="99" s="1"/>
  <c r="U122" i="99" s="1"/>
  <c r="E121" i="99"/>
  <c r="AN106" i="99"/>
  <c r="AU106" i="99" s="1"/>
  <c r="T121" i="99"/>
  <c r="T122" i="99" s="1"/>
  <c r="AO107" i="99"/>
  <c r="H106" i="99"/>
  <c r="AF120" i="99"/>
  <c r="AP120" i="99"/>
  <c r="AG120" i="99"/>
  <c r="F120" i="99"/>
  <c r="G107" i="99"/>
  <c r="AN105" i="99"/>
  <c r="AU105" i="99" s="1"/>
  <c r="S123" i="99" l="1"/>
  <c r="T123" i="99"/>
  <c r="AG121" i="99"/>
  <c r="AF121" i="99"/>
  <c r="AP121" i="99"/>
  <c r="F121" i="99"/>
  <c r="AJ120" i="99"/>
  <c r="R123" i="99"/>
  <c r="Q123" i="99" s="1"/>
  <c r="U123" i="99" s="1"/>
  <c r="E122" i="99"/>
  <c r="AO108" i="99"/>
  <c r="H107" i="99"/>
  <c r="G108" i="99"/>
  <c r="C120" i="99"/>
  <c r="I120" i="99" s="1"/>
  <c r="S124" i="99" l="1"/>
  <c r="C121" i="99"/>
  <c r="I121" i="99" s="1"/>
  <c r="H108" i="99"/>
  <c r="AP122" i="99"/>
  <c r="AG122" i="99"/>
  <c r="AF122" i="99"/>
  <c r="AJ122" i="99" s="1"/>
  <c r="F122" i="99"/>
  <c r="AN108" i="99"/>
  <c r="AU108" i="99" s="1"/>
  <c r="G109" i="99"/>
  <c r="AN107" i="99"/>
  <c r="AU107" i="99" s="1"/>
  <c r="AJ121" i="99"/>
  <c r="R124" i="99"/>
  <c r="Q124" i="99" s="1"/>
  <c r="U124" i="99" s="1"/>
  <c r="E123" i="99"/>
  <c r="S125" i="99" l="1"/>
  <c r="G110" i="99"/>
  <c r="AO110" i="99"/>
  <c r="H109" i="99"/>
  <c r="AO109" i="99"/>
  <c r="E124" i="99"/>
  <c r="R125" i="99"/>
  <c r="Q125" i="99" s="1"/>
  <c r="U125" i="99" s="1"/>
  <c r="AF123" i="99"/>
  <c r="AJ123" i="99" s="1"/>
  <c r="AP123" i="99"/>
  <c r="AH123" i="99"/>
  <c r="F123" i="99"/>
  <c r="C122" i="99"/>
  <c r="I122" i="99" s="1"/>
  <c r="T124" i="99"/>
  <c r="T125" i="99" s="1"/>
  <c r="S126" i="99" l="1"/>
  <c r="C123" i="99"/>
  <c r="I123" i="99" s="1"/>
  <c r="G111" i="99"/>
  <c r="E125" i="99"/>
  <c r="R126" i="99"/>
  <c r="Q126" i="99" s="1"/>
  <c r="U126" i="99" s="1"/>
  <c r="AN109" i="99"/>
  <c r="AU109" i="99" s="1"/>
  <c r="AP124" i="99"/>
  <c r="AH124" i="99"/>
  <c r="AF124" i="99"/>
  <c r="AJ124" i="99" s="1"/>
  <c r="F124" i="99"/>
  <c r="AO111" i="99"/>
  <c r="H110" i="99"/>
  <c r="AN110" i="99" s="1"/>
  <c r="AU110" i="99" s="1"/>
  <c r="S127" i="99" l="1"/>
  <c r="G112" i="99"/>
  <c r="C124" i="99"/>
  <c r="I124" i="99" s="1"/>
  <c r="H111" i="99"/>
  <c r="AH125" i="99"/>
  <c r="AF125" i="99"/>
  <c r="AP125" i="99"/>
  <c r="F125" i="99"/>
  <c r="AN111" i="99"/>
  <c r="AU111" i="99" s="1"/>
  <c r="T126" i="99"/>
  <c r="R127" i="99"/>
  <c r="Q127" i="99" s="1"/>
  <c r="U127" i="99" s="1"/>
  <c r="E126" i="99"/>
  <c r="S128" i="99" l="1"/>
  <c r="AO113" i="99"/>
  <c r="H112" i="99"/>
  <c r="G113" i="99"/>
  <c r="C125" i="99"/>
  <c r="I125" i="99" s="1"/>
  <c r="T127" i="99"/>
  <c r="AH126" i="99"/>
  <c r="AF126" i="99"/>
  <c r="AJ126" i="99" s="1"/>
  <c r="AP126" i="99"/>
  <c r="F126" i="99"/>
  <c r="AJ125" i="99"/>
  <c r="AO112" i="99"/>
  <c r="R128" i="99"/>
  <c r="Q128" i="99" s="1"/>
  <c r="U128" i="99" s="1"/>
  <c r="E127" i="99"/>
  <c r="S129" i="99" l="1"/>
  <c r="C126" i="99"/>
  <c r="I126" i="99" s="1"/>
  <c r="AF127" i="99"/>
  <c r="AP127" i="99"/>
  <c r="AH127" i="99"/>
  <c r="F127" i="99"/>
  <c r="T128" i="99"/>
  <c r="H113" i="99"/>
  <c r="E128" i="99"/>
  <c r="R129" i="99"/>
  <c r="Q129" i="99" s="1"/>
  <c r="U129" i="99" s="1"/>
  <c r="AN112" i="99"/>
  <c r="AU112" i="99" s="1"/>
  <c r="G114" i="99"/>
  <c r="AO114" i="99" s="1"/>
  <c r="S130" i="99" l="1"/>
  <c r="AP128" i="99"/>
  <c r="AH128" i="99"/>
  <c r="AF128" i="99"/>
  <c r="AJ128" i="99" s="1"/>
  <c r="F128" i="99"/>
  <c r="C127" i="99"/>
  <c r="I127" i="99" s="1"/>
  <c r="AN113" i="99"/>
  <c r="AU113" i="99" s="1"/>
  <c r="E129" i="99"/>
  <c r="R130" i="99"/>
  <c r="Q130" i="99" s="1"/>
  <c r="U130" i="99" s="1"/>
  <c r="G115" i="99"/>
  <c r="AO115" i="99"/>
  <c r="H114" i="99"/>
  <c r="AN114" i="99" s="1"/>
  <c r="AU114" i="99" s="1"/>
  <c r="T129" i="99"/>
  <c r="T130" i="99" s="1"/>
  <c r="AJ127" i="99"/>
  <c r="S131" i="99" l="1"/>
  <c r="AO116" i="99"/>
  <c r="H115" i="99"/>
  <c r="AN115" i="99" s="1"/>
  <c r="AU115" i="99" s="1"/>
  <c r="G116" i="99"/>
  <c r="AH129" i="99"/>
  <c r="AP129" i="99"/>
  <c r="F129" i="99"/>
  <c r="AF129" i="99"/>
  <c r="C128" i="99"/>
  <c r="I128" i="99" s="1"/>
  <c r="R131" i="99"/>
  <c r="Q131" i="99" s="1"/>
  <c r="U131" i="99" s="1"/>
  <c r="E130" i="99"/>
  <c r="S132" i="99" l="1"/>
  <c r="AJ129" i="99"/>
  <c r="C129" i="99"/>
  <c r="I129" i="99" s="1"/>
  <c r="G117" i="99"/>
  <c r="H116" i="99"/>
  <c r="T131" i="99"/>
  <c r="AN116" i="99"/>
  <c r="AU116" i="99" s="1"/>
  <c r="AH130" i="99"/>
  <c r="AF130" i="99"/>
  <c r="AJ130" i="99" s="1"/>
  <c r="F130" i="99"/>
  <c r="AP130" i="99"/>
  <c r="R132" i="99"/>
  <c r="Q132" i="99" s="1"/>
  <c r="U132" i="99" s="1"/>
  <c r="E131" i="99"/>
  <c r="S133" i="99" l="1"/>
  <c r="AF131" i="99"/>
  <c r="AJ131" i="99" s="1"/>
  <c r="AP131" i="99"/>
  <c r="AH131" i="99"/>
  <c r="F131" i="99"/>
  <c r="G118" i="99"/>
  <c r="H117" i="99"/>
  <c r="E132" i="99"/>
  <c r="R133" i="99"/>
  <c r="Q133" i="99" s="1"/>
  <c r="U133" i="99" s="1"/>
  <c r="C130" i="99"/>
  <c r="I130" i="99" s="1"/>
  <c r="T132" i="99"/>
  <c r="AO117" i="99"/>
  <c r="T133" i="99" l="1"/>
  <c r="G119" i="99"/>
  <c r="E133" i="99"/>
  <c r="R134" i="99"/>
  <c r="Q134" i="99" s="1"/>
  <c r="U134" i="99" s="1"/>
  <c r="AO119" i="99"/>
  <c r="H118" i="99"/>
  <c r="AP132" i="99"/>
  <c r="AH132" i="99"/>
  <c r="AF132" i="99"/>
  <c r="F132" i="99"/>
  <c r="AO118" i="99"/>
  <c r="C131" i="99"/>
  <c r="I131" i="99" s="1"/>
  <c r="AN117" i="99"/>
  <c r="AU117" i="99" s="1"/>
  <c r="T134" i="99" l="1"/>
  <c r="G120" i="99"/>
  <c r="G128" i="99"/>
  <c r="G126" i="99"/>
  <c r="AN118" i="99"/>
  <c r="AU118" i="99" s="1"/>
  <c r="C132" i="99"/>
  <c r="I132" i="99" s="1"/>
  <c r="AH133" i="99"/>
  <c r="AF133" i="99"/>
  <c r="AP133" i="99"/>
  <c r="F133" i="99"/>
  <c r="E135" i="99"/>
  <c r="AJ132" i="99"/>
  <c r="H119" i="99"/>
  <c r="H126" i="99" l="1"/>
  <c r="AN120" i="99"/>
  <c r="AU120" i="99" s="1"/>
  <c r="H120" i="99"/>
  <c r="C133" i="99"/>
  <c r="I133" i="99" s="1"/>
  <c r="H132" i="99"/>
  <c r="AO129" i="99"/>
  <c r="H128" i="99"/>
  <c r="G132" i="99"/>
  <c r="AO133" i="99" s="1"/>
  <c r="G122" i="99"/>
  <c r="G121" i="99"/>
  <c r="G124" i="99"/>
  <c r="G123" i="99"/>
  <c r="G130" i="99"/>
  <c r="G125" i="99"/>
  <c r="AN119" i="99"/>
  <c r="AU119" i="99" s="1"/>
  <c r="AO120" i="99"/>
  <c r="G127" i="99"/>
  <c r="G131" i="99"/>
  <c r="AJ133" i="99"/>
  <c r="G129" i="99"/>
  <c r="AO132" i="99" l="1"/>
  <c r="H131" i="99"/>
  <c r="AN132" i="99" s="1"/>
  <c r="AU132" i="99" s="1"/>
  <c r="AO126" i="99"/>
  <c r="H125" i="99"/>
  <c r="AN126" i="99" s="1"/>
  <c r="AU126" i="99" s="1"/>
  <c r="AO122" i="99"/>
  <c r="H121" i="99"/>
  <c r="AN122" i="99" s="1"/>
  <c r="AU122" i="99" s="1"/>
  <c r="AO121" i="99"/>
  <c r="AO128" i="99"/>
  <c r="H127" i="99"/>
  <c r="AN128" i="99" s="1"/>
  <c r="AO131" i="99"/>
  <c r="H130" i="99"/>
  <c r="AN131" i="99" s="1"/>
  <c r="AU131" i="99" s="1"/>
  <c r="AO123" i="99"/>
  <c r="H122" i="99"/>
  <c r="AO130" i="99"/>
  <c r="H129" i="99"/>
  <c r="AN130" i="99" s="1"/>
  <c r="AU130" i="99" s="1"/>
  <c r="AO124" i="99"/>
  <c r="H123" i="99"/>
  <c r="C134" i="99"/>
  <c r="I134" i="99" s="1"/>
  <c r="H134" i="99" s="1"/>
  <c r="H133" i="99"/>
  <c r="AN134" i="99" s="1"/>
  <c r="AU134" i="99" s="1"/>
  <c r="AN127" i="99"/>
  <c r="AO125" i="99"/>
  <c r="H124" i="99"/>
  <c r="AN129" i="99"/>
  <c r="AU129" i="99" s="1"/>
  <c r="AO127" i="99"/>
  <c r="AN125" i="99" l="1"/>
  <c r="AU125" i="99" s="1"/>
  <c r="AN124" i="99"/>
  <c r="AU124" i="99" s="1"/>
  <c r="AN133" i="99"/>
  <c r="AU133" i="99" s="1"/>
  <c r="AN121" i="99"/>
  <c r="AU121" i="99" s="1"/>
  <c r="AU127" i="99"/>
  <c r="AN123" i="99"/>
  <c r="AU123" i="99" s="1"/>
  <c r="AU128" i="99"/>
  <c r="F34" i="65" l="1"/>
  <c r="G34" i="65"/>
  <c r="H34" i="65"/>
  <c r="I34" i="65"/>
  <c r="J34" i="65" s="1"/>
  <c r="K34" i="65" s="1"/>
  <c r="L34" i="65" s="1"/>
  <c r="M34" i="65" s="1"/>
  <c r="E35" i="65"/>
  <c r="C40" i="97" s="1"/>
  <c r="C22" i="97" s="1"/>
  <c r="E34" i="65"/>
  <c r="S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C45" i="11"/>
  <c r="DB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R44" i="11"/>
  <c r="DV44" i="11" s="1"/>
  <c r="Q44" i="11"/>
  <c r="DU44" i="11" s="1"/>
  <c r="P44" i="11"/>
  <c r="DT44" i="11" s="1"/>
  <c r="O44" i="11"/>
  <c r="DG44" i="11" s="1"/>
  <c r="N44" i="11"/>
  <c r="DR44" i="11" s="1"/>
  <c r="M44" i="11"/>
  <c r="DQ44" i="11" s="1"/>
  <c r="L44" i="11"/>
  <c r="DD44" i="11" s="1"/>
  <c r="K44" i="11"/>
  <c r="DO44" i="11" s="1"/>
  <c r="J44" i="11"/>
  <c r="DN44" i="11" s="1"/>
  <c r="I44" i="11"/>
  <c r="DM44" i="11" s="1"/>
  <c r="H44" i="11"/>
  <c r="DL44" i="11" s="1"/>
  <c r="G44" i="11"/>
  <c r="CY44" i="11" s="1"/>
  <c r="DV45" i="7"/>
  <c r="DV45" i="102" s="1"/>
  <c r="DU45" i="7"/>
  <c r="DU45" i="102" s="1"/>
  <c r="DT45" i="7"/>
  <c r="DT45" i="102" s="1"/>
  <c r="DS45" i="7"/>
  <c r="DS45" i="102" s="1"/>
  <c r="DR45" i="7"/>
  <c r="DR45" i="102" s="1"/>
  <c r="DQ45" i="7"/>
  <c r="DQ45" i="102" s="1"/>
  <c r="DP45" i="7"/>
  <c r="DP45" i="102" s="1"/>
  <c r="DO45" i="7"/>
  <c r="DO45" i="102" s="1"/>
  <c r="DN45" i="7"/>
  <c r="DN45" i="102" s="1"/>
  <c r="DM45" i="7"/>
  <c r="DM45" i="102" s="1"/>
  <c r="DL45" i="7"/>
  <c r="DL45" i="102" s="1"/>
  <c r="DK45" i="7"/>
  <c r="DK45" i="102" s="1"/>
  <c r="DJ45" i="7"/>
  <c r="DJ45" i="102" s="1"/>
  <c r="DI45" i="7"/>
  <c r="DI45" i="102" s="1"/>
  <c r="DH45" i="7"/>
  <c r="DH45" i="102" s="1"/>
  <c r="DG45" i="7"/>
  <c r="DG45" i="102" s="1"/>
  <c r="DF45" i="7"/>
  <c r="DF45" i="102" s="1"/>
  <c r="DE45" i="7"/>
  <c r="DE45" i="102" s="1"/>
  <c r="DD45" i="7"/>
  <c r="DD45" i="102" s="1"/>
  <c r="DC45" i="7"/>
  <c r="DC45" i="102" s="1"/>
  <c r="DB45" i="7"/>
  <c r="DB45" i="102" s="1"/>
  <c r="DA45" i="7"/>
  <c r="DA45" i="102" s="1"/>
  <c r="CZ45" i="7"/>
  <c r="CZ45" i="102" s="1"/>
  <c r="CY45" i="7"/>
  <c r="CY45" i="102" s="1"/>
  <c r="CX45" i="7"/>
  <c r="CX45" i="102" s="1"/>
  <c r="CW45" i="7"/>
  <c r="CW45" i="102" s="1"/>
  <c r="CV45" i="7"/>
  <c r="CV45" i="102" s="1"/>
  <c r="CU45" i="7"/>
  <c r="CU45" i="102" s="1"/>
  <c r="CT45" i="7"/>
  <c r="CT45" i="102" s="1"/>
  <c r="CS45" i="7"/>
  <c r="CS45" i="102" s="1"/>
  <c r="CR45" i="7"/>
  <c r="CR45" i="102" s="1"/>
  <c r="CQ45" i="7"/>
  <c r="CQ45" i="102" s="1"/>
  <c r="CP45" i="7"/>
  <c r="CP45" i="102" s="1"/>
  <c r="CO45" i="7"/>
  <c r="CO45" i="102" s="1"/>
  <c r="CN45" i="7"/>
  <c r="CN45" i="102" s="1"/>
  <c r="CM45" i="7"/>
  <c r="CM45" i="102" s="1"/>
  <c r="CL45" i="7"/>
  <c r="CL45" i="102" s="1"/>
  <c r="CK45" i="7"/>
  <c r="CK45" i="102" s="1"/>
  <c r="CJ45" i="7"/>
  <c r="CJ45" i="102" s="1"/>
  <c r="CI45" i="7"/>
  <c r="CI45" i="102" s="1"/>
  <c r="CH45" i="7"/>
  <c r="CH45" i="102" s="1"/>
  <c r="CG45" i="7"/>
  <c r="CG45" i="102" s="1"/>
  <c r="CF45" i="7"/>
  <c r="CF45" i="102" s="1"/>
  <c r="CE45" i="7"/>
  <c r="CE45" i="102" s="1"/>
  <c r="CD45" i="7"/>
  <c r="CD45" i="102" s="1"/>
  <c r="CC45" i="7"/>
  <c r="CC45" i="102" s="1"/>
  <c r="CB45" i="7"/>
  <c r="CB45" i="102" s="1"/>
  <c r="CA45" i="7"/>
  <c r="CA45" i="102" s="1"/>
  <c r="BZ45" i="7"/>
  <c r="BZ45" i="102" s="1"/>
  <c r="BY45" i="7"/>
  <c r="BY45" i="102" s="1"/>
  <c r="BX45" i="7"/>
  <c r="BX45" i="102" s="1"/>
  <c r="BW45" i="7"/>
  <c r="BW45" i="102" s="1"/>
  <c r="BV45" i="7"/>
  <c r="BV45" i="102" s="1"/>
  <c r="BU45" i="7"/>
  <c r="BU45" i="102" s="1"/>
  <c r="BT45" i="7"/>
  <c r="BT45" i="102" s="1"/>
  <c r="BS45" i="7"/>
  <c r="BS45" i="102" s="1"/>
  <c r="BR45" i="7"/>
  <c r="BR45" i="102" s="1"/>
  <c r="BQ45" i="7"/>
  <c r="BQ45" i="102" s="1"/>
  <c r="BP45" i="7"/>
  <c r="BP45" i="102" s="1"/>
  <c r="BO45" i="7"/>
  <c r="BO45" i="102" s="1"/>
  <c r="BN45" i="7"/>
  <c r="BN45" i="102" s="1"/>
  <c r="BM45" i="7"/>
  <c r="BM45" i="102" s="1"/>
  <c r="BL45" i="7"/>
  <c r="BL45" i="102" s="1"/>
  <c r="BK45" i="7"/>
  <c r="BK45" i="102" s="1"/>
  <c r="BJ45" i="7"/>
  <c r="BJ45" i="102" s="1"/>
  <c r="BI45" i="7"/>
  <c r="BI45" i="102" s="1"/>
  <c r="BH45" i="7"/>
  <c r="BH45" i="102" s="1"/>
  <c r="BG45" i="7"/>
  <c r="BG45" i="102" s="1"/>
  <c r="BF45" i="7"/>
  <c r="BF45" i="102" s="1"/>
  <c r="BE45" i="7"/>
  <c r="BE45" i="102" s="1"/>
  <c r="BD45" i="7"/>
  <c r="BD45" i="102" s="1"/>
  <c r="BC45" i="7"/>
  <c r="BC45" i="102" s="1"/>
  <c r="BB45" i="7"/>
  <c r="BB45" i="102" s="1"/>
  <c r="BA45" i="7"/>
  <c r="BA45" i="102" s="1"/>
  <c r="AZ45" i="7"/>
  <c r="AZ45" i="102" s="1"/>
  <c r="AY45" i="7"/>
  <c r="AY45" i="102" s="1"/>
  <c r="AX45" i="7"/>
  <c r="AX45" i="102" s="1"/>
  <c r="AW45" i="7"/>
  <c r="AW45" i="102" s="1"/>
  <c r="AV45" i="7"/>
  <c r="AV45" i="102" s="1"/>
  <c r="AU45" i="7"/>
  <c r="AU45" i="102" s="1"/>
  <c r="AT45" i="7"/>
  <c r="AT45" i="102" s="1"/>
  <c r="AS45" i="7"/>
  <c r="AS45" i="102" s="1"/>
  <c r="AR45" i="7"/>
  <c r="AR45" i="102" s="1"/>
  <c r="AQ45" i="7"/>
  <c r="AQ45" i="102" s="1"/>
  <c r="AP45" i="7"/>
  <c r="AP45" i="102" s="1"/>
  <c r="AO45" i="7"/>
  <c r="AO45" i="102" s="1"/>
  <c r="AN45" i="7"/>
  <c r="AN45" i="102" s="1"/>
  <c r="AM45" i="7"/>
  <c r="AM45" i="102" s="1"/>
  <c r="AL45" i="7"/>
  <c r="AL45" i="102" s="1"/>
  <c r="AK45" i="7"/>
  <c r="AK45" i="102" s="1"/>
  <c r="AJ45" i="7"/>
  <c r="AJ45" i="102" s="1"/>
  <c r="AI45" i="7"/>
  <c r="AI45" i="102" s="1"/>
  <c r="AH45" i="7"/>
  <c r="AH45" i="102" s="1"/>
  <c r="AG45" i="7"/>
  <c r="AG45" i="102" s="1"/>
  <c r="AF45" i="7"/>
  <c r="AF45" i="102" s="1"/>
  <c r="AE45" i="7"/>
  <c r="AE45" i="102" s="1"/>
  <c r="AD45" i="7"/>
  <c r="AD45" i="102" s="1"/>
  <c r="AC45" i="7"/>
  <c r="AC45" i="102" s="1"/>
  <c r="AB45" i="7"/>
  <c r="AB45" i="102" s="1"/>
  <c r="AA45" i="7"/>
  <c r="AA45" i="102" s="1"/>
  <c r="Z45" i="7"/>
  <c r="Z45" i="102" s="1"/>
  <c r="Y45" i="7"/>
  <c r="Y45" i="102" s="1"/>
  <c r="X45" i="7"/>
  <c r="X45" i="102" s="1"/>
  <c r="W45" i="7"/>
  <c r="W45" i="102" s="1"/>
  <c r="V45" i="7"/>
  <c r="V45" i="102" s="1"/>
  <c r="U45" i="7"/>
  <c r="U45" i="102" s="1"/>
  <c r="T45" i="7"/>
  <c r="T45" i="102" s="1"/>
  <c r="S45" i="7"/>
  <c r="S45" i="102" s="1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F35" i="65" l="1"/>
  <c r="S44" i="11"/>
  <c r="W44" i="11"/>
  <c r="AE44" i="11"/>
  <c r="AM44" i="11"/>
  <c r="AU44" i="11"/>
  <c r="BC44" i="11"/>
  <c r="BK44" i="11"/>
  <c r="BS44" i="11"/>
  <c r="CA44" i="11"/>
  <c r="CI44" i="11"/>
  <c r="CM44" i="11"/>
  <c r="CU44" i="11"/>
  <c r="DC44" i="11"/>
  <c r="DK44" i="11"/>
  <c r="DS44" i="11"/>
  <c r="X44" i="11"/>
  <c r="AF44" i="11"/>
  <c r="AN44" i="11"/>
  <c r="AV44" i="11"/>
  <c r="BD44" i="11"/>
  <c r="BL44" i="11"/>
  <c r="BT44" i="11"/>
  <c r="CB44" i="11"/>
  <c r="CJ44" i="11"/>
  <c r="CR44" i="11"/>
  <c r="CZ44" i="11"/>
  <c r="DH44" i="11"/>
  <c r="DP44" i="11"/>
  <c r="U44" i="11"/>
  <c r="Y44" i="11"/>
  <c r="AC44" i="11"/>
  <c r="AG44" i="11"/>
  <c r="AK44" i="11"/>
  <c r="AO44" i="11"/>
  <c r="AS44" i="11"/>
  <c r="AW44" i="11"/>
  <c r="BA44" i="11"/>
  <c r="BE44" i="11"/>
  <c r="BI44" i="11"/>
  <c r="BM44" i="11"/>
  <c r="BQ44" i="11"/>
  <c r="BU44" i="11"/>
  <c r="BY44" i="11"/>
  <c r="CC44" i="11"/>
  <c r="CG44" i="11"/>
  <c r="CK44" i="11"/>
  <c r="CO44" i="11"/>
  <c r="CS44" i="11"/>
  <c r="CW44" i="11"/>
  <c r="DA44" i="11"/>
  <c r="DE44" i="11"/>
  <c r="DI44" i="11"/>
  <c r="AA44" i="11"/>
  <c r="AI44" i="11"/>
  <c r="AQ44" i="11"/>
  <c r="AY44" i="11"/>
  <c r="BG44" i="11"/>
  <c r="BO44" i="11"/>
  <c r="BW44" i="11"/>
  <c r="CE44" i="11"/>
  <c r="CQ44" i="11"/>
  <c r="T44" i="11"/>
  <c r="AB44" i="11"/>
  <c r="AJ44" i="11"/>
  <c r="AR44" i="11"/>
  <c r="AZ44" i="11"/>
  <c r="BH44" i="11"/>
  <c r="BP44" i="11"/>
  <c r="BX44" i="11"/>
  <c r="CF44" i="11"/>
  <c r="CN44" i="11"/>
  <c r="CV44" i="11"/>
  <c r="V44" i="11"/>
  <c r="Z44" i="11"/>
  <c r="AD44" i="11"/>
  <c r="AH44" i="11"/>
  <c r="AL44" i="11"/>
  <c r="AP44" i="11"/>
  <c r="AT44" i="11"/>
  <c r="AX44" i="11"/>
  <c r="BB44" i="11"/>
  <c r="BF44" i="11"/>
  <c r="BJ44" i="11"/>
  <c r="BN44" i="11"/>
  <c r="BR44" i="11"/>
  <c r="BV44" i="11"/>
  <c r="BZ44" i="11"/>
  <c r="CD44" i="11"/>
  <c r="CH44" i="11"/>
  <c r="CL44" i="11"/>
  <c r="CP44" i="11"/>
  <c r="CT44" i="11"/>
  <c r="CX44" i="11"/>
  <c r="DB44" i="11"/>
  <c r="DF44" i="11"/>
  <c r="DJ44" i="11"/>
  <c r="B118" i="88"/>
  <c r="B108" i="88"/>
  <c r="E108" i="88" s="1"/>
  <c r="E118" i="88" l="1"/>
  <c r="EC118" i="88"/>
  <c r="D40" i="97"/>
  <c r="D22" i="97" s="1"/>
  <c r="G35" i="65"/>
  <c r="F255" i="88"/>
  <c r="B99" i="88"/>
  <c r="B100" i="88"/>
  <c r="B101" i="88"/>
  <c r="B102" i="88"/>
  <c r="B103" i="88"/>
  <c r="B104" i="88"/>
  <c r="B105" i="88"/>
  <c r="B106" i="88"/>
  <c r="B107" i="88"/>
  <c r="B98" i="88"/>
  <c r="AE58" i="88"/>
  <c r="AF58" i="88" s="1"/>
  <c r="AG58" i="88" s="1"/>
  <c r="AH58" i="88" s="1"/>
  <c r="AI58" i="88" s="1"/>
  <c r="AE57" i="88"/>
  <c r="AF57" i="88" s="1"/>
  <c r="AG57" i="88" s="1"/>
  <c r="AH57" i="88" s="1"/>
  <c r="AI57" i="88" s="1"/>
  <c r="AJ57" i="88" s="1"/>
  <c r="AK57" i="88" s="1"/>
  <c r="AL57" i="88" s="1"/>
  <c r="AM57" i="88" s="1"/>
  <c r="AN57" i="88" s="1"/>
  <c r="AO57" i="88" s="1"/>
  <c r="AP57" i="88" s="1"/>
  <c r="AR57" i="88" s="1"/>
  <c r="AS57" i="88" s="1"/>
  <c r="AT57" i="88" s="1"/>
  <c r="AU57" i="88" s="1"/>
  <c r="AV57" i="88" s="1"/>
  <c r="AW57" i="88" s="1"/>
  <c r="AX57" i="88" s="1"/>
  <c r="AY57" i="88" s="1"/>
  <c r="AZ57" i="88" s="1"/>
  <c r="BA57" i="88" s="1"/>
  <c r="BB57" i="88" s="1"/>
  <c r="BC57" i="88" s="1"/>
  <c r="BE57" i="88" s="1"/>
  <c r="BF57" i="88" s="1"/>
  <c r="AE55" i="88"/>
  <c r="AE54" i="88"/>
  <c r="AF54" i="88" s="1"/>
  <c r="AG54" i="88" s="1"/>
  <c r="AH54" i="88" s="1"/>
  <c r="AI54" i="88" s="1"/>
  <c r="AJ54" i="88" s="1"/>
  <c r="AK54" i="88" s="1"/>
  <c r="AL54" i="88" s="1"/>
  <c r="AM54" i="88" s="1"/>
  <c r="AE53" i="88"/>
  <c r="AF53" i="88" s="1"/>
  <c r="AG53" i="88" s="1"/>
  <c r="AH53" i="88" s="1"/>
  <c r="AI53" i="88" s="1"/>
  <c r="AJ53" i="88" s="1"/>
  <c r="AK53" i="88" s="1"/>
  <c r="AL53" i="88" s="1"/>
  <c r="AM53" i="88" s="1"/>
  <c r="AN53" i="88" s="1"/>
  <c r="AO53" i="88" s="1"/>
  <c r="AP53" i="88" s="1"/>
  <c r="AR53" i="88" s="1"/>
  <c r="AS53" i="88" s="1"/>
  <c r="AT53" i="88" s="1"/>
  <c r="AU53" i="88" s="1"/>
  <c r="AV53" i="88" s="1"/>
  <c r="AW53" i="88" s="1"/>
  <c r="AX53" i="88" s="1"/>
  <c r="AY53" i="88" s="1"/>
  <c r="AZ53" i="88" s="1"/>
  <c r="BA53" i="88" s="1"/>
  <c r="BB53" i="88" s="1"/>
  <c r="AE52" i="88"/>
  <c r="AF52" i="88" s="1"/>
  <c r="AG52" i="88" s="1"/>
  <c r="AH52" i="88" s="1"/>
  <c r="AI52" i="88" s="1"/>
  <c r="AJ52" i="88" s="1"/>
  <c r="AK52" i="88" s="1"/>
  <c r="AL52" i="88" s="1"/>
  <c r="AM52" i="88" s="1"/>
  <c r="AN52" i="88" s="1"/>
  <c r="AO52" i="88" s="1"/>
  <c r="AP52" i="88" s="1"/>
  <c r="AR52" i="88" s="1"/>
  <c r="AS52" i="88" s="1"/>
  <c r="AT52" i="88" s="1"/>
  <c r="AU52" i="88" s="1"/>
  <c r="AV52" i="88" s="1"/>
  <c r="AW52" i="88" s="1"/>
  <c r="AX52" i="88" s="1"/>
  <c r="AY52" i="88" s="1"/>
  <c r="AZ52" i="88" s="1"/>
  <c r="BA52" i="88" s="1"/>
  <c r="BB52" i="88" s="1"/>
  <c r="BC52" i="88" s="1"/>
  <c r="BE52" i="88" s="1"/>
  <c r="BF52" i="88" s="1"/>
  <c r="BG52" i="88" s="1"/>
  <c r="AE51" i="88"/>
  <c r="AF51" i="88" s="1"/>
  <c r="AG51" i="88" s="1"/>
  <c r="AH51" i="88" s="1"/>
  <c r="AI51" i="88" s="1"/>
  <c r="AJ51" i="88" s="1"/>
  <c r="AK51" i="88" s="1"/>
  <c r="AL51" i="88" s="1"/>
  <c r="AM51" i="88" s="1"/>
  <c r="AN51" i="88" s="1"/>
  <c r="AO51" i="88" s="1"/>
  <c r="AP51" i="88" s="1"/>
  <c r="AR51" i="88" s="1"/>
  <c r="AS51" i="88" s="1"/>
  <c r="AT51" i="88" s="1"/>
  <c r="AU51" i="88" s="1"/>
  <c r="AV51" i="88" s="1"/>
  <c r="AW51" i="88" s="1"/>
  <c r="AX51" i="88" s="1"/>
  <c r="AY51" i="88" s="1"/>
  <c r="AZ51" i="88" s="1"/>
  <c r="BA51" i="88" s="1"/>
  <c r="BB51" i="88" s="1"/>
  <c r="BC51" i="88" s="1"/>
  <c r="BE51" i="88" s="1"/>
  <c r="BF51" i="88" s="1"/>
  <c r="BG51" i="88" s="1"/>
  <c r="BH51" i="88" s="1"/>
  <c r="BI51" i="88" s="1"/>
  <c r="BJ51" i="88" s="1"/>
  <c r="BK51" i="88" s="1"/>
  <c r="BL51" i="88" s="1"/>
  <c r="BM51" i="88" s="1"/>
  <c r="BN51" i="88" s="1"/>
  <c r="BO51" i="88" s="1"/>
  <c r="BP51" i="88" s="1"/>
  <c r="BR51" i="88" s="1"/>
  <c r="BS51" i="88" s="1"/>
  <c r="BT51" i="88" s="1"/>
  <c r="BU51" i="88" s="1"/>
  <c r="BV51" i="88" s="1"/>
  <c r="BW51" i="88" s="1"/>
  <c r="BX51" i="88" s="1"/>
  <c r="BY51" i="88" s="1"/>
  <c r="BZ51" i="88" s="1"/>
  <c r="CA51" i="88" s="1"/>
  <c r="CB51" i="88" s="1"/>
  <c r="CC51" i="88" s="1"/>
  <c r="CE51" i="88" s="1"/>
  <c r="CF51" i="88" s="1"/>
  <c r="CG51" i="88" s="1"/>
  <c r="CH51" i="88" s="1"/>
  <c r="CI51" i="88" s="1"/>
  <c r="CJ51" i="88" s="1"/>
  <c r="CK51" i="88" s="1"/>
  <c r="CL51" i="88" s="1"/>
  <c r="AE49" i="88"/>
  <c r="AF49" i="88" s="1"/>
  <c r="AG49" i="88" s="1"/>
  <c r="AH49" i="88" s="1"/>
  <c r="AI49" i="88" s="1"/>
  <c r="AJ49" i="88" s="1"/>
  <c r="AK49" i="88" s="1"/>
  <c r="AL49" i="88" s="1"/>
  <c r="AM49" i="88" s="1"/>
  <c r="AN49" i="88" s="1"/>
  <c r="AO49" i="88" s="1"/>
  <c r="AP49" i="88" s="1"/>
  <c r="AR49" i="88" s="1"/>
  <c r="AS49" i="88" s="1"/>
  <c r="AT49" i="88" s="1"/>
  <c r="AU49" i="88" s="1"/>
  <c r="AV49" i="88" s="1"/>
  <c r="AW49" i="88" s="1"/>
  <c r="AX49" i="88" s="1"/>
  <c r="AY49" i="88" s="1"/>
  <c r="AZ49" i="88" s="1"/>
  <c r="BA49" i="88" s="1"/>
  <c r="BB49" i="88" s="1"/>
  <c r="BC49" i="88" s="1"/>
  <c r="BE49" i="88" s="1"/>
  <c r="BF49" i="88" s="1"/>
  <c r="BG49" i="88" s="1"/>
  <c r="BH49" i="88" s="1"/>
  <c r="BI49" i="88" s="1"/>
  <c r="BJ49" i="88" s="1"/>
  <c r="BK49" i="88" s="1"/>
  <c r="BL49" i="88" s="1"/>
  <c r="BM49" i="88" s="1"/>
  <c r="BN49" i="88" s="1"/>
  <c r="BO49" i="88" s="1"/>
  <c r="BP49" i="88" s="1"/>
  <c r="BR49" i="88" s="1"/>
  <c r="BS49" i="88" s="1"/>
  <c r="BT49" i="88" s="1"/>
  <c r="BU49" i="88" s="1"/>
  <c r="BV49" i="88" s="1"/>
  <c r="BW49" i="88" s="1"/>
  <c r="BX49" i="88" s="1"/>
  <c r="BY49" i="88" s="1"/>
  <c r="BZ49" i="88" s="1"/>
  <c r="CA49" i="88" s="1"/>
  <c r="CB49" i="88" s="1"/>
  <c r="CC49" i="88" s="1"/>
  <c r="CE49" i="88" s="1"/>
  <c r="CF49" i="88" s="1"/>
  <c r="CG49" i="88" s="1"/>
  <c r="CH49" i="88" s="1"/>
  <c r="CI49" i="88" s="1"/>
  <c r="CJ49" i="88" s="1"/>
  <c r="CK49" i="88" s="1"/>
  <c r="CL49" i="88" s="1"/>
  <c r="CM49" i="88" s="1"/>
  <c r="CN49" i="88" s="1"/>
  <c r="CO49" i="88" s="1"/>
  <c r="CP49" i="88" s="1"/>
  <c r="CR49" i="88" s="1"/>
  <c r="CS49" i="88" s="1"/>
  <c r="CT49" i="88" s="1"/>
  <c r="CU49" i="88" s="1"/>
  <c r="CV49" i="88" s="1"/>
  <c r="CW49" i="88" s="1"/>
  <c r="CX49" i="88" s="1"/>
  <c r="CY49" i="88" s="1"/>
  <c r="CZ49" i="88" s="1"/>
  <c r="DA49" i="88" s="1"/>
  <c r="DB49" i="88" s="1"/>
  <c r="DC49" i="88" s="1"/>
  <c r="DE49" i="88" s="1"/>
  <c r="DF49" i="88" s="1"/>
  <c r="DG49" i="88" s="1"/>
  <c r="DH49" i="88" s="1"/>
  <c r="DI49" i="88" s="1"/>
  <c r="DJ49" i="88" s="1"/>
  <c r="DK49" i="88" s="1"/>
  <c r="DL49" i="88" s="1"/>
  <c r="DM49" i="88" s="1"/>
  <c r="DN49" i="88" s="1"/>
  <c r="DO49" i="88" s="1"/>
  <c r="DP49" i="88" s="1"/>
  <c r="DR49" i="88" s="1"/>
  <c r="DS49" i="88" s="1"/>
  <c r="DT49" i="88" s="1"/>
  <c r="DU49" i="88" s="1"/>
  <c r="DV49" i="88" s="1"/>
  <c r="DW49" i="88" s="1"/>
  <c r="DX49" i="88" s="1"/>
  <c r="DY49" i="88" s="1"/>
  <c r="DZ49" i="88" s="1"/>
  <c r="EA49" i="88" s="1"/>
  <c r="EB49" i="88" s="1"/>
  <c r="EC49" i="88" s="1"/>
  <c r="E167" i="88" l="1"/>
  <c r="G33" i="94"/>
  <c r="E40" i="97"/>
  <c r="E22" i="97" s="1"/>
  <c r="H35" i="65"/>
  <c r="P98" i="88"/>
  <c r="AB104" i="88"/>
  <c r="M100" i="88"/>
  <c r="N107" i="88"/>
  <c r="P103" i="88"/>
  <c r="E99" i="88"/>
  <c r="M106" i="88"/>
  <c r="Y102" i="88"/>
  <c r="L101" i="88"/>
  <c r="M255" i="88"/>
  <c r="L255" i="88"/>
  <c r="R255" i="88"/>
  <c r="I255" i="88"/>
  <c r="P255" i="88"/>
  <c r="H255" i="88"/>
  <c r="E255" i="88"/>
  <c r="O255" i="88"/>
  <c r="K255" i="88"/>
  <c r="G255" i="88"/>
  <c r="N255" i="88"/>
  <c r="J255" i="88"/>
  <c r="B254" i="88"/>
  <c r="M107" i="88"/>
  <c r="AN54" i="88"/>
  <c r="AO54" i="88" s="1"/>
  <c r="AP54" i="88" s="1"/>
  <c r="AR54" i="88" s="1"/>
  <c r="AS54" i="88" s="1"/>
  <c r="AT54" i="88" s="1"/>
  <c r="AU54" i="88" s="1"/>
  <c r="AV54" i="88" s="1"/>
  <c r="AW54" i="88" s="1"/>
  <c r="AX54" i="88" s="1"/>
  <c r="AY54" i="88" s="1"/>
  <c r="AZ54" i="88" s="1"/>
  <c r="BA54" i="88" s="1"/>
  <c r="BB54" i="88" s="1"/>
  <c r="BC54" i="88" s="1"/>
  <c r="BE54" i="88" s="1"/>
  <c r="BF54" i="88" s="1"/>
  <c r="BG54" i="88" s="1"/>
  <c r="BH54" i="88" s="1"/>
  <c r="CM51" i="88"/>
  <c r="CN51" i="88" s="1"/>
  <c r="CO51" i="88" s="1"/>
  <c r="CP51" i="88" s="1"/>
  <c r="CR51" i="88" s="1"/>
  <c r="CS51" i="88" s="1"/>
  <c r="CT51" i="88" s="1"/>
  <c r="CU51" i="88" s="1"/>
  <c r="CV51" i="88" s="1"/>
  <c r="CW51" i="88" s="1"/>
  <c r="CX51" i="88" s="1"/>
  <c r="CY51" i="88" s="1"/>
  <c r="CZ51" i="88" s="1"/>
  <c r="DA51" i="88" s="1"/>
  <c r="DB51" i="88" s="1"/>
  <c r="DC51" i="88" s="1"/>
  <c r="DE51" i="88" s="1"/>
  <c r="DF51" i="88" s="1"/>
  <c r="DG51" i="88" s="1"/>
  <c r="DH51" i="88" s="1"/>
  <c r="DI51" i="88" s="1"/>
  <c r="DJ51" i="88" s="1"/>
  <c r="DK51" i="88" s="1"/>
  <c r="DL51" i="88" s="1"/>
  <c r="DM51" i="88" s="1"/>
  <c r="DN51" i="88" s="1"/>
  <c r="DO51" i="88" s="1"/>
  <c r="DP51" i="88" s="1"/>
  <c r="DR51" i="88" s="1"/>
  <c r="DS51" i="88" s="1"/>
  <c r="DT51" i="88" s="1"/>
  <c r="DU51" i="88" s="1"/>
  <c r="DV51" i="88" s="1"/>
  <c r="DW51" i="88" s="1"/>
  <c r="DX51" i="88" s="1"/>
  <c r="DY51" i="88" s="1"/>
  <c r="DZ51" i="88" s="1"/>
  <c r="EA51" i="88" s="1"/>
  <c r="EB51" i="88" s="1"/>
  <c r="EC51" i="88" s="1"/>
  <c r="BH52" i="88"/>
  <c r="BI52" i="88" s="1"/>
  <c r="BJ52" i="88" s="1"/>
  <c r="BK52" i="88" s="1"/>
  <c r="BL52" i="88" s="1"/>
  <c r="BM52" i="88" s="1"/>
  <c r="BN52" i="88" s="1"/>
  <c r="BO52" i="88" s="1"/>
  <c r="BP52" i="88" s="1"/>
  <c r="BR52" i="88" s="1"/>
  <c r="BS52" i="88" s="1"/>
  <c r="BT52" i="88" s="1"/>
  <c r="BU52" i="88" s="1"/>
  <c r="BV52" i="88" s="1"/>
  <c r="BW52" i="88" s="1"/>
  <c r="BX52" i="88" s="1"/>
  <c r="BY52" i="88" s="1"/>
  <c r="BZ52" i="88" s="1"/>
  <c r="CA52" i="88" s="1"/>
  <c r="CB52" i="88" s="1"/>
  <c r="CC52" i="88" s="1"/>
  <c r="CE52" i="88" s="1"/>
  <c r="CF52" i="88" s="1"/>
  <c r="CG52" i="88" s="1"/>
  <c r="CH52" i="88" s="1"/>
  <c r="CI52" i="88" s="1"/>
  <c r="CJ52" i="88" s="1"/>
  <c r="CK52" i="88" s="1"/>
  <c r="CL52" i="88" s="1"/>
  <c r="CM52" i="88" s="1"/>
  <c r="CN52" i="88" s="1"/>
  <c r="CO52" i="88" s="1"/>
  <c r="CP52" i="88" s="1"/>
  <c r="CR52" i="88" s="1"/>
  <c r="CS52" i="88" s="1"/>
  <c r="CT52" i="88" s="1"/>
  <c r="CU52" i="88" s="1"/>
  <c r="CV52" i="88" s="1"/>
  <c r="CW52" i="88" s="1"/>
  <c r="CX52" i="88" s="1"/>
  <c r="CY52" i="88" s="1"/>
  <c r="CZ52" i="88" s="1"/>
  <c r="DA52" i="88" s="1"/>
  <c r="DB52" i="88" s="1"/>
  <c r="DC52" i="88" s="1"/>
  <c r="DE52" i="88" s="1"/>
  <c r="DF52" i="88" s="1"/>
  <c r="DG52" i="88" s="1"/>
  <c r="DH52" i="88" s="1"/>
  <c r="DI52" i="88" s="1"/>
  <c r="DJ52" i="88" s="1"/>
  <c r="DK52" i="88" s="1"/>
  <c r="DL52" i="88" s="1"/>
  <c r="DM52" i="88" s="1"/>
  <c r="DN52" i="88" s="1"/>
  <c r="DO52" i="88" s="1"/>
  <c r="DP52" i="88" s="1"/>
  <c r="DR52" i="88" s="1"/>
  <c r="DS52" i="88" s="1"/>
  <c r="DT52" i="88" s="1"/>
  <c r="DU52" i="88" s="1"/>
  <c r="DV52" i="88" s="1"/>
  <c r="DW52" i="88" s="1"/>
  <c r="DX52" i="88" s="1"/>
  <c r="DY52" i="88" s="1"/>
  <c r="DZ52" i="88" s="1"/>
  <c r="EA52" i="88" s="1"/>
  <c r="EB52" i="88" s="1"/>
  <c r="EC52" i="88" s="1"/>
  <c r="BC53" i="88"/>
  <c r="BE53" i="88" s="1"/>
  <c r="BF53" i="88" s="1"/>
  <c r="BG53" i="88" s="1"/>
  <c r="BH53" i="88" s="1"/>
  <c r="BI53" i="88" s="1"/>
  <c r="BJ53" i="88" s="1"/>
  <c r="BK53" i="88" s="1"/>
  <c r="BL53" i="88" s="1"/>
  <c r="BM53" i="88" s="1"/>
  <c r="BN53" i="88" s="1"/>
  <c r="BO53" i="88" s="1"/>
  <c r="BP53" i="88" s="1"/>
  <c r="BR53" i="88" s="1"/>
  <c r="BS53" i="88" s="1"/>
  <c r="BT53" i="88" s="1"/>
  <c r="BU53" i="88" s="1"/>
  <c r="BV53" i="88" s="1"/>
  <c r="BW53" i="88" s="1"/>
  <c r="BX53" i="88" s="1"/>
  <c r="BY53" i="88" s="1"/>
  <c r="BZ53" i="88" s="1"/>
  <c r="CA53" i="88" s="1"/>
  <c r="CB53" i="88" s="1"/>
  <c r="CC53" i="88" s="1"/>
  <c r="CE53" i="88" s="1"/>
  <c r="CF53" i="88" s="1"/>
  <c r="CG53" i="88" s="1"/>
  <c r="CH53" i="88" s="1"/>
  <c r="CI53" i="88" s="1"/>
  <c r="CJ53" i="88" s="1"/>
  <c r="CK53" i="88" s="1"/>
  <c r="CL53" i="88" s="1"/>
  <c r="CM53" i="88" s="1"/>
  <c r="CN53" i="88" s="1"/>
  <c r="CO53" i="88" s="1"/>
  <c r="CP53" i="88" s="1"/>
  <c r="CR53" i="88" s="1"/>
  <c r="CS53" i="88" s="1"/>
  <c r="CT53" i="88" s="1"/>
  <c r="CU53" i="88" s="1"/>
  <c r="CV53" i="88" s="1"/>
  <c r="CW53" i="88" s="1"/>
  <c r="CX53" i="88" s="1"/>
  <c r="CY53" i="88" s="1"/>
  <c r="CZ53" i="88" s="1"/>
  <c r="DA53" i="88" s="1"/>
  <c r="DB53" i="88" s="1"/>
  <c r="DC53" i="88" s="1"/>
  <c r="DE53" i="88" s="1"/>
  <c r="DF53" i="88" s="1"/>
  <c r="DG53" i="88" s="1"/>
  <c r="DH53" i="88" s="1"/>
  <c r="DI53" i="88" s="1"/>
  <c r="DJ53" i="88" s="1"/>
  <c r="DK53" i="88" s="1"/>
  <c r="DL53" i="88" s="1"/>
  <c r="DM53" i="88" s="1"/>
  <c r="DN53" i="88" s="1"/>
  <c r="DO53" i="88" s="1"/>
  <c r="DP53" i="88" s="1"/>
  <c r="DR53" i="88" s="1"/>
  <c r="BG57" i="88"/>
  <c r="BH57" i="88" s="1"/>
  <c r="BI57" i="88" s="1"/>
  <c r="BJ57" i="88" s="1"/>
  <c r="BK57" i="88" s="1"/>
  <c r="BL57" i="88" s="1"/>
  <c r="BM57" i="88" s="1"/>
  <c r="BN57" i="88" s="1"/>
  <c r="BO57" i="88" s="1"/>
  <c r="BP57" i="88" s="1"/>
  <c r="BR57" i="88" s="1"/>
  <c r="BS57" i="88" s="1"/>
  <c r="BT57" i="88" s="1"/>
  <c r="BU57" i="88" s="1"/>
  <c r="BV57" i="88" s="1"/>
  <c r="AJ58" i="88"/>
  <c r="AK58" i="88" s="1"/>
  <c r="AL58" i="88" s="1"/>
  <c r="AM58" i="88" s="1"/>
  <c r="S100" i="88"/>
  <c r="G100" i="88"/>
  <c r="BW100" i="88"/>
  <c r="AF55" i="88"/>
  <c r="AE56" i="88"/>
  <c r="AF100" i="88"/>
  <c r="AZ100" i="88"/>
  <c r="AX100" i="88"/>
  <c r="BR100" i="88"/>
  <c r="BI100" i="88" l="1"/>
  <c r="BO100" i="88"/>
  <c r="Y103" i="88"/>
  <c r="O103" i="88"/>
  <c r="AO100" i="88"/>
  <c r="X103" i="88"/>
  <c r="Z100" i="88"/>
  <c r="AL100" i="88"/>
  <c r="CJ100" i="88"/>
  <c r="AE103" i="88"/>
  <c r="Y100" i="88"/>
  <c r="J103" i="88"/>
  <c r="CH100" i="88"/>
  <c r="BY100" i="88"/>
  <c r="BP100" i="88"/>
  <c r="AL103" i="88"/>
  <c r="AK103" i="88"/>
  <c r="M103" i="88"/>
  <c r="S103" i="88"/>
  <c r="AX106" i="88"/>
  <c r="BN100" i="88"/>
  <c r="AH100" i="88"/>
  <c r="BE100" i="88"/>
  <c r="CF100" i="88"/>
  <c r="AV100" i="88"/>
  <c r="CI100" i="88"/>
  <c r="AY100" i="88"/>
  <c r="BK100" i="88"/>
  <c r="AF103" i="88"/>
  <c r="U100" i="88"/>
  <c r="T103" i="88"/>
  <c r="N103" i="88"/>
  <c r="H100" i="88"/>
  <c r="R100" i="88"/>
  <c r="CL100" i="88"/>
  <c r="BB100" i="88"/>
  <c r="CC100" i="88"/>
  <c r="AS100" i="88"/>
  <c r="BT100" i="88"/>
  <c r="AJ100" i="88"/>
  <c r="AI100" i="88"/>
  <c r="AU100" i="88"/>
  <c r="AC103" i="88"/>
  <c r="I103" i="88"/>
  <c r="T100" i="88"/>
  <c r="W103" i="88"/>
  <c r="K103" i="88"/>
  <c r="BZ100" i="88"/>
  <c r="BJ100" i="88"/>
  <c r="AT100" i="88"/>
  <c r="CK100" i="88"/>
  <c r="BU100" i="88"/>
  <c r="BA100" i="88"/>
  <c r="AK100" i="88"/>
  <c r="CB100" i="88"/>
  <c r="BL100" i="88"/>
  <c r="AR100" i="88"/>
  <c r="AM103" i="88"/>
  <c r="BS100" i="88"/>
  <c r="AH103" i="88"/>
  <c r="AE100" i="88"/>
  <c r="AG103" i="88"/>
  <c r="BG100" i="88"/>
  <c r="U103" i="88"/>
  <c r="J100" i="88"/>
  <c r="R103" i="88"/>
  <c r="AB100" i="88"/>
  <c r="K100" i="88"/>
  <c r="F103" i="88"/>
  <c r="AA100" i="88"/>
  <c r="L100" i="88"/>
  <c r="CM100" i="88"/>
  <c r="H103" i="88"/>
  <c r="V100" i="88"/>
  <c r="F100" i="88"/>
  <c r="BV100" i="88"/>
  <c r="BF100" i="88"/>
  <c r="AP100" i="88"/>
  <c r="CG100" i="88"/>
  <c r="BM100" i="88"/>
  <c r="AW100" i="88"/>
  <c r="AG100" i="88"/>
  <c r="BX100" i="88"/>
  <c r="BH100" i="88"/>
  <c r="AN100" i="88"/>
  <c r="AI103" i="88"/>
  <c r="BC100" i="88"/>
  <c r="CE100" i="88"/>
  <c r="CA100" i="88"/>
  <c r="AJ103" i="88"/>
  <c r="AM100" i="88"/>
  <c r="AC100" i="88"/>
  <c r="N100" i="88"/>
  <c r="AB103" i="88"/>
  <c r="X100" i="88"/>
  <c r="O100" i="88"/>
  <c r="AA103" i="88"/>
  <c r="W100" i="88"/>
  <c r="G103" i="88"/>
  <c r="I100" i="88"/>
  <c r="AN103" i="88"/>
  <c r="F40" i="97"/>
  <c r="F22" i="97" s="1"/>
  <c r="I35" i="65"/>
  <c r="Y107" i="88"/>
  <c r="W107" i="88"/>
  <c r="G107" i="88"/>
  <c r="AI107" i="88"/>
  <c r="AC104" i="88"/>
  <c r="N104" i="88"/>
  <c r="Z107" i="88"/>
  <c r="AO101" i="88"/>
  <c r="BE106" i="88"/>
  <c r="BG101" i="88"/>
  <c r="AP101" i="88"/>
  <c r="S101" i="88"/>
  <c r="AV101" i="88"/>
  <c r="U101" i="88"/>
  <c r="AM101" i="88"/>
  <c r="AJ101" i="88"/>
  <c r="BC101" i="88"/>
  <c r="BF101" i="88"/>
  <c r="AL101" i="88"/>
  <c r="BE101" i="88"/>
  <c r="AK101" i="88"/>
  <c r="Z101" i="88"/>
  <c r="AU101" i="88"/>
  <c r="AX101" i="88"/>
  <c r="AS101" i="88"/>
  <c r="AZ101" i="88"/>
  <c r="AK102" i="88"/>
  <c r="F101" i="88"/>
  <c r="X101" i="88"/>
  <c r="W101" i="88"/>
  <c r="R101" i="88"/>
  <c r="AI101" i="88"/>
  <c r="AR101" i="88"/>
  <c r="Y101" i="88"/>
  <c r="G101" i="88"/>
  <c r="AY101" i="88"/>
  <c r="AE101" i="88"/>
  <c r="BB101" i="88"/>
  <c r="AH101" i="88"/>
  <c r="BA101" i="88"/>
  <c r="N101" i="88"/>
  <c r="AB101" i="88"/>
  <c r="H101" i="88"/>
  <c r="M101" i="88"/>
  <c r="BH101" i="88"/>
  <c r="AN101" i="88"/>
  <c r="J101" i="88"/>
  <c r="AC101" i="88"/>
  <c r="O101" i="88"/>
  <c r="AA101" i="88"/>
  <c r="I101" i="88"/>
  <c r="AT101" i="88"/>
  <c r="AW101" i="88"/>
  <c r="AG101" i="88"/>
  <c r="AF101" i="88"/>
  <c r="AE102" i="88"/>
  <c r="V101" i="88"/>
  <c r="K101" i="88"/>
  <c r="T101" i="88"/>
  <c r="E105" i="88"/>
  <c r="E154" i="88" s="1"/>
  <c r="P105" i="88"/>
  <c r="E107" i="88"/>
  <c r="P107" i="88"/>
  <c r="E104" i="88"/>
  <c r="E153" i="88" s="1"/>
  <c r="P104" i="88"/>
  <c r="AE104" i="88"/>
  <c r="AE107" i="88"/>
  <c r="U107" i="88"/>
  <c r="T104" i="88"/>
  <c r="F107" i="88"/>
  <c r="S107" i="88"/>
  <c r="AF107" i="88"/>
  <c r="AB107" i="88"/>
  <c r="K107" i="88"/>
  <c r="V107" i="88"/>
  <c r="R107" i="88"/>
  <c r="H105" i="88"/>
  <c r="E106" i="88"/>
  <c r="P106" i="88"/>
  <c r="X107" i="88"/>
  <c r="O107" i="88"/>
  <c r="E101" i="88"/>
  <c r="P101" i="88"/>
  <c r="E102" i="88"/>
  <c r="E151" i="88" s="1"/>
  <c r="P102" i="88"/>
  <c r="E100" i="88"/>
  <c r="P100" i="88"/>
  <c r="K104" i="88"/>
  <c r="AA104" i="88"/>
  <c r="L104" i="88"/>
  <c r="AF104" i="88"/>
  <c r="AH107" i="88"/>
  <c r="AG107" i="88"/>
  <c r="AC107" i="88"/>
  <c r="U104" i="88"/>
  <c r="I107" i="88"/>
  <c r="J107" i="88"/>
  <c r="AA107" i="88"/>
  <c r="S104" i="88"/>
  <c r="AJ107" i="88"/>
  <c r="T107" i="88"/>
  <c r="L107" i="88"/>
  <c r="H107" i="88"/>
  <c r="F99" i="88"/>
  <c r="P99" i="88"/>
  <c r="L103" i="88"/>
  <c r="E103" i="88"/>
  <c r="E152" i="88" s="1"/>
  <c r="F152" i="88" s="1"/>
  <c r="G152" i="88" s="1"/>
  <c r="H152" i="88" s="1"/>
  <c r="I152" i="88" s="1"/>
  <c r="J152" i="88" s="1"/>
  <c r="K152" i="88" s="1"/>
  <c r="E98" i="88"/>
  <c r="V103" i="88"/>
  <c r="Z103" i="88"/>
  <c r="B250" i="88"/>
  <c r="B245" i="88"/>
  <c r="AE196" i="88"/>
  <c r="AF196" i="88" s="1"/>
  <c r="AG196" i="88" s="1"/>
  <c r="AH196" i="88" s="1"/>
  <c r="AI196" i="88" s="1"/>
  <c r="AJ196" i="88" s="1"/>
  <c r="AK196" i="88" s="1"/>
  <c r="AL196" i="88" s="1"/>
  <c r="AM196" i="88" s="1"/>
  <c r="AN196" i="88" s="1"/>
  <c r="AO196" i="88" s="1"/>
  <c r="AP196" i="88" s="1"/>
  <c r="AR196" i="88" s="1"/>
  <c r="AS196" i="88" s="1"/>
  <c r="AT196" i="88" s="1"/>
  <c r="AU196" i="88" s="1"/>
  <c r="AV196" i="88" s="1"/>
  <c r="AW196" i="88" s="1"/>
  <c r="AX196" i="88" s="1"/>
  <c r="AY196" i="88" s="1"/>
  <c r="AZ196" i="88" s="1"/>
  <c r="BA196" i="88" s="1"/>
  <c r="BB196" i="88" s="1"/>
  <c r="BC196" i="88" s="1"/>
  <c r="BE196" i="88" s="1"/>
  <c r="BF196" i="88" s="1"/>
  <c r="BG196" i="88" s="1"/>
  <c r="BH196" i="88" s="1"/>
  <c r="BI196" i="88" s="1"/>
  <c r="BJ196" i="88" s="1"/>
  <c r="BK196" i="88" s="1"/>
  <c r="BL196" i="88" s="1"/>
  <c r="BM196" i="88" s="1"/>
  <c r="BN196" i="88" s="1"/>
  <c r="BO196" i="88" s="1"/>
  <c r="BP196" i="88" s="1"/>
  <c r="BR196" i="88" s="1"/>
  <c r="BS196" i="88" s="1"/>
  <c r="BT196" i="88" s="1"/>
  <c r="BU196" i="88" s="1"/>
  <c r="BV196" i="88" s="1"/>
  <c r="BW196" i="88" s="1"/>
  <c r="BX196" i="88" s="1"/>
  <c r="BY196" i="88" s="1"/>
  <c r="BZ196" i="88" s="1"/>
  <c r="CA196" i="88" s="1"/>
  <c r="CB196" i="88" s="1"/>
  <c r="CC196" i="88" s="1"/>
  <c r="CE196" i="88" s="1"/>
  <c r="CF196" i="88" s="1"/>
  <c r="CG196" i="88" s="1"/>
  <c r="CH196" i="88" s="1"/>
  <c r="CI196" i="88" s="1"/>
  <c r="CJ196" i="88" s="1"/>
  <c r="CK196" i="88" s="1"/>
  <c r="CL196" i="88" s="1"/>
  <c r="CM196" i="88" s="1"/>
  <c r="CN196" i="88" s="1"/>
  <c r="CO196" i="88" s="1"/>
  <c r="CP196" i="88" s="1"/>
  <c r="CR196" i="88" s="1"/>
  <c r="CS196" i="88" s="1"/>
  <c r="CT196" i="88" s="1"/>
  <c r="CU196" i="88" s="1"/>
  <c r="CV196" i="88" s="1"/>
  <c r="CW196" i="88" s="1"/>
  <c r="CX196" i="88" s="1"/>
  <c r="CY196" i="88" s="1"/>
  <c r="CZ196" i="88" s="1"/>
  <c r="DA196" i="88" s="1"/>
  <c r="DB196" i="88" s="1"/>
  <c r="DC196" i="88" s="1"/>
  <c r="DE196" i="88" s="1"/>
  <c r="DF196" i="88" s="1"/>
  <c r="DG196" i="88" s="1"/>
  <c r="DH196" i="88" s="1"/>
  <c r="DI196" i="88" s="1"/>
  <c r="DJ196" i="88" s="1"/>
  <c r="DK196" i="88" s="1"/>
  <c r="DL196" i="88" s="1"/>
  <c r="DM196" i="88" s="1"/>
  <c r="DN196" i="88" s="1"/>
  <c r="DO196" i="88" s="1"/>
  <c r="DP196" i="88" s="1"/>
  <c r="DR196" i="88" s="1"/>
  <c r="DS196" i="88" s="1"/>
  <c r="DT196" i="88" s="1"/>
  <c r="DU196" i="88" s="1"/>
  <c r="DV196" i="88" s="1"/>
  <c r="DW196" i="88" s="1"/>
  <c r="DX196" i="88" s="1"/>
  <c r="DY196" i="88" s="1"/>
  <c r="DZ196" i="88" s="1"/>
  <c r="EA196" i="88" s="1"/>
  <c r="EB196" i="88" s="1"/>
  <c r="EC196" i="88" s="1"/>
  <c r="B247" i="88"/>
  <c r="B253" i="88"/>
  <c r="B246" i="88"/>
  <c r="B251" i="88"/>
  <c r="AE199" i="88"/>
  <c r="B249" i="88"/>
  <c r="AE200" i="88"/>
  <c r="U254" i="88"/>
  <c r="AB254" i="88"/>
  <c r="K254" i="88"/>
  <c r="S254" i="88"/>
  <c r="M254" i="88"/>
  <c r="I99" i="88"/>
  <c r="BB102" i="88"/>
  <c r="AI102" i="88"/>
  <c r="I105" i="88"/>
  <c r="AB105" i="88"/>
  <c r="T99" i="88"/>
  <c r="O99" i="88"/>
  <c r="AL102" i="88"/>
  <c r="V102" i="88"/>
  <c r="G105" i="88"/>
  <c r="S99" i="88"/>
  <c r="V99" i="88"/>
  <c r="E149" i="88"/>
  <c r="F149" i="88" s="1"/>
  <c r="G149" i="88" s="1"/>
  <c r="H149" i="88" s="1"/>
  <c r="I149" i="88" s="1"/>
  <c r="J149" i="88" s="1"/>
  <c r="K149" i="88" s="1"/>
  <c r="L149" i="88" s="1"/>
  <c r="M149" i="88" s="1"/>
  <c r="N149" i="88" s="1"/>
  <c r="O149" i="88" s="1"/>
  <c r="AE99" i="88"/>
  <c r="M99" i="88"/>
  <c r="B252" i="88"/>
  <c r="AC99" i="88"/>
  <c r="J99" i="88"/>
  <c r="G99" i="88"/>
  <c r="H99" i="88"/>
  <c r="L99" i="88"/>
  <c r="B248" i="88"/>
  <c r="Y99" i="88"/>
  <c r="R99" i="88"/>
  <c r="AB99" i="88"/>
  <c r="N99" i="88"/>
  <c r="AA99" i="88"/>
  <c r="K99" i="88"/>
  <c r="DV101" i="88"/>
  <c r="CZ101" i="88"/>
  <c r="U99" i="88"/>
  <c r="X99" i="88"/>
  <c r="AA102" i="88"/>
  <c r="W99" i="88"/>
  <c r="Z99" i="88"/>
  <c r="V104" i="88"/>
  <c r="AE204" i="88"/>
  <c r="Z105" i="88"/>
  <c r="N105" i="88"/>
  <c r="W105" i="88"/>
  <c r="Q255" i="88"/>
  <c r="J105" i="88"/>
  <c r="AC105" i="88"/>
  <c r="K105" i="88"/>
  <c r="X105" i="88"/>
  <c r="L105" i="88"/>
  <c r="AA105" i="88"/>
  <c r="M105" i="88"/>
  <c r="AZ102" i="88"/>
  <c r="Y105" i="88"/>
  <c r="O105" i="88"/>
  <c r="T105" i="88"/>
  <c r="R105" i="88"/>
  <c r="CI101" i="88"/>
  <c r="BM101" i="88"/>
  <c r="BA102" i="88"/>
  <c r="AE105" i="88"/>
  <c r="AJ102" i="88"/>
  <c r="V105" i="88"/>
  <c r="F105" i="88"/>
  <c r="U105" i="88"/>
  <c r="X102" i="88"/>
  <c r="S105" i="88"/>
  <c r="E155" i="88"/>
  <c r="R104" i="88"/>
  <c r="AE203" i="88"/>
  <c r="N102" i="88"/>
  <c r="DM101" i="88"/>
  <c r="AX102" i="88"/>
  <c r="AH102" i="88"/>
  <c r="AW102" i="88"/>
  <c r="AG102" i="88"/>
  <c r="AV102" i="88"/>
  <c r="AF102" i="88"/>
  <c r="AM102" i="88"/>
  <c r="G102" i="88"/>
  <c r="I102" i="88"/>
  <c r="H102" i="88"/>
  <c r="AB102" i="88"/>
  <c r="J104" i="88"/>
  <c r="O104" i="88"/>
  <c r="W102" i="88"/>
  <c r="H104" i="88"/>
  <c r="F102" i="88"/>
  <c r="F104" i="88"/>
  <c r="AU102" i="88"/>
  <c r="K102" i="88"/>
  <c r="S102" i="88"/>
  <c r="I104" i="88"/>
  <c r="J102" i="88"/>
  <c r="AT102" i="88"/>
  <c r="AS102" i="88"/>
  <c r="AR102" i="88"/>
  <c r="DG100" i="88"/>
  <c r="M102" i="88"/>
  <c r="R102" i="88"/>
  <c r="BS101" i="88"/>
  <c r="DB100" i="88"/>
  <c r="DF101" i="88"/>
  <c r="BJ102" i="88"/>
  <c r="AP102" i="88"/>
  <c r="CW102" i="88"/>
  <c r="AO102" i="88"/>
  <c r="BL102" i="88"/>
  <c r="AN102" i="88"/>
  <c r="CU100" i="88"/>
  <c r="AY102" i="88"/>
  <c r="Z102" i="88"/>
  <c r="O102" i="88"/>
  <c r="AC102" i="88"/>
  <c r="L102" i="88"/>
  <c r="U102" i="88"/>
  <c r="T102" i="88"/>
  <c r="Y104" i="88"/>
  <c r="X104" i="88"/>
  <c r="G104" i="88"/>
  <c r="W104" i="88"/>
  <c r="BC102" i="88"/>
  <c r="Z104" i="88"/>
  <c r="M104" i="88"/>
  <c r="DS101" i="88"/>
  <c r="CP101" i="88"/>
  <c r="CW101" i="88"/>
  <c r="DC101" i="88"/>
  <c r="BV101" i="88"/>
  <c r="CG101" i="88"/>
  <c r="AS103" i="88"/>
  <c r="AH106" i="88"/>
  <c r="AO106" i="88"/>
  <c r="V106" i="88"/>
  <c r="AC106" i="88"/>
  <c r="AM106" i="88"/>
  <c r="AZ106" i="88"/>
  <c r="AE106" i="88"/>
  <c r="AJ106" i="88"/>
  <c r="AI106" i="88"/>
  <c r="W106" i="88"/>
  <c r="F106" i="88"/>
  <c r="K106" i="88"/>
  <c r="DH100" i="88"/>
  <c r="BM102" i="88"/>
  <c r="BA106" i="88"/>
  <c r="AK106" i="88"/>
  <c r="AV106" i="88"/>
  <c r="AF106" i="88"/>
  <c r="G106" i="88"/>
  <c r="S106" i="88"/>
  <c r="AT106" i="88"/>
  <c r="Y106" i="88"/>
  <c r="T106" i="88"/>
  <c r="I106" i="88"/>
  <c r="L106" i="88"/>
  <c r="AU106" i="88"/>
  <c r="BG106" i="88"/>
  <c r="DI100" i="88"/>
  <c r="CY100" i="88"/>
  <c r="BF106" i="88"/>
  <c r="AP106" i="88"/>
  <c r="AW106" i="88"/>
  <c r="AG106" i="88"/>
  <c r="AR106" i="88"/>
  <c r="BW102" i="88"/>
  <c r="BS106" i="88"/>
  <c r="U106" i="88"/>
  <c r="BO106" i="88"/>
  <c r="AB106" i="88"/>
  <c r="O106" i="88"/>
  <c r="R106" i="88"/>
  <c r="J106" i="88"/>
  <c r="DV100" i="88"/>
  <c r="CO100" i="88"/>
  <c r="CT102" i="88"/>
  <c r="CR102" i="88"/>
  <c r="BB106" i="88"/>
  <c r="AL106" i="88"/>
  <c r="BM106" i="88"/>
  <c r="AS106" i="88"/>
  <c r="BT106" i="88"/>
  <c r="AN106" i="88"/>
  <c r="BC106" i="88"/>
  <c r="Z106" i="88"/>
  <c r="H106" i="88"/>
  <c r="AY106" i="88"/>
  <c r="X106" i="88"/>
  <c r="AA106" i="88"/>
  <c r="N106" i="88"/>
  <c r="DP101" i="88"/>
  <c r="CB101" i="88"/>
  <c r="BN106" i="88"/>
  <c r="CN101" i="88"/>
  <c r="DO101" i="88"/>
  <c r="CE101" i="88"/>
  <c r="DR100" i="88"/>
  <c r="CT100" i="88"/>
  <c r="DZ101" i="88"/>
  <c r="CT101" i="88"/>
  <c r="BJ101" i="88"/>
  <c r="EC100" i="88"/>
  <c r="DE100" i="88"/>
  <c r="DA101" i="88"/>
  <c r="BU101" i="88"/>
  <c r="CZ100" i="88"/>
  <c r="DN102" i="88"/>
  <c r="CH102" i="88"/>
  <c r="CS102" i="88"/>
  <c r="BI102" i="88"/>
  <c r="CV101" i="88"/>
  <c r="DP102" i="88"/>
  <c r="CF102" i="88"/>
  <c r="BL101" i="88"/>
  <c r="CE102" i="88"/>
  <c r="BI106" i="88"/>
  <c r="BP106" i="88"/>
  <c r="BG102" i="88"/>
  <c r="CR100" i="88"/>
  <c r="BZ102" i="88"/>
  <c r="CG102" i="88"/>
  <c r="DL102" i="88"/>
  <c r="BO102" i="88"/>
  <c r="AK107" i="88"/>
  <c r="DJ100" i="88"/>
  <c r="CP100" i="88"/>
  <c r="DY100" i="88"/>
  <c r="DA100" i="88"/>
  <c r="DX100" i="88"/>
  <c r="DJ102" i="88"/>
  <c r="DM102" i="88"/>
  <c r="CB102" i="88"/>
  <c r="BK102" i="88"/>
  <c r="E156" i="88"/>
  <c r="F156" i="88" s="1"/>
  <c r="CY101" i="88"/>
  <c r="BO101" i="88"/>
  <c r="DZ100" i="88"/>
  <c r="DF100" i="88"/>
  <c r="DJ101" i="88"/>
  <c r="BZ101" i="88"/>
  <c r="DU100" i="88"/>
  <c r="CS100" i="88"/>
  <c r="DU101" i="88"/>
  <c r="CK101" i="88"/>
  <c r="DT100" i="88"/>
  <c r="CN100" i="88"/>
  <c r="CX102" i="88"/>
  <c r="BN102" i="88"/>
  <c r="DT101" i="88"/>
  <c r="DC100" i="88"/>
  <c r="DI102" i="88"/>
  <c r="CC102" i="88"/>
  <c r="CV102" i="88"/>
  <c r="BP102" i="88"/>
  <c r="EB101" i="88"/>
  <c r="DK100" i="88"/>
  <c r="BJ106" i="88"/>
  <c r="AZ103" i="88"/>
  <c r="BX101" i="88"/>
  <c r="E150" i="88"/>
  <c r="DK101" i="88"/>
  <c r="DB101" i="88"/>
  <c r="CL101" i="88"/>
  <c r="CJ101" i="88"/>
  <c r="CF101" i="88"/>
  <c r="DL101" i="88"/>
  <c r="BV106" i="88"/>
  <c r="BL106" i="88"/>
  <c r="E148" i="88"/>
  <c r="EA101" i="88"/>
  <c r="CU101" i="88"/>
  <c r="CA101" i="88"/>
  <c r="BK101" i="88"/>
  <c r="DR101" i="88"/>
  <c r="BR101" i="88"/>
  <c r="EC101" i="88"/>
  <c r="DI101" i="88"/>
  <c r="CS101" i="88"/>
  <c r="CC101" i="88"/>
  <c r="BI101" i="88"/>
  <c r="BG103" i="88"/>
  <c r="DW101" i="88"/>
  <c r="DG101" i="88"/>
  <c r="CM101" i="88"/>
  <c r="BW101" i="88"/>
  <c r="DN101" i="88"/>
  <c r="CX101" i="88"/>
  <c r="CH101" i="88"/>
  <c r="BN101" i="88"/>
  <c r="DY101" i="88"/>
  <c r="DE101" i="88"/>
  <c r="CO101" i="88"/>
  <c r="BY101" i="88"/>
  <c r="BT101" i="88"/>
  <c r="AT103" i="88"/>
  <c r="BP101" i="88"/>
  <c r="CR101" i="88"/>
  <c r="BR106" i="88"/>
  <c r="DH101" i="88"/>
  <c r="BU106" i="88"/>
  <c r="BH106" i="88"/>
  <c r="BK106" i="88"/>
  <c r="DK102" i="88"/>
  <c r="Q107" i="88"/>
  <c r="BC103" i="88"/>
  <c r="BF103" i="88"/>
  <c r="AP103" i="88"/>
  <c r="BH103" i="88"/>
  <c r="BE103" i="88"/>
  <c r="AR103" i="88"/>
  <c r="DN100" i="88"/>
  <c r="CX100" i="88"/>
  <c r="DM100" i="88"/>
  <c r="CW100" i="88"/>
  <c r="DP100" i="88"/>
  <c r="CV100" i="88"/>
  <c r="AY103" i="88"/>
  <c r="DF102" i="88"/>
  <c r="CP102" i="88"/>
  <c r="BV102" i="88"/>
  <c r="BF102" i="88"/>
  <c r="BB103" i="88"/>
  <c r="DE102" i="88"/>
  <c r="CO102" i="88"/>
  <c r="BY102" i="88"/>
  <c r="BE102" i="88"/>
  <c r="BA103" i="88"/>
  <c r="DH102" i="88"/>
  <c r="CN102" i="88"/>
  <c r="BX102" i="88"/>
  <c r="BH102" i="88"/>
  <c r="AM107" i="88"/>
  <c r="DO102" i="88"/>
  <c r="CU102" i="88"/>
  <c r="DG102" i="88"/>
  <c r="DX101" i="88"/>
  <c r="AO103" i="88"/>
  <c r="EB100" i="88"/>
  <c r="DL100" i="88"/>
  <c r="AU103" i="88"/>
  <c r="DR102" i="88"/>
  <c r="DB102" i="88"/>
  <c r="CL102" i="88"/>
  <c r="BR102" i="88"/>
  <c r="DS100" i="88"/>
  <c r="AX103" i="88"/>
  <c r="DA102" i="88"/>
  <c r="CK102" i="88"/>
  <c r="BU102" i="88"/>
  <c r="DO100" i="88"/>
  <c r="AW103" i="88"/>
  <c r="CZ102" i="88"/>
  <c r="CJ102" i="88"/>
  <c r="BT102" i="88"/>
  <c r="EA100" i="88"/>
  <c r="CY102" i="88"/>
  <c r="AL107" i="88"/>
  <c r="AV103" i="88"/>
  <c r="CA102" i="88"/>
  <c r="DW100" i="88"/>
  <c r="CM102" i="88"/>
  <c r="CI102" i="88"/>
  <c r="BS102" i="88"/>
  <c r="DC102" i="88"/>
  <c r="BW57" i="88"/>
  <c r="BW106" i="88"/>
  <c r="AN58" i="88"/>
  <c r="AN107" i="88"/>
  <c r="DS53" i="88"/>
  <c r="DS102" i="88"/>
  <c r="AG55" i="88"/>
  <c r="AG104" i="88"/>
  <c r="AF56" i="88"/>
  <c r="AF105" i="88"/>
  <c r="BI54" i="88"/>
  <c r="BI103" i="88"/>
  <c r="BQ100" i="88"/>
  <c r="CD100" i="88"/>
  <c r="D217" i="88" l="1"/>
  <c r="L152" i="88"/>
  <c r="M152" i="88" s="1"/>
  <c r="N152" i="88" s="1"/>
  <c r="O152" i="88" s="1"/>
  <c r="P152" i="88" s="1"/>
  <c r="R152" i="88" s="1"/>
  <c r="S152" i="88" s="1"/>
  <c r="T152" i="88" s="1"/>
  <c r="U152" i="88" s="1"/>
  <c r="V152" i="88" s="1"/>
  <c r="W152" i="88" s="1"/>
  <c r="X152" i="88" s="1"/>
  <c r="Y152" i="88" s="1"/>
  <c r="Z152" i="88" s="1"/>
  <c r="AA152" i="88" s="1"/>
  <c r="AB152" i="88" s="1"/>
  <c r="AC152" i="88" s="1"/>
  <c r="AE152" i="88" s="1"/>
  <c r="AF152" i="88" s="1"/>
  <c r="AG152" i="88" s="1"/>
  <c r="AH152" i="88" s="1"/>
  <c r="AI152" i="88" s="1"/>
  <c r="AJ152" i="88" s="1"/>
  <c r="AK152" i="88" s="1"/>
  <c r="AL152" i="88" s="1"/>
  <c r="AM152" i="88" s="1"/>
  <c r="AN152" i="88" s="1"/>
  <c r="AO152" i="88" s="1"/>
  <c r="AP152" i="88" s="1"/>
  <c r="AR152" i="88" s="1"/>
  <c r="AS152" i="88" s="1"/>
  <c r="AT152" i="88" s="1"/>
  <c r="AU152" i="88" s="1"/>
  <c r="AV152" i="88" s="1"/>
  <c r="AW152" i="88" s="1"/>
  <c r="AX152" i="88" s="1"/>
  <c r="AY152" i="88" s="1"/>
  <c r="AZ152" i="88" s="1"/>
  <c r="BA152" i="88" s="1"/>
  <c r="BB152" i="88" s="1"/>
  <c r="BC152" i="88" s="1"/>
  <c r="BE152" i="88" s="1"/>
  <c r="BF152" i="88" s="1"/>
  <c r="BG152" i="88" s="1"/>
  <c r="BH152" i="88" s="1"/>
  <c r="BI152" i="88" s="1"/>
  <c r="AQ101" i="88"/>
  <c r="AQ100" i="88"/>
  <c r="Q103" i="88"/>
  <c r="G156" i="88"/>
  <c r="H156" i="88" s="1"/>
  <c r="I156" i="88" s="1"/>
  <c r="J156" i="88" s="1"/>
  <c r="K156" i="88" s="1"/>
  <c r="L156" i="88" s="1"/>
  <c r="M156" i="88" s="1"/>
  <c r="N156" i="88" s="1"/>
  <c r="O156" i="88" s="1"/>
  <c r="P156" i="88" s="1"/>
  <c r="R156" i="88" s="1"/>
  <c r="S156" i="88" s="1"/>
  <c r="T156" i="88" s="1"/>
  <c r="U156" i="88" s="1"/>
  <c r="V156" i="88" s="1"/>
  <c r="W156" i="88" s="1"/>
  <c r="X156" i="88" s="1"/>
  <c r="Y156" i="88" s="1"/>
  <c r="Z156" i="88" s="1"/>
  <c r="AA156" i="88" s="1"/>
  <c r="AB156" i="88" s="1"/>
  <c r="AC156" i="88" s="1"/>
  <c r="AE156" i="88" s="1"/>
  <c r="AF156" i="88" s="1"/>
  <c r="AG156" i="88" s="1"/>
  <c r="AH156" i="88" s="1"/>
  <c r="AI156" i="88" s="1"/>
  <c r="AJ156" i="88" s="1"/>
  <c r="AK156" i="88" s="1"/>
  <c r="AL156" i="88" s="1"/>
  <c r="AM156" i="88" s="1"/>
  <c r="AN156" i="88" s="1"/>
  <c r="BD101" i="88"/>
  <c r="AC254" i="88"/>
  <c r="Q101" i="88"/>
  <c r="AD101" i="88"/>
  <c r="AD103" i="88"/>
  <c r="BD100" i="88"/>
  <c r="AD100" i="88"/>
  <c r="I254" i="88"/>
  <c r="Z254" i="88"/>
  <c r="N254" i="88"/>
  <c r="G254" i="88"/>
  <c r="X254" i="88"/>
  <c r="P254" i="88"/>
  <c r="P149" i="88"/>
  <c r="R149" i="88" s="1"/>
  <c r="S149" i="88" s="1"/>
  <c r="T149" i="88" s="1"/>
  <c r="U149" i="88" s="1"/>
  <c r="V149" i="88" s="1"/>
  <c r="W149" i="88" s="1"/>
  <c r="X149" i="88" s="1"/>
  <c r="Y149" i="88" s="1"/>
  <c r="Z149" i="88" s="1"/>
  <c r="AA149" i="88" s="1"/>
  <c r="AB149" i="88" s="1"/>
  <c r="AC149" i="88" s="1"/>
  <c r="AE149" i="88" s="1"/>
  <c r="AF149" i="88" s="1"/>
  <c r="AG149" i="88" s="1"/>
  <c r="AH149" i="88" s="1"/>
  <c r="AI149" i="88" s="1"/>
  <c r="AJ149" i="88" s="1"/>
  <c r="AK149" i="88" s="1"/>
  <c r="AL149" i="88" s="1"/>
  <c r="AM149" i="88" s="1"/>
  <c r="AN149" i="88" s="1"/>
  <c r="AO149" i="88" s="1"/>
  <c r="AP149" i="88" s="1"/>
  <c r="AR149" i="88" s="1"/>
  <c r="AS149" i="88" s="1"/>
  <c r="AT149" i="88" s="1"/>
  <c r="AU149" i="88" s="1"/>
  <c r="AV149" i="88" s="1"/>
  <c r="AW149" i="88" s="1"/>
  <c r="AX149" i="88" s="1"/>
  <c r="AY149" i="88" s="1"/>
  <c r="AZ149" i="88" s="1"/>
  <c r="BA149" i="88" s="1"/>
  <c r="BB149" i="88" s="1"/>
  <c r="BC149" i="88" s="1"/>
  <c r="BE149" i="88" s="1"/>
  <c r="BF149" i="88" s="1"/>
  <c r="BG149" i="88" s="1"/>
  <c r="BH149" i="88" s="1"/>
  <c r="BI149" i="88" s="1"/>
  <c r="BJ149" i="88" s="1"/>
  <c r="BK149" i="88" s="1"/>
  <c r="BL149" i="88" s="1"/>
  <c r="BM149" i="88" s="1"/>
  <c r="BN149" i="88" s="1"/>
  <c r="BO149" i="88" s="1"/>
  <c r="BP149" i="88" s="1"/>
  <c r="BR149" i="88" s="1"/>
  <c r="BS149" i="88" s="1"/>
  <c r="BT149" i="88" s="1"/>
  <c r="BU149" i="88" s="1"/>
  <c r="BV149" i="88" s="1"/>
  <c r="BW149" i="88" s="1"/>
  <c r="BX149" i="88" s="1"/>
  <c r="BY149" i="88" s="1"/>
  <c r="BZ149" i="88" s="1"/>
  <c r="CA149" i="88" s="1"/>
  <c r="CB149" i="88" s="1"/>
  <c r="CC149" i="88" s="1"/>
  <c r="CE149" i="88" s="1"/>
  <c r="CF149" i="88" s="1"/>
  <c r="CG149" i="88" s="1"/>
  <c r="CH149" i="88" s="1"/>
  <c r="CI149" i="88" s="1"/>
  <c r="CJ149" i="88" s="1"/>
  <c r="CK149" i="88" s="1"/>
  <c r="CL149" i="88" s="1"/>
  <c r="CM149" i="88" s="1"/>
  <c r="R254" i="88"/>
  <c r="F254" i="88"/>
  <c r="F303" i="88" s="1"/>
  <c r="W254" i="88"/>
  <c r="O254" i="88"/>
  <c r="H254" i="88"/>
  <c r="Y254" i="88"/>
  <c r="E254" i="88"/>
  <c r="V254" i="88"/>
  <c r="J254" i="88"/>
  <c r="AA254" i="88"/>
  <c r="T254" i="88"/>
  <c r="L254" i="88"/>
  <c r="R33" i="6"/>
  <c r="G33" i="6"/>
  <c r="J35" i="65"/>
  <c r="G40" i="97"/>
  <c r="G22" i="97" s="1"/>
  <c r="AD107" i="88"/>
  <c r="F150" i="88"/>
  <c r="G150" i="88" s="1"/>
  <c r="H150" i="88" s="1"/>
  <c r="I150" i="88" s="1"/>
  <c r="J150" i="88" s="1"/>
  <c r="K150" i="88" s="1"/>
  <c r="L150" i="88" s="1"/>
  <c r="M150" i="88" s="1"/>
  <c r="N150" i="88" s="1"/>
  <c r="O150" i="88" s="1"/>
  <c r="P150" i="88" s="1"/>
  <c r="R150" i="88" s="1"/>
  <c r="S150" i="88" s="1"/>
  <c r="T150" i="88" s="1"/>
  <c r="U150" i="88" s="1"/>
  <c r="V150" i="88" s="1"/>
  <c r="W150" i="88" s="1"/>
  <c r="X150" i="88" s="1"/>
  <c r="Y150" i="88" s="1"/>
  <c r="Z150" i="88" s="1"/>
  <c r="AA150" i="88" s="1"/>
  <c r="AB150" i="88" s="1"/>
  <c r="AC150" i="88" s="1"/>
  <c r="AE150" i="88" s="1"/>
  <c r="AF150" i="88" s="1"/>
  <c r="AG150" i="88" s="1"/>
  <c r="AH150" i="88" s="1"/>
  <c r="AI150" i="88" s="1"/>
  <c r="AJ150" i="88" s="1"/>
  <c r="AK150" i="88" s="1"/>
  <c r="AL150" i="88" s="1"/>
  <c r="AM150" i="88" s="1"/>
  <c r="AN150" i="88" s="1"/>
  <c r="AO150" i="88" s="1"/>
  <c r="AP150" i="88" s="1"/>
  <c r="AR150" i="88" s="1"/>
  <c r="AS150" i="88" s="1"/>
  <c r="AT150" i="88" s="1"/>
  <c r="AU150" i="88" s="1"/>
  <c r="AV150" i="88" s="1"/>
  <c r="AW150" i="88" s="1"/>
  <c r="AX150" i="88" s="1"/>
  <c r="AY150" i="88" s="1"/>
  <c r="AZ150" i="88" s="1"/>
  <c r="BA150" i="88" s="1"/>
  <c r="BB150" i="88" s="1"/>
  <c r="BC150" i="88" s="1"/>
  <c r="BE150" i="88" s="1"/>
  <c r="BF150" i="88" s="1"/>
  <c r="BG150" i="88" s="1"/>
  <c r="BH150" i="88" s="1"/>
  <c r="E303" i="88"/>
  <c r="Q100" i="88"/>
  <c r="Q99" i="88"/>
  <c r="F153" i="88"/>
  <c r="AC252" i="88"/>
  <c r="AE250" i="88"/>
  <c r="I253" i="88"/>
  <c r="E248" i="88"/>
  <c r="S249" i="88"/>
  <c r="F155" i="88"/>
  <c r="G155" i="88" s="1"/>
  <c r="H155" i="88" s="1"/>
  <c r="I155" i="88" s="1"/>
  <c r="J155" i="88" s="1"/>
  <c r="K155" i="88" s="1"/>
  <c r="L155" i="88" s="1"/>
  <c r="M155" i="88" s="1"/>
  <c r="N155" i="88" s="1"/>
  <c r="O155" i="88" s="1"/>
  <c r="P155" i="88" s="1"/>
  <c r="R155" i="88" s="1"/>
  <c r="S155" i="88" s="1"/>
  <c r="T155" i="88" s="1"/>
  <c r="U155" i="88" s="1"/>
  <c r="V155" i="88" s="1"/>
  <c r="W155" i="88" s="1"/>
  <c r="X155" i="88" s="1"/>
  <c r="Y155" i="88" s="1"/>
  <c r="Z155" i="88" s="1"/>
  <c r="AA155" i="88" s="1"/>
  <c r="AB155" i="88" s="1"/>
  <c r="AC155" i="88" s="1"/>
  <c r="AE155" i="88" s="1"/>
  <c r="AF155" i="88" s="1"/>
  <c r="AG155" i="88" s="1"/>
  <c r="AH155" i="88" s="1"/>
  <c r="AI155" i="88" s="1"/>
  <c r="AJ155" i="88" s="1"/>
  <c r="AK155" i="88" s="1"/>
  <c r="AL155" i="88" s="1"/>
  <c r="AM155" i="88" s="1"/>
  <c r="AN155" i="88" s="1"/>
  <c r="AO155" i="88" s="1"/>
  <c r="AP155" i="88" s="1"/>
  <c r="AR155" i="88" s="1"/>
  <c r="AS155" i="88" s="1"/>
  <c r="AT155" i="88" s="1"/>
  <c r="AU155" i="88" s="1"/>
  <c r="AV155" i="88" s="1"/>
  <c r="AW155" i="88" s="1"/>
  <c r="AX155" i="88" s="1"/>
  <c r="AY155" i="88" s="1"/>
  <c r="AZ155" i="88" s="1"/>
  <c r="BA155" i="88" s="1"/>
  <c r="BB155" i="88" s="1"/>
  <c r="BC155" i="88" s="1"/>
  <c r="BE155" i="88" s="1"/>
  <c r="BF155" i="88" s="1"/>
  <c r="BG155" i="88" s="1"/>
  <c r="BH155" i="88" s="1"/>
  <c r="BI155" i="88" s="1"/>
  <c r="BJ155" i="88" s="1"/>
  <c r="BK155" i="88" s="1"/>
  <c r="BL155" i="88" s="1"/>
  <c r="BM155" i="88" s="1"/>
  <c r="BN155" i="88" s="1"/>
  <c r="BO155" i="88" s="1"/>
  <c r="BP155" i="88" s="1"/>
  <c r="BR155" i="88" s="1"/>
  <c r="BS155" i="88" s="1"/>
  <c r="BT155" i="88" s="1"/>
  <c r="BU155" i="88" s="1"/>
  <c r="BV155" i="88" s="1"/>
  <c r="BW155" i="88" s="1"/>
  <c r="AD105" i="88"/>
  <c r="F154" i="88"/>
  <c r="G154" i="88" s="1"/>
  <c r="H154" i="88" s="1"/>
  <c r="I154" i="88" s="1"/>
  <c r="J154" i="88" s="1"/>
  <c r="K154" i="88" s="1"/>
  <c r="L154" i="88" s="1"/>
  <c r="M154" i="88" s="1"/>
  <c r="N154" i="88" s="1"/>
  <c r="O154" i="88" s="1"/>
  <c r="P154" i="88" s="1"/>
  <c r="R154" i="88" s="1"/>
  <c r="S154" i="88" s="1"/>
  <c r="T154" i="88" s="1"/>
  <c r="U154" i="88" s="1"/>
  <c r="V154" i="88" s="1"/>
  <c r="W154" i="88" s="1"/>
  <c r="X154" i="88" s="1"/>
  <c r="Y154" i="88" s="1"/>
  <c r="Z154" i="88" s="1"/>
  <c r="AA154" i="88" s="1"/>
  <c r="AB154" i="88" s="1"/>
  <c r="AC154" i="88" s="1"/>
  <c r="AE154" i="88" s="1"/>
  <c r="AF154" i="88" s="1"/>
  <c r="O252" i="88"/>
  <c r="T252" i="88"/>
  <c r="R252" i="88"/>
  <c r="U252" i="88"/>
  <c r="E252" i="88"/>
  <c r="W252" i="88"/>
  <c r="AE252" i="88"/>
  <c r="G252" i="88"/>
  <c r="N252" i="88"/>
  <c r="H252" i="88"/>
  <c r="S252" i="88"/>
  <c r="X252" i="88"/>
  <c r="F148" i="88"/>
  <c r="G148" i="88" s="1"/>
  <c r="H148" i="88" s="1"/>
  <c r="I148" i="88" s="1"/>
  <c r="J148" i="88" s="1"/>
  <c r="K148" i="88" s="1"/>
  <c r="L148" i="88" s="1"/>
  <c r="M148" i="88" s="1"/>
  <c r="N148" i="88" s="1"/>
  <c r="O148" i="88" s="1"/>
  <c r="P148" i="88" s="1"/>
  <c r="R148" i="88" s="1"/>
  <c r="S148" i="88" s="1"/>
  <c r="T148" i="88" s="1"/>
  <c r="U148" i="88" s="1"/>
  <c r="V148" i="88" s="1"/>
  <c r="W148" i="88" s="1"/>
  <c r="X148" i="88" s="1"/>
  <c r="Y148" i="88" s="1"/>
  <c r="Z148" i="88" s="1"/>
  <c r="AA148" i="88" s="1"/>
  <c r="AB148" i="88" s="1"/>
  <c r="AC148" i="88" s="1"/>
  <c r="AE148" i="88" s="1"/>
  <c r="AB252" i="88"/>
  <c r="AD99" i="88"/>
  <c r="Y252" i="88"/>
  <c r="AA252" i="88"/>
  <c r="Z252" i="88"/>
  <c r="M252" i="88"/>
  <c r="I252" i="88"/>
  <c r="L252" i="88"/>
  <c r="BD102" i="88"/>
  <c r="Q105" i="88"/>
  <c r="AD104" i="88"/>
  <c r="Q104" i="88"/>
  <c r="L253" i="88"/>
  <c r="G253" i="88"/>
  <c r="N253" i="88"/>
  <c r="T253" i="88"/>
  <c r="U253" i="88"/>
  <c r="F151" i="88"/>
  <c r="G151" i="88" s="1"/>
  <c r="H151" i="88" s="1"/>
  <c r="I151" i="88" s="1"/>
  <c r="J151" i="88" s="1"/>
  <c r="K151" i="88" s="1"/>
  <c r="L151" i="88" s="1"/>
  <c r="M151" i="88" s="1"/>
  <c r="N151" i="88" s="1"/>
  <c r="O151" i="88" s="1"/>
  <c r="P151" i="88" s="1"/>
  <c r="R151" i="88" s="1"/>
  <c r="S151" i="88" s="1"/>
  <c r="T151" i="88" s="1"/>
  <c r="U151" i="88" s="1"/>
  <c r="V151" i="88" s="1"/>
  <c r="W151" i="88" s="1"/>
  <c r="X151" i="88" s="1"/>
  <c r="Y151" i="88" s="1"/>
  <c r="Z151" i="88" s="1"/>
  <c r="AA151" i="88" s="1"/>
  <c r="AB151" i="88" s="1"/>
  <c r="AC151" i="88" s="1"/>
  <c r="AE151" i="88" s="1"/>
  <c r="AF151" i="88" s="1"/>
  <c r="AG151" i="88" s="1"/>
  <c r="AH151" i="88" s="1"/>
  <c r="AI151" i="88" s="1"/>
  <c r="AJ151" i="88" s="1"/>
  <c r="AK151" i="88" s="1"/>
  <c r="AL151" i="88" s="1"/>
  <c r="AM151" i="88" s="1"/>
  <c r="AN151" i="88" s="1"/>
  <c r="AO151" i="88" s="1"/>
  <c r="AP151" i="88" s="1"/>
  <c r="AR151" i="88" s="1"/>
  <c r="AS151" i="88" s="1"/>
  <c r="AT151" i="88" s="1"/>
  <c r="AU151" i="88" s="1"/>
  <c r="AV151" i="88" s="1"/>
  <c r="AW151" i="88" s="1"/>
  <c r="AX151" i="88" s="1"/>
  <c r="AY151" i="88" s="1"/>
  <c r="AZ151" i="88" s="1"/>
  <c r="BA151" i="88" s="1"/>
  <c r="BB151" i="88" s="1"/>
  <c r="BC151" i="88" s="1"/>
  <c r="BE151" i="88" s="1"/>
  <c r="BF151" i="88" s="1"/>
  <c r="BG151" i="88" s="1"/>
  <c r="BH151" i="88" s="1"/>
  <c r="BI151" i="88" s="1"/>
  <c r="BJ151" i="88" s="1"/>
  <c r="BK151" i="88" s="1"/>
  <c r="BL151" i="88" s="1"/>
  <c r="BM151" i="88" s="1"/>
  <c r="BN151" i="88" s="1"/>
  <c r="BO151" i="88" s="1"/>
  <c r="BP151" i="88" s="1"/>
  <c r="BR151" i="88" s="1"/>
  <c r="BS151" i="88" s="1"/>
  <c r="BT151" i="88" s="1"/>
  <c r="BU151" i="88" s="1"/>
  <c r="BV151" i="88" s="1"/>
  <c r="BW151" i="88" s="1"/>
  <c r="BX151" i="88" s="1"/>
  <c r="BY151" i="88" s="1"/>
  <c r="BZ151" i="88" s="1"/>
  <c r="CA151" i="88" s="1"/>
  <c r="CB151" i="88" s="1"/>
  <c r="CC151" i="88" s="1"/>
  <c r="CE151" i="88" s="1"/>
  <c r="CF151" i="88" s="1"/>
  <c r="CG151" i="88" s="1"/>
  <c r="CH151" i="88" s="1"/>
  <c r="CI151" i="88" s="1"/>
  <c r="CJ151" i="88" s="1"/>
  <c r="CK151" i="88" s="1"/>
  <c r="CL151" i="88" s="1"/>
  <c r="CM151" i="88" s="1"/>
  <c r="CN151" i="88" s="1"/>
  <c r="CO151" i="88" s="1"/>
  <c r="CP151" i="88" s="1"/>
  <c r="CR151" i="88" s="1"/>
  <c r="CS151" i="88" s="1"/>
  <c r="CT151" i="88" s="1"/>
  <c r="CU151" i="88" s="1"/>
  <c r="CV151" i="88" s="1"/>
  <c r="CW151" i="88" s="1"/>
  <c r="CX151" i="88" s="1"/>
  <c r="CY151" i="88" s="1"/>
  <c r="CZ151" i="88" s="1"/>
  <c r="DA151" i="88" s="1"/>
  <c r="DB151" i="88" s="1"/>
  <c r="DC151" i="88" s="1"/>
  <c r="DE151" i="88" s="1"/>
  <c r="DF151" i="88" s="1"/>
  <c r="DG151" i="88" s="1"/>
  <c r="DH151" i="88" s="1"/>
  <c r="DI151" i="88" s="1"/>
  <c r="DJ151" i="88" s="1"/>
  <c r="DK151" i="88" s="1"/>
  <c r="DL151" i="88" s="1"/>
  <c r="DM151" i="88" s="1"/>
  <c r="DN151" i="88" s="1"/>
  <c r="DO151" i="88" s="1"/>
  <c r="DP151" i="88" s="1"/>
  <c r="DR151" i="88" s="1"/>
  <c r="DS151" i="88" s="1"/>
  <c r="G249" i="88"/>
  <c r="AA249" i="88"/>
  <c r="AD102" i="88"/>
  <c r="AQ102" i="88"/>
  <c r="V249" i="88"/>
  <c r="P253" i="88"/>
  <c r="K253" i="88"/>
  <c r="AE253" i="88"/>
  <c r="AA253" i="88"/>
  <c r="CQ100" i="88"/>
  <c r="Y249" i="88"/>
  <c r="G153" i="88"/>
  <c r="H153" i="88" s="1"/>
  <c r="I153" i="88" s="1"/>
  <c r="J153" i="88" s="1"/>
  <c r="K153" i="88" s="1"/>
  <c r="L153" i="88" s="1"/>
  <c r="M153" i="88" s="1"/>
  <c r="N153" i="88" s="1"/>
  <c r="O153" i="88" s="1"/>
  <c r="P153" i="88" s="1"/>
  <c r="R153" i="88" s="1"/>
  <c r="S153" i="88" s="1"/>
  <c r="T153" i="88" s="1"/>
  <c r="U153" i="88" s="1"/>
  <c r="V153" i="88" s="1"/>
  <c r="W153" i="88" s="1"/>
  <c r="X153" i="88" s="1"/>
  <c r="Y153" i="88" s="1"/>
  <c r="Z153" i="88" s="1"/>
  <c r="AA153" i="88" s="1"/>
  <c r="AB153" i="88" s="1"/>
  <c r="AC153" i="88" s="1"/>
  <c r="AE153" i="88" s="1"/>
  <c r="AF153" i="88" s="1"/>
  <c r="AG153" i="88" s="1"/>
  <c r="F253" i="88"/>
  <c r="H253" i="88"/>
  <c r="J253" i="88"/>
  <c r="AC253" i="88"/>
  <c r="W253" i="88"/>
  <c r="R253" i="88"/>
  <c r="AF204" i="88"/>
  <c r="AF253" i="88"/>
  <c r="AE205" i="88"/>
  <c r="AE254" i="88"/>
  <c r="Q102" i="88"/>
  <c r="V253" i="88"/>
  <c r="Z253" i="88"/>
  <c r="X253" i="88"/>
  <c r="E253" i="88"/>
  <c r="M253" i="88"/>
  <c r="Y253" i="88"/>
  <c r="Z249" i="88"/>
  <c r="AB249" i="88"/>
  <c r="AE201" i="88"/>
  <c r="AE202" i="88"/>
  <c r="AE251" i="88"/>
  <c r="F249" i="88"/>
  <c r="I249" i="88"/>
  <c r="AE249" i="88"/>
  <c r="P249" i="88"/>
  <c r="R249" i="88"/>
  <c r="H249" i="88"/>
  <c r="U249" i="88"/>
  <c r="O249" i="88"/>
  <c r="M249" i="88"/>
  <c r="K249" i="88"/>
  <c r="AF200" i="88"/>
  <c r="AF249" i="88"/>
  <c r="N249" i="88"/>
  <c r="L249" i="88"/>
  <c r="AF203" i="88"/>
  <c r="AF252" i="88"/>
  <c r="Q106" i="88"/>
  <c r="BD106" i="88"/>
  <c r="AQ106" i="88"/>
  <c r="AE198" i="88"/>
  <c r="AE247" i="88"/>
  <c r="AD106" i="88"/>
  <c r="AF199" i="88"/>
  <c r="AE246" i="88"/>
  <c r="AE197" i="88"/>
  <c r="DD101" i="88"/>
  <c r="CN149" i="88"/>
  <c r="CO149" i="88" s="1"/>
  <c r="CP149" i="88" s="1"/>
  <c r="CR149" i="88" s="1"/>
  <c r="CS149" i="88" s="1"/>
  <c r="CT149" i="88" s="1"/>
  <c r="CU149" i="88" s="1"/>
  <c r="CV149" i="88" s="1"/>
  <c r="CW149" i="88" s="1"/>
  <c r="CX149" i="88" s="1"/>
  <c r="CY149" i="88" s="1"/>
  <c r="CZ149" i="88" s="1"/>
  <c r="DA149" i="88" s="1"/>
  <c r="DB149" i="88" s="1"/>
  <c r="DC149" i="88" s="1"/>
  <c r="DE149" i="88" s="1"/>
  <c r="DF149" i="88" s="1"/>
  <c r="DG149" i="88" s="1"/>
  <c r="DH149" i="88" s="1"/>
  <c r="DI149" i="88" s="1"/>
  <c r="DJ149" i="88" s="1"/>
  <c r="DK149" i="88" s="1"/>
  <c r="DL149" i="88" s="1"/>
  <c r="DM149" i="88" s="1"/>
  <c r="DN149" i="88" s="1"/>
  <c r="DO149" i="88" s="1"/>
  <c r="DP149" i="88" s="1"/>
  <c r="DR149" i="88" s="1"/>
  <c r="DS149" i="88" s="1"/>
  <c r="DT149" i="88" s="1"/>
  <c r="DU149" i="88" s="1"/>
  <c r="DV149" i="88" s="1"/>
  <c r="DW149" i="88" s="1"/>
  <c r="DX149" i="88" s="1"/>
  <c r="DY149" i="88" s="1"/>
  <c r="DZ149" i="88" s="1"/>
  <c r="EA149" i="88" s="1"/>
  <c r="EB149" i="88" s="1"/>
  <c r="EC149" i="88" s="1"/>
  <c r="BQ106" i="88"/>
  <c r="DQ101" i="88"/>
  <c r="BI150" i="88"/>
  <c r="BJ150" i="88" s="1"/>
  <c r="BK150" i="88" s="1"/>
  <c r="BL150" i="88" s="1"/>
  <c r="BM150" i="88" s="1"/>
  <c r="BN150" i="88" s="1"/>
  <c r="BO150" i="88" s="1"/>
  <c r="BP150" i="88" s="1"/>
  <c r="BR150" i="88" s="1"/>
  <c r="BS150" i="88" s="1"/>
  <c r="BT150" i="88" s="1"/>
  <c r="BU150" i="88" s="1"/>
  <c r="BV150" i="88" s="1"/>
  <c r="BW150" i="88" s="1"/>
  <c r="BX150" i="88" s="1"/>
  <c r="BY150" i="88" s="1"/>
  <c r="BZ150" i="88" s="1"/>
  <c r="CA150" i="88" s="1"/>
  <c r="CB150" i="88" s="1"/>
  <c r="CC150" i="88" s="1"/>
  <c r="CE150" i="88" s="1"/>
  <c r="CF150" i="88" s="1"/>
  <c r="CG150" i="88" s="1"/>
  <c r="CH150" i="88" s="1"/>
  <c r="CI150" i="88" s="1"/>
  <c r="CJ150" i="88" s="1"/>
  <c r="CK150" i="88" s="1"/>
  <c r="CL150" i="88" s="1"/>
  <c r="CM150" i="88" s="1"/>
  <c r="CN150" i="88" s="1"/>
  <c r="CO150" i="88" s="1"/>
  <c r="CP150" i="88" s="1"/>
  <c r="CR150" i="88" s="1"/>
  <c r="CS150" i="88" s="1"/>
  <c r="CT150" i="88" s="1"/>
  <c r="CU150" i="88" s="1"/>
  <c r="CV150" i="88" s="1"/>
  <c r="CW150" i="88" s="1"/>
  <c r="CX150" i="88" s="1"/>
  <c r="CY150" i="88" s="1"/>
  <c r="CZ150" i="88" s="1"/>
  <c r="DA150" i="88" s="1"/>
  <c r="DB150" i="88" s="1"/>
  <c r="DC150" i="88" s="1"/>
  <c r="DE150" i="88" s="1"/>
  <c r="DF150" i="88" s="1"/>
  <c r="DG150" i="88" s="1"/>
  <c r="DH150" i="88" s="1"/>
  <c r="DI150" i="88" s="1"/>
  <c r="DJ150" i="88" s="1"/>
  <c r="DK150" i="88" s="1"/>
  <c r="DL150" i="88" s="1"/>
  <c r="DM150" i="88" s="1"/>
  <c r="DN150" i="88" s="1"/>
  <c r="DO150" i="88" s="1"/>
  <c r="DP150" i="88" s="1"/>
  <c r="DR150" i="88" s="1"/>
  <c r="DS150" i="88" s="1"/>
  <c r="DT150" i="88" s="1"/>
  <c r="DU150" i="88" s="1"/>
  <c r="DV150" i="88" s="1"/>
  <c r="DW150" i="88" s="1"/>
  <c r="DX150" i="88" s="1"/>
  <c r="DY150" i="88" s="1"/>
  <c r="DZ150" i="88" s="1"/>
  <c r="EA150" i="88" s="1"/>
  <c r="EB150" i="88" s="1"/>
  <c r="EC150" i="88" s="1"/>
  <c r="CD102" i="88"/>
  <c r="CQ101" i="88"/>
  <c r="BQ101" i="88"/>
  <c r="ED101" i="88"/>
  <c r="CD101" i="88"/>
  <c r="BD103" i="88"/>
  <c r="BQ102" i="88"/>
  <c r="ED100" i="88"/>
  <c r="CQ102" i="88"/>
  <c r="DQ100" i="88"/>
  <c r="DQ102" i="88"/>
  <c r="AQ103" i="88"/>
  <c r="DD100" i="88"/>
  <c r="DD102" i="88"/>
  <c r="AO58" i="88"/>
  <c r="AO107" i="88"/>
  <c r="DT53" i="88"/>
  <c r="DT102" i="88"/>
  <c r="BX57" i="88"/>
  <c r="BX106" i="88"/>
  <c r="BJ54" i="88"/>
  <c r="BJ103" i="88"/>
  <c r="AH55" i="88"/>
  <c r="AH104" i="88"/>
  <c r="AG56" i="88"/>
  <c r="AG105" i="88"/>
  <c r="W248" i="88" l="1"/>
  <c r="G303" i="88"/>
  <c r="H303" i="88" s="1"/>
  <c r="I303" i="88" s="1"/>
  <c r="J303" i="88" s="1"/>
  <c r="K303" i="88" s="1"/>
  <c r="L303" i="88" s="1"/>
  <c r="M303" i="88" s="1"/>
  <c r="N303" i="88" s="1"/>
  <c r="O303" i="88" s="1"/>
  <c r="P303" i="88" s="1"/>
  <c r="R303" i="88" s="1"/>
  <c r="S303" i="88" s="1"/>
  <c r="T303" i="88" s="1"/>
  <c r="U303" i="88" s="1"/>
  <c r="V303" i="88" s="1"/>
  <c r="W303" i="88" s="1"/>
  <c r="X303" i="88" s="1"/>
  <c r="Y303" i="88" s="1"/>
  <c r="Z303" i="88" s="1"/>
  <c r="AA303" i="88" s="1"/>
  <c r="AB303" i="88" s="1"/>
  <c r="AC303" i="88" s="1"/>
  <c r="Q254" i="88"/>
  <c r="AD254" i="88"/>
  <c r="E297" i="88"/>
  <c r="K35" i="65"/>
  <c r="H40" i="97"/>
  <c r="H22" i="97" s="1"/>
  <c r="AE248" i="88"/>
  <c r="I248" i="88"/>
  <c r="F248" i="88"/>
  <c r="E301" i="88"/>
  <c r="M248" i="88"/>
  <c r="AF248" i="88"/>
  <c r="E302" i="88"/>
  <c r="F302" i="88" s="1"/>
  <c r="G302" i="88" s="1"/>
  <c r="H302" i="88" s="1"/>
  <c r="I302" i="88" s="1"/>
  <c r="J302" i="88" s="1"/>
  <c r="K302" i="88" s="1"/>
  <c r="L302" i="88" s="1"/>
  <c r="M302" i="88" s="1"/>
  <c r="N302" i="88" s="1"/>
  <c r="O248" i="88"/>
  <c r="N248" i="88"/>
  <c r="X248" i="88"/>
  <c r="V248" i="88"/>
  <c r="H248" i="88"/>
  <c r="AA248" i="88"/>
  <c r="Z248" i="88"/>
  <c r="L248" i="88"/>
  <c r="U248" i="88"/>
  <c r="P248" i="88"/>
  <c r="J248" i="88"/>
  <c r="AB248" i="88"/>
  <c r="AC250" i="88"/>
  <c r="X250" i="88"/>
  <c r="N250" i="88"/>
  <c r="O250" i="88"/>
  <c r="L250" i="88"/>
  <c r="M250" i="88"/>
  <c r="V250" i="88"/>
  <c r="K250" i="88"/>
  <c r="Y250" i="88"/>
  <c r="T250" i="88"/>
  <c r="F250" i="88"/>
  <c r="W250" i="88"/>
  <c r="P250" i="88"/>
  <c r="R250" i="88"/>
  <c r="AB250" i="88"/>
  <c r="J250" i="88"/>
  <c r="I250" i="88"/>
  <c r="Z250" i="88"/>
  <c r="U250" i="88"/>
  <c r="S250" i="88"/>
  <c r="G250" i="88"/>
  <c r="AA250" i="88"/>
  <c r="E250" i="88"/>
  <c r="H250" i="88"/>
  <c r="AC248" i="88"/>
  <c r="R248" i="88"/>
  <c r="T248" i="88"/>
  <c r="K248" i="88"/>
  <c r="Y248" i="88"/>
  <c r="G248" i="88"/>
  <c r="T249" i="88"/>
  <c r="E249" i="88"/>
  <c r="E298" i="88" s="1"/>
  <c r="F298" i="88" s="1"/>
  <c r="G298" i="88" s="1"/>
  <c r="H298" i="88" s="1"/>
  <c r="I298" i="88" s="1"/>
  <c r="W249" i="88"/>
  <c r="AC249" i="88"/>
  <c r="X249" i="88"/>
  <c r="J249" i="88"/>
  <c r="S248" i="88"/>
  <c r="Z251" i="88"/>
  <c r="U251" i="88"/>
  <c r="W251" i="88"/>
  <c r="S251" i="88"/>
  <c r="I251" i="88"/>
  <c r="J251" i="88"/>
  <c r="O251" i="88"/>
  <c r="V251" i="88"/>
  <c r="AB251" i="88"/>
  <c r="G251" i="88"/>
  <c r="H251" i="88"/>
  <c r="M251" i="88"/>
  <c r="N251" i="88"/>
  <c r="T251" i="88"/>
  <c r="AA251" i="88"/>
  <c r="E251" i="88"/>
  <c r="AC251" i="88"/>
  <c r="X251" i="88"/>
  <c r="K251" i="88"/>
  <c r="L251" i="88"/>
  <c r="R251" i="88"/>
  <c r="F251" i="88"/>
  <c r="Y251" i="88"/>
  <c r="P251" i="88"/>
  <c r="Z247" i="88"/>
  <c r="R247" i="88"/>
  <c r="J247" i="88"/>
  <c r="T247" i="88"/>
  <c r="W247" i="88"/>
  <c r="AA247" i="88"/>
  <c r="M247" i="88"/>
  <c r="O247" i="88"/>
  <c r="V247" i="88"/>
  <c r="AC247" i="88"/>
  <c r="N247" i="88"/>
  <c r="G247" i="88"/>
  <c r="P247" i="88"/>
  <c r="L247" i="88"/>
  <c r="X247" i="88"/>
  <c r="E247" i="88"/>
  <c r="I247" i="88"/>
  <c r="Y247" i="88"/>
  <c r="AB247" i="88"/>
  <c r="K247" i="88"/>
  <c r="S247" i="88"/>
  <c r="F247" i="88"/>
  <c r="U247" i="88"/>
  <c r="H247" i="88"/>
  <c r="O253" i="88"/>
  <c r="Q253" i="88" s="1"/>
  <c r="AB253" i="88"/>
  <c r="S253" i="88"/>
  <c r="P252" i="88"/>
  <c r="F252" i="88"/>
  <c r="J252" i="88"/>
  <c r="V252" i="88"/>
  <c r="AD252" i="88" s="1"/>
  <c r="K252" i="88"/>
  <c r="Z246" i="88"/>
  <c r="P246" i="88"/>
  <c r="I246" i="88"/>
  <c r="X246" i="88"/>
  <c r="S246" i="88"/>
  <c r="K246" i="88"/>
  <c r="L246" i="88"/>
  <c r="AB246" i="88"/>
  <c r="E246" i="88"/>
  <c r="V246" i="88"/>
  <c r="AC246" i="88"/>
  <c r="M246" i="88"/>
  <c r="T246" i="88"/>
  <c r="O246" i="88"/>
  <c r="AA246" i="88"/>
  <c r="U246" i="88"/>
  <c r="W246" i="88"/>
  <c r="H246" i="88"/>
  <c r="Y246" i="88"/>
  <c r="R246" i="88"/>
  <c r="J246" i="88"/>
  <c r="F246" i="88"/>
  <c r="G246" i="88"/>
  <c r="N246" i="88"/>
  <c r="AE303" i="88"/>
  <c r="AF205" i="88"/>
  <c r="AF254" i="88"/>
  <c r="AG204" i="88"/>
  <c r="AG253" i="88"/>
  <c r="AF201" i="88"/>
  <c r="AF250" i="88"/>
  <c r="AF202" i="88"/>
  <c r="AF251" i="88"/>
  <c r="AG203" i="88"/>
  <c r="AG252" i="88"/>
  <c r="AG200" i="88"/>
  <c r="AG249" i="88"/>
  <c r="AG199" i="88"/>
  <c r="AG248" i="88"/>
  <c r="AF198" i="88"/>
  <c r="AF247" i="88"/>
  <c r="AF197" i="88"/>
  <c r="AF246" i="88"/>
  <c r="EE101" i="88"/>
  <c r="BX155" i="88"/>
  <c r="BJ152" i="88"/>
  <c r="EE100" i="88"/>
  <c r="AO156" i="88"/>
  <c r="DT151" i="88"/>
  <c r="AG154" i="88"/>
  <c r="AH153" i="88"/>
  <c r="DU53" i="88"/>
  <c r="DU102" i="88"/>
  <c r="BY57" i="88"/>
  <c r="BY106" i="88"/>
  <c r="AP58" i="88"/>
  <c r="AP107" i="88"/>
  <c r="AQ107" i="88" s="1"/>
  <c r="AH56" i="88"/>
  <c r="AH105" i="88"/>
  <c r="BK54" i="88"/>
  <c r="BK103" i="88"/>
  <c r="AI55" i="88"/>
  <c r="AI104" i="88"/>
  <c r="F297" i="88" l="1"/>
  <c r="L35" i="65"/>
  <c r="I40" i="97"/>
  <c r="I22" i="97" s="1"/>
  <c r="G297" i="88"/>
  <c r="AD248" i="88"/>
  <c r="AD249" i="88"/>
  <c r="Q248" i="88"/>
  <c r="H297" i="88"/>
  <c r="I297" i="88" s="1"/>
  <c r="J297" i="88" s="1"/>
  <c r="K297" i="88" s="1"/>
  <c r="L297" i="88" s="1"/>
  <c r="M297" i="88" s="1"/>
  <c r="N297" i="88" s="1"/>
  <c r="O297" i="88" s="1"/>
  <c r="P297" i="88" s="1"/>
  <c r="R297" i="88" s="1"/>
  <c r="S297" i="88" s="1"/>
  <c r="T297" i="88" s="1"/>
  <c r="U297" i="88" s="1"/>
  <c r="V297" i="88" s="1"/>
  <c r="W297" i="88" s="1"/>
  <c r="X297" i="88" s="1"/>
  <c r="Y297" i="88" s="1"/>
  <c r="Z297" i="88" s="1"/>
  <c r="AA297" i="88" s="1"/>
  <c r="AB297" i="88" s="1"/>
  <c r="AC297" i="88" s="1"/>
  <c r="AE297" i="88" s="1"/>
  <c r="AF297" i="88" s="1"/>
  <c r="AG297" i="88" s="1"/>
  <c r="Q249" i="88"/>
  <c r="AD253" i="88"/>
  <c r="O302" i="88"/>
  <c r="P302" i="88" s="1"/>
  <c r="R302" i="88" s="1"/>
  <c r="S302" i="88" s="1"/>
  <c r="T302" i="88" s="1"/>
  <c r="U302" i="88" s="1"/>
  <c r="V302" i="88" s="1"/>
  <c r="W302" i="88" s="1"/>
  <c r="X302" i="88" s="1"/>
  <c r="Y302" i="88" s="1"/>
  <c r="Z302" i="88" s="1"/>
  <c r="AA302" i="88" s="1"/>
  <c r="AB302" i="88" s="1"/>
  <c r="AC302" i="88" s="1"/>
  <c r="AE302" i="88" s="1"/>
  <c r="AF302" i="88" s="1"/>
  <c r="AG302" i="88" s="1"/>
  <c r="AF303" i="88"/>
  <c r="Q252" i="88"/>
  <c r="J298" i="88"/>
  <c r="K298" i="88" s="1"/>
  <c r="L298" i="88" s="1"/>
  <c r="M298" i="88" s="1"/>
  <c r="N298" i="88" s="1"/>
  <c r="O298" i="88" s="1"/>
  <c r="P298" i="88" s="1"/>
  <c r="R298" i="88" s="1"/>
  <c r="S298" i="88" s="1"/>
  <c r="T298" i="88" s="1"/>
  <c r="U298" i="88" s="1"/>
  <c r="V298" i="88" s="1"/>
  <c r="W298" i="88" s="1"/>
  <c r="X298" i="88" s="1"/>
  <c r="Y298" i="88" s="1"/>
  <c r="Z298" i="88" s="1"/>
  <c r="AA298" i="88" s="1"/>
  <c r="AB298" i="88" s="1"/>
  <c r="AC298" i="88" s="1"/>
  <c r="AE298" i="88" s="1"/>
  <c r="AF298" i="88" s="1"/>
  <c r="AG298" i="88" s="1"/>
  <c r="AD246" i="88"/>
  <c r="E296" i="88"/>
  <c r="F296" i="88" s="1"/>
  <c r="G296" i="88" s="1"/>
  <c r="H296" i="88" s="1"/>
  <c r="I296" i="88" s="1"/>
  <c r="J296" i="88" s="1"/>
  <c r="K296" i="88" s="1"/>
  <c r="L296" i="88" s="1"/>
  <c r="M296" i="88" s="1"/>
  <c r="N296" i="88" s="1"/>
  <c r="O296" i="88" s="1"/>
  <c r="P296" i="88" s="1"/>
  <c r="R296" i="88" s="1"/>
  <c r="S296" i="88" s="1"/>
  <c r="T296" i="88" s="1"/>
  <c r="U296" i="88" s="1"/>
  <c r="V296" i="88" s="1"/>
  <c r="W296" i="88" s="1"/>
  <c r="X296" i="88" s="1"/>
  <c r="Y296" i="88" s="1"/>
  <c r="Z296" i="88" s="1"/>
  <c r="AA296" i="88" s="1"/>
  <c r="AB296" i="88" s="1"/>
  <c r="AC296" i="88" s="1"/>
  <c r="AE296" i="88" s="1"/>
  <c r="AF296" i="88" s="1"/>
  <c r="Q247" i="88"/>
  <c r="E300" i="88"/>
  <c r="F300" i="88" s="1"/>
  <c r="G300" i="88" s="1"/>
  <c r="H300" i="88" s="1"/>
  <c r="I300" i="88" s="1"/>
  <c r="J300" i="88" s="1"/>
  <c r="K300" i="88" s="1"/>
  <c r="L300" i="88" s="1"/>
  <c r="M300" i="88" s="1"/>
  <c r="N300" i="88" s="1"/>
  <c r="O300" i="88" s="1"/>
  <c r="P300" i="88" s="1"/>
  <c r="R300" i="88" s="1"/>
  <c r="S300" i="88" s="1"/>
  <c r="T300" i="88" s="1"/>
  <c r="U300" i="88" s="1"/>
  <c r="V300" i="88" s="1"/>
  <c r="W300" i="88" s="1"/>
  <c r="X300" i="88" s="1"/>
  <c r="Y300" i="88" s="1"/>
  <c r="Z300" i="88" s="1"/>
  <c r="AA300" i="88" s="1"/>
  <c r="AB300" i="88" s="1"/>
  <c r="AC300" i="88" s="1"/>
  <c r="AE300" i="88" s="1"/>
  <c r="AF300" i="88" s="1"/>
  <c r="Q251" i="88"/>
  <c r="AD250" i="88"/>
  <c r="AD247" i="88"/>
  <c r="E295" i="88"/>
  <c r="F295" i="88" s="1"/>
  <c r="G295" i="88" s="1"/>
  <c r="H295" i="88" s="1"/>
  <c r="I295" i="88" s="1"/>
  <c r="J295" i="88" s="1"/>
  <c r="K295" i="88" s="1"/>
  <c r="L295" i="88" s="1"/>
  <c r="M295" i="88" s="1"/>
  <c r="N295" i="88" s="1"/>
  <c r="O295" i="88" s="1"/>
  <c r="P295" i="88" s="1"/>
  <c r="R295" i="88" s="1"/>
  <c r="S295" i="88" s="1"/>
  <c r="T295" i="88" s="1"/>
  <c r="U295" i="88" s="1"/>
  <c r="V295" i="88" s="1"/>
  <c r="W295" i="88" s="1"/>
  <c r="X295" i="88" s="1"/>
  <c r="Y295" i="88" s="1"/>
  <c r="Z295" i="88" s="1"/>
  <c r="AA295" i="88" s="1"/>
  <c r="AB295" i="88" s="1"/>
  <c r="AC295" i="88" s="1"/>
  <c r="AE295" i="88" s="1"/>
  <c r="AF295" i="88" s="1"/>
  <c r="Q246" i="88"/>
  <c r="AD251" i="88"/>
  <c r="E299" i="88"/>
  <c r="F299" i="88" s="1"/>
  <c r="G299" i="88" s="1"/>
  <c r="H299" i="88" s="1"/>
  <c r="I299" i="88" s="1"/>
  <c r="J299" i="88" s="1"/>
  <c r="K299" i="88" s="1"/>
  <c r="L299" i="88" s="1"/>
  <c r="M299" i="88" s="1"/>
  <c r="N299" i="88" s="1"/>
  <c r="O299" i="88" s="1"/>
  <c r="P299" i="88" s="1"/>
  <c r="R299" i="88" s="1"/>
  <c r="S299" i="88" s="1"/>
  <c r="T299" i="88" s="1"/>
  <c r="U299" i="88" s="1"/>
  <c r="V299" i="88" s="1"/>
  <c r="W299" i="88" s="1"/>
  <c r="X299" i="88" s="1"/>
  <c r="Y299" i="88" s="1"/>
  <c r="Z299" i="88" s="1"/>
  <c r="AA299" i="88" s="1"/>
  <c r="AB299" i="88" s="1"/>
  <c r="AC299" i="88" s="1"/>
  <c r="AE299" i="88" s="1"/>
  <c r="AF299" i="88" s="1"/>
  <c r="Q250" i="88"/>
  <c r="F301" i="88"/>
  <c r="G301" i="88" s="1"/>
  <c r="H301" i="88" s="1"/>
  <c r="I301" i="88" s="1"/>
  <c r="J301" i="88" s="1"/>
  <c r="K301" i="88" s="1"/>
  <c r="L301" i="88" s="1"/>
  <c r="M301" i="88" s="1"/>
  <c r="N301" i="88" s="1"/>
  <c r="O301" i="88" s="1"/>
  <c r="P301" i="88" s="1"/>
  <c r="R301" i="88" s="1"/>
  <c r="S301" i="88" s="1"/>
  <c r="T301" i="88" s="1"/>
  <c r="U301" i="88" s="1"/>
  <c r="V301" i="88" s="1"/>
  <c r="W301" i="88" s="1"/>
  <c r="X301" i="88" s="1"/>
  <c r="Y301" i="88" s="1"/>
  <c r="Z301" i="88" s="1"/>
  <c r="AA301" i="88" s="1"/>
  <c r="AB301" i="88" s="1"/>
  <c r="AC301" i="88" s="1"/>
  <c r="AE301" i="88" s="1"/>
  <c r="AF301" i="88" s="1"/>
  <c r="AG301" i="88" s="1"/>
  <c r="DU151" i="88"/>
  <c r="AH204" i="88"/>
  <c r="AH253" i="88"/>
  <c r="AG205" i="88"/>
  <c r="AG254" i="88"/>
  <c r="AG303" i="88" s="1"/>
  <c r="AG201" i="88"/>
  <c r="AG250" i="88"/>
  <c r="AH200" i="88"/>
  <c r="AH249" i="88"/>
  <c r="AG202" i="88"/>
  <c r="AG251" i="88"/>
  <c r="AH203" i="88"/>
  <c r="AH252" i="88"/>
  <c r="BY155" i="88"/>
  <c r="AH199" i="88"/>
  <c r="AH248" i="88"/>
  <c r="AG198" i="88"/>
  <c r="AG247" i="88"/>
  <c r="AG197" i="88"/>
  <c r="AG246" i="88"/>
  <c r="BK152" i="88"/>
  <c r="AP156" i="88"/>
  <c r="AI153" i="88"/>
  <c r="AH154" i="88"/>
  <c r="AR58" i="88"/>
  <c r="AR107" i="88"/>
  <c r="BZ57" i="88"/>
  <c r="BZ106" i="88"/>
  <c r="DV53" i="88"/>
  <c r="DV102" i="88"/>
  <c r="AJ55" i="88"/>
  <c r="AJ104" i="88"/>
  <c r="AI56" i="88"/>
  <c r="AI105" i="88"/>
  <c r="BL54" i="88"/>
  <c r="BL103" i="88"/>
  <c r="M35" i="65" l="1"/>
  <c r="K40" i="97" s="1"/>
  <c r="K22" i="97" s="1"/>
  <c r="J40" i="97"/>
  <c r="J22" i="97" s="1"/>
  <c r="DV151" i="88"/>
  <c r="AH302" i="88"/>
  <c r="AH298" i="88"/>
  <c r="AG295" i="88"/>
  <c r="BZ155" i="88"/>
  <c r="AG299" i="88"/>
  <c r="AG300" i="88"/>
  <c r="AH301" i="88"/>
  <c r="AH297" i="88"/>
  <c r="AG296" i="88"/>
  <c r="AH205" i="88"/>
  <c r="AH254" i="88"/>
  <c r="AH303" i="88" s="1"/>
  <c r="AI204" i="88"/>
  <c r="AI253" i="88"/>
  <c r="AI302" i="88" s="1"/>
  <c r="AI203" i="88"/>
  <c r="AI252" i="88"/>
  <c r="AI200" i="88"/>
  <c r="AI249" i="88"/>
  <c r="AH202" i="88"/>
  <c r="AH251" i="88"/>
  <c r="AH201" i="88"/>
  <c r="AH250" i="88"/>
  <c r="AH198" i="88"/>
  <c r="AH247" i="88"/>
  <c r="BL152" i="88"/>
  <c r="AI199" i="88"/>
  <c r="AI248" i="88"/>
  <c r="AH197" i="88"/>
  <c r="AH246" i="88"/>
  <c r="AI154" i="88"/>
  <c r="AR156" i="88"/>
  <c r="AJ153" i="88"/>
  <c r="CA57" i="88"/>
  <c r="CA106" i="88"/>
  <c r="DW53" i="88"/>
  <c r="DW102" i="88"/>
  <c r="AS58" i="88"/>
  <c r="AS107" i="88"/>
  <c r="AJ56" i="88"/>
  <c r="AJ105" i="88"/>
  <c r="BM54" i="88"/>
  <c r="BM103" i="88"/>
  <c r="AK55" i="88"/>
  <c r="AK104" i="88"/>
  <c r="DW151" i="88" l="1"/>
  <c r="AH295" i="88"/>
  <c r="AI298" i="88"/>
  <c r="CA155" i="88"/>
  <c r="AI301" i="88"/>
  <c r="AH300" i="88"/>
  <c r="AH299" i="88"/>
  <c r="AH296" i="88"/>
  <c r="AI297" i="88"/>
  <c r="AI205" i="88"/>
  <c r="AI254" i="88"/>
  <c r="AI303" i="88" s="1"/>
  <c r="AJ204" i="88"/>
  <c r="AJ253" i="88"/>
  <c r="AJ302" i="88" s="1"/>
  <c r="AI202" i="88"/>
  <c r="AI251" i="88"/>
  <c r="AJ203" i="88"/>
  <c r="AJ252" i="88"/>
  <c r="AI201" i="88"/>
  <c r="AI250" i="88"/>
  <c r="AJ200" i="88"/>
  <c r="AJ249" i="88"/>
  <c r="AJ199" i="88"/>
  <c r="AJ248" i="88"/>
  <c r="BM152" i="88"/>
  <c r="AI198" i="88"/>
  <c r="AI247" i="88"/>
  <c r="AI197" i="88"/>
  <c r="AI246" i="88"/>
  <c r="AI295" i="88" s="1"/>
  <c r="AJ154" i="88"/>
  <c r="AS156" i="88"/>
  <c r="AK153" i="88"/>
  <c r="AT58" i="88"/>
  <c r="AT107" i="88"/>
  <c r="DX53" i="88"/>
  <c r="DX102" i="88"/>
  <c r="CB57" i="88"/>
  <c r="CB106" i="88"/>
  <c r="BN54" i="88"/>
  <c r="BN103" i="88"/>
  <c r="AL55" i="88"/>
  <c r="AL104" i="88"/>
  <c r="AK56" i="88"/>
  <c r="AK105" i="88"/>
  <c r="DX151" i="88" l="1"/>
  <c r="CB155" i="88"/>
  <c r="AJ298" i="88"/>
  <c r="AJ301" i="88"/>
  <c r="AI300" i="88"/>
  <c r="AI299" i="88"/>
  <c r="AJ297" i="88"/>
  <c r="AI296" i="88"/>
  <c r="AJ205" i="88"/>
  <c r="AJ254" i="88"/>
  <c r="AJ303" i="88" s="1"/>
  <c r="AK204" i="88"/>
  <c r="AK253" i="88"/>
  <c r="AK302" i="88" s="1"/>
  <c r="AK200" i="88"/>
  <c r="AK249" i="88"/>
  <c r="AK203" i="88"/>
  <c r="AK252" i="88"/>
  <c r="AK301" i="88" s="1"/>
  <c r="AJ201" i="88"/>
  <c r="AJ250" i="88"/>
  <c r="AJ202" i="88"/>
  <c r="AJ251" i="88"/>
  <c r="AJ198" i="88"/>
  <c r="AJ247" i="88"/>
  <c r="BN152" i="88"/>
  <c r="AK199" i="88"/>
  <c r="AK248" i="88"/>
  <c r="AJ197" i="88"/>
  <c r="AJ246" i="88"/>
  <c r="AJ295" i="88" s="1"/>
  <c r="AK154" i="88"/>
  <c r="AT156" i="88"/>
  <c r="AL153" i="88"/>
  <c r="AU58" i="88"/>
  <c r="AU107" i="88"/>
  <c r="CC57" i="88"/>
  <c r="CC106" i="88"/>
  <c r="CD106" i="88" s="1"/>
  <c r="DY53" i="88"/>
  <c r="DY102" i="88"/>
  <c r="DY151" i="88" s="1"/>
  <c r="AM55" i="88"/>
  <c r="AM104" i="88"/>
  <c r="AM153" i="88" s="1"/>
  <c r="AL56" i="88"/>
  <c r="AL105" i="88"/>
  <c r="AL154" i="88" s="1"/>
  <c r="BO54" i="88"/>
  <c r="BO103" i="88"/>
  <c r="AK298" i="88" l="1"/>
  <c r="AJ300" i="88"/>
  <c r="AJ299" i="88"/>
  <c r="AJ296" i="88"/>
  <c r="AK297" i="88"/>
  <c r="AL204" i="88"/>
  <c r="AL253" i="88"/>
  <c r="AL302" i="88" s="1"/>
  <c r="AK205" i="88"/>
  <c r="AK254" i="88"/>
  <c r="AK303" i="88" s="1"/>
  <c r="AK202" i="88"/>
  <c r="AK251" i="88"/>
  <c r="AL203" i="88"/>
  <c r="AL252" i="88"/>
  <c r="AL301" i="88" s="1"/>
  <c r="BO152" i="88"/>
  <c r="AK201" i="88"/>
  <c r="AK250" i="88"/>
  <c r="AL200" i="88"/>
  <c r="AL249" i="88"/>
  <c r="AU156" i="88"/>
  <c r="AL199" i="88"/>
  <c r="AL248" i="88"/>
  <c r="AK198" i="88"/>
  <c r="AK247" i="88"/>
  <c r="AK197" i="88"/>
  <c r="AK246" i="88"/>
  <c r="AK295" i="88" s="1"/>
  <c r="CC155" i="88"/>
  <c r="DZ53" i="88"/>
  <c r="DZ102" i="88"/>
  <c r="DZ151" i="88" s="1"/>
  <c r="AV58" i="88"/>
  <c r="AV107" i="88"/>
  <c r="CE57" i="88"/>
  <c r="CE106" i="88"/>
  <c r="AM56" i="88"/>
  <c r="AM105" i="88"/>
  <c r="AM154" i="88" s="1"/>
  <c r="BP54" i="88"/>
  <c r="BP103" i="88"/>
  <c r="BQ103" i="88" s="1"/>
  <c r="AN55" i="88"/>
  <c r="AN104" i="88"/>
  <c r="AN153" i="88" s="1"/>
  <c r="AL298" i="88" l="1"/>
  <c r="AK300" i="88"/>
  <c r="AK299" i="88"/>
  <c r="AL297" i="88"/>
  <c r="AK296" i="88"/>
  <c r="AL205" i="88"/>
  <c r="AL254" i="88"/>
  <c r="AL303" i="88" s="1"/>
  <c r="AV156" i="88"/>
  <c r="AM204" i="88"/>
  <c r="AM253" i="88"/>
  <c r="AM302" i="88" s="1"/>
  <c r="AM200" i="88"/>
  <c r="AM249" i="88"/>
  <c r="AM298" i="88" s="1"/>
  <c r="AM203" i="88"/>
  <c r="AM252" i="88"/>
  <c r="AM301" i="88" s="1"/>
  <c r="AL201" i="88"/>
  <c r="AL250" i="88"/>
  <c r="AL299" i="88" s="1"/>
  <c r="AL202" i="88"/>
  <c r="AL251" i="88"/>
  <c r="AL300" i="88" s="1"/>
  <c r="AL198" i="88"/>
  <c r="AL247" i="88"/>
  <c r="AM199" i="88"/>
  <c r="AM248" i="88"/>
  <c r="AL197" i="88"/>
  <c r="AL246" i="88"/>
  <c r="AL295" i="88" s="1"/>
  <c r="CE155" i="88"/>
  <c r="BP152" i="88"/>
  <c r="AW58" i="88"/>
  <c r="AW107" i="88"/>
  <c r="CF57" i="88"/>
  <c r="CF106" i="88"/>
  <c r="EA53" i="88"/>
  <c r="EA102" i="88"/>
  <c r="EA151" i="88" s="1"/>
  <c r="BR54" i="88"/>
  <c r="BR103" i="88"/>
  <c r="AO55" i="88"/>
  <c r="AO104" i="88"/>
  <c r="AO153" i="88" s="1"/>
  <c r="AN56" i="88"/>
  <c r="AN105" i="88"/>
  <c r="AN154" i="88" s="1"/>
  <c r="AW156" i="88" l="1"/>
  <c r="AL296" i="88"/>
  <c r="AM297" i="88"/>
  <c r="AN204" i="88"/>
  <c r="AN253" i="88"/>
  <c r="AN302" i="88" s="1"/>
  <c r="CF155" i="88"/>
  <c r="AM205" i="88"/>
  <c r="AM254" i="88"/>
  <c r="AM303" i="88" s="1"/>
  <c r="AM202" i="88"/>
  <c r="AM251" i="88"/>
  <c r="AM300" i="88" s="1"/>
  <c r="AN203" i="88"/>
  <c r="AN252" i="88"/>
  <c r="AN301" i="88" s="1"/>
  <c r="AM201" i="88"/>
  <c r="AM250" i="88"/>
  <c r="AM299" i="88" s="1"/>
  <c r="AN200" i="88"/>
  <c r="AN249" i="88"/>
  <c r="AN298" i="88" s="1"/>
  <c r="AN199" i="88"/>
  <c r="AN248" i="88"/>
  <c r="AM198" i="88"/>
  <c r="AM247" i="88"/>
  <c r="AM296" i="88" s="1"/>
  <c r="AM197" i="88"/>
  <c r="AM246" i="88"/>
  <c r="AM295" i="88" s="1"/>
  <c r="BR152" i="88"/>
  <c r="CG57" i="88"/>
  <c r="CG106" i="88"/>
  <c r="EB53" i="88"/>
  <c r="EB102" i="88"/>
  <c r="EB151" i="88" s="1"/>
  <c r="AX58" i="88"/>
  <c r="AX107" i="88"/>
  <c r="AX156" i="88" s="1"/>
  <c r="AP55" i="88"/>
  <c r="AP104" i="88"/>
  <c r="AQ104" i="88" s="1"/>
  <c r="AO56" i="88"/>
  <c r="AO105" i="88"/>
  <c r="AO154" i="88" s="1"/>
  <c r="BS54" i="88"/>
  <c r="BS103" i="88"/>
  <c r="AN297" i="88" l="1"/>
  <c r="CG155" i="88"/>
  <c r="AN205" i="88"/>
  <c r="AN254" i="88"/>
  <c r="AN303" i="88" s="1"/>
  <c r="AO204" i="88"/>
  <c r="AO253" i="88"/>
  <c r="AO302" i="88" s="1"/>
  <c r="AO203" i="88"/>
  <c r="AO252" i="88"/>
  <c r="AO301" i="88" s="1"/>
  <c r="AO200" i="88"/>
  <c r="AO249" i="88"/>
  <c r="AO298" i="88" s="1"/>
  <c r="AN201" i="88"/>
  <c r="AN250" i="88"/>
  <c r="AN299" i="88" s="1"/>
  <c r="AN202" i="88"/>
  <c r="AN251" i="88"/>
  <c r="AN300" i="88" s="1"/>
  <c r="AN198" i="88"/>
  <c r="AN247" i="88"/>
  <c r="AN296" i="88" s="1"/>
  <c r="AO199" i="88"/>
  <c r="AO248" i="88"/>
  <c r="AN197" i="88"/>
  <c r="AN246" i="88"/>
  <c r="AN295" i="88" s="1"/>
  <c r="BS152" i="88"/>
  <c r="AP153" i="88"/>
  <c r="EC53" i="88"/>
  <c r="EC102" i="88"/>
  <c r="ED102" i="88" s="1"/>
  <c r="EE102" i="88" s="1"/>
  <c r="AY58" i="88"/>
  <c r="AY107" i="88"/>
  <c r="AY156" i="88" s="1"/>
  <c r="CH57" i="88"/>
  <c r="CH106" i="88"/>
  <c r="CH155" i="88" s="1"/>
  <c r="AP56" i="88"/>
  <c r="AP105" i="88"/>
  <c r="AQ105" i="88" s="1"/>
  <c r="BT54" i="88"/>
  <c r="BT103" i="88"/>
  <c r="AR55" i="88"/>
  <c r="AR104" i="88"/>
  <c r="AO297" i="88" l="1"/>
  <c r="AP204" i="88"/>
  <c r="AP253" i="88"/>
  <c r="AQ253" i="88" s="1"/>
  <c r="AO205" i="88"/>
  <c r="AO254" i="88"/>
  <c r="AO303" i="88" s="1"/>
  <c r="AO202" i="88"/>
  <c r="AO251" i="88"/>
  <c r="AO300" i="88" s="1"/>
  <c r="AP200" i="88"/>
  <c r="AP249" i="88"/>
  <c r="AQ249" i="88" s="1"/>
  <c r="AO201" i="88"/>
  <c r="AO250" i="88"/>
  <c r="AO299" i="88" s="1"/>
  <c r="AP203" i="88"/>
  <c r="AP252" i="88"/>
  <c r="AQ252" i="88" s="1"/>
  <c r="AP199" i="88"/>
  <c r="AP248" i="88"/>
  <c r="AQ248" i="88" s="1"/>
  <c r="AO198" i="88"/>
  <c r="AO247" i="88"/>
  <c r="AO296" i="88" s="1"/>
  <c r="AO197" i="88"/>
  <c r="AO246" i="88"/>
  <c r="AO295" i="88" s="1"/>
  <c r="AR153" i="88"/>
  <c r="AP154" i="88"/>
  <c r="BT152" i="88"/>
  <c r="EC151" i="88"/>
  <c r="CI57" i="88"/>
  <c r="CI106" i="88"/>
  <c r="CI155" i="88" s="1"/>
  <c r="AZ58" i="88"/>
  <c r="AZ107" i="88"/>
  <c r="AZ156" i="88" s="1"/>
  <c r="BU54" i="88"/>
  <c r="BU103" i="88"/>
  <c r="AS55" i="88"/>
  <c r="AS104" i="88"/>
  <c r="AR56" i="88"/>
  <c r="AR105" i="88"/>
  <c r="AP298" i="88" l="1"/>
  <c r="AP301" i="88"/>
  <c r="AP302" i="88"/>
  <c r="AP297" i="88"/>
  <c r="AP205" i="88"/>
  <c r="AP254" i="88"/>
  <c r="AQ254" i="88" s="1"/>
  <c r="AR204" i="88"/>
  <c r="AR253" i="88"/>
  <c r="AR203" i="88"/>
  <c r="AR252" i="88"/>
  <c r="AR301" i="88" s="1"/>
  <c r="AR200" i="88"/>
  <c r="AR249" i="88"/>
  <c r="AR298" i="88" s="1"/>
  <c r="AP201" i="88"/>
  <c r="AP250" i="88"/>
  <c r="AQ250" i="88" s="1"/>
  <c r="AP202" i="88"/>
  <c r="AP251" i="88"/>
  <c r="AQ251" i="88" s="1"/>
  <c r="AP198" i="88"/>
  <c r="AP247" i="88"/>
  <c r="AQ247" i="88" s="1"/>
  <c r="AR199" i="88"/>
  <c r="AR248" i="88"/>
  <c r="AP246" i="88"/>
  <c r="AQ246" i="88" s="1"/>
  <c r="AP197" i="88"/>
  <c r="BU152" i="88"/>
  <c r="AR154" i="88"/>
  <c r="AS153" i="88"/>
  <c r="BA58" i="88"/>
  <c r="BA107" i="88"/>
  <c r="BA156" i="88" s="1"/>
  <c r="CJ57" i="88"/>
  <c r="CJ106" i="88"/>
  <c r="CJ155" i="88" s="1"/>
  <c r="AS56" i="88"/>
  <c r="AS105" i="88"/>
  <c r="BV54" i="88"/>
  <c r="BV103" i="88"/>
  <c r="AT55" i="88"/>
  <c r="AT104" i="88"/>
  <c r="AR302" i="88" l="1"/>
  <c r="AP303" i="88"/>
  <c r="AP300" i="88"/>
  <c r="AP299" i="88"/>
  <c r="AR297" i="88"/>
  <c r="AP296" i="88"/>
  <c r="AP295" i="88"/>
  <c r="AS204" i="88"/>
  <c r="AS253" i="88"/>
  <c r="AS302" i="88" s="1"/>
  <c r="AR205" i="88"/>
  <c r="AR254" i="88"/>
  <c r="AR202" i="88"/>
  <c r="AR251" i="88"/>
  <c r="AS200" i="88"/>
  <c r="AS249" i="88"/>
  <c r="AS298" i="88" s="1"/>
  <c r="AR201" i="88"/>
  <c r="AR250" i="88"/>
  <c r="AS203" i="88"/>
  <c r="AS252" i="88"/>
  <c r="AS301" i="88" s="1"/>
  <c r="AS199" i="88"/>
  <c r="AS248" i="88"/>
  <c r="AR198" i="88"/>
  <c r="AR247" i="88"/>
  <c r="AR246" i="88"/>
  <c r="AR197" i="88"/>
  <c r="AS154" i="88"/>
  <c r="BV152" i="88"/>
  <c r="AT153" i="88"/>
  <c r="CK57" i="88"/>
  <c r="CK106" i="88"/>
  <c r="CK155" i="88" s="1"/>
  <c r="BB58" i="88"/>
  <c r="BB107" i="88"/>
  <c r="BB156" i="88" s="1"/>
  <c r="BW54" i="88"/>
  <c r="BW103" i="88"/>
  <c r="AU55" i="88"/>
  <c r="AU104" i="88"/>
  <c r="AT56" i="88"/>
  <c r="AT105" i="88"/>
  <c r="AT154" i="88" s="1"/>
  <c r="AR299" i="88" l="1"/>
  <c r="AR303" i="88"/>
  <c r="AR300" i="88"/>
  <c r="AR296" i="88"/>
  <c r="AS297" i="88"/>
  <c r="AR295" i="88"/>
  <c r="AS205" i="88"/>
  <c r="AS254" i="88"/>
  <c r="AT204" i="88"/>
  <c r="AT253" i="88"/>
  <c r="AT302" i="88" s="1"/>
  <c r="AS201" i="88"/>
  <c r="AS250" i="88"/>
  <c r="AT200" i="88"/>
  <c r="AT249" i="88"/>
  <c r="AT298" i="88" s="1"/>
  <c r="AT203" i="88"/>
  <c r="AT252" i="88"/>
  <c r="AT301" i="88" s="1"/>
  <c r="AS202" i="88"/>
  <c r="AS251" i="88"/>
  <c r="BW152" i="88"/>
  <c r="AT199" i="88"/>
  <c r="AT248" i="88"/>
  <c r="AS198" i="88"/>
  <c r="AS247" i="88"/>
  <c r="AS246" i="88"/>
  <c r="AS197" i="88"/>
  <c r="AU153" i="88"/>
  <c r="BC58" i="88"/>
  <c r="BC107" i="88"/>
  <c r="BD107" i="88" s="1"/>
  <c r="CL57" i="88"/>
  <c r="CL106" i="88"/>
  <c r="CL155" i="88" s="1"/>
  <c r="AU56" i="88"/>
  <c r="AU105" i="88"/>
  <c r="AU154" i="88" s="1"/>
  <c r="BX54" i="88"/>
  <c r="BX103" i="88"/>
  <c r="AV55" i="88"/>
  <c r="AV104" i="88"/>
  <c r="AS299" i="88" l="1"/>
  <c r="AS303" i="88"/>
  <c r="AS300" i="88"/>
  <c r="AT297" i="88"/>
  <c r="AS296" i="88"/>
  <c r="AS295" i="88"/>
  <c r="AU204" i="88"/>
  <c r="AU253" i="88"/>
  <c r="AU302" i="88" s="1"/>
  <c r="AT205" i="88"/>
  <c r="AT254" i="88"/>
  <c r="BX152" i="88"/>
  <c r="AT201" i="88"/>
  <c r="AT250" i="88"/>
  <c r="AT299" i="88" s="1"/>
  <c r="AV153" i="88"/>
  <c r="AU200" i="88"/>
  <c r="AU249" i="88"/>
  <c r="AU298" i="88" s="1"/>
  <c r="AT202" i="88"/>
  <c r="AT251" i="88"/>
  <c r="AU203" i="88"/>
  <c r="AU252" i="88"/>
  <c r="AU301" i="88" s="1"/>
  <c r="AT198" i="88"/>
  <c r="AT247" i="88"/>
  <c r="AU199" i="88"/>
  <c r="AU248" i="88"/>
  <c r="AT246" i="88"/>
  <c r="AT197" i="88"/>
  <c r="BC156" i="88"/>
  <c r="CM57" i="88"/>
  <c r="CM106" i="88"/>
  <c r="CM155" i="88" s="1"/>
  <c r="BE58" i="88"/>
  <c r="BE107" i="88"/>
  <c r="BY54" i="88"/>
  <c r="BY103" i="88"/>
  <c r="AW55" i="88"/>
  <c r="AW104" i="88"/>
  <c r="AW153" i="88" s="1"/>
  <c r="AV56" i="88"/>
  <c r="AV105" i="88"/>
  <c r="AV154" i="88" s="1"/>
  <c r="AT303" i="88" l="1"/>
  <c r="AT300" i="88"/>
  <c r="AT296" i="88"/>
  <c r="AU297" i="88"/>
  <c r="AT295" i="88"/>
  <c r="AV204" i="88"/>
  <c r="AV253" i="88"/>
  <c r="AV302" i="88" s="1"/>
  <c r="BY152" i="88"/>
  <c r="AU205" i="88"/>
  <c r="AU254" i="88"/>
  <c r="AV200" i="88"/>
  <c r="AV249" i="88"/>
  <c r="AV298" i="88" s="1"/>
  <c r="AU201" i="88"/>
  <c r="AU250" i="88"/>
  <c r="AU299" i="88" s="1"/>
  <c r="AV203" i="88"/>
  <c r="AV252" i="88"/>
  <c r="AV301" i="88" s="1"/>
  <c r="AU202" i="88"/>
  <c r="AU251" i="88"/>
  <c r="AU198" i="88"/>
  <c r="AU247" i="88"/>
  <c r="AV199" i="88"/>
  <c r="AV248" i="88"/>
  <c r="AU197" i="88"/>
  <c r="AU246" i="88"/>
  <c r="BE156" i="88"/>
  <c r="BF58" i="88"/>
  <c r="BF107" i="88"/>
  <c r="CN57" i="88"/>
  <c r="CN106" i="88"/>
  <c r="CN155" i="88" s="1"/>
  <c r="AW56" i="88"/>
  <c r="AW105" i="88"/>
  <c r="AW154" i="88" s="1"/>
  <c r="AX55" i="88"/>
  <c r="AX104" i="88"/>
  <c r="AX153" i="88" s="1"/>
  <c r="BZ54" i="88"/>
  <c r="BZ103" i="88"/>
  <c r="AU303" i="88" l="1"/>
  <c r="AU300" i="88"/>
  <c r="AV297" i="88"/>
  <c r="AU296" i="88"/>
  <c r="AU295" i="88"/>
  <c r="AW204" i="88"/>
  <c r="AW253" i="88"/>
  <c r="AW302" i="88" s="1"/>
  <c r="BZ152" i="88"/>
  <c r="AV205" i="88"/>
  <c r="AV254" i="88"/>
  <c r="AV202" i="88"/>
  <c r="AV251" i="88"/>
  <c r="AV201" i="88"/>
  <c r="AV250" i="88"/>
  <c r="AV299" i="88" s="1"/>
  <c r="AW203" i="88"/>
  <c r="AW252" i="88"/>
  <c r="AW301" i="88" s="1"/>
  <c r="AW200" i="88"/>
  <c r="AW249" i="88"/>
  <c r="AW298" i="88" s="1"/>
  <c r="AW199" i="88"/>
  <c r="AW248" i="88"/>
  <c r="AV198" i="88"/>
  <c r="AV247" i="88"/>
  <c r="AV197" i="88"/>
  <c r="AV246" i="88"/>
  <c r="BF156" i="88"/>
  <c r="CO57" i="88"/>
  <c r="CO106" i="88"/>
  <c r="CO155" i="88" s="1"/>
  <c r="BG58" i="88"/>
  <c r="BG107" i="88"/>
  <c r="BG156" i="88" s="1"/>
  <c r="AY55" i="88"/>
  <c r="AY104" i="88"/>
  <c r="AY153" i="88" s="1"/>
  <c r="CA54" i="88"/>
  <c r="CA103" i="88"/>
  <c r="AX56" i="88"/>
  <c r="AX105" i="88"/>
  <c r="AX154" i="88" s="1"/>
  <c r="AV300" i="88" l="1"/>
  <c r="AV303" i="88"/>
  <c r="AV296" i="88"/>
  <c r="AW297" i="88"/>
  <c r="CA152" i="88"/>
  <c r="AV295" i="88"/>
  <c r="AW205" i="88"/>
  <c r="AW254" i="88"/>
  <c r="AW303" i="88" s="1"/>
  <c r="AX204" i="88"/>
  <c r="AX253" i="88"/>
  <c r="AX302" i="88" s="1"/>
  <c r="AX203" i="88"/>
  <c r="AX252" i="88"/>
  <c r="AX301" i="88" s="1"/>
  <c r="AW202" i="88"/>
  <c r="AW251" i="88"/>
  <c r="AW300" i="88" s="1"/>
  <c r="AX200" i="88"/>
  <c r="AX249" i="88"/>
  <c r="AX298" i="88" s="1"/>
  <c r="AW201" i="88"/>
  <c r="AW250" i="88"/>
  <c r="AW299" i="88" s="1"/>
  <c r="AX199" i="88"/>
  <c r="AX248" i="88"/>
  <c r="AW198" i="88"/>
  <c r="AW247" i="88"/>
  <c r="AW197" i="88"/>
  <c r="AW246" i="88"/>
  <c r="BH58" i="88"/>
  <c r="BH107" i="88"/>
  <c r="BH156" i="88" s="1"/>
  <c r="CP57" i="88"/>
  <c r="CP106" i="88"/>
  <c r="CQ106" i="88" s="1"/>
  <c r="CB54" i="88"/>
  <c r="CB103" i="88"/>
  <c r="CB152" i="88" s="1"/>
  <c r="AY56" i="88"/>
  <c r="AY105" i="88"/>
  <c r="AY154" i="88" s="1"/>
  <c r="AZ55" i="88"/>
  <c r="AZ104" i="88"/>
  <c r="AZ153" i="88" s="1"/>
  <c r="AX297" i="88" l="1"/>
  <c r="AW296" i="88"/>
  <c r="AW295" i="88"/>
  <c r="AY204" i="88"/>
  <c r="AY253" i="88"/>
  <c r="AY302" i="88" s="1"/>
  <c r="AX205" i="88"/>
  <c r="AX254" i="88"/>
  <c r="AX303" i="88" s="1"/>
  <c r="AX201" i="88"/>
  <c r="AX250" i="88"/>
  <c r="AX299" i="88" s="1"/>
  <c r="AX202" i="88"/>
  <c r="AX251" i="88"/>
  <c r="AX300" i="88" s="1"/>
  <c r="AY200" i="88"/>
  <c r="AY249" i="88"/>
  <c r="AY298" i="88" s="1"/>
  <c r="AY203" i="88"/>
  <c r="AY252" i="88"/>
  <c r="AY301" i="88" s="1"/>
  <c r="AX198" i="88"/>
  <c r="AX247" i="88"/>
  <c r="AY199" i="88"/>
  <c r="AY248" i="88"/>
  <c r="AX197" i="88"/>
  <c r="AX246" i="88"/>
  <c r="CP155" i="88"/>
  <c r="CR57" i="88"/>
  <c r="CR106" i="88"/>
  <c r="BI58" i="88"/>
  <c r="BI107" i="88"/>
  <c r="BI156" i="88" s="1"/>
  <c r="AZ56" i="88"/>
  <c r="AZ105" i="88"/>
  <c r="AZ154" i="88" s="1"/>
  <c r="BA55" i="88"/>
  <c r="BA104" i="88"/>
  <c r="BA153" i="88" s="1"/>
  <c r="CC54" i="88"/>
  <c r="CC103" i="88"/>
  <c r="CD103" i="88" s="1"/>
  <c r="AX296" i="88" l="1"/>
  <c r="AY297" i="88"/>
  <c r="AX295" i="88"/>
  <c r="AY205" i="88"/>
  <c r="AY254" i="88"/>
  <c r="AY303" i="88" s="1"/>
  <c r="AZ204" i="88"/>
  <c r="AZ253" i="88"/>
  <c r="AZ302" i="88" s="1"/>
  <c r="AZ203" i="88"/>
  <c r="AZ252" i="88"/>
  <c r="AZ301" i="88" s="1"/>
  <c r="AY202" i="88"/>
  <c r="AY251" i="88"/>
  <c r="AY300" i="88" s="1"/>
  <c r="AZ200" i="88"/>
  <c r="AZ249" i="88"/>
  <c r="AZ298" i="88" s="1"/>
  <c r="AY201" i="88"/>
  <c r="AY250" i="88"/>
  <c r="AY299" i="88" s="1"/>
  <c r="AZ199" i="88"/>
  <c r="AZ248" i="88"/>
  <c r="AY198" i="88"/>
  <c r="AY247" i="88"/>
  <c r="AY197" i="88"/>
  <c r="AY246" i="88"/>
  <c r="CR155" i="88"/>
  <c r="CC152" i="88"/>
  <c r="BJ58" i="88"/>
  <c r="BJ107" i="88"/>
  <c r="BJ156" i="88" s="1"/>
  <c r="CS57" i="88"/>
  <c r="CS106" i="88"/>
  <c r="BB55" i="88"/>
  <c r="BB104" i="88"/>
  <c r="BB153" i="88" s="1"/>
  <c r="CE54" i="88"/>
  <c r="CE103" i="88"/>
  <c r="BA56" i="88"/>
  <c r="BA105" i="88"/>
  <c r="BA154" i="88" s="1"/>
  <c r="AZ297" i="88" l="1"/>
  <c r="AY296" i="88"/>
  <c r="AY295" i="88"/>
  <c r="BA204" i="88"/>
  <c r="BA253" i="88"/>
  <c r="BA302" i="88" s="1"/>
  <c r="AZ205" i="88"/>
  <c r="AZ254" i="88"/>
  <c r="AZ303" i="88" s="1"/>
  <c r="AZ201" i="88"/>
  <c r="AZ250" i="88"/>
  <c r="AZ299" i="88" s="1"/>
  <c r="AZ202" i="88"/>
  <c r="AZ251" i="88"/>
  <c r="AZ300" i="88" s="1"/>
  <c r="BA200" i="88"/>
  <c r="BA249" i="88"/>
  <c r="BA298" i="88" s="1"/>
  <c r="BA203" i="88"/>
  <c r="BA252" i="88"/>
  <c r="BA301" i="88" s="1"/>
  <c r="AZ198" i="88"/>
  <c r="AZ247" i="88"/>
  <c r="BA199" i="88"/>
  <c r="BA248" i="88"/>
  <c r="AZ197" i="88"/>
  <c r="AZ246" i="88"/>
  <c r="CS155" i="88"/>
  <c r="CE152" i="88"/>
  <c r="CT57" i="88"/>
  <c r="CT106" i="88"/>
  <c r="BK58" i="88"/>
  <c r="BK107" i="88"/>
  <c r="BK156" i="88" s="1"/>
  <c r="BB56" i="88"/>
  <c r="BB105" i="88"/>
  <c r="BB154" i="88" s="1"/>
  <c r="CF54" i="88"/>
  <c r="CF103" i="88"/>
  <c r="BC55" i="88"/>
  <c r="BC104" i="88"/>
  <c r="BD104" i="88" s="1"/>
  <c r="AZ296" i="88" l="1"/>
  <c r="BA297" i="88"/>
  <c r="AZ295" i="88"/>
  <c r="BA205" i="88"/>
  <c r="BA254" i="88"/>
  <c r="BA303" i="88" s="1"/>
  <c r="BB204" i="88"/>
  <c r="BB253" i="88"/>
  <c r="BB302" i="88" s="1"/>
  <c r="BB203" i="88"/>
  <c r="BB252" i="88"/>
  <c r="BB301" i="88" s="1"/>
  <c r="BA202" i="88"/>
  <c r="BA251" i="88"/>
  <c r="BA300" i="88" s="1"/>
  <c r="BB200" i="88"/>
  <c r="BB249" i="88"/>
  <c r="BB298" i="88" s="1"/>
  <c r="BA201" i="88"/>
  <c r="BA250" i="88"/>
  <c r="BA299" i="88" s="1"/>
  <c r="BB199" i="88"/>
  <c r="BB248" i="88"/>
  <c r="BA198" i="88"/>
  <c r="BA247" i="88"/>
  <c r="BA197" i="88"/>
  <c r="BA246" i="88"/>
  <c r="CT155" i="88"/>
  <c r="CF152" i="88"/>
  <c r="BC153" i="88"/>
  <c r="BL58" i="88"/>
  <c r="BL107" i="88"/>
  <c r="BL156" i="88" s="1"/>
  <c r="CU57" i="88"/>
  <c r="CU106" i="88"/>
  <c r="CG54" i="88"/>
  <c r="CG103" i="88"/>
  <c r="BE55" i="88"/>
  <c r="BE104" i="88"/>
  <c r="BC56" i="88"/>
  <c r="BC105" i="88"/>
  <c r="BD105" i="88" s="1"/>
  <c r="BB297" i="88" l="1"/>
  <c r="BA296" i="88"/>
  <c r="BA295" i="88"/>
  <c r="BC204" i="88"/>
  <c r="BC253" i="88"/>
  <c r="BD253" i="88" s="1"/>
  <c r="BB205" i="88"/>
  <c r="BB254" i="88"/>
  <c r="BB303" i="88" s="1"/>
  <c r="BB202" i="88"/>
  <c r="BB251" i="88"/>
  <c r="BB300" i="88" s="1"/>
  <c r="BB201" i="88"/>
  <c r="BB250" i="88"/>
  <c r="BB299" i="88" s="1"/>
  <c r="BC200" i="88"/>
  <c r="BC249" i="88"/>
  <c r="BD249" i="88" s="1"/>
  <c r="BC203" i="88"/>
  <c r="BC252" i="88"/>
  <c r="BD252" i="88" s="1"/>
  <c r="BB198" i="88"/>
  <c r="BB247" i="88"/>
  <c r="BC199" i="88"/>
  <c r="BC248" i="88"/>
  <c r="BD248" i="88" s="1"/>
  <c r="CU155" i="88"/>
  <c r="BB197" i="88"/>
  <c r="BB246" i="88"/>
  <c r="BE153" i="88"/>
  <c r="CG152" i="88"/>
  <c r="BC154" i="88"/>
  <c r="CV57" i="88"/>
  <c r="CV106" i="88"/>
  <c r="BM58" i="88"/>
  <c r="BM107" i="88"/>
  <c r="BM156" i="88" s="1"/>
  <c r="BF55" i="88"/>
  <c r="BF104" i="88"/>
  <c r="BE56" i="88"/>
  <c r="BE105" i="88"/>
  <c r="CH54" i="88"/>
  <c r="CH103" i="88"/>
  <c r="BC301" i="88" l="1"/>
  <c r="BC302" i="88"/>
  <c r="BC298" i="88"/>
  <c r="BB296" i="88"/>
  <c r="CV155" i="88"/>
  <c r="BC297" i="88"/>
  <c r="BB295" i="88"/>
  <c r="BC205" i="88"/>
  <c r="BC254" i="88"/>
  <c r="BD254" i="88" s="1"/>
  <c r="BE204" i="88"/>
  <c r="BE253" i="88"/>
  <c r="BE203" i="88"/>
  <c r="BE252" i="88"/>
  <c r="BE301" i="88" s="1"/>
  <c r="BC201" i="88"/>
  <c r="BC250" i="88"/>
  <c r="BD250" i="88" s="1"/>
  <c r="BE200" i="88"/>
  <c r="BE249" i="88"/>
  <c r="BC202" i="88"/>
  <c r="BC251" i="88"/>
  <c r="BD251" i="88" s="1"/>
  <c r="BE199" i="88"/>
  <c r="BE248" i="88"/>
  <c r="BC198" i="88"/>
  <c r="BC247" i="88"/>
  <c r="BD247" i="88" s="1"/>
  <c r="BC197" i="88"/>
  <c r="BC246" i="88"/>
  <c r="BD246" i="88" s="1"/>
  <c r="BE154" i="88"/>
  <c r="CH152" i="88"/>
  <c r="BF153" i="88"/>
  <c r="BN58" i="88"/>
  <c r="BN107" i="88"/>
  <c r="BN156" i="88" s="1"/>
  <c r="CW57" i="88"/>
  <c r="CW106" i="88"/>
  <c r="CW155" i="88" s="1"/>
  <c r="CI54" i="88"/>
  <c r="CI103" i="88"/>
  <c r="BG55" i="88"/>
  <c r="BG104" i="88"/>
  <c r="BF56" i="88"/>
  <c r="BF105" i="88"/>
  <c r="BE302" i="88" l="1"/>
  <c r="BC303" i="88"/>
  <c r="BE297" i="88"/>
  <c r="BE298" i="88"/>
  <c r="BC300" i="88"/>
  <c r="BC299" i="88"/>
  <c r="BC296" i="88"/>
  <c r="BC295" i="88"/>
  <c r="BF204" i="88"/>
  <c r="BF253" i="88"/>
  <c r="BE205" i="88"/>
  <c r="BE254" i="88"/>
  <c r="BE202" i="88"/>
  <c r="BE251" i="88"/>
  <c r="BE201" i="88"/>
  <c r="BE250" i="88"/>
  <c r="BF200" i="88"/>
  <c r="BF249" i="88"/>
  <c r="BF203" i="88"/>
  <c r="BF252" i="88"/>
  <c r="BF301" i="88" s="1"/>
  <c r="BE198" i="88"/>
  <c r="BE247" i="88"/>
  <c r="BF199" i="88"/>
  <c r="BF248" i="88"/>
  <c r="BF297" i="88" s="1"/>
  <c r="BE197" i="88"/>
  <c r="BE246" i="88"/>
  <c r="BG153" i="88"/>
  <c r="CI152" i="88"/>
  <c r="BF154" i="88"/>
  <c r="CX57" i="88"/>
  <c r="CX106" i="88"/>
  <c r="CX155" i="88" s="1"/>
  <c r="BO58" i="88"/>
  <c r="BO107" i="88"/>
  <c r="BO156" i="88" s="1"/>
  <c r="BG56" i="88"/>
  <c r="BG105" i="88"/>
  <c r="CJ54" i="88"/>
  <c r="CJ103" i="88"/>
  <c r="BH55" i="88"/>
  <c r="BH104" i="88"/>
  <c r="BE303" i="88" l="1"/>
  <c r="BE300" i="88"/>
  <c r="BF302" i="88"/>
  <c r="BF298" i="88"/>
  <c r="BE299" i="88"/>
  <c r="BE296" i="88"/>
  <c r="BE295" i="88"/>
  <c r="BF205" i="88"/>
  <c r="BF254" i="88"/>
  <c r="BG204" i="88"/>
  <c r="BG253" i="88"/>
  <c r="BG200" i="88"/>
  <c r="BG249" i="88"/>
  <c r="BF201" i="88"/>
  <c r="BF250" i="88"/>
  <c r="BG203" i="88"/>
  <c r="BG252" i="88"/>
  <c r="BG301" i="88" s="1"/>
  <c r="BF202" i="88"/>
  <c r="BF251" i="88"/>
  <c r="BF300" i="88" s="1"/>
  <c r="BG199" i="88"/>
  <c r="BG248" i="88"/>
  <c r="BG297" i="88" s="1"/>
  <c r="BF198" i="88"/>
  <c r="BF247" i="88"/>
  <c r="BF246" i="88"/>
  <c r="BF197" i="88"/>
  <c r="BG154" i="88"/>
  <c r="CJ152" i="88"/>
  <c r="BH153" i="88"/>
  <c r="BP58" i="88"/>
  <c r="BP107" i="88"/>
  <c r="BQ107" i="88" s="1"/>
  <c r="CY57" i="88"/>
  <c r="CY106" i="88"/>
  <c r="CY155" i="88" s="1"/>
  <c r="BI55" i="88"/>
  <c r="BI104" i="88"/>
  <c r="BH56" i="88"/>
  <c r="BH105" i="88"/>
  <c r="CK54" i="88"/>
  <c r="CK103" i="88"/>
  <c r="BG302" i="88" l="1"/>
  <c r="BF303" i="88"/>
  <c r="BF299" i="88"/>
  <c r="BG298" i="88"/>
  <c r="BF296" i="88"/>
  <c r="BF295" i="88"/>
  <c r="BH204" i="88"/>
  <c r="BH253" i="88"/>
  <c r="BG205" i="88"/>
  <c r="BG254" i="88"/>
  <c r="BG201" i="88"/>
  <c r="BG250" i="88"/>
  <c r="BH200" i="88"/>
  <c r="BH249" i="88"/>
  <c r="BG202" i="88"/>
  <c r="BG251" i="88"/>
  <c r="BG300" i="88" s="1"/>
  <c r="BH203" i="88"/>
  <c r="BH252" i="88"/>
  <c r="BH301" i="88" s="1"/>
  <c r="BG198" i="88"/>
  <c r="BG247" i="88"/>
  <c r="BH199" i="88"/>
  <c r="BH248" i="88"/>
  <c r="BH297" i="88" s="1"/>
  <c r="BG246" i="88"/>
  <c r="BG197" i="88"/>
  <c r="BH154" i="88"/>
  <c r="BI153" i="88"/>
  <c r="BP156" i="88"/>
  <c r="CK152" i="88"/>
  <c r="CZ57" i="88"/>
  <c r="CZ106" i="88"/>
  <c r="CZ155" i="88" s="1"/>
  <c r="BR58" i="88"/>
  <c r="BR107" i="88"/>
  <c r="BJ55" i="88"/>
  <c r="BJ104" i="88"/>
  <c r="BI56" i="88"/>
  <c r="BI105" i="88"/>
  <c r="CL54" i="88"/>
  <c r="CL103" i="88"/>
  <c r="BJ153" i="88" l="1"/>
  <c r="BG303" i="88"/>
  <c r="BH302" i="88"/>
  <c r="BH298" i="88"/>
  <c r="BG299" i="88"/>
  <c r="BG296" i="88"/>
  <c r="BG295" i="88"/>
  <c r="BI204" i="88"/>
  <c r="BI253" i="88"/>
  <c r="BH205" i="88"/>
  <c r="BH254" i="88"/>
  <c r="BI203" i="88"/>
  <c r="BI252" i="88"/>
  <c r="BI301" i="88" s="1"/>
  <c r="BI200" i="88"/>
  <c r="BI249" i="88"/>
  <c r="BH202" i="88"/>
  <c r="BH251" i="88"/>
  <c r="BH300" i="88" s="1"/>
  <c r="BH201" i="88"/>
  <c r="BH250" i="88"/>
  <c r="BI154" i="88"/>
  <c r="BI199" i="88"/>
  <c r="BI248" i="88"/>
  <c r="BI297" i="88" s="1"/>
  <c r="BH198" i="88"/>
  <c r="BH247" i="88"/>
  <c r="BH197" i="88"/>
  <c r="BH246" i="88"/>
  <c r="BR156" i="88"/>
  <c r="CL152" i="88"/>
  <c r="BS58" i="88"/>
  <c r="BS107" i="88"/>
  <c r="DA57" i="88"/>
  <c r="DA106" i="88"/>
  <c r="DA155" i="88" s="1"/>
  <c r="BJ56" i="88"/>
  <c r="BJ105" i="88"/>
  <c r="CM54" i="88"/>
  <c r="CM103" i="88"/>
  <c r="BK55" i="88"/>
  <c r="BK104" i="88"/>
  <c r="BK153" i="88" s="1"/>
  <c r="CM152" i="88" l="1"/>
  <c r="BI302" i="88"/>
  <c r="BH303" i="88"/>
  <c r="BH299" i="88"/>
  <c r="BI298" i="88"/>
  <c r="BH296" i="88"/>
  <c r="BJ154" i="88"/>
  <c r="BH295" i="88"/>
  <c r="BI205" i="88"/>
  <c r="BI254" i="88"/>
  <c r="BJ204" i="88"/>
  <c r="BJ253" i="88"/>
  <c r="BJ200" i="88"/>
  <c r="BJ249" i="88"/>
  <c r="BI202" i="88"/>
  <c r="BI251" i="88"/>
  <c r="BI300" i="88" s="1"/>
  <c r="BJ203" i="88"/>
  <c r="BJ252" i="88"/>
  <c r="BJ301" i="88" s="1"/>
  <c r="BI201" i="88"/>
  <c r="BI250" i="88"/>
  <c r="BS156" i="88"/>
  <c r="BJ199" i="88"/>
  <c r="BJ248" i="88"/>
  <c r="BJ297" i="88" s="1"/>
  <c r="BI198" i="88"/>
  <c r="BI247" i="88"/>
  <c r="BI197" i="88"/>
  <c r="BI246" i="88"/>
  <c r="DB57" i="88"/>
  <c r="DB106" i="88"/>
  <c r="DB155" i="88" s="1"/>
  <c r="BT58" i="88"/>
  <c r="BT107" i="88"/>
  <c r="CN54" i="88"/>
  <c r="CN103" i="88"/>
  <c r="CN152" i="88" s="1"/>
  <c r="BL55" i="88"/>
  <c r="BL104" i="88"/>
  <c r="BL153" i="88" s="1"/>
  <c r="BK56" i="88"/>
  <c r="BK105" i="88"/>
  <c r="BJ298" i="88" l="1"/>
  <c r="BK154" i="88"/>
  <c r="BT156" i="88"/>
  <c r="BI303" i="88"/>
  <c r="BJ302" i="88"/>
  <c r="BI299" i="88"/>
  <c r="BI296" i="88"/>
  <c r="BI295" i="88"/>
  <c r="BK204" i="88"/>
  <c r="BK253" i="88"/>
  <c r="BJ205" i="88"/>
  <c r="BJ254" i="88"/>
  <c r="BJ201" i="88"/>
  <c r="BJ250" i="88"/>
  <c r="BJ202" i="88"/>
  <c r="BJ251" i="88"/>
  <c r="BJ300" i="88" s="1"/>
  <c r="BK203" i="88"/>
  <c r="BK252" i="88"/>
  <c r="BK301" i="88" s="1"/>
  <c r="BK200" i="88"/>
  <c r="BK249" i="88"/>
  <c r="BK298" i="88" s="1"/>
  <c r="BK199" i="88"/>
  <c r="BK248" i="88"/>
  <c r="BK297" i="88" s="1"/>
  <c r="BJ198" i="88"/>
  <c r="BJ247" i="88"/>
  <c r="BJ246" i="88"/>
  <c r="BJ197" i="88"/>
  <c r="BU58" i="88"/>
  <c r="BU107" i="88"/>
  <c r="BU156" i="88" s="1"/>
  <c r="DC57" i="88"/>
  <c r="DC106" i="88"/>
  <c r="DD106" i="88" s="1"/>
  <c r="BM55" i="88"/>
  <c r="BM104" i="88"/>
  <c r="BM153" i="88" s="1"/>
  <c r="BL56" i="88"/>
  <c r="BL105" i="88"/>
  <c r="BL154" i="88" s="1"/>
  <c r="CO54" i="88"/>
  <c r="CO103" i="88"/>
  <c r="CO152" i="88" s="1"/>
  <c r="BK302" i="88" l="1"/>
  <c r="BJ303" i="88"/>
  <c r="BJ299" i="88"/>
  <c r="BJ296" i="88"/>
  <c r="BJ295" i="88"/>
  <c r="BK205" i="88"/>
  <c r="BK254" i="88"/>
  <c r="BL204" i="88"/>
  <c r="BL253" i="88"/>
  <c r="BL200" i="88"/>
  <c r="BL249" i="88"/>
  <c r="BL298" i="88" s="1"/>
  <c r="BK202" i="88"/>
  <c r="BK251" i="88"/>
  <c r="BK300" i="88" s="1"/>
  <c r="BL203" i="88"/>
  <c r="BL252" i="88"/>
  <c r="BL301" i="88" s="1"/>
  <c r="BK201" i="88"/>
  <c r="BK250" i="88"/>
  <c r="BK198" i="88"/>
  <c r="BK247" i="88"/>
  <c r="BL199" i="88"/>
  <c r="BL248" i="88"/>
  <c r="BL297" i="88" s="1"/>
  <c r="BK197" i="88"/>
  <c r="BK246" i="88"/>
  <c r="DC155" i="88"/>
  <c r="DE57" i="88"/>
  <c r="DE106" i="88"/>
  <c r="BV58" i="88"/>
  <c r="BV107" i="88"/>
  <c r="BV156" i="88" s="1"/>
  <c r="BM56" i="88"/>
  <c r="BM105" i="88"/>
  <c r="BM154" i="88" s="1"/>
  <c r="CP54" i="88"/>
  <c r="CP103" i="88"/>
  <c r="CQ103" i="88" s="1"/>
  <c r="BN55" i="88"/>
  <c r="BN104" i="88"/>
  <c r="BN153" i="88" s="1"/>
  <c r="BK303" i="88" l="1"/>
  <c r="BL302" i="88"/>
  <c r="BK299" i="88"/>
  <c r="BK296" i="88"/>
  <c r="BK295" i="88"/>
  <c r="BM204" i="88"/>
  <c r="BM253" i="88"/>
  <c r="BL205" i="88"/>
  <c r="BL254" i="88"/>
  <c r="BL201" i="88"/>
  <c r="BL250" i="88"/>
  <c r="BL202" i="88"/>
  <c r="BL251" i="88"/>
  <c r="BL300" i="88" s="1"/>
  <c r="BM203" i="88"/>
  <c r="BM252" i="88"/>
  <c r="BM301" i="88" s="1"/>
  <c r="BM200" i="88"/>
  <c r="BM249" i="88"/>
  <c r="BM298" i="88" s="1"/>
  <c r="BM199" i="88"/>
  <c r="BM248" i="88"/>
  <c r="BM297" i="88" s="1"/>
  <c r="BL198" i="88"/>
  <c r="BL247" i="88"/>
  <c r="BL197" i="88"/>
  <c r="BL246" i="88"/>
  <c r="DE155" i="88"/>
  <c r="CP152" i="88"/>
  <c r="BW58" i="88"/>
  <c r="BW107" i="88"/>
  <c r="BW156" i="88" s="1"/>
  <c r="DF57" i="88"/>
  <c r="DF106" i="88"/>
  <c r="CR54" i="88"/>
  <c r="CR103" i="88"/>
  <c r="BO55" i="88"/>
  <c r="BO104" i="88"/>
  <c r="BO153" i="88" s="1"/>
  <c r="BN56" i="88"/>
  <c r="BN105" i="88"/>
  <c r="BN154" i="88" s="1"/>
  <c r="BM302" i="88" l="1"/>
  <c r="BL296" i="88"/>
  <c r="BL303" i="88"/>
  <c r="BL299" i="88"/>
  <c r="BL295" i="88"/>
  <c r="BM205" i="88"/>
  <c r="BM254" i="88"/>
  <c r="BN204" i="88"/>
  <c r="BN253" i="88"/>
  <c r="BN200" i="88"/>
  <c r="BN249" i="88"/>
  <c r="BN298" i="88" s="1"/>
  <c r="BM202" i="88"/>
  <c r="BM251" i="88"/>
  <c r="BM300" i="88" s="1"/>
  <c r="BN203" i="88"/>
  <c r="BN252" i="88"/>
  <c r="BN301" i="88" s="1"/>
  <c r="BM201" i="88"/>
  <c r="BM250" i="88"/>
  <c r="BM198" i="88"/>
  <c r="BM247" i="88"/>
  <c r="BM296" i="88" s="1"/>
  <c r="BN199" i="88"/>
  <c r="BN248" i="88"/>
  <c r="BN297" i="88" s="1"/>
  <c r="BM197" i="88"/>
  <c r="BM246" i="88"/>
  <c r="CR152" i="88"/>
  <c r="DF155" i="88"/>
  <c r="DG57" i="88"/>
  <c r="DG106" i="88"/>
  <c r="BX58" i="88"/>
  <c r="BX107" i="88"/>
  <c r="BX156" i="88" s="1"/>
  <c r="BP55" i="88"/>
  <c r="BP104" i="88"/>
  <c r="BQ104" i="88" s="1"/>
  <c r="BO56" i="88"/>
  <c r="BO105" i="88"/>
  <c r="BO154" i="88" s="1"/>
  <c r="CS54" i="88"/>
  <c r="CS103" i="88"/>
  <c r="BM299" i="88" l="1"/>
  <c r="BM303" i="88"/>
  <c r="BN302" i="88"/>
  <c r="BM295" i="88"/>
  <c r="BO204" i="88"/>
  <c r="BO253" i="88"/>
  <c r="BN205" i="88"/>
  <c r="BN254" i="88"/>
  <c r="BN303" i="88" s="1"/>
  <c r="BN201" i="88"/>
  <c r="BN250" i="88"/>
  <c r="BN299" i="88" s="1"/>
  <c r="BN202" i="88"/>
  <c r="BN251" i="88"/>
  <c r="BN300" i="88" s="1"/>
  <c r="CS152" i="88"/>
  <c r="BO203" i="88"/>
  <c r="BO252" i="88"/>
  <c r="BO301" i="88" s="1"/>
  <c r="BO200" i="88"/>
  <c r="BO249" i="88"/>
  <c r="BO298" i="88" s="1"/>
  <c r="BO199" i="88"/>
  <c r="BO248" i="88"/>
  <c r="BO297" i="88" s="1"/>
  <c r="BN198" i="88"/>
  <c r="BN247" i="88"/>
  <c r="BN296" i="88" s="1"/>
  <c r="BN197" i="88"/>
  <c r="BN246" i="88"/>
  <c r="DG155" i="88"/>
  <c r="BP153" i="88"/>
  <c r="BY58" i="88"/>
  <c r="BY107" i="88"/>
  <c r="BY156" i="88" s="1"/>
  <c r="DH57" i="88"/>
  <c r="DH106" i="88"/>
  <c r="CT54" i="88"/>
  <c r="CT103" i="88"/>
  <c r="BP56" i="88"/>
  <c r="BP105" i="88"/>
  <c r="BQ105" i="88" s="1"/>
  <c r="BR55" i="88"/>
  <c r="BR104" i="88"/>
  <c r="BO302" i="88" l="1"/>
  <c r="CT152" i="88"/>
  <c r="BN295" i="88"/>
  <c r="BO205" i="88"/>
  <c r="BO254" i="88"/>
  <c r="BO303" i="88" s="1"/>
  <c r="BP204" i="88"/>
  <c r="BP253" i="88"/>
  <c r="BQ253" i="88" s="1"/>
  <c r="BP200" i="88"/>
  <c r="BP249" i="88"/>
  <c r="BQ249" i="88" s="1"/>
  <c r="BO202" i="88"/>
  <c r="BO251" i="88"/>
  <c r="BO300" i="88" s="1"/>
  <c r="BP203" i="88"/>
  <c r="BP252" i="88"/>
  <c r="BQ252" i="88" s="1"/>
  <c r="BO201" i="88"/>
  <c r="BO250" i="88"/>
  <c r="BO299" i="88" s="1"/>
  <c r="BO198" i="88"/>
  <c r="BO247" i="88"/>
  <c r="BO296" i="88" s="1"/>
  <c r="BP199" i="88"/>
  <c r="BP248" i="88"/>
  <c r="BQ248" i="88" s="1"/>
  <c r="BO197" i="88"/>
  <c r="BO246" i="88"/>
  <c r="DH155" i="88"/>
  <c r="BR153" i="88"/>
  <c r="BP154" i="88"/>
  <c r="DI57" i="88"/>
  <c r="DI106" i="88"/>
  <c r="BZ58" i="88"/>
  <c r="BZ107" i="88"/>
  <c r="BZ156" i="88" s="1"/>
  <c r="CU54" i="88"/>
  <c r="CU103" i="88"/>
  <c r="BR56" i="88"/>
  <c r="BR105" i="88"/>
  <c r="BS55" i="88"/>
  <c r="BS104" i="88"/>
  <c r="CU152" i="88" l="1"/>
  <c r="BP302" i="88"/>
  <c r="BP301" i="88"/>
  <c r="BP298" i="88"/>
  <c r="BP297" i="88"/>
  <c r="BO295" i="88"/>
  <c r="BR204" i="88"/>
  <c r="BR253" i="88"/>
  <c r="BP205" i="88"/>
  <c r="BP254" i="88"/>
  <c r="BQ254" i="88" s="1"/>
  <c r="BP201" i="88"/>
  <c r="BP250" i="88"/>
  <c r="BQ250" i="88" s="1"/>
  <c r="BP202" i="88"/>
  <c r="BP251" i="88"/>
  <c r="BQ251" i="88" s="1"/>
  <c r="BR203" i="88"/>
  <c r="BR252" i="88"/>
  <c r="BR200" i="88"/>
  <c r="BR249" i="88"/>
  <c r="BR199" i="88"/>
  <c r="BR248" i="88"/>
  <c r="BP198" i="88"/>
  <c r="BP247" i="88"/>
  <c r="BQ247" i="88" s="1"/>
  <c r="BP197" i="88"/>
  <c r="BP246" i="88"/>
  <c r="BQ246" i="88" s="1"/>
  <c r="DI155" i="88"/>
  <c r="BR154" i="88"/>
  <c r="BS153" i="88"/>
  <c r="CA58" i="88"/>
  <c r="CA107" i="88"/>
  <c r="CA156" i="88" s="1"/>
  <c r="DJ57" i="88"/>
  <c r="DJ106" i="88"/>
  <c r="BT55" i="88"/>
  <c r="BT104" i="88"/>
  <c r="CV54" i="88"/>
  <c r="CV103" i="88"/>
  <c r="CV152" i="88" s="1"/>
  <c r="BS56" i="88"/>
  <c r="BS105" i="88"/>
  <c r="BR302" i="88" l="1"/>
  <c r="BP303" i="88"/>
  <c r="BR298" i="88"/>
  <c r="BR301" i="88"/>
  <c r="BP300" i="88"/>
  <c r="BP299" i="88"/>
  <c r="BR297" i="88"/>
  <c r="BP296" i="88"/>
  <c r="BP295" i="88"/>
  <c r="BR205" i="88"/>
  <c r="BR254" i="88"/>
  <c r="BS204" i="88"/>
  <c r="BS253" i="88"/>
  <c r="BS200" i="88"/>
  <c r="BS249" i="88"/>
  <c r="BR202" i="88"/>
  <c r="BR251" i="88"/>
  <c r="BS203" i="88"/>
  <c r="BS252" i="88"/>
  <c r="BR201" i="88"/>
  <c r="BR250" i="88"/>
  <c r="BR198" i="88"/>
  <c r="BR247" i="88"/>
  <c r="BS199" i="88"/>
  <c r="BS248" i="88"/>
  <c r="BT153" i="88"/>
  <c r="BR246" i="88"/>
  <c r="BR197" i="88"/>
  <c r="DJ155" i="88"/>
  <c r="BS154" i="88"/>
  <c r="DK57" i="88"/>
  <c r="DK106" i="88"/>
  <c r="CB58" i="88"/>
  <c r="CB107" i="88"/>
  <c r="CB156" i="88" s="1"/>
  <c r="BU55" i="88"/>
  <c r="BU104" i="88"/>
  <c r="CW54" i="88"/>
  <c r="CW103" i="88"/>
  <c r="CW152" i="88" s="1"/>
  <c r="BT56" i="88"/>
  <c r="BT105" i="88"/>
  <c r="BR303" i="88" l="1"/>
  <c r="BS302" i="88"/>
  <c r="BR299" i="88"/>
  <c r="BR300" i="88"/>
  <c r="BS301" i="88"/>
  <c r="BS298" i="88"/>
  <c r="BU153" i="88"/>
  <c r="BR296" i="88"/>
  <c r="BS297" i="88"/>
  <c r="BR295" i="88"/>
  <c r="BT204" i="88"/>
  <c r="BT253" i="88"/>
  <c r="BS205" i="88"/>
  <c r="BS254" i="88"/>
  <c r="BT203" i="88"/>
  <c r="BT252" i="88"/>
  <c r="BS202" i="88"/>
  <c r="BS251" i="88"/>
  <c r="BS201" i="88"/>
  <c r="BS250" i="88"/>
  <c r="BT200" i="88"/>
  <c r="BT249" i="88"/>
  <c r="BT199" i="88"/>
  <c r="BT248" i="88"/>
  <c r="BS198" i="88"/>
  <c r="BS247" i="88"/>
  <c r="BS246" i="88"/>
  <c r="BS197" i="88"/>
  <c r="BT154" i="88"/>
  <c r="DK155" i="88"/>
  <c r="CC58" i="88"/>
  <c r="CC107" i="88"/>
  <c r="CD107" i="88" s="1"/>
  <c r="DL57" i="88"/>
  <c r="DL106" i="88"/>
  <c r="DL155" i="88" s="1"/>
  <c r="BU56" i="88"/>
  <c r="BU105" i="88"/>
  <c r="BV55" i="88"/>
  <c r="BV104" i="88"/>
  <c r="CX54" i="88"/>
  <c r="CX103" i="88"/>
  <c r="CX152" i="88" s="1"/>
  <c r="BV153" i="88" l="1"/>
  <c r="BS303" i="88"/>
  <c r="BT302" i="88"/>
  <c r="BT298" i="88"/>
  <c r="BT301" i="88"/>
  <c r="BS300" i="88"/>
  <c r="BS299" i="88"/>
  <c r="BT297" i="88"/>
  <c r="BS296" i="88"/>
  <c r="BS295" i="88"/>
  <c r="BU204" i="88"/>
  <c r="BU253" i="88"/>
  <c r="BT205" i="88"/>
  <c r="BT254" i="88"/>
  <c r="BT303" i="88" s="1"/>
  <c r="BU203" i="88"/>
  <c r="BU252" i="88"/>
  <c r="BU200" i="88"/>
  <c r="BU249" i="88"/>
  <c r="BU154" i="88"/>
  <c r="BT202" i="88"/>
  <c r="BT251" i="88"/>
  <c r="BT201" i="88"/>
  <c r="BT250" i="88"/>
  <c r="BU199" i="88"/>
  <c r="BU248" i="88"/>
  <c r="BT198" i="88"/>
  <c r="BT247" i="88"/>
  <c r="BT197" i="88"/>
  <c r="BT246" i="88"/>
  <c r="CC156" i="88"/>
  <c r="DM57" i="88"/>
  <c r="DM106" i="88"/>
  <c r="DM155" i="88" s="1"/>
  <c r="CE58" i="88"/>
  <c r="CE107" i="88"/>
  <c r="CY54" i="88"/>
  <c r="CY103" i="88"/>
  <c r="CY152" i="88" s="1"/>
  <c r="BV56" i="88"/>
  <c r="BV105" i="88"/>
  <c r="BW55" i="88"/>
  <c r="BW104" i="88"/>
  <c r="BW153" i="88" s="1"/>
  <c r="BU302" i="88" l="1"/>
  <c r="BT299" i="88"/>
  <c r="BT300" i="88"/>
  <c r="BU301" i="88"/>
  <c r="BU298" i="88"/>
  <c r="BV154" i="88"/>
  <c r="BT296" i="88"/>
  <c r="BU297" i="88"/>
  <c r="BT295" i="88"/>
  <c r="BU205" i="88"/>
  <c r="BU254" i="88"/>
  <c r="BU303" i="88" s="1"/>
  <c r="BV204" i="88"/>
  <c r="BV253" i="88"/>
  <c r="BV203" i="88"/>
  <c r="BV252" i="88"/>
  <c r="BU201" i="88"/>
  <c r="BU250" i="88"/>
  <c r="BV200" i="88"/>
  <c r="BV249" i="88"/>
  <c r="BU202" i="88"/>
  <c r="BU251" i="88"/>
  <c r="BU198" i="88"/>
  <c r="BU247" i="88"/>
  <c r="BV199" i="88"/>
  <c r="BV248" i="88"/>
  <c r="BU197" i="88"/>
  <c r="BU246" i="88"/>
  <c r="CE156" i="88"/>
  <c r="CF58" i="88"/>
  <c r="CF107" i="88"/>
  <c r="DN57" i="88"/>
  <c r="DN106" i="88"/>
  <c r="DN155" i="88" s="1"/>
  <c r="BW56" i="88"/>
  <c r="BW105" i="88"/>
  <c r="BX55" i="88"/>
  <c r="BX104" i="88"/>
  <c r="BX153" i="88" s="1"/>
  <c r="CZ54" i="88"/>
  <c r="CZ103" i="88"/>
  <c r="CZ152" i="88" s="1"/>
  <c r="BW154" i="88" l="1"/>
  <c r="BV302" i="88"/>
  <c r="BV298" i="88"/>
  <c r="BV301" i="88"/>
  <c r="BU300" i="88"/>
  <c r="BU299" i="88"/>
  <c r="BV297" i="88"/>
  <c r="BU296" i="88"/>
  <c r="BU295" i="88"/>
  <c r="BW204" i="88"/>
  <c r="BW253" i="88"/>
  <c r="BV205" i="88"/>
  <c r="BV254" i="88"/>
  <c r="BV303" i="88" s="1"/>
  <c r="BW200" i="88"/>
  <c r="BW249" i="88"/>
  <c r="BW203" i="88"/>
  <c r="BW252" i="88"/>
  <c r="BV202" i="88"/>
  <c r="BV251" i="88"/>
  <c r="BV201" i="88"/>
  <c r="BV250" i="88"/>
  <c r="BW199" i="88"/>
  <c r="BW248" i="88"/>
  <c r="BV198" i="88"/>
  <c r="BV247" i="88"/>
  <c r="BV197" i="88"/>
  <c r="BV246" i="88"/>
  <c r="CF156" i="88"/>
  <c r="DO57" i="88"/>
  <c r="DO106" i="88"/>
  <c r="DO155" i="88" s="1"/>
  <c r="CG58" i="88"/>
  <c r="CG107" i="88"/>
  <c r="BY55" i="88"/>
  <c r="BY104" i="88"/>
  <c r="BY153" i="88" s="1"/>
  <c r="DA54" i="88"/>
  <c r="DA103" i="88"/>
  <c r="DA152" i="88" s="1"/>
  <c r="BX56" i="88"/>
  <c r="BX105" i="88"/>
  <c r="BX154" i="88" s="1"/>
  <c r="BW302" i="88" l="1"/>
  <c r="BV299" i="88"/>
  <c r="BV300" i="88"/>
  <c r="BW301" i="88"/>
  <c r="BW298" i="88"/>
  <c r="BV296" i="88"/>
  <c r="BW297" i="88"/>
  <c r="BV295" i="88"/>
  <c r="BW205" i="88"/>
  <c r="BW254" i="88"/>
  <c r="BW303" i="88" s="1"/>
  <c r="BX204" i="88"/>
  <c r="BX253" i="88"/>
  <c r="BW201" i="88"/>
  <c r="BW250" i="88"/>
  <c r="BX203" i="88"/>
  <c r="BX252" i="88"/>
  <c r="BW202" i="88"/>
  <c r="BW251" i="88"/>
  <c r="BX200" i="88"/>
  <c r="BX249" i="88"/>
  <c r="BW198" i="88"/>
  <c r="BW247" i="88"/>
  <c r="BX199" i="88"/>
  <c r="BX248" i="88"/>
  <c r="BW197" i="88"/>
  <c r="BW246" i="88"/>
  <c r="CG156" i="88"/>
  <c r="CH58" i="88"/>
  <c r="CH107" i="88"/>
  <c r="DP57" i="88"/>
  <c r="DP106" i="88"/>
  <c r="DQ106" i="88" s="1"/>
  <c r="DB54" i="88"/>
  <c r="DB103" i="88"/>
  <c r="DB152" i="88" s="1"/>
  <c r="BY56" i="88"/>
  <c r="BY105" i="88"/>
  <c r="BY154" i="88" s="1"/>
  <c r="BZ55" i="88"/>
  <c r="BZ104" i="88"/>
  <c r="BZ153" i="88" s="1"/>
  <c r="BX302" i="88" l="1"/>
  <c r="BX298" i="88"/>
  <c r="BX301" i="88"/>
  <c r="BW300" i="88"/>
  <c r="BW299" i="88"/>
  <c r="BX297" i="88"/>
  <c r="BW296" i="88"/>
  <c r="BW295" i="88"/>
  <c r="BY204" i="88"/>
  <c r="BY253" i="88"/>
  <c r="BX205" i="88"/>
  <c r="BX254" i="88"/>
  <c r="BX303" i="88" s="1"/>
  <c r="BY200" i="88"/>
  <c r="BY249" i="88"/>
  <c r="BY203" i="88"/>
  <c r="BY252" i="88"/>
  <c r="BX202" i="88"/>
  <c r="BX251" i="88"/>
  <c r="BX201" i="88"/>
  <c r="BX250" i="88"/>
  <c r="BY199" i="88"/>
  <c r="BY248" i="88"/>
  <c r="BX198" i="88"/>
  <c r="BX247" i="88"/>
  <c r="BX197" i="88"/>
  <c r="BX246" i="88"/>
  <c r="CH156" i="88"/>
  <c r="DP155" i="88"/>
  <c r="DR57" i="88"/>
  <c r="DR106" i="88"/>
  <c r="CI58" i="88"/>
  <c r="CI107" i="88"/>
  <c r="BZ56" i="88"/>
  <c r="BZ105" i="88"/>
  <c r="BZ154" i="88" s="1"/>
  <c r="CA55" i="88"/>
  <c r="CA104" i="88"/>
  <c r="CA153" i="88" s="1"/>
  <c r="DC54" i="88"/>
  <c r="DC103" i="88"/>
  <c r="DD103" i="88" s="1"/>
  <c r="BY302" i="88" l="1"/>
  <c r="BX299" i="88"/>
  <c r="BX300" i="88"/>
  <c r="BY301" i="88"/>
  <c r="BY298" i="88"/>
  <c r="BX296" i="88"/>
  <c r="BY297" i="88"/>
  <c r="CI156" i="88"/>
  <c r="BX295" i="88"/>
  <c r="BY205" i="88"/>
  <c r="BY254" i="88"/>
  <c r="BY303" i="88" s="1"/>
  <c r="BZ204" i="88"/>
  <c r="BZ253" i="88"/>
  <c r="BY201" i="88"/>
  <c r="BY250" i="88"/>
  <c r="BZ203" i="88"/>
  <c r="BZ252" i="88"/>
  <c r="BY202" i="88"/>
  <c r="BY251" i="88"/>
  <c r="BZ200" i="88"/>
  <c r="BZ249" i="88"/>
  <c r="BY198" i="88"/>
  <c r="BY247" i="88"/>
  <c r="BZ199" i="88"/>
  <c r="BZ248" i="88"/>
  <c r="BY197" i="88"/>
  <c r="BY246" i="88"/>
  <c r="DR155" i="88"/>
  <c r="DC152" i="88"/>
  <c r="CJ58" i="88"/>
  <c r="CJ107" i="88"/>
  <c r="DS57" i="88"/>
  <c r="DS106" i="88"/>
  <c r="CB55" i="88"/>
  <c r="CB104" i="88"/>
  <c r="CB153" i="88" s="1"/>
  <c r="DE54" i="88"/>
  <c r="DE103" i="88"/>
  <c r="CA56" i="88"/>
  <c r="CA105" i="88"/>
  <c r="CA154" i="88" s="1"/>
  <c r="CJ156" i="88" l="1"/>
  <c r="BZ302" i="88"/>
  <c r="BZ298" i="88"/>
  <c r="BZ301" i="88"/>
  <c r="BY300" i="88"/>
  <c r="BY299" i="88"/>
  <c r="BZ297" i="88"/>
  <c r="BY296" i="88"/>
  <c r="BY295" i="88"/>
  <c r="CA204" i="88"/>
  <c r="CA253" i="88"/>
  <c r="BZ205" i="88"/>
  <c r="BZ254" i="88"/>
  <c r="BZ303" i="88" s="1"/>
  <c r="CA200" i="88"/>
  <c r="CA249" i="88"/>
  <c r="CA203" i="88"/>
  <c r="CA252" i="88"/>
  <c r="BZ202" i="88"/>
  <c r="BZ251" i="88"/>
  <c r="BZ201" i="88"/>
  <c r="BZ250" i="88"/>
  <c r="CA199" i="88"/>
  <c r="CA248" i="88"/>
  <c r="BZ198" i="88"/>
  <c r="BZ247" i="88"/>
  <c r="BZ197" i="88"/>
  <c r="BZ246" i="88"/>
  <c r="DS155" i="88"/>
  <c r="DE152" i="88"/>
  <c r="CK58" i="88"/>
  <c r="CK107" i="88"/>
  <c r="CK156" i="88" s="1"/>
  <c r="DT57" i="88"/>
  <c r="DT106" i="88"/>
  <c r="DF54" i="88"/>
  <c r="DF103" i="88"/>
  <c r="CB56" i="88"/>
  <c r="CB105" i="88"/>
  <c r="CB154" i="88" s="1"/>
  <c r="CC55" i="88"/>
  <c r="CC104" i="88"/>
  <c r="CD104" i="88" s="1"/>
  <c r="CA302" i="88" l="1"/>
  <c r="BZ299" i="88"/>
  <c r="BZ300" i="88"/>
  <c r="CA301" i="88"/>
  <c r="CA298" i="88"/>
  <c r="BZ296" i="88"/>
  <c r="CA297" i="88"/>
  <c r="BZ295" i="88"/>
  <c r="CA205" i="88"/>
  <c r="CA254" i="88"/>
  <c r="CA303" i="88" s="1"/>
  <c r="CB204" i="88"/>
  <c r="CB253" i="88"/>
  <c r="CA201" i="88"/>
  <c r="CA250" i="88"/>
  <c r="CB203" i="88"/>
  <c r="CB252" i="88"/>
  <c r="CA202" i="88"/>
  <c r="CA251" i="88"/>
  <c r="CB200" i="88"/>
  <c r="CB249" i="88"/>
  <c r="CA198" i="88"/>
  <c r="CA247" i="88"/>
  <c r="CB199" i="88"/>
  <c r="CB248" i="88"/>
  <c r="CA197" i="88"/>
  <c r="CA246" i="88"/>
  <c r="DT155" i="88"/>
  <c r="DF152" i="88"/>
  <c r="CC153" i="88"/>
  <c r="DU57" i="88"/>
  <c r="DU106" i="88"/>
  <c r="CL58" i="88"/>
  <c r="CL107" i="88"/>
  <c r="CL156" i="88" s="1"/>
  <c r="CC56" i="88"/>
  <c r="CC105" i="88"/>
  <c r="CD105" i="88" s="1"/>
  <c r="CE55" i="88"/>
  <c r="CE104" i="88"/>
  <c r="DG54" i="88"/>
  <c r="DG103" i="88"/>
  <c r="CB302" i="88" l="1"/>
  <c r="CB298" i="88"/>
  <c r="CB301" i="88"/>
  <c r="CA300" i="88"/>
  <c r="CA299" i="88"/>
  <c r="CB297" i="88"/>
  <c r="CA296" i="88"/>
  <c r="CA295" i="88"/>
  <c r="CC204" i="88"/>
  <c r="CC253" i="88"/>
  <c r="CD253" i="88" s="1"/>
  <c r="CB205" i="88"/>
  <c r="CB254" i="88"/>
  <c r="CB303" i="88" s="1"/>
  <c r="CC200" i="88"/>
  <c r="CC249" i="88"/>
  <c r="CD249" i="88" s="1"/>
  <c r="CC203" i="88"/>
  <c r="CC252" i="88"/>
  <c r="CD252" i="88" s="1"/>
  <c r="CB202" i="88"/>
  <c r="CB251" i="88"/>
  <c r="CB201" i="88"/>
  <c r="CB250" i="88"/>
  <c r="CC199" i="88"/>
  <c r="CC248" i="88"/>
  <c r="CD248" i="88" s="1"/>
  <c r="CB198" i="88"/>
  <c r="CB247" i="88"/>
  <c r="CB197" i="88"/>
  <c r="CB246" i="88"/>
  <c r="DU155" i="88"/>
  <c r="CE153" i="88"/>
  <c r="DG152" i="88"/>
  <c r="CC154" i="88"/>
  <c r="DV57" i="88"/>
  <c r="DV106" i="88"/>
  <c r="CM58" i="88"/>
  <c r="CM107" i="88"/>
  <c r="CM156" i="88" s="1"/>
  <c r="CF55" i="88"/>
  <c r="CF104" i="88"/>
  <c r="DH54" i="88"/>
  <c r="DH103" i="88"/>
  <c r="CE56" i="88"/>
  <c r="CE105" i="88"/>
  <c r="CC302" i="88" l="1"/>
  <c r="CB299" i="88"/>
  <c r="CB300" i="88"/>
  <c r="CC301" i="88"/>
  <c r="CC298" i="88"/>
  <c r="CB296" i="88"/>
  <c r="CC297" i="88"/>
  <c r="CB295" i="88"/>
  <c r="CC205" i="88"/>
  <c r="CC254" i="88"/>
  <c r="CD254" i="88" s="1"/>
  <c r="CE204" i="88"/>
  <c r="CE253" i="88"/>
  <c r="CC201" i="88"/>
  <c r="CC250" i="88"/>
  <c r="CD250" i="88" s="1"/>
  <c r="CE203" i="88"/>
  <c r="CE252" i="88"/>
  <c r="CC202" i="88"/>
  <c r="CC251" i="88"/>
  <c r="CD251" i="88" s="1"/>
  <c r="CE200" i="88"/>
  <c r="CE249" i="88"/>
  <c r="CC198" i="88"/>
  <c r="CC247" i="88"/>
  <c r="CD247" i="88" s="1"/>
  <c r="CE199" i="88"/>
  <c r="CE248" i="88"/>
  <c r="CC246" i="88"/>
  <c r="CD246" i="88" s="1"/>
  <c r="CC197" i="88"/>
  <c r="DV155" i="88"/>
  <c r="CE154" i="88"/>
  <c r="DH152" i="88"/>
  <c r="CF153" i="88"/>
  <c r="CN58" i="88"/>
  <c r="CN107" i="88"/>
  <c r="CN156" i="88" s="1"/>
  <c r="DW57" i="88"/>
  <c r="DW106" i="88"/>
  <c r="CG55" i="88"/>
  <c r="CG104" i="88"/>
  <c r="CF56" i="88"/>
  <c r="CF105" i="88"/>
  <c r="DI54" i="88"/>
  <c r="DI103" i="88"/>
  <c r="CE302" i="88" l="1"/>
  <c r="CC303" i="88"/>
  <c r="CE298" i="88"/>
  <c r="CE301" i="88"/>
  <c r="CC300" i="88"/>
  <c r="CC299" i="88"/>
  <c r="CE297" i="88"/>
  <c r="CC296" i="88"/>
  <c r="CC295" i="88"/>
  <c r="CF204" i="88"/>
  <c r="CF253" i="88"/>
  <c r="CE205" i="88"/>
  <c r="CE254" i="88"/>
  <c r="CF200" i="88"/>
  <c r="CF249" i="88"/>
  <c r="CF203" i="88"/>
  <c r="CF252" i="88"/>
  <c r="CE202" i="88"/>
  <c r="CE251" i="88"/>
  <c r="CE201" i="88"/>
  <c r="CE250" i="88"/>
  <c r="CF199" i="88"/>
  <c r="CF248" i="88"/>
  <c r="CE198" i="88"/>
  <c r="CE247" i="88"/>
  <c r="CE246" i="88"/>
  <c r="CE197" i="88"/>
  <c r="DW155" i="88"/>
  <c r="CF154" i="88"/>
  <c r="CG153" i="88"/>
  <c r="DI152" i="88"/>
  <c r="DX57" i="88"/>
  <c r="DX106" i="88"/>
  <c r="CO58" i="88"/>
  <c r="CO107" i="88"/>
  <c r="CO156" i="88" s="1"/>
  <c r="DJ54" i="88"/>
  <c r="DJ103" i="88"/>
  <c r="CH55" i="88"/>
  <c r="CH104" i="88"/>
  <c r="CG56" i="88"/>
  <c r="CG105" i="88"/>
  <c r="CG154" i="88" s="1"/>
  <c r="CF302" i="88" l="1"/>
  <c r="CE303" i="88"/>
  <c r="CE299" i="88"/>
  <c r="CE300" i="88"/>
  <c r="CE296" i="88"/>
  <c r="CF301" i="88"/>
  <c r="CF298" i="88"/>
  <c r="CF297" i="88"/>
  <c r="CE295" i="88"/>
  <c r="CF205" i="88"/>
  <c r="CF254" i="88"/>
  <c r="CF303" i="88" s="1"/>
  <c r="CG204" i="88"/>
  <c r="CG253" i="88"/>
  <c r="CG302" i="88" s="1"/>
  <c r="CF202" i="88"/>
  <c r="CF251" i="88"/>
  <c r="CG200" i="88"/>
  <c r="CG249" i="88"/>
  <c r="CF201" i="88"/>
  <c r="CF250" i="88"/>
  <c r="CG203" i="88"/>
  <c r="CG252" i="88"/>
  <c r="CF198" i="88"/>
  <c r="CF247" i="88"/>
  <c r="CG199" i="88"/>
  <c r="CG248" i="88"/>
  <c r="CF197" i="88"/>
  <c r="CF246" i="88"/>
  <c r="DX155" i="88"/>
  <c r="DJ152" i="88"/>
  <c r="CH153" i="88"/>
  <c r="CP58" i="88"/>
  <c r="CP107" i="88"/>
  <c r="CQ107" i="88" s="1"/>
  <c r="DY57" i="88"/>
  <c r="DY106" i="88"/>
  <c r="DK54" i="88"/>
  <c r="DK103" i="88"/>
  <c r="CI55" i="88"/>
  <c r="CI104" i="88"/>
  <c r="CH56" i="88"/>
  <c r="CH105" i="88"/>
  <c r="CH154" i="88" s="1"/>
  <c r="CF296" i="88" l="1"/>
  <c r="CG301" i="88"/>
  <c r="CF300" i="88"/>
  <c r="CG298" i="88"/>
  <c r="CF299" i="88"/>
  <c r="CG297" i="88"/>
  <c r="CF295" i="88"/>
  <c r="CH204" i="88"/>
  <c r="CH253" i="88"/>
  <c r="CH302" i="88" s="1"/>
  <c r="CG205" i="88"/>
  <c r="CG254" i="88"/>
  <c r="CG303" i="88" s="1"/>
  <c r="CG202" i="88"/>
  <c r="CG251" i="88"/>
  <c r="CH203" i="88"/>
  <c r="CH252" i="88"/>
  <c r="CH200" i="88"/>
  <c r="CH249" i="88"/>
  <c r="CG201" i="88"/>
  <c r="CG250" i="88"/>
  <c r="CH199" i="88"/>
  <c r="CH248" i="88"/>
  <c r="CG198" i="88"/>
  <c r="CG247" i="88"/>
  <c r="CG197" i="88"/>
  <c r="CG246" i="88"/>
  <c r="DK152" i="88"/>
  <c r="DY155" i="88"/>
  <c r="CP156" i="88"/>
  <c r="CI153" i="88"/>
  <c r="DZ57" i="88"/>
  <c r="DZ106" i="88"/>
  <c r="CR58" i="88"/>
  <c r="CR107" i="88"/>
  <c r="CJ55" i="88"/>
  <c r="CJ104" i="88"/>
  <c r="CI56" i="88"/>
  <c r="CI105" i="88"/>
  <c r="CI154" i="88" s="1"/>
  <c r="DL54" i="88"/>
  <c r="DL103" i="88"/>
  <c r="CG296" i="88" l="1"/>
  <c r="CG299" i="88"/>
  <c r="CH298" i="88"/>
  <c r="CG300" i="88"/>
  <c r="CH301" i="88"/>
  <c r="CH297" i="88"/>
  <c r="DL152" i="88"/>
  <c r="CG295" i="88"/>
  <c r="CH205" i="88"/>
  <c r="CH254" i="88"/>
  <c r="CH303" i="88" s="1"/>
  <c r="CI204" i="88"/>
  <c r="CI253" i="88"/>
  <c r="CI302" i="88" s="1"/>
  <c r="CI200" i="88"/>
  <c r="CI249" i="88"/>
  <c r="CH202" i="88"/>
  <c r="CH251" i="88"/>
  <c r="CH201" i="88"/>
  <c r="CH250" i="88"/>
  <c r="CI203" i="88"/>
  <c r="CI252" i="88"/>
  <c r="CI199" i="88"/>
  <c r="CI248" i="88"/>
  <c r="CH198" i="88"/>
  <c r="CH247" i="88"/>
  <c r="CH296" i="88" s="1"/>
  <c r="CJ153" i="88"/>
  <c r="CH197" i="88"/>
  <c r="CH246" i="88"/>
  <c r="CR156" i="88"/>
  <c r="DZ155" i="88"/>
  <c r="CS58" i="88"/>
  <c r="CS107" i="88"/>
  <c r="EA57" i="88"/>
  <c r="EA106" i="88"/>
  <c r="CJ56" i="88"/>
  <c r="CJ105" i="88"/>
  <c r="CJ154" i="88" s="1"/>
  <c r="DM54" i="88"/>
  <c r="DM103" i="88"/>
  <c r="CK55" i="88"/>
  <c r="CK104" i="88"/>
  <c r="DM152" i="88" l="1"/>
  <c r="CK153" i="88"/>
  <c r="CI301" i="88"/>
  <c r="CH295" i="88"/>
  <c r="CH300" i="88"/>
  <c r="CI298" i="88"/>
  <c r="CH299" i="88"/>
  <c r="CI297" i="88"/>
  <c r="CI205" i="88"/>
  <c r="CI254" i="88"/>
  <c r="CI303" i="88" s="1"/>
  <c r="CJ204" i="88"/>
  <c r="CJ253" i="88"/>
  <c r="CJ302" i="88" s="1"/>
  <c r="CI202" i="88"/>
  <c r="CI251" i="88"/>
  <c r="CI201" i="88"/>
  <c r="CI250" i="88"/>
  <c r="CJ200" i="88"/>
  <c r="CJ249" i="88"/>
  <c r="CJ203" i="88"/>
  <c r="CJ252" i="88"/>
  <c r="CI198" i="88"/>
  <c r="CI247" i="88"/>
  <c r="CI296" i="88" s="1"/>
  <c r="CJ199" i="88"/>
  <c r="CJ248" i="88"/>
  <c r="CI197" i="88"/>
  <c r="CI246" i="88"/>
  <c r="EA155" i="88"/>
  <c r="CS156" i="88"/>
  <c r="CT58" i="88"/>
  <c r="CT107" i="88"/>
  <c r="EB57" i="88"/>
  <c r="EB106" i="88"/>
  <c r="DN54" i="88"/>
  <c r="DN103" i="88"/>
  <c r="CL55" i="88"/>
  <c r="CL104" i="88"/>
  <c r="CL153" i="88" s="1"/>
  <c r="CK56" i="88"/>
  <c r="CK105" i="88"/>
  <c r="CK154" i="88" s="1"/>
  <c r="DN152" i="88" l="1"/>
  <c r="CI295" i="88"/>
  <c r="CJ298" i="88"/>
  <c r="CI300" i="88"/>
  <c r="CI299" i="88"/>
  <c r="CJ301" i="88"/>
  <c r="CJ297" i="88"/>
  <c r="CK204" i="88"/>
  <c r="CK253" i="88"/>
  <c r="CK302" i="88" s="1"/>
  <c r="CJ205" i="88"/>
  <c r="CJ254" i="88"/>
  <c r="CJ303" i="88" s="1"/>
  <c r="CK200" i="88"/>
  <c r="CK249" i="88"/>
  <c r="CJ202" i="88"/>
  <c r="CJ251" i="88"/>
  <c r="CK203" i="88"/>
  <c r="CK252" i="88"/>
  <c r="CJ201" i="88"/>
  <c r="CJ250" i="88"/>
  <c r="CK199" i="88"/>
  <c r="CK248" i="88"/>
  <c r="CJ198" i="88"/>
  <c r="CJ247" i="88"/>
  <c r="CJ296" i="88" s="1"/>
  <c r="CJ197" i="88"/>
  <c r="CJ246" i="88"/>
  <c r="CJ295" i="88" s="1"/>
  <c r="CT156" i="88"/>
  <c r="EB155" i="88"/>
  <c r="EC57" i="88"/>
  <c r="EC106" i="88"/>
  <c r="ED106" i="88" s="1"/>
  <c r="EE106" i="88" s="1"/>
  <c r="CU58" i="88"/>
  <c r="CU107" i="88"/>
  <c r="CM55" i="88"/>
  <c r="CM104" i="88"/>
  <c r="CM153" i="88" s="1"/>
  <c r="CL56" i="88"/>
  <c r="CL105" i="88"/>
  <c r="CL154" i="88" s="1"/>
  <c r="DO54" i="88"/>
  <c r="DO103" i="88"/>
  <c r="DO152" i="88" s="1"/>
  <c r="CK301" i="88" l="1"/>
  <c r="CJ299" i="88"/>
  <c r="CJ300" i="88"/>
  <c r="CK298" i="88"/>
  <c r="CK297" i="88"/>
  <c r="CK205" i="88"/>
  <c r="CK254" i="88"/>
  <c r="CK303" i="88" s="1"/>
  <c r="CL204" i="88"/>
  <c r="CL253" i="88"/>
  <c r="CL302" i="88" s="1"/>
  <c r="CK201" i="88"/>
  <c r="CK250" i="88"/>
  <c r="CK202" i="88"/>
  <c r="CK251" i="88"/>
  <c r="CL203" i="88"/>
  <c r="CL252" i="88"/>
  <c r="CL200" i="88"/>
  <c r="CL249" i="88"/>
  <c r="CK198" i="88"/>
  <c r="CK247" i="88"/>
  <c r="CK296" i="88" s="1"/>
  <c r="CL199" i="88"/>
  <c r="CL248" i="88"/>
  <c r="CK197" i="88"/>
  <c r="CK246" i="88"/>
  <c r="CK295" i="88" s="1"/>
  <c r="EC155" i="88"/>
  <c r="CU156" i="88"/>
  <c r="CV58" i="88"/>
  <c r="CV107" i="88"/>
  <c r="CM56" i="88"/>
  <c r="CM105" i="88"/>
  <c r="CM154" i="88" s="1"/>
  <c r="DP54" i="88"/>
  <c r="DP103" i="88"/>
  <c r="DQ103" i="88" s="1"/>
  <c r="CN55" i="88"/>
  <c r="CN104" i="88"/>
  <c r="CN153" i="88" s="1"/>
  <c r="CL298" i="88" l="1"/>
  <c r="CK300" i="88"/>
  <c r="CK299" i="88"/>
  <c r="CL301" i="88"/>
  <c r="CL297" i="88"/>
  <c r="CM204" i="88"/>
  <c r="CM253" i="88"/>
  <c r="CM302" i="88" s="1"/>
  <c r="CL205" i="88"/>
  <c r="CL254" i="88"/>
  <c r="CL303" i="88" s="1"/>
  <c r="CM200" i="88"/>
  <c r="CM249" i="88"/>
  <c r="CM298" i="88" s="1"/>
  <c r="CL202" i="88"/>
  <c r="CL251" i="88"/>
  <c r="CM203" i="88"/>
  <c r="CM252" i="88"/>
  <c r="CL201" i="88"/>
  <c r="CL250" i="88"/>
  <c r="CM199" i="88"/>
  <c r="CM248" i="88"/>
  <c r="CL198" i="88"/>
  <c r="CL247" i="88"/>
  <c r="CL296" i="88" s="1"/>
  <c r="CL197" i="88"/>
  <c r="CL246" i="88"/>
  <c r="CL295" i="88" s="1"/>
  <c r="CV156" i="88"/>
  <c r="DP152" i="88"/>
  <c r="CW58" i="88"/>
  <c r="CW107" i="88"/>
  <c r="DR54" i="88"/>
  <c r="DR103" i="88"/>
  <c r="CO55" i="88"/>
  <c r="CO104" i="88"/>
  <c r="CO153" i="88" s="1"/>
  <c r="CN56" i="88"/>
  <c r="CN105" i="88"/>
  <c r="CN154" i="88" s="1"/>
  <c r="CL300" i="88" l="1"/>
  <c r="CM301" i="88"/>
  <c r="CL299" i="88"/>
  <c r="CM297" i="88"/>
  <c r="CM205" i="88"/>
  <c r="CM254" i="88"/>
  <c r="CM303" i="88" s="1"/>
  <c r="CN204" i="88"/>
  <c r="CN253" i="88"/>
  <c r="CN302" i="88" s="1"/>
  <c r="CM201" i="88"/>
  <c r="CM250" i="88"/>
  <c r="CM202" i="88"/>
  <c r="CM251" i="88"/>
  <c r="CM300" i="88" s="1"/>
  <c r="CN203" i="88"/>
  <c r="CN252" i="88"/>
  <c r="CN200" i="88"/>
  <c r="CN249" i="88"/>
  <c r="CN298" i="88" s="1"/>
  <c r="CM198" i="88"/>
  <c r="CM247" i="88"/>
  <c r="CM296" i="88" s="1"/>
  <c r="CN199" i="88"/>
  <c r="CN248" i="88"/>
  <c r="CM197" i="88"/>
  <c r="CM246" i="88"/>
  <c r="CM295" i="88" s="1"/>
  <c r="CW156" i="88"/>
  <c r="DR152" i="88"/>
  <c r="CX58" i="88"/>
  <c r="CX107" i="88"/>
  <c r="CP55" i="88"/>
  <c r="CP104" i="88"/>
  <c r="CQ104" i="88" s="1"/>
  <c r="CO56" i="88"/>
  <c r="CO105" i="88"/>
  <c r="CO154" i="88" s="1"/>
  <c r="DS54" i="88"/>
  <c r="DS103" i="88"/>
  <c r="CM299" i="88" l="1"/>
  <c r="CN301" i="88"/>
  <c r="CN297" i="88"/>
  <c r="CO204" i="88"/>
  <c r="CO253" i="88"/>
  <c r="CO302" i="88" s="1"/>
  <c r="CN205" i="88"/>
  <c r="CN254" i="88"/>
  <c r="CN303" i="88" s="1"/>
  <c r="CO200" i="88"/>
  <c r="CO249" i="88"/>
  <c r="CO298" i="88" s="1"/>
  <c r="CN202" i="88"/>
  <c r="CN251" i="88"/>
  <c r="CN300" i="88" s="1"/>
  <c r="CO203" i="88"/>
  <c r="CO252" i="88"/>
  <c r="CN201" i="88"/>
  <c r="CN250" i="88"/>
  <c r="CO199" i="88"/>
  <c r="CO248" i="88"/>
  <c r="CN198" i="88"/>
  <c r="CN247" i="88"/>
  <c r="CN296" i="88" s="1"/>
  <c r="CN197" i="88"/>
  <c r="CN246" i="88"/>
  <c r="CN295" i="88" s="1"/>
  <c r="CX156" i="88"/>
  <c r="DS152" i="88"/>
  <c r="CP153" i="88"/>
  <c r="CY58" i="88"/>
  <c r="CY107" i="88"/>
  <c r="CP56" i="88"/>
  <c r="CP105" i="88"/>
  <c r="CQ105" i="88" s="1"/>
  <c r="DT54" i="88"/>
  <c r="DT103" i="88"/>
  <c r="CR55" i="88"/>
  <c r="CR104" i="88"/>
  <c r="CO301" i="88" l="1"/>
  <c r="CN299" i="88"/>
  <c r="CO297" i="88"/>
  <c r="CO205" i="88"/>
  <c r="CO254" i="88"/>
  <c r="CO303" i="88" s="1"/>
  <c r="CP204" i="88"/>
  <c r="CP253" i="88"/>
  <c r="CQ253" i="88" s="1"/>
  <c r="CO201" i="88"/>
  <c r="CO250" i="88"/>
  <c r="CO202" i="88"/>
  <c r="CO251" i="88"/>
  <c r="CO300" i="88" s="1"/>
  <c r="CP203" i="88"/>
  <c r="CP252" i="88"/>
  <c r="CQ252" i="88" s="1"/>
  <c r="CP200" i="88"/>
  <c r="CP249" i="88"/>
  <c r="CQ249" i="88" s="1"/>
  <c r="CO198" i="88"/>
  <c r="CO247" i="88"/>
  <c r="CO296" i="88" s="1"/>
  <c r="CP199" i="88"/>
  <c r="CP248" i="88"/>
  <c r="CQ248" i="88" s="1"/>
  <c r="CO197" i="88"/>
  <c r="CO246" i="88"/>
  <c r="CO295" i="88" s="1"/>
  <c r="CY156" i="88"/>
  <c r="CR153" i="88"/>
  <c r="DT152" i="88"/>
  <c r="CP154" i="88"/>
  <c r="CZ58" i="88"/>
  <c r="CZ107" i="88"/>
  <c r="DU54" i="88"/>
  <c r="DU103" i="88"/>
  <c r="CS55" i="88"/>
  <c r="CS104" i="88"/>
  <c r="CR56" i="88"/>
  <c r="CR105" i="88"/>
  <c r="CO299" i="88" l="1"/>
  <c r="CP302" i="88"/>
  <c r="CP301" i="88"/>
  <c r="CP298" i="88"/>
  <c r="CP297" i="88"/>
  <c r="CR204" i="88"/>
  <c r="CR253" i="88"/>
  <c r="CP205" i="88"/>
  <c r="CP254" i="88"/>
  <c r="CQ254" i="88" s="1"/>
  <c r="CR200" i="88"/>
  <c r="CR249" i="88"/>
  <c r="CP202" i="88"/>
  <c r="CP251" i="88"/>
  <c r="CQ251" i="88" s="1"/>
  <c r="CR203" i="88"/>
  <c r="CR252" i="88"/>
  <c r="CP201" i="88"/>
  <c r="CP250" i="88"/>
  <c r="CQ250" i="88" s="1"/>
  <c r="CR199" i="88"/>
  <c r="CR248" i="88"/>
  <c r="CP198" i="88"/>
  <c r="CP247" i="88"/>
  <c r="CQ247" i="88" s="1"/>
  <c r="CP197" i="88"/>
  <c r="CP246" i="88"/>
  <c r="CQ246" i="88" s="1"/>
  <c r="CZ156" i="88"/>
  <c r="CR154" i="88"/>
  <c r="DU152" i="88"/>
  <c r="CS153" i="88"/>
  <c r="DA58" i="88"/>
  <c r="DA107" i="88"/>
  <c r="CS56" i="88"/>
  <c r="CS105" i="88"/>
  <c r="DV54" i="88"/>
  <c r="DV103" i="88"/>
  <c r="CT55" i="88"/>
  <c r="CT104" i="88"/>
  <c r="CR302" i="88" l="1"/>
  <c r="CP303" i="88"/>
  <c r="CR298" i="88"/>
  <c r="CR301" i="88"/>
  <c r="CP299" i="88"/>
  <c r="CP300" i="88"/>
  <c r="CR297" i="88"/>
  <c r="CP296" i="88"/>
  <c r="CP295" i="88"/>
  <c r="CR205" i="88"/>
  <c r="CR254" i="88"/>
  <c r="CS204" i="88"/>
  <c r="CS253" i="88"/>
  <c r="CR201" i="88"/>
  <c r="CR250" i="88"/>
  <c r="CR202" i="88"/>
  <c r="CR251" i="88"/>
  <c r="CS203" i="88"/>
  <c r="CS252" i="88"/>
  <c r="CS200" i="88"/>
  <c r="CS249" i="88"/>
  <c r="CR198" i="88"/>
  <c r="CR247" i="88"/>
  <c r="CS199" i="88"/>
  <c r="CS248" i="88"/>
  <c r="CR197" i="88"/>
  <c r="CR246" i="88"/>
  <c r="DA156" i="88"/>
  <c r="CT153" i="88"/>
  <c r="DV152" i="88"/>
  <c r="CS154" i="88"/>
  <c r="DB58" i="88"/>
  <c r="DB107" i="88"/>
  <c r="DW54" i="88"/>
  <c r="DW103" i="88"/>
  <c r="CU55" i="88"/>
  <c r="CU104" i="88"/>
  <c r="CT56" i="88"/>
  <c r="CT105" i="88"/>
  <c r="CR300" i="88" l="1"/>
  <c r="CR303" i="88"/>
  <c r="CS302" i="88"/>
  <c r="CR299" i="88"/>
  <c r="CS301" i="88"/>
  <c r="CS298" i="88"/>
  <c r="CR296" i="88"/>
  <c r="CS297" i="88"/>
  <c r="CR295" i="88"/>
  <c r="CS205" i="88"/>
  <c r="CS254" i="88"/>
  <c r="CT204" i="88"/>
  <c r="CT253" i="88"/>
  <c r="CT203" i="88"/>
  <c r="CT252" i="88"/>
  <c r="CS202" i="88"/>
  <c r="CS251" i="88"/>
  <c r="CS300" i="88" s="1"/>
  <c r="CT200" i="88"/>
  <c r="CT249" i="88"/>
  <c r="CS201" i="88"/>
  <c r="CS250" i="88"/>
  <c r="CT199" i="88"/>
  <c r="CT248" i="88"/>
  <c r="CS198" i="88"/>
  <c r="CS247" i="88"/>
  <c r="CS197" i="88"/>
  <c r="CS246" i="88"/>
  <c r="DB156" i="88"/>
  <c r="CT154" i="88"/>
  <c r="DW152" i="88"/>
  <c r="CU153" i="88"/>
  <c r="DC58" i="88"/>
  <c r="DC107" i="88"/>
  <c r="DD107" i="88" s="1"/>
  <c r="CU56" i="88"/>
  <c r="CU105" i="88"/>
  <c r="DX54" i="88"/>
  <c r="DX103" i="88"/>
  <c r="CV55" i="88"/>
  <c r="CV104" i="88"/>
  <c r="CS299" i="88" l="1"/>
  <c r="CT302" i="88"/>
  <c r="CT298" i="88"/>
  <c r="CS303" i="88"/>
  <c r="CT301" i="88"/>
  <c r="CT297" i="88"/>
  <c r="CS296" i="88"/>
  <c r="CS295" i="88"/>
  <c r="CT205" i="88"/>
  <c r="CT254" i="88"/>
  <c r="CU204" i="88"/>
  <c r="CU253" i="88"/>
  <c r="CU203" i="88"/>
  <c r="CU252" i="88"/>
  <c r="CT201" i="88"/>
  <c r="CT250" i="88"/>
  <c r="CT299" i="88" s="1"/>
  <c r="CT202" i="88"/>
  <c r="CT251" i="88"/>
  <c r="CT300" i="88" s="1"/>
  <c r="CU200" i="88"/>
  <c r="CU249" i="88"/>
  <c r="CT198" i="88"/>
  <c r="CT247" i="88"/>
  <c r="CU199" i="88"/>
  <c r="CU248" i="88"/>
  <c r="CT197" i="88"/>
  <c r="CT246" i="88"/>
  <c r="DC156" i="88"/>
  <c r="CV153" i="88"/>
  <c r="DX152" i="88"/>
  <c r="CU154" i="88"/>
  <c r="DE58" i="88"/>
  <c r="DE107" i="88"/>
  <c r="CV56" i="88"/>
  <c r="CV105" i="88"/>
  <c r="CW55" i="88"/>
  <c r="CW104" i="88"/>
  <c r="DY54" i="88"/>
  <c r="DY103" i="88"/>
  <c r="CU298" i="88" l="1"/>
  <c r="CT303" i="88"/>
  <c r="CU302" i="88"/>
  <c r="CU301" i="88"/>
  <c r="CT296" i="88"/>
  <c r="CU297" i="88"/>
  <c r="CT295" i="88"/>
  <c r="CU205" i="88"/>
  <c r="CU254" i="88"/>
  <c r="CV204" i="88"/>
  <c r="CV253" i="88"/>
  <c r="CV200" i="88"/>
  <c r="CV249" i="88"/>
  <c r="CV298" i="88" s="1"/>
  <c r="CU201" i="88"/>
  <c r="CU250" i="88"/>
  <c r="CU299" i="88" s="1"/>
  <c r="CU202" i="88"/>
  <c r="CU251" i="88"/>
  <c r="CU300" i="88" s="1"/>
  <c r="CV203" i="88"/>
  <c r="CV252" i="88"/>
  <c r="CU198" i="88"/>
  <c r="CU247" i="88"/>
  <c r="CV199" i="88"/>
  <c r="CV248" i="88"/>
  <c r="CU197" i="88"/>
  <c r="CU246" i="88"/>
  <c r="DE156" i="88"/>
  <c r="CV154" i="88"/>
  <c r="DY152" i="88"/>
  <c r="CW153" i="88"/>
  <c r="DF58" i="88"/>
  <c r="DF107" i="88"/>
  <c r="CX55" i="88"/>
  <c r="CX104" i="88"/>
  <c r="DZ54" i="88"/>
  <c r="DZ103" i="88"/>
  <c r="CW56" i="88"/>
  <c r="CW105" i="88"/>
  <c r="CU303" i="88" l="1"/>
  <c r="CV301" i="88"/>
  <c r="CV302" i="88"/>
  <c r="CV297" i="88"/>
  <c r="CU296" i="88"/>
  <c r="CU295" i="88"/>
  <c r="CW204" i="88"/>
  <c r="CW253" i="88"/>
  <c r="CV205" i="88"/>
  <c r="CV254" i="88"/>
  <c r="CV303" i="88" s="1"/>
  <c r="CV202" i="88"/>
  <c r="CV251" i="88"/>
  <c r="CV300" i="88" s="1"/>
  <c r="CW200" i="88"/>
  <c r="CW249" i="88"/>
  <c r="CW298" i="88" s="1"/>
  <c r="CW203" i="88"/>
  <c r="CW252" i="88"/>
  <c r="CW301" i="88" s="1"/>
  <c r="CV201" i="88"/>
  <c r="CV250" i="88"/>
  <c r="CV299" i="88" s="1"/>
  <c r="CW199" i="88"/>
  <c r="CW248" i="88"/>
  <c r="CV198" i="88"/>
  <c r="CV247" i="88"/>
  <c r="CV197" i="88"/>
  <c r="CV246" i="88"/>
  <c r="DF156" i="88"/>
  <c r="CX153" i="88"/>
  <c r="DZ152" i="88"/>
  <c r="CW154" i="88"/>
  <c r="DG58" i="88"/>
  <c r="DG107" i="88"/>
  <c r="CX56" i="88"/>
  <c r="CX105" i="88"/>
  <c r="EA54" i="88"/>
  <c r="EA103" i="88"/>
  <c r="CY55" i="88"/>
  <c r="CY104" i="88"/>
  <c r="CW302" i="88" l="1"/>
  <c r="CV296" i="88"/>
  <c r="CW297" i="88"/>
  <c r="CV295" i="88"/>
  <c r="CW205" i="88"/>
  <c r="CW254" i="88"/>
  <c r="CW303" i="88" s="1"/>
  <c r="CX204" i="88"/>
  <c r="CX253" i="88"/>
  <c r="CW201" i="88"/>
  <c r="CW250" i="88"/>
  <c r="CW299" i="88" s="1"/>
  <c r="CX200" i="88"/>
  <c r="CX249" i="88"/>
  <c r="CX298" i="88" s="1"/>
  <c r="CX203" i="88"/>
  <c r="CX252" i="88"/>
  <c r="CX301" i="88" s="1"/>
  <c r="CW202" i="88"/>
  <c r="CW251" i="88"/>
  <c r="CW300" i="88" s="1"/>
  <c r="CW198" i="88"/>
  <c r="CW247" i="88"/>
  <c r="CX199" i="88"/>
  <c r="CX248" i="88"/>
  <c r="CW197" i="88"/>
  <c r="CW246" i="88"/>
  <c r="DG156" i="88"/>
  <c r="CX154" i="88"/>
  <c r="EA152" i="88"/>
  <c r="CY153" i="88"/>
  <c r="DH58" i="88"/>
  <c r="DH107" i="88"/>
  <c r="CZ55" i="88"/>
  <c r="CZ104" i="88"/>
  <c r="CY56" i="88"/>
  <c r="CY105" i="88"/>
  <c r="EB54" i="88"/>
  <c r="EB103" i="88"/>
  <c r="CX302" i="88" l="1"/>
  <c r="CX297" i="88"/>
  <c r="CW296" i="88"/>
  <c r="CW295" i="88"/>
  <c r="CY204" i="88"/>
  <c r="CY253" i="88"/>
  <c r="CY302" i="88" s="1"/>
  <c r="CX205" i="88"/>
  <c r="CX254" i="88"/>
  <c r="CX303" i="88" s="1"/>
  <c r="CX202" i="88"/>
  <c r="CX251" i="88"/>
  <c r="CX300" i="88" s="1"/>
  <c r="CY200" i="88"/>
  <c r="CY249" i="88"/>
  <c r="CY298" i="88" s="1"/>
  <c r="CY203" i="88"/>
  <c r="CY252" i="88"/>
  <c r="CY301" i="88" s="1"/>
  <c r="CX201" i="88"/>
  <c r="CX250" i="88"/>
  <c r="CX299" i="88" s="1"/>
  <c r="CY199" i="88"/>
  <c r="CY248" i="88"/>
  <c r="CX198" i="88"/>
  <c r="CX247" i="88"/>
  <c r="CX197" i="88"/>
  <c r="CX246" i="88"/>
  <c r="DH156" i="88"/>
  <c r="CZ153" i="88"/>
  <c r="EB152" i="88"/>
  <c r="CY154" i="88"/>
  <c r="DI58" i="88"/>
  <c r="DI107" i="88"/>
  <c r="CZ56" i="88"/>
  <c r="CZ105" i="88"/>
  <c r="EC54" i="88"/>
  <c r="EC103" i="88"/>
  <c r="ED103" i="88" s="1"/>
  <c r="EE103" i="88" s="1"/>
  <c r="DA55" i="88"/>
  <c r="DA104" i="88"/>
  <c r="CX296" i="88" l="1"/>
  <c r="CY297" i="88"/>
  <c r="CX295" i="88"/>
  <c r="CY205" i="88"/>
  <c r="CY254" i="88"/>
  <c r="CY303" i="88" s="1"/>
  <c r="CZ204" i="88"/>
  <c r="CZ253" i="88"/>
  <c r="CZ302" i="88" s="1"/>
  <c r="CY201" i="88"/>
  <c r="CY250" i="88"/>
  <c r="CY299" i="88" s="1"/>
  <c r="CZ200" i="88"/>
  <c r="CZ249" i="88"/>
  <c r="CZ298" i="88" s="1"/>
  <c r="CZ203" i="88"/>
  <c r="CZ252" i="88"/>
  <c r="CZ301" i="88" s="1"/>
  <c r="CY202" i="88"/>
  <c r="CY251" i="88"/>
  <c r="CY300" i="88" s="1"/>
  <c r="CY198" i="88"/>
  <c r="CY247" i="88"/>
  <c r="CZ199" i="88"/>
  <c r="CZ248" i="88"/>
  <c r="CY197" i="88"/>
  <c r="CY246" i="88"/>
  <c r="DI156" i="88"/>
  <c r="CZ154" i="88"/>
  <c r="EC152" i="88"/>
  <c r="DA153" i="88"/>
  <c r="DJ58" i="88"/>
  <c r="DJ107" i="88"/>
  <c r="DB55" i="88"/>
  <c r="DB104" i="88"/>
  <c r="DA56" i="88"/>
  <c r="DA105" i="88"/>
  <c r="CZ297" i="88" l="1"/>
  <c r="CY296" i="88"/>
  <c r="CY295" i="88"/>
  <c r="DA204" i="88"/>
  <c r="DA253" i="88"/>
  <c r="DA302" i="88" s="1"/>
  <c r="CZ205" i="88"/>
  <c r="CZ254" i="88"/>
  <c r="CZ303" i="88" s="1"/>
  <c r="CZ202" i="88"/>
  <c r="CZ251" i="88"/>
  <c r="CZ300" i="88" s="1"/>
  <c r="DA200" i="88"/>
  <c r="DA249" i="88"/>
  <c r="DA298" i="88" s="1"/>
  <c r="DA203" i="88"/>
  <c r="DA252" i="88"/>
  <c r="DA301" i="88" s="1"/>
  <c r="CZ201" i="88"/>
  <c r="CZ250" i="88"/>
  <c r="CZ299" i="88" s="1"/>
  <c r="DA199" i="88"/>
  <c r="DA248" i="88"/>
  <c r="CZ198" i="88"/>
  <c r="CZ247" i="88"/>
  <c r="CZ197" i="88"/>
  <c r="CZ246" i="88"/>
  <c r="DJ156" i="88"/>
  <c r="DB153" i="88"/>
  <c r="DA154" i="88"/>
  <c r="DK58" i="88"/>
  <c r="DK107" i="88"/>
  <c r="DB56" i="88"/>
  <c r="DB105" i="88"/>
  <c r="DC55" i="88"/>
  <c r="DC104" i="88"/>
  <c r="DD104" i="88" s="1"/>
  <c r="CZ296" i="88" l="1"/>
  <c r="DA297" i="88"/>
  <c r="CZ295" i="88"/>
  <c r="DA205" i="88"/>
  <c r="DA254" i="88"/>
  <c r="DA303" i="88" s="1"/>
  <c r="DB204" i="88"/>
  <c r="DB253" i="88"/>
  <c r="DB302" i="88" s="1"/>
  <c r="DA201" i="88"/>
  <c r="DA250" i="88"/>
  <c r="DA299" i="88" s="1"/>
  <c r="DB200" i="88"/>
  <c r="DB249" i="88"/>
  <c r="DB298" i="88" s="1"/>
  <c r="DB203" i="88"/>
  <c r="DB252" i="88"/>
  <c r="DB301" i="88" s="1"/>
  <c r="DA202" i="88"/>
  <c r="DA251" i="88"/>
  <c r="DA300" i="88" s="1"/>
  <c r="DA198" i="88"/>
  <c r="DA247" i="88"/>
  <c r="DB199" i="88"/>
  <c r="DB248" i="88"/>
  <c r="DA197" i="88"/>
  <c r="DA246" i="88"/>
  <c r="DK156" i="88"/>
  <c r="DB154" i="88"/>
  <c r="DC153" i="88"/>
  <c r="DL58" i="88"/>
  <c r="DL107" i="88"/>
  <c r="DE55" i="88"/>
  <c r="DE104" i="88"/>
  <c r="DC56" i="88"/>
  <c r="DC105" i="88"/>
  <c r="DD105" i="88" s="1"/>
  <c r="DB297" i="88" l="1"/>
  <c r="DA296" i="88"/>
  <c r="DA295" i="88"/>
  <c r="DC204" i="88"/>
  <c r="DC253" i="88"/>
  <c r="DD253" i="88" s="1"/>
  <c r="DB205" i="88"/>
  <c r="DB254" i="88"/>
  <c r="DB303" i="88" s="1"/>
  <c r="DB202" i="88"/>
  <c r="DB251" i="88"/>
  <c r="DB300" i="88" s="1"/>
  <c r="DC200" i="88"/>
  <c r="DC249" i="88"/>
  <c r="DD249" i="88" s="1"/>
  <c r="DC203" i="88"/>
  <c r="DC252" i="88"/>
  <c r="DD252" i="88" s="1"/>
  <c r="DB201" i="88"/>
  <c r="DB250" i="88"/>
  <c r="DB299" i="88" s="1"/>
  <c r="DC199" i="88"/>
  <c r="DC248" i="88"/>
  <c r="DD248" i="88" s="1"/>
  <c r="DB198" i="88"/>
  <c r="DB247" i="88"/>
  <c r="DB197" i="88"/>
  <c r="DB246" i="88"/>
  <c r="DE153" i="88"/>
  <c r="DL156" i="88"/>
  <c r="DC154" i="88"/>
  <c r="DM58" i="88"/>
  <c r="DM107" i="88"/>
  <c r="DE56" i="88"/>
  <c r="DE105" i="88"/>
  <c r="DF55" i="88"/>
  <c r="DF104" i="88"/>
  <c r="DF153" i="88" s="1"/>
  <c r="DC302" i="88" l="1"/>
  <c r="DC301" i="88"/>
  <c r="DC298" i="88"/>
  <c r="DB296" i="88"/>
  <c r="DC297" i="88"/>
  <c r="DB295" i="88"/>
  <c r="DC205" i="88"/>
  <c r="DC254" i="88"/>
  <c r="DD254" i="88" s="1"/>
  <c r="DE204" i="88"/>
  <c r="DE253" i="88"/>
  <c r="DC201" i="88"/>
  <c r="DC250" i="88"/>
  <c r="DD250" i="88" s="1"/>
  <c r="DE200" i="88"/>
  <c r="DE249" i="88"/>
  <c r="DE203" i="88"/>
  <c r="DE252" i="88"/>
  <c r="DC202" i="88"/>
  <c r="DC251" i="88"/>
  <c r="DD251" i="88" s="1"/>
  <c r="DC198" i="88"/>
  <c r="DC247" i="88"/>
  <c r="DD247" i="88" s="1"/>
  <c r="DE199" i="88"/>
  <c r="DE248" i="88"/>
  <c r="DC246" i="88"/>
  <c r="DD246" i="88" s="1"/>
  <c r="DC197" i="88"/>
  <c r="DM156" i="88"/>
  <c r="DE154" i="88"/>
  <c r="DN58" i="88"/>
  <c r="DN107" i="88"/>
  <c r="DN156" i="88" s="1"/>
  <c r="DG55" i="88"/>
  <c r="DG104" i="88"/>
  <c r="DG153" i="88" s="1"/>
  <c r="DF56" i="88"/>
  <c r="DF105" i="88"/>
  <c r="DE302" i="88" l="1"/>
  <c r="DC303" i="88"/>
  <c r="DE298" i="88"/>
  <c r="DE301" i="88"/>
  <c r="DC300" i="88"/>
  <c r="DC299" i="88"/>
  <c r="DE297" i="88"/>
  <c r="DC296" i="88"/>
  <c r="DC295" i="88"/>
  <c r="DF204" i="88"/>
  <c r="DF253" i="88"/>
  <c r="DE205" i="88"/>
  <c r="DE254" i="88"/>
  <c r="DE202" i="88"/>
  <c r="DE251" i="88"/>
  <c r="DF200" i="88"/>
  <c r="DF249" i="88"/>
  <c r="DF203" i="88"/>
  <c r="DF252" i="88"/>
  <c r="DE201" i="88"/>
  <c r="DE250" i="88"/>
  <c r="DF199" i="88"/>
  <c r="DF248" i="88"/>
  <c r="DE198" i="88"/>
  <c r="DE247" i="88"/>
  <c r="DE197" i="88"/>
  <c r="DE246" i="88"/>
  <c r="DF154" i="88"/>
  <c r="DO58" i="88"/>
  <c r="DO107" i="88"/>
  <c r="DO156" i="88" s="1"/>
  <c r="DG56" i="88"/>
  <c r="DG105" i="88"/>
  <c r="DH55" i="88"/>
  <c r="DH104" i="88"/>
  <c r="DH153" i="88" s="1"/>
  <c r="DE303" i="88" l="1"/>
  <c r="DF302" i="88"/>
  <c r="DE299" i="88"/>
  <c r="DE300" i="88"/>
  <c r="DF301" i="88"/>
  <c r="DF298" i="88"/>
  <c r="DE296" i="88"/>
  <c r="DF297" i="88"/>
  <c r="DE295" i="88"/>
  <c r="DF205" i="88"/>
  <c r="DF254" i="88"/>
  <c r="DG204" i="88"/>
  <c r="DG253" i="88"/>
  <c r="DG200" i="88"/>
  <c r="DG249" i="88"/>
  <c r="DG203" i="88"/>
  <c r="DG252" i="88"/>
  <c r="DF202" i="88"/>
  <c r="DF251" i="88"/>
  <c r="DF201" i="88"/>
  <c r="DF250" i="88"/>
  <c r="DF198" i="88"/>
  <c r="DF247" i="88"/>
  <c r="DG199" i="88"/>
  <c r="DG248" i="88"/>
  <c r="DF246" i="88"/>
  <c r="DF197" i="88"/>
  <c r="DG154" i="88"/>
  <c r="DP58" i="88"/>
  <c r="DP107" i="88"/>
  <c r="DQ107" i="88" s="1"/>
  <c r="DI55" i="88"/>
  <c r="DI104" i="88"/>
  <c r="DI153" i="88" s="1"/>
  <c r="DH56" i="88"/>
  <c r="DH105" i="88"/>
  <c r="DG298" i="88" l="1"/>
  <c r="DG302" i="88"/>
  <c r="DF303" i="88"/>
  <c r="DG301" i="88"/>
  <c r="DF300" i="88"/>
  <c r="DF299" i="88"/>
  <c r="DG297" i="88"/>
  <c r="DF296" i="88"/>
  <c r="DF295" i="88"/>
  <c r="DH204" i="88"/>
  <c r="DH253" i="88"/>
  <c r="DG205" i="88"/>
  <c r="DG254" i="88"/>
  <c r="DG201" i="88"/>
  <c r="DG250" i="88"/>
  <c r="DH200" i="88"/>
  <c r="DH249" i="88"/>
  <c r="DH298" i="88" s="1"/>
  <c r="DG202" i="88"/>
  <c r="DG251" i="88"/>
  <c r="DH203" i="88"/>
  <c r="DH252" i="88"/>
  <c r="DH199" i="88"/>
  <c r="DH248" i="88"/>
  <c r="DG198" i="88"/>
  <c r="DG247" i="88"/>
  <c r="DG197" i="88"/>
  <c r="DG246" i="88"/>
  <c r="DP156" i="88"/>
  <c r="DH154" i="88"/>
  <c r="DR58" i="88"/>
  <c r="DR107" i="88"/>
  <c r="DJ55" i="88"/>
  <c r="DJ104" i="88"/>
  <c r="DJ153" i="88" s="1"/>
  <c r="DI56" i="88"/>
  <c r="DI105" i="88"/>
  <c r="DG303" i="88" l="1"/>
  <c r="DG299" i="88"/>
  <c r="DH302" i="88"/>
  <c r="DG300" i="88"/>
  <c r="DH301" i="88"/>
  <c r="DG296" i="88"/>
  <c r="DH297" i="88"/>
  <c r="DG295" i="88"/>
  <c r="DI204" i="88"/>
  <c r="DI253" i="88"/>
  <c r="DH205" i="88"/>
  <c r="DH254" i="88"/>
  <c r="DH303" i="88" s="1"/>
  <c r="DH202" i="88"/>
  <c r="DH251" i="88"/>
  <c r="DH201" i="88"/>
  <c r="DH250" i="88"/>
  <c r="DH299" i="88" s="1"/>
  <c r="DI203" i="88"/>
  <c r="DI252" i="88"/>
  <c r="DI200" i="88"/>
  <c r="DI249" i="88"/>
  <c r="DI298" i="88" s="1"/>
  <c r="DI199" i="88"/>
  <c r="DI248" i="88"/>
  <c r="DH198" i="88"/>
  <c r="DH247" i="88"/>
  <c r="DH197" i="88"/>
  <c r="DH246" i="88"/>
  <c r="DR156" i="88"/>
  <c r="DI154" i="88"/>
  <c r="DS58" i="88"/>
  <c r="DS107" i="88"/>
  <c r="DJ56" i="88"/>
  <c r="DJ105" i="88"/>
  <c r="DK55" i="88"/>
  <c r="DK104" i="88"/>
  <c r="DK153" i="88" s="1"/>
  <c r="DH300" i="88" l="1"/>
  <c r="DI302" i="88"/>
  <c r="DI301" i="88"/>
  <c r="DI297" i="88"/>
  <c r="DH296" i="88"/>
  <c r="DH295" i="88"/>
  <c r="DI205" i="88"/>
  <c r="DI254" i="88"/>
  <c r="DI303" i="88" s="1"/>
  <c r="DJ204" i="88"/>
  <c r="DJ253" i="88"/>
  <c r="DJ200" i="88"/>
  <c r="DJ249" i="88"/>
  <c r="DJ298" i="88" s="1"/>
  <c r="DI201" i="88"/>
  <c r="DI250" i="88"/>
  <c r="DI299" i="88" s="1"/>
  <c r="DJ203" i="88"/>
  <c r="DJ252" i="88"/>
  <c r="DJ301" i="88" s="1"/>
  <c r="DI202" i="88"/>
  <c r="DI251" i="88"/>
  <c r="DI300" i="88" s="1"/>
  <c r="DI198" i="88"/>
  <c r="DI247" i="88"/>
  <c r="DJ199" i="88"/>
  <c r="DJ248" i="88"/>
  <c r="DI197" i="88"/>
  <c r="DI246" i="88"/>
  <c r="DS156" i="88"/>
  <c r="DJ154" i="88"/>
  <c r="DT58" i="88"/>
  <c r="DT107" i="88"/>
  <c r="DK56" i="88"/>
  <c r="DK105" i="88"/>
  <c r="DL55" i="88"/>
  <c r="DL104" i="88"/>
  <c r="DL153" i="88" s="1"/>
  <c r="DJ302" i="88" l="1"/>
  <c r="DI296" i="88"/>
  <c r="DJ297" i="88"/>
  <c r="DI295" i="88"/>
  <c r="DK204" i="88"/>
  <c r="DK253" i="88"/>
  <c r="DJ205" i="88"/>
  <c r="DJ254" i="88"/>
  <c r="DJ303" i="88" s="1"/>
  <c r="DJ202" i="88"/>
  <c r="DJ251" i="88"/>
  <c r="DJ300" i="88" s="1"/>
  <c r="DJ201" i="88"/>
  <c r="DJ250" i="88"/>
  <c r="DJ299" i="88" s="1"/>
  <c r="DK203" i="88"/>
  <c r="DK252" i="88"/>
  <c r="DK301" i="88" s="1"/>
  <c r="DK200" i="88"/>
  <c r="DK249" i="88"/>
  <c r="DK298" i="88" s="1"/>
  <c r="DK199" i="88"/>
  <c r="DK248" i="88"/>
  <c r="DJ198" i="88"/>
  <c r="DJ247" i="88"/>
  <c r="DJ197" i="88"/>
  <c r="DJ246" i="88"/>
  <c r="DT156" i="88"/>
  <c r="DK154" i="88"/>
  <c r="DU58" i="88"/>
  <c r="DU107" i="88"/>
  <c r="DM55" i="88"/>
  <c r="DM104" i="88"/>
  <c r="DM153" i="88" s="1"/>
  <c r="DL56" i="88"/>
  <c r="DL105" i="88"/>
  <c r="DK302" i="88" l="1"/>
  <c r="DK297" i="88"/>
  <c r="DJ296" i="88"/>
  <c r="DJ295" i="88"/>
  <c r="DK205" i="88"/>
  <c r="DK254" i="88"/>
  <c r="DK303" i="88" s="1"/>
  <c r="DL204" i="88"/>
  <c r="DL253" i="88"/>
  <c r="DL200" i="88"/>
  <c r="DL249" i="88"/>
  <c r="DL298" i="88" s="1"/>
  <c r="DK201" i="88"/>
  <c r="DK250" i="88"/>
  <c r="DK299" i="88" s="1"/>
  <c r="DL203" i="88"/>
  <c r="DL252" i="88"/>
  <c r="DL301" i="88" s="1"/>
  <c r="DK202" i="88"/>
  <c r="DK251" i="88"/>
  <c r="DK300" i="88" s="1"/>
  <c r="DK198" i="88"/>
  <c r="DK247" i="88"/>
  <c r="DL199" i="88"/>
  <c r="DL248" i="88"/>
  <c r="DK197" i="88"/>
  <c r="DK246" i="88"/>
  <c r="DU156" i="88"/>
  <c r="DL154" i="88"/>
  <c r="DV58" i="88"/>
  <c r="DV107" i="88"/>
  <c r="DM56" i="88"/>
  <c r="DM105" i="88"/>
  <c r="DN55" i="88"/>
  <c r="DN104" i="88"/>
  <c r="DN153" i="88" s="1"/>
  <c r="DL302" i="88" l="1"/>
  <c r="DK296" i="88"/>
  <c r="DL297" i="88"/>
  <c r="DK295" i="88"/>
  <c r="DM204" i="88"/>
  <c r="DM253" i="88"/>
  <c r="DL205" i="88"/>
  <c r="DL254" i="88"/>
  <c r="DL303" i="88" s="1"/>
  <c r="DL202" i="88"/>
  <c r="DL251" i="88"/>
  <c r="DL300" i="88" s="1"/>
  <c r="DL201" i="88"/>
  <c r="DL250" i="88"/>
  <c r="DL299" i="88" s="1"/>
  <c r="DM203" i="88"/>
  <c r="DM252" i="88"/>
  <c r="DM301" i="88" s="1"/>
  <c r="DM200" i="88"/>
  <c r="DM249" i="88"/>
  <c r="DM298" i="88" s="1"/>
  <c r="DM199" i="88"/>
  <c r="DM248" i="88"/>
  <c r="DL198" i="88"/>
  <c r="DL247" i="88"/>
  <c r="DL197" i="88"/>
  <c r="DL246" i="88"/>
  <c r="DV156" i="88"/>
  <c r="DM154" i="88"/>
  <c r="DW58" i="88"/>
  <c r="DW107" i="88"/>
  <c r="DO55" i="88"/>
  <c r="DO104" i="88"/>
  <c r="DO153" i="88" s="1"/>
  <c r="DN56" i="88"/>
  <c r="DN105" i="88"/>
  <c r="DM302" i="88" l="1"/>
  <c r="DM297" i="88"/>
  <c r="DL296" i="88"/>
  <c r="DL295" i="88"/>
  <c r="DM205" i="88"/>
  <c r="DM254" i="88"/>
  <c r="DM303" i="88" s="1"/>
  <c r="DN204" i="88"/>
  <c r="DN253" i="88"/>
  <c r="DN200" i="88"/>
  <c r="DN249" i="88"/>
  <c r="DN298" i="88" s="1"/>
  <c r="DM201" i="88"/>
  <c r="DM250" i="88"/>
  <c r="DM299" i="88" s="1"/>
  <c r="DN203" i="88"/>
  <c r="DN252" i="88"/>
  <c r="DN301" i="88" s="1"/>
  <c r="DM202" i="88"/>
  <c r="DM251" i="88"/>
  <c r="DM300" i="88" s="1"/>
  <c r="DM198" i="88"/>
  <c r="DM247" i="88"/>
  <c r="DN199" i="88"/>
  <c r="DN248" i="88"/>
  <c r="DM197" i="88"/>
  <c r="DM246" i="88"/>
  <c r="DW156" i="88"/>
  <c r="DN154" i="88"/>
  <c r="DX58" i="88"/>
  <c r="DX107" i="88"/>
  <c r="DO56" i="88"/>
  <c r="DO105" i="88"/>
  <c r="DP55" i="88"/>
  <c r="DP104" i="88"/>
  <c r="DQ104" i="88" s="1"/>
  <c r="DN302" i="88" l="1"/>
  <c r="DM296" i="88"/>
  <c r="DN297" i="88"/>
  <c r="DM295" i="88"/>
  <c r="DO204" i="88"/>
  <c r="DO253" i="88"/>
  <c r="DN205" i="88"/>
  <c r="DN254" i="88"/>
  <c r="DN303" i="88" s="1"/>
  <c r="DN202" i="88"/>
  <c r="DN251" i="88"/>
  <c r="DN300" i="88" s="1"/>
  <c r="DN201" i="88"/>
  <c r="DN250" i="88"/>
  <c r="DN299" i="88" s="1"/>
  <c r="DO203" i="88"/>
  <c r="DO252" i="88"/>
  <c r="DO301" i="88" s="1"/>
  <c r="DO200" i="88"/>
  <c r="DO249" i="88"/>
  <c r="DO298" i="88" s="1"/>
  <c r="DO199" i="88"/>
  <c r="DO248" i="88"/>
  <c r="DN198" i="88"/>
  <c r="DN247" i="88"/>
  <c r="DN197" i="88"/>
  <c r="DN246" i="88"/>
  <c r="DX156" i="88"/>
  <c r="DO154" i="88"/>
  <c r="DP153" i="88"/>
  <c r="DY58" i="88"/>
  <c r="DY107" i="88"/>
  <c r="DR55" i="88"/>
  <c r="DR104" i="88"/>
  <c r="DP56" i="88"/>
  <c r="DP105" i="88"/>
  <c r="DQ105" i="88" s="1"/>
  <c r="DO302" i="88" l="1"/>
  <c r="DO297" i="88"/>
  <c r="DN296" i="88"/>
  <c r="DN295" i="88"/>
  <c r="DO205" i="88"/>
  <c r="DO254" i="88"/>
  <c r="DO303" i="88" s="1"/>
  <c r="DP204" i="88"/>
  <c r="DP253" i="88"/>
  <c r="DQ253" i="88" s="1"/>
  <c r="DP200" i="88"/>
  <c r="DP249" i="88"/>
  <c r="DQ249" i="88" s="1"/>
  <c r="DO201" i="88"/>
  <c r="DO250" i="88"/>
  <c r="DO299" i="88" s="1"/>
  <c r="DP203" i="88"/>
  <c r="DP252" i="88"/>
  <c r="DQ252" i="88" s="1"/>
  <c r="DO202" i="88"/>
  <c r="DO251" i="88"/>
  <c r="DO300" i="88" s="1"/>
  <c r="DO198" i="88"/>
  <c r="DO247" i="88"/>
  <c r="DP199" i="88"/>
  <c r="DP248" i="88"/>
  <c r="DQ248" i="88" s="1"/>
  <c r="DO197" i="88"/>
  <c r="DO246" i="88"/>
  <c r="DY156" i="88"/>
  <c r="DR153" i="88"/>
  <c r="DP154" i="88"/>
  <c r="DZ58" i="88"/>
  <c r="DZ107" i="88"/>
  <c r="DR56" i="88"/>
  <c r="DR105" i="88"/>
  <c r="DS55" i="88"/>
  <c r="DS104" i="88"/>
  <c r="DP302" i="88" l="1"/>
  <c r="DP301" i="88"/>
  <c r="DP298" i="88"/>
  <c r="DO296" i="88"/>
  <c r="DP297" i="88"/>
  <c r="DO295" i="88"/>
  <c r="DR204" i="88"/>
  <c r="DR253" i="88"/>
  <c r="DR302" i="88" s="1"/>
  <c r="DP205" i="88"/>
  <c r="DP254" i="88"/>
  <c r="DQ254" i="88" s="1"/>
  <c r="DP202" i="88"/>
  <c r="DP251" i="88"/>
  <c r="DQ251" i="88" s="1"/>
  <c r="DP201" i="88"/>
  <c r="DP250" i="88"/>
  <c r="DQ250" i="88" s="1"/>
  <c r="DR203" i="88"/>
  <c r="DR252" i="88"/>
  <c r="DR200" i="88"/>
  <c r="DR249" i="88"/>
  <c r="DR199" i="88"/>
  <c r="DR248" i="88"/>
  <c r="DP198" i="88"/>
  <c r="DP247" i="88"/>
  <c r="DQ247" i="88" s="1"/>
  <c r="DP197" i="88"/>
  <c r="DP246" i="88"/>
  <c r="DQ246" i="88" s="1"/>
  <c r="DZ156" i="88"/>
  <c r="DR154" i="88"/>
  <c r="DS153" i="88"/>
  <c r="EA58" i="88"/>
  <c r="EA107" i="88"/>
  <c r="DT55" i="88"/>
  <c r="DT104" i="88"/>
  <c r="DS56" i="88"/>
  <c r="DS105" i="88"/>
  <c r="DP303" i="88" l="1"/>
  <c r="DR298" i="88"/>
  <c r="DR301" i="88"/>
  <c r="DR297" i="88"/>
  <c r="DP300" i="88"/>
  <c r="DP299" i="88"/>
  <c r="DP296" i="88"/>
  <c r="DP295" i="88"/>
  <c r="DR205" i="88"/>
  <c r="DR254" i="88"/>
  <c r="DS204" i="88"/>
  <c r="DS253" i="88"/>
  <c r="DS302" i="88" s="1"/>
  <c r="DS200" i="88"/>
  <c r="DS249" i="88"/>
  <c r="DR201" i="88"/>
  <c r="DR250" i="88"/>
  <c r="DS203" i="88"/>
  <c r="DS252" i="88"/>
  <c r="DR202" i="88"/>
  <c r="DR251" i="88"/>
  <c r="DR198" i="88"/>
  <c r="DR247" i="88"/>
  <c r="DS199" i="88"/>
  <c r="DS248" i="88"/>
  <c r="DR246" i="88"/>
  <c r="DR197" i="88"/>
  <c r="EA156" i="88"/>
  <c r="DT153" i="88"/>
  <c r="DS154" i="88"/>
  <c r="EB58" i="88"/>
  <c r="EB107" i="88"/>
  <c r="DT56" i="88"/>
  <c r="DT105" i="88"/>
  <c r="DU55" i="88"/>
  <c r="DU104" i="88"/>
  <c r="DS297" i="88" l="1"/>
  <c r="DR303" i="88"/>
  <c r="DR300" i="88"/>
  <c r="DS301" i="88"/>
  <c r="DR299" i="88"/>
  <c r="DS298" i="88"/>
  <c r="DR296" i="88"/>
  <c r="DR295" i="88"/>
  <c r="DT204" i="88"/>
  <c r="DT253" i="88"/>
  <c r="DT302" i="88" s="1"/>
  <c r="DS205" i="88"/>
  <c r="DS254" i="88"/>
  <c r="DT203" i="88"/>
  <c r="DT252" i="88"/>
  <c r="DS201" i="88"/>
  <c r="DS250" i="88"/>
  <c r="DS202" i="88"/>
  <c r="DS251" i="88"/>
  <c r="DT200" i="88"/>
  <c r="DT249" i="88"/>
  <c r="DT199" i="88"/>
  <c r="DT248" i="88"/>
  <c r="DT297" i="88" s="1"/>
  <c r="DS198" i="88"/>
  <c r="DS247" i="88"/>
  <c r="DS246" i="88"/>
  <c r="DS197" i="88"/>
  <c r="EB156" i="88"/>
  <c r="DT154" i="88"/>
  <c r="DU153" i="88"/>
  <c r="EC58" i="88"/>
  <c r="EC107" i="88"/>
  <c r="ED107" i="88" s="1"/>
  <c r="EE107" i="88" s="1"/>
  <c r="DU56" i="88"/>
  <c r="DU105" i="88"/>
  <c r="DV55" i="88"/>
  <c r="DV104" i="88"/>
  <c r="DS303" i="88" l="1"/>
  <c r="DT298" i="88"/>
  <c r="DS299" i="88"/>
  <c r="DT301" i="88"/>
  <c r="DS300" i="88"/>
  <c r="DS296" i="88"/>
  <c r="DS295" i="88"/>
  <c r="DT205" i="88"/>
  <c r="DT254" i="88"/>
  <c r="DU204" i="88"/>
  <c r="DU253" i="88"/>
  <c r="DU302" i="88" s="1"/>
  <c r="DU203" i="88"/>
  <c r="DU252" i="88"/>
  <c r="DU200" i="88"/>
  <c r="DU249" i="88"/>
  <c r="DT201" i="88"/>
  <c r="DT250" i="88"/>
  <c r="DT202" i="88"/>
  <c r="DT251" i="88"/>
  <c r="DU199" i="88"/>
  <c r="DU248" i="88"/>
  <c r="DU297" i="88" s="1"/>
  <c r="DT198" i="88"/>
  <c r="DT247" i="88"/>
  <c r="DT197" i="88"/>
  <c r="DT246" i="88"/>
  <c r="EC156" i="88"/>
  <c r="DV153" i="88"/>
  <c r="DU154" i="88"/>
  <c r="DV56" i="88"/>
  <c r="DV105" i="88"/>
  <c r="DW55" i="88"/>
  <c r="DW104" i="88"/>
  <c r="DT300" i="88" l="1"/>
  <c r="DT303" i="88"/>
  <c r="DU301" i="88"/>
  <c r="DT299" i="88"/>
  <c r="DU298" i="88"/>
  <c r="DT296" i="88"/>
  <c r="DT295" i="88"/>
  <c r="DV204" i="88"/>
  <c r="DV253" i="88"/>
  <c r="DV302" i="88" s="1"/>
  <c r="DU205" i="88"/>
  <c r="DU254" i="88"/>
  <c r="DU201" i="88"/>
  <c r="DU250" i="88"/>
  <c r="DV203" i="88"/>
  <c r="DV252" i="88"/>
  <c r="DU202" i="88"/>
  <c r="DU251" i="88"/>
  <c r="DU300" i="88" s="1"/>
  <c r="DV200" i="88"/>
  <c r="DV249" i="88"/>
  <c r="DV199" i="88"/>
  <c r="DV248" i="88"/>
  <c r="DV297" i="88" s="1"/>
  <c r="DU198" i="88"/>
  <c r="DU247" i="88"/>
  <c r="DU197" i="88"/>
  <c r="DU246" i="88"/>
  <c r="DV154" i="88"/>
  <c r="DW153" i="88"/>
  <c r="DX55" i="88"/>
  <c r="DX104" i="88"/>
  <c r="DW56" i="88"/>
  <c r="DW105" i="88"/>
  <c r="DU303" i="88" l="1"/>
  <c r="DU299" i="88"/>
  <c r="DV298" i="88"/>
  <c r="DV301" i="88"/>
  <c r="DU296" i="88"/>
  <c r="DU295" i="88"/>
  <c r="DW204" i="88"/>
  <c r="DW253" i="88"/>
  <c r="DW302" i="88" s="1"/>
  <c r="DV205" i="88"/>
  <c r="DV254" i="88"/>
  <c r="DV202" i="88"/>
  <c r="DV251" i="88"/>
  <c r="DV300" i="88" s="1"/>
  <c r="DV201" i="88"/>
  <c r="DV250" i="88"/>
  <c r="DV299" i="88" s="1"/>
  <c r="DW200" i="88"/>
  <c r="DW249" i="88"/>
  <c r="DW203" i="88"/>
  <c r="DW252" i="88"/>
  <c r="DV198" i="88"/>
  <c r="DV247" i="88"/>
  <c r="DW199" i="88"/>
  <c r="DW248" i="88"/>
  <c r="DW297" i="88" s="1"/>
  <c r="DV197" i="88"/>
  <c r="DV246" i="88"/>
  <c r="DX153" i="88"/>
  <c r="DW154" i="88"/>
  <c r="DX56" i="88"/>
  <c r="DX105" i="88"/>
  <c r="DY55" i="88"/>
  <c r="DY104" i="88"/>
  <c r="DV303" i="88" l="1"/>
  <c r="DW301" i="88"/>
  <c r="DW298" i="88"/>
  <c r="DV296" i="88"/>
  <c r="DV295" i="88"/>
  <c r="DW205" i="88"/>
  <c r="DW254" i="88"/>
  <c r="DX204" i="88"/>
  <c r="DX253" i="88"/>
  <c r="DX302" i="88" s="1"/>
  <c r="DW201" i="88"/>
  <c r="DW250" i="88"/>
  <c r="DW299" i="88" s="1"/>
  <c r="DX203" i="88"/>
  <c r="DX252" i="88"/>
  <c r="DX200" i="88"/>
  <c r="DX249" i="88"/>
  <c r="DW202" i="88"/>
  <c r="DW251" i="88"/>
  <c r="DW300" i="88" s="1"/>
  <c r="DX199" i="88"/>
  <c r="DX248" i="88"/>
  <c r="DX297" i="88" s="1"/>
  <c r="DW198" i="88"/>
  <c r="DW247" i="88"/>
  <c r="DW197" i="88"/>
  <c r="DW246" i="88"/>
  <c r="DX154" i="88"/>
  <c r="DY153" i="88"/>
  <c r="DZ55" i="88"/>
  <c r="DZ104" i="88"/>
  <c r="DY56" i="88"/>
  <c r="DY105" i="88"/>
  <c r="DW303" i="88" l="1"/>
  <c r="DW296" i="88"/>
  <c r="DX298" i="88"/>
  <c r="DX301" i="88"/>
  <c r="DW295" i="88"/>
  <c r="DY204" i="88"/>
  <c r="DY253" i="88"/>
  <c r="DY302" i="88" s="1"/>
  <c r="DX205" i="88"/>
  <c r="DX254" i="88"/>
  <c r="DX303" i="88" s="1"/>
  <c r="DX202" i="88"/>
  <c r="DX251" i="88"/>
  <c r="DX300" i="88" s="1"/>
  <c r="DY203" i="88"/>
  <c r="DY252" i="88"/>
  <c r="DY200" i="88"/>
  <c r="DY249" i="88"/>
  <c r="DX201" i="88"/>
  <c r="DX250" i="88"/>
  <c r="DX299" i="88" s="1"/>
  <c r="DX198" i="88"/>
  <c r="DX247" i="88"/>
  <c r="DX296" i="88" s="1"/>
  <c r="DY199" i="88"/>
  <c r="DY248" i="88"/>
  <c r="DY297" i="88" s="1"/>
  <c r="DX197" i="88"/>
  <c r="DX246" i="88"/>
  <c r="DZ153" i="88"/>
  <c r="DY154" i="88"/>
  <c r="DZ56" i="88"/>
  <c r="DZ105" i="88"/>
  <c r="EA55" i="88"/>
  <c r="EA104" i="88"/>
  <c r="DY301" i="88" l="1"/>
  <c r="DY298" i="88"/>
  <c r="DX295" i="88"/>
  <c r="DY205" i="88"/>
  <c r="DY254" i="88"/>
  <c r="DY303" i="88" s="1"/>
  <c r="DZ204" i="88"/>
  <c r="DZ253" i="88"/>
  <c r="DZ302" i="88" s="1"/>
  <c r="DY201" i="88"/>
  <c r="DY250" i="88"/>
  <c r="DY299" i="88" s="1"/>
  <c r="DZ203" i="88"/>
  <c r="DZ252" i="88"/>
  <c r="DZ301" i="88" s="1"/>
  <c r="DZ200" i="88"/>
  <c r="DZ249" i="88"/>
  <c r="DY202" i="88"/>
  <c r="DY251" i="88"/>
  <c r="DY300" i="88" s="1"/>
  <c r="DZ199" i="88"/>
  <c r="DZ248" i="88"/>
  <c r="DZ297" i="88" s="1"/>
  <c r="DY198" i="88"/>
  <c r="DY247" i="88"/>
  <c r="DY296" i="88" s="1"/>
  <c r="DY197" i="88"/>
  <c r="DY246" i="88"/>
  <c r="DZ154" i="88"/>
  <c r="EA153" i="88"/>
  <c r="EB55" i="88"/>
  <c r="EB104" i="88"/>
  <c r="EA56" i="88"/>
  <c r="EA105" i="88"/>
  <c r="DZ298" i="88" l="1"/>
  <c r="DY295" i="88"/>
  <c r="EA204" i="88"/>
  <c r="EA253" i="88"/>
  <c r="EA302" i="88" s="1"/>
  <c r="DZ205" i="88"/>
  <c r="DZ254" i="88"/>
  <c r="DZ303" i="88" s="1"/>
  <c r="DZ202" i="88"/>
  <c r="DZ251" i="88"/>
  <c r="DZ300" i="88" s="1"/>
  <c r="EA203" i="88"/>
  <c r="EA252" i="88"/>
  <c r="EA301" i="88" s="1"/>
  <c r="EA200" i="88"/>
  <c r="EA249" i="88"/>
  <c r="EA298" i="88" s="1"/>
  <c r="DZ201" i="88"/>
  <c r="DZ250" i="88"/>
  <c r="DZ299" i="88" s="1"/>
  <c r="DZ198" i="88"/>
  <c r="DZ247" i="88"/>
  <c r="DZ296" i="88" s="1"/>
  <c r="EA199" i="88"/>
  <c r="EA248" i="88"/>
  <c r="EA297" i="88" s="1"/>
  <c r="DZ197" i="88"/>
  <c r="DZ246" i="88"/>
  <c r="EB153" i="88"/>
  <c r="EA154" i="88"/>
  <c r="EB56" i="88"/>
  <c r="EB105" i="88"/>
  <c r="EC55" i="88"/>
  <c r="EC104" i="88"/>
  <c r="ED104" i="88" s="1"/>
  <c r="EE104" i="88" s="1"/>
  <c r="DZ295" i="88" l="1"/>
  <c r="EA205" i="88"/>
  <c r="EA254" i="88"/>
  <c r="EA303" i="88" s="1"/>
  <c r="EB204" i="88"/>
  <c r="EB253" i="88"/>
  <c r="EB302" i="88" s="1"/>
  <c r="EA201" i="88"/>
  <c r="EA250" i="88"/>
  <c r="EA299" i="88" s="1"/>
  <c r="EB203" i="88"/>
  <c r="EB252" i="88"/>
  <c r="EB301" i="88" s="1"/>
  <c r="EB200" i="88"/>
  <c r="EB249" i="88"/>
  <c r="EB298" i="88" s="1"/>
  <c r="EA202" i="88"/>
  <c r="EA251" i="88"/>
  <c r="EA300" i="88" s="1"/>
  <c r="EB199" i="88"/>
  <c r="EB248" i="88"/>
  <c r="EB297" i="88" s="1"/>
  <c r="EA198" i="88"/>
  <c r="EA247" i="88"/>
  <c r="EA296" i="88" s="1"/>
  <c r="EA197" i="88"/>
  <c r="EA246" i="88"/>
  <c r="EB154" i="88"/>
  <c r="EC153" i="88"/>
  <c r="EC56" i="88"/>
  <c r="EC105" i="88"/>
  <c r="ED105" i="88" s="1"/>
  <c r="EE105" i="88" s="1"/>
  <c r="EA295" i="88" l="1"/>
  <c r="EC204" i="88"/>
  <c r="EC253" i="88"/>
  <c r="ED253" i="88" s="1"/>
  <c r="EE253" i="88" s="1"/>
  <c r="EB205" i="88"/>
  <c r="EB254" i="88"/>
  <c r="EB303" i="88" s="1"/>
  <c r="EB202" i="88"/>
  <c r="EB251" i="88"/>
  <c r="EB300" i="88" s="1"/>
  <c r="EC203" i="88"/>
  <c r="EC252" i="88"/>
  <c r="ED252" i="88" s="1"/>
  <c r="EE252" i="88" s="1"/>
  <c r="EC200" i="88"/>
  <c r="EC249" i="88"/>
  <c r="ED249" i="88" s="1"/>
  <c r="EE249" i="88" s="1"/>
  <c r="EB201" i="88"/>
  <c r="EB250" i="88"/>
  <c r="EB299" i="88" s="1"/>
  <c r="EB198" i="88"/>
  <c r="EB247" i="88"/>
  <c r="EB296" i="88" s="1"/>
  <c r="EC199" i="88"/>
  <c r="EC248" i="88"/>
  <c r="ED248" i="88" s="1"/>
  <c r="EE248" i="88" s="1"/>
  <c r="EB197" i="88"/>
  <c r="EB246" i="88"/>
  <c r="EC154" i="88"/>
  <c r="EC302" i="88" l="1"/>
  <c r="EC298" i="88"/>
  <c r="EC301" i="88"/>
  <c r="EC297" i="88"/>
  <c r="EB295" i="88"/>
  <c r="EC205" i="88"/>
  <c r="EC254" i="88"/>
  <c r="ED254" i="88" s="1"/>
  <c r="EE254" i="88" s="1"/>
  <c r="EC201" i="88"/>
  <c r="EC250" i="88"/>
  <c r="ED250" i="88" s="1"/>
  <c r="EE250" i="88" s="1"/>
  <c r="EC202" i="88"/>
  <c r="EC251" i="88"/>
  <c r="ED251" i="88" s="1"/>
  <c r="EE251" i="88" s="1"/>
  <c r="EC198" i="88"/>
  <c r="EC247" i="88"/>
  <c r="ED247" i="88" s="1"/>
  <c r="EE247" i="88" s="1"/>
  <c r="EC197" i="88"/>
  <c r="EC246" i="88"/>
  <c r="ED246" i="88" s="1"/>
  <c r="EE246" i="88" s="1"/>
  <c r="EC303" i="88" l="1"/>
  <c r="EC299" i="88"/>
  <c r="EC300" i="88"/>
  <c r="EC296" i="88"/>
  <c r="EC295" i="88"/>
  <c r="B94" i="88" l="1"/>
  <c r="E94" i="88" l="1"/>
  <c r="E143" i="88" s="1"/>
  <c r="B232" i="88"/>
  <c r="B233" i="88"/>
  <c r="B234" i="88"/>
  <c r="B235" i="88"/>
  <c r="B236" i="88"/>
  <c r="B237" i="88"/>
  <c r="B238" i="88"/>
  <c r="B239" i="88"/>
  <c r="B231" i="88"/>
  <c r="AE190" i="88"/>
  <c r="AF190" i="88" s="1"/>
  <c r="AG190" i="88" s="1"/>
  <c r="AH190" i="88" s="1"/>
  <c r="AI190" i="88" s="1"/>
  <c r="AJ190" i="88" s="1"/>
  <c r="AK190" i="88" s="1"/>
  <c r="AL190" i="88" s="1"/>
  <c r="AM190" i="88" s="1"/>
  <c r="AN190" i="88" s="1"/>
  <c r="AO190" i="88" s="1"/>
  <c r="AP190" i="88" s="1"/>
  <c r="AR190" i="88" s="1"/>
  <c r="AS190" i="88" s="1"/>
  <c r="AT190" i="88" s="1"/>
  <c r="AU190" i="88" s="1"/>
  <c r="AV190" i="88" s="1"/>
  <c r="AW190" i="88" s="1"/>
  <c r="AX190" i="88" s="1"/>
  <c r="AY190" i="88" s="1"/>
  <c r="AZ190" i="88" s="1"/>
  <c r="BA190" i="88" s="1"/>
  <c r="BB190" i="88" s="1"/>
  <c r="BC190" i="88" s="1"/>
  <c r="BE190" i="88" s="1"/>
  <c r="BF190" i="88" s="1"/>
  <c r="BG190" i="88" s="1"/>
  <c r="BH190" i="88" s="1"/>
  <c r="BI190" i="88" s="1"/>
  <c r="BJ190" i="88" s="1"/>
  <c r="BK190" i="88" s="1"/>
  <c r="BL190" i="88" s="1"/>
  <c r="BM190" i="88" s="1"/>
  <c r="BN190" i="88" s="1"/>
  <c r="BO190" i="88" s="1"/>
  <c r="BP190" i="88" s="1"/>
  <c r="BR190" i="88" s="1"/>
  <c r="BS190" i="88" s="1"/>
  <c r="BT190" i="88" s="1"/>
  <c r="BU190" i="88" s="1"/>
  <c r="BV190" i="88" s="1"/>
  <c r="BW190" i="88" s="1"/>
  <c r="BX190" i="88" s="1"/>
  <c r="BY190" i="88" s="1"/>
  <c r="BZ190" i="88" s="1"/>
  <c r="CA190" i="88" s="1"/>
  <c r="CB190" i="88" s="1"/>
  <c r="CC190" i="88" s="1"/>
  <c r="CE190" i="88" s="1"/>
  <c r="CF190" i="88" s="1"/>
  <c r="CG190" i="88" s="1"/>
  <c r="CH190" i="88" s="1"/>
  <c r="CI190" i="88" s="1"/>
  <c r="CJ190" i="88" s="1"/>
  <c r="CK190" i="88" s="1"/>
  <c r="CL190" i="88" s="1"/>
  <c r="CM190" i="88" s="1"/>
  <c r="CN190" i="88" s="1"/>
  <c r="CO190" i="88" s="1"/>
  <c r="CP190" i="88" s="1"/>
  <c r="CR190" i="88" s="1"/>
  <c r="CS190" i="88" s="1"/>
  <c r="CT190" i="88" s="1"/>
  <c r="CU190" i="88" s="1"/>
  <c r="CV190" i="88" s="1"/>
  <c r="CW190" i="88" s="1"/>
  <c r="CX190" i="88" s="1"/>
  <c r="CY190" i="88" s="1"/>
  <c r="CZ190" i="88" s="1"/>
  <c r="DA190" i="88" s="1"/>
  <c r="DB190" i="88" s="1"/>
  <c r="DC190" i="88" s="1"/>
  <c r="DE190" i="88" s="1"/>
  <c r="DF190" i="88" s="1"/>
  <c r="DG190" i="88" s="1"/>
  <c r="DH190" i="88" s="1"/>
  <c r="DI190" i="88" s="1"/>
  <c r="DJ190" i="88" s="1"/>
  <c r="DK190" i="88" s="1"/>
  <c r="DL190" i="88" s="1"/>
  <c r="DM190" i="88" s="1"/>
  <c r="DN190" i="88" s="1"/>
  <c r="DO190" i="88" s="1"/>
  <c r="DP190" i="88" s="1"/>
  <c r="DR190" i="88" s="1"/>
  <c r="DS190" i="88" s="1"/>
  <c r="DT190" i="88" s="1"/>
  <c r="DU190" i="88" s="1"/>
  <c r="DV190" i="88" s="1"/>
  <c r="DW190" i="88" s="1"/>
  <c r="DX190" i="88" s="1"/>
  <c r="DY190" i="88" s="1"/>
  <c r="DZ190" i="88" s="1"/>
  <c r="EA190" i="88" s="1"/>
  <c r="EB190" i="88" s="1"/>
  <c r="EC190" i="88" s="1"/>
  <c r="AE186" i="88"/>
  <c r="AE185" i="88"/>
  <c r="AF185" i="88" s="1"/>
  <c r="AG185" i="88" s="1"/>
  <c r="AH185" i="88" s="1"/>
  <c r="AI185" i="88" s="1"/>
  <c r="AJ185" i="88" s="1"/>
  <c r="AK185" i="88" s="1"/>
  <c r="AL185" i="88" s="1"/>
  <c r="AM185" i="88" s="1"/>
  <c r="AN185" i="88" s="1"/>
  <c r="AO185" i="88" s="1"/>
  <c r="AP185" i="88" s="1"/>
  <c r="AR185" i="88" s="1"/>
  <c r="AS185" i="88" s="1"/>
  <c r="AT185" i="88" s="1"/>
  <c r="AU185" i="88" s="1"/>
  <c r="AV185" i="88" s="1"/>
  <c r="AW185" i="88" s="1"/>
  <c r="AX185" i="88" s="1"/>
  <c r="AY185" i="88" s="1"/>
  <c r="AZ185" i="88" s="1"/>
  <c r="BA185" i="88" s="1"/>
  <c r="BB185" i="88" s="1"/>
  <c r="BC185" i="88" s="1"/>
  <c r="BE185" i="88" s="1"/>
  <c r="BF185" i="88" s="1"/>
  <c r="BG185" i="88" s="1"/>
  <c r="BH185" i="88" s="1"/>
  <c r="BI185" i="88" s="1"/>
  <c r="BJ185" i="88" s="1"/>
  <c r="BK185" i="88" s="1"/>
  <c r="BL185" i="88" s="1"/>
  <c r="BM185" i="88" s="1"/>
  <c r="BN185" i="88" s="1"/>
  <c r="BO185" i="88" s="1"/>
  <c r="BP185" i="88" s="1"/>
  <c r="BR185" i="88" s="1"/>
  <c r="BS185" i="88" s="1"/>
  <c r="BT185" i="88" s="1"/>
  <c r="BU185" i="88" s="1"/>
  <c r="BV185" i="88" s="1"/>
  <c r="BW185" i="88" s="1"/>
  <c r="BX185" i="88" s="1"/>
  <c r="BY185" i="88" s="1"/>
  <c r="BZ185" i="88" s="1"/>
  <c r="CA185" i="88" s="1"/>
  <c r="CB185" i="88" s="1"/>
  <c r="CC185" i="88" s="1"/>
  <c r="CE185" i="88" s="1"/>
  <c r="CF185" i="88" s="1"/>
  <c r="CG185" i="88" s="1"/>
  <c r="CH185" i="88" s="1"/>
  <c r="CI185" i="88" s="1"/>
  <c r="CJ185" i="88" s="1"/>
  <c r="CK185" i="88" s="1"/>
  <c r="CL185" i="88" s="1"/>
  <c r="CM185" i="88" s="1"/>
  <c r="CN185" i="88" s="1"/>
  <c r="CO185" i="88" s="1"/>
  <c r="CP185" i="88" s="1"/>
  <c r="CR185" i="88" s="1"/>
  <c r="CS185" i="88" s="1"/>
  <c r="CT185" i="88" s="1"/>
  <c r="CU185" i="88" s="1"/>
  <c r="CV185" i="88" s="1"/>
  <c r="CW185" i="88" s="1"/>
  <c r="CX185" i="88" s="1"/>
  <c r="CY185" i="88" s="1"/>
  <c r="CZ185" i="88" s="1"/>
  <c r="DA185" i="88" s="1"/>
  <c r="DB185" i="88" s="1"/>
  <c r="DC185" i="88" s="1"/>
  <c r="DE185" i="88" s="1"/>
  <c r="DF185" i="88" s="1"/>
  <c r="DG185" i="88" s="1"/>
  <c r="DH185" i="88" s="1"/>
  <c r="DI185" i="88" s="1"/>
  <c r="DJ185" i="88" s="1"/>
  <c r="DK185" i="88" s="1"/>
  <c r="DL185" i="88" s="1"/>
  <c r="DM185" i="88" s="1"/>
  <c r="DN185" i="88" s="1"/>
  <c r="DO185" i="88" s="1"/>
  <c r="DP185" i="88" s="1"/>
  <c r="DR185" i="88" s="1"/>
  <c r="DS185" i="88" s="1"/>
  <c r="DT185" i="88" s="1"/>
  <c r="DU185" i="88" s="1"/>
  <c r="DV185" i="88" s="1"/>
  <c r="DW185" i="88" s="1"/>
  <c r="DX185" i="88" s="1"/>
  <c r="DY185" i="88" s="1"/>
  <c r="DZ185" i="88" s="1"/>
  <c r="EA185" i="88" s="1"/>
  <c r="EB185" i="88" s="1"/>
  <c r="EC185" i="88" s="1"/>
  <c r="AE184" i="88"/>
  <c r="AF184" i="88" s="1"/>
  <c r="AG184" i="88" s="1"/>
  <c r="AH184" i="88" s="1"/>
  <c r="AI184" i="88" s="1"/>
  <c r="AJ184" i="88" s="1"/>
  <c r="AK184" i="88" s="1"/>
  <c r="AL184" i="88" s="1"/>
  <c r="AM184" i="88" s="1"/>
  <c r="AN184" i="88" s="1"/>
  <c r="AO184" i="88" s="1"/>
  <c r="AP184" i="88" s="1"/>
  <c r="AR184" i="88" s="1"/>
  <c r="AS184" i="88" s="1"/>
  <c r="AT184" i="88" s="1"/>
  <c r="AU184" i="88" s="1"/>
  <c r="AV184" i="88" s="1"/>
  <c r="AW184" i="88" s="1"/>
  <c r="AX184" i="88" s="1"/>
  <c r="AY184" i="88" s="1"/>
  <c r="AZ184" i="88" s="1"/>
  <c r="BA184" i="88" s="1"/>
  <c r="BB184" i="88" s="1"/>
  <c r="BC184" i="88" s="1"/>
  <c r="BE184" i="88" s="1"/>
  <c r="BF184" i="88" s="1"/>
  <c r="BG184" i="88" s="1"/>
  <c r="BH184" i="88" s="1"/>
  <c r="BI184" i="88" s="1"/>
  <c r="BJ184" i="88" s="1"/>
  <c r="BK184" i="88" s="1"/>
  <c r="BL184" i="88" s="1"/>
  <c r="BM184" i="88" s="1"/>
  <c r="BN184" i="88" s="1"/>
  <c r="BO184" i="88" s="1"/>
  <c r="BP184" i="88" s="1"/>
  <c r="BR184" i="88" s="1"/>
  <c r="BS184" i="88" s="1"/>
  <c r="BT184" i="88" s="1"/>
  <c r="BU184" i="88" s="1"/>
  <c r="BV184" i="88" s="1"/>
  <c r="BW184" i="88" s="1"/>
  <c r="BX184" i="88" s="1"/>
  <c r="BY184" i="88" s="1"/>
  <c r="BZ184" i="88" s="1"/>
  <c r="CA184" i="88" s="1"/>
  <c r="CB184" i="88" s="1"/>
  <c r="CC184" i="88" s="1"/>
  <c r="CE184" i="88" s="1"/>
  <c r="CF184" i="88" s="1"/>
  <c r="CG184" i="88" s="1"/>
  <c r="CH184" i="88" s="1"/>
  <c r="CI184" i="88" s="1"/>
  <c r="CJ184" i="88" s="1"/>
  <c r="CK184" i="88" s="1"/>
  <c r="CL184" i="88" s="1"/>
  <c r="CM184" i="88" s="1"/>
  <c r="CN184" i="88" s="1"/>
  <c r="CO184" i="88" s="1"/>
  <c r="CP184" i="88" s="1"/>
  <c r="CR184" i="88" s="1"/>
  <c r="CS184" i="88" s="1"/>
  <c r="CT184" i="88" s="1"/>
  <c r="CU184" i="88" s="1"/>
  <c r="CV184" i="88" s="1"/>
  <c r="CW184" i="88" s="1"/>
  <c r="CX184" i="88" s="1"/>
  <c r="CY184" i="88" s="1"/>
  <c r="CZ184" i="88" s="1"/>
  <c r="DA184" i="88" s="1"/>
  <c r="DB184" i="88" s="1"/>
  <c r="DC184" i="88" s="1"/>
  <c r="DE184" i="88" s="1"/>
  <c r="DF184" i="88" s="1"/>
  <c r="DG184" i="88" s="1"/>
  <c r="DH184" i="88" s="1"/>
  <c r="DI184" i="88" s="1"/>
  <c r="DJ184" i="88" s="1"/>
  <c r="DK184" i="88" s="1"/>
  <c r="DL184" i="88" s="1"/>
  <c r="DM184" i="88" s="1"/>
  <c r="DN184" i="88" s="1"/>
  <c r="DO184" i="88" s="1"/>
  <c r="DP184" i="88" s="1"/>
  <c r="DR184" i="88" s="1"/>
  <c r="DS184" i="88" s="1"/>
  <c r="DT184" i="88" s="1"/>
  <c r="DU184" i="88" s="1"/>
  <c r="DV184" i="88" s="1"/>
  <c r="DW184" i="88" s="1"/>
  <c r="DX184" i="88" s="1"/>
  <c r="DY184" i="88" s="1"/>
  <c r="DZ184" i="88" s="1"/>
  <c r="EA184" i="88" s="1"/>
  <c r="EB184" i="88" s="1"/>
  <c r="EC184" i="88" s="1"/>
  <c r="AE183" i="88"/>
  <c r="AE182" i="88"/>
  <c r="B85" i="88"/>
  <c r="B86" i="88"/>
  <c r="B87" i="88"/>
  <c r="B88" i="88"/>
  <c r="B89" i="88"/>
  <c r="B90" i="88"/>
  <c r="B91" i="88"/>
  <c r="B92" i="88"/>
  <c r="B84" i="88"/>
  <c r="AE43" i="88"/>
  <c r="AF43" i="88" s="1"/>
  <c r="AG43" i="88" s="1"/>
  <c r="AH43" i="88" s="1"/>
  <c r="AI43" i="88" s="1"/>
  <c r="AJ43" i="88" s="1"/>
  <c r="AK43" i="88" s="1"/>
  <c r="AL43" i="88" s="1"/>
  <c r="AM43" i="88" s="1"/>
  <c r="AN43" i="88" s="1"/>
  <c r="AO43" i="88" s="1"/>
  <c r="AP43" i="88" s="1"/>
  <c r="AR43" i="88" s="1"/>
  <c r="AS43" i="88" s="1"/>
  <c r="AT43" i="88" s="1"/>
  <c r="AU43" i="88" s="1"/>
  <c r="AV43" i="88" s="1"/>
  <c r="AW43" i="88" s="1"/>
  <c r="AX43" i="88" s="1"/>
  <c r="AY43" i="88" s="1"/>
  <c r="AZ43" i="88" s="1"/>
  <c r="BA43" i="88" s="1"/>
  <c r="BB43" i="88" s="1"/>
  <c r="BC43" i="88" s="1"/>
  <c r="BE43" i="88" s="1"/>
  <c r="BF43" i="88" s="1"/>
  <c r="BG43" i="88" s="1"/>
  <c r="BH43" i="88" s="1"/>
  <c r="BI43" i="88" s="1"/>
  <c r="BJ43" i="88" s="1"/>
  <c r="BK43" i="88" s="1"/>
  <c r="BL43" i="88" s="1"/>
  <c r="BM43" i="88" s="1"/>
  <c r="BN43" i="88" s="1"/>
  <c r="BO43" i="88" s="1"/>
  <c r="BP43" i="88" s="1"/>
  <c r="BR43" i="88" s="1"/>
  <c r="BS43" i="88" s="1"/>
  <c r="BT43" i="88" s="1"/>
  <c r="BU43" i="88" s="1"/>
  <c r="BV43" i="88" s="1"/>
  <c r="BW43" i="88" s="1"/>
  <c r="BX43" i="88" s="1"/>
  <c r="BY43" i="88" s="1"/>
  <c r="BZ43" i="88" s="1"/>
  <c r="CA43" i="88" s="1"/>
  <c r="CB43" i="88" s="1"/>
  <c r="CC43" i="88" s="1"/>
  <c r="CE43" i="88" s="1"/>
  <c r="CF43" i="88" s="1"/>
  <c r="CG43" i="88" s="1"/>
  <c r="CH43" i="88" s="1"/>
  <c r="CI43" i="88" s="1"/>
  <c r="CJ43" i="88" s="1"/>
  <c r="CK43" i="88" s="1"/>
  <c r="CL43" i="88" s="1"/>
  <c r="CM43" i="88" s="1"/>
  <c r="CN43" i="88" s="1"/>
  <c r="CO43" i="88" s="1"/>
  <c r="CP43" i="88" s="1"/>
  <c r="CR43" i="88" s="1"/>
  <c r="CS43" i="88" s="1"/>
  <c r="CT43" i="88" s="1"/>
  <c r="CU43" i="88" s="1"/>
  <c r="CV43" i="88" s="1"/>
  <c r="CW43" i="88" s="1"/>
  <c r="CX43" i="88" s="1"/>
  <c r="CY43" i="88" s="1"/>
  <c r="CZ43" i="88" s="1"/>
  <c r="DA43" i="88" s="1"/>
  <c r="DB43" i="88" s="1"/>
  <c r="DC43" i="88" s="1"/>
  <c r="DE43" i="88" s="1"/>
  <c r="DF43" i="88" s="1"/>
  <c r="DG43" i="88" s="1"/>
  <c r="DH43" i="88" s="1"/>
  <c r="DI43" i="88" s="1"/>
  <c r="DJ43" i="88" s="1"/>
  <c r="DK43" i="88" s="1"/>
  <c r="DL43" i="88" s="1"/>
  <c r="DM43" i="88" s="1"/>
  <c r="DN43" i="88" s="1"/>
  <c r="DO43" i="88" s="1"/>
  <c r="DP43" i="88" s="1"/>
  <c r="DR43" i="88" s="1"/>
  <c r="DS43" i="88" s="1"/>
  <c r="DT43" i="88" s="1"/>
  <c r="DU43" i="88" s="1"/>
  <c r="DV43" i="88" s="1"/>
  <c r="DW43" i="88" s="1"/>
  <c r="DX43" i="88" s="1"/>
  <c r="DY43" i="88" s="1"/>
  <c r="DZ43" i="88" s="1"/>
  <c r="EA43" i="88" s="1"/>
  <c r="EB43" i="88" s="1"/>
  <c r="EC43" i="88" s="1"/>
  <c r="AE41" i="88"/>
  <c r="AE40" i="88"/>
  <c r="AF40" i="88" s="1"/>
  <c r="AG40" i="88" s="1"/>
  <c r="AH40" i="88" s="1"/>
  <c r="AI40" i="88" s="1"/>
  <c r="AJ40" i="88" s="1"/>
  <c r="AK40" i="88" s="1"/>
  <c r="AL40" i="88" s="1"/>
  <c r="AM40" i="88" s="1"/>
  <c r="AN40" i="88" s="1"/>
  <c r="AO40" i="88" s="1"/>
  <c r="AP40" i="88" s="1"/>
  <c r="AR40" i="88" s="1"/>
  <c r="AS40" i="88" s="1"/>
  <c r="AT40" i="88" s="1"/>
  <c r="AU40" i="88" s="1"/>
  <c r="AV40" i="88" s="1"/>
  <c r="AW40" i="88" s="1"/>
  <c r="AX40" i="88" s="1"/>
  <c r="AY40" i="88" s="1"/>
  <c r="AZ40" i="88" s="1"/>
  <c r="BA40" i="88" s="1"/>
  <c r="BB40" i="88" s="1"/>
  <c r="BC40" i="88" s="1"/>
  <c r="BE40" i="88" s="1"/>
  <c r="BF40" i="88" s="1"/>
  <c r="AE39" i="88"/>
  <c r="AF39" i="88" s="1"/>
  <c r="AG39" i="88" s="1"/>
  <c r="AH39" i="88" s="1"/>
  <c r="AI39" i="88" s="1"/>
  <c r="AJ39" i="88" s="1"/>
  <c r="AK39" i="88" s="1"/>
  <c r="AL39" i="88" s="1"/>
  <c r="AM39" i="88" s="1"/>
  <c r="AN39" i="88" s="1"/>
  <c r="AO39" i="88" s="1"/>
  <c r="AP39" i="88" s="1"/>
  <c r="AR39" i="88" s="1"/>
  <c r="AS39" i="88" s="1"/>
  <c r="AT39" i="88" s="1"/>
  <c r="AU39" i="88" s="1"/>
  <c r="AV39" i="88" s="1"/>
  <c r="AW39" i="88" s="1"/>
  <c r="AX39" i="88" s="1"/>
  <c r="AY39" i="88" s="1"/>
  <c r="AZ39" i="88" s="1"/>
  <c r="BA39" i="88" s="1"/>
  <c r="BB39" i="88" s="1"/>
  <c r="BC39" i="88" s="1"/>
  <c r="BE39" i="88" s="1"/>
  <c r="BF39" i="88" s="1"/>
  <c r="BG39" i="88" s="1"/>
  <c r="BH39" i="88" s="1"/>
  <c r="BI39" i="88" s="1"/>
  <c r="BJ39" i="88" s="1"/>
  <c r="BK39" i="88" s="1"/>
  <c r="BL39" i="88" s="1"/>
  <c r="BM39" i="88" s="1"/>
  <c r="BN39" i="88" s="1"/>
  <c r="BO39" i="88" s="1"/>
  <c r="BP39" i="88" s="1"/>
  <c r="BR39" i="88" s="1"/>
  <c r="BS39" i="88" s="1"/>
  <c r="BT39" i="88" s="1"/>
  <c r="BU39" i="88" s="1"/>
  <c r="BV39" i="88" s="1"/>
  <c r="BW39" i="88" s="1"/>
  <c r="BX39" i="88" s="1"/>
  <c r="BY39" i="88" s="1"/>
  <c r="BZ39" i="88" s="1"/>
  <c r="CA39" i="88" s="1"/>
  <c r="CB39" i="88" s="1"/>
  <c r="CC39" i="88" s="1"/>
  <c r="CE39" i="88" s="1"/>
  <c r="CF39" i="88" s="1"/>
  <c r="CG39" i="88" s="1"/>
  <c r="CH39" i="88" s="1"/>
  <c r="CI39" i="88" s="1"/>
  <c r="CJ39" i="88" s="1"/>
  <c r="CK39" i="88" s="1"/>
  <c r="CL39" i="88" s="1"/>
  <c r="CM39" i="88" s="1"/>
  <c r="CN39" i="88" s="1"/>
  <c r="CO39" i="88" s="1"/>
  <c r="CP39" i="88" s="1"/>
  <c r="CR39" i="88" s="1"/>
  <c r="CS39" i="88" s="1"/>
  <c r="CT39" i="88" s="1"/>
  <c r="CU39" i="88" s="1"/>
  <c r="CV39" i="88" s="1"/>
  <c r="CW39" i="88" s="1"/>
  <c r="CX39" i="88" s="1"/>
  <c r="CY39" i="88" s="1"/>
  <c r="CZ39" i="88" s="1"/>
  <c r="DA39" i="88" s="1"/>
  <c r="DB39" i="88" s="1"/>
  <c r="DC39" i="88" s="1"/>
  <c r="DE39" i="88" s="1"/>
  <c r="DF39" i="88" s="1"/>
  <c r="DG39" i="88" s="1"/>
  <c r="DH39" i="88" s="1"/>
  <c r="DI39" i="88" s="1"/>
  <c r="DJ39" i="88" s="1"/>
  <c r="DK39" i="88" s="1"/>
  <c r="DL39" i="88" s="1"/>
  <c r="DM39" i="88" s="1"/>
  <c r="DN39" i="88" s="1"/>
  <c r="DO39" i="88" s="1"/>
  <c r="DP39" i="88" s="1"/>
  <c r="DR39" i="88" s="1"/>
  <c r="DS39" i="88" s="1"/>
  <c r="DT39" i="88" s="1"/>
  <c r="DU39" i="88" s="1"/>
  <c r="DV39" i="88" s="1"/>
  <c r="DW39" i="88" s="1"/>
  <c r="DX39" i="88" s="1"/>
  <c r="DY39" i="88" s="1"/>
  <c r="DZ39" i="88" s="1"/>
  <c r="EA39" i="88" s="1"/>
  <c r="EB39" i="88" s="1"/>
  <c r="EC39" i="88" s="1"/>
  <c r="AE37" i="88"/>
  <c r="J86" i="88" l="1"/>
  <c r="L87" i="88"/>
  <c r="E233" i="88"/>
  <c r="P236" i="88"/>
  <c r="U232" i="88"/>
  <c r="M85" i="88"/>
  <c r="CB92" i="88"/>
  <c r="X88" i="88"/>
  <c r="Z234" i="88"/>
  <c r="N86" i="88"/>
  <c r="AE187" i="88"/>
  <c r="AE188" i="88"/>
  <c r="AE189" i="88"/>
  <c r="K237" i="88"/>
  <c r="H237" i="88"/>
  <c r="W237" i="88"/>
  <c r="AF186" i="88"/>
  <c r="X237" i="88"/>
  <c r="AW233" i="88"/>
  <c r="DI233" i="88"/>
  <c r="DM233" i="88"/>
  <c r="BE233" i="88"/>
  <c r="AL233" i="88"/>
  <c r="BB233" i="88"/>
  <c r="DB233" i="88"/>
  <c r="DR233" i="88"/>
  <c r="BO233" i="88"/>
  <c r="CE233" i="88"/>
  <c r="DO233" i="88"/>
  <c r="AJ233" i="88"/>
  <c r="AZ233" i="88"/>
  <c r="CJ233" i="88"/>
  <c r="CZ233" i="88"/>
  <c r="DT233" i="88"/>
  <c r="M86" i="88"/>
  <c r="V86" i="88"/>
  <c r="Y86" i="88"/>
  <c r="M91" i="88"/>
  <c r="R87" i="88"/>
  <c r="I87" i="88"/>
  <c r="L86" i="88"/>
  <c r="AA86" i="88"/>
  <c r="W87" i="88"/>
  <c r="AC86" i="88"/>
  <c r="H87" i="88"/>
  <c r="K86" i="88"/>
  <c r="T87" i="88"/>
  <c r="AB87" i="88"/>
  <c r="K87" i="88"/>
  <c r="AC87" i="88"/>
  <c r="N87" i="88"/>
  <c r="V87" i="88"/>
  <c r="BG40" i="88"/>
  <c r="AF41" i="88"/>
  <c r="AE42" i="88"/>
  <c r="AE38" i="88"/>
  <c r="AF37" i="88"/>
  <c r="AF86" i="88"/>
  <c r="AE36" i="88"/>
  <c r="T85" i="88" l="1"/>
  <c r="AY233" i="88"/>
  <c r="CL233" i="88"/>
  <c r="BY233" i="88"/>
  <c r="AK233" i="88"/>
  <c r="S233" i="88"/>
  <c r="U87" i="88"/>
  <c r="X86" i="88"/>
  <c r="F85" i="88"/>
  <c r="S86" i="88"/>
  <c r="U86" i="88"/>
  <c r="BT233" i="88"/>
  <c r="CY233" i="88"/>
  <c r="AE233" i="88"/>
  <c r="BR233" i="88"/>
  <c r="Z233" i="88"/>
  <c r="G233" i="88"/>
  <c r="J233" i="88"/>
  <c r="DP234" i="88"/>
  <c r="Y234" i="88"/>
  <c r="H85" i="88"/>
  <c r="G85" i="88"/>
  <c r="AH234" i="88"/>
  <c r="AC85" i="88"/>
  <c r="AE86" i="88"/>
  <c r="AE87" i="88"/>
  <c r="Z87" i="88"/>
  <c r="F87" i="88"/>
  <c r="G87" i="88"/>
  <c r="X87" i="88"/>
  <c r="T86" i="88"/>
  <c r="J85" i="88"/>
  <c r="O86" i="88"/>
  <c r="E87" i="88"/>
  <c r="S87" i="88"/>
  <c r="AA85" i="88"/>
  <c r="K85" i="88"/>
  <c r="P86" i="88"/>
  <c r="AE85" i="88"/>
  <c r="L85" i="88"/>
  <c r="R86" i="88"/>
  <c r="CI234" i="88"/>
  <c r="DP233" i="88"/>
  <c r="CV233" i="88"/>
  <c r="CF233" i="88"/>
  <c r="BP233" i="88"/>
  <c r="AV233" i="88"/>
  <c r="AF233" i="88"/>
  <c r="EA233" i="88"/>
  <c r="DK233" i="88"/>
  <c r="CU233" i="88"/>
  <c r="CA233" i="88"/>
  <c r="BK233" i="88"/>
  <c r="AU233" i="88"/>
  <c r="AW234" i="88"/>
  <c r="DN233" i="88"/>
  <c r="CX233" i="88"/>
  <c r="CH233" i="88"/>
  <c r="BN233" i="88"/>
  <c r="AX233" i="88"/>
  <c r="AH233" i="88"/>
  <c r="BI233" i="88"/>
  <c r="V233" i="88"/>
  <c r="DA233" i="88"/>
  <c r="AO233" i="88"/>
  <c r="CW233" i="88"/>
  <c r="AB233" i="88"/>
  <c r="K233" i="88"/>
  <c r="CS233" i="88"/>
  <c r="AG233" i="88"/>
  <c r="H233" i="88"/>
  <c r="AC233" i="88"/>
  <c r="N233" i="88"/>
  <c r="Y85" i="88"/>
  <c r="F86" i="88"/>
  <c r="AB85" i="88"/>
  <c r="N85" i="88"/>
  <c r="E85" i="88"/>
  <c r="DL233" i="88"/>
  <c r="CB233" i="88"/>
  <c r="CT234" i="88"/>
  <c r="CM233" i="88"/>
  <c r="BG233" i="88"/>
  <c r="DJ233" i="88"/>
  <c r="DE233" i="88"/>
  <c r="AA233" i="88"/>
  <c r="W85" i="88"/>
  <c r="O85" i="88"/>
  <c r="Z85" i="88"/>
  <c r="P85" i="88"/>
  <c r="EB233" i="88"/>
  <c r="CR233" i="88"/>
  <c r="BL233" i="88"/>
  <c r="AR233" i="88"/>
  <c r="DW233" i="88"/>
  <c r="DG233" i="88"/>
  <c r="BW233" i="88"/>
  <c r="AM233" i="88"/>
  <c r="DZ233" i="88"/>
  <c r="CT233" i="88"/>
  <c r="BZ233" i="88"/>
  <c r="BJ233" i="88"/>
  <c r="AT233" i="88"/>
  <c r="AS233" i="88"/>
  <c r="R233" i="88"/>
  <c r="CK233" i="88"/>
  <c r="I233" i="88"/>
  <c r="CG233" i="88"/>
  <c r="X233" i="88"/>
  <c r="O233" i="88"/>
  <c r="CC233" i="88"/>
  <c r="L233" i="88"/>
  <c r="Y233" i="88"/>
  <c r="F233" i="88"/>
  <c r="DU233" i="88"/>
  <c r="E86" i="88"/>
  <c r="E135" i="88" s="1"/>
  <c r="F135" i="88" s="1"/>
  <c r="J87" i="88"/>
  <c r="Y87" i="88"/>
  <c r="O87" i="88"/>
  <c r="AB86" i="88"/>
  <c r="X85" i="88"/>
  <c r="G86" i="88"/>
  <c r="P87" i="88"/>
  <c r="AA87" i="88"/>
  <c r="W86" i="88"/>
  <c r="S85" i="88"/>
  <c r="H86" i="88"/>
  <c r="M87" i="88"/>
  <c r="Z86" i="88"/>
  <c r="V85" i="88"/>
  <c r="I86" i="88"/>
  <c r="DX233" i="88"/>
  <c r="DH233" i="88"/>
  <c r="CN233" i="88"/>
  <c r="BX233" i="88"/>
  <c r="BH233" i="88"/>
  <c r="AN233" i="88"/>
  <c r="BN234" i="88"/>
  <c r="DS233" i="88"/>
  <c r="DC233" i="88"/>
  <c r="CI233" i="88"/>
  <c r="BS233" i="88"/>
  <c r="BC233" i="88"/>
  <c r="AI233" i="88"/>
  <c r="DV233" i="88"/>
  <c r="DF233" i="88"/>
  <c r="CP233" i="88"/>
  <c r="BV233" i="88"/>
  <c r="BF233" i="88"/>
  <c r="AP233" i="88"/>
  <c r="CO233" i="88"/>
  <c r="M233" i="88"/>
  <c r="BX234" i="88"/>
  <c r="BU233" i="88"/>
  <c r="EC233" i="88"/>
  <c r="BA233" i="88"/>
  <c r="T233" i="88"/>
  <c r="DY233" i="88"/>
  <c r="BM233" i="88"/>
  <c r="W233" i="88"/>
  <c r="P233" i="88"/>
  <c r="U233" i="88"/>
  <c r="R85" i="88"/>
  <c r="H232" i="88"/>
  <c r="CA234" i="88"/>
  <c r="BE234" i="88"/>
  <c r="AV234" i="88"/>
  <c r="AE236" i="88"/>
  <c r="AU234" i="88"/>
  <c r="CG234" i="88"/>
  <c r="AR234" i="88"/>
  <c r="V234" i="88"/>
  <c r="E282" i="88"/>
  <c r="P234" i="88"/>
  <c r="DO234" i="88"/>
  <c r="DN234" i="88"/>
  <c r="DU234" i="88"/>
  <c r="CB234" i="88"/>
  <c r="AA236" i="88"/>
  <c r="U85" i="88"/>
  <c r="AB232" i="88"/>
  <c r="BS234" i="88"/>
  <c r="BV234" i="88"/>
  <c r="CO234" i="88"/>
  <c r="H234" i="88"/>
  <c r="CN234" i="88"/>
  <c r="K234" i="88"/>
  <c r="I85" i="88"/>
  <c r="Q85" i="88" s="1"/>
  <c r="F232" i="88"/>
  <c r="G232" i="88"/>
  <c r="DK234" i="88"/>
  <c r="AY234" i="88"/>
  <c r="CX234" i="88"/>
  <c r="BF234" i="88"/>
  <c r="DA234" i="88"/>
  <c r="BA234" i="88"/>
  <c r="T234" i="88"/>
  <c r="AN234" i="88"/>
  <c r="U234" i="88"/>
  <c r="I234" i="88"/>
  <c r="F234" i="88"/>
  <c r="J236" i="88"/>
  <c r="I232" i="88"/>
  <c r="P232" i="88"/>
  <c r="CY234" i="88"/>
  <c r="BC234" i="88"/>
  <c r="DV234" i="88"/>
  <c r="CP234" i="88"/>
  <c r="AT234" i="88"/>
  <c r="DM234" i="88"/>
  <c r="BY234" i="88"/>
  <c r="AG234" i="88"/>
  <c r="AJ234" i="88"/>
  <c r="CV234" i="88"/>
  <c r="DH234" i="88"/>
  <c r="M234" i="88"/>
  <c r="N234" i="88"/>
  <c r="G234" i="88"/>
  <c r="Z236" i="88"/>
  <c r="L234" i="88"/>
  <c r="Z232" i="88"/>
  <c r="DS234" i="88"/>
  <c r="CU234" i="88"/>
  <c r="BO234" i="88"/>
  <c r="AE234" i="88"/>
  <c r="DJ234" i="88"/>
  <c r="BZ234" i="88"/>
  <c r="AX234" i="88"/>
  <c r="DY234" i="88"/>
  <c r="CW234" i="88"/>
  <c r="BU234" i="88"/>
  <c r="AK234" i="88"/>
  <c r="BH234" i="88"/>
  <c r="AF234" i="88"/>
  <c r="CJ234" i="88"/>
  <c r="S234" i="88"/>
  <c r="O234" i="88"/>
  <c r="E234" i="88"/>
  <c r="E283" i="88" s="1"/>
  <c r="AF88" i="88"/>
  <c r="X232" i="88"/>
  <c r="J232" i="88"/>
  <c r="W232" i="88"/>
  <c r="Y232" i="88"/>
  <c r="L232" i="88"/>
  <c r="EA234" i="88"/>
  <c r="DC234" i="88"/>
  <c r="CE234" i="88"/>
  <c r="BK234" i="88"/>
  <c r="AI234" i="88"/>
  <c r="DZ234" i="88"/>
  <c r="DF234" i="88"/>
  <c r="CH234" i="88"/>
  <c r="BJ234" i="88"/>
  <c r="AP234" i="88"/>
  <c r="O232" i="88"/>
  <c r="DE234" i="88"/>
  <c r="CK234" i="88"/>
  <c r="BM234" i="88"/>
  <c r="AO234" i="88"/>
  <c r="E232" i="88"/>
  <c r="E281" i="88" s="1"/>
  <c r="AB234" i="88"/>
  <c r="BP234" i="88"/>
  <c r="CZ234" i="88"/>
  <c r="BT234" i="88"/>
  <c r="DL234" i="88"/>
  <c r="AA234" i="88"/>
  <c r="O236" i="88"/>
  <c r="J234" i="88"/>
  <c r="AA232" i="88"/>
  <c r="K232" i="88"/>
  <c r="V232" i="88"/>
  <c r="AC232" i="88"/>
  <c r="M232" i="88"/>
  <c r="R232" i="88"/>
  <c r="T232" i="88"/>
  <c r="DW234" i="88"/>
  <c r="DG234" i="88"/>
  <c r="CM234" i="88"/>
  <c r="BW234" i="88"/>
  <c r="BG234" i="88"/>
  <c r="AM234" i="88"/>
  <c r="N232" i="88"/>
  <c r="DR234" i="88"/>
  <c r="DB234" i="88"/>
  <c r="CL234" i="88"/>
  <c r="BR234" i="88"/>
  <c r="BB234" i="88"/>
  <c r="AL234" i="88"/>
  <c r="S232" i="88"/>
  <c r="EC234" i="88"/>
  <c r="DI234" i="88"/>
  <c r="CS234" i="88"/>
  <c r="CC234" i="88"/>
  <c r="BI234" i="88"/>
  <c r="AS234" i="88"/>
  <c r="AE232" i="88"/>
  <c r="X234" i="88"/>
  <c r="EB234" i="88"/>
  <c r="AZ234" i="88"/>
  <c r="CF234" i="88"/>
  <c r="DT234" i="88"/>
  <c r="BL234" i="88"/>
  <c r="CR234" i="88"/>
  <c r="DX234" i="88"/>
  <c r="AC234" i="88"/>
  <c r="W234" i="88"/>
  <c r="R234" i="88"/>
  <c r="DZ88" i="88"/>
  <c r="CS88" i="88"/>
  <c r="DS88" i="88"/>
  <c r="BZ88" i="88"/>
  <c r="AS88" i="88"/>
  <c r="BX88" i="88"/>
  <c r="Y88" i="88"/>
  <c r="W88" i="88"/>
  <c r="BS88" i="88"/>
  <c r="BJ88" i="88"/>
  <c r="CJ88" i="88"/>
  <c r="BC88" i="88"/>
  <c r="DI88" i="88"/>
  <c r="AZ92" i="88"/>
  <c r="AF89" i="88"/>
  <c r="AU89" i="88"/>
  <c r="AP89" i="88"/>
  <c r="DC92" i="88"/>
  <c r="BR92" i="88"/>
  <c r="DA92" i="88"/>
  <c r="K92" i="88"/>
  <c r="X90" i="88"/>
  <c r="K90" i="88"/>
  <c r="E89" i="88"/>
  <c r="E138" i="88" s="1"/>
  <c r="L89" i="88"/>
  <c r="U89" i="88"/>
  <c r="AJ89" i="88"/>
  <c r="AT89" i="88"/>
  <c r="J89" i="88"/>
  <c r="V89" i="88"/>
  <c r="H89" i="88"/>
  <c r="AZ89" i="88"/>
  <c r="AM89" i="88"/>
  <c r="AE90" i="88"/>
  <c r="AF90" i="88"/>
  <c r="AI92" i="88"/>
  <c r="AW89" i="88"/>
  <c r="AK92" i="88"/>
  <c r="T90" i="88"/>
  <c r="O90" i="88"/>
  <c r="S90" i="88"/>
  <c r="O89" i="88"/>
  <c r="M90" i="88"/>
  <c r="AV89" i="88"/>
  <c r="BF89" i="88"/>
  <c r="AK89" i="88"/>
  <c r="AG89" i="88"/>
  <c r="BX92" i="88"/>
  <c r="T89" i="88"/>
  <c r="AA89" i="88"/>
  <c r="H90" i="88"/>
  <c r="Z90" i="88"/>
  <c r="R90" i="88"/>
  <c r="R89" i="88"/>
  <c r="N88" i="88"/>
  <c r="AA88" i="88"/>
  <c r="M88" i="88"/>
  <c r="AC88" i="88"/>
  <c r="K88" i="88"/>
  <c r="AV88" i="88"/>
  <c r="DP88" i="88"/>
  <c r="AJ88" i="88"/>
  <c r="CZ88" i="88"/>
  <c r="CN88" i="88"/>
  <c r="AG88" i="88"/>
  <c r="AW88" i="88"/>
  <c r="BM88" i="88"/>
  <c r="CG88" i="88"/>
  <c r="CW88" i="88"/>
  <c r="DM88" i="88"/>
  <c r="AH88" i="88"/>
  <c r="AX88" i="88"/>
  <c r="BN88" i="88"/>
  <c r="CH88" i="88"/>
  <c r="CX88" i="88"/>
  <c r="DN88" i="88"/>
  <c r="AM88" i="88"/>
  <c r="BG88" i="88"/>
  <c r="BW88" i="88"/>
  <c r="CM88" i="88"/>
  <c r="DG88" i="88"/>
  <c r="DW88" i="88"/>
  <c r="J88" i="88"/>
  <c r="I88" i="88"/>
  <c r="AB88" i="88"/>
  <c r="P88" i="88"/>
  <c r="AR88" i="88"/>
  <c r="G88" i="88"/>
  <c r="BL88" i="88"/>
  <c r="BP88" i="88"/>
  <c r="AZ88" i="88"/>
  <c r="DT88" i="88"/>
  <c r="AN88" i="88"/>
  <c r="DH88" i="88"/>
  <c r="AK88" i="88"/>
  <c r="BA88" i="88"/>
  <c r="BU88" i="88"/>
  <c r="CK88" i="88"/>
  <c r="DA88" i="88"/>
  <c r="DU88" i="88"/>
  <c r="AL88" i="88"/>
  <c r="BB88" i="88"/>
  <c r="BR88" i="88"/>
  <c r="CL88" i="88"/>
  <c r="DB88" i="88"/>
  <c r="DR88" i="88"/>
  <c r="AU88" i="88"/>
  <c r="BK88" i="88"/>
  <c r="CA88" i="88"/>
  <c r="CU88" i="88"/>
  <c r="DK88" i="88"/>
  <c r="EA88" i="88"/>
  <c r="E88" i="88"/>
  <c r="S88" i="88"/>
  <c r="EB88" i="88"/>
  <c r="T88" i="88"/>
  <c r="CR88" i="88"/>
  <c r="L88" i="88"/>
  <c r="U88" i="88"/>
  <c r="DL88" i="88"/>
  <c r="V88" i="88"/>
  <c r="CF88" i="88"/>
  <c r="BT88" i="88"/>
  <c r="BH88" i="88"/>
  <c r="DX88" i="88"/>
  <c r="AO88" i="88"/>
  <c r="BE88" i="88"/>
  <c r="BY88" i="88"/>
  <c r="CO88" i="88"/>
  <c r="DE88" i="88"/>
  <c r="DY88" i="88"/>
  <c r="AP88" i="88"/>
  <c r="BF88" i="88"/>
  <c r="BV88" i="88"/>
  <c r="CP88" i="88"/>
  <c r="DF88" i="88"/>
  <c r="DV88" i="88"/>
  <c r="AE88" i="88"/>
  <c r="AY88" i="88"/>
  <c r="BO88" i="88"/>
  <c r="CE88" i="88"/>
  <c r="CY88" i="88"/>
  <c r="DO88" i="88"/>
  <c r="DC88" i="88"/>
  <c r="AI88" i="88"/>
  <c r="DJ88" i="88"/>
  <c r="AT88" i="88"/>
  <c r="CC88" i="88"/>
  <c r="Z88" i="88"/>
  <c r="R88" i="88"/>
  <c r="F88" i="88"/>
  <c r="CI88" i="88"/>
  <c r="CT88" i="88"/>
  <c r="EC88" i="88"/>
  <c r="BI88" i="88"/>
  <c r="CV88" i="88"/>
  <c r="O88" i="88"/>
  <c r="CB88" i="88"/>
  <c r="H88" i="88"/>
  <c r="T91" i="88"/>
  <c r="G91" i="88"/>
  <c r="V91" i="88"/>
  <c r="H91" i="88"/>
  <c r="S91" i="88"/>
  <c r="N237" i="88"/>
  <c r="N90" i="88"/>
  <c r="AR89" i="88"/>
  <c r="BC89" i="88"/>
  <c r="AI89" i="88"/>
  <c r="BB89" i="88"/>
  <c r="AL89" i="88"/>
  <c r="AS89" i="88"/>
  <c r="AO89" i="88"/>
  <c r="AB89" i="88"/>
  <c r="N89" i="88"/>
  <c r="Y90" i="88"/>
  <c r="AA90" i="88"/>
  <c r="W89" i="88"/>
  <c r="G89" i="88"/>
  <c r="L90" i="88"/>
  <c r="AC90" i="88"/>
  <c r="V90" i="88"/>
  <c r="P89" i="88"/>
  <c r="BE89" i="88"/>
  <c r="F92" i="88"/>
  <c r="W236" i="88"/>
  <c r="G236" i="88"/>
  <c r="P237" i="88"/>
  <c r="H236" i="88"/>
  <c r="F237" i="88"/>
  <c r="V236" i="88"/>
  <c r="I89" i="88"/>
  <c r="I236" i="88"/>
  <c r="N236" i="88"/>
  <c r="AN89" i="88"/>
  <c r="AY89" i="88"/>
  <c r="AE89" i="88"/>
  <c r="AX89" i="88"/>
  <c r="AH89" i="88"/>
  <c r="BG89" i="88"/>
  <c r="BA89" i="88"/>
  <c r="AB90" i="88"/>
  <c r="X89" i="88"/>
  <c r="G90" i="88"/>
  <c r="F89" i="88"/>
  <c r="Y89" i="88"/>
  <c r="W90" i="88"/>
  <c r="S89" i="88"/>
  <c r="K89" i="88"/>
  <c r="P90" i="88"/>
  <c r="AC89" i="88"/>
  <c r="Z89" i="88"/>
  <c r="I90" i="88"/>
  <c r="U90" i="88"/>
  <c r="S236" i="88"/>
  <c r="K236" i="88"/>
  <c r="L236" i="88"/>
  <c r="M89" i="88"/>
  <c r="X236" i="88"/>
  <c r="F236" i="88"/>
  <c r="AF189" i="88"/>
  <c r="AF238" i="88"/>
  <c r="AF188" i="88"/>
  <c r="AF237" i="88"/>
  <c r="AF187" i="88"/>
  <c r="AF236" i="88"/>
  <c r="AB238" i="88"/>
  <c r="X238" i="88"/>
  <c r="T238" i="88"/>
  <c r="L238" i="88"/>
  <c r="AE91" i="88"/>
  <c r="CI92" i="88"/>
  <c r="DR92" i="88"/>
  <c r="BB92" i="88"/>
  <c r="CK92" i="88"/>
  <c r="F91" i="88"/>
  <c r="AC91" i="88"/>
  <c r="K91" i="88"/>
  <c r="L91" i="88"/>
  <c r="R91" i="88"/>
  <c r="AC238" i="88"/>
  <c r="T237" i="88"/>
  <c r="W238" i="88"/>
  <c r="S237" i="88"/>
  <c r="I238" i="88"/>
  <c r="Z238" i="88"/>
  <c r="Z237" i="88"/>
  <c r="AF235" i="88"/>
  <c r="I237" i="88"/>
  <c r="F238" i="88"/>
  <c r="Y237" i="88"/>
  <c r="U235" i="88"/>
  <c r="L235" i="88"/>
  <c r="G238" i="88"/>
  <c r="O235" i="88"/>
  <c r="F90" i="88"/>
  <c r="AB236" i="88"/>
  <c r="X235" i="88"/>
  <c r="E238" i="88"/>
  <c r="E287" i="88" s="1"/>
  <c r="BS92" i="88"/>
  <c r="DB92" i="88"/>
  <c r="AL92" i="88"/>
  <c r="BU92" i="88"/>
  <c r="Z92" i="88"/>
  <c r="J91" i="88"/>
  <c r="BP92" i="88"/>
  <c r="Y91" i="88"/>
  <c r="O91" i="88"/>
  <c r="P91" i="88"/>
  <c r="E91" i="88"/>
  <c r="E140" i="88" s="1"/>
  <c r="AA91" i="88"/>
  <c r="Z235" i="88"/>
  <c r="J235" i="88"/>
  <c r="Y238" i="88"/>
  <c r="AE235" i="88"/>
  <c r="S238" i="88"/>
  <c r="M238" i="88"/>
  <c r="AC237" i="88"/>
  <c r="M237" i="88"/>
  <c r="V238" i="88"/>
  <c r="V237" i="88"/>
  <c r="R237" i="88"/>
  <c r="U237" i="88"/>
  <c r="P235" i="88"/>
  <c r="K238" i="88"/>
  <c r="V235" i="88"/>
  <c r="T235" i="88"/>
  <c r="G237" i="88"/>
  <c r="F235" i="88"/>
  <c r="H238" i="88"/>
  <c r="Y236" i="88"/>
  <c r="AC236" i="88"/>
  <c r="U236" i="88"/>
  <c r="M236" i="88"/>
  <c r="E236" i="88"/>
  <c r="E285" i="88" s="1"/>
  <c r="N235" i="88"/>
  <c r="DS92" i="88"/>
  <c r="BC92" i="88"/>
  <c r="CL92" i="88"/>
  <c r="DU92" i="88"/>
  <c r="BA92" i="88"/>
  <c r="Z91" i="88"/>
  <c r="N91" i="88"/>
  <c r="R92" i="88"/>
  <c r="U91" i="88"/>
  <c r="P92" i="88"/>
  <c r="AB91" i="88"/>
  <c r="DT92" i="88"/>
  <c r="W91" i="88"/>
  <c r="I91" i="88"/>
  <c r="X91" i="88"/>
  <c r="U238" i="88"/>
  <c r="AB237" i="88"/>
  <c r="AG186" i="88"/>
  <c r="AG235" i="88"/>
  <c r="AA237" i="88"/>
  <c r="L237" i="88"/>
  <c r="R238" i="88"/>
  <c r="AE238" i="88"/>
  <c r="AE237" i="88"/>
  <c r="J238" i="88"/>
  <c r="AC235" i="88"/>
  <c r="J237" i="88"/>
  <c r="O238" i="88"/>
  <c r="E237" i="88"/>
  <c r="E286" i="88" s="1"/>
  <c r="G235" i="88"/>
  <c r="J90" i="88"/>
  <c r="R236" i="88"/>
  <c r="T236" i="88"/>
  <c r="I235" i="88"/>
  <c r="O237" i="88"/>
  <c r="E90" i="88"/>
  <c r="E139" i="88" s="1"/>
  <c r="P238" i="88"/>
  <c r="AA235" i="88"/>
  <c r="R235" i="88"/>
  <c r="E136" i="88"/>
  <c r="DO92" i="88"/>
  <c r="CY92" i="88"/>
  <c r="CE92" i="88"/>
  <c r="BO92" i="88"/>
  <c r="AY92" i="88"/>
  <c r="AE92" i="88"/>
  <c r="DN92" i="88"/>
  <c r="CX92" i="88"/>
  <c r="CH92" i="88"/>
  <c r="BN92" i="88"/>
  <c r="AX92" i="88"/>
  <c r="AH92" i="88"/>
  <c r="DM92" i="88"/>
  <c r="CW92" i="88"/>
  <c r="CG92" i="88"/>
  <c r="BM92" i="88"/>
  <c r="AW92" i="88"/>
  <c r="AG92" i="88"/>
  <c r="CZ92" i="88"/>
  <c r="AJ92" i="88"/>
  <c r="V92" i="88"/>
  <c r="O92" i="88"/>
  <c r="DX92" i="88"/>
  <c r="BH92" i="88"/>
  <c r="DP92" i="88"/>
  <c r="AV92" i="88"/>
  <c r="AC92" i="88"/>
  <c r="EB92" i="88"/>
  <c r="BL92" i="88"/>
  <c r="M92" i="88"/>
  <c r="AA92" i="88"/>
  <c r="J92" i="88"/>
  <c r="EA92" i="88"/>
  <c r="DK92" i="88"/>
  <c r="CU92" i="88"/>
  <c r="CA92" i="88"/>
  <c r="BK92" i="88"/>
  <c r="AU92" i="88"/>
  <c r="DZ92" i="88"/>
  <c r="DJ92" i="88"/>
  <c r="CT92" i="88"/>
  <c r="BZ92" i="88"/>
  <c r="BJ92" i="88"/>
  <c r="AT92" i="88"/>
  <c r="EC92" i="88"/>
  <c r="DI92" i="88"/>
  <c r="CS92" i="88"/>
  <c r="CC92" i="88"/>
  <c r="BI92" i="88"/>
  <c r="AS92" i="88"/>
  <c r="CJ92" i="88"/>
  <c r="T92" i="88"/>
  <c r="DH92" i="88"/>
  <c r="AN92" i="88"/>
  <c r="CV92" i="88"/>
  <c r="AF92" i="88"/>
  <c r="Y92" i="88"/>
  <c r="H92" i="88"/>
  <c r="DL92" i="88"/>
  <c r="AR92" i="88"/>
  <c r="I92" i="88"/>
  <c r="W92" i="88"/>
  <c r="N92" i="88"/>
  <c r="E92" i="88"/>
  <c r="E141" i="88" s="1"/>
  <c r="AF183" i="88"/>
  <c r="AF232" i="88"/>
  <c r="E134" i="88"/>
  <c r="F134" i="88" s="1"/>
  <c r="G134" i="88" s="1"/>
  <c r="H134" i="88" s="1"/>
  <c r="DW92" i="88"/>
  <c r="DG92" i="88"/>
  <c r="CM92" i="88"/>
  <c r="BW92" i="88"/>
  <c r="BG92" i="88"/>
  <c r="AM92" i="88"/>
  <c r="DV92" i="88"/>
  <c r="DF92" i="88"/>
  <c r="CP92" i="88"/>
  <c r="BV92" i="88"/>
  <c r="BF92" i="88"/>
  <c r="AP92" i="88"/>
  <c r="DY92" i="88"/>
  <c r="DE92" i="88"/>
  <c r="CO92" i="88"/>
  <c r="BY92" i="88"/>
  <c r="BE92" i="88"/>
  <c r="AO92" i="88"/>
  <c r="BT92" i="88"/>
  <c r="G92" i="88"/>
  <c r="CN92" i="88"/>
  <c r="X92" i="88"/>
  <c r="CF92" i="88"/>
  <c r="U92" i="88"/>
  <c r="L92" i="88"/>
  <c r="CR92" i="88"/>
  <c r="AB92" i="88"/>
  <c r="S92" i="88"/>
  <c r="AF42" i="88"/>
  <c r="AF91" i="88"/>
  <c r="BH40" i="88"/>
  <c r="BH89" i="88"/>
  <c r="AG41" i="88"/>
  <c r="AG90" i="88"/>
  <c r="AF38" i="88"/>
  <c r="AF87" i="88"/>
  <c r="AG37" i="88"/>
  <c r="AG86" i="88"/>
  <c r="AF85" i="88"/>
  <c r="AF36" i="88"/>
  <c r="AD85" i="88" l="1"/>
  <c r="AD234" i="88"/>
  <c r="Q87" i="88"/>
  <c r="F282" i="88"/>
  <c r="G282" i="88" s="1"/>
  <c r="H282" i="88" s="1"/>
  <c r="I282" i="88" s="1"/>
  <c r="J282" i="88" s="1"/>
  <c r="AD87" i="88"/>
  <c r="AD86" i="88"/>
  <c r="DQ233" i="88"/>
  <c r="BD233" i="88"/>
  <c r="BQ233" i="88"/>
  <c r="ED233" i="88"/>
  <c r="AQ233" i="88"/>
  <c r="CQ233" i="88"/>
  <c r="ED234" i="88"/>
  <c r="CQ234" i="88"/>
  <c r="BQ234" i="88"/>
  <c r="BD234" i="88"/>
  <c r="Q234" i="88"/>
  <c r="CD234" i="88"/>
  <c r="AD233" i="88"/>
  <c r="CD233" i="88"/>
  <c r="DD234" i="88"/>
  <c r="F281" i="88"/>
  <c r="F283" i="88"/>
  <c r="G283" i="88" s="1"/>
  <c r="H283" i="88" s="1"/>
  <c r="I283" i="88" s="1"/>
  <c r="J283" i="88" s="1"/>
  <c r="K283" i="88" s="1"/>
  <c r="L283" i="88" s="1"/>
  <c r="M283" i="88" s="1"/>
  <c r="N283" i="88" s="1"/>
  <c r="O283" i="88" s="1"/>
  <c r="P283" i="88" s="1"/>
  <c r="R283" i="88" s="1"/>
  <c r="S283" i="88" s="1"/>
  <c r="T283" i="88" s="1"/>
  <c r="U283" i="88" s="1"/>
  <c r="V283" i="88" s="1"/>
  <c r="W283" i="88" s="1"/>
  <c r="X283" i="88" s="1"/>
  <c r="Y283" i="88" s="1"/>
  <c r="Z283" i="88" s="1"/>
  <c r="AA283" i="88" s="1"/>
  <c r="AB283" i="88" s="1"/>
  <c r="AC283" i="88" s="1"/>
  <c r="AE283" i="88" s="1"/>
  <c r="AF283" i="88" s="1"/>
  <c r="AG283" i="88" s="1"/>
  <c r="AH283" i="88" s="1"/>
  <c r="AI283" i="88" s="1"/>
  <c r="AJ283" i="88" s="1"/>
  <c r="AK283" i="88" s="1"/>
  <c r="AL283" i="88" s="1"/>
  <c r="AM283" i="88" s="1"/>
  <c r="AN283" i="88" s="1"/>
  <c r="AO283" i="88" s="1"/>
  <c r="AP283" i="88" s="1"/>
  <c r="AR283" i="88" s="1"/>
  <c r="AS283" i="88" s="1"/>
  <c r="AT283" i="88" s="1"/>
  <c r="AU283" i="88" s="1"/>
  <c r="AV283" i="88" s="1"/>
  <c r="AW283" i="88" s="1"/>
  <c r="AX283" i="88" s="1"/>
  <c r="AY283" i="88" s="1"/>
  <c r="AZ283" i="88" s="1"/>
  <c r="BA283" i="88" s="1"/>
  <c r="BB283" i="88" s="1"/>
  <c r="BC283" i="88" s="1"/>
  <c r="BE283" i="88" s="1"/>
  <c r="BF283" i="88" s="1"/>
  <c r="BG283" i="88" s="1"/>
  <c r="BH283" i="88" s="1"/>
  <c r="BI283" i="88" s="1"/>
  <c r="BJ283" i="88" s="1"/>
  <c r="BK283" i="88" s="1"/>
  <c r="BL283" i="88" s="1"/>
  <c r="BM283" i="88" s="1"/>
  <c r="BN283" i="88" s="1"/>
  <c r="BO283" i="88" s="1"/>
  <c r="BP283" i="88" s="1"/>
  <c r="BR283" i="88" s="1"/>
  <c r="BS283" i="88" s="1"/>
  <c r="BT283" i="88" s="1"/>
  <c r="BU283" i="88" s="1"/>
  <c r="BV283" i="88" s="1"/>
  <c r="BW283" i="88" s="1"/>
  <c r="BX283" i="88" s="1"/>
  <c r="BY283" i="88" s="1"/>
  <c r="BZ283" i="88" s="1"/>
  <c r="CA283" i="88" s="1"/>
  <c r="CB283" i="88" s="1"/>
  <c r="CC283" i="88" s="1"/>
  <c r="CE283" i="88" s="1"/>
  <c r="CF283" i="88" s="1"/>
  <c r="CG283" i="88" s="1"/>
  <c r="CH283" i="88" s="1"/>
  <c r="CI283" i="88" s="1"/>
  <c r="CJ283" i="88" s="1"/>
  <c r="CK283" i="88" s="1"/>
  <c r="CL283" i="88" s="1"/>
  <c r="CM283" i="88" s="1"/>
  <c r="CN283" i="88" s="1"/>
  <c r="CO283" i="88" s="1"/>
  <c r="CP283" i="88" s="1"/>
  <c r="CR283" i="88" s="1"/>
  <c r="CS283" i="88" s="1"/>
  <c r="CT283" i="88" s="1"/>
  <c r="CU283" i="88" s="1"/>
  <c r="CV283" i="88" s="1"/>
  <c r="CW283" i="88" s="1"/>
  <c r="CX283" i="88" s="1"/>
  <c r="CY283" i="88" s="1"/>
  <c r="CZ283" i="88" s="1"/>
  <c r="DA283" i="88" s="1"/>
  <c r="DB283" i="88" s="1"/>
  <c r="DC283" i="88" s="1"/>
  <c r="DE283" i="88" s="1"/>
  <c r="DF283" i="88" s="1"/>
  <c r="DG283" i="88" s="1"/>
  <c r="DH283" i="88" s="1"/>
  <c r="DI283" i="88" s="1"/>
  <c r="DJ283" i="88" s="1"/>
  <c r="DK283" i="88" s="1"/>
  <c r="DL283" i="88" s="1"/>
  <c r="DM283" i="88" s="1"/>
  <c r="DN283" i="88" s="1"/>
  <c r="DO283" i="88" s="1"/>
  <c r="DP283" i="88" s="1"/>
  <c r="DR283" i="88" s="1"/>
  <c r="DS283" i="88" s="1"/>
  <c r="DT283" i="88" s="1"/>
  <c r="DU283" i="88" s="1"/>
  <c r="DV283" i="88" s="1"/>
  <c r="DW283" i="88" s="1"/>
  <c r="DX283" i="88" s="1"/>
  <c r="DY283" i="88" s="1"/>
  <c r="DZ283" i="88" s="1"/>
  <c r="EA283" i="88" s="1"/>
  <c r="EB283" i="88" s="1"/>
  <c r="EC283" i="88" s="1"/>
  <c r="AD232" i="88"/>
  <c r="AQ234" i="88"/>
  <c r="Q233" i="88"/>
  <c r="G281" i="88"/>
  <c r="H281" i="88" s="1"/>
  <c r="I281" i="88" s="1"/>
  <c r="J281" i="88" s="1"/>
  <c r="K281" i="88" s="1"/>
  <c r="L281" i="88" s="1"/>
  <c r="M281" i="88" s="1"/>
  <c r="N281" i="88" s="1"/>
  <c r="O281" i="88" s="1"/>
  <c r="P281" i="88" s="1"/>
  <c r="R281" i="88" s="1"/>
  <c r="S281" i="88" s="1"/>
  <c r="T281" i="88" s="1"/>
  <c r="U281" i="88" s="1"/>
  <c r="V281" i="88" s="1"/>
  <c r="W281" i="88" s="1"/>
  <c r="X281" i="88" s="1"/>
  <c r="Y281" i="88" s="1"/>
  <c r="Z281" i="88" s="1"/>
  <c r="AA281" i="88" s="1"/>
  <c r="AB281" i="88" s="1"/>
  <c r="AC281" i="88" s="1"/>
  <c r="AE281" i="88" s="1"/>
  <c r="AF281" i="88" s="1"/>
  <c r="G135" i="88"/>
  <c r="H135" i="88" s="1"/>
  <c r="I135" i="88" s="1"/>
  <c r="J135" i="88" s="1"/>
  <c r="K135" i="88" s="1"/>
  <c r="L135" i="88" s="1"/>
  <c r="M135" i="88" s="1"/>
  <c r="N135" i="88" s="1"/>
  <c r="O135" i="88" s="1"/>
  <c r="P135" i="88" s="1"/>
  <c r="R135" i="88" s="1"/>
  <c r="S135" i="88" s="1"/>
  <c r="T135" i="88" s="1"/>
  <c r="U135" i="88" s="1"/>
  <c r="V135" i="88" s="1"/>
  <c r="W135" i="88" s="1"/>
  <c r="X135" i="88" s="1"/>
  <c r="Y135" i="88" s="1"/>
  <c r="Z135" i="88" s="1"/>
  <c r="AA135" i="88" s="1"/>
  <c r="AB135" i="88" s="1"/>
  <c r="AC135" i="88" s="1"/>
  <c r="AE135" i="88" s="1"/>
  <c r="AF135" i="88" s="1"/>
  <c r="AG135" i="88" s="1"/>
  <c r="DQ234" i="88"/>
  <c r="DD233" i="88"/>
  <c r="K282" i="88"/>
  <c r="L282" i="88" s="1"/>
  <c r="M282" i="88" s="1"/>
  <c r="N282" i="88" s="1"/>
  <c r="O282" i="88" s="1"/>
  <c r="P282" i="88" s="1"/>
  <c r="R282" i="88" s="1"/>
  <c r="S282" i="88" s="1"/>
  <c r="T282" i="88" s="1"/>
  <c r="U282" i="88" s="1"/>
  <c r="V282" i="88" s="1"/>
  <c r="W282" i="88" s="1"/>
  <c r="X282" i="88" s="1"/>
  <c r="Y282" i="88" s="1"/>
  <c r="Z282" i="88" s="1"/>
  <c r="AA282" i="88" s="1"/>
  <c r="AB282" i="88" s="1"/>
  <c r="AC282" i="88" s="1"/>
  <c r="AE282" i="88" s="1"/>
  <c r="AF282" i="88" s="1"/>
  <c r="AG282" i="88" s="1"/>
  <c r="AH282" i="88" s="1"/>
  <c r="AI282" i="88" s="1"/>
  <c r="AJ282" i="88" s="1"/>
  <c r="AK282" i="88" s="1"/>
  <c r="AL282" i="88" s="1"/>
  <c r="AM282" i="88" s="1"/>
  <c r="AN282" i="88" s="1"/>
  <c r="AO282" i="88" s="1"/>
  <c r="AP282" i="88" s="1"/>
  <c r="AR282" i="88" s="1"/>
  <c r="AS282" i="88" s="1"/>
  <c r="AT282" i="88" s="1"/>
  <c r="AU282" i="88" s="1"/>
  <c r="AV282" i="88" s="1"/>
  <c r="AW282" i="88" s="1"/>
  <c r="AX282" i="88" s="1"/>
  <c r="AY282" i="88" s="1"/>
  <c r="AZ282" i="88" s="1"/>
  <c r="BA282" i="88" s="1"/>
  <c r="BB282" i="88" s="1"/>
  <c r="BC282" i="88" s="1"/>
  <c r="BE282" i="88" s="1"/>
  <c r="BF282" i="88" s="1"/>
  <c r="BG282" i="88" s="1"/>
  <c r="BH282" i="88" s="1"/>
  <c r="BI282" i="88" s="1"/>
  <c r="BJ282" i="88" s="1"/>
  <c r="BK282" i="88" s="1"/>
  <c r="BL282" i="88" s="1"/>
  <c r="BM282" i="88" s="1"/>
  <c r="BN282" i="88" s="1"/>
  <c r="BO282" i="88" s="1"/>
  <c r="BP282" i="88" s="1"/>
  <c r="BR282" i="88" s="1"/>
  <c r="BS282" i="88" s="1"/>
  <c r="BT282" i="88" s="1"/>
  <c r="BU282" i="88" s="1"/>
  <c r="BV282" i="88" s="1"/>
  <c r="BW282" i="88" s="1"/>
  <c r="BX282" i="88" s="1"/>
  <c r="BY282" i="88" s="1"/>
  <c r="BZ282" i="88" s="1"/>
  <c r="CA282" i="88" s="1"/>
  <c r="CB282" i="88" s="1"/>
  <c r="CC282" i="88" s="1"/>
  <c r="CE282" i="88" s="1"/>
  <c r="CF282" i="88" s="1"/>
  <c r="CG282" i="88" s="1"/>
  <c r="CH282" i="88" s="1"/>
  <c r="CI282" i="88" s="1"/>
  <c r="CJ282" i="88" s="1"/>
  <c r="CK282" i="88" s="1"/>
  <c r="CL282" i="88" s="1"/>
  <c r="CM282" i="88" s="1"/>
  <c r="CN282" i="88" s="1"/>
  <c r="CO282" i="88" s="1"/>
  <c r="CP282" i="88" s="1"/>
  <c r="CR282" i="88" s="1"/>
  <c r="CS282" i="88" s="1"/>
  <c r="CT282" i="88" s="1"/>
  <c r="CU282" i="88" s="1"/>
  <c r="CV282" i="88" s="1"/>
  <c r="CW282" i="88" s="1"/>
  <c r="CX282" i="88" s="1"/>
  <c r="CY282" i="88" s="1"/>
  <c r="CZ282" i="88" s="1"/>
  <c r="DA282" i="88" s="1"/>
  <c r="DB282" i="88" s="1"/>
  <c r="DC282" i="88" s="1"/>
  <c r="DE282" i="88" s="1"/>
  <c r="DF282" i="88" s="1"/>
  <c r="DG282" i="88" s="1"/>
  <c r="DH282" i="88" s="1"/>
  <c r="DI282" i="88" s="1"/>
  <c r="DJ282" i="88" s="1"/>
  <c r="DK282" i="88" s="1"/>
  <c r="DL282" i="88" s="1"/>
  <c r="DM282" i="88" s="1"/>
  <c r="DN282" i="88" s="1"/>
  <c r="DO282" i="88" s="1"/>
  <c r="DP282" i="88" s="1"/>
  <c r="DR282" i="88" s="1"/>
  <c r="DS282" i="88" s="1"/>
  <c r="DT282" i="88" s="1"/>
  <c r="DU282" i="88" s="1"/>
  <c r="DV282" i="88" s="1"/>
  <c r="DW282" i="88" s="1"/>
  <c r="DX282" i="88" s="1"/>
  <c r="DY282" i="88" s="1"/>
  <c r="DZ282" i="88" s="1"/>
  <c r="EA282" i="88" s="1"/>
  <c r="EB282" i="88" s="1"/>
  <c r="EC282" i="88" s="1"/>
  <c r="Q232" i="88"/>
  <c r="Q86" i="88"/>
  <c r="I134" i="88"/>
  <c r="J134" i="88" s="1"/>
  <c r="K134" i="88" s="1"/>
  <c r="L134" i="88" s="1"/>
  <c r="M134" i="88" s="1"/>
  <c r="N134" i="88" s="1"/>
  <c r="O134" i="88" s="1"/>
  <c r="P134" i="88" s="1"/>
  <c r="R134" i="88" s="1"/>
  <c r="S134" i="88" s="1"/>
  <c r="T134" i="88" s="1"/>
  <c r="U134" i="88" s="1"/>
  <c r="V134" i="88" s="1"/>
  <c r="W134" i="88" s="1"/>
  <c r="X134" i="88" s="1"/>
  <c r="Y134" i="88" s="1"/>
  <c r="Z134" i="88" s="1"/>
  <c r="AA134" i="88" s="1"/>
  <c r="AB134" i="88" s="1"/>
  <c r="AC134" i="88" s="1"/>
  <c r="AE134" i="88" s="1"/>
  <c r="AF134" i="88" s="1"/>
  <c r="F136" i="88"/>
  <c r="G136" i="88" s="1"/>
  <c r="H136" i="88" s="1"/>
  <c r="I136" i="88" s="1"/>
  <c r="J136" i="88" s="1"/>
  <c r="K136" i="88" s="1"/>
  <c r="L136" i="88" s="1"/>
  <c r="M136" i="88" s="1"/>
  <c r="N136" i="88" s="1"/>
  <c r="O136" i="88" s="1"/>
  <c r="P136" i="88" s="1"/>
  <c r="R136" i="88" s="1"/>
  <c r="S136" i="88" s="1"/>
  <c r="T136" i="88" s="1"/>
  <c r="U136" i="88" s="1"/>
  <c r="V136" i="88" s="1"/>
  <c r="W136" i="88" s="1"/>
  <c r="X136" i="88" s="1"/>
  <c r="Y136" i="88" s="1"/>
  <c r="Z136" i="88" s="1"/>
  <c r="AA136" i="88" s="1"/>
  <c r="AB136" i="88" s="1"/>
  <c r="AC136" i="88" s="1"/>
  <c r="AE136" i="88" s="1"/>
  <c r="F285" i="88"/>
  <c r="G285" i="88" s="1"/>
  <c r="H285" i="88" s="1"/>
  <c r="I285" i="88" s="1"/>
  <c r="J285" i="88" s="1"/>
  <c r="K285" i="88" s="1"/>
  <c r="L285" i="88" s="1"/>
  <c r="M285" i="88" s="1"/>
  <c r="N285" i="88" s="1"/>
  <c r="O285" i="88" s="1"/>
  <c r="P285" i="88" s="1"/>
  <c r="R285" i="88" s="1"/>
  <c r="S285" i="88" s="1"/>
  <c r="T285" i="88" s="1"/>
  <c r="U285" i="88" s="1"/>
  <c r="V285" i="88" s="1"/>
  <c r="W285" i="88" s="1"/>
  <c r="X285" i="88" s="1"/>
  <c r="Y285" i="88" s="1"/>
  <c r="Z285" i="88" s="1"/>
  <c r="AA285" i="88" s="1"/>
  <c r="AB285" i="88" s="1"/>
  <c r="AC285" i="88" s="1"/>
  <c r="AE285" i="88" s="1"/>
  <c r="AF285" i="88" s="1"/>
  <c r="Q91" i="88"/>
  <c r="F287" i="88"/>
  <c r="G287" i="88" s="1"/>
  <c r="H287" i="88" s="1"/>
  <c r="I287" i="88" s="1"/>
  <c r="J287" i="88" s="1"/>
  <c r="K287" i="88" s="1"/>
  <c r="L287" i="88" s="1"/>
  <c r="M287" i="88" s="1"/>
  <c r="AD90" i="88"/>
  <c r="F141" i="88"/>
  <c r="G141" i="88" s="1"/>
  <c r="H141" i="88" s="1"/>
  <c r="I141" i="88" s="1"/>
  <c r="J141" i="88" s="1"/>
  <c r="K141" i="88" s="1"/>
  <c r="L141" i="88" s="1"/>
  <c r="M141" i="88" s="1"/>
  <c r="N141" i="88" s="1"/>
  <c r="O141" i="88" s="1"/>
  <c r="P141" i="88" s="1"/>
  <c r="R141" i="88" s="1"/>
  <c r="S141" i="88" s="1"/>
  <c r="T141" i="88" s="1"/>
  <c r="U141" i="88" s="1"/>
  <c r="V141" i="88" s="1"/>
  <c r="W141" i="88" s="1"/>
  <c r="X141" i="88" s="1"/>
  <c r="Y141" i="88" s="1"/>
  <c r="Z141" i="88" s="1"/>
  <c r="AA141" i="88" s="1"/>
  <c r="AB141" i="88" s="1"/>
  <c r="AC141" i="88" s="1"/>
  <c r="AE141" i="88" s="1"/>
  <c r="AF141" i="88" s="1"/>
  <c r="AG141" i="88" s="1"/>
  <c r="AH141" i="88" s="1"/>
  <c r="AI141" i="88" s="1"/>
  <c r="AJ141" i="88" s="1"/>
  <c r="AK141" i="88" s="1"/>
  <c r="AL141" i="88" s="1"/>
  <c r="AM141" i="88" s="1"/>
  <c r="AN141" i="88" s="1"/>
  <c r="AO141" i="88" s="1"/>
  <c r="AP141" i="88" s="1"/>
  <c r="AR141" i="88" s="1"/>
  <c r="AS141" i="88" s="1"/>
  <c r="AT141" i="88" s="1"/>
  <c r="AU141" i="88" s="1"/>
  <c r="AV141" i="88" s="1"/>
  <c r="AW141" i="88" s="1"/>
  <c r="AX141" i="88" s="1"/>
  <c r="AY141" i="88" s="1"/>
  <c r="AZ141" i="88" s="1"/>
  <c r="BA141" i="88" s="1"/>
  <c r="BB141" i="88" s="1"/>
  <c r="BC141" i="88" s="1"/>
  <c r="BE141" i="88" s="1"/>
  <c r="BF141" i="88" s="1"/>
  <c r="BG141" i="88" s="1"/>
  <c r="BH141" i="88" s="1"/>
  <c r="BI141" i="88" s="1"/>
  <c r="BJ141" i="88" s="1"/>
  <c r="BK141" i="88" s="1"/>
  <c r="BL141" i="88" s="1"/>
  <c r="BM141" i="88" s="1"/>
  <c r="BN141" i="88" s="1"/>
  <c r="BO141" i="88" s="1"/>
  <c r="BP141" i="88" s="1"/>
  <c r="BR141" i="88" s="1"/>
  <c r="BS141" i="88" s="1"/>
  <c r="BT141" i="88" s="1"/>
  <c r="BU141" i="88" s="1"/>
  <c r="BV141" i="88" s="1"/>
  <c r="BW141" i="88" s="1"/>
  <c r="BX141" i="88" s="1"/>
  <c r="BY141" i="88" s="1"/>
  <c r="BZ141" i="88" s="1"/>
  <c r="CA141" i="88" s="1"/>
  <c r="CB141" i="88" s="1"/>
  <c r="CC141" i="88" s="1"/>
  <c r="CE141" i="88" s="1"/>
  <c r="CF141" i="88" s="1"/>
  <c r="CG141" i="88" s="1"/>
  <c r="CH141" i="88" s="1"/>
  <c r="CI141" i="88" s="1"/>
  <c r="CJ141" i="88" s="1"/>
  <c r="CK141" i="88" s="1"/>
  <c r="CL141" i="88" s="1"/>
  <c r="CM141" i="88" s="1"/>
  <c r="CN141" i="88" s="1"/>
  <c r="CO141" i="88" s="1"/>
  <c r="CP141" i="88" s="1"/>
  <c r="CR141" i="88" s="1"/>
  <c r="CS141" i="88" s="1"/>
  <c r="CT141" i="88" s="1"/>
  <c r="CU141" i="88" s="1"/>
  <c r="CV141" i="88" s="1"/>
  <c r="CW141" i="88" s="1"/>
  <c r="CX141" i="88" s="1"/>
  <c r="CY141" i="88" s="1"/>
  <c r="CZ141" i="88" s="1"/>
  <c r="DA141" i="88" s="1"/>
  <c r="DB141" i="88" s="1"/>
  <c r="DC141" i="88" s="1"/>
  <c r="DE141" i="88" s="1"/>
  <c r="DF141" i="88" s="1"/>
  <c r="DG141" i="88" s="1"/>
  <c r="DH141" i="88" s="1"/>
  <c r="DI141" i="88" s="1"/>
  <c r="DJ141" i="88" s="1"/>
  <c r="DK141" i="88" s="1"/>
  <c r="DL141" i="88" s="1"/>
  <c r="DM141" i="88" s="1"/>
  <c r="DN141" i="88" s="1"/>
  <c r="DO141" i="88" s="1"/>
  <c r="DP141" i="88" s="1"/>
  <c r="DR141" i="88" s="1"/>
  <c r="DS141" i="88" s="1"/>
  <c r="DT141" i="88" s="1"/>
  <c r="DU141" i="88" s="1"/>
  <c r="DV141" i="88" s="1"/>
  <c r="DW141" i="88" s="1"/>
  <c r="DX141" i="88" s="1"/>
  <c r="DY141" i="88" s="1"/>
  <c r="DZ141" i="88" s="1"/>
  <c r="EA141" i="88" s="1"/>
  <c r="EB141" i="88" s="1"/>
  <c r="EC141" i="88" s="1"/>
  <c r="F286" i="88"/>
  <c r="G286" i="88" s="1"/>
  <c r="H286" i="88" s="1"/>
  <c r="I286" i="88" s="1"/>
  <c r="J286" i="88" s="1"/>
  <c r="K286" i="88" s="1"/>
  <c r="L286" i="88" s="1"/>
  <c r="M286" i="88" s="1"/>
  <c r="N286" i="88" s="1"/>
  <c r="O286" i="88" s="1"/>
  <c r="P286" i="88" s="1"/>
  <c r="R286" i="88" s="1"/>
  <c r="S286" i="88" s="1"/>
  <c r="T286" i="88" s="1"/>
  <c r="U286" i="88" s="1"/>
  <c r="V286" i="88" s="1"/>
  <c r="W286" i="88" s="1"/>
  <c r="X286" i="88" s="1"/>
  <c r="Y286" i="88" s="1"/>
  <c r="Z286" i="88" s="1"/>
  <c r="AA286" i="88" s="1"/>
  <c r="AB286" i="88" s="1"/>
  <c r="AC286" i="88" s="1"/>
  <c r="AE286" i="88" s="1"/>
  <c r="AF286" i="88" s="1"/>
  <c r="BD89" i="88"/>
  <c r="ED88" i="88"/>
  <c r="BD88" i="88"/>
  <c r="AD89" i="88"/>
  <c r="AQ89" i="88"/>
  <c r="F140" i="88"/>
  <c r="G140" i="88" s="1"/>
  <c r="H140" i="88" s="1"/>
  <c r="I140" i="88" s="1"/>
  <c r="J140" i="88" s="1"/>
  <c r="K140" i="88" s="1"/>
  <c r="L140" i="88" s="1"/>
  <c r="M140" i="88" s="1"/>
  <c r="N140" i="88" s="1"/>
  <c r="O140" i="88" s="1"/>
  <c r="P140" i="88" s="1"/>
  <c r="R140" i="88" s="1"/>
  <c r="S140" i="88" s="1"/>
  <c r="T140" i="88" s="1"/>
  <c r="U140" i="88" s="1"/>
  <c r="V140" i="88" s="1"/>
  <c r="W140" i="88" s="1"/>
  <c r="X140" i="88" s="1"/>
  <c r="Y140" i="88" s="1"/>
  <c r="Z140" i="88" s="1"/>
  <c r="AA140" i="88" s="1"/>
  <c r="AB140" i="88" s="1"/>
  <c r="AC140" i="88" s="1"/>
  <c r="AE140" i="88" s="1"/>
  <c r="AF140" i="88" s="1"/>
  <c r="F139" i="88"/>
  <c r="G139" i="88" s="1"/>
  <c r="H139" i="88" s="1"/>
  <c r="I139" i="88" s="1"/>
  <c r="J139" i="88" s="1"/>
  <c r="K139" i="88" s="1"/>
  <c r="L139" i="88" s="1"/>
  <c r="M139" i="88" s="1"/>
  <c r="N139" i="88" s="1"/>
  <c r="O139" i="88" s="1"/>
  <c r="P139" i="88" s="1"/>
  <c r="R139" i="88" s="1"/>
  <c r="S139" i="88" s="1"/>
  <c r="T139" i="88" s="1"/>
  <c r="U139" i="88" s="1"/>
  <c r="V139" i="88" s="1"/>
  <c r="W139" i="88" s="1"/>
  <c r="X139" i="88" s="1"/>
  <c r="Y139" i="88" s="1"/>
  <c r="Z139" i="88" s="1"/>
  <c r="AA139" i="88" s="1"/>
  <c r="AB139" i="88" s="1"/>
  <c r="AC139" i="88" s="1"/>
  <c r="AE139" i="88" s="1"/>
  <c r="AF139" i="88" s="1"/>
  <c r="AG139" i="88" s="1"/>
  <c r="CQ88" i="88"/>
  <c r="BQ88" i="88"/>
  <c r="DQ88" i="88"/>
  <c r="AD88" i="88"/>
  <c r="DD88" i="88"/>
  <c r="Q88" i="88"/>
  <c r="CD88" i="88"/>
  <c r="AQ88" i="88"/>
  <c r="AQ92" i="88"/>
  <c r="AD91" i="88"/>
  <c r="Q89" i="88"/>
  <c r="Q90" i="88"/>
  <c r="AA238" i="88"/>
  <c r="N238" i="88"/>
  <c r="E137" i="88"/>
  <c r="F137" i="88" s="1"/>
  <c r="G137" i="88" s="1"/>
  <c r="H137" i="88" s="1"/>
  <c r="I137" i="88" s="1"/>
  <c r="J137" i="88" s="1"/>
  <c r="K137" i="88" s="1"/>
  <c r="L137" i="88" s="1"/>
  <c r="M137" i="88" s="1"/>
  <c r="N137" i="88" s="1"/>
  <c r="O137" i="88" s="1"/>
  <c r="P137" i="88" s="1"/>
  <c r="R137" i="88" s="1"/>
  <c r="S137" i="88" s="1"/>
  <c r="T137" i="88" s="1"/>
  <c r="U137" i="88" s="1"/>
  <c r="V137" i="88" s="1"/>
  <c r="W137" i="88" s="1"/>
  <c r="X137" i="88" s="1"/>
  <c r="Y137" i="88" s="1"/>
  <c r="Z137" i="88" s="1"/>
  <c r="AA137" i="88" s="1"/>
  <c r="AB137" i="88" s="1"/>
  <c r="AC137" i="88" s="1"/>
  <c r="AE137" i="88" s="1"/>
  <c r="AF137" i="88" s="1"/>
  <c r="AG137" i="88" s="1"/>
  <c r="AH137" i="88" s="1"/>
  <c r="AI137" i="88" s="1"/>
  <c r="AJ137" i="88" s="1"/>
  <c r="AK137" i="88" s="1"/>
  <c r="AL137" i="88" s="1"/>
  <c r="AM137" i="88" s="1"/>
  <c r="AN137" i="88" s="1"/>
  <c r="AO137" i="88" s="1"/>
  <c r="AP137" i="88" s="1"/>
  <c r="AR137" i="88" s="1"/>
  <c r="AS137" i="88" s="1"/>
  <c r="AT137" i="88" s="1"/>
  <c r="AU137" i="88" s="1"/>
  <c r="AV137" i="88" s="1"/>
  <c r="AW137" i="88" s="1"/>
  <c r="AX137" i="88" s="1"/>
  <c r="AY137" i="88" s="1"/>
  <c r="AZ137" i="88" s="1"/>
  <c r="BA137" i="88" s="1"/>
  <c r="BB137" i="88" s="1"/>
  <c r="BC137" i="88" s="1"/>
  <c r="BE137" i="88" s="1"/>
  <c r="BF137" i="88" s="1"/>
  <c r="BG137" i="88" s="1"/>
  <c r="BH137" i="88" s="1"/>
  <c r="BI137" i="88" s="1"/>
  <c r="BJ137" i="88" s="1"/>
  <c r="BK137" i="88" s="1"/>
  <c r="BL137" i="88" s="1"/>
  <c r="BM137" i="88" s="1"/>
  <c r="BN137" i="88" s="1"/>
  <c r="BO137" i="88" s="1"/>
  <c r="BP137" i="88" s="1"/>
  <c r="BR137" i="88" s="1"/>
  <c r="BS137" i="88" s="1"/>
  <c r="BT137" i="88" s="1"/>
  <c r="BU137" i="88" s="1"/>
  <c r="BV137" i="88" s="1"/>
  <c r="BW137" i="88" s="1"/>
  <c r="BX137" i="88" s="1"/>
  <c r="BY137" i="88" s="1"/>
  <c r="BZ137" i="88" s="1"/>
  <c r="CA137" i="88" s="1"/>
  <c r="CB137" i="88" s="1"/>
  <c r="CC137" i="88" s="1"/>
  <c r="CE137" i="88" s="1"/>
  <c r="CF137" i="88" s="1"/>
  <c r="CG137" i="88" s="1"/>
  <c r="CH137" i="88" s="1"/>
  <c r="CI137" i="88" s="1"/>
  <c r="CJ137" i="88" s="1"/>
  <c r="CK137" i="88" s="1"/>
  <c r="CL137" i="88" s="1"/>
  <c r="CM137" i="88" s="1"/>
  <c r="CN137" i="88" s="1"/>
  <c r="CO137" i="88" s="1"/>
  <c r="CP137" i="88" s="1"/>
  <c r="CR137" i="88" s="1"/>
  <c r="CS137" i="88" s="1"/>
  <c r="CT137" i="88" s="1"/>
  <c r="CU137" i="88" s="1"/>
  <c r="CV137" i="88" s="1"/>
  <c r="CW137" i="88" s="1"/>
  <c r="CX137" i="88" s="1"/>
  <c r="CY137" i="88" s="1"/>
  <c r="CZ137" i="88" s="1"/>
  <c r="DA137" i="88" s="1"/>
  <c r="DB137" i="88" s="1"/>
  <c r="DC137" i="88" s="1"/>
  <c r="DE137" i="88" s="1"/>
  <c r="DF137" i="88" s="1"/>
  <c r="DG137" i="88" s="1"/>
  <c r="DH137" i="88" s="1"/>
  <c r="DI137" i="88" s="1"/>
  <c r="DJ137" i="88" s="1"/>
  <c r="DK137" i="88" s="1"/>
  <c r="DL137" i="88" s="1"/>
  <c r="DM137" i="88" s="1"/>
  <c r="DN137" i="88" s="1"/>
  <c r="DO137" i="88" s="1"/>
  <c r="DP137" i="88" s="1"/>
  <c r="DR137" i="88" s="1"/>
  <c r="DS137" i="88" s="1"/>
  <c r="DT137" i="88" s="1"/>
  <c r="DU137" i="88" s="1"/>
  <c r="DV137" i="88" s="1"/>
  <c r="DW137" i="88" s="1"/>
  <c r="DX137" i="88" s="1"/>
  <c r="DY137" i="88" s="1"/>
  <c r="DZ137" i="88" s="1"/>
  <c r="EA137" i="88" s="1"/>
  <c r="EB137" i="88" s="1"/>
  <c r="EC137" i="88" s="1"/>
  <c r="AD236" i="88"/>
  <c r="Q236" i="88"/>
  <c r="AE239" i="88"/>
  <c r="AA239" i="88"/>
  <c r="EB239" i="88"/>
  <c r="DX239" i="88"/>
  <c r="DT239" i="88"/>
  <c r="DP239" i="88"/>
  <c r="DL239" i="88"/>
  <c r="DH239" i="88"/>
  <c r="CZ239" i="88"/>
  <c r="CV239" i="88"/>
  <c r="CR239" i="88"/>
  <c r="CN239" i="88"/>
  <c r="CJ239" i="88"/>
  <c r="CF239" i="88"/>
  <c r="CB239" i="88"/>
  <c r="BX239" i="88"/>
  <c r="BT239" i="88"/>
  <c r="BP239" i="88"/>
  <c r="BL239" i="88"/>
  <c r="BH239" i="88"/>
  <c r="AZ239" i="88"/>
  <c r="AV239" i="88"/>
  <c r="AR239" i="88"/>
  <c r="AN239" i="88"/>
  <c r="AJ239" i="88"/>
  <c r="AF239" i="88"/>
  <c r="AB239" i="88"/>
  <c r="X239" i="88"/>
  <c r="T239" i="88"/>
  <c r="F239" i="88"/>
  <c r="W239" i="88"/>
  <c r="E239" i="88"/>
  <c r="E288" i="88" s="1"/>
  <c r="U239" i="88"/>
  <c r="K239" i="88"/>
  <c r="AG239" i="88"/>
  <c r="AW239" i="88"/>
  <c r="BM239" i="88"/>
  <c r="CG239" i="88"/>
  <c r="CW239" i="88"/>
  <c r="DM239" i="88"/>
  <c r="AH239" i="88"/>
  <c r="AX239" i="88"/>
  <c r="BN239" i="88"/>
  <c r="CH239" i="88"/>
  <c r="CX239" i="88"/>
  <c r="DN239" i="88"/>
  <c r="AU239" i="88"/>
  <c r="BK239" i="88"/>
  <c r="CA239" i="88"/>
  <c r="CU239" i="88"/>
  <c r="DK239" i="88"/>
  <c r="EA239" i="88"/>
  <c r="H239" i="88"/>
  <c r="N239" i="88"/>
  <c r="R239" i="88"/>
  <c r="P239" i="88"/>
  <c r="Y239" i="88"/>
  <c r="G239" i="88"/>
  <c r="AK239" i="88"/>
  <c r="BA239" i="88"/>
  <c r="BU239" i="88"/>
  <c r="CK239" i="88"/>
  <c r="DA239" i="88"/>
  <c r="DU239" i="88"/>
  <c r="AL239" i="88"/>
  <c r="BB239" i="88"/>
  <c r="BR239" i="88"/>
  <c r="CL239" i="88"/>
  <c r="DB239" i="88"/>
  <c r="DR239" i="88"/>
  <c r="AY239" i="88"/>
  <c r="BO239" i="88"/>
  <c r="CE239" i="88"/>
  <c r="CY239" i="88"/>
  <c r="DO239" i="88"/>
  <c r="I239" i="88"/>
  <c r="O239" i="88"/>
  <c r="J239" i="88"/>
  <c r="M239" i="88"/>
  <c r="L239" i="88"/>
  <c r="AC239" i="88"/>
  <c r="V239" i="88"/>
  <c r="AO239" i="88"/>
  <c r="BE239" i="88"/>
  <c r="BY239" i="88"/>
  <c r="CO239" i="88"/>
  <c r="DE239" i="88"/>
  <c r="DY239" i="88"/>
  <c r="AP239" i="88"/>
  <c r="BF239" i="88"/>
  <c r="BV239" i="88"/>
  <c r="CP239" i="88"/>
  <c r="DF239" i="88"/>
  <c r="DV239" i="88"/>
  <c r="AI239" i="88"/>
  <c r="BC239" i="88"/>
  <c r="BS239" i="88"/>
  <c r="CI239" i="88"/>
  <c r="DC239" i="88"/>
  <c r="DS239" i="88"/>
  <c r="S239" i="88"/>
  <c r="Z239" i="88"/>
  <c r="AS239" i="88"/>
  <c r="DI239" i="88"/>
  <c r="BZ239" i="88"/>
  <c r="BW239" i="88"/>
  <c r="BJ239" i="88"/>
  <c r="DW239" i="88"/>
  <c r="BI239" i="88"/>
  <c r="EC239" i="88"/>
  <c r="CT239" i="88"/>
  <c r="CM239" i="88"/>
  <c r="DZ239" i="88"/>
  <c r="BG239" i="88"/>
  <c r="CC239" i="88"/>
  <c r="AT239" i="88"/>
  <c r="DJ239" i="88"/>
  <c r="AM239" i="88"/>
  <c r="DG239" i="88"/>
  <c r="CS239" i="88"/>
  <c r="F138" i="88"/>
  <c r="G138" i="88" s="1"/>
  <c r="H138" i="88" s="1"/>
  <c r="I138" i="88" s="1"/>
  <c r="J138" i="88" s="1"/>
  <c r="K138" i="88" s="1"/>
  <c r="L138" i="88" s="1"/>
  <c r="M138" i="88" s="1"/>
  <c r="N138" i="88" s="1"/>
  <c r="O138" i="88" s="1"/>
  <c r="P138" i="88" s="1"/>
  <c r="R138" i="88" s="1"/>
  <c r="S138" i="88" s="1"/>
  <c r="T138" i="88" s="1"/>
  <c r="U138" i="88" s="1"/>
  <c r="V138" i="88" s="1"/>
  <c r="W138" i="88" s="1"/>
  <c r="X138" i="88" s="1"/>
  <c r="Y138" i="88" s="1"/>
  <c r="Z138" i="88" s="1"/>
  <c r="AA138" i="88" s="1"/>
  <c r="AB138" i="88" s="1"/>
  <c r="AC138" i="88" s="1"/>
  <c r="AE138" i="88" s="1"/>
  <c r="AF138" i="88" s="1"/>
  <c r="AG138" i="88" s="1"/>
  <c r="AH138" i="88" s="1"/>
  <c r="AI138" i="88" s="1"/>
  <c r="AJ138" i="88" s="1"/>
  <c r="AK138" i="88" s="1"/>
  <c r="AL138" i="88" s="1"/>
  <c r="AM138" i="88" s="1"/>
  <c r="AN138" i="88" s="1"/>
  <c r="AO138" i="88" s="1"/>
  <c r="AP138" i="88" s="1"/>
  <c r="AR138" i="88" s="1"/>
  <c r="AS138" i="88" s="1"/>
  <c r="AT138" i="88" s="1"/>
  <c r="AU138" i="88" s="1"/>
  <c r="AV138" i="88" s="1"/>
  <c r="AW138" i="88" s="1"/>
  <c r="AX138" i="88" s="1"/>
  <c r="AY138" i="88" s="1"/>
  <c r="AZ138" i="88" s="1"/>
  <c r="BA138" i="88" s="1"/>
  <c r="BB138" i="88" s="1"/>
  <c r="BC138" i="88" s="1"/>
  <c r="BE138" i="88" s="1"/>
  <c r="BF138" i="88" s="1"/>
  <c r="BG138" i="88" s="1"/>
  <c r="BH138" i="88" s="1"/>
  <c r="BQ92" i="88"/>
  <c r="ED92" i="88"/>
  <c r="S235" i="88"/>
  <c r="K235" i="88"/>
  <c r="E235" i="88"/>
  <c r="E284" i="88" s="1"/>
  <c r="F284" i="88" s="1"/>
  <c r="G284" i="88" s="1"/>
  <c r="W235" i="88"/>
  <c r="M235" i="88"/>
  <c r="Y235" i="88"/>
  <c r="H235" i="88"/>
  <c r="AB235" i="88"/>
  <c r="AD237" i="88"/>
  <c r="Q238" i="88"/>
  <c r="AG188" i="88"/>
  <c r="AG237" i="88"/>
  <c r="Q237" i="88"/>
  <c r="AD238" i="88"/>
  <c r="AH186" i="88"/>
  <c r="AH235" i="88"/>
  <c r="AG187" i="88"/>
  <c r="AG236" i="88"/>
  <c r="AG189" i="88"/>
  <c r="AG238" i="88"/>
  <c r="DQ92" i="88"/>
  <c r="EE233" i="88"/>
  <c r="AD92" i="88"/>
  <c r="CQ92" i="88"/>
  <c r="BD92" i="88"/>
  <c r="CD92" i="88"/>
  <c r="DD92" i="88"/>
  <c r="Q92" i="88"/>
  <c r="AG183" i="88"/>
  <c r="AG232" i="88"/>
  <c r="AF136" i="88"/>
  <c r="AH41" i="88"/>
  <c r="AH90" i="88"/>
  <c r="AG42" i="88"/>
  <c r="AG91" i="88"/>
  <c r="BI40" i="88"/>
  <c r="BI89" i="88"/>
  <c r="AH37" i="88"/>
  <c r="AH86" i="88"/>
  <c r="AG38" i="88"/>
  <c r="AG87" i="88"/>
  <c r="AG85" i="88"/>
  <c r="AG36" i="88"/>
  <c r="EE234" i="88" l="1"/>
  <c r="N287" i="88"/>
  <c r="O287" i="88" s="1"/>
  <c r="P287" i="88" s="1"/>
  <c r="R287" i="88" s="1"/>
  <c r="S287" i="88" s="1"/>
  <c r="T287" i="88" s="1"/>
  <c r="U287" i="88" s="1"/>
  <c r="V287" i="88" s="1"/>
  <c r="W287" i="88" s="1"/>
  <c r="X287" i="88" s="1"/>
  <c r="Y287" i="88" s="1"/>
  <c r="Z287" i="88" s="1"/>
  <c r="AA287" i="88" s="1"/>
  <c r="AB287" i="88" s="1"/>
  <c r="AC287" i="88" s="1"/>
  <c r="AE287" i="88" s="1"/>
  <c r="AF287" i="88" s="1"/>
  <c r="EE88" i="88"/>
  <c r="AG286" i="88"/>
  <c r="F288" i="88"/>
  <c r="G288" i="88" s="1"/>
  <c r="H288" i="88" s="1"/>
  <c r="I288" i="88" s="1"/>
  <c r="J288" i="88" s="1"/>
  <c r="K288" i="88" s="1"/>
  <c r="L288" i="88" s="1"/>
  <c r="M288" i="88" s="1"/>
  <c r="N288" i="88" s="1"/>
  <c r="O288" i="88" s="1"/>
  <c r="P288" i="88" s="1"/>
  <c r="R288" i="88" s="1"/>
  <c r="S288" i="88" s="1"/>
  <c r="T288" i="88" s="1"/>
  <c r="U288" i="88" s="1"/>
  <c r="V288" i="88" s="1"/>
  <c r="W288" i="88" s="1"/>
  <c r="X288" i="88" s="1"/>
  <c r="Y288" i="88" s="1"/>
  <c r="Z288" i="88" s="1"/>
  <c r="AA288" i="88" s="1"/>
  <c r="AB288" i="88" s="1"/>
  <c r="AC288" i="88" s="1"/>
  <c r="AE288" i="88" s="1"/>
  <c r="AF288" i="88" s="1"/>
  <c r="AG288" i="88" s="1"/>
  <c r="AH288" i="88" s="1"/>
  <c r="AI288" i="88" s="1"/>
  <c r="AJ288" i="88" s="1"/>
  <c r="AK288" i="88" s="1"/>
  <c r="AL288" i="88" s="1"/>
  <c r="AM288" i="88" s="1"/>
  <c r="AN288" i="88" s="1"/>
  <c r="AO288" i="88" s="1"/>
  <c r="AP288" i="88" s="1"/>
  <c r="AR288" i="88" s="1"/>
  <c r="AS288" i="88" s="1"/>
  <c r="AT288" i="88" s="1"/>
  <c r="AU288" i="88" s="1"/>
  <c r="AV288" i="88" s="1"/>
  <c r="AW288" i="88" s="1"/>
  <c r="AX288" i="88" s="1"/>
  <c r="AY288" i="88" s="1"/>
  <c r="AZ288" i="88" s="1"/>
  <c r="BA288" i="88" s="1"/>
  <c r="BB288" i="88" s="1"/>
  <c r="BC288" i="88" s="1"/>
  <c r="BE288" i="88" s="1"/>
  <c r="BF288" i="88" s="1"/>
  <c r="BG288" i="88" s="1"/>
  <c r="BH288" i="88" s="1"/>
  <c r="BI288" i="88" s="1"/>
  <c r="BJ288" i="88" s="1"/>
  <c r="BK288" i="88" s="1"/>
  <c r="BL288" i="88" s="1"/>
  <c r="BM288" i="88" s="1"/>
  <c r="BN288" i="88" s="1"/>
  <c r="BO288" i="88" s="1"/>
  <c r="BP288" i="88" s="1"/>
  <c r="BR288" i="88" s="1"/>
  <c r="BS288" i="88" s="1"/>
  <c r="BT288" i="88" s="1"/>
  <c r="BU288" i="88" s="1"/>
  <c r="BV288" i="88" s="1"/>
  <c r="BW288" i="88" s="1"/>
  <c r="BX288" i="88" s="1"/>
  <c r="BY288" i="88" s="1"/>
  <c r="BZ288" i="88" s="1"/>
  <c r="CA288" i="88" s="1"/>
  <c r="CB288" i="88" s="1"/>
  <c r="CC288" i="88" s="1"/>
  <c r="CE288" i="88" s="1"/>
  <c r="CF288" i="88" s="1"/>
  <c r="CG288" i="88" s="1"/>
  <c r="CH288" i="88" s="1"/>
  <c r="CI288" i="88" s="1"/>
  <c r="CJ288" i="88" s="1"/>
  <c r="CK288" i="88" s="1"/>
  <c r="CL288" i="88" s="1"/>
  <c r="CM288" i="88" s="1"/>
  <c r="CN288" i="88" s="1"/>
  <c r="CO288" i="88" s="1"/>
  <c r="CP288" i="88" s="1"/>
  <c r="CR288" i="88" s="1"/>
  <c r="CS288" i="88" s="1"/>
  <c r="CT288" i="88" s="1"/>
  <c r="CU288" i="88" s="1"/>
  <c r="CV288" i="88" s="1"/>
  <c r="CW288" i="88" s="1"/>
  <c r="CX288" i="88" s="1"/>
  <c r="CY288" i="88" s="1"/>
  <c r="CZ288" i="88" s="1"/>
  <c r="DA288" i="88" s="1"/>
  <c r="DB288" i="88" s="1"/>
  <c r="DC288" i="88" s="1"/>
  <c r="DE288" i="88" s="1"/>
  <c r="DF288" i="88" s="1"/>
  <c r="DG288" i="88" s="1"/>
  <c r="DH288" i="88" s="1"/>
  <c r="DI288" i="88" s="1"/>
  <c r="DJ288" i="88" s="1"/>
  <c r="DK288" i="88" s="1"/>
  <c r="DL288" i="88" s="1"/>
  <c r="DM288" i="88" s="1"/>
  <c r="DN288" i="88" s="1"/>
  <c r="DO288" i="88" s="1"/>
  <c r="DP288" i="88" s="1"/>
  <c r="DR288" i="88" s="1"/>
  <c r="DS288" i="88" s="1"/>
  <c r="DT288" i="88" s="1"/>
  <c r="DU288" i="88" s="1"/>
  <c r="DV288" i="88" s="1"/>
  <c r="DW288" i="88" s="1"/>
  <c r="DX288" i="88" s="1"/>
  <c r="DY288" i="88" s="1"/>
  <c r="DZ288" i="88" s="1"/>
  <c r="EA288" i="88" s="1"/>
  <c r="EB288" i="88" s="1"/>
  <c r="EC288" i="88" s="1"/>
  <c r="AG287" i="88"/>
  <c r="BQ239" i="88"/>
  <c r="H284" i="88"/>
  <c r="I284" i="88" s="1"/>
  <c r="J284" i="88" s="1"/>
  <c r="K284" i="88" s="1"/>
  <c r="L284" i="88" s="1"/>
  <c r="M284" i="88" s="1"/>
  <c r="N284" i="88" s="1"/>
  <c r="O284" i="88" s="1"/>
  <c r="P284" i="88" s="1"/>
  <c r="R284" i="88" s="1"/>
  <c r="S284" i="88" s="1"/>
  <c r="T284" i="88" s="1"/>
  <c r="U284" i="88" s="1"/>
  <c r="V284" i="88" s="1"/>
  <c r="W284" i="88" s="1"/>
  <c r="X284" i="88" s="1"/>
  <c r="Y284" i="88" s="1"/>
  <c r="Z284" i="88" s="1"/>
  <c r="AA284" i="88" s="1"/>
  <c r="AB284" i="88" s="1"/>
  <c r="AC284" i="88" s="1"/>
  <c r="AE284" i="88" s="1"/>
  <c r="AF284" i="88" s="1"/>
  <c r="AG284" i="88" s="1"/>
  <c r="AH284" i="88" s="1"/>
  <c r="AG285" i="88"/>
  <c r="AG281" i="88"/>
  <c r="AD235" i="88"/>
  <c r="Q235" i="88"/>
  <c r="DQ239" i="88"/>
  <c r="CD239" i="88"/>
  <c r="AD239" i="88"/>
  <c r="BD239" i="88"/>
  <c r="DD239" i="88"/>
  <c r="ED239" i="88"/>
  <c r="EE92" i="88"/>
  <c r="CQ239" i="88"/>
  <c r="AQ239" i="88"/>
  <c r="Q239" i="88"/>
  <c r="AH189" i="88"/>
  <c r="AH238" i="88"/>
  <c r="AI186" i="88"/>
  <c r="AI235" i="88"/>
  <c r="AH188" i="88"/>
  <c r="AH237" i="88"/>
  <c r="AH187" i="88"/>
  <c r="AH236" i="88"/>
  <c r="AH139" i="88"/>
  <c r="AG134" i="88"/>
  <c r="AH183" i="88"/>
  <c r="AH232" i="88"/>
  <c r="AH135" i="88"/>
  <c r="BI138" i="88"/>
  <c r="AG140" i="88"/>
  <c r="AG136" i="88"/>
  <c r="AI41" i="88"/>
  <c r="AI90" i="88"/>
  <c r="BJ40" i="88"/>
  <c r="BJ89" i="88"/>
  <c r="AH42" i="88"/>
  <c r="AH91" i="88"/>
  <c r="AI37" i="88"/>
  <c r="AI86" i="88"/>
  <c r="AH38" i="88"/>
  <c r="AH87" i="88"/>
  <c r="AH36" i="88"/>
  <c r="AH85" i="88"/>
  <c r="AH286" i="88" l="1"/>
  <c r="AH287" i="88"/>
  <c r="AI284" i="88"/>
  <c r="AH134" i="88"/>
  <c r="AH285" i="88"/>
  <c r="BJ138" i="88"/>
  <c r="AH281" i="88"/>
  <c r="EE239" i="88"/>
  <c r="AI135" i="88"/>
  <c r="AI188" i="88"/>
  <c r="AI237" i="88"/>
  <c r="AI189" i="88"/>
  <c r="AI238" i="88"/>
  <c r="AI187" i="88"/>
  <c r="AI236" i="88"/>
  <c r="AI139" i="88"/>
  <c r="AJ186" i="88"/>
  <c r="AJ235" i="88"/>
  <c r="AI183" i="88"/>
  <c r="AI232" i="88"/>
  <c r="AH140" i="88"/>
  <c r="AH136" i="88"/>
  <c r="AI42" i="88"/>
  <c r="AI91" i="88"/>
  <c r="AJ41" i="88"/>
  <c r="AJ90" i="88"/>
  <c r="BK40" i="88"/>
  <c r="BK89" i="88"/>
  <c r="BK138" i="88" s="1"/>
  <c r="AJ37" i="88"/>
  <c r="AJ86" i="88"/>
  <c r="AI38" i="88"/>
  <c r="AI87" i="88"/>
  <c r="AI36" i="88"/>
  <c r="AI85" i="88"/>
  <c r="AI286" i="88" l="1"/>
  <c r="AI287" i="88"/>
  <c r="AI134" i="88"/>
  <c r="AJ284" i="88"/>
  <c r="AI285" i="88"/>
  <c r="AI281" i="88"/>
  <c r="AJ189" i="88"/>
  <c r="AJ238" i="88"/>
  <c r="AJ287" i="88" s="1"/>
  <c r="AJ135" i="88"/>
  <c r="AJ139" i="88"/>
  <c r="AK186" i="88"/>
  <c r="AK235" i="88"/>
  <c r="AK284" i="88" s="1"/>
  <c r="AJ187" i="88"/>
  <c r="AJ236" i="88"/>
  <c r="AJ188" i="88"/>
  <c r="AJ237" i="88"/>
  <c r="AJ286" i="88" s="1"/>
  <c r="AJ183" i="88"/>
  <c r="AJ232" i="88"/>
  <c r="AI140" i="88"/>
  <c r="AI136" i="88"/>
  <c r="AK41" i="88"/>
  <c r="AK90" i="88"/>
  <c r="AK139" i="88" s="1"/>
  <c r="BL40" i="88"/>
  <c r="BL89" i="88"/>
  <c r="BL138" i="88" s="1"/>
  <c r="AJ42" i="88"/>
  <c r="AJ91" i="88"/>
  <c r="AJ38" i="88"/>
  <c r="AJ87" i="88"/>
  <c r="AK37" i="88"/>
  <c r="AK86" i="88"/>
  <c r="AJ36" i="88"/>
  <c r="AJ85" i="88"/>
  <c r="AJ134" i="88" s="1"/>
  <c r="AJ285" i="88" l="1"/>
  <c r="AK135" i="88"/>
  <c r="AJ281" i="88"/>
  <c r="AK187" i="88"/>
  <c r="AK236" i="88"/>
  <c r="AK285" i="88" s="1"/>
  <c r="AK188" i="88"/>
  <c r="AK237" i="88"/>
  <c r="AK286" i="88" s="1"/>
  <c r="AL186" i="88"/>
  <c r="AL235" i="88"/>
  <c r="AL284" i="88" s="1"/>
  <c r="AK189" i="88"/>
  <c r="AK238" i="88"/>
  <c r="AK287" i="88" s="1"/>
  <c r="AK183" i="88"/>
  <c r="AK232" i="88"/>
  <c r="AJ140" i="88"/>
  <c r="AJ136" i="88"/>
  <c r="BM40" i="88"/>
  <c r="BM89" i="88"/>
  <c r="BM138" i="88" s="1"/>
  <c r="AK42" i="88"/>
  <c r="AK91" i="88"/>
  <c r="AL41" i="88"/>
  <c r="AL90" i="88"/>
  <c r="AL139" i="88" s="1"/>
  <c r="AL37" i="88"/>
  <c r="AL86" i="88"/>
  <c r="AL135" i="88" s="1"/>
  <c r="AK38" i="88"/>
  <c r="AK87" i="88"/>
  <c r="AK36" i="88"/>
  <c r="AK85" i="88"/>
  <c r="AK134" i="88" s="1"/>
  <c r="AK281" i="88" l="1"/>
  <c r="AL188" i="88"/>
  <c r="AL237" i="88"/>
  <c r="AL286" i="88" s="1"/>
  <c r="AL189" i="88"/>
  <c r="AL238" i="88"/>
  <c r="AL287" i="88" s="1"/>
  <c r="AM186" i="88"/>
  <c r="AM235" i="88"/>
  <c r="AM284" i="88" s="1"/>
  <c r="AL187" i="88"/>
  <c r="AL236" i="88"/>
  <c r="AL285" i="88" s="1"/>
  <c r="AL183" i="88"/>
  <c r="AL232" i="88"/>
  <c r="AK140" i="88"/>
  <c r="AK136" i="88"/>
  <c r="AL42" i="88"/>
  <c r="AL91" i="88"/>
  <c r="AM41" i="88"/>
  <c r="AM90" i="88"/>
  <c r="AM139" i="88" s="1"/>
  <c r="BN40" i="88"/>
  <c r="BN89" i="88"/>
  <c r="BN138" i="88" s="1"/>
  <c r="AL38" i="88"/>
  <c r="AL87" i="88"/>
  <c r="AM37" i="88"/>
  <c r="AM86" i="88"/>
  <c r="AM135" i="88" s="1"/>
  <c r="AL36" i="88"/>
  <c r="AL85" i="88"/>
  <c r="AL134" i="88" s="1"/>
  <c r="AL281" i="88" l="1"/>
  <c r="AM187" i="88"/>
  <c r="AM236" i="88"/>
  <c r="AM285" i="88" s="1"/>
  <c r="AM189" i="88"/>
  <c r="AM238" i="88"/>
  <c r="AM287" i="88" s="1"/>
  <c r="AN186" i="88"/>
  <c r="AN235" i="88"/>
  <c r="AN284" i="88" s="1"/>
  <c r="AM188" i="88"/>
  <c r="AM237" i="88"/>
  <c r="AM286" i="88" s="1"/>
  <c r="AL140" i="88"/>
  <c r="AM183" i="88"/>
  <c r="AM232" i="88"/>
  <c r="AL136" i="88"/>
  <c r="AN41" i="88"/>
  <c r="AN90" i="88"/>
  <c r="AN139" i="88" s="1"/>
  <c r="BO40" i="88"/>
  <c r="BO89" i="88"/>
  <c r="BO138" i="88" s="1"/>
  <c r="AM42" i="88"/>
  <c r="AM91" i="88"/>
  <c r="AM140" i="88" s="1"/>
  <c r="AN37" i="88"/>
  <c r="AN86" i="88"/>
  <c r="AN135" i="88" s="1"/>
  <c r="AM38" i="88"/>
  <c r="AM87" i="88"/>
  <c r="AM36" i="88"/>
  <c r="AM85" i="88"/>
  <c r="AM134" i="88" s="1"/>
  <c r="AM281" i="88" l="1"/>
  <c r="AN188" i="88"/>
  <c r="AN237" i="88"/>
  <c r="AN286" i="88" s="1"/>
  <c r="AN189" i="88"/>
  <c r="AN238" i="88"/>
  <c r="AN287" i="88" s="1"/>
  <c r="AO186" i="88"/>
  <c r="AO235" i="88"/>
  <c r="AO284" i="88" s="1"/>
  <c r="AN187" i="88"/>
  <c r="AN236" i="88"/>
  <c r="AN285" i="88" s="1"/>
  <c r="AN183" i="88"/>
  <c r="AN232" i="88"/>
  <c r="AM136" i="88"/>
  <c r="BP40" i="88"/>
  <c r="BP89" i="88"/>
  <c r="BQ89" i="88" s="1"/>
  <c r="AN42" i="88"/>
  <c r="AN91" i="88"/>
  <c r="AN140" i="88" s="1"/>
  <c r="AO41" i="88"/>
  <c r="AO90" i="88"/>
  <c r="AO139" i="88" s="1"/>
  <c r="AN38" i="88"/>
  <c r="AN87" i="88"/>
  <c r="AO37" i="88"/>
  <c r="AO86" i="88"/>
  <c r="AO135" i="88" s="1"/>
  <c r="AN36" i="88"/>
  <c r="AN85" i="88"/>
  <c r="AN134" i="88" s="1"/>
  <c r="AN281" i="88" l="1"/>
  <c r="AO187" i="88"/>
  <c r="AO236" i="88"/>
  <c r="AO285" i="88" s="1"/>
  <c r="AO189" i="88"/>
  <c r="AO238" i="88"/>
  <c r="AO287" i="88" s="1"/>
  <c r="AP186" i="88"/>
  <c r="AP235" i="88"/>
  <c r="AQ235" i="88" s="1"/>
  <c r="AO188" i="88"/>
  <c r="AO237" i="88"/>
  <c r="AO286" i="88" s="1"/>
  <c r="AO183" i="88"/>
  <c r="AO232" i="88"/>
  <c r="BP138" i="88"/>
  <c r="AN136" i="88"/>
  <c r="AO42" i="88"/>
  <c r="AO91" i="88"/>
  <c r="AO140" i="88" s="1"/>
  <c r="AP41" i="88"/>
  <c r="AP90" i="88"/>
  <c r="AQ90" i="88" s="1"/>
  <c r="BR40" i="88"/>
  <c r="BR89" i="88"/>
  <c r="AP37" i="88"/>
  <c r="AP86" i="88"/>
  <c r="AQ86" i="88" s="1"/>
  <c r="AO38" i="88"/>
  <c r="AO87" i="88"/>
  <c r="AO36" i="88"/>
  <c r="AO85" i="88"/>
  <c r="AO134" i="88" s="1"/>
  <c r="AP284" i="88" l="1"/>
  <c r="AO281" i="88"/>
  <c r="AP188" i="88"/>
  <c r="AP237" i="88"/>
  <c r="AQ237" i="88" s="1"/>
  <c r="AP189" i="88"/>
  <c r="AP238" i="88"/>
  <c r="AQ238" i="88" s="1"/>
  <c r="AR186" i="88"/>
  <c r="AR235" i="88"/>
  <c r="AP187" i="88"/>
  <c r="AP236" i="88"/>
  <c r="AQ236" i="88" s="1"/>
  <c r="AP183" i="88"/>
  <c r="AP232" i="88"/>
  <c r="AQ232" i="88" s="1"/>
  <c r="BR138" i="88"/>
  <c r="AP139" i="88"/>
  <c r="AO136" i="88"/>
  <c r="AP135" i="88"/>
  <c r="AR41" i="88"/>
  <c r="AR90" i="88"/>
  <c r="BS40" i="88"/>
  <c r="BS89" i="88"/>
  <c r="AP42" i="88"/>
  <c r="AP91" i="88"/>
  <c r="AQ91" i="88" s="1"/>
  <c r="AP38" i="88"/>
  <c r="AP87" i="88"/>
  <c r="AQ87" i="88" s="1"/>
  <c r="AR37" i="88"/>
  <c r="AR86" i="88"/>
  <c r="AP36" i="88"/>
  <c r="AP85" i="88"/>
  <c r="AQ85" i="88" s="1"/>
  <c r="AP287" i="88" l="1"/>
  <c r="AR284" i="88"/>
  <c r="AP286" i="88"/>
  <c r="AP285" i="88"/>
  <c r="AP281" i="88"/>
  <c r="AR187" i="88"/>
  <c r="AR236" i="88"/>
  <c r="AR189" i="88"/>
  <c r="AR238" i="88"/>
  <c r="AR287" i="88" s="1"/>
  <c r="AS186" i="88"/>
  <c r="AS235" i="88"/>
  <c r="AR188" i="88"/>
  <c r="AR237" i="88"/>
  <c r="AR183" i="88"/>
  <c r="AR232" i="88"/>
  <c r="BS138" i="88"/>
  <c r="AR139" i="88"/>
  <c r="AP140" i="88"/>
  <c r="AR135" i="88"/>
  <c r="AP136" i="88"/>
  <c r="AP134" i="88"/>
  <c r="BT40" i="88"/>
  <c r="BT89" i="88"/>
  <c r="AR42" i="88"/>
  <c r="AR91" i="88"/>
  <c r="AS41" i="88"/>
  <c r="AS90" i="88"/>
  <c r="AS37" i="88"/>
  <c r="AS86" i="88"/>
  <c r="AR38" i="88"/>
  <c r="AR87" i="88"/>
  <c r="AR85" i="88"/>
  <c r="AR36" i="88"/>
  <c r="AR285" i="88" l="1"/>
  <c r="AR286" i="88"/>
  <c r="AS284" i="88"/>
  <c r="AR281" i="88"/>
  <c r="BT138" i="88"/>
  <c r="AS189" i="88"/>
  <c r="AS238" i="88"/>
  <c r="AS287" i="88" s="1"/>
  <c r="AS188" i="88"/>
  <c r="AS237" i="88"/>
  <c r="AT186" i="88"/>
  <c r="AT235" i="88"/>
  <c r="AS187" i="88"/>
  <c r="AS236" i="88"/>
  <c r="AS285" i="88" s="1"/>
  <c r="AS183" i="88"/>
  <c r="AS232" i="88"/>
  <c r="AR140" i="88"/>
  <c r="AS139" i="88"/>
  <c r="AR136" i="88"/>
  <c r="AS135" i="88"/>
  <c r="AR134" i="88"/>
  <c r="AS42" i="88"/>
  <c r="AS91" i="88"/>
  <c r="AT41" i="88"/>
  <c r="AT90" i="88"/>
  <c r="BU40" i="88"/>
  <c r="BU89" i="88"/>
  <c r="BU138" i="88" s="1"/>
  <c r="AS38" i="88"/>
  <c r="AS87" i="88"/>
  <c r="AT37" i="88"/>
  <c r="AT86" i="88"/>
  <c r="AS36" i="88"/>
  <c r="AS85" i="88"/>
  <c r="AS286" i="88" l="1"/>
  <c r="AT284" i="88"/>
  <c r="AS281" i="88"/>
  <c r="AT187" i="88"/>
  <c r="AT236" i="88"/>
  <c r="AT285" i="88" s="1"/>
  <c r="AU186" i="88"/>
  <c r="AU235" i="88"/>
  <c r="AT189" i="88"/>
  <c r="AT238" i="88"/>
  <c r="AT287" i="88" s="1"/>
  <c r="AT188" i="88"/>
  <c r="AT237" i="88"/>
  <c r="AT183" i="88"/>
  <c r="AT232" i="88"/>
  <c r="AS140" i="88"/>
  <c r="AT139" i="88"/>
  <c r="AT135" i="88"/>
  <c r="AS136" i="88"/>
  <c r="AS134" i="88"/>
  <c r="BV40" i="88"/>
  <c r="BV89" i="88"/>
  <c r="BV138" i="88" s="1"/>
  <c r="AT42" i="88"/>
  <c r="AT91" i="88"/>
  <c r="AU41" i="88"/>
  <c r="AU90" i="88"/>
  <c r="AU37" i="88"/>
  <c r="AU86" i="88"/>
  <c r="AT38" i="88"/>
  <c r="AT87" i="88"/>
  <c r="AT36" i="88"/>
  <c r="AT85" i="88"/>
  <c r="AT140" i="88" l="1"/>
  <c r="AT286" i="88"/>
  <c r="AU284" i="88"/>
  <c r="AT281" i="88"/>
  <c r="AU189" i="88"/>
  <c r="AU238" i="88"/>
  <c r="AU287" i="88" s="1"/>
  <c r="AU187" i="88"/>
  <c r="AU236" i="88"/>
  <c r="AU285" i="88" s="1"/>
  <c r="AU188" i="88"/>
  <c r="AU237" i="88"/>
  <c r="AV186" i="88"/>
  <c r="AV235" i="88"/>
  <c r="AU139" i="88"/>
  <c r="AU183" i="88"/>
  <c r="AU232" i="88"/>
  <c r="AT136" i="88"/>
  <c r="AU135" i="88"/>
  <c r="AT134" i="88"/>
  <c r="AV41" i="88"/>
  <c r="AV90" i="88"/>
  <c r="BW40" i="88"/>
  <c r="BW89" i="88"/>
  <c r="BW138" i="88" s="1"/>
  <c r="AU42" i="88"/>
  <c r="AU91" i="88"/>
  <c r="AU140" i="88" s="1"/>
  <c r="AV37" i="88"/>
  <c r="AV86" i="88"/>
  <c r="AU38" i="88"/>
  <c r="AU87" i="88"/>
  <c r="AU36" i="88"/>
  <c r="AU85" i="88"/>
  <c r="AU286" i="88" l="1"/>
  <c r="AV284" i="88"/>
  <c r="AU281" i="88"/>
  <c r="AV188" i="88"/>
  <c r="AV237" i="88"/>
  <c r="AV286" i="88" s="1"/>
  <c r="AV139" i="88"/>
  <c r="AV189" i="88"/>
  <c r="AV238" i="88"/>
  <c r="AV287" i="88" s="1"/>
  <c r="AW186" i="88"/>
  <c r="AW235" i="88"/>
  <c r="AW284" i="88" s="1"/>
  <c r="AV187" i="88"/>
  <c r="AV236" i="88"/>
  <c r="AV285" i="88" s="1"/>
  <c r="AV183" i="88"/>
  <c r="AV232" i="88"/>
  <c r="AV135" i="88"/>
  <c r="AU136" i="88"/>
  <c r="AU134" i="88"/>
  <c r="BX40" i="88"/>
  <c r="BX89" i="88"/>
  <c r="BX138" i="88" s="1"/>
  <c r="AV42" i="88"/>
  <c r="AV91" i="88"/>
  <c r="AV140" i="88" s="1"/>
  <c r="AW41" i="88"/>
  <c r="AW90" i="88"/>
  <c r="AV38" i="88"/>
  <c r="AV87" i="88"/>
  <c r="AW37" i="88"/>
  <c r="AW86" i="88"/>
  <c r="AV36" i="88"/>
  <c r="AV85" i="88"/>
  <c r="AW139" i="88" l="1"/>
  <c r="AV281" i="88"/>
  <c r="AW187" i="88"/>
  <c r="AW236" i="88"/>
  <c r="AW285" i="88" s="1"/>
  <c r="AW189" i="88"/>
  <c r="AW238" i="88"/>
  <c r="AW287" i="88" s="1"/>
  <c r="AX186" i="88"/>
  <c r="AX235" i="88"/>
  <c r="AX284" i="88" s="1"/>
  <c r="AW188" i="88"/>
  <c r="AW237" i="88"/>
  <c r="AW286" i="88" s="1"/>
  <c r="AW183" i="88"/>
  <c r="AW232" i="88"/>
  <c r="AV136" i="88"/>
  <c r="AW135" i="88"/>
  <c r="AV134" i="88"/>
  <c r="AW42" i="88"/>
  <c r="AW91" i="88"/>
  <c r="AW140" i="88" s="1"/>
  <c r="AX41" i="88"/>
  <c r="AX90" i="88"/>
  <c r="AX139" i="88" s="1"/>
  <c r="BY40" i="88"/>
  <c r="BY89" i="88"/>
  <c r="BY138" i="88" s="1"/>
  <c r="AX37" i="88"/>
  <c r="AX86" i="88"/>
  <c r="AW38" i="88"/>
  <c r="AW87" i="88"/>
  <c r="AW36" i="88"/>
  <c r="AW85" i="88"/>
  <c r="AW281" i="88" l="1"/>
  <c r="AX188" i="88"/>
  <c r="AX237" i="88"/>
  <c r="AX286" i="88" s="1"/>
  <c r="AX189" i="88"/>
  <c r="AX238" i="88"/>
  <c r="AX287" i="88" s="1"/>
  <c r="AY186" i="88"/>
  <c r="AY235" i="88"/>
  <c r="AY284" i="88" s="1"/>
  <c r="AX187" i="88"/>
  <c r="AX236" i="88"/>
  <c r="AX285" i="88" s="1"/>
  <c r="AX183" i="88"/>
  <c r="AX232" i="88"/>
  <c r="AX135" i="88"/>
  <c r="AW136" i="88"/>
  <c r="AW134" i="88"/>
  <c r="AY41" i="88"/>
  <c r="AY90" i="88"/>
  <c r="AY139" i="88" s="1"/>
  <c r="BZ40" i="88"/>
  <c r="BZ89" i="88"/>
  <c r="BZ138" i="88" s="1"/>
  <c r="AX42" i="88"/>
  <c r="AX91" i="88"/>
  <c r="AX140" i="88" s="1"/>
  <c r="AX38" i="88"/>
  <c r="AX87" i="88"/>
  <c r="AY37" i="88"/>
  <c r="AY86" i="88"/>
  <c r="AX36" i="88"/>
  <c r="AX85" i="88"/>
  <c r="AX281" i="88" l="1"/>
  <c r="AY187" i="88"/>
  <c r="AY236" i="88"/>
  <c r="AY285" i="88" s="1"/>
  <c r="AY189" i="88"/>
  <c r="AY238" i="88"/>
  <c r="AY287" i="88" s="1"/>
  <c r="AZ186" i="88"/>
  <c r="AZ235" i="88"/>
  <c r="AZ284" i="88" s="1"/>
  <c r="AY188" i="88"/>
  <c r="AY237" i="88"/>
  <c r="AY286" i="88" s="1"/>
  <c r="AY183" i="88"/>
  <c r="AY232" i="88"/>
  <c r="AX136" i="88"/>
  <c r="AY135" i="88"/>
  <c r="AX134" i="88"/>
  <c r="CA40" i="88"/>
  <c r="CA89" i="88"/>
  <c r="CA138" i="88" s="1"/>
  <c r="AY42" i="88"/>
  <c r="AY91" i="88"/>
  <c r="AY140" i="88" s="1"/>
  <c r="AZ41" i="88"/>
  <c r="AZ90" i="88"/>
  <c r="AZ139" i="88" s="1"/>
  <c r="AZ37" i="88"/>
  <c r="AZ86" i="88"/>
  <c r="AY38" i="88"/>
  <c r="AY87" i="88"/>
  <c r="AY36" i="88"/>
  <c r="AY85" i="88"/>
  <c r="AY281" i="88" l="1"/>
  <c r="AZ188" i="88"/>
  <c r="AZ237" i="88"/>
  <c r="AZ286" i="88" s="1"/>
  <c r="AZ189" i="88"/>
  <c r="AZ238" i="88"/>
  <c r="AZ287" i="88" s="1"/>
  <c r="BA186" i="88"/>
  <c r="BA235" i="88"/>
  <c r="BA284" i="88" s="1"/>
  <c r="AZ187" i="88"/>
  <c r="AZ236" i="88"/>
  <c r="AZ285" i="88" s="1"/>
  <c r="AZ183" i="88"/>
  <c r="AZ232" i="88"/>
  <c r="AZ135" i="88"/>
  <c r="AY136" i="88"/>
  <c r="AY134" i="88"/>
  <c r="AZ42" i="88"/>
  <c r="AZ91" i="88"/>
  <c r="AZ140" i="88" s="1"/>
  <c r="BA41" i="88"/>
  <c r="BA90" i="88"/>
  <c r="BA139" i="88" s="1"/>
  <c r="CB40" i="88"/>
  <c r="CB89" i="88"/>
  <c r="CB138" i="88" s="1"/>
  <c r="AZ38" i="88"/>
  <c r="AZ87" i="88"/>
  <c r="BA37" i="88"/>
  <c r="BA86" i="88"/>
  <c r="AZ36" i="88"/>
  <c r="AZ85" i="88"/>
  <c r="BA135" i="88" l="1"/>
  <c r="AZ281" i="88"/>
  <c r="BA187" i="88"/>
  <c r="BA236" i="88"/>
  <c r="BA285" i="88" s="1"/>
  <c r="BA189" i="88"/>
  <c r="BA238" i="88"/>
  <c r="BA287" i="88" s="1"/>
  <c r="BB186" i="88"/>
  <c r="BB235" i="88"/>
  <c r="BB284" i="88" s="1"/>
  <c r="BA188" i="88"/>
  <c r="BA237" i="88"/>
  <c r="BA286" i="88" s="1"/>
  <c r="BA183" i="88"/>
  <c r="BA232" i="88"/>
  <c r="AZ136" i="88"/>
  <c r="AZ134" i="88"/>
  <c r="BB41" i="88"/>
  <c r="BB90" i="88"/>
  <c r="BB139" i="88" s="1"/>
  <c r="CC40" i="88"/>
  <c r="CC89" i="88"/>
  <c r="CD89" i="88" s="1"/>
  <c r="BA42" i="88"/>
  <c r="BA91" i="88"/>
  <c r="BA140" i="88" s="1"/>
  <c r="BB37" i="88"/>
  <c r="BB86" i="88"/>
  <c r="BA38" i="88"/>
  <c r="BA87" i="88"/>
  <c r="BA36" i="88"/>
  <c r="BA85" i="88"/>
  <c r="BB135" i="88" l="1"/>
  <c r="BA281" i="88"/>
  <c r="BB188" i="88"/>
  <c r="BB237" i="88"/>
  <c r="BB286" i="88" s="1"/>
  <c r="BB189" i="88"/>
  <c r="BB238" i="88"/>
  <c r="BB287" i="88" s="1"/>
  <c r="BC186" i="88"/>
  <c r="BC235" i="88"/>
  <c r="BD235" i="88" s="1"/>
  <c r="BB187" i="88"/>
  <c r="BB236" i="88"/>
  <c r="BB285" i="88" s="1"/>
  <c r="BB183" i="88"/>
  <c r="BB232" i="88"/>
  <c r="CC138" i="88"/>
  <c r="BA136" i="88"/>
  <c r="BA134" i="88"/>
  <c r="CE40" i="88"/>
  <c r="CE89" i="88"/>
  <c r="BB42" i="88"/>
  <c r="BB91" i="88"/>
  <c r="BB140" i="88" s="1"/>
  <c r="BC41" i="88"/>
  <c r="BC90" i="88"/>
  <c r="BD90" i="88" s="1"/>
  <c r="BB38" i="88"/>
  <c r="BB87" i="88"/>
  <c r="BC37" i="88"/>
  <c r="BC86" i="88"/>
  <c r="BD86" i="88" s="1"/>
  <c r="BB36" i="88"/>
  <c r="BB85" i="88"/>
  <c r="BC284" i="88" l="1"/>
  <c r="BB281" i="88"/>
  <c r="BC187" i="88"/>
  <c r="BC236" i="88"/>
  <c r="BD236" i="88" s="1"/>
  <c r="BC189" i="88"/>
  <c r="BC238" i="88"/>
  <c r="BD238" i="88" s="1"/>
  <c r="BE186" i="88"/>
  <c r="BE235" i="88"/>
  <c r="BC188" i="88"/>
  <c r="BC237" i="88"/>
  <c r="BD237" i="88" s="1"/>
  <c r="BC183" i="88"/>
  <c r="BC232" i="88"/>
  <c r="BD232" i="88" s="1"/>
  <c r="CE138" i="88"/>
  <c r="BC139" i="88"/>
  <c r="BB136" i="88"/>
  <c r="BC135" i="88"/>
  <c r="BB134" i="88"/>
  <c r="BC42" i="88"/>
  <c r="BC91" i="88"/>
  <c r="BD91" i="88" s="1"/>
  <c r="BE41" i="88"/>
  <c r="BE90" i="88"/>
  <c r="CF40" i="88"/>
  <c r="CF89" i="88"/>
  <c r="BE37" i="88"/>
  <c r="BE86" i="88"/>
  <c r="BC38" i="88"/>
  <c r="BC87" i="88"/>
  <c r="BD87" i="88" s="1"/>
  <c r="BC36" i="88"/>
  <c r="BC85" i="88"/>
  <c r="BD85" i="88" s="1"/>
  <c r="BC287" i="88" l="1"/>
  <c r="BE284" i="88"/>
  <c r="BC285" i="88"/>
  <c r="BC286" i="88"/>
  <c r="BC281" i="88"/>
  <c r="BE188" i="88"/>
  <c r="BE237" i="88"/>
  <c r="BE189" i="88"/>
  <c r="BE238" i="88"/>
  <c r="BE287" i="88" s="1"/>
  <c r="BF186" i="88"/>
  <c r="BF235" i="88"/>
  <c r="BE187" i="88"/>
  <c r="BE236" i="88"/>
  <c r="BE183" i="88"/>
  <c r="BE232" i="88"/>
  <c r="BE139" i="88"/>
  <c r="CF138" i="88"/>
  <c r="BC140" i="88"/>
  <c r="BE135" i="88"/>
  <c r="BC136" i="88"/>
  <c r="BC134" i="88"/>
  <c r="BF41" i="88"/>
  <c r="BF90" i="88"/>
  <c r="CG40" i="88"/>
  <c r="CG89" i="88"/>
  <c r="BE42" i="88"/>
  <c r="BE91" i="88"/>
  <c r="BE38" i="88"/>
  <c r="BE87" i="88"/>
  <c r="BF37" i="88"/>
  <c r="BF86" i="88"/>
  <c r="BE85" i="88"/>
  <c r="BE36" i="88"/>
  <c r="BE286" i="88" l="1"/>
  <c r="BE285" i="88"/>
  <c r="BF284" i="88"/>
  <c r="BE281" i="88"/>
  <c r="BF187" i="88"/>
  <c r="BF236" i="88"/>
  <c r="BF189" i="88"/>
  <c r="BF238" i="88"/>
  <c r="BF287" i="88" s="1"/>
  <c r="BG186" i="88"/>
  <c r="BG235" i="88"/>
  <c r="BF188" i="88"/>
  <c r="BF237" i="88"/>
  <c r="BF286" i="88" s="1"/>
  <c r="BF183" i="88"/>
  <c r="BF232" i="88"/>
  <c r="BE140" i="88"/>
  <c r="CG138" i="88"/>
  <c r="BF139" i="88"/>
  <c r="BE136" i="88"/>
  <c r="BF135" i="88"/>
  <c r="BE134" i="88"/>
  <c r="CH40" i="88"/>
  <c r="CH89" i="88"/>
  <c r="BF42" i="88"/>
  <c r="BF91" i="88"/>
  <c r="BG41" i="88"/>
  <c r="BG90" i="88"/>
  <c r="BG37" i="88"/>
  <c r="BG86" i="88"/>
  <c r="BF38" i="88"/>
  <c r="BF87" i="88"/>
  <c r="BF36" i="88"/>
  <c r="BF85" i="88"/>
  <c r="BF285" i="88" l="1"/>
  <c r="BG284" i="88"/>
  <c r="BF281" i="88"/>
  <c r="BG188" i="88"/>
  <c r="BG237" i="88"/>
  <c r="BG286" i="88" s="1"/>
  <c r="BH186" i="88"/>
  <c r="BH235" i="88"/>
  <c r="BG187" i="88"/>
  <c r="BG236" i="88"/>
  <c r="BG285" i="88" s="1"/>
  <c r="BG189" i="88"/>
  <c r="BG238" i="88"/>
  <c r="BG287" i="88" s="1"/>
  <c r="BG183" i="88"/>
  <c r="BG232" i="88"/>
  <c r="BG139" i="88"/>
  <c r="CH138" i="88"/>
  <c r="BF140" i="88"/>
  <c r="BG135" i="88"/>
  <c r="BF136" i="88"/>
  <c r="BF134" i="88"/>
  <c r="BH41" i="88"/>
  <c r="BH90" i="88"/>
  <c r="CI40" i="88"/>
  <c r="CI89" i="88"/>
  <c r="BG42" i="88"/>
  <c r="BG91" i="88"/>
  <c r="BH37" i="88"/>
  <c r="BH86" i="88"/>
  <c r="BG38" i="88"/>
  <c r="BG87" i="88"/>
  <c r="BG36" i="88"/>
  <c r="BG85" i="88"/>
  <c r="BH284" i="88" l="1"/>
  <c r="BG281" i="88"/>
  <c r="BH187" i="88"/>
  <c r="BH236" i="88"/>
  <c r="BH285" i="88" s="1"/>
  <c r="BH188" i="88"/>
  <c r="BH237" i="88"/>
  <c r="BH286" i="88" s="1"/>
  <c r="BH189" i="88"/>
  <c r="BH238" i="88"/>
  <c r="BH287" i="88" s="1"/>
  <c r="BI186" i="88"/>
  <c r="BI235" i="88"/>
  <c r="BH183" i="88"/>
  <c r="BH232" i="88"/>
  <c r="BG140" i="88"/>
  <c r="CI138" i="88"/>
  <c r="BH139" i="88"/>
  <c r="BG136" i="88"/>
  <c r="BH135" i="88"/>
  <c r="BG134" i="88"/>
  <c r="BH42" i="88"/>
  <c r="BH91" i="88"/>
  <c r="BI41" i="88"/>
  <c r="BI90" i="88"/>
  <c r="CJ40" i="88"/>
  <c r="CJ89" i="88"/>
  <c r="BH38" i="88"/>
  <c r="BH87" i="88"/>
  <c r="BI37" i="88"/>
  <c r="BI86" i="88"/>
  <c r="BH36" i="88"/>
  <c r="BH85" i="88"/>
  <c r="BI284" i="88" l="1"/>
  <c r="BH281" i="88"/>
  <c r="BI188" i="88"/>
  <c r="BI237" i="88"/>
  <c r="BI286" i="88" s="1"/>
  <c r="BI189" i="88"/>
  <c r="BI238" i="88"/>
  <c r="BI287" i="88" s="1"/>
  <c r="BI187" i="88"/>
  <c r="BI236" i="88"/>
  <c r="BI285" i="88" s="1"/>
  <c r="BJ186" i="88"/>
  <c r="BJ235" i="88"/>
  <c r="BJ284" i="88" s="1"/>
  <c r="BI183" i="88"/>
  <c r="BI232" i="88"/>
  <c r="BI139" i="88"/>
  <c r="CJ138" i="88"/>
  <c r="BH140" i="88"/>
  <c r="BI135" i="88"/>
  <c r="BH136" i="88"/>
  <c r="BH134" i="88"/>
  <c r="BJ41" i="88"/>
  <c r="BJ90" i="88"/>
  <c r="BJ139" i="88" s="1"/>
  <c r="CK40" i="88"/>
  <c r="CK89" i="88"/>
  <c r="BI42" i="88"/>
  <c r="BI91" i="88"/>
  <c r="BJ37" i="88"/>
  <c r="BJ86" i="88"/>
  <c r="BI38" i="88"/>
  <c r="BI87" i="88"/>
  <c r="BI36" i="88"/>
  <c r="BI85" i="88"/>
  <c r="BI281" i="88" l="1"/>
  <c r="BJ189" i="88"/>
  <c r="BJ238" i="88"/>
  <c r="BJ287" i="88" s="1"/>
  <c r="BJ187" i="88"/>
  <c r="BJ236" i="88"/>
  <c r="BJ285" i="88" s="1"/>
  <c r="BJ188" i="88"/>
  <c r="BJ237" i="88"/>
  <c r="BJ286" i="88" s="1"/>
  <c r="BK186" i="88"/>
  <c r="BK235" i="88"/>
  <c r="BK284" i="88" s="1"/>
  <c r="BJ183" i="88"/>
  <c r="BJ232" i="88"/>
  <c r="BI140" i="88"/>
  <c r="CK138" i="88"/>
  <c r="BI136" i="88"/>
  <c r="BJ135" i="88"/>
  <c r="BI134" i="88"/>
  <c r="CL40" i="88"/>
  <c r="CL89" i="88"/>
  <c r="BJ42" i="88"/>
  <c r="BJ91" i="88"/>
  <c r="BK41" i="88"/>
  <c r="BK90" i="88"/>
  <c r="BK139" i="88" s="1"/>
  <c r="BJ38" i="88"/>
  <c r="BJ87" i="88"/>
  <c r="BK37" i="88"/>
  <c r="BK86" i="88"/>
  <c r="BJ36" i="88"/>
  <c r="BJ85" i="88"/>
  <c r="BJ281" i="88" l="1"/>
  <c r="BL186" i="88"/>
  <c r="BL235" i="88"/>
  <c r="BL284" i="88" s="1"/>
  <c r="BK187" i="88"/>
  <c r="BK236" i="88"/>
  <c r="BK285" i="88" s="1"/>
  <c r="BK188" i="88"/>
  <c r="BK237" i="88"/>
  <c r="BK286" i="88" s="1"/>
  <c r="BK189" i="88"/>
  <c r="BK238" i="88"/>
  <c r="BK287" i="88" s="1"/>
  <c r="BK183" i="88"/>
  <c r="BK232" i="88"/>
  <c r="CL138" i="88"/>
  <c r="BJ140" i="88"/>
  <c r="BK135" i="88"/>
  <c r="BJ136" i="88"/>
  <c r="BJ134" i="88"/>
  <c r="BK42" i="88"/>
  <c r="BK91" i="88"/>
  <c r="BL41" i="88"/>
  <c r="BL90" i="88"/>
  <c r="BL139" i="88" s="1"/>
  <c r="CM40" i="88"/>
  <c r="CM89" i="88"/>
  <c r="BL37" i="88"/>
  <c r="BL86" i="88"/>
  <c r="BK38" i="88"/>
  <c r="BK87" i="88"/>
  <c r="BK36" i="88"/>
  <c r="BK85" i="88"/>
  <c r="BK281" i="88" l="1"/>
  <c r="BL189" i="88"/>
  <c r="BL238" i="88"/>
  <c r="BL287" i="88" s="1"/>
  <c r="BL187" i="88"/>
  <c r="BL236" i="88"/>
  <c r="BL285" i="88" s="1"/>
  <c r="BL188" i="88"/>
  <c r="BL237" i="88"/>
  <c r="BL286" i="88" s="1"/>
  <c r="BM186" i="88"/>
  <c r="BM235" i="88"/>
  <c r="BM284" i="88" s="1"/>
  <c r="BL183" i="88"/>
  <c r="BL232" i="88"/>
  <c r="BK140" i="88"/>
  <c r="CM138" i="88"/>
  <c r="BK136" i="88"/>
  <c r="BL135" i="88"/>
  <c r="BK134" i="88"/>
  <c r="BM41" i="88"/>
  <c r="BM90" i="88"/>
  <c r="BM139" i="88" s="1"/>
  <c r="CN40" i="88"/>
  <c r="CN89" i="88"/>
  <c r="BL42" i="88"/>
  <c r="BL91" i="88"/>
  <c r="BL38" i="88"/>
  <c r="BL87" i="88"/>
  <c r="BM37" i="88"/>
  <c r="BM86" i="88"/>
  <c r="BL36" i="88"/>
  <c r="BL85" i="88"/>
  <c r="BL281" i="88" l="1"/>
  <c r="BN186" i="88"/>
  <c r="BN235" i="88"/>
  <c r="BN284" i="88" s="1"/>
  <c r="BM187" i="88"/>
  <c r="BM236" i="88"/>
  <c r="BM285" i="88" s="1"/>
  <c r="BM188" i="88"/>
  <c r="BM237" i="88"/>
  <c r="BM286" i="88" s="1"/>
  <c r="BM189" i="88"/>
  <c r="BM238" i="88"/>
  <c r="BM287" i="88" s="1"/>
  <c r="BM183" i="88"/>
  <c r="BM232" i="88"/>
  <c r="CN138" i="88"/>
  <c r="BL140" i="88"/>
  <c r="BM135" i="88"/>
  <c r="BL136" i="88"/>
  <c r="BL134" i="88"/>
  <c r="CO40" i="88"/>
  <c r="CO89" i="88"/>
  <c r="BM42" i="88"/>
  <c r="BM91" i="88"/>
  <c r="BN41" i="88"/>
  <c r="BN90" i="88"/>
  <c r="BN139" i="88" s="1"/>
  <c r="BN37" i="88"/>
  <c r="BN86" i="88"/>
  <c r="BM38" i="88"/>
  <c r="BM87" i="88"/>
  <c r="BM36" i="88"/>
  <c r="BM85" i="88"/>
  <c r="BM281" i="88" l="1"/>
  <c r="BN189" i="88"/>
  <c r="BN238" i="88"/>
  <c r="BN287" i="88" s="1"/>
  <c r="BN187" i="88"/>
  <c r="BN236" i="88"/>
  <c r="BN285" i="88" s="1"/>
  <c r="BN188" i="88"/>
  <c r="BN237" i="88"/>
  <c r="BN286" i="88" s="1"/>
  <c r="BO186" i="88"/>
  <c r="BO235" i="88"/>
  <c r="BO284" i="88" s="1"/>
  <c r="BN183" i="88"/>
  <c r="BN232" i="88"/>
  <c r="BM140" i="88"/>
  <c r="CO138" i="88"/>
  <c r="BM136" i="88"/>
  <c r="BN135" i="88"/>
  <c r="BM134" i="88"/>
  <c r="BN42" i="88"/>
  <c r="BN91" i="88"/>
  <c r="BO41" i="88"/>
  <c r="BO90" i="88"/>
  <c r="BO139" i="88" s="1"/>
  <c r="CP40" i="88"/>
  <c r="CP89" i="88"/>
  <c r="CQ89" i="88" s="1"/>
  <c r="BN38" i="88"/>
  <c r="BN87" i="88"/>
  <c r="BO37" i="88"/>
  <c r="BO86" i="88"/>
  <c r="BN36" i="88"/>
  <c r="BN85" i="88"/>
  <c r="BN281" i="88" l="1"/>
  <c r="BP186" i="88"/>
  <c r="BP235" i="88"/>
  <c r="BQ235" i="88" s="1"/>
  <c r="BO187" i="88"/>
  <c r="BO236" i="88"/>
  <c r="BO285" i="88" s="1"/>
  <c r="BO188" i="88"/>
  <c r="BO237" i="88"/>
  <c r="BO286" i="88" s="1"/>
  <c r="BO189" i="88"/>
  <c r="BO238" i="88"/>
  <c r="BO287" i="88" s="1"/>
  <c r="BO183" i="88"/>
  <c r="BO232" i="88"/>
  <c r="CP138" i="88"/>
  <c r="BN140" i="88"/>
  <c r="BO135" i="88"/>
  <c r="BN136" i="88"/>
  <c r="BN134" i="88"/>
  <c r="BP41" i="88"/>
  <c r="BP90" i="88"/>
  <c r="BQ90" i="88" s="1"/>
  <c r="CR40" i="88"/>
  <c r="CR89" i="88"/>
  <c r="BO42" i="88"/>
  <c r="BO91" i="88"/>
  <c r="BP37" i="88"/>
  <c r="BP86" i="88"/>
  <c r="BQ86" i="88" s="1"/>
  <c r="BO38" i="88"/>
  <c r="BO87" i="88"/>
  <c r="BO36" i="88"/>
  <c r="BO85" i="88"/>
  <c r="BP284" i="88" l="1"/>
  <c r="BO281" i="88"/>
  <c r="BP189" i="88"/>
  <c r="BP238" i="88"/>
  <c r="BQ238" i="88" s="1"/>
  <c r="BP187" i="88"/>
  <c r="BP236" i="88"/>
  <c r="BQ236" i="88" s="1"/>
  <c r="BP188" i="88"/>
  <c r="BP237" i="88"/>
  <c r="BQ237" i="88" s="1"/>
  <c r="BR186" i="88"/>
  <c r="BR235" i="88"/>
  <c r="BP183" i="88"/>
  <c r="BP232" i="88"/>
  <c r="BQ232" i="88" s="1"/>
  <c r="BO140" i="88"/>
  <c r="CR138" i="88"/>
  <c r="BP139" i="88"/>
  <c r="BO136" i="88"/>
  <c r="BP135" i="88"/>
  <c r="BO134" i="88"/>
  <c r="CS40" i="88"/>
  <c r="CS89" i="88"/>
  <c r="BP42" i="88"/>
  <c r="BP91" i="88"/>
  <c r="BQ91" i="88" s="1"/>
  <c r="BR41" i="88"/>
  <c r="BR90" i="88"/>
  <c r="BP38" i="88"/>
  <c r="BP87" i="88"/>
  <c r="BQ87" i="88" s="1"/>
  <c r="BR37" i="88"/>
  <c r="BR86" i="88"/>
  <c r="BP36" i="88"/>
  <c r="BP85" i="88"/>
  <c r="BQ85" i="88" s="1"/>
  <c r="BR284" i="88" l="1"/>
  <c r="BP285" i="88"/>
  <c r="BP287" i="88"/>
  <c r="BP286" i="88"/>
  <c r="BP281" i="88"/>
  <c r="BS186" i="88"/>
  <c r="BS235" i="88"/>
  <c r="BR187" i="88"/>
  <c r="BR236" i="88"/>
  <c r="BR188" i="88"/>
  <c r="BR237" i="88"/>
  <c r="BR189" i="88"/>
  <c r="BR238" i="88"/>
  <c r="BR183" i="88"/>
  <c r="BR232" i="88"/>
  <c r="BR139" i="88"/>
  <c r="CS138" i="88"/>
  <c r="BP140" i="88"/>
  <c r="BR135" i="88"/>
  <c r="BP136" i="88"/>
  <c r="BP134" i="88"/>
  <c r="BR42" i="88"/>
  <c r="BR91" i="88"/>
  <c r="BS41" i="88"/>
  <c r="BS90" i="88"/>
  <c r="CT40" i="88"/>
  <c r="CT89" i="88"/>
  <c r="BS37" i="88"/>
  <c r="BS86" i="88"/>
  <c r="BR38" i="88"/>
  <c r="BR87" i="88"/>
  <c r="BR85" i="88"/>
  <c r="BR36" i="88"/>
  <c r="BS284" i="88" l="1"/>
  <c r="BR285" i="88"/>
  <c r="BR287" i="88"/>
  <c r="BR286" i="88"/>
  <c r="BR281" i="88"/>
  <c r="BS189" i="88"/>
  <c r="BS238" i="88"/>
  <c r="BS287" i="88" s="1"/>
  <c r="BS187" i="88"/>
  <c r="BS236" i="88"/>
  <c r="BS188" i="88"/>
  <c r="BS237" i="88"/>
  <c r="BT186" i="88"/>
  <c r="BT235" i="88"/>
  <c r="BS183" i="88"/>
  <c r="BS232" i="88"/>
  <c r="BR140" i="88"/>
  <c r="CT138" i="88"/>
  <c r="BS139" i="88"/>
  <c r="BR136" i="88"/>
  <c r="BS135" i="88"/>
  <c r="BR134" i="88"/>
  <c r="CU40" i="88"/>
  <c r="CU89" i="88"/>
  <c r="BS42" i="88"/>
  <c r="BS91" i="88"/>
  <c r="BT41" i="88"/>
  <c r="BT90" i="88"/>
  <c r="BS38" i="88"/>
  <c r="BS87" i="88"/>
  <c r="BT37" i="88"/>
  <c r="BT86" i="88"/>
  <c r="BS36" i="88"/>
  <c r="BS85" i="88"/>
  <c r="BS285" i="88" l="1"/>
  <c r="BT284" i="88"/>
  <c r="BS286" i="88"/>
  <c r="BS281" i="88"/>
  <c r="BT187" i="88"/>
  <c r="BT236" i="88"/>
  <c r="BT188" i="88"/>
  <c r="BT237" i="88"/>
  <c r="BT189" i="88"/>
  <c r="BT238" i="88"/>
  <c r="BT287" i="88" s="1"/>
  <c r="BU186" i="88"/>
  <c r="BU235" i="88"/>
  <c r="BT183" i="88"/>
  <c r="BT232" i="88"/>
  <c r="BT139" i="88"/>
  <c r="CU138" i="88"/>
  <c r="BS140" i="88"/>
  <c r="BT135" i="88"/>
  <c r="BS136" i="88"/>
  <c r="BS134" i="88"/>
  <c r="BU41" i="88"/>
  <c r="BU90" i="88"/>
  <c r="CV40" i="88"/>
  <c r="CV89" i="88"/>
  <c r="BT42" i="88"/>
  <c r="BT91" i="88"/>
  <c r="BU37" i="88"/>
  <c r="BU86" i="88"/>
  <c r="BT38" i="88"/>
  <c r="BT87" i="88"/>
  <c r="BT36" i="88"/>
  <c r="BT85" i="88"/>
  <c r="BT285" i="88" l="1"/>
  <c r="BU284" i="88"/>
  <c r="BT286" i="88"/>
  <c r="BT281" i="88"/>
  <c r="BU189" i="88"/>
  <c r="BU238" i="88"/>
  <c r="BU287" i="88" s="1"/>
  <c r="BU187" i="88"/>
  <c r="BU236" i="88"/>
  <c r="BU285" i="88" s="1"/>
  <c r="BV186" i="88"/>
  <c r="BV235" i="88"/>
  <c r="BV284" i="88" s="1"/>
  <c r="BU188" i="88"/>
  <c r="BU237" i="88"/>
  <c r="BU286" i="88" s="1"/>
  <c r="BU183" i="88"/>
  <c r="BU232" i="88"/>
  <c r="BT140" i="88"/>
  <c r="CV138" i="88"/>
  <c r="BU139" i="88"/>
  <c r="BT136" i="88"/>
  <c r="BU135" i="88"/>
  <c r="BT134" i="88"/>
  <c r="CW40" i="88"/>
  <c r="CW89" i="88"/>
  <c r="BU42" i="88"/>
  <c r="BU91" i="88"/>
  <c r="BV41" i="88"/>
  <c r="BV90" i="88"/>
  <c r="BV37" i="88"/>
  <c r="BV86" i="88"/>
  <c r="BU38" i="88"/>
  <c r="BU87" i="88"/>
  <c r="BU36" i="88"/>
  <c r="BU85" i="88"/>
  <c r="BU281" i="88" l="1"/>
  <c r="BW186" i="88"/>
  <c r="BW235" i="88"/>
  <c r="BW284" i="88" s="1"/>
  <c r="BV189" i="88"/>
  <c r="BV238" i="88"/>
  <c r="BV287" i="88" s="1"/>
  <c r="BV188" i="88"/>
  <c r="BV237" i="88"/>
  <c r="BV286" i="88" s="1"/>
  <c r="BV187" i="88"/>
  <c r="BV236" i="88"/>
  <c r="BV285" i="88" s="1"/>
  <c r="BV183" i="88"/>
  <c r="BV232" i="88"/>
  <c r="BV139" i="88"/>
  <c r="CW138" i="88"/>
  <c r="BU140" i="88"/>
  <c r="BV135" i="88"/>
  <c r="BU136" i="88"/>
  <c r="BU134" i="88"/>
  <c r="BW41" i="88"/>
  <c r="BW90" i="88"/>
  <c r="CX40" i="88"/>
  <c r="CX89" i="88"/>
  <c r="BV42" i="88"/>
  <c r="BV91" i="88"/>
  <c r="BV38" i="88"/>
  <c r="BV87" i="88"/>
  <c r="BW37" i="88"/>
  <c r="BW86" i="88"/>
  <c r="BV36" i="88"/>
  <c r="BV85" i="88"/>
  <c r="BV281" i="88" l="1"/>
  <c r="BW188" i="88"/>
  <c r="BW237" i="88"/>
  <c r="BW286" i="88" s="1"/>
  <c r="BX186" i="88"/>
  <c r="BX235" i="88"/>
  <c r="BX284" i="88" s="1"/>
  <c r="BW187" i="88"/>
  <c r="BW236" i="88"/>
  <c r="BW285" i="88" s="1"/>
  <c r="BW189" i="88"/>
  <c r="BW238" i="88"/>
  <c r="BW287" i="88" s="1"/>
  <c r="BW183" i="88"/>
  <c r="BW232" i="88"/>
  <c r="BV140" i="88"/>
  <c r="CX138" i="88"/>
  <c r="BW139" i="88"/>
  <c r="BV136" i="88"/>
  <c r="BW135" i="88"/>
  <c r="BV134" i="88"/>
  <c r="CY40" i="88"/>
  <c r="CY89" i="88"/>
  <c r="BW42" i="88"/>
  <c r="BW91" i="88"/>
  <c r="BX41" i="88"/>
  <c r="BX90" i="88"/>
  <c r="BX37" i="88"/>
  <c r="BX86" i="88"/>
  <c r="BW38" i="88"/>
  <c r="BW87" i="88"/>
  <c r="BW36" i="88"/>
  <c r="BW85" i="88"/>
  <c r="BW281" i="88" l="1"/>
  <c r="BX189" i="88"/>
  <c r="BX238" i="88"/>
  <c r="BX287" i="88" s="1"/>
  <c r="BY186" i="88"/>
  <c r="BY235" i="88"/>
  <c r="BY284" i="88" s="1"/>
  <c r="BX187" i="88"/>
  <c r="BX236" i="88"/>
  <c r="BX285" i="88" s="1"/>
  <c r="BX188" i="88"/>
  <c r="BX237" i="88"/>
  <c r="BX286" i="88" s="1"/>
  <c r="BX183" i="88"/>
  <c r="BX232" i="88"/>
  <c r="BX139" i="88"/>
  <c r="CY138" i="88"/>
  <c r="BW140" i="88"/>
  <c r="BX135" i="88"/>
  <c r="BW136" i="88"/>
  <c r="BW134" i="88"/>
  <c r="BX42" i="88"/>
  <c r="BX91" i="88"/>
  <c r="BY41" i="88"/>
  <c r="BY90" i="88"/>
  <c r="CZ40" i="88"/>
  <c r="CZ89" i="88"/>
  <c r="BX38" i="88"/>
  <c r="BX87" i="88"/>
  <c r="BY37" i="88"/>
  <c r="BY86" i="88"/>
  <c r="BX36" i="88"/>
  <c r="BX85" i="88"/>
  <c r="BX281" i="88" l="1"/>
  <c r="BY188" i="88"/>
  <c r="BY237" i="88"/>
  <c r="BY286" i="88" s="1"/>
  <c r="BZ186" i="88"/>
  <c r="BZ235" i="88"/>
  <c r="BZ284" i="88" s="1"/>
  <c r="BY187" i="88"/>
  <c r="BY236" i="88"/>
  <c r="BY285" i="88" s="1"/>
  <c r="BY189" i="88"/>
  <c r="BY238" i="88"/>
  <c r="BY287" i="88" s="1"/>
  <c r="BY183" i="88"/>
  <c r="BY232" i="88"/>
  <c r="BY281" i="88" s="1"/>
  <c r="BX140" i="88"/>
  <c r="CZ138" i="88"/>
  <c r="BY139" i="88"/>
  <c r="BX136" i="88"/>
  <c r="BY135" i="88"/>
  <c r="BX134" i="88"/>
  <c r="BZ41" i="88"/>
  <c r="BZ90" i="88"/>
  <c r="DA40" i="88"/>
  <c r="DA89" i="88"/>
  <c r="BY42" i="88"/>
  <c r="BY91" i="88"/>
  <c r="BZ37" i="88"/>
  <c r="BZ86" i="88"/>
  <c r="BY38" i="88"/>
  <c r="BY87" i="88"/>
  <c r="BY36" i="88"/>
  <c r="BY85" i="88"/>
  <c r="BZ189" i="88" l="1"/>
  <c r="BZ238" i="88"/>
  <c r="BZ287" i="88" s="1"/>
  <c r="CA186" i="88"/>
  <c r="CA235" i="88"/>
  <c r="CA284" i="88" s="1"/>
  <c r="BZ187" i="88"/>
  <c r="BZ236" i="88"/>
  <c r="BZ285" i="88" s="1"/>
  <c r="BZ188" i="88"/>
  <c r="BZ237" i="88"/>
  <c r="BZ286" i="88" s="1"/>
  <c r="BZ183" i="88"/>
  <c r="BZ232" i="88"/>
  <c r="BZ281" i="88" s="1"/>
  <c r="BZ139" i="88"/>
  <c r="DA138" i="88"/>
  <c r="BY140" i="88"/>
  <c r="BZ135" i="88"/>
  <c r="BY136" i="88"/>
  <c r="BY134" i="88"/>
  <c r="DB40" i="88"/>
  <c r="DB89" i="88"/>
  <c r="BZ42" i="88"/>
  <c r="BZ91" i="88"/>
  <c r="CA41" i="88"/>
  <c r="CA90" i="88"/>
  <c r="BZ38" i="88"/>
  <c r="BZ87" i="88"/>
  <c r="CA37" i="88"/>
  <c r="CA86" i="88"/>
  <c r="BZ36" i="88"/>
  <c r="BZ85" i="88"/>
  <c r="CA188" i="88" l="1"/>
  <c r="CA237" i="88"/>
  <c r="CA286" i="88" s="1"/>
  <c r="CB186" i="88"/>
  <c r="CB235" i="88"/>
  <c r="CB284" i="88" s="1"/>
  <c r="CA187" i="88"/>
  <c r="CA236" i="88"/>
  <c r="CA285" i="88" s="1"/>
  <c r="CA189" i="88"/>
  <c r="CA238" i="88"/>
  <c r="CA287" i="88" s="1"/>
  <c r="CA183" i="88"/>
  <c r="CA232" i="88"/>
  <c r="CA281" i="88" s="1"/>
  <c r="BZ140" i="88"/>
  <c r="DB138" i="88"/>
  <c r="CA139" i="88"/>
  <c r="BZ136" i="88"/>
  <c r="CA135" i="88"/>
  <c r="BZ134" i="88"/>
  <c r="CA42" i="88"/>
  <c r="CA91" i="88"/>
  <c r="CB41" i="88"/>
  <c r="CB90" i="88"/>
  <c r="DC40" i="88"/>
  <c r="DC89" i="88"/>
  <c r="DD89" i="88" s="1"/>
  <c r="CB37" i="88"/>
  <c r="CB86" i="88"/>
  <c r="CA38" i="88"/>
  <c r="CA87" i="88"/>
  <c r="CA36" i="88"/>
  <c r="CA85" i="88"/>
  <c r="CB189" i="88" l="1"/>
  <c r="CB238" i="88"/>
  <c r="CB287" i="88" s="1"/>
  <c r="CC186" i="88"/>
  <c r="CC235" i="88"/>
  <c r="CD235" i="88" s="1"/>
  <c r="CA140" i="88"/>
  <c r="CB187" i="88"/>
  <c r="CB236" i="88"/>
  <c r="CB285" i="88" s="1"/>
  <c r="CB188" i="88"/>
  <c r="CB237" i="88"/>
  <c r="CB286" i="88" s="1"/>
  <c r="CB183" i="88"/>
  <c r="CB232" i="88"/>
  <c r="CB281" i="88" s="1"/>
  <c r="CB139" i="88"/>
  <c r="DC138" i="88"/>
  <c r="CB135" i="88"/>
  <c r="CA136" i="88"/>
  <c r="CA134" i="88"/>
  <c r="CC41" i="88"/>
  <c r="CC90" i="88"/>
  <c r="CD90" i="88" s="1"/>
  <c r="DE40" i="88"/>
  <c r="DE89" i="88"/>
  <c r="CB42" i="88"/>
  <c r="CB91" i="88"/>
  <c r="CB140" i="88" s="1"/>
  <c r="CB38" i="88"/>
  <c r="CB87" i="88"/>
  <c r="CC37" i="88"/>
  <c r="CC86" i="88"/>
  <c r="CD86" i="88" s="1"/>
  <c r="CB36" i="88"/>
  <c r="CB85" i="88"/>
  <c r="CC284" i="88" l="1"/>
  <c r="CC188" i="88"/>
  <c r="CC237" i="88"/>
  <c r="CD237" i="88" s="1"/>
  <c r="CE186" i="88"/>
  <c r="CE235" i="88"/>
  <c r="CC187" i="88"/>
  <c r="CC236" i="88"/>
  <c r="CD236" i="88" s="1"/>
  <c r="CC189" i="88"/>
  <c r="CC238" i="88"/>
  <c r="CD238" i="88" s="1"/>
  <c r="CC183" i="88"/>
  <c r="CC232" i="88"/>
  <c r="CD232" i="88" s="1"/>
  <c r="DE138" i="88"/>
  <c r="CC139" i="88"/>
  <c r="CB136" i="88"/>
  <c r="CC135" i="88"/>
  <c r="CB134" i="88"/>
  <c r="DF40" i="88"/>
  <c r="DF89" i="88"/>
  <c r="CC42" i="88"/>
  <c r="CC91" i="88"/>
  <c r="CD91" i="88" s="1"/>
  <c r="CE41" i="88"/>
  <c r="CE90" i="88"/>
  <c r="CE37" i="88"/>
  <c r="CE86" i="88"/>
  <c r="CC38" i="88"/>
  <c r="CC87" i="88"/>
  <c r="CD87" i="88" s="1"/>
  <c r="CC36" i="88"/>
  <c r="CC85" i="88"/>
  <c r="CD85" i="88" s="1"/>
  <c r="CC285" i="88" l="1"/>
  <c r="CE284" i="88"/>
  <c r="CC286" i="88"/>
  <c r="CC287" i="88"/>
  <c r="CC281" i="88"/>
  <c r="CE189" i="88"/>
  <c r="CE238" i="88"/>
  <c r="CF186" i="88"/>
  <c r="CF235" i="88"/>
  <c r="CE187" i="88"/>
  <c r="CE236" i="88"/>
  <c r="CE188" i="88"/>
  <c r="CE237" i="88"/>
  <c r="DF138" i="88"/>
  <c r="CE232" i="88"/>
  <c r="CE183" i="88"/>
  <c r="CE139" i="88"/>
  <c r="CC140" i="88"/>
  <c r="CE135" i="88"/>
  <c r="CC136" i="88"/>
  <c r="CC134" i="88"/>
  <c r="CE42" i="88"/>
  <c r="CE91" i="88"/>
  <c r="CF41" i="88"/>
  <c r="CF90" i="88"/>
  <c r="DG40" i="88"/>
  <c r="DG89" i="88"/>
  <c r="CE38" i="88"/>
  <c r="CE87" i="88"/>
  <c r="CF37" i="88"/>
  <c r="CF86" i="88"/>
  <c r="CE85" i="88"/>
  <c r="CE36" i="88"/>
  <c r="CE285" i="88" l="1"/>
  <c r="DG138" i="88"/>
  <c r="CE286" i="88"/>
  <c r="CE287" i="88"/>
  <c r="CF284" i="88"/>
  <c r="CE281" i="88"/>
  <c r="CF188" i="88"/>
  <c r="CF237" i="88"/>
  <c r="CG186" i="88"/>
  <c r="CG235" i="88"/>
  <c r="CF187" i="88"/>
  <c r="CF236" i="88"/>
  <c r="CF189" i="88"/>
  <c r="CF238" i="88"/>
  <c r="CF183" i="88"/>
  <c r="CF232" i="88"/>
  <c r="CE140" i="88"/>
  <c r="CF139" i="88"/>
  <c r="CE136" i="88"/>
  <c r="CF135" i="88"/>
  <c r="CE134" i="88"/>
  <c r="DH40" i="88"/>
  <c r="DH89" i="88"/>
  <c r="DH138" i="88" s="1"/>
  <c r="CF42" i="88"/>
  <c r="CF91" i="88"/>
  <c r="CG41" i="88"/>
  <c r="CG90" i="88"/>
  <c r="CG37" i="88"/>
  <c r="CG86" i="88"/>
  <c r="CF38" i="88"/>
  <c r="CF87" i="88"/>
  <c r="CF36" i="88"/>
  <c r="CF85" i="88"/>
  <c r="CF285" i="88" l="1"/>
  <c r="CF287" i="88"/>
  <c r="CF286" i="88"/>
  <c r="CG284" i="88"/>
  <c r="CF281" i="88"/>
  <c r="CG187" i="88"/>
  <c r="CG236" i="88"/>
  <c r="CG285" i="88" s="1"/>
  <c r="CH186" i="88"/>
  <c r="CH235" i="88"/>
  <c r="CG189" i="88"/>
  <c r="CG238" i="88"/>
  <c r="CG287" i="88" s="1"/>
  <c r="CG188" i="88"/>
  <c r="CG237" i="88"/>
  <c r="CG183" i="88"/>
  <c r="CG232" i="88"/>
  <c r="CG139" i="88"/>
  <c r="CF140" i="88"/>
  <c r="CG135" i="88"/>
  <c r="CF136" i="88"/>
  <c r="CF134" i="88"/>
  <c r="CH41" i="88"/>
  <c r="CH90" i="88"/>
  <c r="DI40" i="88"/>
  <c r="DI89" i="88"/>
  <c r="DI138" i="88" s="1"/>
  <c r="CG42" i="88"/>
  <c r="CG91" i="88"/>
  <c r="CH37" i="88"/>
  <c r="CH86" i="88"/>
  <c r="CG38" i="88"/>
  <c r="CG87" i="88"/>
  <c r="CG36" i="88"/>
  <c r="CG85" i="88"/>
  <c r="CG286" i="88" l="1"/>
  <c r="CH284" i="88"/>
  <c r="CG281" i="88"/>
  <c r="CH189" i="88"/>
  <c r="CH238" i="88"/>
  <c r="CH287" i="88" s="1"/>
  <c r="CH187" i="88"/>
  <c r="CH236" i="88"/>
  <c r="CH285" i="88" s="1"/>
  <c r="CH188" i="88"/>
  <c r="CH237" i="88"/>
  <c r="CH286" i="88" s="1"/>
  <c r="CI186" i="88"/>
  <c r="CI235" i="88"/>
  <c r="CH183" i="88"/>
  <c r="CH232" i="88"/>
  <c r="CG140" i="88"/>
  <c r="CH139" i="88"/>
  <c r="CG136" i="88"/>
  <c r="CH135" i="88"/>
  <c r="CG134" i="88"/>
  <c r="DJ40" i="88"/>
  <c r="DJ89" i="88"/>
  <c r="DJ138" i="88" s="1"/>
  <c r="CH42" i="88"/>
  <c r="CH91" i="88"/>
  <c r="CI41" i="88"/>
  <c r="CI90" i="88"/>
  <c r="CI37" i="88"/>
  <c r="CI86" i="88"/>
  <c r="CH38" i="88"/>
  <c r="CH87" i="88"/>
  <c r="CH36" i="88"/>
  <c r="CH85" i="88"/>
  <c r="CI284" i="88" l="1"/>
  <c r="CH281" i="88"/>
  <c r="CI187" i="88"/>
  <c r="CI236" i="88"/>
  <c r="CI285" i="88" s="1"/>
  <c r="CI188" i="88"/>
  <c r="CI237" i="88"/>
  <c r="CI286" i="88" s="1"/>
  <c r="CI189" i="88"/>
  <c r="CI238" i="88"/>
  <c r="CI287" i="88" s="1"/>
  <c r="CJ186" i="88"/>
  <c r="CJ235" i="88"/>
  <c r="CJ284" i="88" s="1"/>
  <c r="CI183" i="88"/>
  <c r="CI232" i="88"/>
  <c r="CI139" i="88"/>
  <c r="CH140" i="88"/>
  <c r="CI135" i="88"/>
  <c r="CH136" i="88"/>
  <c r="CH134" i="88"/>
  <c r="CJ41" i="88"/>
  <c r="CJ90" i="88"/>
  <c r="DK40" i="88"/>
  <c r="DK89" i="88"/>
  <c r="DK138" i="88" s="1"/>
  <c r="CI42" i="88"/>
  <c r="CI91" i="88"/>
  <c r="CI38" i="88"/>
  <c r="CI87" i="88"/>
  <c r="CJ37" i="88"/>
  <c r="CJ86" i="88"/>
  <c r="CI36" i="88"/>
  <c r="CI85" i="88"/>
  <c r="CI281" i="88" l="1"/>
  <c r="CK186" i="88"/>
  <c r="CK235" i="88"/>
  <c r="CK284" i="88" s="1"/>
  <c r="CJ188" i="88"/>
  <c r="CJ237" i="88"/>
  <c r="CJ286" i="88" s="1"/>
  <c r="CJ189" i="88"/>
  <c r="CJ238" i="88"/>
  <c r="CJ287" i="88" s="1"/>
  <c r="CJ187" i="88"/>
  <c r="CJ236" i="88"/>
  <c r="CJ285" i="88" s="1"/>
  <c r="CJ183" i="88"/>
  <c r="CJ232" i="88"/>
  <c r="CI140" i="88"/>
  <c r="CJ139" i="88"/>
  <c r="CI136" i="88"/>
  <c r="CJ135" i="88"/>
  <c r="CI134" i="88"/>
  <c r="DL40" i="88"/>
  <c r="DL89" i="88"/>
  <c r="DL138" i="88" s="1"/>
  <c r="CJ42" i="88"/>
  <c r="CJ91" i="88"/>
  <c r="CK41" i="88"/>
  <c r="CK90" i="88"/>
  <c r="CK37" i="88"/>
  <c r="CK86" i="88"/>
  <c r="CJ38" i="88"/>
  <c r="CJ87" i="88"/>
  <c r="CJ36" i="88"/>
  <c r="CJ85" i="88"/>
  <c r="CJ281" i="88" l="1"/>
  <c r="CK187" i="88"/>
  <c r="CK236" i="88"/>
  <c r="CK285" i="88" s="1"/>
  <c r="CK188" i="88"/>
  <c r="CK237" i="88"/>
  <c r="CK286" i="88" s="1"/>
  <c r="CK189" i="88"/>
  <c r="CK238" i="88"/>
  <c r="CK287" i="88" s="1"/>
  <c r="CL186" i="88"/>
  <c r="CL235" i="88"/>
  <c r="CL284" i="88" s="1"/>
  <c r="CK183" i="88"/>
  <c r="CK232" i="88"/>
  <c r="CK139" i="88"/>
  <c r="CJ140" i="88"/>
  <c r="CK135" i="88"/>
  <c r="CJ136" i="88"/>
  <c r="CJ134" i="88"/>
  <c r="CK42" i="88"/>
  <c r="CK91" i="88"/>
  <c r="CL41" i="88"/>
  <c r="CL90" i="88"/>
  <c r="DM40" i="88"/>
  <c r="DM89" i="88"/>
  <c r="DM138" i="88" s="1"/>
  <c r="CK38" i="88"/>
  <c r="CK87" i="88"/>
  <c r="CL37" i="88"/>
  <c r="CL86" i="88"/>
  <c r="CK36" i="88"/>
  <c r="CK85" i="88"/>
  <c r="CK281" i="88" l="1"/>
  <c r="CM186" i="88"/>
  <c r="CM235" i="88"/>
  <c r="CM284" i="88" s="1"/>
  <c r="CL188" i="88"/>
  <c r="CL237" i="88"/>
  <c r="CL286" i="88" s="1"/>
  <c r="CL189" i="88"/>
  <c r="CL238" i="88"/>
  <c r="CL287" i="88" s="1"/>
  <c r="CL187" i="88"/>
  <c r="CL236" i="88"/>
  <c r="CL285" i="88" s="1"/>
  <c r="CL183" i="88"/>
  <c r="CL232" i="88"/>
  <c r="CK140" i="88"/>
  <c r="CL139" i="88"/>
  <c r="CK136" i="88"/>
  <c r="CL135" i="88"/>
  <c r="CK134" i="88"/>
  <c r="CM41" i="88"/>
  <c r="CM90" i="88"/>
  <c r="DN40" i="88"/>
  <c r="DN89" i="88"/>
  <c r="DN138" i="88" s="1"/>
  <c r="CL42" i="88"/>
  <c r="CL91" i="88"/>
  <c r="CM37" i="88"/>
  <c r="CM86" i="88"/>
  <c r="CL38" i="88"/>
  <c r="CL87" i="88"/>
  <c r="CL36" i="88"/>
  <c r="CL85" i="88"/>
  <c r="CL281" i="88" l="1"/>
  <c r="CM187" i="88"/>
  <c r="CM236" i="88"/>
  <c r="CM285" i="88" s="1"/>
  <c r="CM188" i="88"/>
  <c r="CM237" i="88"/>
  <c r="CM286" i="88" s="1"/>
  <c r="CM189" i="88"/>
  <c r="CM238" i="88"/>
  <c r="CM287" i="88" s="1"/>
  <c r="CN186" i="88"/>
  <c r="CN235" i="88"/>
  <c r="CN284" i="88" s="1"/>
  <c r="CM183" i="88"/>
  <c r="CM232" i="88"/>
  <c r="CM139" i="88"/>
  <c r="CL140" i="88"/>
  <c r="CM135" i="88"/>
  <c r="CL136" i="88"/>
  <c r="CL134" i="88"/>
  <c r="DO40" i="88"/>
  <c r="DO89" i="88"/>
  <c r="DO138" i="88" s="1"/>
  <c r="CM42" i="88"/>
  <c r="CM91" i="88"/>
  <c r="CN41" i="88"/>
  <c r="CN90" i="88"/>
  <c r="CM38" i="88"/>
  <c r="CM87" i="88"/>
  <c r="CN37" i="88"/>
  <c r="CN86" i="88"/>
  <c r="CM36" i="88"/>
  <c r="CM85" i="88"/>
  <c r="CM281" i="88" l="1"/>
  <c r="CO186" i="88"/>
  <c r="CO235" i="88"/>
  <c r="CO284" i="88" s="1"/>
  <c r="CN188" i="88"/>
  <c r="CN237" i="88"/>
  <c r="CN286" i="88" s="1"/>
  <c r="CN189" i="88"/>
  <c r="CN238" i="88"/>
  <c r="CN287" i="88" s="1"/>
  <c r="CN187" i="88"/>
  <c r="CN236" i="88"/>
  <c r="CN285" i="88" s="1"/>
  <c r="CN183" i="88"/>
  <c r="CN232" i="88"/>
  <c r="CM140" i="88"/>
  <c r="CN139" i="88"/>
  <c r="CM136" i="88"/>
  <c r="CN135" i="88"/>
  <c r="CM134" i="88"/>
  <c r="CN42" i="88"/>
  <c r="CN91" i="88"/>
  <c r="CO41" i="88"/>
  <c r="CO90" i="88"/>
  <c r="DP40" i="88"/>
  <c r="DP89" i="88"/>
  <c r="DQ89" i="88" s="1"/>
  <c r="CO37" i="88"/>
  <c r="CO86" i="88"/>
  <c r="CN38" i="88"/>
  <c r="CN87" i="88"/>
  <c r="CN36" i="88"/>
  <c r="CN85" i="88"/>
  <c r="CN281" i="88" l="1"/>
  <c r="CO187" i="88"/>
  <c r="CO236" i="88"/>
  <c r="CO285" i="88" s="1"/>
  <c r="CO188" i="88"/>
  <c r="CO237" i="88"/>
  <c r="CO286" i="88" s="1"/>
  <c r="CO189" i="88"/>
  <c r="CO238" i="88"/>
  <c r="CO287" i="88" s="1"/>
  <c r="CP186" i="88"/>
  <c r="CP235" i="88"/>
  <c r="CQ235" i="88" s="1"/>
  <c r="CO183" i="88"/>
  <c r="CO232" i="88"/>
  <c r="CO139" i="88"/>
  <c r="CN140" i="88"/>
  <c r="DP138" i="88"/>
  <c r="CO135" i="88"/>
  <c r="CN136" i="88"/>
  <c r="CN134" i="88"/>
  <c r="CP41" i="88"/>
  <c r="CP90" i="88"/>
  <c r="CQ90" i="88" s="1"/>
  <c r="DR40" i="88"/>
  <c r="DR89" i="88"/>
  <c r="CO42" i="88"/>
  <c r="CO91" i="88"/>
  <c r="CO38" i="88"/>
  <c r="CO87" i="88"/>
  <c r="CP37" i="88"/>
  <c r="CP86" i="88"/>
  <c r="CQ86" i="88" s="1"/>
  <c r="CO36" i="88"/>
  <c r="CO85" i="88"/>
  <c r="CP284" i="88" l="1"/>
  <c r="CO281" i="88"/>
  <c r="CR186" i="88"/>
  <c r="CR235" i="88"/>
  <c r="CP188" i="88"/>
  <c r="CP237" i="88"/>
  <c r="CQ237" i="88" s="1"/>
  <c r="CP189" i="88"/>
  <c r="CP238" i="88"/>
  <c r="CQ238" i="88" s="1"/>
  <c r="CP187" i="88"/>
  <c r="CP236" i="88"/>
  <c r="CQ236" i="88" s="1"/>
  <c r="CP183" i="88"/>
  <c r="CP232" i="88"/>
  <c r="CQ232" i="88" s="1"/>
  <c r="DR138" i="88"/>
  <c r="CO140" i="88"/>
  <c r="CP139" i="88"/>
  <c r="CO136" i="88"/>
  <c r="CP135" i="88"/>
  <c r="CO134" i="88"/>
  <c r="DS40" i="88"/>
  <c r="DS89" i="88"/>
  <c r="CP42" i="88"/>
  <c r="CP91" i="88"/>
  <c r="CQ91" i="88" s="1"/>
  <c r="CR41" i="88"/>
  <c r="CR90" i="88"/>
  <c r="CR37" i="88"/>
  <c r="CR86" i="88"/>
  <c r="CP38" i="88"/>
  <c r="CP87" i="88"/>
  <c r="CQ87" i="88" s="1"/>
  <c r="CP36" i="88"/>
  <c r="CP85" i="88"/>
  <c r="CQ85" i="88" s="1"/>
  <c r="CR284" i="88" l="1"/>
  <c r="CP286" i="88"/>
  <c r="CP285" i="88"/>
  <c r="CP287" i="88"/>
  <c r="CP281" i="88"/>
  <c r="CR187" i="88"/>
  <c r="CR236" i="88"/>
  <c r="CR188" i="88"/>
  <c r="CR237" i="88"/>
  <c r="CR189" i="88"/>
  <c r="CR238" i="88"/>
  <c r="CS186" i="88"/>
  <c r="CS235" i="88"/>
  <c r="CS284" i="88" s="1"/>
  <c r="CR183" i="88"/>
  <c r="CR232" i="88"/>
  <c r="CR139" i="88"/>
  <c r="CP140" i="88"/>
  <c r="DS138" i="88"/>
  <c r="CR135" i="88"/>
  <c r="CP136" i="88"/>
  <c r="CP134" i="88"/>
  <c r="CS41" i="88"/>
  <c r="CS90" i="88"/>
  <c r="DT40" i="88"/>
  <c r="DT89" i="88"/>
  <c r="CR42" i="88"/>
  <c r="CR91" i="88"/>
  <c r="CR38" i="88"/>
  <c r="CR87" i="88"/>
  <c r="CS37" i="88"/>
  <c r="CS86" i="88"/>
  <c r="CR85" i="88"/>
  <c r="CR36" i="88"/>
  <c r="CR286" i="88" l="1"/>
  <c r="CR287" i="88"/>
  <c r="CR285" i="88"/>
  <c r="CR281" i="88"/>
  <c r="CT186" i="88"/>
  <c r="CT235" i="88"/>
  <c r="CT284" i="88" s="1"/>
  <c r="CS188" i="88"/>
  <c r="CS237" i="88"/>
  <c r="CS189" i="88"/>
  <c r="CS238" i="88"/>
  <c r="CS187" i="88"/>
  <c r="CS236" i="88"/>
  <c r="CS183" i="88"/>
  <c r="CS232" i="88"/>
  <c r="DT138" i="88"/>
  <c r="CR140" i="88"/>
  <c r="CS139" i="88"/>
  <c r="CR136" i="88"/>
  <c r="CS135" i="88"/>
  <c r="CR134" i="88"/>
  <c r="CS42" i="88"/>
  <c r="CS91" i="88"/>
  <c r="CT41" i="88"/>
  <c r="CT90" i="88"/>
  <c r="DU40" i="88"/>
  <c r="DU89" i="88"/>
  <c r="CT37" i="88"/>
  <c r="CT86" i="88"/>
  <c r="CS38" i="88"/>
  <c r="CS87" i="88"/>
  <c r="CS36" i="88"/>
  <c r="CS85" i="88"/>
  <c r="CS286" i="88" l="1"/>
  <c r="CS285" i="88"/>
  <c r="CS287" i="88"/>
  <c r="CS281" i="88"/>
  <c r="CT189" i="88"/>
  <c r="CT238" i="88"/>
  <c r="CT187" i="88"/>
  <c r="CT236" i="88"/>
  <c r="CT188" i="88"/>
  <c r="CT237" i="88"/>
  <c r="CT286" i="88" s="1"/>
  <c r="CU186" i="88"/>
  <c r="CU235" i="88"/>
  <c r="CU284" i="88" s="1"/>
  <c r="CT183" i="88"/>
  <c r="CT232" i="88"/>
  <c r="CT139" i="88"/>
  <c r="CS140" i="88"/>
  <c r="DU138" i="88"/>
  <c r="CT135" i="88"/>
  <c r="CS136" i="88"/>
  <c r="CS134" i="88"/>
  <c r="CT42" i="88"/>
  <c r="CT91" i="88"/>
  <c r="DV40" i="88"/>
  <c r="DV89" i="88"/>
  <c r="CU41" i="88"/>
  <c r="CU90" i="88"/>
  <c r="CT38" i="88"/>
  <c r="CT87" i="88"/>
  <c r="CU37" i="88"/>
  <c r="CU86" i="88"/>
  <c r="CT36" i="88"/>
  <c r="CT85" i="88"/>
  <c r="CT285" i="88" l="1"/>
  <c r="CT287" i="88"/>
  <c r="CT281" i="88"/>
  <c r="CV186" i="88"/>
  <c r="CV235" i="88"/>
  <c r="CV284" i="88" s="1"/>
  <c r="CU187" i="88"/>
  <c r="CU236" i="88"/>
  <c r="CU285" i="88" s="1"/>
  <c r="CU188" i="88"/>
  <c r="CU237" i="88"/>
  <c r="CU286" i="88" s="1"/>
  <c r="CU189" i="88"/>
  <c r="CU238" i="88"/>
  <c r="CU183" i="88"/>
  <c r="CU232" i="88"/>
  <c r="DV138" i="88"/>
  <c r="CT140" i="88"/>
  <c r="CU139" i="88"/>
  <c r="CT136" i="88"/>
  <c r="CU135" i="88"/>
  <c r="CT134" i="88"/>
  <c r="CV41" i="88"/>
  <c r="CV90" i="88"/>
  <c r="CU42" i="88"/>
  <c r="CU91" i="88"/>
  <c r="DW40" i="88"/>
  <c r="DW89" i="88"/>
  <c r="CV37" i="88"/>
  <c r="CV86" i="88"/>
  <c r="CU38" i="88"/>
  <c r="CU87" i="88"/>
  <c r="CU36" i="88"/>
  <c r="CU85" i="88"/>
  <c r="CU287" i="88" l="1"/>
  <c r="CU281" i="88"/>
  <c r="CV188" i="88"/>
  <c r="CV237" i="88"/>
  <c r="CV286" i="88" s="1"/>
  <c r="CW186" i="88"/>
  <c r="CW235" i="88"/>
  <c r="CW284" i="88" s="1"/>
  <c r="CV189" i="88"/>
  <c r="CV238" i="88"/>
  <c r="CV287" i="88" s="1"/>
  <c r="CV187" i="88"/>
  <c r="CV236" i="88"/>
  <c r="CV285" i="88" s="1"/>
  <c r="CV183" i="88"/>
  <c r="CV232" i="88"/>
  <c r="CV139" i="88"/>
  <c r="CU140" i="88"/>
  <c r="DW138" i="88"/>
  <c r="CV135" i="88"/>
  <c r="CU136" i="88"/>
  <c r="CU134" i="88"/>
  <c r="DX40" i="88"/>
  <c r="DX89" i="88"/>
  <c r="CW41" i="88"/>
  <c r="CW90" i="88"/>
  <c r="CV42" i="88"/>
  <c r="CV91" i="88"/>
  <c r="CV38" i="88"/>
  <c r="CV87" i="88"/>
  <c r="CW37" i="88"/>
  <c r="CW86" i="88"/>
  <c r="CV36" i="88"/>
  <c r="CV85" i="88"/>
  <c r="CV281" i="88" l="1"/>
  <c r="CW187" i="88"/>
  <c r="CW236" i="88"/>
  <c r="CW285" i="88" s="1"/>
  <c r="CX186" i="88"/>
  <c r="CX235" i="88"/>
  <c r="CX284" i="88" s="1"/>
  <c r="CW189" i="88"/>
  <c r="CW238" i="88"/>
  <c r="CW287" i="88" s="1"/>
  <c r="CW188" i="88"/>
  <c r="CW237" i="88"/>
  <c r="CW286" i="88" s="1"/>
  <c r="CW183" i="88"/>
  <c r="CW232" i="88"/>
  <c r="DX138" i="88"/>
  <c r="CV140" i="88"/>
  <c r="CW139" i="88"/>
  <c r="CV136" i="88"/>
  <c r="CW135" i="88"/>
  <c r="CV134" i="88"/>
  <c r="CX41" i="88"/>
  <c r="CX90" i="88"/>
  <c r="CW42" i="88"/>
  <c r="CW91" i="88"/>
  <c r="DY40" i="88"/>
  <c r="DY89" i="88"/>
  <c r="CX37" i="88"/>
  <c r="CX86" i="88"/>
  <c r="CW38" i="88"/>
  <c r="CW87" i="88"/>
  <c r="CW36" i="88"/>
  <c r="CW85" i="88"/>
  <c r="CW281" i="88" l="1"/>
  <c r="CX188" i="88"/>
  <c r="CX237" i="88"/>
  <c r="CX286" i="88" s="1"/>
  <c r="CY186" i="88"/>
  <c r="CY235" i="88"/>
  <c r="CY284" i="88" s="1"/>
  <c r="CX189" i="88"/>
  <c r="CX238" i="88"/>
  <c r="CX287" i="88" s="1"/>
  <c r="CX187" i="88"/>
  <c r="CX236" i="88"/>
  <c r="CX285" i="88" s="1"/>
  <c r="CX183" i="88"/>
  <c r="CX232" i="88"/>
  <c r="CX139" i="88"/>
  <c r="CW140" i="88"/>
  <c r="DY138" i="88"/>
  <c r="CX135" i="88"/>
  <c r="CW136" i="88"/>
  <c r="CW134" i="88"/>
  <c r="CX42" i="88"/>
  <c r="CX91" i="88"/>
  <c r="DZ40" i="88"/>
  <c r="DZ89" i="88"/>
  <c r="CY41" i="88"/>
  <c r="CY90" i="88"/>
  <c r="CX38" i="88"/>
  <c r="CX87" i="88"/>
  <c r="CY37" i="88"/>
  <c r="CY86" i="88"/>
  <c r="CX36" i="88"/>
  <c r="CX85" i="88"/>
  <c r="CX281" i="88" l="1"/>
  <c r="CY187" i="88"/>
  <c r="CY236" i="88"/>
  <c r="CY285" i="88" s="1"/>
  <c r="CZ186" i="88"/>
  <c r="CZ235" i="88"/>
  <c r="CZ284" i="88" s="1"/>
  <c r="CY189" i="88"/>
  <c r="CY238" i="88"/>
  <c r="CY287" i="88" s="1"/>
  <c r="CY188" i="88"/>
  <c r="CY237" i="88"/>
  <c r="CY286" i="88" s="1"/>
  <c r="CY183" i="88"/>
  <c r="CY232" i="88"/>
  <c r="DZ138" i="88"/>
  <c r="CX140" i="88"/>
  <c r="CY139" i="88"/>
  <c r="CX136" i="88"/>
  <c r="CY135" i="88"/>
  <c r="CX134" i="88"/>
  <c r="EA40" i="88"/>
  <c r="EA89" i="88"/>
  <c r="CZ41" i="88"/>
  <c r="CZ90" i="88"/>
  <c r="CY42" i="88"/>
  <c r="CY91" i="88"/>
  <c r="CZ37" i="88"/>
  <c r="CZ86" i="88"/>
  <c r="CY38" i="88"/>
  <c r="CY87" i="88"/>
  <c r="CY36" i="88"/>
  <c r="CY85" i="88"/>
  <c r="CY281" i="88" l="1"/>
  <c r="CZ188" i="88"/>
  <c r="CZ237" i="88"/>
  <c r="CZ286" i="88" s="1"/>
  <c r="DA186" i="88"/>
  <c r="DA235" i="88"/>
  <c r="DA284" i="88" s="1"/>
  <c r="CZ189" i="88"/>
  <c r="CZ238" i="88"/>
  <c r="CZ287" i="88" s="1"/>
  <c r="CZ187" i="88"/>
  <c r="CZ236" i="88"/>
  <c r="CZ285" i="88" s="1"/>
  <c r="CZ183" i="88"/>
  <c r="CZ232" i="88"/>
  <c r="CZ139" i="88"/>
  <c r="CY140" i="88"/>
  <c r="EA138" i="88"/>
  <c r="CZ135" i="88"/>
  <c r="CY136" i="88"/>
  <c r="CY134" i="88"/>
  <c r="DA41" i="88"/>
  <c r="DA90" i="88"/>
  <c r="CZ42" i="88"/>
  <c r="CZ91" i="88"/>
  <c r="EB40" i="88"/>
  <c r="EB89" i="88"/>
  <c r="CZ38" i="88"/>
  <c r="CZ87" i="88"/>
  <c r="DA37" i="88"/>
  <c r="DA86" i="88"/>
  <c r="CZ36" i="88"/>
  <c r="CZ85" i="88"/>
  <c r="CZ281" i="88" l="1"/>
  <c r="DA187" i="88"/>
  <c r="DA236" i="88"/>
  <c r="DA285" i="88" s="1"/>
  <c r="DB186" i="88"/>
  <c r="DB235" i="88"/>
  <c r="DB284" i="88" s="1"/>
  <c r="DA189" i="88"/>
  <c r="DA238" i="88"/>
  <c r="DA287" i="88" s="1"/>
  <c r="DA188" i="88"/>
  <c r="DA237" i="88"/>
  <c r="DA286" i="88" s="1"/>
  <c r="DA183" i="88"/>
  <c r="DA232" i="88"/>
  <c r="EB138" i="88"/>
  <c r="CZ140" i="88"/>
  <c r="DA139" i="88"/>
  <c r="CZ136" i="88"/>
  <c r="DA135" i="88"/>
  <c r="CZ134" i="88"/>
  <c r="DA42" i="88"/>
  <c r="DA91" i="88"/>
  <c r="EC40" i="88"/>
  <c r="EC89" i="88"/>
  <c r="ED89" i="88" s="1"/>
  <c r="EE89" i="88" s="1"/>
  <c r="DB41" i="88"/>
  <c r="DB90" i="88"/>
  <c r="DB37" i="88"/>
  <c r="DB86" i="88"/>
  <c r="DA38" i="88"/>
  <c r="DA87" i="88"/>
  <c r="DA36" i="88"/>
  <c r="DA85" i="88"/>
  <c r="DA281" i="88" l="1"/>
  <c r="DB188" i="88"/>
  <c r="DB237" i="88"/>
  <c r="DB286" i="88" s="1"/>
  <c r="DC186" i="88"/>
  <c r="DC235" i="88"/>
  <c r="DD235" i="88" s="1"/>
  <c r="DB189" i="88"/>
  <c r="DB238" i="88"/>
  <c r="DB287" i="88" s="1"/>
  <c r="DB187" i="88"/>
  <c r="DB236" i="88"/>
  <c r="DB285" i="88" s="1"/>
  <c r="DB183" i="88"/>
  <c r="DB232" i="88"/>
  <c r="DB139" i="88"/>
  <c r="DA140" i="88"/>
  <c r="EC138" i="88"/>
  <c r="DB135" i="88"/>
  <c r="DA136" i="88"/>
  <c r="DA134" i="88"/>
  <c r="DC41" i="88"/>
  <c r="DC90" i="88"/>
  <c r="DD90" i="88" s="1"/>
  <c r="DB42" i="88"/>
  <c r="DB91" i="88"/>
  <c r="DB38" i="88"/>
  <c r="DB87" i="88"/>
  <c r="DC37" i="88"/>
  <c r="DC86" i="88"/>
  <c r="DD86" i="88" s="1"/>
  <c r="DB36" i="88"/>
  <c r="DB85" i="88"/>
  <c r="DC284" i="88" l="1"/>
  <c r="DB281" i="88"/>
  <c r="DC187" i="88"/>
  <c r="DC236" i="88"/>
  <c r="DD236" i="88" s="1"/>
  <c r="DE186" i="88"/>
  <c r="DE235" i="88"/>
  <c r="DC189" i="88"/>
  <c r="DC238" i="88"/>
  <c r="DD238" i="88" s="1"/>
  <c r="DC188" i="88"/>
  <c r="DC237" i="88"/>
  <c r="DD237" i="88" s="1"/>
  <c r="DC183" i="88"/>
  <c r="DC232" i="88"/>
  <c r="DD232" i="88" s="1"/>
  <c r="DB140" i="88"/>
  <c r="DC139" i="88"/>
  <c r="DB136" i="88"/>
  <c r="DC135" i="88"/>
  <c r="DB134" i="88"/>
  <c r="DC42" i="88"/>
  <c r="DC91" i="88"/>
  <c r="DD91" i="88" s="1"/>
  <c r="DE41" i="88"/>
  <c r="DE90" i="88"/>
  <c r="DE37" i="88"/>
  <c r="DE86" i="88"/>
  <c r="DC38" i="88"/>
  <c r="DC87" i="88"/>
  <c r="DD87" i="88" s="1"/>
  <c r="DC36" i="88"/>
  <c r="DC85" i="88"/>
  <c r="DD85" i="88" s="1"/>
  <c r="DE284" i="88" l="1"/>
  <c r="DC287" i="88"/>
  <c r="DC285" i="88"/>
  <c r="DC286" i="88"/>
  <c r="DC281" i="88"/>
  <c r="DE188" i="88"/>
  <c r="DE237" i="88"/>
  <c r="DF186" i="88"/>
  <c r="DF235" i="88"/>
  <c r="DF284" i="88" s="1"/>
  <c r="DE189" i="88"/>
  <c r="DE238" i="88"/>
  <c r="DE187" i="88"/>
  <c r="DE236" i="88"/>
  <c r="DE183" i="88"/>
  <c r="DE232" i="88"/>
  <c r="DE139" i="88"/>
  <c r="DC140" i="88"/>
  <c r="DE135" i="88"/>
  <c r="DC136" i="88"/>
  <c r="DC134" i="88"/>
  <c r="DF41" i="88"/>
  <c r="DF90" i="88"/>
  <c r="DE42" i="88"/>
  <c r="DE91" i="88"/>
  <c r="DE38" i="88"/>
  <c r="DE87" i="88"/>
  <c r="DF37" i="88"/>
  <c r="DF86" i="88"/>
  <c r="DE85" i="88"/>
  <c r="DE36" i="88"/>
  <c r="DE286" i="88" l="1"/>
  <c r="DE285" i="88"/>
  <c r="DE287" i="88"/>
  <c r="DE281" i="88"/>
  <c r="DF187" i="88"/>
  <c r="DF236" i="88"/>
  <c r="DG186" i="88"/>
  <c r="DG235" i="88"/>
  <c r="DG284" i="88" s="1"/>
  <c r="DF189" i="88"/>
  <c r="DF238" i="88"/>
  <c r="DF188" i="88"/>
  <c r="DF237" i="88"/>
  <c r="DF183" i="88"/>
  <c r="DF232" i="88"/>
  <c r="DE140" i="88"/>
  <c r="DF139" i="88"/>
  <c r="DE136" i="88"/>
  <c r="DF135" i="88"/>
  <c r="DE134" i="88"/>
  <c r="DG41" i="88"/>
  <c r="DG90" i="88"/>
  <c r="DF42" i="88"/>
  <c r="DF91" i="88"/>
  <c r="DG37" i="88"/>
  <c r="DG86" i="88"/>
  <c r="DF38" i="88"/>
  <c r="DF87" i="88"/>
  <c r="DF36" i="88"/>
  <c r="DF85" i="88"/>
  <c r="DF287" i="88" l="1"/>
  <c r="DF285" i="88"/>
  <c r="DF286" i="88"/>
  <c r="DF281" i="88"/>
  <c r="DG189" i="88"/>
  <c r="DG238" i="88"/>
  <c r="DH186" i="88"/>
  <c r="DH235" i="88"/>
  <c r="DH284" i="88" s="1"/>
  <c r="DG188" i="88"/>
  <c r="DG237" i="88"/>
  <c r="DG187" i="88"/>
  <c r="DG236" i="88"/>
  <c r="DG183" i="88"/>
  <c r="DG232" i="88"/>
  <c r="DG139" i="88"/>
  <c r="DF140" i="88"/>
  <c r="DG135" i="88"/>
  <c r="DF136" i="88"/>
  <c r="DF134" i="88"/>
  <c r="DG42" i="88"/>
  <c r="DG91" i="88"/>
  <c r="DH41" i="88"/>
  <c r="DH90" i="88"/>
  <c r="DH139" i="88" s="1"/>
  <c r="DG38" i="88"/>
  <c r="DG87" i="88"/>
  <c r="DH37" i="88"/>
  <c r="DH86" i="88"/>
  <c r="DG36" i="88"/>
  <c r="DG85" i="88"/>
  <c r="DG287" i="88" l="1"/>
  <c r="DG285" i="88"/>
  <c r="DG286" i="88"/>
  <c r="DG281" i="88"/>
  <c r="DH189" i="88"/>
  <c r="DH238" i="88"/>
  <c r="DH287" i="88" s="1"/>
  <c r="DH187" i="88"/>
  <c r="DH236" i="88"/>
  <c r="DH285" i="88" s="1"/>
  <c r="DI186" i="88"/>
  <c r="DI235" i="88"/>
  <c r="DI284" i="88" s="1"/>
  <c r="DH188" i="88"/>
  <c r="DH237" i="88"/>
  <c r="DH183" i="88"/>
  <c r="DH232" i="88"/>
  <c r="DG140" i="88"/>
  <c r="DG136" i="88"/>
  <c r="DH135" i="88"/>
  <c r="DG134" i="88"/>
  <c r="DH42" i="88"/>
  <c r="DH91" i="88"/>
  <c r="DI41" i="88"/>
  <c r="DI90" i="88"/>
  <c r="DI139" i="88" s="1"/>
  <c r="DI37" i="88"/>
  <c r="DI86" i="88"/>
  <c r="DH38" i="88"/>
  <c r="DH87" i="88"/>
  <c r="DH36" i="88"/>
  <c r="DH85" i="88"/>
  <c r="DH286" i="88" l="1"/>
  <c r="DH281" i="88"/>
  <c r="DJ186" i="88"/>
  <c r="DJ235" i="88"/>
  <c r="DJ284" i="88" s="1"/>
  <c r="DI189" i="88"/>
  <c r="DI238" i="88"/>
  <c r="DI287" i="88" s="1"/>
  <c r="DI188" i="88"/>
  <c r="DI237" i="88"/>
  <c r="DI187" i="88"/>
  <c r="DI236" i="88"/>
  <c r="DI285" i="88" s="1"/>
  <c r="DI183" i="88"/>
  <c r="DI232" i="88"/>
  <c r="DH140" i="88"/>
  <c r="DI135" i="88"/>
  <c r="DH136" i="88"/>
  <c r="DH134" i="88"/>
  <c r="DI42" i="88"/>
  <c r="DI91" i="88"/>
  <c r="DJ41" i="88"/>
  <c r="DJ90" i="88"/>
  <c r="DJ139" i="88" s="1"/>
  <c r="DI38" i="88"/>
  <c r="DI87" i="88"/>
  <c r="DJ37" i="88"/>
  <c r="DJ86" i="88"/>
  <c r="DI36" i="88"/>
  <c r="DI85" i="88"/>
  <c r="DI286" i="88" l="1"/>
  <c r="DI281" i="88"/>
  <c r="DJ187" i="88"/>
  <c r="DJ236" i="88"/>
  <c r="DJ285" i="88" s="1"/>
  <c r="DJ188" i="88"/>
  <c r="DJ237" i="88"/>
  <c r="DJ286" i="88" s="1"/>
  <c r="DK186" i="88"/>
  <c r="DK235" i="88"/>
  <c r="DK284" i="88" s="1"/>
  <c r="DJ189" i="88"/>
  <c r="DJ238" i="88"/>
  <c r="DJ287" i="88" s="1"/>
  <c r="DJ183" i="88"/>
  <c r="DJ232" i="88"/>
  <c r="DI140" i="88"/>
  <c r="DI136" i="88"/>
  <c r="DJ135" i="88"/>
  <c r="DI134" i="88"/>
  <c r="DK41" i="88"/>
  <c r="DK90" i="88"/>
  <c r="DK139" i="88" s="1"/>
  <c r="DJ42" i="88"/>
  <c r="DJ91" i="88"/>
  <c r="DK37" i="88"/>
  <c r="DK86" i="88"/>
  <c r="DJ38" i="88"/>
  <c r="DJ87" i="88"/>
  <c r="DJ36" i="88"/>
  <c r="DJ85" i="88"/>
  <c r="DJ281" i="88" l="1"/>
  <c r="DK189" i="88"/>
  <c r="DK238" i="88"/>
  <c r="DK287" i="88" s="1"/>
  <c r="DK188" i="88"/>
  <c r="DK237" i="88"/>
  <c r="DK286" i="88" s="1"/>
  <c r="DL186" i="88"/>
  <c r="DL235" i="88"/>
  <c r="DL284" i="88" s="1"/>
  <c r="DK187" i="88"/>
  <c r="DK236" i="88"/>
  <c r="DK285" i="88" s="1"/>
  <c r="DK183" i="88"/>
  <c r="DK232" i="88"/>
  <c r="DJ140" i="88"/>
  <c r="DK135" i="88"/>
  <c r="DJ136" i="88"/>
  <c r="DJ134" i="88"/>
  <c r="DK42" i="88"/>
  <c r="DK91" i="88"/>
  <c r="DL41" i="88"/>
  <c r="DL90" i="88"/>
  <c r="DL139" i="88" s="1"/>
  <c r="DK38" i="88"/>
  <c r="DK87" i="88"/>
  <c r="DL37" i="88"/>
  <c r="DL86" i="88"/>
  <c r="DK36" i="88"/>
  <c r="DK85" i="88"/>
  <c r="DK281" i="88" l="1"/>
  <c r="DL187" i="88"/>
  <c r="DL236" i="88"/>
  <c r="DL285" i="88" s="1"/>
  <c r="DL188" i="88"/>
  <c r="DL237" i="88"/>
  <c r="DL286" i="88" s="1"/>
  <c r="DM186" i="88"/>
  <c r="DM235" i="88"/>
  <c r="DM284" i="88" s="1"/>
  <c r="DL189" i="88"/>
  <c r="DL238" i="88"/>
  <c r="DL287" i="88" s="1"/>
  <c r="DL183" i="88"/>
  <c r="DL232" i="88"/>
  <c r="DK140" i="88"/>
  <c r="DK136" i="88"/>
  <c r="DL135" i="88"/>
  <c r="DK134" i="88"/>
  <c r="DM41" i="88"/>
  <c r="DM90" i="88"/>
  <c r="DM139" i="88" s="1"/>
  <c r="DL42" i="88"/>
  <c r="DL91" i="88"/>
  <c r="DM37" i="88"/>
  <c r="DM86" i="88"/>
  <c r="DL38" i="88"/>
  <c r="DL87" i="88"/>
  <c r="DL36" i="88"/>
  <c r="DL85" i="88"/>
  <c r="DL281" i="88" l="1"/>
  <c r="DM188" i="88"/>
  <c r="DM237" i="88"/>
  <c r="DM286" i="88" s="1"/>
  <c r="DM189" i="88"/>
  <c r="DM238" i="88"/>
  <c r="DM287" i="88" s="1"/>
  <c r="DN186" i="88"/>
  <c r="DN235" i="88"/>
  <c r="DN284" i="88" s="1"/>
  <c r="DM187" i="88"/>
  <c r="DM236" i="88"/>
  <c r="DM285" i="88" s="1"/>
  <c r="DM183" i="88"/>
  <c r="DM232" i="88"/>
  <c r="DL140" i="88"/>
  <c r="DM135" i="88"/>
  <c r="DL136" i="88"/>
  <c r="DL134" i="88"/>
  <c r="DM42" i="88"/>
  <c r="DM91" i="88"/>
  <c r="DN41" i="88"/>
  <c r="DN90" i="88"/>
  <c r="DN139" i="88" s="1"/>
  <c r="DM38" i="88"/>
  <c r="DM87" i="88"/>
  <c r="DN37" i="88"/>
  <c r="DN86" i="88"/>
  <c r="DM36" i="88"/>
  <c r="DM85" i="88"/>
  <c r="DM140" i="88" l="1"/>
  <c r="DM281" i="88"/>
  <c r="DN187" i="88"/>
  <c r="DN236" i="88"/>
  <c r="DN285" i="88" s="1"/>
  <c r="DN189" i="88"/>
  <c r="DN238" i="88"/>
  <c r="DN287" i="88" s="1"/>
  <c r="DO186" i="88"/>
  <c r="DO235" i="88"/>
  <c r="DO284" i="88" s="1"/>
  <c r="DN188" i="88"/>
  <c r="DN237" i="88"/>
  <c r="DN286" i="88" s="1"/>
  <c r="DN183" i="88"/>
  <c r="DN232" i="88"/>
  <c r="DM136" i="88"/>
  <c r="DN135" i="88"/>
  <c r="DM134" i="88"/>
  <c r="DO41" i="88"/>
  <c r="DO90" i="88"/>
  <c r="DO139" i="88" s="1"/>
  <c r="DN42" i="88"/>
  <c r="DN91" i="88"/>
  <c r="DN140" i="88" s="1"/>
  <c r="DO37" i="88"/>
  <c r="DO86" i="88"/>
  <c r="DN38" i="88"/>
  <c r="DN87" i="88"/>
  <c r="DN36" i="88"/>
  <c r="DN85" i="88"/>
  <c r="DN281" i="88" l="1"/>
  <c r="DO188" i="88"/>
  <c r="DO237" i="88"/>
  <c r="DO286" i="88" s="1"/>
  <c r="DO189" i="88"/>
  <c r="DO238" i="88"/>
  <c r="DO287" i="88" s="1"/>
  <c r="DP186" i="88"/>
  <c r="DP235" i="88"/>
  <c r="DQ235" i="88" s="1"/>
  <c r="DO187" i="88"/>
  <c r="DO236" i="88"/>
  <c r="DO285" i="88" s="1"/>
  <c r="DO183" i="88"/>
  <c r="DO232" i="88"/>
  <c r="DO135" i="88"/>
  <c r="DN136" i="88"/>
  <c r="DN134" i="88"/>
  <c r="DO42" i="88"/>
  <c r="DO91" i="88"/>
  <c r="DO140" i="88" s="1"/>
  <c r="DP41" i="88"/>
  <c r="DP90" i="88"/>
  <c r="DQ90" i="88" s="1"/>
  <c r="DO38" i="88"/>
  <c r="DO87" i="88"/>
  <c r="DP37" i="88"/>
  <c r="DP86" i="88"/>
  <c r="DQ86" i="88" s="1"/>
  <c r="DO36" i="88"/>
  <c r="DO85" i="88"/>
  <c r="DP284" i="88" l="1"/>
  <c r="DO281" i="88"/>
  <c r="DP187" i="88"/>
  <c r="DP236" i="88"/>
  <c r="DQ236" i="88" s="1"/>
  <c r="DP189" i="88"/>
  <c r="DP238" i="88"/>
  <c r="DQ238" i="88" s="1"/>
  <c r="DR186" i="88"/>
  <c r="DR235" i="88"/>
  <c r="DP188" i="88"/>
  <c r="DP237" i="88"/>
  <c r="DQ237" i="88" s="1"/>
  <c r="DP183" i="88"/>
  <c r="DP232" i="88"/>
  <c r="DQ232" i="88" s="1"/>
  <c r="DP139" i="88"/>
  <c r="DO136" i="88"/>
  <c r="DP135" i="88"/>
  <c r="DO134" i="88"/>
  <c r="DR41" i="88"/>
  <c r="DR90" i="88"/>
  <c r="DP42" i="88"/>
  <c r="DP91" i="88"/>
  <c r="DQ91" i="88" s="1"/>
  <c r="DR37" i="88"/>
  <c r="DR86" i="88"/>
  <c r="DP38" i="88"/>
  <c r="DP87" i="88"/>
  <c r="DQ87" i="88" s="1"/>
  <c r="DP36" i="88"/>
  <c r="DP85" i="88"/>
  <c r="DQ85" i="88" s="1"/>
  <c r="DR284" i="88" l="1"/>
  <c r="DP285" i="88"/>
  <c r="DP287" i="88"/>
  <c r="DP286" i="88"/>
  <c r="DP281" i="88"/>
  <c r="DR188" i="88"/>
  <c r="DR237" i="88"/>
  <c r="DR189" i="88"/>
  <c r="DR238" i="88"/>
  <c r="DS186" i="88"/>
  <c r="DS235" i="88"/>
  <c r="DS284" i="88" s="1"/>
  <c r="DR187" i="88"/>
  <c r="DR236" i="88"/>
  <c r="DR183" i="88"/>
  <c r="DR232" i="88"/>
  <c r="DR139" i="88"/>
  <c r="DP140" i="88"/>
  <c r="DR135" i="88"/>
  <c r="DP136" i="88"/>
  <c r="DP134" i="88"/>
  <c r="DR42" i="88"/>
  <c r="DR91" i="88"/>
  <c r="DS41" i="88"/>
  <c r="DS90" i="88"/>
  <c r="DR38" i="88"/>
  <c r="DR87" i="88"/>
  <c r="DS37" i="88"/>
  <c r="DS86" i="88"/>
  <c r="DR85" i="88"/>
  <c r="DR36" i="88"/>
  <c r="DR287" i="88" l="1"/>
  <c r="DR286" i="88"/>
  <c r="DR285" i="88"/>
  <c r="DR281" i="88"/>
  <c r="DS187" i="88"/>
  <c r="DS236" i="88"/>
  <c r="DS189" i="88"/>
  <c r="DS238" i="88"/>
  <c r="DS287" i="88" s="1"/>
  <c r="DT186" i="88"/>
  <c r="DT235" i="88"/>
  <c r="DT284" i="88" s="1"/>
  <c r="DS188" i="88"/>
  <c r="DS237" i="88"/>
  <c r="DS183" i="88"/>
  <c r="DS232" i="88"/>
  <c r="DR140" i="88"/>
  <c r="DS139" i="88"/>
  <c r="DR136" i="88"/>
  <c r="DS135" i="88"/>
  <c r="DR134" i="88"/>
  <c r="DT41" i="88"/>
  <c r="DT90" i="88"/>
  <c r="DS42" i="88"/>
  <c r="DS91" i="88"/>
  <c r="DT37" i="88"/>
  <c r="DT86" i="88"/>
  <c r="DS38" i="88"/>
  <c r="DS87" i="88"/>
  <c r="DS36" i="88"/>
  <c r="DS85" i="88"/>
  <c r="DS285" i="88" l="1"/>
  <c r="DS286" i="88"/>
  <c r="DS281" i="88"/>
  <c r="DT189" i="88"/>
  <c r="DT238" i="88"/>
  <c r="DT287" i="88" s="1"/>
  <c r="DT188" i="88"/>
  <c r="DT237" i="88"/>
  <c r="DU186" i="88"/>
  <c r="DU235" i="88"/>
  <c r="DU284" i="88" s="1"/>
  <c r="DT187" i="88"/>
  <c r="DT236" i="88"/>
  <c r="DT285" i="88" s="1"/>
  <c r="DT183" i="88"/>
  <c r="DT232" i="88"/>
  <c r="DT139" i="88"/>
  <c r="DS140" i="88"/>
  <c r="DT135" i="88"/>
  <c r="DS136" i="88"/>
  <c r="DS134" i="88"/>
  <c r="DT42" i="88"/>
  <c r="DT91" i="88"/>
  <c r="DU41" i="88"/>
  <c r="DU90" i="88"/>
  <c r="DU139" i="88" s="1"/>
  <c r="DT38" i="88"/>
  <c r="DT87" i="88"/>
  <c r="DU37" i="88"/>
  <c r="DU86" i="88"/>
  <c r="DT36" i="88"/>
  <c r="DT85" i="88"/>
  <c r="DT286" i="88" l="1"/>
  <c r="DT281" i="88"/>
  <c r="DV186" i="88"/>
  <c r="DV235" i="88"/>
  <c r="DV284" i="88" s="1"/>
  <c r="DU189" i="88"/>
  <c r="DU238" i="88"/>
  <c r="DU287" i="88" s="1"/>
  <c r="DU187" i="88"/>
  <c r="DU236" i="88"/>
  <c r="DU285" i="88" s="1"/>
  <c r="DU188" i="88"/>
  <c r="DU237" i="88"/>
  <c r="DU183" i="88"/>
  <c r="DU232" i="88"/>
  <c r="DT140" i="88"/>
  <c r="DT136" i="88"/>
  <c r="DU135" i="88"/>
  <c r="DT134" i="88"/>
  <c r="DU42" i="88"/>
  <c r="DU91" i="88"/>
  <c r="DV41" i="88"/>
  <c r="DV90" i="88"/>
  <c r="DV139" i="88" s="1"/>
  <c r="DU38" i="88"/>
  <c r="DU87" i="88"/>
  <c r="DV37" i="88"/>
  <c r="DV86" i="88"/>
  <c r="DU36" i="88"/>
  <c r="DU85" i="88"/>
  <c r="DU286" i="88" l="1"/>
  <c r="DU281" i="88"/>
  <c r="DV187" i="88"/>
  <c r="DV236" i="88"/>
  <c r="DV285" i="88" s="1"/>
  <c r="DW186" i="88"/>
  <c r="DW235" i="88"/>
  <c r="DW284" i="88" s="1"/>
  <c r="DV188" i="88"/>
  <c r="DV237" i="88"/>
  <c r="DV286" i="88" s="1"/>
  <c r="DV189" i="88"/>
  <c r="DV238" i="88"/>
  <c r="DV287" i="88" s="1"/>
  <c r="DV183" i="88"/>
  <c r="DV232" i="88"/>
  <c r="DV135" i="88"/>
  <c r="DU140" i="88"/>
  <c r="DU136" i="88"/>
  <c r="DU134" i="88"/>
  <c r="DW41" i="88"/>
  <c r="DW90" i="88"/>
  <c r="DW139" i="88" s="1"/>
  <c r="DV42" i="88"/>
  <c r="DV91" i="88"/>
  <c r="DW37" i="88"/>
  <c r="DW86" i="88"/>
  <c r="DV38" i="88"/>
  <c r="DV87" i="88"/>
  <c r="DV36" i="88"/>
  <c r="DV85" i="88"/>
  <c r="DV281" i="88" l="1"/>
  <c r="DW189" i="88"/>
  <c r="DW238" i="88"/>
  <c r="DW287" i="88" s="1"/>
  <c r="DX186" i="88"/>
  <c r="DX235" i="88"/>
  <c r="DX284" i="88" s="1"/>
  <c r="DW188" i="88"/>
  <c r="DW237" i="88"/>
  <c r="DW286" i="88" s="1"/>
  <c r="DW187" i="88"/>
  <c r="DW236" i="88"/>
  <c r="DW285" i="88" s="1"/>
  <c r="DW183" i="88"/>
  <c r="DW232" i="88"/>
  <c r="DW135" i="88"/>
  <c r="DV140" i="88"/>
  <c r="DV136" i="88"/>
  <c r="DV134" i="88"/>
  <c r="DW42" i="88"/>
  <c r="DW91" i="88"/>
  <c r="DX41" i="88"/>
  <c r="DX90" i="88"/>
  <c r="DX139" i="88" s="1"/>
  <c r="DW38" i="88"/>
  <c r="DW87" i="88"/>
  <c r="DX37" i="88"/>
  <c r="DX86" i="88"/>
  <c r="DW36" i="88"/>
  <c r="DW85" i="88"/>
  <c r="DX135" i="88" l="1"/>
  <c r="DW281" i="88"/>
  <c r="DX187" i="88"/>
  <c r="DX236" i="88"/>
  <c r="DX285" i="88" s="1"/>
  <c r="DY186" i="88"/>
  <c r="DY235" i="88"/>
  <c r="DY284" i="88" s="1"/>
  <c r="DX188" i="88"/>
  <c r="DX237" i="88"/>
  <c r="DX286" i="88" s="1"/>
  <c r="DX189" i="88"/>
  <c r="DX238" i="88"/>
  <c r="DX287" i="88" s="1"/>
  <c r="DX183" i="88"/>
  <c r="DX232" i="88"/>
  <c r="DW140" i="88"/>
  <c r="DW136" i="88"/>
  <c r="DW134" i="88"/>
  <c r="DY41" i="88"/>
  <c r="DY90" i="88"/>
  <c r="DY139" i="88" s="1"/>
  <c r="DX42" i="88"/>
  <c r="DX91" i="88"/>
  <c r="DY37" i="88"/>
  <c r="DY86" i="88"/>
  <c r="DY135" i="88" s="1"/>
  <c r="DX38" i="88"/>
  <c r="DX87" i="88"/>
  <c r="DX36" i="88"/>
  <c r="DX85" i="88"/>
  <c r="DX281" i="88" l="1"/>
  <c r="DY188" i="88"/>
  <c r="DY237" i="88"/>
  <c r="DY286" i="88" s="1"/>
  <c r="DY189" i="88"/>
  <c r="DY238" i="88"/>
  <c r="DY287" i="88" s="1"/>
  <c r="DZ186" i="88"/>
  <c r="DZ235" i="88"/>
  <c r="DZ284" i="88" s="1"/>
  <c r="DY187" i="88"/>
  <c r="DY236" i="88"/>
  <c r="DY285" i="88" s="1"/>
  <c r="DY183" i="88"/>
  <c r="DY232" i="88"/>
  <c r="DX140" i="88"/>
  <c r="DX136" i="88"/>
  <c r="DX134" i="88"/>
  <c r="DY42" i="88"/>
  <c r="DY91" i="88"/>
  <c r="DZ41" i="88"/>
  <c r="DZ90" i="88"/>
  <c r="DZ139" i="88" s="1"/>
  <c r="DY38" i="88"/>
  <c r="DY87" i="88"/>
  <c r="DZ37" i="88"/>
  <c r="DZ86" i="88"/>
  <c r="DZ135" i="88" s="1"/>
  <c r="DY36" i="88"/>
  <c r="DY85" i="88"/>
  <c r="DY281" i="88" l="1"/>
  <c r="DZ187" i="88"/>
  <c r="DZ236" i="88"/>
  <c r="DZ285" i="88" s="1"/>
  <c r="DZ189" i="88"/>
  <c r="DZ238" i="88"/>
  <c r="DZ287" i="88" s="1"/>
  <c r="EA186" i="88"/>
  <c r="EA235" i="88"/>
  <c r="EA284" i="88" s="1"/>
  <c r="DZ188" i="88"/>
  <c r="DZ237" i="88"/>
  <c r="DZ286" i="88" s="1"/>
  <c r="DZ183" i="88"/>
  <c r="DZ232" i="88"/>
  <c r="DY140" i="88"/>
  <c r="DY136" i="88"/>
  <c r="DY134" i="88"/>
  <c r="EA41" i="88"/>
  <c r="EA90" i="88"/>
  <c r="EA139" i="88" s="1"/>
  <c r="DZ42" i="88"/>
  <c r="DZ91" i="88"/>
  <c r="EA37" i="88"/>
  <c r="EA86" i="88"/>
  <c r="EA135" i="88" s="1"/>
  <c r="DZ38" i="88"/>
  <c r="DZ87" i="88"/>
  <c r="DZ36" i="88"/>
  <c r="DZ85" i="88"/>
  <c r="DZ281" i="88" l="1"/>
  <c r="EA188" i="88"/>
  <c r="EA237" i="88"/>
  <c r="EA286" i="88" s="1"/>
  <c r="EA189" i="88"/>
  <c r="EA238" i="88"/>
  <c r="EA287" i="88" s="1"/>
  <c r="EB186" i="88"/>
  <c r="EB235" i="88"/>
  <c r="EB284" i="88" s="1"/>
  <c r="EA187" i="88"/>
  <c r="EA236" i="88"/>
  <c r="EA285" i="88" s="1"/>
  <c r="EA183" i="88"/>
  <c r="EA232" i="88"/>
  <c r="DZ140" i="88"/>
  <c r="DZ136" i="88"/>
  <c r="DZ134" i="88"/>
  <c r="EA42" i="88"/>
  <c r="EA91" i="88"/>
  <c r="EB41" i="88"/>
  <c r="EB90" i="88"/>
  <c r="EB139" i="88" s="1"/>
  <c r="EA38" i="88"/>
  <c r="EA87" i="88"/>
  <c r="EB37" i="88"/>
  <c r="EB86" i="88"/>
  <c r="EB135" i="88" s="1"/>
  <c r="EA36" i="88"/>
  <c r="EA85" i="88"/>
  <c r="EA281" i="88" l="1"/>
  <c r="EB187" i="88"/>
  <c r="EB236" i="88"/>
  <c r="EB285" i="88" s="1"/>
  <c r="EB189" i="88"/>
  <c r="EB238" i="88"/>
  <c r="EB287" i="88" s="1"/>
  <c r="EC186" i="88"/>
  <c r="EC235" i="88"/>
  <c r="ED235" i="88" s="1"/>
  <c r="EE235" i="88" s="1"/>
  <c r="EB188" i="88"/>
  <c r="EB237" i="88"/>
  <c r="EB286" i="88" s="1"/>
  <c r="EB183" i="88"/>
  <c r="EB232" i="88"/>
  <c r="EA136" i="88"/>
  <c r="EA140" i="88"/>
  <c r="EA134" i="88"/>
  <c r="EC41" i="88"/>
  <c r="EC90" i="88"/>
  <c r="ED90" i="88" s="1"/>
  <c r="EE90" i="88" s="1"/>
  <c r="EB42" i="88"/>
  <c r="EB91" i="88"/>
  <c r="EC37" i="88"/>
  <c r="EC86" i="88"/>
  <c r="ED86" i="88" s="1"/>
  <c r="EE86" i="88" s="1"/>
  <c r="EB38" i="88"/>
  <c r="EB87" i="88"/>
  <c r="EB36" i="88"/>
  <c r="EB85" i="88"/>
  <c r="EC284" i="88" l="1"/>
  <c r="EB281" i="88"/>
  <c r="EC188" i="88"/>
  <c r="EC237" i="88"/>
  <c r="ED237" i="88" s="1"/>
  <c r="EE237" i="88" s="1"/>
  <c r="EC189" i="88"/>
  <c r="EC238" i="88"/>
  <c r="ED238" i="88" s="1"/>
  <c r="EE238" i="88" s="1"/>
  <c r="EC187" i="88"/>
  <c r="EC236" i="88"/>
  <c r="ED236" i="88" s="1"/>
  <c r="EE236" i="88" s="1"/>
  <c r="EB136" i="88"/>
  <c r="EC183" i="88"/>
  <c r="EC232" i="88"/>
  <c r="ED232" i="88" s="1"/>
  <c r="EE232" i="88" s="1"/>
  <c r="EB140" i="88"/>
  <c r="EC139" i="88"/>
  <c r="EC135" i="88"/>
  <c r="EB134" i="88"/>
  <c r="EC42" i="88"/>
  <c r="EC91" i="88"/>
  <c r="ED91" i="88" s="1"/>
  <c r="EE91" i="88" s="1"/>
  <c r="EC38" i="88"/>
  <c r="EC87" i="88"/>
  <c r="ED87" i="88" s="1"/>
  <c r="EE87" i="88" s="1"/>
  <c r="EC36" i="88"/>
  <c r="EC85" i="88"/>
  <c r="ED85" i="88" s="1"/>
  <c r="EE85" i="88" s="1"/>
  <c r="EC287" i="88" l="1"/>
  <c r="EC286" i="88"/>
  <c r="EC285" i="88"/>
  <c r="EC281" i="88"/>
  <c r="EC140" i="88"/>
  <c r="EC136" i="88"/>
  <c r="EC134" i="88"/>
  <c r="B222" i="88" l="1"/>
  <c r="B223" i="88"/>
  <c r="B224" i="88"/>
  <c r="B225" i="88"/>
  <c r="B226" i="88"/>
  <c r="B227" i="88"/>
  <c r="B228" i="88"/>
  <c r="B229" i="88"/>
  <c r="B230" i="88"/>
  <c r="B221" i="88"/>
  <c r="AE181" i="88"/>
  <c r="AF181" i="88" s="1"/>
  <c r="AG181" i="88" s="1"/>
  <c r="AH181" i="88" s="1"/>
  <c r="AI181" i="88" s="1"/>
  <c r="AJ181" i="88" s="1"/>
  <c r="AK181" i="88" s="1"/>
  <c r="AL181" i="88" s="1"/>
  <c r="AM181" i="88" s="1"/>
  <c r="AN181" i="88" s="1"/>
  <c r="AO181" i="88" s="1"/>
  <c r="AP181" i="88" s="1"/>
  <c r="AR181" i="88" s="1"/>
  <c r="AS181" i="88" s="1"/>
  <c r="AT181" i="88" s="1"/>
  <c r="AU181" i="88" s="1"/>
  <c r="AV181" i="88" s="1"/>
  <c r="AW181" i="88" s="1"/>
  <c r="AX181" i="88" s="1"/>
  <c r="AY181" i="88" s="1"/>
  <c r="AZ181" i="88" s="1"/>
  <c r="BA181" i="88" s="1"/>
  <c r="BB181" i="88" s="1"/>
  <c r="BC181" i="88" s="1"/>
  <c r="BE181" i="88" s="1"/>
  <c r="BF181" i="88" s="1"/>
  <c r="BG181" i="88" s="1"/>
  <c r="BH181" i="88" s="1"/>
  <c r="BI181" i="88" s="1"/>
  <c r="BJ181" i="88" s="1"/>
  <c r="BK181" i="88" s="1"/>
  <c r="BL181" i="88" s="1"/>
  <c r="BM181" i="88" s="1"/>
  <c r="BN181" i="88" s="1"/>
  <c r="BO181" i="88" s="1"/>
  <c r="BP181" i="88" s="1"/>
  <c r="BR181" i="88" s="1"/>
  <c r="BS181" i="88" s="1"/>
  <c r="BT181" i="88" s="1"/>
  <c r="BU181" i="88" s="1"/>
  <c r="BV181" i="88" s="1"/>
  <c r="BW181" i="88" s="1"/>
  <c r="BX181" i="88" s="1"/>
  <c r="BY181" i="88" s="1"/>
  <c r="BZ181" i="88" s="1"/>
  <c r="CA181" i="88" s="1"/>
  <c r="CB181" i="88" s="1"/>
  <c r="CC181" i="88" s="1"/>
  <c r="CE181" i="88" s="1"/>
  <c r="CF181" i="88" s="1"/>
  <c r="CG181" i="88" s="1"/>
  <c r="CH181" i="88" s="1"/>
  <c r="CI181" i="88" s="1"/>
  <c r="CJ181" i="88" s="1"/>
  <c r="CK181" i="88" s="1"/>
  <c r="CL181" i="88" s="1"/>
  <c r="CM181" i="88" s="1"/>
  <c r="CN181" i="88" s="1"/>
  <c r="CO181" i="88" s="1"/>
  <c r="CP181" i="88" s="1"/>
  <c r="CR181" i="88" s="1"/>
  <c r="CS181" i="88" s="1"/>
  <c r="CT181" i="88" s="1"/>
  <c r="CU181" i="88" s="1"/>
  <c r="CV181" i="88" s="1"/>
  <c r="CW181" i="88" s="1"/>
  <c r="CX181" i="88" s="1"/>
  <c r="CY181" i="88" s="1"/>
  <c r="CZ181" i="88" s="1"/>
  <c r="DA181" i="88" s="1"/>
  <c r="DB181" i="88" s="1"/>
  <c r="DC181" i="88" s="1"/>
  <c r="DE181" i="88" s="1"/>
  <c r="DF181" i="88" s="1"/>
  <c r="DG181" i="88" s="1"/>
  <c r="DH181" i="88" s="1"/>
  <c r="DI181" i="88" s="1"/>
  <c r="DJ181" i="88" s="1"/>
  <c r="DK181" i="88" s="1"/>
  <c r="DL181" i="88" s="1"/>
  <c r="DM181" i="88" s="1"/>
  <c r="DN181" i="88" s="1"/>
  <c r="DO181" i="88" s="1"/>
  <c r="DP181" i="88" s="1"/>
  <c r="DR181" i="88" s="1"/>
  <c r="DS181" i="88" s="1"/>
  <c r="DT181" i="88" s="1"/>
  <c r="DU181" i="88" s="1"/>
  <c r="DV181" i="88" s="1"/>
  <c r="DW181" i="88" s="1"/>
  <c r="DX181" i="88" s="1"/>
  <c r="DY181" i="88" s="1"/>
  <c r="DZ181" i="88" s="1"/>
  <c r="EA181" i="88" s="1"/>
  <c r="EB181" i="88" s="1"/>
  <c r="EC181" i="88" s="1"/>
  <c r="AE180" i="88"/>
  <c r="AF180" i="88" s="1"/>
  <c r="AG180" i="88" s="1"/>
  <c r="AH180" i="88" s="1"/>
  <c r="AI180" i="88" s="1"/>
  <c r="AJ180" i="88" s="1"/>
  <c r="AK180" i="88" s="1"/>
  <c r="AL180" i="88" s="1"/>
  <c r="AM180" i="88" s="1"/>
  <c r="AN180" i="88" s="1"/>
  <c r="AO180" i="88" s="1"/>
  <c r="AP180" i="88" s="1"/>
  <c r="AR180" i="88" s="1"/>
  <c r="AS180" i="88" s="1"/>
  <c r="AT180" i="88" s="1"/>
  <c r="AU180" i="88" s="1"/>
  <c r="AV180" i="88" s="1"/>
  <c r="AW180" i="88" s="1"/>
  <c r="AX180" i="88" s="1"/>
  <c r="AY180" i="88" s="1"/>
  <c r="AZ180" i="88" s="1"/>
  <c r="BA180" i="88" s="1"/>
  <c r="BB180" i="88" s="1"/>
  <c r="BC180" i="88" s="1"/>
  <c r="BE180" i="88" s="1"/>
  <c r="BF180" i="88" s="1"/>
  <c r="BG180" i="88" s="1"/>
  <c r="BH180" i="88" s="1"/>
  <c r="BI180" i="88" s="1"/>
  <c r="BJ180" i="88" s="1"/>
  <c r="BK180" i="88" s="1"/>
  <c r="BL180" i="88" s="1"/>
  <c r="BM180" i="88" s="1"/>
  <c r="BN180" i="88" s="1"/>
  <c r="BO180" i="88" s="1"/>
  <c r="BP180" i="88" s="1"/>
  <c r="BR180" i="88" s="1"/>
  <c r="BS180" i="88" s="1"/>
  <c r="BT180" i="88" s="1"/>
  <c r="BU180" i="88" s="1"/>
  <c r="BV180" i="88" s="1"/>
  <c r="BW180" i="88" s="1"/>
  <c r="BX180" i="88" s="1"/>
  <c r="BY180" i="88" s="1"/>
  <c r="BZ180" i="88" s="1"/>
  <c r="CA180" i="88" s="1"/>
  <c r="CB180" i="88" s="1"/>
  <c r="CC180" i="88" s="1"/>
  <c r="CE180" i="88" s="1"/>
  <c r="CF180" i="88" s="1"/>
  <c r="CG180" i="88" s="1"/>
  <c r="CH180" i="88" s="1"/>
  <c r="CI180" i="88" s="1"/>
  <c r="CJ180" i="88" s="1"/>
  <c r="CK180" i="88" s="1"/>
  <c r="CL180" i="88" s="1"/>
  <c r="CM180" i="88" s="1"/>
  <c r="CN180" i="88" s="1"/>
  <c r="CO180" i="88" s="1"/>
  <c r="CP180" i="88" s="1"/>
  <c r="CR180" i="88" s="1"/>
  <c r="CS180" i="88" s="1"/>
  <c r="CT180" i="88" s="1"/>
  <c r="CU180" i="88" s="1"/>
  <c r="CV180" i="88" s="1"/>
  <c r="CW180" i="88" s="1"/>
  <c r="CX180" i="88" s="1"/>
  <c r="CY180" i="88" s="1"/>
  <c r="CZ180" i="88" s="1"/>
  <c r="DA180" i="88" s="1"/>
  <c r="DB180" i="88" s="1"/>
  <c r="DC180" i="88" s="1"/>
  <c r="DE180" i="88" s="1"/>
  <c r="DF180" i="88" s="1"/>
  <c r="DG180" i="88" s="1"/>
  <c r="DH180" i="88" s="1"/>
  <c r="DI180" i="88" s="1"/>
  <c r="DJ180" i="88" s="1"/>
  <c r="DK180" i="88" s="1"/>
  <c r="DL180" i="88" s="1"/>
  <c r="DM180" i="88" s="1"/>
  <c r="DN180" i="88" s="1"/>
  <c r="DO180" i="88" s="1"/>
  <c r="DP180" i="88" s="1"/>
  <c r="DR180" i="88" s="1"/>
  <c r="DS180" i="88" s="1"/>
  <c r="DT180" i="88" s="1"/>
  <c r="DU180" i="88" s="1"/>
  <c r="DV180" i="88" s="1"/>
  <c r="DW180" i="88" s="1"/>
  <c r="DX180" i="88" s="1"/>
  <c r="DY180" i="88" s="1"/>
  <c r="DZ180" i="88" s="1"/>
  <c r="EA180" i="88" s="1"/>
  <c r="EB180" i="88" s="1"/>
  <c r="EC180" i="88" s="1"/>
  <c r="AE177" i="88"/>
  <c r="AE176" i="88"/>
  <c r="AF176" i="88" s="1"/>
  <c r="AE175" i="88"/>
  <c r="AF175" i="88" s="1"/>
  <c r="AG175" i="88" s="1"/>
  <c r="AH175" i="88" s="1"/>
  <c r="AI175" i="88" s="1"/>
  <c r="AJ175" i="88" s="1"/>
  <c r="AK175" i="88" s="1"/>
  <c r="AL175" i="88" s="1"/>
  <c r="AM175" i="88" s="1"/>
  <c r="AN175" i="88" s="1"/>
  <c r="AO175" i="88" s="1"/>
  <c r="AP175" i="88" s="1"/>
  <c r="AR175" i="88" s="1"/>
  <c r="AS175" i="88" s="1"/>
  <c r="AT175" i="88" s="1"/>
  <c r="AU175" i="88" s="1"/>
  <c r="AV175" i="88" s="1"/>
  <c r="AW175" i="88" s="1"/>
  <c r="AX175" i="88" s="1"/>
  <c r="AY175" i="88" s="1"/>
  <c r="AZ175" i="88" s="1"/>
  <c r="BA175" i="88" s="1"/>
  <c r="BB175" i="88" s="1"/>
  <c r="BC175" i="88" s="1"/>
  <c r="BE175" i="88" s="1"/>
  <c r="BF175" i="88" s="1"/>
  <c r="BG175" i="88" s="1"/>
  <c r="BH175" i="88" s="1"/>
  <c r="BI175" i="88" s="1"/>
  <c r="BJ175" i="88" s="1"/>
  <c r="BK175" i="88" s="1"/>
  <c r="BL175" i="88" s="1"/>
  <c r="BM175" i="88" s="1"/>
  <c r="BN175" i="88" s="1"/>
  <c r="BO175" i="88" s="1"/>
  <c r="BP175" i="88" s="1"/>
  <c r="BR175" i="88" s="1"/>
  <c r="BS175" i="88" s="1"/>
  <c r="BT175" i="88" s="1"/>
  <c r="BU175" i="88" s="1"/>
  <c r="BV175" i="88" s="1"/>
  <c r="BW175" i="88" s="1"/>
  <c r="BX175" i="88" s="1"/>
  <c r="BY175" i="88" s="1"/>
  <c r="BZ175" i="88" s="1"/>
  <c r="CA175" i="88" s="1"/>
  <c r="CB175" i="88" s="1"/>
  <c r="CC175" i="88" s="1"/>
  <c r="CE175" i="88" s="1"/>
  <c r="CF175" i="88" s="1"/>
  <c r="CG175" i="88" s="1"/>
  <c r="CH175" i="88" s="1"/>
  <c r="CI175" i="88" s="1"/>
  <c r="CJ175" i="88" s="1"/>
  <c r="CK175" i="88" s="1"/>
  <c r="CL175" i="88" s="1"/>
  <c r="CM175" i="88" s="1"/>
  <c r="CN175" i="88" s="1"/>
  <c r="CO175" i="88" s="1"/>
  <c r="CP175" i="88" s="1"/>
  <c r="CR175" i="88" s="1"/>
  <c r="CS175" i="88" s="1"/>
  <c r="CT175" i="88" s="1"/>
  <c r="CU175" i="88" s="1"/>
  <c r="CV175" i="88" s="1"/>
  <c r="CW175" i="88" s="1"/>
  <c r="CX175" i="88" s="1"/>
  <c r="CY175" i="88" s="1"/>
  <c r="CZ175" i="88" s="1"/>
  <c r="DA175" i="88" s="1"/>
  <c r="DB175" i="88" s="1"/>
  <c r="DC175" i="88" s="1"/>
  <c r="DE175" i="88" s="1"/>
  <c r="DF175" i="88" s="1"/>
  <c r="DG175" i="88" s="1"/>
  <c r="DH175" i="88" s="1"/>
  <c r="DI175" i="88" s="1"/>
  <c r="DJ175" i="88" s="1"/>
  <c r="DK175" i="88" s="1"/>
  <c r="DL175" i="88" s="1"/>
  <c r="DM175" i="88" s="1"/>
  <c r="DN175" i="88" s="1"/>
  <c r="DO175" i="88" s="1"/>
  <c r="DP175" i="88" s="1"/>
  <c r="DR175" i="88" s="1"/>
  <c r="DS175" i="88" s="1"/>
  <c r="DT175" i="88" s="1"/>
  <c r="DU175" i="88" s="1"/>
  <c r="DV175" i="88" s="1"/>
  <c r="DW175" i="88" s="1"/>
  <c r="DX175" i="88" s="1"/>
  <c r="DY175" i="88" s="1"/>
  <c r="DZ175" i="88" s="1"/>
  <c r="EA175" i="88" s="1"/>
  <c r="EB175" i="88" s="1"/>
  <c r="EC175" i="88" s="1"/>
  <c r="AE174" i="88"/>
  <c r="AF174" i="88" s="1"/>
  <c r="AG174" i="88" s="1"/>
  <c r="AH174" i="88" s="1"/>
  <c r="AI174" i="88" s="1"/>
  <c r="AJ174" i="88" s="1"/>
  <c r="AK174" i="88" s="1"/>
  <c r="AL174" i="88" s="1"/>
  <c r="AM174" i="88" s="1"/>
  <c r="AN174" i="88" s="1"/>
  <c r="AO174" i="88" s="1"/>
  <c r="AP174" i="88" s="1"/>
  <c r="AR174" i="88" s="1"/>
  <c r="AS174" i="88" s="1"/>
  <c r="AT174" i="88" s="1"/>
  <c r="AU174" i="88" s="1"/>
  <c r="AV174" i="88" s="1"/>
  <c r="AW174" i="88" s="1"/>
  <c r="AX174" i="88" s="1"/>
  <c r="AY174" i="88" s="1"/>
  <c r="AZ174" i="88" s="1"/>
  <c r="BA174" i="88" s="1"/>
  <c r="BB174" i="88" s="1"/>
  <c r="BC174" i="88" s="1"/>
  <c r="BE174" i="88" s="1"/>
  <c r="BF174" i="88" s="1"/>
  <c r="BG174" i="88" s="1"/>
  <c r="BH174" i="88" s="1"/>
  <c r="BI174" i="88" s="1"/>
  <c r="BJ174" i="88" s="1"/>
  <c r="BK174" i="88" s="1"/>
  <c r="BL174" i="88" s="1"/>
  <c r="BM174" i="88" s="1"/>
  <c r="BN174" i="88" s="1"/>
  <c r="BO174" i="88" s="1"/>
  <c r="BP174" i="88" s="1"/>
  <c r="BR174" i="88" s="1"/>
  <c r="BS174" i="88" s="1"/>
  <c r="BT174" i="88" s="1"/>
  <c r="BU174" i="88" s="1"/>
  <c r="BV174" i="88" s="1"/>
  <c r="BW174" i="88" s="1"/>
  <c r="BX174" i="88" s="1"/>
  <c r="BY174" i="88" s="1"/>
  <c r="BZ174" i="88" s="1"/>
  <c r="CA174" i="88" s="1"/>
  <c r="CB174" i="88" s="1"/>
  <c r="CC174" i="88" s="1"/>
  <c r="CE174" i="88" s="1"/>
  <c r="CF174" i="88" s="1"/>
  <c r="CG174" i="88" s="1"/>
  <c r="CH174" i="88" s="1"/>
  <c r="CI174" i="88" s="1"/>
  <c r="CJ174" i="88" s="1"/>
  <c r="CK174" i="88" s="1"/>
  <c r="CL174" i="88" s="1"/>
  <c r="CM174" i="88" s="1"/>
  <c r="CN174" i="88" s="1"/>
  <c r="CO174" i="88" s="1"/>
  <c r="CP174" i="88" s="1"/>
  <c r="CR174" i="88" s="1"/>
  <c r="CS174" i="88" s="1"/>
  <c r="CT174" i="88" s="1"/>
  <c r="CU174" i="88" s="1"/>
  <c r="CV174" i="88" s="1"/>
  <c r="CW174" i="88" s="1"/>
  <c r="CX174" i="88" s="1"/>
  <c r="CY174" i="88" s="1"/>
  <c r="CZ174" i="88" s="1"/>
  <c r="DA174" i="88" s="1"/>
  <c r="DB174" i="88" s="1"/>
  <c r="DC174" i="88" s="1"/>
  <c r="DE174" i="88" s="1"/>
  <c r="DF174" i="88" s="1"/>
  <c r="DG174" i="88" s="1"/>
  <c r="DH174" i="88" s="1"/>
  <c r="DI174" i="88" s="1"/>
  <c r="DJ174" i="88" s="1"/>
  <c r="DK174" i="88" s="1"/>
  <c r="DL174" i="88" s="1"/>
  <c r="DM174" i="88" s="1"/>
  <c r="DN174" i="88" s="1"/>
  <c r="DO174" i="88" s="1"/>
  <c r="DP174" i="88" s="1"/>
  <c r="DR174" i="88" s="1"/>
  <c r="DS174" i="88" s="1"/>
  <c r="DT174" i="88" s="1"/>
  <c r="DU174" i="88" s="1"/>
  <c r="DV174" i="88" s="1"/>
  <c r="DW174" i="88" s="1"/>
  <c r="DX174" i="88" s="1"/>
  <c r="DY174" i="88" s="1"/>
  <c r="DZ174" i="88" s="1"/>
  <c r="EA174" i="88" s="1"/>
  <c r="EB174" i="88" s="1"/>
  <c r="EC174" i="88" s="1"/>
  <c r="B75" i="88"/>
  <c r="B76" i="88"/>
  <c r="B77" i="88"/>
  <c r="B78" i="88"/>
  <c r="B79" i="88"/>
  <c r="B80" i="88"/>
  <c r="B81" i="88"/>
  <c r="B82" i="88"/>
  <c r="B83" i="88"/>
  <c r="B74" i="88"/>
  <c r="AE34" i="88"/>
  <c r="AF34" i="88" s="1"/>
  <c r="AG34" i="88" s="1"/>
  <c r="AH34" i="88" s="1"/>
  <c r="AI34" i="88" s="1"/>
  <c r="AJ34" i="88" s="1"/>
  <c r="AK34" i="88" s="1"/>
  <c r="AL34" i="88" s="1"/>
  <c r="AM34" i="88" s="1"/>
  <c r="AN34" i="88" s="1"/>
  <c r="AO34" i="88" s="1"/>
  <c r="AP34" i="88" s="1"/>
  <c r="AR34" i="88" s="1"/>
  <c r="AS34" i="88" s="1"/>
  <c r="AT34" i="88" s="1"/>
  <c r="AU34" i="88" s="1"/>
  <c r="AV34" i="88" s="1"/>
  <c r="AW34" i="88" s="1"/>
  <c r="AX34" i="88" s="1"/>
  <c r="AY34" i="88" s="1"/>
  <c r="AZ34" i="88" s="1"/>
  <c r="BA34" i="88" s="1"/>
  <c r="BB34" i="88" s="1"/>
  <c r="BC34" i="88" s="1"/>
  <c r="BE34" i="88" s="1"/>
  <c r="BF34" i="88" s="1"/>
  <c r="BG34" i="88" s="1"/>
  <c r="BH34" i="88" s="1"/>
  <c r="BI34" i="88" s="1"/>
  <c r="BJ34" i="88" s="1"/>
  <c r="BK34" i="88" s="1"/>
  <c r="BL34" i="88" s="1"/>
  <c r="BM34" i="88" s="1"/>
  <c r="BN34" i="88" s="1"/>
  <c r="BO34" i="88" s="1"/>
  <c r="BP34" i="88" s="1"/>
  <c r="BR34" i="88" s="1"/>
  <c r="BS34" i="88" s="1"/>
  <c r="BT34" i="88" s="1"/>
  <c r="BU34" i="88" s="1"/>
  <c r="BV34" i="88" s="1"/>
  <c r="BW34" i="88" s="1"/>
  <c r="BX34" i="88" s="1"/>
  <c r="BY34" i="88" s="1"/>
  <c r="BZ34" i="88" s="1"/>
  <c r="CA34" i="88" s="1"/>
  <c r="CB34" i="88" s="1"/>
  <c r="CC34" i="88" s="1"/>
  <c r="CE34" i="88" s="1"/>
  <c r="CF34" i="88" s="1"/>
  <c r="CG34" i="88" s="1"/>
  <c r="CH34" i="88" s="1"/>
  <c r="CI34" i="88" s="1"/>
  <c r="CJ34" i="88" s="1"/>
  <c r="CK34" i="88" s="1"/>
  <c r="CL34" i="88" s="1"/>
  <c r="CM34" i="88" s="1"/>
  <c r="CN34" i="88" s="1"/>
  <c r="CO34" i="88" s="1"/>
  <c r="CP34" i="88" s="1"/>
  <c r="CR34" i="88" s="1"/>
  <c r="CS34" i="88" s="1"/>
  <c r="CT34" i="88" s="1"/>
  <c r="CU34" i="88" s="1"/>
  <c r="CV34" i="88" s="1"/>
  <c r="CW34" i="88" s="1"/>
  <c r="CX34" i="88" s="1"/>
  <c r="CY34" i="88" s="1"/>
  <c r="CZ34" i="88" s="1"/>
  <c r="DA34" i="88" s="1"/>
  <c r="DB34" i="88" s="1"/>
  <c r="DC34" i="88" s="1"/>
  <c r="DE34" i="88" s="1"/>
  <c r="DF34" i="88" s="1"/>
  <c r="DG34" i="88" s="1"/>
  <c r="DH34" i="88" s="1"/>
  <c r="DI34" i="88" s="1"/>
  <c r="DJ34" i="88" s="1"/>
  <c r="DK34" i="88" s="1"/>
  <c r="DL34" i="88" s="1"/>
  <c r="DM34" i="88" s="1"/>
  <c r="DN34" i="88" s="1"/>
  <c r="DO34" i="88" s="1"/>
  <c r="DP34" i="88" s="1"/>
  <c r="DR34" i="88" s="1"/>
  <c r="DS34" i="88" s="1"/>
  <c r="DT34" i="88" s="1"/>
  <c r="DU34" i="88" s="1"/>
  <c r="DV34" i="88" s="1"/>
  <c r="DW34" i="88" s="1"/>
  <c r="DX34" i="88" s="1"/>
  <c r="DY34" i="88" s="1"/>
  <c r="DZ34" i="88" s="1"/>
  <c r="EA34" i="88" s="1"/>
  <c r="EB34" i="88" s="1"/>
  <c r="EC34" i="88" s="1"/>
  <c r="AE33" i="88"/>
  <c r="AF33" i="88" s="1"/>
  <c r="AG33" i="88" s="1"/>
  <c r="AH33" i="88" s="1"/>
  <c r="AI33" i="88" s="1"/>
  <c r="AJ33" i="88" s="1"/>
  <c r="AK33" i="88" s="1"/>
  <c r="AL33" i="88" s="1"/>
  <c r="AM33" i="88" s="1"/>
  <c r="AN33" i="88" s="1"/>
  <c r="AO33" i="88" s="1"/>
  <c r="AP33" i="88" s="1"/>
  <c r="AR33" i="88" s="1"/>
  <c r="AS33" i="88" s="1"/>
  <c r="AT33" i="88" s="1"/>
  <c r="AU33" i="88" s="1"/>
  <c r="AV33" i="88" s="1"/>
  <c r="AW33" i="88" s="1"/>
  <c r="AX33" i="88" s="1"/>
  <c r="AY33" i="88" s="1"/>
  <c r="AZ33" i="88" s="1"/>
  <c r="BA33" i="88" s="1"/>
  <c r="BB33" i="88" s="1"/>
  <c r="BC33" i="88" s="1"/>
  <c r="BE33" i="88" s="1"/>
  <c r="BF33" i="88" s="1"/>
  <c r="BG33" i="88" s="1"/>
  <c r="BH33" i="88" s="1"/>
  <c r="BI33" i="88" s="1"/>
  <c r="BJ33" i="88" s="1"/>
  <c r="BK33" i="88" s="1"/>
  <c r="BL33" i="88" s="1"/>
  <c r="BM33" i="88" s="1"/>
  <c r="BN33" i="88" s="1"/>
  <c r="BO33" i="88" s="1"/>
  <c r="BP33" i="88" s="1"/>
  <c r="BR33" i="88" s="1"/>
  <c r="BS33" i="88" s="1"/>
  <c r="BT33" i="88" s="1"/>
  <c r="BU33" i="88" s="1"/>
  <c r="BV33" i="88" s="1"/>
  <c r="BW33" i="88" s="1"/>
  <c r="BX33" i="88" s="1"/>
  <c r="BY33" i="88" s="1"/>
  <c r="BZ33" i="88" s="1"/>
  <c r="CA33" i="88" s="1"/>
  <c r="CB33" i="88" s="1"/>
  <c r="CC33" i="88" s="1"/>
  <c r="CE33" i="88" s="1"/>
  <c r="CF33" i="88" s="1"/>
  <c r="CG33" i="88" s="1"/>
  <c r="CH33" i="88" s="1"/>
  <c r="CI33" i="88" s="1"/>
  <c r="CJ33" i="88" s="1"/>
  <c r="CK33" i="88" s="1"/>
  <c r="CL33" i="88" s="1"/>
  <c r="CM33" i="88" s="1"/>
  <c r="CN33" i="88" s="1"/>
  <c r="CO33" i="88" s="1"/>
  <c r="CP33" i="88" s="1"/>
  <c r="CR33" i="88" s="1"/>
  <c r="CS33" i="88" s="1"/>
  <c r="CT33" i="88" s="1"/>
  <c r="CU33" i="88" s="1"/>
  <c r="CV33" i="88" s="1"/>
  <c r="CW33" i="88" s="1"/>
  <c r="CX33" i="88" s="1"/>
  <c r="CY33" i="88" s="1"/>
  <c r="CZ33" i="88" s="1"/>
  <c r="DA33" i="88" s="1"/>
  <c r="DB33" i="88" s="1"/>
  <c r="DC33" i="88" s="1"/>
  <c r="DE33" i="88" s="1"/>
  <c r="DF33" i="88" s="1"/>
  <c r="DG33" i="88" s="1"/>
  <c r="DH33" i="88" s="1"/>
  <c r="DI33" i="88" s="1"/>
  <c r="DJ33" i="88" s="1"/>
  <c r="DK33" i="88" s="1"/>
  <c r="DL33" i="88" s="1"/>
  <c r="DM33" i="88" s="1"/>
  <c r="DN33" i="88" s="1"/>
  <c r="DO33" i="88" s="1"/>
  <c r="DP33" i="88" s="1"/>
  <c r="DR33" i="88" s="1"/>
  <c r="DS33" i="88" s="1"/>
  <c r="DT33" i="88" s="1"/>
  <c r="DU33" i="88" s="1"/>
  <c r="DV33" i="88" s="1"/>
  <c r="DW33" i="88" s="1"/>
  <c r="DX33" i="88" s="1"/>
  <c r="DY33" i="88" s="1"/>
  <c r="DZ33" i="88" s="1"/>
  <c r="EA33" i="88" s="1"/>
  <c r="EB33" i="88" s="1"/>
  <c r="EC33" i="88" s="1"/>
  <c r="AE31" i="88"/>
  <c r="AE30" i="88"/>
  <c r="AF30" i="88" s="1"/>
  <c r="AG30" i="88" s="1"/>
  <c r="AH30" i="88" s="1"/>
  <c r="AI30" i="88" s="1"/>
  <c r="AJ30" i="88" s="1"/>
  <c r="AK30" i="88" s="1"/>
  <c r="AL30" i="88" s="1"/>
  <c r="AM30" i="88" s="1"/>
  <c r="AN30" i="88" s="1"/>
  <c r="AO30" i="88" s="1"/>
  <c r="AP30" i="88" s="1"/>
  <c r="AR30" i="88" s="1"/>
  <c r="AS30" i="88" s="1"/>
  <c r="AT30" i="88" s="1"/>
  <c r="AU30" i="88" s="1"/>
  <c r="AV30" i="88" s="1"/>
  <c r="AW30" i="88" s="1"/>
  <c r="AX30" i="88" s="1"/>
  <c r="AY30" i="88" s="1"/>
  <c r="AZ30" i="88" s="1"/>
  <c r="BA30" i="88" s="1"/>
  <c r="BB30" i="88" s="1"/>
  <c r="BC30" i="88" s="1"/>
  <c r="BE30" i="88" s="1"/>
  <c r="BF30" i="88" s="1"/>
  <c r="AE29" i="88"/>
  <c r="AF29" i="88" s="1"/>
  <c r="AG29" i="88" s="1"/>
  <c r="AH29" i="88" s="1"/>
  <c r="AI29" i="88" s="1"/>
  <c r="AJ29" i="88" s="1"/>
  <c r="AK29" i="88" s="1"/>
  <c r="AL29" i="88" s="1"/>
  <c r="AM29" i="88" s="1"/>
  <c r="AN29" i="88" s="1"/>
  <c r="AO29" i="88" s="1"/>
  <c r="AP29" i="88" s="1"/>
  <c r="AR29" i="88" s="1"/>
  <c r="AS29" i="88" s="1"/>
  <c r="AT29" i="88" s="1"/>
  <c r="AU29" i="88" s="1"/>
  <c r="AV29" i="88" s="1"/>
  <c r="AW29" i="88" s="1"/>
  <c r="AX29" i="88" s="1"/>
  <c r="AY29" i="88" s="1"/>
  <c r="AZ29" i="88" s="1"/>
  <c r="BA29" i="88" s="1"/>
  <c r="BB29" i="88" s="1"/>
  <c r="BC29" i="88" s="1"/>
  <c r="BE29" i="88" s="1"/>
  <c r="BF29" i="88" s="1"/>
  <c r="BG29" i="88" s="1"/>
  <c r="BH29" i="88" s="1"/>
  <c r="BI29" i="88" s="1"/>
  <c r="BJ29" i="88" s="1"/>
  <c r="BK29" i="88" s="1"/>
  <c r="BL29" i="88" s="1"/>
  <c r="BM29" i="88" s="1"/>
  <c r="BN29" i="88" s="1"/>
  <c r="BO29" i="88" s="1"/>
  <c r="BP29" i="88" s="1"/>
  <c r="BR29" i="88" s="1"/>
  <c r="BS29" i="88" s="1"/>
  <c r="BT29" i="88" s="1"/>
  <c r="BU29" i="88" s="1"/>
  <c r="BV29" i="88" s="1"/>
  <c r="BW29" i="88" s="1"/>
  <c r="BX29" i="88" s="1"/>
  <c r="BY29" i="88" s="1"/>
  <c r="BZ29" i="88" s="1"/>
  <c r="CA29" i="88" s="1"/>
  <c r="CB29" i="88" s="1"/>
  <c r="CC29" i="88" s="1"/>
  <c r="CE29" i="88" s="1"/>
  <c r="CF29" i="88" s="1"/>
  <c r="CG29" i="88" s="1"/>
  <c r="CH29" i="88" s="1"/>
  <c r="CI29" i="88" s="1"/>
  <c r="CJ29" i="88" s="1"/>
  <c r="CK29" i="88" s="1"/>
  <c r="CL29" i="88" s="1"/>
  <c r="CM29" i="88" s="1"/>
  <c r="CN29" i="88" s="1"/>
  <c r="CO29" i="88" s="1"/>
  <c r="CP29" i="88" s="1"/>
  <c r="CR29" i="88" s="1"/>
  <c r="CS29" i="88" s="1"/>
  <c r="CT29" i="88" s="1"/>
  <c r="CU29" i="88" s="1"/>
  <c r="CV29" i="88" s="1"/>
  <c r="CW29" i="88" s="1"/>
  <c r="CX29" i="88" s="1"/>
  <c r="CY29" i="88" s="1"/>
  <c r="CZ29" i="88" s="1"/>
  <c r="DA29" i="88" s="1"/>
  <c r="DB29" i="88" s="1"/>
  <c r="DC29" i="88" s="1"/>
  <c r="DE29" i="88" s="1"/>
  <c r="DF29" i="88" s="1"/>
  <c r="DG29" i="88" s="1"/>
  <c r="DH29" i="88" s="1"/>
  <c r="DI29" i="88" s="1"/>
  <c r="DJ29" i="88" s="1"/>
  <c r="DK29" i="88" s="1"/>
  <c r="DL29" i="88" s="1"/>
  <c r="DM29" i="88" s="1"/>
  <c r="DN29" i="88" s="1"/>
  <c r="DO29" i="88" s="1"/>
  <c r="DP29" i="88" s="1"/>
  <c r="DR29" i="88" s="1"/>
  <c r="DS29" i="88" s="1"/>
  <c r="DT29" i="88" s="1"/>
  <c r="DU29" i="88" s="1"/>
  <c r="DV29" i="88" s="1"/>
  <c r="DW29" i="88" s="1"/>
  <c r="DX29" i="88" s="1"/>
  <c r="DY29" i="88" s="1"/>
  <c r="DZ29" i="88" s="1"/>
  <c r="EA29" i="88" s="1"/>
  <c r="EB29" i="88" s="1"/>
  <c r="EC29" i="88" s="1"/>
  <c r="AE27" i="88"/>
  <c r="AF27" i="88" s="1"/>
  <c r="AG27" i="88" s="1"/>
  <c r="AH27" i="88" s="1"/>
  <c r="AI27" i="88" s="1"/>
  <c r="AJ27" i="88" s="1"/>
  <c r="AK27" i="88" s="1"/>
  <c r="AL27" i="88" s="1"/>
  <c r="AM27" i="88" s="1"/>
  <c r="AN27" i="88" s="1"/>
  <c r="AO27" i="88" s="1"/>
  <c r="AP27" i="88" s="1"/>
  <c r="AR27" i="88" s="1"/>
  <c r="AS27" i="88" s="1"/>
  <c r="AT27" i="88" s="1"/>
  <c r="AU27" i="88" s="1"/>
  <c r="AV27" i="88" s="1"/>
  <c r="AW27" i="88" s="1"/>
  <c r="AX27" i="88" s="1"/>
  <c r="AY27" i="88" s="1"/>
  <c r="AZ27" i="88" s="1"/>
  <c r="BA27" i="88" s="1"/>
  <c r="BB27" i="88" s="1"/>
  <c r="BC27" i="88" s="1"/>
  <c r="BE27" i="88" s="1"/>
  <c r="BF27" i="88" s="1"/>
  <c r="BG27" i="88" s="1"/>
  <c r="BH27" i="88" s="1"/>
  <c r="BI27" i="88" s="1"/>
  <c r="BJ27" i="88" s="1"/>
  <c r="BK27" i="88" s="1"/>
  <c r="BL27" i="88" s="1"/>
  <c r="BM27" i="88" s="1"/>
  <c r="BN27" i="88" s="1"/>
  <c r="BO27" i="88" s="1"/>
  <c r="BP27" i="88" s="1"/>
  <c r="BR27" i="88" s="1"/>
  <c r="BS27" i="88" s="1"/>
  <c r="BT27" i="88" s="1"/>
  <c r="BU27" i="88" s="1"/>
  <c r="BV27" i="88" s="1"/>
  <c r="BW27" i="88" s="1"/>
  <c r="BX27" i="88" s="1"/>
  <c r="BY27" i="88" s="1"/>
  <c r="BZ27" i="88" s="1"/>
  <c r="CA27" i="88" s="1"/>
  <c r="CB27" i="88" s="1"/>
  <c r="CC27" i="88" s="1"/>
  <c r="CE27" i="88" s="1"/>
  <c r="CF27" i="88" s="1"/>
  <c r="CG27" i="88" s="1"/>
  <c r="CH27" i="88" s="1"/>
  <c r="CI27" i="88" s="1"/>
  <c r="CJ27" i="88" s="1"/>
  <c r="CK27" i="88" s="1"/>
  <c r="CL27" i="88" s="1"/>
  <c r="CM27" i="88" s="1"/>
  <c r="CN27" i="88" s="1"/>
  <c r="CO27" i="88" s="1"/>
  <c r="CP27" i="88" s="1"/>
  <c r="CR27" i="88" s="1"/>
  <c r="CS27" i="88" s="1"/>
  <c r="CT27" i="88" s="1"/>
  <c r="CU27" i="88" s="1"/>
  <c r="CV27" i="88" s="1"/>
  <c r="CW27" i="88" s="1"/>
  <c r="CX27" i="88" s="1"/>
  <c r="CY27" i="88" s="1"/>
  <c r="CZ27" i="88" s="1"/>
  <c r="DA27" i="88" s="1"/>
  <c r="DB27" i="88" s="1"/>
  <c r="DC27" i="88" s="1"/>
  <c r="DE27" i="88" s="1"/>
  <c r="DF27" i="88" s="1"/>
  <c r="DG27" i="88" s="1"/>
  <c r="DH27" i="88" s="1"/>
  <c r="DI27" i="88" s="1"/>
  <c r="DJ27" i="88" s="1"/>
  <c r="DK27" i="88" s="1"/>
  <c r="DL27" i="88" s="1"/>
  <c r="DM27" i="88" s="1"/>
  <c r="DN27" i="88" s="1"/>
  <c r="DO27" i="88" s="1"/>
  <c r="DP27" i="88" s="1"/>
  <c r="DR27" i="88" s="1"/>
  <c r="DS27" i="88" s="1"/>
  <c r="DT27" i="88" s="1"/>
  <c r="DU27" i="88" s="1"/>
  <c r="DV27" i="88" s="1"/>
  <c r="DW27" i="88" s="1"/>
  <c r="DX27" i="88" s="1"/>
  <c r="DY27" i="88" s="1"/>
  <c r="DZ27" i="88" s="1"/>
  <c r="EA27" i="88" s="1"/>
  <c r="EB27" i="88" s="1"/>
  <c r="EC27" i="88" s="1"/>
  <c r="AE25" i="88"/>
  <c r="AF25" i="88" l="1"/>
  <c r="J229" i="88"/>
  <c r="S228" i="88"/>
  <c r="J224" i="88"/>
  <c r="L80" i="88"/>
  <c r="F76" i="88"/>
  <c r="P227" i="88"/>
  <c r="R82" i="88"/>
  <c r="BK78" i="88"/>
  <c r="M81" i="88"/>
  <c r="AE77" i="88"/>
  <c r="DX83" i="88"/>
  <c r="AJ79" i="88"/>
  <c r="Z75" i="88"/>
  <c r="AA230" i="88"/>
  <c r="E226" i="88"/>
  <c r="AE222" i="88"/>
  <c r="E229" i="88"/>
  <c r="F229" i="88"/>
  <c r="AO229" i="88"/>
  <c r="BA229" i="88"/>
  <c r="BN229" i="88"/>
  <c r="BR229" i="88"/>
  <c r="BS229" i="88"/>
  <c r="BW229" i="88"/>
  <c r="BX229" i="88"/>
  <c r="CJ229" i="88"/>
  <c r="AB225" i="88"/>
  <c r="Z225" i="88"/>
  <c r="G224" i="88"/>
  <c r="P228" i="88"/>
  <c r="AG176" i="88"/>
  <c r="AF177" i="88"/>
  <c r="AE178" i="88"/>
  <c r="AE228" i="88"/>
  <c r="I224" i="88"/>
  <c r="AE179" i="88"/>
  <c r="U223" i="88"/>
  <c r="CP223" i="88"/>
  <c r="AX223" i="88"/>
  <c r="DI223" i="88"/>
  <c r="BM223" i="88"/>
  <c r="AG223" i="88"/>
  <c r="S223" i="88"/>
  <c r="AB223" i="88"/>
  <c r="X224" i="88"/>
  <c r="BH224" i="88"/>
  <c r="CN224" i="88"/>
  <c r="DX224" i="88"/>
  <c r="AW224" i="88"/>
  <c r="CG224" i="88"/>
  <c r="DM224" i="88"/>
  <c r="U222" i="88"/>
  <c r="BC223" i="88"/>
  <c r="CI223" i="88"/>
  <c r="DS223" i="88"/>
  <c r="BB224" i="88"/>
  <c r="CL224" i="88"/>
  <c r="DR224" i="88"/>
  <c r="AZ223" i="88"/>
  <c r="CJ223" i="88"/>
  <c r="DT223" i="88"/>
  <c r="BG224" i="88"/>
  <c r="CM224" i="88"/>
  <c r="DG224" i="88"/>
  <c r="DW224" i="88"/>
  <c r="P222" i="88"/>
  <c r="AE172" i="88"/>
  <c r="AF172" i="88" s="1"/>
  <c r="AG172" i="88" s="1"/>
  <c r="AH172" i="88" s="1"/>
  <c r="AI172" i="88" s="1"/>
  <c r="AJ172" i="88" s="1"/>
  <c r="AK172" i="88" s="1"/>
  <c r="AL172" i="88" s="1"/>
  <c r="AM172" i="88" s="1"/>
  <c r="AN172" i="88" s="1"/>
  <c r="AO172" i="88" s="1"/>
  <c r="AP172" i="88" s="1"/>
  <c r="AE173" i="88"/>
  <c r="O76" i="88"/>
  <c r="P80" i="88"/>
  <c r="W80" i="88"/>
  <c r="G80" i="88"/>
  <c r="R76" i="88"/>
  <c r="M76" i="88"/>
  <c r="H76" i="88"/>
  <c r="AU78" i="88"/>
  <c r="V78" i="88"/>
  <c r="EA78" i="88"/>
  <c r="AB80" i="88"/>
  <c r="P78" i="88"/>
  <c r="N76" i="88"/>
  <c r="U80" i="88"/>
  <c r="DK78" i="88"/>
  <c r="N78" i="88"/>
  <c r="K78" i="88"/>
  <c r="I78" i="88"/>
  <c r="BO78" i="88"/>
  <c r="BC78" i="88"/>
  <c r="DS78" i="88"/>
  <c r="BG78" i="88"/>
  <c r="DW78" i="88"/>
  <c r="BG30" i="88"/>
  <c r="AF31" i="88"/>
  <c r="AF80" i="88"/>
  <c r="AE32" i="88"/>
  <c r="AJ78" i="88"/>
  <c r="AZ78" i="88"/>
  <c r="BT78" i="88"/>
  <c r="CJ78" i="88"/>
  <c r="CZ78" i="88"/>
  <c r="DT78" i="88"/>
  <c r="AG78" i="88"/>
  <c r="AW78" i="88"/>
  <c r="BM78" i="88"/>
  <c r="CG78" i="88"/>
  <c r="CW78" i="88"/>
  <c r="DM78" i="88"/>
  <c r="AH78" i="88"/>
  <c r="AX78" i="88"/>
  <c r="BN78" i="88"/>
  <c r="CH78" i="88"/>
  <c r="CX78" i="88"/>
  <c r="DN78" i="88"/>
  <c r="AM76" i="88"/>
  <c r="AU76" i="88"/>
  <c r="AE26" i="88"/>
  <c r="CX76" i="88" l="1"/>
  <c r="DI76" i="88"/>
  <c r="AS76" i="88"/>
  <c r="CR76" i="88"/>
  <c r="BZ76" i="88"/>
  <c r="BH76" i="88"/>
  <c r="DE76" i="88"/>
  <c r="DK76" i="88"/>
  <c r="D168" i="88"/>
  <c r="DY76" i="88"/>
  <c r="DX76" i="88"/>
  <c r="DG76" i="88"/>
  <c r="BN76" i="88"/>
  <c r="BI76" i="88"/>
  <c r="BP76" i="88"/>
  <c r="CE76" i="88"/>
  <c r="DV76" i="88"/>
  <c r="AX76" i="88"/>
  <c r="CC76" i="88"/>
  <c r="CV76" i="88"/>
  <c r="AR76" i="88"/>
  <c r="BO76" i="88"/>
  <c r="CT76" i="88"/>
  <c r="AT76" i="88"/>
  <c r="CG76" i="88"/>
  <c r="AG76" i="88"/>
  <c r="CN76" i="88"/>
  <c r="EA76" i="88"/>
  <c r="CA76" i="88"/>
  <c r="AC76" i="88"/>
  <c r="AB76" i="88"/>
  <c r="AA76" i="88"/>
  <c r="AG25" i="88"/>
  <c r="U227" i="88"/>
  <c r="CX230" i="88"/>
  <c r="AO230" i="88"/>
  <c r="DE229" i="88"/>
  <c r="U229" i="88"/>
  <c r="DG230" i="88"/>
  <c r="BB230" i="88"/>
  <c r="DR229" i="88"/>
  <c r="DA229" i="88"/>
  <c r="AC229" i="88"/>
  <c r="AB81" i="88"/>
  <c r="DP229" i="88"/>
  <c r="AZ229" i="88"/>
  <c r="DG229" i="88"/>
  <c r="AY229" i="88"/>
  <c r="CX229" i="88"/>
  <c r="AP229" i="88"/>
  <c r="CG229" i="88"/>
  <c r="G229" i="88"/>
  <c r="M229" i="88"/>
  <c r="AP83" i="88"/>
  <c r="J222" i="88"/>
  <c r="DH229" i="88"/>
  <c r="AV229" i="88"/>
  <c r="CY229" i="88"/>
  <c r="AM229" i="88"/>
  <c r="CP229" i="88"/>
  <c r="AH229" i="88"/>
  <c r="BY229" i="88"/>
  <c r="K229" i="88"/>
  <c r="AA229" i="88"/>
  <c r="CL82" i="88"/>
  <c r="AR82" i="88"/>
  <c r="N82" i="88"/>
  <c r="BR82" i="88"/>
  <c r="AA82" i="88"/>
  <c r="CG82" i="88"/>
  <c r="CE82" i="88"/>
  <c r="BM82" i="88"/>
  <c r="DL82" i="88"/>
  <c r="BC82" i="88"/>
  <c r="DW82" i="88"/>
  <c r="DS82" i="88"/>
  <c r="BO230" i="88"/>
  <c r="CV229" i="88"/>
  <c r="BT229" i="88"/>
  <c r="AN229" i="88"/>
  <c r="DS229" i="88"/>
  <c r="CM229" i="88"/>
  <c r="BO229" i="88"/>
  <c r="AE229" i="88"/>
  <c r="DN229" i="88"/>
  <c r="CL229" i="88"/>
  <c r="BB229" i="88"/>
  <c r="DY229" i="88"/>
  <c r="CW229" i="88"/>
  <c r="BM229" i="88"/>
  <c r="AK229" i="88"/>
  <c r="H229" i="88"/>
  <c r="X229" i="88"/>
  <c r="W229" i="88"/>
  <c r="DR82" i="88"/>
  <c r="AG82" i="88"/>
  <c r="CR82" i="88"/>
  <c r="K222" i="88"/>
  <c r="W222" i="88"/>
  <c r="DT229" i="88"/>
  <c r="CN229" i="88"/>
  <c r="BP229" i="88"/>
  <c r="AF229" i="88"/>
  <c r="DO229" i="88"/>
  <c r="CI229" i="88"/>
  <c r="BC229" i="88"/>
  <c r="CK230" i="88"/>
  <c r="DF229" i="88"/>
  <c r="BV229" i="88"/>
  <c r="AX229" i="88"/>
  <c r="DU229" i="88"/>
  <c r="CK229" i="88"/>
  <c r="BE229" i="88"/>
  <c r="AG229" i="88"/>
  <c r="P229" i="88"/>
  <c r="I229" i="88"/>
  <c r="S229" i="88"/>
  <c r="M82" i="88"/>
  <c r="DJ76" i="88"/>
  <c r="BV76" i="88"/>
  <c r="AH76" i="88"/>
  <c r="CO76" i="88"/>
  <c r="BE76" i="88"/>
  <c r="DP76" i="88"/>
  <c r="BX76" i="88"/>
  <c r="AF76" i="88"/>
  <c r="CY76" i="88"/>
  <c r="BG76" i="88"/>
  <c r="BB82" i="88"/>
  <c r="CW82" i="88"/>
  <c r="CB82" i="88"/>
  <c r="BG82" i="88"/>
  <c r="J76" i="88"/>
  <c r="V76" i="88"/>
  <c r="L76" i="88"/>
  <c r="DN76" i="88"/>
  <c r="CP76" i="88"/>
  <c r="BF76" i="88"/>
  <c r="EC76" i="88"/>
  <c r="CW76" i="88"/>
  <c r="BM76" i="88"/>
  <c r="AO76" i="88"/>
  <c r="DL76" i="88"/>
  <c r="CB76" i="88"/>
  <c r="AV76" i="88"/>
  <c r="DW76" i="88"/>
  <c r="CM76" i="88"/>
  <c r="BK76" i="88"/>
  <c r="AE76" i="88"/>
  <c r="DB82" i="88"/>
  <c r="AL82" i="88"/>
  <c r="DM82" i="88"/>
  <c r="AW82" i="88"/>
  <c r="EB82" i="88"/>
  <c r="BL82" i="88"/>
  <c r="X82" i="88"/>
  <c r="O82" i="88"/>
  <c r="CU82" i="88"/>
  <c r="AC82" i="88"/>
  <c r="Y76" i="88"/>
  <c r="H82" i="88"/>
  <c r="G76" i="88"/>
  <c r="P76" i="88"/>
  <c r="DZ76" i="88"/>
  <c r="DF76" i="88"/>
  <c r="CH76" i="88"/>
  <c r="BJ76" i="88"/>
  <c r="AP76" i="88"/>
  <c r="DM76" i="88"/>
  <c r="CS76" i="88"/>
  <c r="BY76" i="88"/>
  <c r="AW76" i="88"/>
  <c r="EB76" i="88"/>
  <c r="DH76" i="88"/>
  <c r="CF76" i="88"/>
  <c r="BL76" i="88"/>
  <c r="AN76" i="88"/>
  <c r="DO76" i="88"/>
  <c r="CU76" i="88"/>
  <c r="BW76" i="88"/>
  <c r="AY76" i="88"/>
  <c r="U76" i="88"/>
  <c r="T76" i="88"/>
  <c r="Z76" i="88"/>
  <c r="W76" i="88"/>
  <c r="I76" i="88"/>
  <c r="BW83" i="88"/>
  <c r="Y81" i="88"/>
  <c r="DN82" i="88"/>
  <c r="BN82" i="88"/>
  <c r="AH82" i="88"/>
  <c r="DI82" i="88"/>
  <c r="BI82" i="88"/>
  <c r="CN82" i="88"/>
  <c r="BH82" i="88"/>
  <c r="DC82" i="88"/>
  <c r="CA82" i="88"/>
  <c r="DG82" i="88"/>
  <c r="Y82" i="88"/>
  <c r="DZ82" i="88"/>
  <c r="CT82" i="88"/>
  <c r="BZ82" i="88"/>
  <c r="BJ82" i="88"/>
  <c r="AT82" i="88"/>
  <c r="DY82" i="88"/>
  <c r="CO82" i="88"/>
  <c r="BY82" i="88"/>
  <c r="BE82" i="88"/>
  <c r="AO82" i="88"/>
  <c r="DT82" i="88"/>
  <c r="CJ82" i="88"/>
  <c r="AZ82" i="88"/>
  <c r="CI82" i="88"/>
  <c r="S82" i="88"/>
  <c r="BK82" i="88"/>
  <c r="U82" i="88"/>
  <c r="CX82" i="88"/>
  <c r="AX82" i="88"/>
  <c r="CS82" i="88"/>
  <c r="AS82" i="88"/>
  <c r="DX82" i="88"/>
  <c r="BX82" i="88"/>
  <c r="AN82" i="88"/>
  <c r="AI82" i="88"/>
  <c r="T82" i="88"/>
  <c r="BO82" i="88"/>
  <c r="F82" i="88"/>
  <c r="K82" i="88"/>
  <c r="AM82" i="88"/>
  <c r="L82" i="88"/>
  <c r="DJ82" i="88"/>
  <c r="DE82" i="88"/>
  <c r="CZ82" i="88"/>
  <c r="BT82" i="88"/>
  <c r="AJ82" i="88"/>
  <c r="DO82" i="88"/>
  <c r="AY82" i="88"/>
  <c r="EA82" i="88"/>
  <c r="Z82" i="88"/>
  <c r="CM82" i="88"/>
  <c r="W82" i="88"/>
  <c r="P82" i="88"/>
  <c r="O75" i="88"/>
  <c r="DV82" i="88"/>
  <c r="DF82" i="88"/>
  <c r="CP82" i="88"/>
  <c r="BV82" i="88"/>
  <c r="BF82" i="88"/>
  <c r="AP82" i="88"/>
  <c r="DU82" i="88"/>
  <c r="DA82" i="88"/>
  <c r="CK82" i="88"/>
  <c r="BU82" i="88"/>
  <c r="BA82" i="88"/>
  <c r="AK82" i="88"/>
  <c r="CK83" i="88"/>
  <c r="DP82" i="88"/>
  <c r="CV82" i="88"/>
  <c r="CF82" i="88"/>
  <c r="BP82" i="88"/>
  <c r="AV82" i="88"/>
  <c r="AF82" i="88"/>
  <c r="BS82" i="88"/>
  <c r="AB82" i="88"/>
  <c r="I82" i="88"/>
  <c r="CY82" i="88"/>
  <c r="AE82" i="88"/>
  <c r="J82" i="88"/>
  <c r="DK82" i="88"/>
  <c r="AU82" i="88"/>
  <c r="V82" i="88"/>
  <c r="BW82" i="88"/>
  <c r="G82" i="88"/>
  <c r="E82" i="88"/>
  <c r="DX229" i="88"/>
  <c r="CZ229" i="88"/>
  <c r="CF229" i="88"/>
  <c r="BH229" i="88"/>
  <c r="AJ229" i="88"/>
  <c r="DW229" i="88"/>
  <c r="DC229" i="88"/>
  <c r="CE229" i="88"/>
  <c r="BG229" i="88"/>
  <c r="AI229" i="88"/>
  <c r="DV229" i="88"/>
  <c r="DB229" i="88"/>
  <c r="CH229" i="88"/>
  <c r="BF229" i="88"/>
  <c r="AL229" i="88"/>
  <c r="DM229" i="88"/>
  <c r="CO229" i="88"/>
  <c r="BU229" i="88"/>
  <c r="AW229" i="88"/>
  <c r="V229" i="88"/>
  <c r="L229" i="88"/>
  <c r="AB229" i="88"/>
  <c r="R229" i="88"/>
  <c r="N229" i="88"/>
  <c r="CH82" i="88"/>
  <c r="EC82" i="88"/>
  <c r="CC82" i="88"/>
  <c r="DH82" i="88"/>
  <c r="F75" i="88"/>
  <c r="DT83" i="88"/>
  <c r="N75" i="88"/>
  <c r="K75" i="88"/>
  <c r="DR76" i="88"/>
  <c r="DB76" i="88"/>
  <c r="CL76" i="88"/>
  <c r="BR76" i="88"/>
  <c r="BB76" i="88"/>
  <c r="AL76" i="88"/>
  <c r="DU76" i="88"/>
  <c r="DA76" i="88"/>
  <c r="CK76" i="88"/>
  <c r="BU76" i="88"/>
  <c r="BA76" i="88"/>
  <c r="AK76" i="88"/>
  <c r="DT76" i="88"/>
  <c r="CZ76" i="88"/>
  <c r="CJ76" i="88"/>
  <c r="BT76" i="88"/>
  <c r="AZ76" i="88"/>
  <c r="AJ76" i="88"/>
  <c r="DS76" i="88"/>
  <c r="DC76" i="88"/>
  <c r="CI76" i="88"/>
  <c r="BS76" i="88"/>
  <c r="BC76" i="88"/>
  <c r="AI76" i="88"/>
  <c r="AE81" i="88"/>
  <c r="BJ83" i="88"/>
  <c r="DY83" i="88"/>
  <c r="BP83" i="88"/>
  <c r="R75" i="88"/>
  <c r="G81" i="88"/>
  <c r="X76" i="88"/>
  <c r="K76" i="88"/>
  <c r="V75" i="88"/>
  <c r="S76" i="88"/>
  <c r="E76" i="88"/>
  <c r="BY83" i="88"/>
  <c r="AJ83" i="88"/>
  <c r="G83" i="88"/>
  <c r="R222" i="88"/>
  <c r="Y222" i="88"/>
  <c r="I222" i="88"/>
  <c r="DZ223" i="88"/>
  <c r="DJ223" i="88"/>
  <c r="CT223" i="88"/>
  <c r="BZ223" i="88"/>
  <c r="BJ223" i="88"/>
  <c r="AT223" i="88"/>
  <c r="Z223" i="88"/>
  <c r="DU223" i="88"/>
  <c r="DA223" i="88"/>
  <c r="CK223" i="88"/>
  <c r="BU223" i="88"/>
  <c r="Y223" i="88"/>
  <c r="DF223" i="88"/>
  <c r="CL223" i="88"/>
  <c r="BN223" i="88"/>
  <c r="AP223" i="88"/>
  <c r="EC223" i="88"/>
  <c r="DE223" i="88"/>
  <c r="CG223" i="88"/>
  <c r="BI223" i="88"/>
  <c r="AS223" i="88"/>
  <c r="AC223" i="88"/>
  <c r="P223" i="88"/>
  <c r="W223" i="88"/>
  <c r="G223" i="88"/>
  <c r="F223" i="88"/>
  <c r="AM223" i="88"/>
  <c r="BG223" i="88"/>
  <c r="BW223" i="88"/>
  <c r="CM223" i="88"/>
  <c r="DG223" i="88"/>
  <c r="DW223" i="88"/>
  <c r="AN223" i="88"/>
  <c r="BH223" i="88"/>
  <c r="BX223" i="88"/>
  <c r="CN223" i="88"/>
  <c r="DH223" i="88"/>
  <c r="DX223" i="88"/>
  <c r="R223" i="88"/>
  <c r="DR223" i="88"/>
  <c r="CX223" i="88"/>
  <c r="BV223" i="88"/>
  <c r="BB223" i="88"/>
  <c r="AH223" i="88"/>
  <c r="DM223" i="88"/>
  <c r="CS223" i="88"/>
  <c r="BY223" i="88"/>
  <c r="BA223" i="88"/>
  <c r="AK223" i="88"/>
  <c r="I223" i="88"/>
  <c r="H223" i="88"/>
  <c r="O223" i="88"/>
  <c r="X223" i="88"/>
  <c r="J223" i="88"/>
  <c r="AE223" i="88"/>
  <c r="AY223" i="88"/>
  <c r="BO223" i="88"/>
  <c r="CE223" i="88"/>
  <c r="CY223" i="88"/>
  <c r="DO223" i="88"/>
  <c r="AF223" i="88"/>
  <c r="AV223" i="88"/>
  <c r="BP223" i="88"/>
  <c r="CF223" i="88"/>
  <c r="CV223" i="88"/>
  <c r="DP223" i="88"/>
  <c r="T225" i="88"/>
  <c r="U225" i="88"/>
  <c r="H225" i="88"/>
  <c r="V225" i="88"/>
  <c r="J225" i="88"/>
  <c r="AC225" i="88"/>
  <c r="X225" i="88"/>
  <c r="P225" i="88"/>
  <c r="G225" i="88"/>
  <c r="S225" i="88"/>
  <c r="M225" i="88"/>
  <c r="Y225" i="88"/>
  <c r="O225" i="88"/>
  <c r="F225" i="88"/>
  <c r="AA225" i="88"/>
  <c r="AE225" i="88"/>
  <c r="DZ78" i="88"/>
  <c r="DJ78" i="88"/>
  <c r="CT78" i="88"/>
  <c r="BZ78" i="88"/>
  <c r="BJ78" i="88"/>
  <c r="AT78" i="88"/>
  <c r="EC78" i="88"/>
  <c r="DI78" i="88"/>
  <c r="CS78" i="88"/>
  <c r="CC78" i="88"/>
  <c r="BI78" i="88"/>
  <c r="AS78" i="88"/>
  <c r="AE80" i="88"/>
  <c r="DP78" i="88"/>
  <c r="CV78" i="88"/>
  <c r="CF78" i="88"/>
  <c r="BP78" i="88"/>
  <c r="AV78" i="88"/>
  <c r="AF78" i="88"/>
  <c r="DG78" i="88"/>
  <c r="AM78" i="88"/>
  <c r="DC78" i="88"/>
  <c r="AI78" i="88"/>
  <c r="DO78" i="88"/>
  <c r="AY78" i="88"/>
  <c r="AA78" i="88"/>
  <c r="AB78" i="88"/>
  <c r="M78" i="88"/>
  <c r="W78" i="88"/>
  <c r="F78" i="88"/>
  <c r="AC78" i="88"/>
  <c r="X80" i="88"/>
  <c r="Z80" i="88"/>
  <c r="CU78" i="88"/>
  <c r="I80" i="88"/>
  <c r="J80" i="88"/>
  <c r="K80" i="88"/>
  <c r="S80" i="88"/>
  <c r="E80" i="88"/>
  <c r="E129" i="88" s="1"/>
  <c r="G222" i="88"/>
  <c r="N222" i="88"/>
  <c r="S222" i="88"/>
  <c r="T222" i="88"/>
  <c r="Z222" i="88"/>
  <c r="DS224" i="88"/>
  <c r="DC224" i="88"/>
  <c r="CE224" i="88"/>
  <c r="AY224" i="88"/>
  <c r="DL223" i="88"/>
  <c r="CB223" i="88"/>
  <c r="AR223" i="88"/>
  <c r="DJ224" i="88"/>
  <c r="BZ224" i="88"/>
  <c r="AT224" i="88"/>
  <c r="DK223" i="88"/>
  <c r="CA223" i="88"/>
  <c r="AU223" i="88"/>
  <c r="M222" i="88"/>
  <c r="DE224" i="88"/>
  <c r="BY224" i="88"/>
  <c r="AO224" i="88"/>
  <c r="DP224" i="88"/>
  <c r="CF224" i="88"/>
  <c r="AV224" i="88"/>
  <c r="P224" i="88"/>
  <c r="T223" i="88"/>
  <c r="L223" i="88"/>
  <c r="AO223" i="88"/>
  <c r="CC223" i="88"/>
  <c r="DY223" i="88"/>
  <c r="BF223" i="88"/>
  <c r="DB223" i="88"/>
  <c r="R224" i="88"/>
  <c r="Z224" i="88"/>
  <c r="O224" i="88"/>
  <c r="K225" i="88"/>
  <c r="I225" i="88"/>
  <c r="CY230" i="88"/>
  <c r="BC230" i="88"/>
  <c r="CL230" i="88"/>
  <c r="AP230" i="88"/>
  <c r="DU230" i="88"/>
  <c r="BY230" i="88"/>
  <c r="AG230" i="88"/>
  <c r="DH230" i="88"/>
  <c r="BP230" i="88"/>
  <c r="U230" i="88"/>
  <c r="G230" i="88"/>
  <c r="DT230" i="88"/>
  <c r="BX230" i="88"/>
  <c r="AF230" i="88"/>
  <c r="T230" i="88"/>
  <c r="DV78" i="88"/>
  <c r="DF78" i="88"/>
  <c r="CP78" i="88"/>
  <c r="BV78" i="88"/>
  <c r="BF78" i="88"/>
  <c r="AP78" i="88"/>
  <c r="DY78" i="88"/>
  <c r="DE78" i="88"/>
  <c r="CO78" i="88"/>
  <c r="BY78" i="88"/>
  <c r="BE78" i="88"/>
  <c r="AO78" i="88"/>
  <c r="EB78" i="88"/>
  <c r="DL78" i="88"/>
  <c r="CR78" i="88"/>
  <c r="CB78" i="88"/>
  <c r="BL78" i="88"/>
  <c r="AR78" i="88"/>
  <c r="CM78" i="88"/>
  <c r="CI78" i="88"/>
  <c r="CY78" i="88"/>
  <c r="AE78" i="88"/>
  <c r="X78" i="88"/>
  <c r="R78" i="88"/>
  <c r="S78" i="88"/>
  <c r="AC80" i="88"/>
  <c r="Y78" i="88"/>
  <c r="H78" i="88"/>
  <c r="T80" i="88"/>
  <c r="V80" i="88"/>
  <c r="M80" i="88"/>
  <c r="N80" i="88"/>
  <c r="O80" i="88"/>
  <c r="H80" i="88"/>
  <c r="F222" i="88"/>
  <c r="H222" i="88"/>
  <c r="X222" i="88"/>
  <c r="V222" i="88"/>
  <c r="DO224" i="88"/>
  <c r="CY224" i="88"/>
  <c r="BW224" i="88"/>
  <c r="AM224" i="88"/>
  <c r="CZ223" i="88"/>
  <c r="BT223" i="88"/>
  <c r="AJ223" i="88"/>
  <c r="DB224" i="88"/>
  <c r="BR224" i="88"/>
  <c r="AL224" i="88"/>
  <c r="DC223" i="88"/>
  <c r="BS223" i="88"/>
  <c r="AI223" i="88"/>
  <c r="E222" i="88"/>
  <c r="E271" i="88" s="1"/>
  <c r="CW224" i="88"/>
  <c r="BM224" i="88"/>
  <c r="AG224" i="88"/>
  <c r="DH224" i="88"/>
  <c r="BX224" i="88"/>
  <c r="AN224" i="88"/>
  <c r="H224" i="88"/>
  <c r="K223" i="88"/>
  <c r="E223" i="88"/>
  <c r="E272" i="88" s="1"/>
  <c r="AW223" i="88"/>
  <c r="CO223" i="88"/>
  <c r="V223" i="88"/>
  <c r="BR223" i="88"/>
  <c r="DN223" i="88"/>
  <c r="W225" i="88"/>
  <c r="L225" i="88"/>
  <c r="R225" i="88"/>
  <c r="CI230" i="88"/>
  <c r="AM230" i="88"/>
  <c r="DR230" i="88"/>
  <c r="BV230" i="88"/>
  <c r="AH230" i="88"/>
  <c r="DE230" i="88"/>
  <c r="BM230" i="88"/>
  <c r="CV230" i="88"/>
  <c r="AZ230" i="88"/>
  <c r="O226" i="88"/>
  <c r="Z226" i="88"/>
  <c r="Y226" i="88"/>
  <c r="V226" i="88"/>
  <c r="S230" i="88"/>
  <c r="O230" i="88"/>
  <c r="AC230" i="88"/>
  <c r="X230" i="88"/>
  <c r="J230" i="88"/>
  <c r="I230" i="88"/>
  <c r="E230" i="88"/>
  <c r="E279" i="88" s="1"/>
  <c r="AR230" i="88"/>
  <c r="BL230" i="88"/>
  <c r="CB230" i="88"/>
  <c r="CR230" i="88"/>
  <c r="DL230" i="88"/>
  <c r="EB230" i="88"/>
  <c r="AS230" i="88"/>
  <c r="BI230" i="88"/>
  <c r="CC230" i="88"/>
  <c r="CS230" i="88"/>
  <c r="DI230" i="88"/>
  <c r="EC230" i="88"/>
  <c r="AT230" i="88"/>
  <c r="BJ230" i="88"/>
  <c r="BZ230" i="88"/>
  <c r="CT230" i="88"/>
  <c r="DJ230" i="88"/>
  <c r="DZ230" i="88"/>
  <c r="AU230" i="88"/>
  <c r="BK230" i="88"/>
  <c r="CA230" i="88"/>
  <c r="CU230" i="88"/>
  <c r="DK230" i="88"/>
  <c r="EA230" i="88"/>
  <c r="AB230" i="88"/>
  <c r="M230" i="88"/>
  <c r="P230" i="88"/>
  <c r="AJ230" i="88"/>
  <c r="BH230" i="88"/>
  <c r="CF230" i="88"/>
  <c r="CZ230" i="88"/>
  <c r="DX230" i="88"/>
  <c r="AK230" i="88"/>
  <c r="BE230" i="88"/>
  <c r="CG230" i="88"/>
  <c r="DA230" i="88"/>
  <c r="DY230" i="88"/>
  <c r="AL230" i="88"/>
  <c r="BF230" i="88"/>
  <c r="CH230" i="88"/>
  <c r="DB230" i="88"/>
  <c r="DV230" i="88"/>
  <c r="AI230" i="88"/>
  <c r="BG230" i="88"/>
  <c r="CE230" i="88"/>
  <c r="DC230" i="88"/>
  <c r="DW230" i="88"/>
  <c r="W230" i="88"/>
  <c r="K230" i="88"/>
  <c r="Y230" i="88"/>
  <c r="F230" i="88"/>
  <c r="H230" i="88"/>
  <c r="V230" i="88"/>
  <c r="AV230" i="88"/>
  <c r="BT230" i="88"/>
  <c r="CN230" i="88"/>
  <c r="DP230" i="88"/>
  <c r="AW230" i="88"/>
  <c r="BU230" i="88"/>
  <c r="CO230" i="88"/>
  <c r="DM230" i="88"/>
  <c r="AX230" i="88"/>
  <c r="BR230" i="88"/>
  <c r="CP230" i="88"/>
  <c r="DN230" i="88"/>
  <c r="AY230" i="88"/>
  <c r="BS230" i="88"/>
  <c r="CM230" i="88"/>
  <c r="DO230" i="88"/>
  <c r="E78" i="88"/>
  <c r="E127" i="88" s="1"/>
  <c r="O78" i="88"/>
  <c r="AC224" i="88"/>
  <c r="E224" i="88"/>
  <c r="N224" i="88"/>
  <c r="AE224" i="88"/>
  <c r="S224" i="88"/>
  <c r="K224" i="88"/>
  <c r="F224" i="88"/>
  <c r="M224" i="88"/>
  <c r="L224" i="88"/>
  <c r="AB224" i="88"/>
  <c r="AR224" i="88"/>
  <c r="BL224" i="88"/>
  <c r="CB224" i="88"/>
  <c r="CR224" i="88"/>
  <c r="DL224" i="88"/>
  <c r="EB224" i="88"/>
  <c r="AK224" i="88"/>
  <c r="BA224" i="88"/>
  <c r="BU224" i="88"/>
  <c r="CK224" i="88"/>
  <c r="DA224" i="88"/>
  <c r="DU224" i="88"/>
  <c r="AP224" i="88"/>
  <c r="BF224" i="88"/>
  <c r="BV224" i="88"/>
  <c r="CP224" i="88"/>
  <c r="DF224" i="88"/>
  <c r="DV224" i="88"/>
  <c r="AU224" i="88"/>
  <c r="BK224" i="88"/>
  <c r="CA224" i="88"/>
  <c r="V224" i="88"/>
  <c r="W224" i="88"/>
  <c r="T224" i="88"/>
  <c r="AJ224" i="88"/>
  <c r="AZ224" i="88"/>
  <c r="BT224" i="88"/>
  <c r="CJ224" i="88"/>
  <c r="CZ224" i="88"/>
  <c r="DT224" i="88"/>
  <c r="Y224" i="88"/>
  <c r="AS224" i="88"/>
  <c r="BI224" i="88"/>
  <c r="CC224" i="88"/>
  <c r="CS224" i="88"/>
  <c r="DI224" i="88"/>
  <c r="EC224" i="88"/>
  <c r="AH224" i="88"/>
  <c r="AX224" i="88"/>
  <c r="BN224" i="88"/>
  <c r="CH224" i="88"/>
  <c r="CX224" i="88"/>
  <c r="DN224" i="88"/>
  <c r="AI224" i="88"/>
  <c r="BC224" i="88"/>
  <c r="BS224" i="88"/>
  <c r="CI224" i="88"/>
  <c r="DR78" i="88"/>
  <c r="DB78" i="88"/>
  <c r="CL78" i="88"/>
  <c r="BR78" i="88"/>
  <c r="BB78" i="88"/>
  <c r="AL78" i="88"/>
  <c r="DU78" i="88"/>
  <c r="DA78" i="88"/>
  <c r="CK78" i="88"/>
  <c r="BU78" i="88"/>
  <c r="BA78" i="88"/>
  <c r="AK78" i="88"/>
  <c r="DX78" i="88"/>
  <c r="DH78" i="88"/>
  <c r="CN78" i="88"/>
  <c r="BX78" i="88"/>
  <c r="BH78" i="88"/>
  <c r="AN78" i="88"/>
  <c r="BW78" i="88"/>
  <c r="BS78" i="88"/>
  <c r="CE78" i="88"/>
  <c r="T78" i="88"/>
  <c r="CA78" i="88"/>
  <c r="J78" i="88"/>
  <c r="Y80" i="88"/>
  <c r="U78" i="88"/>
  <c r="L78" i="88"/>
  <c r="Z78" i="88"/>
  <c r="R80" i="88"/>
  <c r="F80" i="88"/>
  <c r="AA80" i="88"/>
  <c r="O222" i="88"/>
  <c r="AA222" i="88"/>
  <c r="L222" i="88"/>
  <c r="AB222" i="88"/>
  <c r="EA224" i="88"/>
  <c r="DK224" i="88"/>
  <c r="CU224" i="88"/>
  <c r="BO224" i="88"/>
  <c r="EB223" i="88"/>
  <c r="CR223" i="88"/>
  <c r="BL223" i="88"/>
  <c r="DZ224" i="88"/>
  <c r="CT224" i="88"/>
  <c r="BJ224" i="88"/>
  <c r="EA223" i="88"/>
  <c r="CU223" i="88"/>
  <c r="BK223" i="88"/>
  <c r="AC222" i="88"/>
  <c r="DY224" i="88"/>
  <c r="CO224" i="88"/>
  <c r="BE224" i="88"/>
  <c r="U224" i="88"/>
  <c r="CV224" i="88"/>
  <c r="BP224" i="88"/>
  <c r="AF224" i="88"/>
  <c r="N223" i="88"/>
  <c r="AA223" i="88"/>
  <c r="M223" i="88"/>
  <c r="BE223" i="88"/>
  <c r="CW223" i="88"/>
  <c r="AL223" i="88"/>
  <c r="CH223" i="88"/>
  <c r="DV223" i="88"/>
  <c r="AA224" i="88"/>
  <c r="AF225" i="88"/>
  <c r="AG225" i="88"/>
  <c r="N225" i="88"/>
  <c r="E225" i="88"/>
  <c r="DS230" i="88"/>
  <c r="BW230" i="88"/>
  <c r="AE230" i="88"/>
  <c r="DF230" i="88"/>
  <c r="BN230" i="88"/>
  <c r="CW230" i="88"/>
  <c r="BA230" i="88"/>
  <c r="CJ230" i="88"/>
  <c r="AN230" i="88"/>
  <c r="Z230" i="88"/>
  <c r="L230" i="88"/>
  <c r="R230" i="88"/>
  <c r="N230" i="88"/>
  <c r="G78" i="88"/>
  <c r="EB229" i="88"/>
  <c r="DL229" i="88"/>
  <c r="CR229" i="88"/>
  <c r="CB229" i="88"/>
  <c r="BL229" i="88"/>
  <c r="AR229" i="88"/>
  <c r="EA229" i="88"/>
  <c r="DK229" i="88"/>
  <c r="CU229" i="88"/>
  <c r="CA229" i="88"/>
  <c r="BK229" i="88"/>
  <c r="AU229" i="88"/>
  <c r="DZ229" i="88"/>
  <c r="DJ229" i="88"/>
  <c r="CT229" i="88"/>
  <c r="BZ229" i="88"/>
  <c r="BJ229" i="88"/>
  <c r="AT229" i="88"/>
  <c r="EC229" i="88"/>
  <c r="DI229" i="88"/>
  <c r="CS229" i="88"/>
  <c r="CC229" i="88"/>
  <c r="BI229" i="88"/>
  <c r="AS229" i="88"/>
  <c r="Z229" i="88"/>
  <c r="O229" i="88"/>
  <c r="Y229" i="88"/>
  <c r="T229" i="88"/>
  <c r="U83" i="88"/>
  <c r="CU83" i="88"/>
  <c r="DF83" i="88"/>
  <c r="AG83" i="88"/>
  <c r="M75" i="88"/>
  <c r="O81" i="88"/>
  <c r="I83" i="88"/>
  <c r="BS83" i="88"/>
  <c r="BZ83" i="88"/>
  <c r="BM83" i="88"/>
  <c r="BX83" i="88"/>
  <c r="T83" i="88"/>
  <c r="AR83" i="88"/>
  <c r="I75" i="88"/>
  <c r="M79" i="88"/>
  <c r="AB75" i="88"/>
  <c r="H81" i="88"/>
  <c r="L75" i="88"/>
  <c r="U226" i="88"/>
  <c r="H226" i="88"/>
  <c r="AB226" i="88"/>
  <c r="DK83" i="88"/>
  <c r="AI83" i="88"/>
  <c r="DB83" i="88"/>
  <c r="AL83" i="88"/>
  <c r="DU83" i="88"/>
  <c r="AK83" i="88"/>
  <c r="DH83" i="88"/>
  <c r="W75" i="88"/>
  <c r="AE226" i="88"/>
  <c r="J226" i="88"/>
  <c r="DC83" i="88"/>
  <c r="BC83" i="88"/>
  <c r="DV83" i="88"/>
  <c r="BV83" i="88"/>
  <c r="DA83" i="88"/>
  <c r="AO83" i="88"/>
  <c r="BT83" i="88"/>
  <c r="CV83" i="88"/>
  <c r="CB83" i="88"/>
  <c r="R81" i="88"/>
  <c r="E75" i="88"/>
  <c r="E124" i="88" s="1"/>
  <c r="F124" i="88" s="1"/>
  <c r="L226" i="88"/>
  <c r="F226" i="88"/>
  <c r="DW83" i="88"/>
  <c r="CA83" i="88"/>
  <c r="AU83" i="88"/>
  <c r="DZ83" i="88"/>
  <c r="CT83" i="88"/>
  <c r="BB83" i="88"/>
  <c r="CW83" i="88"/>
  <c r="BE83" i="88"/>
  <c r="J83" i="88"/>
  <c r="Z83" i="88"/>
  <c r="BL83" i="88"/>
  <c r="I81" i="88"/>
  <c r="P75" i="88"/>
  <c r="X226" i="88"/>
  <c r="W226" i="88"/>
  <c r="BA79" i="88"/>
  <c r="DS83" i="88"/>
  <c r="CM83" i="88"/>
  <c r="BG83" i="88"/>
  <c r="DR83" i="88"/>
  <c r="CL83" i="88"/>
  <c r="BF83" i="88"/>
  <c r="DE83" i="88"/>
  <c r="CG83" i="88"/>
  <c r="BA83" i="88"/>
  <c r="AN83" i="88"/>
  <c r="X83" i="88"/>
  <c r="CZ83" i="88"/>
  <c r="AA83" i="88"/>
  <c r="AF83" i="88"/>
  <c r="EB83" i="88"/>
  <c r="Y83" i="88"/>
  <c r="AC75" i="88"/>
  <c r="R83" i="88"/>
  <c r="T81" i="88"/>
  <c r="J75" i="88"/>
  <c r="H77" i="88"/>
  <c r="E81" i="88"/>
  <c r="E130" i="88" s="1"/>
  <c r="S81" i="88"/>
  <c r="V81" i="88"/>
  <c r="H75" i="88"/>
  <c r="I226" i="88"/>
  <c r="M226" i="88"/>
  <c r="G226" i="88"/>
  <c r="F79" i="88"/>
  <c r="AM79" i="88"/>
  <c r="EA83" i="88"/>
  <c r="DG83" i="88"/>
  <c r="CI83" i="88"/>
  <c r="BK83" i="88"/>
  <c r="AM83" i="88"/>
  <c r="DJ83" i="88"/>
  <c r="CP83" i="88"/>
  <c r="BR83" i="88"/>
  <c r="AT83" i="88"/>
  <c r="DM83" i="88"/>
  <c r="CO83" i="88"/>
  <c r="BU83" i="88"/>
  <c r="AW83" i="88"/>
  <c r="BH83" i="88"/>
  <c r="F83" i="88"/>
  <c r="AZ83" i="88"/>
  <c r="W83" i="88"/>
  <c r="O83" i="88"/>
  <c r="CF83" i="88"/>
  <c r="V83" i="88"/>
  <c r="DL83" i="88"/>
  <c r="AC83" i="88"/>
  <c r="U81" i="88"/>
  <c r="Y75" i="88"/>
  <c r="M83" i="88"/>
  <c r="X75" i="88"/>
  <c r="L81" i="88"/>
  <c r="G75" i="88"/>
  <c r="AA81" i="88"/>
  <c r="S75" i="88"/>
  <c r="Z81" i="88"/>
  <c r="AE75" i="88"/>
  <c r="E83" i="88"/>
  <c r="E132" i="88" s="1"/>
  <c r="P226" i="88"/>
  <c r="AC226" i="88"/>
  <c r="N226" i="88"/>
  <c r="K226" i="88"/>
  <c r="BB79" i="88"/>
  <c r="AK79" i="88"/>
  <c r="AV79" i="88"/>
  <c r="AB79" i="88"/>
  <c r="N79" i="88"/>
  <c r="AA77" i="88"/>
  <c r="G79" i="88"/>
  <c r="E79" i="88"/>
  <c r="E128" i="88" s="1"/>
  <c r="AL79" i="88"/>
  <c r="AR79" i="88"/>
  <c r="Y77" i="88"/>
  <c r="AZ79" i="88"/>
  <c r="X77" i="88"/>
  <c r="BC79" i="88"/>
  <c r="AW79" i="88"/>
  <c r="AF79" i="88"/>
  <c r="AU79" i="88"/>
  <c r="BF79" i="88"/>
  <c r="AP79" i="88"/>
  <c r="BE79" i="88"/>
  <c r="AO79" i="88"/>
  <c r="DO83" i="88"/>
  <c r="CY83" i="88"/>
  <c r="CE83" i="88"/>
  <c r="BO83" i="88"/>
  <c r="AY83" i="88"/>
  <c r="AE83" i="88"/>
  <c r="DN83" i="88"/>
  <c r="CX83" i="88"/>
  <c r="CH83" i="88"/>
  <c r="BN83" i="88"/>
  <c r="AX83" i="88"/>
  <c r="AH83" i="88"/>
  <c r="EC83" i="88"/>
  <c r="DI83" i="88"/>
  <c r="CS83" i="88"/>
  <c r="CC83" i="88"/>
  <c r="BI83" i="88"/>
  <c r="AS83" i="88"/>
  <c r="AN79" i="88"/>
  <c r="CN83" i="88"/>
  <c r="L83" i="88"/>
  <c r="AB83" i="88"/>
  <c r="N83" i="88"/>
  <c r="CJ83" i="88"/>
  <c r="H83" i="88"/>
  <c r="S83" i="88"/>
  <c r="K83" i="88"/>
  <c r="DP83" i="88"/>
  <c r="AV83" i="88"/>
  <c r="CR83" i="88"/>
  <c r="P83" i="88"/>
  <c r="AC81" i="88"/>
  <c r="U79" i="88"/>
  <c r="AC77" i="88"/>
  <c r="U75" i="88"/>
  <c r="O77" i="88"/>
  <c r="I79" i="88"/>
  <c r="K81" i="88"/>
  <c r="X81" i="88"/>
  <c r="AB77" i="88"/>
  <c r="T75" i="88"/>
  <c r="J79" i="88"/>
  <c r="P81" i="88"/>
  <c r="E77" i="88"/>
  <c r="E126" i="88" s="1"/>
  <c r="R77" i="88"/>
  <c r="W81" i="88"/>
  <c r="S79" i="88"/>
  <c r="AA75" i="88"/>
  <c r="M77" i="88"/>
  <c r="V77" i="88"/>
  <c r="L79" i="88"/>
  <c r="P79" i="88"/>
  <c r="AF226" i="88"/>
  <c r="S226" i="88"/>
  <c r="T226" i="88"/>
  <c r="R226" i="88"/>
  <c r="AA226" i="88"/>
  <c r="AX79" i="88"/>
  <c r="AG79" i="88"/>
  <c r="AC79" i="88"/>
  <c r="U77" i="88"/>
  <c r="G77" i="88"/>
  <c r="R79" i="88"/>
  <c r="X79" i="88"/>
  <c r="T77" i="88"/>
  <c r="L77" i="88"/>
  <c r="AA79" i="88"/>
  <c r="W77" i="88"/>
  <c r="K79" i="88"/>
  <c r="Z79" i="88"/>
  <c r="N77" i="88"/>
  <c r="J77" i="88"/>
  <c r="F77" i="88"/>
  <c r="AI79" i="88"/>
  <c r="AH79" i="88"/>
  <c r="AY79" i="88"/>
  <c r="AE79" i="88"/>
  <c r="AT79" i="88"/>
  <c r="AS79" i="88"/>
  <c r="BG79" i="88"/>
  <c r="Y79" i="88"/>
  <c r="K77" i="88"/>
  <c r="T79" i="88"/>
  <c r="P77" i="88"/>
  <c r="I77" i="88"/>
  <c r="W79" i="88"/>
  <c r="S77" i="88"/>
  <c r="O79" i="88"/>
  <c r="V79" i="88"/>
  <c r="Z77" i="88"/>
  <c r="H79" i="88"/>
  <c r="E275" i="88"/>
  <c r="E273" i="88"/>
  <c r="E278" i="88"/>
  <c r="F278" i="88" s="1"/>
  <c r="E274" i="88"/>
  <c r="F274" i="88" s="1"/>
  <c r="G274" i="88" s="1"/>
  <c r="AA227" i="88"/>
  <c r="L227" i="88"/>
  <c r="N228" i="88"/>
  <c r="W228" i="88"/>
  <c r="S227" i="88"/>
  <c r="H227" i="88"/>
  <c r="R228" i="88"/>
  <c r="AE227" i="88"/>
  <c r="AG177" i="88"/>
  <c r="AG226" i="88"/>
  <c r="J228" i="88"/>
  <c r="F81" i="88"/>
  <c r="U228" i="88"/>
  <c r="O228" i="88"/>
  <c r="K227" i="88"/>
  <c r="I227" i="88"/>
  <c r="Y227" i="88"/>
  <c r="E227" i="88"/>
  <c r="E276" i="88" s="1"/>
  <c r="AB228" i="88"/>
  <c r="AF178" i="88"/>
  <c r="AF227" i="88"/>
  <c r="J227" i="88"/>
  <c r="AB227" i="88"/>
  <c r="O227" i="88"/>
  <c r="I228" i="88"/>
  <c r="X228" i="88"/>
  <c r="H228" i="88"/>
  <c r="AF179" i="88"/>
  <c r="AF228" i="88"/>
  <c r="V227" i="88"/>
  <c r="M227" i="88"/>
  <c r="Z228" i="88"/>
  <c r="Z227" i="88"/>
  <c r="AH176" i="88"/>
  <c r="AH225" i="88"/>
  <c r="F228" i="88"/>
  <c r="J81" i="88"/>
  <c r="G228" i="88"/>
  <c r="X227" i="88"/>
  <c r="Y228" i="88"/>
  <c r="N227" i="88"/>
  <c r="T228" i="88"/>
  <c r="L228" i="88"/>
  <c r="AA228" i="88"/>
  <c r="W227" i="88"/>
  <c r="M228" i="88"/>
  <c r="V228" i="88"/>
  <c r="R227" i="88"/>
  <c r="N81" i="88"/>
  <c r="AC228" i="88"/>
  <c r="K228" i="88"/>
  <c r="T227" i="88"/>
  <c r="G227" i="88"/>
  <c r="E228" i="88"/>
  <c r="E277" i="88" s="1"/>
  <c r="AC227" i="88"/>
  <c r="F227" i="88"/>
  <c r="AF173" i="88"/>
  <c r="AF222" i="88"/>
  <c r="E131" i="88"/>
  <c r="F131" i="88" s="1"/>
  <c r="BD82" i="88"/>
  <c r="AF32" i="88"/>
  <c r="AF81" i="88"/>
  <c r="BH30" i="88"/>
  <c r="BH79" i="88"/>
  <c r="AG31" i="88"/>
  <c r="AG80" i="88"/>
  <c r="AF26" i="88"/>
  <c r="AF75" i="88"/>
  <c r="F127" i="88" l="1"/>
  <c r="BQ76" i="88"/>
  <c r="ED78" i="88"/>
  <c r="ED76" i="88"/>
  <c r="CD76" i="88"/>
  <c r="CD82" i="88"/>
  <c r="Q82" i="88"/>
  <c r="CQ82" i="88"/>
  <c r="BQ82" i="88"/>
  <c r="DD76" i="88"/>
  <c r="DQ76" i="88"/>
  <c r="AH25" i="88"/>
  <c r="G278" i="88"/>
  <c r="H278" i="88" s="1"/>
  <c r="I278" i="88" s="1"/>
  <c r="J278" i="88" s="1"/>
  <c r="K278" i="88" s="1"/>
  <c r="L278" i="88" s="1"/>
  <c r="M278" i="88" s="1"/>
  <c r="N278" i="88" s="1"/>
  <c r="O278" i="88" s="1"/>
  <c r="P278" i="88" s="1"/>
  <c r="R278" i="88" s="1"/>
  <c r="S278" i="88" s="1"/>
  <c r="T278" i="88" s="1"/>
  <c r="U278" i="88" s="1"/>
  <c r="V278" i="88" s="1"/>
  <c r="W278" i="88" s="1"/>
  <c r="X278" i="88" s="1"/>
  <c r="Y278" i="88" s="1"/>
  <c r="Z278" i="88" s="1"/>
  <c r="AA278" i="88" s="1"/>
  <c r="AB278" i="88" s="1"/>
  <c r="AC278" i="88" s="1"/>
  <c r="AE278" i="88" s="1"/>
  <c r="AF278" i="88" s="1"/>
  <c r="AG278" i="88" s="1"/>
  <c r="AH278" i="88" s="1"/>
  <c r="AI278" i="88" s="1"/>
  <c r="AJ278" i="88" s="1"/>
  <c r="AK278" i="88" s="1"/>
  <c r="AL278" i="88" s="1"/>
  <c r="AM278" i="88" s="1"/>
  <c r="AN278" i="88" s="1"/>
  <c r="AO278" i="88" s="1"/>
  <c r="AP278" i="88" s="1"/>
  <c r="AR278" i="88" s="1"/>
  <c r="AS278" i="88" s="1"/>
  <c r="AT278" i="88" s="1"/>
  <c r="AU278" i="88" s="1"/>
  <c r="AV278" i="88" s="1"/>
  <c r="AW278" i="88" s="1"/>
  <c r="AX278" i="88" s="1"/>
  <c r="AY278" i="88" s="1"/>
  <c r="AZ278" i="88" s="1"/>
  <c r="BA278" i="88" s="1"/>
  <c r="BB278" i="88" s="1"/>
  <c r="BC278" i="88" s="1"/>
  <c r="BE278" i="88" s="1"/>
  <c r="BF278" i="88" s="1"/>
  <c r="BG278" i="88" s="1"/>
  <c r="BH278" i="88" s="1"/>
  <c r="BI278" i="88" s="1"/>
  <c r="BJ278" i="88" s="1"/>
  <c r="BK278" i="88" s="1"/>
  <c r="BL278" i="88" s="1"/>
  <c r="BM278" i="88" s="1"/>
  <c r="BN278" i="88" s="1"/>
  <c r="BO278" i="88" s="1"/>
  <c r="BP278" i="88" s="1"/>
  <c r="BR278" i="88" s="1"/>
  <c r="BS278" i="88" s="1"/>
  <c r="BT278" i="88" s="1"/>
  <c r="BU278" i="88" s="1"/>
  <c r="BV278" i="88" s="1"/>
  <c r="BW278" i="88" s="1"/>
  <c r="BX278" i="88" s="1"/>
  <c r="BY278" i="88" s="1"/>
  <c r="BZ278" i="88" s="1"/>
  <c r="CA278" i="88" s="1"/>
  <c r="CB278" i="88" s="1"/>
  <c r="CC278" i="88" s="1"/>
  <c r="CE278" i="88" s="1"/>
  <c r="CF278" i="88" s="1"/>
  <c r="CG278" i="88" s="1"/>
  <c r="CH278" i="88" s="1"/>
  <c r="CI278" i="88" s="1"/>
  <c r="CJ278" i="88" s="1"/>
  <c r="CK278" i="88" s="1"/>
  <c r="CL278" i="88" s="1"/>
  <c r="CM278" i="88" s="1"/>
  <c r="CN278" i="88" s="1"/>
  <c r="CO278" i="88" s="1"/>
  <c r="CP278" i="88" s="1"/>
  <c r="CR278" i="88" s="1"/>
  <c r="CS278" i="88" s="1"/>
  <c r="CT278" i="88" s="1"/>
  <c r="CU278" i="88" s="1"/>
  <c r="CV278" i="88" s="1"/>
  <c r="CW278" i="88" s="1"/>
  <c r="CX278" i="88" s="1"/>
  <c r="CY278" i="88" s="1"/>
  <c r="CZ278" i="88" s="1"/>
  <c r="DA278" i="88" s="1"/>
  <c r="DB278" i="88" s="1"/>
  <c r="DC278" i="88" s="1"/>
  <c r="DE278" i="88" s="1"/>
  <c r="DF278" i="88" s="1"/>
  <c r="DG278" i="88" s="1"/>
  <c r="DH278" i="88" s="1"/>
  <c r="DI278" i="88" s="1"/>
  <c r="DJ278" i="88" s="1"/>
  <c r="DK278" i="88" s="1"/>
  <c r="DL278" i="88" s="1"/>
  <c r="DM278" i="88" s="1"/>
  <c r="DN278" i="88" s="1"/>
  <c r="DO278" i="88" s="1"/>
  <c r="DP278" i="88" s="1"/>
  <c r="DR278" i="88" s="1"/>
  <c r="DS278" i="88" s="1"/>
  <c r="DT278" i="88" s="1"/>
  <c r="DU278" i="88" s="1"/>
  <c r="DV278" i="88" s="1"/>
  <c r="DW278" i="88" s="1"/>
  <c r="DX278" i="88" s="1"/>
  <c r="DY278" i="88" s="1"/>
  <c r="DZ278" i="88" s="1"/>
  <c r="EA278" i="88" s="1"/>
  <c r="EB278" i="88" s="1"/>
  <c r="EC278" i="88" s="1"/>
  <c r="F273" i="88"/>
  <c r="G273" i="88" s="1"/>
  <c r="H273" i="88" s="1"/>
  <c r="I273" i="88" s="1"/>
  <c r="J273" i="88" s="1"/>
  <c r="K273" i="88" s="1"/>
  <c r="L273" i="88" s="1"/>
  <c r="M273" i="88" s="1"/>
  <c r="N273" i="88" s="1"/>
  <c r="O273" i="88" s="1"/>
  <c r="P273" i="88" s="1"/>
  <c r="R273" i="88" s="1"/>
  <c r="S273" i="88" s="1"/>
  <c r="T273" i="88" s="1"/>
  <c r="U273" i="88" s="1"/>
  <c r="V273" i="88" s="1"/>
  <c r="W273" i="88" s="1"/>
  <c r="X273" i="88" s="1"/>
  <c r="Y273" i="88" s="1"/>
  <c r="Z273" i="88" s="1"/>
  <c r="AA273" i="88" s="1"/>
  <c r="AB273" i="88" s="1"/>
  <c r="AC273" i="88" s="1"/>
  <c r="AE273" i="88" s="1"/>
  <c r="AF273" i="88" s="1"/>
  <c r="AG273" i="88" s="1"/>
  <c r="AH273" i="88" s="1"/>
  <c r="AI273" i="88" s="1"/>
  <c r="AJ273" i="88" s="1"/>
  <c r="AK273" i="88" s="1"/>
  <c r="AL273" i="88" s="1"/>
  <c r="AM273" i="88" s="1"/>
  <c r="AN273" i="88" s="1"/>
  <c r="AO273" i="88" s="1"/>
  <c r="AP273" i="88" s="1"/>
  <c r="AR273" i="88" s="1"/>
  <c r="AS273" i="88" s="1"/>
  <c r="AT273" i="88" s="1"/>
  <c r="AU273" i="88" s="1"/>
  <c r="AV273" i="88" s="1"/>
  <c r="AW273" i="88" s="1"/>
  <c r="AX273" i="88" s="1"/>
  <c r="AY273" i="88" s="1"/>
  <c r="AZ273" i="88" s="1"/>
  <c r="BA273" i="88" s="1"/>
  <c r="BB273" i="88" s="1"/>
  <c r="BC273" i="88" s="1"/>
  <c r="BE273" i="88" s="1"/>
  <c r="BF273" i="88" s="1"/>
  <c r="BG273" i="88" s="1"/>
  <c r="BH273" i="88" s="1"/>
  <c r="BI273" i="88" s="1"/>
  <c r="BJ273" i="88" s="1"/>
  <c r="BK273" i="88" s="1"/>
  <c r="BL273" i="88" s="1"/>
  <c r="BM273" i="88" s="1"/>
  <c r="BN273" i="88" s="1"/>
  <c r="BO273" i="88" s="1"/>
  <c r="BP273" i="88" s="1"/>
  <c r="BR273" i="88" s="1"/>
  <c r="BS273" i="88" s="1"/>
  <c r="BT273" i="88" s="1"/>
  <c r="BU273" i="88" s="1"/>
  <c r="BV273" i="88" s="1"/>
  <c r="BW273" i="88" s="1"/>
  <c r="BX273" i="88" s="1"/>
  <c r="BY273" i="88" s="1"/>
  <c r="BZ273" i="88" s="1"/>
  <c r="CA273" i="88" s="1"/>
  <c r="CB273" i="88" s="1"/>
  <c r="CC273" i="88" s="1"/>
  <c r="CE273" i="88" s="1"/>
  <c r="CF273" i="88" s="1"/>
  <c r="CG273" i="88" s="1"/>
  <c r="CH273" i="88" s="1"/>
  <c r="CI273" i="88" s="1"/>
  <c r="CJ273" i="88" s="1"/>
  <c r="CK273" i="88" s="1"/>
  <c r="CL273" i="88" s="1"/>
  <c r="CM273" i="88" s="1"/>
  <c r="CN273" i="88" s="1"/>
  <c r="CO273" i="88" s="1"/>
  <c r="CP273" i="88" s="1"/>
  <c r="CR273" i="88" s="1"/>
  <c r="CS273" i="88" s="1"/>
  <c r="CT273" i="88" s="1"/>
  <c r="CU273" i="88" s="1"/>
  <c r="CV273" i="88" s="1"/>
  <c r="CW273" i="88" s="1"/>
  <c r="CX273" i="88" s="1"/>
  <c r="CY273" i="88" s="1"/>
  <c r="CZ273" i="88" s="1"/>
  <c r="DA273" i="88" s="1"/>
  <c r="DB273" i="88" s="1"/>
  <c r="DC273" i="88" s="1"/>
  <c r="DE273" i="88" s="1"/>
  <c r="DF273" i="88" s="1"/>
  <c r="DG273" i="88" s="1"/>
  <c r="DH273" i="88" s="1"/>
  <c r="DI273" i="88" s="1"/>
  <c r="DJ273" i="88" s="1"/>
  <c r="DK273" i="88" s="1"/>
  <c r="DL273" i="88" s="1"/>
  <c r="DM273" i="88" s="1"/>
  <c r="DN273" i="88" s="1"/>
  <c r="DO273" i="88" s="1"/>
  <c r="DP273" i="88" s="1"/>
  <c r="DR273" i="88" s="1"/>
  <c r="DS273" i="88" s="1"/>
  <c r="DT273" i="88" s="1"/>
  <c r="DU273" i="88" s="1"/>
  <c r="DV273" i="88" s="1"/>
  <c r="DW273" i="88" s="1"/>
  <c r="DX273" i="88" s="1"/>
  <c r="DY273" i="88" s="1"/>
  <c r="DZ273" i="88" s="1"/>
  <c r="EA273" i="88" s="1"/>
  <c r="EB273" i="88" s="1"/>
  <c r="EC273" i="88" s="1"/>
  <c r="Q76" i="88"/>
  <c r="BD229" i="88"/>
  <c r="F271" i="88"/>
  <c r="G271" i="88" s="1"/>
  <c r="H271" i="88" s="1"/>
  <c r="I271" i="88" s="1"/>
  <c r="J271" i="88" s="1"/>
  <c r="K271" i="88" s="1"/>
  <c r="CQ76" i="88"/>
  <c r="AQ224" i="88"/>
  <c r="DQ224" i="88"/>
  <c r="L271" i="88"/>
  <c r="M271" i="88" s="1"/>
  <c r="DQ78" i="88"/>
  <c r="AQ230" i="88"/>
  <c r="AD80" i="88"/>
  <c r="CQ78" i="88"/>
  <c r="BD78" i="88"/>
  <c r="DQ82" i="88"/>
  <c r="AQ82" i="88"/>
  <c r="AD82" i="88"/>
  <c r="ED82" i="88"/>
  <c r="AD76" i="88"/>
  <c r="AQ76" i="88"/>
  <c r="BD76" i="88"/>
  <c r="DD82" i="88"/>
  <c r="AQ229" i="88"/>
  <c r="E125" i="88"/>
  <c r="F125" i="88" s="1"/>
  <c r="G125" i="88" s="1"/>
  <c r="H125" i="88" s="1"/>
  <c r="I125" i="88" s="1"/>
  <c r="J125" i="88" s="1"/>
  <c r="K125" i="88" s="1"/>
  <c r="L125" i="88" s="1"/>
  <c r="M125" i="88" s="1"/>
  <c r="N125" i="88" s="1"/>
  <c r="O125" i="88" s="1"/>
  <c r="P125" i="88" s="1"/>
  <c r="R125" i="88" s="1"/>
  <c r="S125" i="88" s="1"/>
  <c r="T125" i="88" s="1"/>
  <c r="U125" i="88" s="1"/>
  <c r="V125" i="88" s="1"/>
  <c r="W125" i="88" s="1"/>
  <c r="X125" i="88" s="1"/>
  <c r="Y125" i="88" s="1"/>
  <c r="Z125" i="88" s="1"/>
  <c r="AA125" i="88" s="1"/>
  <c r="AB125" i="88" s="1"/>
  <c r="AC125" i="88" s="1"/>
  <c r="AE125" i="88" s="1"/>
  <c r="AF125" i="88" s="1"/>
  <c r="AG125" i="88" s="1"/>
  <c r="AH125" i="88" s="1"/>
  <c r="AI125" i="88" s="1"/>
  <c r="AJ125" i="88" s="1"/>
  <c r="AK125" i="88" s="1"/>
  <c r="AL125" i="88" s="1"/>
  <c r="AM125" i="88" s="1"/>
  <c r="AN125" i="88" s="1"/>
  <c r="AO125" i="88" s="1"/>
  <c r="AP125" i="88" s="1"/>
  <c r="AR125" i="88" s="1"/>
  <c r="AS125" i="88" s="1"/>
  <c r="AT125" i="88" s="1"/>
  <c r="AU125" i="88" s="1"/>
  <c r="AV125" i="88" s="1"/>
  <c r="AW125" i="88" s="1"/>
  <c r="AX125" i="88" s="1"/>
  <c r="AY125" i="88" s="1"/>
  <c r="AZ125" i="88" s="1"/>
  <c r="BA125" i="88" s="1"/>
  <c r="BB125" i="88" s="1"/>
  <c r="BC125" i="88" s="1"/>
  <c r="BE125" i="88" s="1"/>
  <c r="BF125" i="88" s="1"/>
  <c r="BG125" i="88" s="1"/>
  <c r="BH125" i="88" s="1"/>
  <c r="BI125" i="88" s="1"/>
  <c r="BJ125" i="88" s="1"/>
  <c r="BK125" i="88" s="1"/>
  <c r="BL125" i="88" s="1"/>
  <c r="BM125" i="88" s="1"/>
  <c r="BN125" i="88" s="1"/>
  <c r="BO125" i="88" s="1"/>
  <c r="BP125" i="88" s="1"/>
  <c r="BR125" i="88" s="1"/>
  <c r="BS125" i="88" s="1"/>
  <c r="BT125" i="88" s="1"/>
  <c r="BU125" i="88" s="1"/>
  <c r="BV125" i="88" s="1"/>
  <c r="BW125" i="88" s="1"/>
  <c r="BX125" i="88" s="1"/>
  <c r="BY125" i="88" s="1"/>
  <c r="BZ125" i="88" s="1"/>
  <c r="CA125" i="88" s="1"/>
  <c r="CB125" i="88" s="1"/>
  <c r="CC125" i="88" s="1"/>
  <c r="CE125" i="88" s="1"/>
  <c r="CF125" i="88" s="1"/>
  <c r="CG125" i="88" s="1"/>
  <c r="CH125" i="88" s="1"/>
  <c r="CI125" i="88" s="1"/>
  <c r="CJ125" i="88" s="1"/>
  <c r="CK125" i="88" s="1"/>
  <c r="CL125" i="88" s="1"/>
  <c r="CM125" i="88" s="1"/>
  <c r="CN125" i="88" s="1"/>
  <c r="CO125" i="88" s="1"/>
  <c r="CP125" i="88" s="1"/>
  <c r="CR125" i="88" s="1"/>
  <c r="CS125" i="88" s="1"/>
  <c r="CT125" i="88" s="1"/>
  <c r="CU125" i="88" s="1"/>
  <c r="CV125" i="88" s="1"/>
  <c r="CW125" i="88" s="1"/>
  <c r="CX125" i="88" s="1"/>
  <c r="CY125" i="88" s="1"/>
  <c r="CZ125" i="88" s="1"/>
  <c r="DA125" i="88" s="1"/>
  <c r="DB125" i="88" s="1"/>
  <c r="DC125" i="88" s="1"/>
  <c r="DE125" i="88" s="1"/>
  <c r="DF125" i="88" s="1"/>
  <c r="DG125" i="88" s="1"/>
  <c r="DH125" i="88" s="1"/>
  <c r="DI125" i="88" s="1"/>
  <c r="DJ125" i="88" s="1"/>
  <c r="DK125" i="88" s="1"/>
  <c r="DL125" i="88" s="1"/>
  <c r="DM125" i="88" s="1"/>
  <c r="DN125" i="88" s="1"/>
  <c r="DO125" i="88" s="1"/>
  <c r="DP125" i="88" s="1"/>
  <c r="DR125" i="88" s="1"/>
  <c r="DS125" i="88" s="1"/>
  <c r="DT125" i="88" s="1"/>
  <c r="DU125" i="88" s="1"/>
  <c r="DV125" i="88" s="1"/>
  <c r="DW125" i="88" s="1"/>
  <c r="DX125" i="88" s="1"/>
  <c r="DY125" i="88" s="1"/>
  <c r="DZ125" i="88" s="1"/>
  <c r="EA125" i="88" s="1"/>
  <c r="EB125" i="88" s="1"/>
  <c r="EC125" i="88" s="1"/>
  <c r="G131" i="88"/>
  <c r="H131" i="88" s="1"/>
  <c r="I131" i="88" s="1"/>
  <c r="J131" i="88" s="1"/>
  <c r="K131" i="88" s="1"/>
  <c r="L131" i="88" s="1"/>
  <c r="M131" i="88" s="1"/>
  <c r="N131" i="88" s="1"/>
  <c r="O131" i="88" s="1"/>
  <c r="P131" i="88" s="1"/>
  <c r="R131" i="88" s="1"/>
  <c r="S131" i="88" s="1"/>
  <c r="T131" i="88" s="1"/>
  <c r="U131" i="88" s="1"/>
  <c r="V131" i="88" s="1"/>
  <c r="W131" i="88" s="1"/>
  <c r="X131" i="88" s="1"/>
  <c r="Y131" i="88" s="1"/>
  <c r="Z131" i="88" s="1"/>
  <c r="AA131" i="88" s="1"/>
  <c r="AB131" i="88" s="1"/>
  <c r="AC131" i="88" s="1"/>
  <c r="AE131" i="88" s="1"/>
  <c r="AF131" i="88" s="1"/>
  <c r="AG131" i="88" s="1"/>
  <c r="AH131" i="88" s="1"/>
  <c r="AI131" i="88" s="1"/>
  <c r="AJ131" i="88" s="1"/>
  <c r="AK131" i="88" s="1"/>
  <c r="AL131" i="88" s="1"/>
  <c r="AM131" i="88" s="1"/>
  <c r="AN131" i="88" s="1"/>
  <c r="AO131" i="88" s="1"/>
  <c r="AP131" i="88" s="1"/>
  <c r="AR131" i="88" s="1"/>
  <c r="AS131" i="88" s="1"/>
  <c r="AT131" i="88" s="1"/>
  <c r="AU131" i="88" s="1"/>
  <c r="AV131" i="88" s="1"/>
  <c r="AW131" i="88" s="1"/>
  <c r="AX131" i="88" s="1"/>
  <c r="AY131" i="88" s="1"/>
  <c r="AZ131" i="88" s="1"/>
  <c r="BA131" i="88" s="1"/>
  <c r="BB131" i="88" s="1"/>
  <c r="BC131" i="88" s="1"/>
  <c r="BE131" i="88" s="1"/>
  <c r="BF131" i="88" s="1"/>
  <c r="BG131" i="88" s="1"/>
  <c r="BH131" i="88" s="1"/>
  <c r="BI131" i="88" s="1"/>
  <c r="BJ131" i="88" s="1"/>
  <c r="BK131" i="88" s="1"/>
  <c r="BL131" i="88" s="1"/>
  <c r="BM131" i="88" s="1"/>
  <c r="BN131" i="88" s="1"/>
  <c r="BO131" i="88" s="1"/>
  <c r="BP131" i="88" s="1"/>
  <c r="BR131" i="88" s="1"/>
  <c r="BS131" i="88" s="1"/>
  <c r="BT131" i="88" s="1"/>
  <c r="BU131" i="88" s="1"/>
  <c r="BV131" i="88" s="1"/>
  <c r="BW131" i="88" s="1"/>
  <c r="BX131" i="88" s="1"/>
  <c r="BY131" i="88" s="1"/>
  <c r="BZ131" i="88" s="1"/>
  <c r="CA131" i="88" s="1"/>
  <c r="CB131" i="88" s="1"/>
  <c r="CC131" i="88" s="1"/>
  <c r="CE131" i="88" s="1"/>
  <c r="CF131" i="88" s="1"/>
  <c r="CG131" i="88" s="1"/>
  <c r="CH131" i="88" s="1"/>
  <c r="CI131" i="88" s="1"/>
  <c r="CJ131" i="88" s="1"/>
  <c r="CK131" i="88" s="1"/>
  <c r="CL131" i="88" s="1"/>
  <c r="CM131" i="88" s="1"/>
  <c r="CN131" i="88" s="1"/>
  <c r="CO131" i="88" s="1"/>
  <c r="CP131" i="88" s="1"/>
  <c r="CR131" i="88" s="1"/>
  <c r="CS131" i="88" s="1"/>
  <c r="CT131" i="88" s="1"/>
  <c r="CU131" i="88" s="1"/>
  <c r="CV131" i="88" s="1"/>
  <c r="CW131" i="88" s="1"/>
  <c r="CX131" i="88" s="1"/>
  <c r="CY131" i="88" s="1"/>
  <c r="CZ131" i="88" s="1"/>
  <c r="DA131" i="88" s="1"/>
  <c r="DB131" i="88" s="1"/>
  <c r="DC131" i="88" s="1"/>
  <c r="DE131" i="88" s="1"/>
  <c r="DF131" i="88" s="1"/>
  <c r="DG131" i="88" s="1"/>
  <c r="DH131" i="88" s="1"/>
  <c r="DI131" i="88" s="1"/>
  <c r="DJ131" i="88" s="1"/>
  <c r="DK131" i="88" s="1"/>
  <c r="DL131" i="88" s="1"/>
  <c r="DM131" i="88" s="1"/>
  <c r="DN131" i="88" s="1"/>
  <c r="DO131" i="88" s="1"/>
  <c r="DP131" i="88" s="1"/>
  <c r="DR131" i="88" s="1"/>
  <c r="DS131" i="88" s="1"/>
  <c r="DT131" i="88" s="1"/>
  <c r="DU131" i="88" s="1"/>
  <c r="DV131" i="88" s="1"/>
  <c r="DW131" i="88" s="1"/>
  <c r="DX131" i="88" s="1"/>
  <c r="DY131" i="88" s="1"/>
  <c r="DZ131" i="88" s="1"/>
  <c r="EA131" i="88" s="1"/>
  <c r="EB131" i="88" s="1"/>
  <c r="EC131" i="88" s="1"/>
  <c r="BD230" i="88"/>
  <c r="F272" i="88"/>
  <c r="G272" i="88" s="1"/>
  <c r="H272" i="88" s="1"/>
  <c r="I272" i="88" s="1"/>
  <c r="J272" i="88" s="1"/>
  <c r="K272" i="88" s="1"/>
  <c r="L272" i="88" s="1"/>
  <c r="M272" i="88" s="1"/>
  <c r="N272" i="88" s="1"/>
  <c r="O272" i="88" s="1"/>
  <c r="P272" i="88" s="1"/>
  <c r="R272" i="88" s="1"/>
  <c r="S272" i="88" s="1"/>
  <c r="T272" i="88" s="1"/>
  <c r="U272" i="88" s="1"/>
  <c r="V272" i="88" s="1"/>
  <c r="W272" i="88" s="1"/>
  <c r="X272" i="88" s="1"/>
  <c r="Y272" i="88" s="1"/>
  <c r="Z272" i="88" s="1"/>
  <c r="AA272" i="88" s="1"/>
  <c r="AB272" i="88" s="1"/>
  <c r="AC272" i="88" s="1"/>
  <c r="AE272" i="88" s="1"/>
  <c r="AF272" i="88" s="1"/>
  <c r="AG272" i="88" s="1"/>
  <c r="AH272" i="88" s="1"/>
  <c r="AI272" i="88" s="1"/>
  <c r="AJ272" i="88" s="1"/>
  <c r="AK272" i="88" s="1"/>
  <c r="AL272" i="88" s="1"/>
  <c r="AM272" i="88" s="1"/>
  <c r="AN272" i="88" s="1"/>
  <c r="AO272" i="88" s="1"/>
  <c r="AP272" i="88" s="1"/>
  <c r="AR272" i="88" s="1"/>
  <c r="AS272" i="88" s="1"/>
  <c r="AT272" i="88" s="1"/>
  <c r="AU272" i="88" s="1"/>
  <c r="AV272" i="88" s="1"/>
  <c r="AW272" i="88" s="1"/>
  <c r="AX272" i="88" s="1"/>
  <c r="AY272" i="88" s="1"/>
  <c r="AZ272" i="88" s="1"/>
  <c r="BA272" i="88" s="1"/>
  <c r="BB272" i="88" s="1"/>
  <c r="BC272" i="88" s="1"/>
  <c r="BE272" i="88" s="1"/>
  <c r="BF272" i="88" s="1"/>
  <c r="BG272" i="88" s="1"/>
  <c r="BH272" i="88" s="1"/>
  <c r="BI272" i="88" s="1"/>
  <c r="BJ272" i="88" s="1"/>
  <c r="BK272" i="88" s="1"/>
  <c r="BL272" i="88" s="1"/>
  <c r="BM272" i="88" s="1"/>
  <c r="BN272" i="88" s="1"/>
  <c r="BO272" i="88" s="1"/>
  <c r="BP272" i="88" s="1"/>
  <c r="BR272" i="88" s="1"/>
  <c r="BS272" i="88" s="1"/>
  <c r="BT272" i="88" s="1"/>
  <c r="BU272" i="88" s="1"/>
  <c r="BV272" i="88" s="1"/>
  <c r="BW272" i="88" s="1"/>
  <c r="BX272" i="88" s="1"/>
  <c r="BY272" i="88" s="1"/>
  <c r="BZ272" i="88" s="1"/>
  <c r="CA272" i="88" s="1"/>
  <c r="CB272" i="88" s="1"/>
  <c r="CC272" i="88" s="1"/>
  <c r="CE272" i="88" s="1"/>
  <c r="CF272" i="88" s="1"/>
  <c r="CG272" i="88" s="1"/>
  <c r="CH272" i="88" s="1"/>
  <c r="CI272" i="88" s="1"/>
  <c r="CJ272" i="88" s="1"/>
  <c r="CK272" i="88" s="1"/>
  <c r="CL272" i="88" s="1"/>
  <c r="CM272" i="88" s="1"/>
  <c r="CN272" i="88" s="1"/>
  <c r="CO272" i="88" s="1"/>
  <c r="CP272" i="88" s="1"/>
  <c r="CR272" i="88" s="1"/>
  <c r="CS272" i="88" s="1"/>
  <c r="CT272" i="88" s="1"/>
  <c r="CU272" i="88" s="1"/>
  <c r="CV272" i="88" s="1"/>
  <c r="CW272" i="88" s="1"/>
  <c r="CX272" i="88" s="1"/>
  <c r="CY272" i="88" s="1"/>
  <c r="CZ272" i="88" s="1"/>
  <c r="DA272" i="88" s="1"/>
  <c r="DB272" i="88" s="1"/>
  <c r="DC272" i="88" s="1"/>
  <c r="DE272" i="88" s="1"/>
  <c r="DF272" i="88" s="1"/>
  <c r="DG272" i="88" s="1"/>
  <c r="DH272" i="88" s="1"/>
  <c r="DI272" i="88" s="1"/>
  <c r="DJ272" i="88" s="1"/>
  <c r="DK272" i="88" s="1"/>
  <c r="DL272" i="88" s="1"/>
  <c r="DM272" i="88" s="1"/>
  <c r="DN272" i="88" s="1"/>
  <c r="DO272" i="88" s="1"/>
  <c r="DP272" i="88" s="1"/>
  <c r="DR272" i="88" s="1"/>
  <c r="DS272" i="88" s="1"/>
  <c r="DT272" i="88" s="1"/>
  <c r="DU272" i="88" s="1"/>
  <c r="DV272" i="88" s="1"/>
  <c r="DW272" i="88" s="1"/>
  <c r="DX272" i="88" s="1"/>
  <c r="DY272" i="88" s="1"/>
  <c r="DZ272" i="88" s="1"/>
  <c r="EA272" i="88" s="1"/>
  <c r="EB272" i="88" s="1"/>
  <c r="EC272" i="88" s="1"/>
  <c r="CD223" i="88"/>
  <c r="CQ229" i="88"/>
  <c r="DD224" i="88"/>
  <c r="AQ223" i="88"/>
  <c r="AD223" i="88"/>
  <c r="DQ223" i="88"/>
  <c r="Q229" i="88"/>
  <c r="DQ229" i="88"/>
  <c r="BQ229" i="88"/>
  <c r="Q225" i="88"/>
  <c r="CQ223" i="88"/>
  <c r="AD229" i="88"/>
  <c r="DD229" i="88"/>
  <c r="ED229" i="88"/>
  <c r="ED223" i="88"/>
  <c r="BQ223" i="88"/>
  <c r="BQ224" i="88"/>
  <c r="ED224" i="88"/>
  <c r="Q222" i="88"/>
  <c r="AD78" i="88"/>
  <c r="AQ78" i="88"/>
  <c r="DD78" i="88"/>
  <c r="CD78" i="88"/>
  <c r="Q224" i="88"/>
  <c r="AD224" i="88"/>
  <c r="CQ230" i="88"/>
  <c r="AD230" i="88"/>
  <c r="F279" i="88"/>
  <c r="G279" i="88" s="1"/>
  <c r="H279" i="88" s="1"/>
  <c r="I279" i="88" s="1"/>
  <c r="J279" i="88" s="1"/>
  <c r="K279" i="88" s="1"/>
  <c r="L279" i="88" s="1"/>
  <c r="M279" i="88" s="1"/>
  <c r="N279" i="88" s="1"/>
  <c r="O279" i="88" s="1"/>
  <c r="P279" i="88" s="1"/>
  <c r="R279" i="88" s="1"/>
  <c r="S279" i="88" s="1"/>
  <c r="T279" i="88" s="1"/>
  <c r="U279" i="88" s="1"/>
  <c r="V279" i="88" s="1"/>
  <c r="W279" i="88" s="1"/>
  <c r="X279" i="88" s="1"/>
  <c r="Y279" i="88" s="1"/>
  <c r="Z279" i="88" s="1"/>
  <c r="AA279" i="88" s="1"/>
  <c r="AB279" i="88" s="1"/>
  <c r="AC279" i="88" s="1"/>
  <c r="AE279" i="88" s="1"/>
  <c r="AF279" i="88" s="1"/>
  <c r="AG279" i="88" s="1"/>
  <c r="AH279" i="88" s="1"/>
  <c r="AI279" i="88" s="1"/>
  <c r="AJ279" i="88" s="1"/>
  <c r="AK279" i="88" s="1"/>
  <c r="AL279" i="88" s="1"/>
  <c r="AM279" i="88" s="1"/>
  <c r="AN279" i="88" s="1"/>
  <c r="AO279" i="88" s="1"/>
  <c r="AP279" i="88" s="1"/>
  <c r="AR279" i="88" s="1"/>
  <c r="AS279" i="88" s="1"/>
  <c r="AT279" i="88" s="1"/>
  <c r="AU279" i="88" s="1"/>
  <c r="AV279" i="88" s="1"/>
  <c r="AW279" i="88" s="1"/>
  <c r="AX279" i="88" s="1"/>
  <c r="AY279" i="88" s="1"/>
  <c r="AZ279" i="88" s="1"/>
  <c r="BA279" i="88" s="1"/>
  <c r="BB279" i="88" s="1"/>
  <c r="BC279" i="88" s="1"/>
  <c r="BE279" i="88" s="1"/>
  <c r="BF279" i="88" s="1"/>
  <c r="BG279" i="88" s="1"/>
  <c r="BH279" i="88" s="1"/>
  <c r="BI279" i="88" s="1"/>
  <c r="BJ279" i="88" s="1"/>
  <c r="BK279" i="88" s="1"/>
  <c r="BL279" i="88" s="1"/>
  <c r="BM279" i="88" s="1"/>
  <c r="BN279" i="88" s="1"/>
  <c r="BO279" i="88" s="1"/>
  <c r="BP279" i="88" s="1"/>
  <c r="BR279" i="88" s="1"/>
  <c r="BS279" i="88" s="1"/>
  <c r="BT279" i="88" s="1"/>
  <c r="BU279" i="88" s="1"/>
  <c r="BV279" i="88" s="1"/>
  <c r="BW279" i="88" s="1"/>
  <c r="BX279" i="88" s="1"/>
  <c r="BY279" i="88" s="1"/>
  <c r="BZ279" i="88" s="1"/>
  <c r="CA279" i="88" s="1"/>
  <c r="CB279" i="88" s="1"/>
  <c r="CC279" i="88" s="1"/>
  <c r="CE279" i="88" s="1"/>
  <c r="CF279" i="88" s="1"/>
  <c r="CG279" i="88" s="1"/>
  <c r="CH279" i="88" s="1"/>
  <c r="CI279" i="88" s="1"/>
  <c r="CJ279" i="88" s="1"/>
  <c r="CK279" i="88" s="1"/>
  <c r="CL279" i="88" s="1"/>
  <c r="CM279" i="88" s="1"/>
  <c r="CN279" i="88" s="1"/>
  <c r="CO279" i="88" s="1"/>
  <c r="CP279" i="88" s="1"/>
  <c r="CR279" i="88" s="1"/>
  <c r="CS279" i="88" s="1"/>
  <c r="CT279" i="88" s="1"/>
  <c r="CU279" i="88" s="1"/>
  <c r="CV279" i="88" s="1"/>
  <c r="CW279" i="88" s="1"/>
  <c r="CX279" i="88" s="1"/>
  <c r="CY279" i="88" s="1"/>
  <c r="CZ279" i="88" s="1"/>
  <c r="DA279" i="88" s="1"/>
  <c r="DB279" i="88" s="1"/>
  <c r="DC279" i="88" s="1"/>
  <c r="DE279" i="88" s="1"/>
  <c r="DF279" i="88" s="1"/>
  <c r="DG279" i="88" s="1"/>
  <c r="DH279" i="88" s="1"/>
  <c r="DI279" i="88" s="1"/>
  <c r="DJ279" i="88" s="1"/>
  <c r="DK279" i="88" s="1"/>
  <c r="DL279" i="88" s="1"/>
  <c r="DM279" i="88" s="1"/>
  <c r="DN279" i="88" s="1"/>
  <c r="DO279" i="88" s="1"/>
  <c r="DP279" i="88" s="1"/>
  <c r="DR279" i="88" s="1"/>
  <c r="DS279" i="88" s="1"/>
  <c r="DT279" i="88" s="1"/>
  <c r="DU279" i="88" s="1"/>
  <c r="DV279" i="88" s="1"/>
  <c r="DW279" i="88" s="1"/>
  <c r="DX279" i="88" s="1"/>
  <c r="DY279" i="88" s="1"/>
  <c r="DZ279" i="88" s="1"/>
  <c r="EA279" i="88" s="1"/>
  <c r="EB279" i="88" s="1"/>
  <c r="EC279" i="88" s="1"/>
  <c r="AD225" i="88"/>
  <c r="AD222" i="88"/>
  <c r="Q80" i="88"/>
  <c r="ED230" i="88"/>
  <c r="Q230" i="88"/>
  <c r="N271" i="88"/>
  <c r="O271" i="88" s="1"/>
  <c r="P271" i="88" s="1"/>
  <c r="R271" i="88" s="1"/>
  <c r="S271" i="88" s="1"/>
  <c r="T271" i="88" s="1"/>
  <c r="U271" i="88" s="1"/>
  <c r="V271" i="88" s="1"/>
  <c r="W271" i="88" s="1"/>
  <c r="X271" i="88" s="1"/>
  <c r="Y271" i="88" s="1"/>
  <c r="Z271" i="88" s="1"/>
  <c r="AA271" i="88" s="1"/>
  <c r="AB271" i="88" s="1"/>
  <c r="AC271" i="88" s="1"/>
  <c r="AE271" i="88" s="1"/>
  <c r="AF271" i="88" s="1"/>
  <c r="DD230" i="88"/>
  <c r="CD230" i="88"/>
  <c r="Q83" i="88"/>
  <c r="F128" i="88"/>
  <c r="G128" i="88" s="1"/>
  <c r="H128" i="88" s="1"/>
  <c r="I128" i="88" s="1"/>
  <c r="J128" i="88" s="1"/>
  <c r="K128" i="88" s="1"/>
  <c r="L128" i="88" s="1"/>
  <c r="M128" i="88" s="1"/>
  <c r="N128" i="88" s="1"/>
  <c r="O128" i="88" s="1"/>
  <c r="P128" i="88" s="1"/>
  <c r="R128" i="88" s="1"/>
  <c r="S128" i="88" s="1"/>
  <c r="T128" i="88" s="1"/>
  <c r="U128" i="88" s="1"/>
  <c r="V128" i="88" s="1"/>
  <c r="W128" i="88" s="1"/>
  <c r="X128" i="88" s="1"/>
  <c r="Y128" i="88" s="1"/>
  <c r="Z128" i="88" s="1"/>
  <c r="AA128" i="88" s="1"/>
  <c r="AB128" i="88" s="1"/>
  <c r="AC128" i="88" s="1"/>
  <c r="AE128" i="88" s="1"/>
  <c r="AF128" i="88" s="1"/>
  <c r="AG128" i="88" s="1"/>
  <c r="AH128" i="88" s="1"/>
  <c r="AI128" i="88" s="1"/>
  <c r="AJ128" i="88" s="1"/>
  <c r="AK128" i="88" s="1"/>
  <c r="AL128" i="88" s="1"/>
  <c r="AM128" i="88" s="1"/>
  <c r="AN128" i="88" s="1"/>
  <c r="AO128" i="88" s="1"/>
  <c r="AP128" i="88" s="1"/>
  <c r="AR128" i="88" s="1"/>
  <c r="AS128" i="88" s="1"/>
  <c r="AT128" i="88" s="1"/>
  <c r="AU128" i="88" s="1"/>
  <c r="AV128" i="88" s="1"/>
  <c r="AW128" i="88" s="1"/>
  <c r="AX128" i="88" s="1"/>
  <c r="AY128" i="88" s="1"/>
  <c r="AZ128" i="88" s="1"/>
  <c r="BA128" i="88" s="1"/>
  <c r="BB128" i="88" s="1"/>
  <c r="BC128" i="88" s="1"/>
  <c r="BE128" i="88" s="1"/>
  <c r="BF128" i="88" s="1"/>
  <c r="BG128" i="88" s="1"/>
  <c r="BH128" i="88" s="1"/>
  <c r="BQ83" i="88"/>
  <c r="CD229" i="88"/>
  <c r="Q223" i="88"/>
  <c r="AD75" i="88"/>
  <c r="AD81" i="88"/>
  <c r="ED83" i="88"/>
  <c r="Q226" i="88"/>
  <c r="DD223" i="88"/>
  <c r="F275" i="88"/>
  <c r="G275" i="88" s="1"/>
  <c r="H275" i="88" s="1"/>
  <c r="I275" i="88" s="1"/>
  <c r="J275" i="88" s="1"/>
  <c r="K275" i="88" s="1"/>
  <c r="L275" i="88" s="1"/>
  <c r="M275" i="88" s="1"/>
  <c r="N275" i="88" s="1"/>
  <c r="O275" i="88" s="1"/>
  <c r="P275" i="88" s="1"/>
  <c r="R275" i="88" s="1"/>
  <c r="S275" i="88" s="1"/>
  <c r="T275" i="88" s="1"/>
  <c r="U275" i="88" s="1"/>
  <c r="V275" i="88" s="1"/>
  <c r="W275" i="88" s="1"/>
  <c r="X275" i="88" s="1"/>
  <c r="Y275" i="88" s="1"/>
  <c r="Z275" i="88" s="1"/>
  <c r="AA275" i="88" s="1"/>
  <c r="AB275" i="88" s="1"/>
  <c r="AC275" i="88" s="1"/>
  <c r="AE275" i="88" s="1"/>
  <c r="AF275" i="88" s="1"/>
  <c r="AG275" i="88" s="1"/>
  <c r="BD224" i="88"/>
  <c r="G127" i="88"/>
  <c r="H127" i="88" s="1"/>
  <c r="I127" i="88" s="1"/>
  <c r="J127" i="88" s="1"/>
  <c r="K127" i="88" s="1"/>
  <c r="L127" i="88" s="1"/>
  <c r="M127" i="88" s="1"/>
  <c r="N127" i="88" s="1"/>
  <c r="O127" i="88" s="1"/>
  <c r="P127" i="88" s="1"/>
  <c r="R127" i="88" s="1"/>
  <c r="S127" i="88" s="1"/>
  <c r="T127" i="88" s="1"/>
  <c r="U127" i="88" s="1"/>
  <c r="V127" i="88" s="1"/>
  <c r="W127" i="88" s="1"/>
  <c r="X127" i="88" s="1"/>
  <c r="Y127" i="88" s="1"/>
  <c r="Z127" i="88" s="1"/>
  <c r="AA127" i="88" s="1"/>
  <c r="AB127" i="88" s="1"/>
  <c r="AC127" i="88" s="1"/>
  <c r="AE127" i="88" s="1"/>
  <c r="AF127" i="88" s="1"/>
  <c r="AG127" i="88" s="1"/>
  <c r="AH127" i="88" s="1"/>
  <c r="AI127" i="88" s="1"/>
  <c r="AJ127" i="88" s="1"/>
  <c r="AK127" i="88" s="1"/>
  <c r="AL127" i="88" s="1"/>
  <c r="AM127" i="88" s="1"/>
  <c r="AN127" i="88" s="1"/>
  <c r="AO127" i="88" s="1"/>
  <c r="AP127" i="88" s="1"/>
  <c r="AR127" i="88" s="1"/>
  <c r="AS127" i="88" s="1"/>
  <c r="AT127" i="88" s="1"/>
  <c r="AU127" i="88" s="1"/>
  <c r="AV127" i="88" s="1"/>
  <c r="AW127" i="88" s="1"/>
  <c r="AX127" i="88" s="1"/>
  <c r="AY127" i="88" s="1"/>
  <c r="AZ127" i="88" s="1"/>
  <c r="BA127" i="88" s="1"/>
  <c r="BB127" i="88" s="1"/>
  <c r="BC127" i="88" s="1"/>
  <c r="BE127" i="88" s="1"/>
  <c r="BF127" i="88" s="1"/>
  <c r="BG127" i="88" s="1"/>
  <c r="BH127" i="88" s="1"/>
  <c r="BI127" i="88" s="1"/>
  <c r="BJ127" i="88" s="1"/>
  <c r="BK127" i="88" s="1"/>
  <c r="BL127" i="88" s="1"/>
  <c r="BM127" i="88" s="1"/>
  <c r="BN127" i="88" s="1"/>
  <c r="BO127" i="88" s="1"/>
  <c r="BP127" i="88" s="1"/>
  <c r="BR127" i="88" s="1"/>
  <c r="BS127" i="88" s="1"/>
  <c r="BT127" i="88" s="1"/>
  <c r="BU127" i="88" s="1"/>
  <c r="BV127" i="88" s="1"/>
  <c r="BW127" i="88" s="1"/>
  <c r="BX127" i="88" s="1"/>
  <c r="BY127" i="88" s="1"/>
  <c r="BZ127" i="88" s="1"/>
  <c r="CA127" i="88" s="1"/>
  <c r="CB127" i="88" s="1"/>
  <c r="CC127" i="88" s="1"/>
  <c r="CE127" i="88" s="1"/>
  <c r="CF127" i="88" s="1"/>
  <c r="CG127" i="88" s="1"/>
  <c r="CH127" i="88" s="1"/>
  <c r="CI127" i="88" s="1"/>
  <c r="CJ127" i="88" s="1"/>
  <c r="CK127" i="88" s="1"/>
  <c r="CL127" i="88" s="1"/>
  <c r="CM127" i="88" s="1"/>
  <c r="CN127" i="88" s="1"/>
  <c r="CO127" i="88" s="1"/>
  <c r="CP127" i="88" s="1"/>
  <c r="CR127" i="88" s="1"/>
  <c r="CS127" i="88" s="1"/>
  <c r="CT127" i="88" s="1"/>
  <c r="CU127" i="88" s="1"/>
  <c r="CV127" i="88" s="1"/>
  <c r="CW127" i="88" s="1"/>
  <c r="CX127" i="88" s="1"/>
  <c r="CY127" i="88" s="1"/>
  <c r="CZ127" i="88" s="1"/>
  <c r="DA127" i="88" s="1"/>
  <c r="DB127" i="88" s="1"/>
  <c r="DC127" i="88" s="1"/>
  <c r="DE127" i="88" s="1"/>
  <c r="DF127" i="88" s="1"/>
  <c r="DG127" i="88" s="1"/>
  <c r="DH127" i="88" s="1"/>
  <c r="DI127" i="88" s="1"/>
  <c r="DJ127" i="88" s="1"/>
  <c r="DK127" i="88" s="1"/>
  <c r="DL127" i="88" s="1"/>
  <c r="DM127" i="88" s="1"/>
  <c r="DN127" i="88" s="1"/>
  <c r="DO127" i="88" s="1"/>
  <c r="DP127" i="88" s="1"/>
  <c r="DR127" i="88" s="1"/>
  <c r="DS127" i="88" s="1"/>
  <c r="DT127" i="88" s="1"/>
  <c r="DU127" i="88" s="1"/>
  <c r="DV127" i="88" s="1"/>
  <c r="DW127" i="88" s="1"/>
  <c r="DX127" i="88" s="1"/>
  <c r="DY127" i="88" s="1"/>
  <c r="DZ127" i="88" s="1"/>
  <c r="EA127" i="88" s="1"/>
  <c r="EB127" i="88" s="1"/>
  <c r="EC127" i="88" s="1"/>
  <c r="BQ230" i="88"/>
  <c r="DQ230" i="88"/>
  <c r="CD224" i="88"/>
  <c r="BQ78" i="88"/>
  <c r="BD223" i="88"/>
  <c r="CQ224" i="88"/>
  <c r="F129" i="88"/>
  <c r="G129" i="88" s="1"/>
  <c r="H129" i="88" s="1"/>
  <c r="I129" i="88" s="1"/>
  <c r="J129" i="88" s="1"/>
  <c r="K129" i="88" s="1"/>
  <c r="L129" i="88" s="1"/>
  <c r="M129" i="88" s="1"/>
  <c r="N129" i="88" s="1"/>
  <c r="O129" i="88" s="1"/>
  <c r="P129" i="88" s="1"/>
  <c r="R129" i="88" s="1"/>
  <c r="S129" i="88" s="1"/>
  <c r="T129" i="88" s="1"/>
  <c r="U129" i="88" s="1"/>
  <c r="V129" i="88" s="1"/>
  <c r="W129" i="88" s="1"/>
  <c r="X129" i="88" s="1"/>
  <c r="Y129" i="88" s="1"/>
  <c r="Z129" i="88" s="1"/>
  <c r="AA129" i="88" s="1"/>
  <c r="AB129" i="88" s="1"/>
  <c r="AC129" i="88" s="1"/>
  <c r="AE129" i="88" s="1"/>
  <c r="AF129" i="88" s="1"/>
  <c r="AG129" i="88" s="1"/>
  <c r="G124" i="88"/>
  <c r="H124" i="88" s="1"/>
  <c r="I124" i="88" s="1"/>
  <c r="J124" i="88" s="1"/>
  <c r="K124" i="88" s="1"/>
  <c r="L124" i="88" s="1"/>
  <c r="M124" i="88" s="1"/>
  <c r="N124" i="88" s="1"/>
  <c r="O124" i="88" s="1"/>
  <c r="P124" i="88" s="1"/>
  <c r="R124" i="88" s="1"/>
  <c r="S124" i="88" s="1"/>
  <c r="T124" i="88" s="1"/>
  <c r="U124" i="88" s="1"/>
  <c r="V124" i="88" s="1"/>
  <c r="W124" i="88" s="1"/>
  <c r="X124" i="88" s="1"/>
  <c r="Y124" i="88" s="1"/>
  <c r="Z124" i="88" s="1"/>
  <c r="AA124" i="88" s="1"/>
  <c r="AB124" i="88" s="1"/>
  <c r="AC124" i="88" s="1"/>
  <c r="AE124" i="88" s="1"/>
  <c r="AF124" i="88" s="1"/>
  <c r="Q78" i="88"/>
  <c r="H274" i="88"/>
  <c r="I274" i="88" s="1"/>
  <c r="J274" i="88" s="1"/>
  <c r="K274" i="88" s="1"/>
  <c r="L274" i="88" s="1"/>
  <c r="M274" i="88" s="1"/>
  <c r="N274" i="88" s="1"/>
  <c r="O274" i="88" s="1"/>
  <c r="P274" i="88" s="1"/>
  <c r="R274" i="88" s="1"/>
  <c r="S274" i="88" s="1"/>
  <c r="T274" i="88" s="1"/>
  <c r="U274" i="88" s="1"/>
  <c r="V274" i="88" s="1"/>
  <c r="W274" i="88" s="1"/>
  <c r="X274" i="88" s="1"/>
  <c r="Y274" i="88" s="1"/>
  <c r="Z274" i="88" s="1"/>
  <c r="AA274" i="88" s="1"/>
  <c r="AB274" i="88" s="1"/>
  <c r="AC274" i="88" s="1"/>
  <c r="AE274" i="88" s="1"/>
  <c r="AF274" i="88" s="1"/>
  <c r="AG274" i="88" s="1"/>
  <c r="AH274" i="88" s="1"/>
  <c r="F130" i="88"/>
  <c r="G130" i="88" s="1"/>
  <c r="H130" i="88" s="1"/>
  <c r="I130" i="88" s="1"/>
  <c r="J130" i="88" s="1"/>
  <c r="K130" i="88" s="1"/>
  <c r="L130" i="88" s="1"/>
  <c r="M130" i="88" s="1"/>
  <c r="N130" i="88" s="1"/>
  <c r="O130" i="88" s="1"/>
  <c r="P130" i="88" s="1"/>
  <c r="R130" i="88" s="1"/>
  <c r="S130" i="88" s="1"/>
  <c r="T130" i="88" s="1"/>
  <c r="U130" i="88" s="1"/>
  <c r="V130" i="88" s="1"/>
  <c r="W130" i="88" s="1"/>
  <c r="X130" i="88" s="1"/>
  <c r="Y130" i="88" s="1"/>
  <c r="Z130" i="88" s="1"/>
  <c r="AA130" i="88" s="1"/>
  <c r="AB130" i="88" s="1"/>
  <c r="AC130" i="88" s="1"/>
  <c r="AE130" i="88" s="1"/>
  <c r="AF130" i="88" s="1"/>
  <c r="AQ79" i="88"/>
  <c r="AD226" i="88"/>
  <c r="DQ83" i="88"/>
  <c r="Q77" i="88"/>
  <c r="AD77" i="88"/>
  <c r="AD79" i="88"/>
  <c r="BD79" i="88"/>
  <c r="CQ83" i="88"/>
  <c r="Q79" i="88"/>
  <c r="Q75" i="88"/>
  <c r="AD83" i="88"/>
  <c r="DD83" i="88"/>
  <c r="AQ83" i="88"/>
  <c r="BD83" i="88"/>
  <c r="CD83" i="88"/>
  <c r="F132" i="88"/>
  <c r="G132" i="88" s="1"/>
  <c r="H132" i="88" s="1"/>
  <c r="I132" i="88" s="1"/>
  <c r="J132" i="88" s="1"/>
  <c r="K132" i="88" s="1"/>
  <c r="L132" i="88" s="1"/>
  <c r="M132" i="88" s="1"/>
  <c r="N132" i="88" s="1"/>
  <c r="O132" i="88" s="1"/>
  <c r="P132" i="88" s="1"/>
  <c r="R132" i="88" s="1"/>
  <c r="S132" i="88" s="1"/>
  <c r="T132" i="88" s="1"/>
  <c r="U132" i="88" s="1"/>
  <c r="V132" i="88" s="1"/>
  <c r="W132" i="88" s="1"/>
  <c r="X132" i="88" s="1"/>
  <c r="Y132" i="88" s="1"/>
  <c r="Z132" i="88" s="1"/>
  <c r="AA132" i="88" s="1"/>
  <c r="AB132" i="88" s="1"/>
  <c r="AC132" i="88" s="1"/>
  <c r="AE132" i="88" s="1"/>
  <c r="AF132" i="88" s="1"/>
  <c r="AG132" i="88" s="1"/>
  <c r="AH132" i="88" s="1"/>
  <c r="AI132" i="88" s="1"/>
  <c r="AJ132" i="88" s="1"/>
  <c r="AK132" i="88" s="1"/>
  <c r="AL132" i="88" s="1"/>
  <c r="AM132" i="88" s="1"/>
  <c r="AN132" i="88" s="1"/>
  <c r="AO132" i="88" s="1"/>
  <c r="AP132" i="88" s="1"/>
  <c r="AR132" i="88" s="1"/>
  <c r="AS132" i="88" s="1"/>
  <c r="AT132" i="88" s="1"/>
  <c r="AU132" i="88" s="1"/>
  <c r="AV132" i="88" s="1"/>
  <c r="AW132" i="88" s="1"/>
  <c r="AX132" i="88" s="1"/>
  <c r="AY132" i="88" s="1"/>
  <c r="AZ132" i="88" s="1"/>
  <c r="BA132" i="88" s="1"/>
  <c r="BB132" i="88" s="1"/>
  <c r="BC132" i="88" s="1"/>
  <c r="BE132" i="88" s="1"/>
  <c r="BF132" i="88" s="1"/>
  <c r="BG132" i="88" s="1"/>
  <c r="BH132" i="88" s="1"/>
  <c r="BI132" i="88" s="1"/>
  <c r="BJ132" i="88" s="1"/>
  <c r="BK132" i="88" s="1"/>
  <c r="BL132" i="88" s="1"/>
  <c r="BM132" i="88" s="1"/>
  <c r="BN132" i="88" s="1"/>
  <c r="BO132" i="88" s="1"/>
  <c r="BP132" i="88" s="1"/>
  <c r="BR132" i="88" s="1"/>
  <c r="BS132" i="88" s="1"/>
  <c r="BT132" i="88" s="1"/>
  <c r="BU132" i="88" s="1"/>
  <c r="BV132" i="88" s="1"/>
  <c r="BW132" i="88" s="1"/>
  <c r="BX132" i="88" s="1"/>
  <c r="BY132" i="88" s="1"/>
  <c r="BZ132" i="88" s="1"/>
  <c r="CA132" i="88" s="1"/>
  <c r="CB132" i="88" s="1"/>
  <c r="CC132" i="88" s="1"/>
  <c r="CE132" i="88" s="1"/>
  <c r="CF132" i="88" s="1"/>
  <c r="CG132" i="88" s="1"/>
  <c r="CH132" i="88" s="1"/>
  <c r="CI132" i="88" s="1"/>
  <c r="CJ132" i="88" s="1"/>
  <c r="CK132" i="88" s="1"/>
  <c r="CL132" i="88" s="1"/>
  <c r="CM132" i="88" s="1"/>
  <c r="CN132" i="88" s="1"/>
  <c r="CO132" i="88" s="1"/>
  <c r="CP132" i="88" s="1"/>
  <c r="CR132" i="88" s="1"/>
  <c r="CS132" i="88" s="1"/>
  <c r="CT132" i="88" s="1"/>
  <c r="CU132" i="88" s="1"/>
  <c r="CV132" i="88" s="1"/>
  <c r="CW132" i="88" s="1"/>
  <c r="CX132" i="88" s="1"/>
  <c r="CY132" i="88" s="1"/>
  <c r="CZ132" i="88" s="1"/>
  <c r="DA132" i="88" s="1"/>
  <c r="DB132" i="88" s="1"/>
  <c r="DC132" i="88" s="1"/>
  <c r="DE132" i="88" s="1"/>
  <c r="DF132" i="88" s="1"/>
  <c r="DG132" i="88" s="1"/>
  <c r="DH132" i="88" s="1"/>
  <c r="DI132" i="88" s="1"/>
  <c r="DJ132" i="88" s="1"/>
  <c r="DK132" i="88" s="1"/>
  <c r="DL132" i="88" s="1"/>
  <c r="DM132" i="88" s="1"/>
  <c r="DN132" i="88" s="1"/>
  <c r="DO132" i="88" s="1"/>
  <c r="DP132" i="88" s="1"/>
  <c r="DR132" i="88" s="1"/>
  <c r="DS132" i="88" s="1"/>
  <c r="DT132" i="88" s="1"/>
  <c r="DU132" i="88" s="1"/>
  <c r="DV132" i="88" s="1"/>
  <c r="DW132" i="88" s="1"/>
  <c r="DX132" i="88" s="1"/>
  <c r="DY132" i="88" s="1"/>
  <c r="DZ132" i="88" s="1"/>
  <c r="EA132" i="88" s="1"/>
  <c r="EB132" i="88" s="1"/>
  <c r="EC132" i="88" s="1"/>
  <c r="F126" i="88"/>
  <c r="G126" i="88" s="1"/>
  <c r="H126" i="88" s="1"/>
  <c r="I126" i="88" s="1"/>
  <c r="J126" i="88" s="1"/>
  <c r="K126" i="88" s="1"/>
  <c r="L126" i="88" s="1"/>
  <c r="M126" i="88" s="1"/>
  <c r="N126" i="88" s="1"/>
  <c r="O126" i="88" s="1"/>
  <c r="P126" i="88" s="1"/>
  <c r="R126" i="88" s="1"/>
  <c r="S126" i="88" s="1"/>
  <c r="T126" i="88" s="1"/>
  <c r="U126" i="88" s="1"/>
  <c r="V126" i="88" s="1"/>
  <c r="W126" i="88" s="1"/>
  <c r="X126" i="88" s="1"/>
  <c r="Y126" i="88" s="1"/>
  <c r="Z126" i="88" s="1"/>
  <c r="AA126" i="88" s="1"/>
  <c r="AB126" i="88" s="1"/>
  <c r="AC126" i="88" s="1"/>
  <c r="AE126" i="88" s="1"/>
  <c r="Q81" i="88"/>
  <c r="F277" i="88"/>
  <c r="G277" i="88" s="1"/>
  <c r="H277" i="88" s="1"/>
  <c r="I277" i="88" s="1"/>
  <c r="J277" i="88" s="1"/>
  <c r="K277" i="88" s="1"/>
  <c r="L277" i="88" s="1"/>
  <c r="M277" i="88" s="1"/>
  <c r="N277" i="88" s="1"/>
  <c r="O277" i="88" s="1"/>
  <c r="P277" i="88" s="1"/>
  <c r="R277" i="88" s="1"/>
  <c r="S277" i="88" s="1"/>
  <c r="T277" i="88" s="1"/>
  <c r="U277" i="88" s="1"/>
  <c r="V277" i="88" s="1"/>
  <c r="W277" i="88" s="1"/>
  <c r="X277" i="88" s="1"/>
  <c r="Y277" i="88" s="1"/>
  <c r="Z277" i="88" s="1"/>
  <c r="AA277" i="88" s="1"/>
  <c r="AB277" i="88" s="1"/>
  <c r="AC277" i="88" s="1"/>
  <c r="AE277" i="88" s="1"/>
  <c r="AF277" i="88" s="1"/>
  <c r="F276" i="88"/>
  <c r="G276" i="88" s="1"/>
  <c r="H276" i="88" s="1"/>
  <c r="I276" i="88" s="1"/>
  <c r="J276" i="88" s="1"/>
  <c r="K276" i="88" s="1"/>
  <c r="L276" i="88" s="1"/>
  <c r="M276" i="88" s="1"/>
  <c r="N276" i="88" s="1"/>
  <c r="O276" i="88" s="1"/>
  <c r="P276" i="88" s="1"/>
  <c r="R276" i="88" s="1"/>
  <c r="S276" i="88" s="1"/>
  <c r="T276" i="88" s="1"/>
  <c r="U276" i="88" s="1"/>
  <c r="V276" i="88" s="1"/>
  <c r="W276" i="88" s="1"/>
  <c r="X276" i="88" s="1"/>
  <c r="Y276" i="88" s="1"/>
  <c r="Z276" i="88" s="1"/>
  <c r="AA276" i="88" s="1"/>
  <c r="AB276" i="88" s="1"/>
  <c r="AC276" i="88" s="1"/>
  <c r="AE276" i="88" s="1"/>
  <c r="AF276" i="88" s="1"/>
  <c r="Q228" i="88"/>
  <c r="AG179" i="88"/>
  <c r="AG228" i="88"/>
  <c r="AG178" i="88"/>
  <c r="AG227" i="88"/>
  <c r="Q227" i="88"/>
  <c r="AH177" i="88"/>
  <c r="AH226" i="88"/>
  <c r="AD227" i="88"/>
  <c r="AI176" i="88"/>
  <c r="AI225" i="88"/>
  <c r="AD228" i="88"/>
  <c r="AG173" i="88"/>
  <c r="AG222" i="88"/>
  <c r="BI30" i="88"/>
  <c r="BI79" i="88"/>
  <c r="AG32" i="88"/>
  <c r="AG81" i="88"/>
  <c r="AH31" i="88"/>
  <c r="AH80" i="88"/>
  <c r="AG26" i="88"/>
  <c r="AG75" i="88"/>
  <c r="EE76" i="88" l="1"/>
  <c r="EE82" i="88"/>
  <c r="AI25" i="88"/>
  <c r="EE224" i="88"/>
  <c r="EE229" i="88"/>
  <c r="EE230" i="88"/>
  <c r="EE223" i="88"/>
  <c r="EE78" i="88"/>
  <c r="EE83" i="88"/>
  <c r="AG124" i="88"/>
  <c r="AH275" i="88"/>
  <c r="AI274" i="88"/>
  <c r="AG276" i="88"/>
  <c r="AG277" i="88"/>
  <c r="BI128" i="88"/>
  <c r="AG271" i="88"/>
  <c r="AH178" i="88"/>
  <c r="AH227" i="88"/>
  <c r="AI177" i="88"/>
  <c r="AI226" i="88"/>
  <c r="AJ176" i="88"/>
  <c r="AJ225" i="88"/>
  <c r="AH179" i="88"/>
  <c r="AH228" i="88"/>
  <c r="AH173" i="88"/>
  <c r="AH222" i="88"/>
  <c r="AH129" i="88"/>
  <c r="AG130" i="88"/>
  <c r="AI31" i="88"/>
  <c r="AI80" i="88"/>
  <c r="BJ30" i="88"/>
  <c r="BJ79" i="88"/>
  <c r="AH32" i="88"/>
  <c r="AH81" i="88"/>
  <c r="AH26" i="88"/>
  <c r="AH75" i="88"/>
  <c r="AJ25" i="88" l="1"/>
  <c r="AH124" i="88"/>
  <c r="BJ128" i="88"/>
  <c r="AH277" i="88"/>
  <c r="AH276" i="88"/>
  <c r="AJ274" i="88"/>
  <c r="AI275" i="88"/>
  <c r="AH271" i="88"/>
  <c r="AK176" i="88"/>
  <c r="AK225" i="88"/>
  <c r="AI178" i="88"/>
  <c r="AI227" i="88"/>
  <c r="AI179" i="88"/>
  <c r="AI228" i="88"/>
  <c r="AJ177" i="88"/>
  <c r="AJ226" i="88"/>
  <c r="AI173" i="88"/>
  <c r="AI222" i="88"/>
  <c r="AI129" i="88"/>
  <c r="AH130" i="88"/>
  <c r="AJ31" i="88"/>
  <c r="AJ80" i="88"/>
  <c r="AI32" i="88"/>
  <c r="AI81" i="88"/>
  <c r="BK30" i="88"/>
  <c r="BK79" i="88"/>
  <c r="AI26" i="88"/>
  <c r="AI75" i="88"/>
  <c r="AI124" i="88" s="1"/>
  <c r="AK25" i="88" l="1"/>
  <c r="BK128" i="88"/>
  <c r="AJ275" i="88"/>
  <c r="AK274" i="88"/>
  <c r="AI276" i="88"/>
  <c r="AI277" i="88"/>
  <c r="AI271" i="88"/>
  <c r="AJ179" i="88"/>
  <c r="AJ228" i="88"/>
  <c r="AL176" i="88"/>
  <c r="AL225" i="88"/>
  <c r="AK177" i="88"/>
  <c r="AK226" i="88"/>
  <c r="AJ178" i="88"/>
  <c r="AJ227" i="88"/>
  <c r="AJ129" i="88"/>
  <c r="AJ173" i="88"/>
  <c r="AJ222" i="88"/>
  <c r="AI130" i="88"/>
  <c r="BL30" i="88"/>
  <c r="BL79" i="88"/>
  <c r="AK31" i="88"/>
  <c r="AK80" i="88"/>
  <c r="AJ32" i="88"/>
  <c r="AJ81" i="88"/>
  <c r="AJ26" i="88"/>
  <c r="AJ75" i="88"/>
  <c r="AJ124" i="88" s="1"/>
  <c r="BL128" i="88" l="1"/>
  <c r="AK275" i="88"/>
  <c r="AL25" i="88"/>
  <c r="AJ276" i="88"/>
  <c r="AJ277" i="88"/>
  <c r="AK129" i="88"/>
  <c r="AL274" i="88"/>
  <c r="AJ271" i="88"/>
  <c r="AK178" i="88"/>
  <c r="AK227" i="88"/>
  <c r="AM176" i="88"/>
  <c r="AM225" i="88"/>
  <c r="AL177" i="88"/>
  <c r="AL226" i="88"/>
  <c r="AL275" i="88" s="1"/>
  <c r="AK179" i="88"/>
  <c r="AK228" i="88"/>
  <c r="AK173" i="88"/>
  <c r="AK222" i="88"/>
  <c r="AJ130" i="88"/>
  <c r="AL31" i="88"/>
  <c r="AL80" i="88"/>
  <c r="AK32" i="88"/>
  <c r="AK81" i="88"/>
  <c r="BM30" i="88"/>
  <c r="BM79" i="88"/>
  <c r="BM128" i="88" s="1"/>
  <c r="AK26" i="88"/>
  <c r="AK75" i="88"/>
  <c r="AK124" i="88" s="1"/>
  <c r="AM25" i="88" l="1"/>
  <c r="AK276" i="88"/>
  <c r="AK277" i="88"/>
  <c r="AL129" i="88"/>
  <c r="AM274" i="88"/>
  <c r="AK271" i="88"/>
  <c r="AL179" i="88"/>
  <c r="AL228" i="88"/>
  <c r="AN176" i="88"/>
  <c r="AN225" i="88"/>
  <c r="AM177" i="88"/>
  <c r="AM226" i="88"/>
  <c r="AM275" i="88" s="1"/>
  <c r="AL178" i="88"/>
  <c r="AL227" i="88"/>
  <c r="AL276" i="88" s="1"/>
  <c r="AL173" i="88"/>
  <c r="AL222" i="88"/>
  <c r="AK130" i="88"/>
  <c r="AL32" i="88"/>
  <c r="AL81" i="88"/>
  <c r="BN30" i="88"/>
  <c r="BN79" i="88"/>
  <c r="BN128" i="88" s="1"/>
  <c r="AM31" i="88"/>
  <c r="AM80" i="88"/>
  <c r="AL26" i="88"/>
  <c r="AL75" i="88"/>
  <c r="AL124" i="88" s="1"/>
  <c r="AN25" i="88" l="1"/>
  <c r="AL277" i="88"/>
  <c r="AM129" i="88"/>
  <c r="AN274" i="88"/>
  <c r="AL271" i="88"/>
  <c r="AM178" i="88"/>
  <c r="AM227" i="88"/>
  <c r="AM276" i="88" s="1"/>
  <c r="AO176" i="88"/>
  <c r="AO225" i="88"/>
  <c r="AN177" i="88"/>
  <c r="AN226" i="88"/>
  <c r="AN275" i="88" s="1"/>
  <c r="AM179" i="88"/>
  <c r="AM228" i="88"/>
  <c r="AM173" i="88"/>
  <c r="AM222" i="88"/>
  <c r="AL130" i="88"/>
  <c r="BO30" i="88"/>
  <c r="BO79" i="88"/>
  <c r="BO128" i="88" s="1"/>
  <c r="AN31" i="88"/>
  <c r="AN80" i="88"/>
  <c r="AN129" i="88" s="1"/>
  <c r="AM32" i="88"/>
  <c r="AM81" i="88"/>
  <c r="AM26" i="88"/>
  <c r="AM75" i="88"/>
  <c r="AM124" i="88" s="1"/>
  <c r="AM277" i="88" l="1"/>
  <c r="AO25" i="88"/>
  <c r="AO274" i="88"/>
  <c r="AM271" i="88"/>
  <c r="AN179" i="88"/>
  <c r="AN228" i="88"/>
  <c r="AN277" i="88" s="1"/>
  <c r="AP176" i="88"/>
  <c r="AP225" i="88"/>
  <c r="AQ225" i="88" s="1"/>
  <c r="AO177" i="88"/>
  <c r="AO226" i="88"/>
  <c r="AO275" i="88" s="1"/>
  <c r="AN178" i="88"/>
  <c r="AN227" i="88"/>
  <c r="AN276" i="88" s="1"/>
  <c r="AM130" i="88"/>
  <c r="AN173" i="88"/>
  <c r="AN222" i="88"/>
  <c r="AO31" i="88"/>
  <c r="AO80" i="88"/>
  <c r="AO129" i="88" s="1"/>
  <c r="AN32" i="88"/>
  <c r="AN81" i="88"/>
  <c r="BP30" i="88"/>
  <c r="BP79" i="88"/>
  <c r="BQ79" i="88" s="1"/>
  <c r="AN26" i="88"/>
  <c r="AN75" i="88"/>
  <c r="AN124" i="88" s="1"/>
  <c r="AP25" i="88" l="1"/>
  <c r="AN130" i="88"/>
  <c r="AP274" i="88"/>
  <c r="AN271" i="88"/>
  <c r="AO178" i="88"/>
  <c r="AO227" i="88"/>
  <c r="AO276" i="88" s="1"/>
  <c r="AR176" i="88"/>
  <c r="AR225" i="88"/>
  <c r="AP177" i="88"/>
  <c r="AP226" i="88"/>
  <c r="AQ226" i="88" s="1"/>
  <c r="AO179" i="88"/>
  <c r="AO228" i="88"/>
  <c r="AO277" i="88" s="1"/>
  <c r="AO173" i="88"/>
  <c r="AO222" i="88"/>
  <c r="BP128" i="88"/>
  <c r="AO32" i="88"/>
  <c r="AO81" i="88"/>
  <c r="BR30" i="88"/>
  <c r="BR79" i="88"/>
  <c r="AP31" i="88"/>
  <c r="AP80" i="88"/>
  <c r="AQ80" i="88" s="1"/>
  <c r="AO26" i="88"/>
  <c r="AO75" i="88"/>
  <c r="AO124" i="88" s="1"/>
  <c r="AO130" i="88" l="1"/>
  <c r="AR25" i="88"/>
  <c r="AS25" i="88" s="1"/>
  <c r="AT25" i="88" s="1"/>
  <c r="AU25" i="88" s="1"/>
  <c r="AV25" i="88" s="1"/>
  <c r="AW25" i="88" s="1"/>
  <c r="AX25" i="88" s="1"/>
  <c r="AY25" i="88" s="1"/>
  <c r="AZ25" i="88" s="1"/>
  <c r="BA25" i="88" s="1"/>
  <c r="BB25" i="88" s="1"/>
  <c r="BC25" i="88" s="1"/>
  <c r="BE25" i="88" s="1"/>
  <c r="BF25" i="88" s="1"/>
  <c r="BG25" i="88" s="1"/>
  <c r="BH25" i="88" s="1"/>
  <c r="BI25" i="88" s="1"/>
  <c r="BJ25" i="88" s="1"/>
  <c r="BK25" i="88" s="1"/>
  <c r="BL25" i="88" s="1"/>
  <c r="BM25" i="88" s="1"/>
  <c r="BN25" i="88" s="1"/>
  <c r="BO25" i="88" s="1"/>
  <c r="BP25" i="88" s="1"/>
  <c r="BR25" i="88" s="1"/>
  <c r="BS25" i="88" s="1"/>
  <c r="BT25" i="88" s="1"/>
  <c r="BU25" i="88" s="1"/>
  <c r="BV25" i="88" s="1"/>
  <c r="BW25" i="88" s="1"/>
  <c r="BX25" i="88" s="1"/>
  <c r="BY25" i="88" s="1"/>
  <c r="BZ25" i="88" s="1"/>
  <c r="CA25" i="88" s="1"/>
  <c r="CB25" i="88" s="1"/>
  <c r="CC25" i="88" s="1"/>
  <c r="CE25" i="88" s="1"/>
  <c r="CF25" i="88" s="1"/>
  <c r="CG25" i="88" s="1"/>
  <c r="CH25" i="88" s="1"/>
  <c r="CI25" i="88" s="1"/>
  <c r="CJ25" i="88" s="1"/>
  <c r="CK25" i="88" s="1"/>
  <c r="CL25" i="88" s="1"/>
  <c r="CM25" i="88" s="1"/>
  <c r="CN25" i="88" s="1"/>
  <c r="CO25" i="88" s="1"/>
  <c r="CP25" i="88" s="1"/>
  <c r="CR25" i="88" s="1"/>
  <c r="CS25" i="88" s="1"/>
  <c r="CT25" i="88" s="1"/>
  <c r="CU25" i="88" s="1"/>
  <c r="CV25" i="88" s="1"/>
  <c r="CW25" i="88" s="1"/>
  <c r="CX25" i="88" s="1"/>
  <c r="CY25" i="88" s="1"/>
  <c r="CZ25" i="88" s="1"/>
  <c r="DA25" i="88" s="1"/>
  <c r="DB25" i="88" s="1"/>
  <c r="DC25" i="88" s="1"/>
  <c r="DE25" i="88" s="1"/>
  <c r="DF25" i="88" s="1"/>
  <c r="DG25" i="88" s="1"/>
  <c r="DH25" i="88" s="1"/>
  <c r="DI25" i="88" s="1"/>
  <c r="DJ25" i="88" s="1"/>
  <c r="DK25" i="88" s="1"/>
  <c r="DL25" i="88" s="1"/>
  <c r="DM25" i="88" s="1"/>
  <c r="DN25" i="88" s="1"/>
  <c r="DO25" i="88" s="1"/>
  <c r="DP25" i="88" s="1"/>
  <c r="DR25" i="88" s="1"/>
  <c r="DS25" i="88" s="1"/>
  <c r="DT25" i="88" s="1"/>
  <c r="DU25" i="88" s="1"/>
  <c r="DV25" i="88" s="1"/>
  <c r="DW25" i="88" s="1"/>
  <c r="DX25" i="88" s="1"/>
  <c r="DY25" i="88" s="1"/>
  <c r="DZ25" i="88" s="1"/>
  <c r="EA25" i="88" s="1"/>
  <c r="EB25" i="88" s="1"/>
  <c r="EC25" i="88" s="1"/>
  <c r="AR274" i="88"/>
  <c r="AP275" i="88"/>
  <c r="AO271" i="88"/>
  <c r="AP179" i="88"/>
  <c r="AP228" i="88"/>
  <c r="AQ228" i="88" s="1"/>
  <c r="AS176" i="88"/>
  <c r="AS225" i="88"/>
  <c r="AR177" i="88"/>
  <c r="AR226" i="88"/>
  <c r="AP178" i="88"/>
  <c r="AP227" i="88"/>
  <c r="AQ227" i="88" s="1"/>
  <c r="AP173" i="88"/>
  <c r="AP222" i="88"/>
  <c r="AQ222" i="88" s="1"/>
  <c r="BR128" i="88"/>
  <c r="AP129" i="88"/>
  <c r="BS30" i="88"/>
  <c r="BS79" i="88"/>
  <c r="AR31" i="88"/>
  <c r="AR80" i="88"/>
  <c r="AP32" i="88"/>
  <c r="AP81" i="88"/>
  <c r="AQ81" i="88" s="1"/>
  <c r="AP26" i="88"/>
  <c r="AP75" i="88"/>
  <c r="AQ75" i="88" s="1"/>
  <c r="AP277" i="88" l="1"/>
  <c r="AS274" i="88"/>
  <c r="AR275" i="88"/>
  <c r="AP276" i="88"/>
  <c r="AP271" i="88"/>
  <c r="AR178" i="88"/>
  <c r="AR227" i="88"/>
  <c r="AT176" i="88"/>
  <c r="AT225" i="88"/>
  <c r="AS177" i="88"/>
  <c r="AS226" i="88"/>
  <c r="AR179" i="88"/>
  <c r="AR228" i="88"/>
  <c r="AR277" i="88" s="1"/>
  <c r="AR173" i="88"/>
  <c r="AR222" i="88"/>
  <c r="BS128" i="88"/>
  <c r="AR129" i="88"/>
  <c r="AP130" i="88"/>
  <c r="AP124" i="88"/>
  <c r="AS31" i="88"/>
  <c r="AS80" i="88"/>
  <c r="AR32" i="88"/>
  <c r="AR81" i="88"/>
  <c r="BT30" i="88"/>
  <c r="BT79" i="88"/>
  <c r="AR26" i="88"/>
  <c r="AR75" i="88"/>
  <c r="AR276" i="88" l="1"/>
  <c r="AT274" i="88"/>
  <c r="AS275" i="88"/>
  <c r="BT128" i="88"/>
  <c r="AR271" i="88"/>
  <c r="AU176" i="88"/>
  <c r="AU225" i="88"/>
  <c r="AU274" i="88" s="1"/>
  <c r="AT177" i="88"/>
  <c r="AT226" i="88"/>
  <c r="AS178" i="88"/>
  <c r="AS227" i="88"/>
  <c r="AS179" i="88"/>
  <c r="AS228" i="88"/>
  <c r="AS277" i="88" s="1"/>
  <c r="AS173" i="88"/>
  <c r="AS222" i="88"/>
  <c r="AR130" i="88"/>
  <c r="AS129" i="88"/>
  <c r="AR124" i="88"/>
  <c r="BU30" i="88"/>
  <c r="BU79" i="88"/>
  <c r="BU128" i="88" s="1"/>
  <c r="AT31" i="88"/>
  <c r="AT80" i="88"/>
  <c r="AS32" i="88"/>
  <c r="AS81" i="88"/>
  <c r="AS26" i="88"/>
  <c r="AS75" i="88"/>
  <c r="AS276" i="88" l="1"/>
  <c r="AT275" i="88"/>
  <c r="AS271" i="88"/>
  <c r="AT179" i="88"/>
  <c r="AT228" i="88"/>
  <c r="AT277" i="88" s="1"/>
  <c r="AV176" i="88"/>
  <c r="AV225" i="88"/>
  <c r="AV274" i="88" s="1"/>
  <c r="AT178" i="88"/>
  <c r="AT227" i="88"/>
  <c r="AT276" i="88" s="1"/>
  <c r="AU177" i="88"/>
  <c r="AU226" i="88"/>
  <c r="AT173" i="88"/>
  <c r="AT222" i="88"/>
  <c r="AT129" i="88"/>
  <c r="AS130" i="88"/>
  <c r="AS124" i="88"/>
  <c r="AT32" i="88"/>
  <c r="AT81" i="88"/>
  <c r="BV30" i="88"/>
  <c r="BV79" i="88"/>
  <c r="BV128" i="88" s="1"/>
  <c r="AU31" i="88"/>
  <c r="AU80" i="88"/>
  <c r="AT26" i="88"/>
  <c r="AT75" i="88"/>
  <c r="AU275" i="88" l="1"/>
  <c r="AT271" i="88"/>
  <c r="AU178" i="88"/>
  <c r="AU227" i="88"/>
  <c r="AU276" i="88" s="1"/>
  <c r="AU179" i="88"/>
  <c r="AU228" i="88"/>
  <c r="AU277" i="88" s="1"/>
  <c r="AV177" i="88"/>
  <c r="AV226" i="88"/>
  <c r="AW176" i="88"/>
  <c r="AW225" i="88"/>
  <c r="AW274" i="88" s="1"/>
  <c r="AU173" i="88"/>
  <c r="AU222" i="88"/>
  <c r="AT130" i="88"/>
  <c r="AU129" i="88"/>
  <c r="AT124" i="88"/>
  <c r="BW30" i="88"/>
  <c r="BW79" i="88"/>
  <c r="BW128" i="88" s="1"/>
  <c r="AV31" i="88"/>
  <c r="AV80" i="88"/>
  <c r="AU32" i="88"/>
  <c r="AU81" i="88"/>
  <c r="AU26" i="88"/>
  <c r="AU75" i="88"/>
  <c r="AV275" i="88" l="1"/>
  <c r="AU271" i="88"/>
  <c r="AW177" i="88"/>
  <c r="AW226" i="88"/>
  <c r="AV178" i="88"/>
  <c r="AV227" i="88"/>
  <c r="AV276" i="88" s="1"/>
  <c r="AX176" i="88"/>
  <c r="AX225" i="88"/>
  <c r="AX274" i="88" s="1"/>
  <c r="AV179" i="88"/>
  <c r="AV228" i="88"/>
  <c r="AV277" i="88" s="1"/>
  <c r="AV173" i="88"/>
  <c r="AV222" i="88"/>
  <c r="AV129" i="88"/>
  <c r="AU130" i="88"/>
  <c r="AU124" i="88"/>
  <c r="AV32" i="88"/>
  <c r="AV81" i="88"/>
  <c r="BX30" i="88"/>
  <c r="BX79" i="88"/>
  <c r="BX128" i="88" s="1"/>
  <c r="AW31" i="88"/>
  <c r="AW80" i="88"/>
  <c r="AV26" i="88"/>
  <c r="AV75" i="88"/>
  <c r="AW275" i="88" l="1"/>
  <c r="AV271" i="88"/>
  <c r="AW179" i="88"/>
  <c r="AW228" i="88"/>
  <c r="AW277" i="88" s="1"/>
  <c r="AW178" i="88"/>
  <c r="AW227" i="88"/>
  <c r="AW276" i="88" s="1"/>
  <c r="AY176" i="88"/>
  <c r="AY225" i="88"/>
  <c r="AY274" i="88" s="1"/>
  <c r="AX177" i="88"/>
  <c r="AX226" i="88"/>
  <c r="AX275" i="88" s="1"/>
  <c r="AW173" i="88"/>
  <c r="AW222" i="88"/>
  <c r="AV130" i="88"/>
  <c r="AW129" i="88"/>
  <c r="AV124" i="88"/>
  <c r="BY30" i="88"/>
  <c r="BY79" i="88"/>
  <c r="BY128" i="88" s="1"/>
  <c r="AX31" i="88"/>
  <c r="AX80" i="88"/>
  <c r="AW32" i="88"/>
  <c r="AW81" i="88"/>
  <c r="AW26" i="88"/>
  <c r="AW75" i="88"/>
  <c r="AW130" i="88" l="1"/>
  <c r="AW271" i="88"/>
  <c r="AY177" i="88"/>
  <c r="AY226" i="88"/>
  <c r="AY275" i="88" s="1"/>
  <c r="AX178" i="88"/>
  <c r="AX227" i="88"/>
  <c r="AX276" i="88" s="1"/>
  <c r="AZ176" i="88"/>
  <c r="AZ225" i="88"/>
  <c r="AZ274" i="88" s="1"/>
  <c r="AX179" i="88"/>
  <c r="AX228" i="88"/>
  <c r="AX277" i="88" s="1"/>
  <c r="AX173" i="88"/>
  <c r="AX222" i="88"/>
  <c r="AX129" i="88"/>
  <c r="AW124" i="88"/>
  <c r="AY31" i="88"/>
  <c r="AY80" i="88"/>
  <c r="AX32" i="88"/>
  <c r="AX81" i="88"/>
  <c r="BZ30" i="88"/>
  <c r="BZ79" i="88"/>
  <c r="BZ128" i="88" s="1"/>
  <c r="AX26" i="88"/>
  <c r="AX75" i="88"/>
  <c r="AX130" i="88" l="1"/>
  <c r="AX271" i="88"/>
  <c r="AY179" i="88"/>
  <c r="AY228" i="88"/>
  <c r="AY277" i="88" s="1"/>
  <c r="AY178" i="88"/>
  <c r="AY227" i="88"/>
  <c r="AY276" i="88" s="1"/>
  <c r="BA176" i="88"/>
  <c r="BA225" i="88"/>
  <c r="BA274" i="88" s="1"/>
  <c r="AZ177" i="88"/>
  <c r="AZ226" i="88"/>
  <c r="AZ275" i="88" s="1"/>
  <c r="AY173" i="88"/>
  <c r="AY222" i="88"/>
  <c r="AY129" i="88"/>
  <c r="AX124" i="88"/>
  <c r="AY32" i="88"/>
  <c r="AY81" i="88"/>
  <c r="AY130" i="88" s="1"/>
  <c r="CA30" i="88"/>
  <c r="CA79" i="88"/>
  <c r="CA128" i="88" s="1"/>
  <c r="AZ31" i="88"/>
  <c r="AZ80" i="88"/>
  <c r="AY26" i="88"/>
  <c r="AY75" i="88"/>
  <c r="AY271" i="88" l="1"/>
  <c r="BA177" i="88"/>
  <c r="BA226" i="88"/>
  <c r="BA275" i="88" s="1"/>
  <c r="AZ178" i="88"/>
  <c r="AZ227" i="88"/>
  <c r="AZ276" i="88" s="1"/>
  <c r="BB176" i="88"/>
  <c r="BB225" i="88"/>
  <c r="BB274" i="88" s="1"/>
  <c r="AZ179" i="88"/>
  <c r="AZ228" i="88"/>
  <c r="AZ277" i="88" s="1"/>
  <c r="AZ173" i="88"/>
  <c r="AZ222" i="88"/>
  <c r="AZ129" i="88"/>
  <c r="AY124" i="88"/>
  <c r="CB30" i="88"/>
  <c r="CB79" i="88"/>
  <c r="CB128" i="88" s="1"/>
  <c r="BA31" i="88"/>
  <c r="BA80" i="88"/>
  <c r="AZ32" i="88"/>
  <c r="AZ81" i="88"/>
  <c r="AZ130" i="88" s="1"/>
  <c r="AZ26" i="88"/>
  <c r="AZ75" i="88"/>
  <c r="AZ271" i="88" l="1"/>
  <c r="BA179" i="88"/>
  <c r="BA228" i="88"/>
  <c r="BA277" i="88" s="1"/>
  <c r="BA178" i="88"/>
  <c r="BA227" i="88"/>
  <c r="BA276" i="88" s="1"/>
  <c r="BC176" i="88"/>
  <c r="BC225" i="88"/>
  <c r="BD225" i="88" s="1"/>
  <c r="BB177" i="88"/>
  <c r="BB226" i="88"/>
  <c r="BB275" i="88" s="1"/>
  <c r="BA173" i="88"/>
  <c r="BA222" i="88"/>
  <c r="BA129" i="88"/>
  <c r="AZ124" i="88"/>
  <c r="BB31" i="88"/>
  <c r="BB80" i="88"/>
  <c r="BA32" i="88"/>
  <c r="BA81" i="88"/>
  <c r="BA130" i="88" s="1"/>
  <c r="CC30" i="88"/>
  <c r="CC79" i="88"/>
  <c r="CD79" i="88" s="1"/>
  <c r="BA26" i="88"/>
  <c r="BA75" i="88"/>
  <c r="BC274" i="88" l="1"/>
  <c r="BA271" i="88"/>
  <c r="BC177" i="88"/>
  <c r="BC226" i="88"/>
  <c r="BD226" i="88" s="1"/>
  <c r="BB178" i="88"/>
  <c r="BB227" i="88"/>
  <c r="BB276" i="88" s="1"/>
  <c r="BE176" i="88"/>
  <c r="BE225" i="88"/>
  <c r="BB179" i="88"/>
  <c r="BB228" i="88"/>
  <c r="BB277" i="88" s="1"/>
  <c r="BB173" i="88"/>
  <c r="BB222" i="88"/>
  <c r="BB129" i="88"/>
  <c r="CC128" i="88"/>
  <c r="BA124" i="88"/>
  <c r="BB32" i="88"/>
  <c r="BB81" i="88"/>
  <c r="BB130" i="88" s="1"/>
  <c r="CE30" i="88"/>
  <c r="CE79" i="88"/>
  <c r="BC31" i="88"/>
  <c r="BC80" i="88"/>
  <c r="BD80" i="88" s="1"/>
  <c r="BB26" i="88"/>
  <c r="BB75" i="88"/>
  <c r="BE274" i="88" l="1"/>
  <c r="BC275" i="88"/>
  <c r="BB271" i="88"/>
  <c r="BC179" i="88"/>
  <c r="BC228" i="88"/>
  <c r="BD228" i="88" s="1"/>
  <c r="BC178" i="88"/>
  <c r="BC227" i="88"/>
  <c r="BD227" i="88" s="1"/>
  <c r="BF176" i="88"/>
  <c r="BF225" i="88"/>
  <c r="BF274" i="88" s="1"/>
  <c r="BE177" i="88"/>
  <c r="BE226" i="88"/>
  <c r="BC173" i="88"/>
  <c r="BC222" i="88"/>
  <c r="BD222" i="88" s="1"/>
  <c r="CE128" i="88"/>
  <c r="BC129" i="88"/>
  <c r="BB124" i="88"/>
  <c r="CF30" i="88"/>
  <c r="CF79" i="88"/>
  <c r="BE31" i="88"/>
  <c r="BE80" i="88"/>
  <c r="BC32" i="88"/>
  <c r="BC81" i="88"/>
  <c r="BD81" i="88" s="1"/>
  <c r="BC26" i="88"/>
  <c r="BC75" i="88"/>
  <c r="BD75" i="88" s="1"/>
  <c r="BE275" i="88" l="1"/>
  <c r="BC276" i="88"/>
  <c r="BC277" i="88"/>
  <c r="BC271" i="88"/>
  <c r="BE178" i="88"/>
  <c r="BE227" i="88"/>
  <c r="BG176" i="88"/>
  <c r="BG225" i="88"/>
  <c r="BG274" i="88" s="1"/>
  <c r="BF177" i="88"/>
  <c r="BF226" i="88"/>
  <c r="BE179" i="88"/>
  <c r="BE228" i="88"/>
  <c r="BE173" i="88"/>
  <c r="BE222" i="88"/>
  <c r="BE129" i="88"/>
  <c r="CF128" i="88"/>
  <c r="BC130" i="88"/>
  <c r="BC124" i="88"/>
  <c r="BF31" i="88"/>
  <c r="BF80" i="88"/>
  <c r="BE32" i="88"/>
  <c r="BE81" i="88"/>
  <c r="CG30" i="88"/>
  <c r="CG79" i="88"/>
  <c r="BE26" i="88"/>
  <c r="BE75" i="88"/>
  <c r="BF275" i="88" l="1"/>
  <c r="BE277" i="88"/>
  <c r="BE276" i="88"/>
  <c r="BE271" i="88"/>
  <c r="BH176" i="88"/>
  <c r="BH225" i="88"/>
  <c r="BH274" i="88" s="1"/>
  <c r="BG177" i="88"/>
  <c r="BG226" i="88"/>
  <c r="BG275" i="88" s="1"/>
  <c r="BF178" i="88"/>
  <c r="BF227" i="88"/>
  <c r="BF179" i="88"/>
  <c r="BF228" i="88"/>
  <c r="BF277" i="88" s="1"/>
  <c r="BF173" i="88"/>
  <c r="BF222" i="88"/>
  <c r="BE130" i="88"/>
  <c r="CG128" i="88"/>
  <c r="BF129" i="88"/>
  <c r="BE124" i="88"/>
  <c r="BF32" i="88"/>
  <c r="BF81" i="88"/>
  <c r="CH30" i="88"/>
  <c r="CH79" i="88"/>
  <c r="BG31" i="88"/>
  <c r="BG80" i="88"/>
  <c r="BF26" i="88"/>
  <c r="BF75" i="88"/>
  <c r="BF276" i="88" l="1"/>
  <c r="BF271" i="88"/>
  <c r="BG179" i="88"/>
  <c r="BG228" i="88"/>
  <c r="BG277" i="88" s="1"/>
  <c r="BH177" i="88"/>
  <c r="BH226" i="88"/>
  <c r="BH275" i="88" s="1"/>
  <c r="BI176" i="88"/>
  <c r="BI225" i="88"/>
  <c r="BI274" i="88" s="1"/>
  <c r="BG178" i="88"/>
  <c r="BG227" i="88"/>
  <c r="BG173" i="88"/>
  <c r="BG222" i="88"/>
  <c r="BG129" i="88"/>
  <c r="CH128" i="88"/>
  <c r="BF130" i="88"/>
  <c r="BF124" i="88"/>
  <c r="BH31" i="88"/>
  <c r="BH80" i="88"/>
  <c r="BG32" i="88"/>
  <c r="BG81" i="88"/>
  <c r="CI30" i="88"/>
  <c r="CI79" i="88"/>
  <c r="BG26" i="88"/>
  <c r="BG75" i="88"/>
  <c r="BG276" i="88" l="1"/>
  <c r="BG271" i="88"/>
  <c r="BJ176" i="88"/>
  <c r="BJ225" i="88"/>
  <c r="BJ274" i="88" s="1"/>
  <c r="BH179" i="88"/>
  <c r="BH228" i="88"/>
  <c r="BH277" i="88" s="1"/>
  <c r="BH178" i="88"/>
  <c r="BH227" i="88"/>
  <c r="BI177" i="88"/>
  <c r="BI226" i="88"/>
  <c r="BI275" i="88" s="1"/>
  <c r="BH173" i="88"/>
  <c r="BH222" i="88"/>
  <c r="BG130" i="88"/>
  <c r="CI128" i="88"/>
  <c r="BH129" i="88"/>
  <c r="BG124" i="88"/>
  <c r="CJ30" i="88"/>
  <c r="CJ79" i="88"/>
  <c r="BI31" i="88"/>
  <c r="BI80" i="88"/>
  <c r="BH32" i="88"/>
  <c r="BH81" i="88"/>
  <c r="BH26" i="88"/>
  <c r="BH75" i="88"/>
  <c r="BH276" i="88" l="1"/>
  <c r="BH271" i="88"/>
  <c r="BI178" i="88"/>
  <c r="BI227" i="88"/>
  <c r="BK176" i="88"/>
  <c r="BK225" i="88"/>
  <c r="BK274" i="88" s="1"/>
  <c r="BJ177" i="88"/>
  <c r="BJ226" i="88"/>
  <c r="BJ275" i="88" s="1"/>
  <c r="BI179" i="88"/>
  <c r="BI228" i="88"/>
  <c r="BI277" i="88" s="1"/>
  <c r="BI173" i="88"/>
  <c r="BI222" i="88"/>
  <c r="BI129" i="88"/>
  <c r="CJ128" i="88"/>
  <c r="BH130" i="88"/>
  <c r="BH124" i="88"/>
  <c r="BI32" i="88"/>
  <c r="BI81" i="88"/>
  <c r="CK30" i="88"/>
  <c r="CK79" i="88"/>
  <c r="BJ31" i="88"/>
  <c r="BJ80" i="88"/>
  <c r="BI26" i="88"/>
  <c r="BI75" i="88"/>
  <c r="BI276" i="88" l="1"/>
  <c r="BI271" i="88"/>
  <c r="BJ179" i="88"/>
  <c r="BJ228" i="88"/>
  <c r="BJ277" i="88" s="1"/>
  <c r="BL176" i="88"/>
  <c r="BL225" i="88"/>
  <c r="BL274" i="88" s="1"/>
  <c r="BK177" i="88"/>
  <c r="BK226" i="88"/>
  <c r="BK275" i="88" s="1"/>
  <c r="BJ178" i="88"/>
  <c r="BJ227" i="88"/>
  <c r="BJ173" i="88"/>
  <c r="BJ222" i="88"/>
  <c r="BI130" i="88"/>
  <c r="CK128" i="88"/>
  <c r="BJ129" i="88"/>
  <c r="BI124" i="88"/>
  <c r="CL30" i="88"/>
  <c r="CL79" i="88"/>
  <c r="BK31" i="88"/>
  <c r="BK80" i="88"/>
  <c r="BJ32" i="88"/>
  <c r="BJ81" i="88"/>
  <c r="BJ26" i="88"/>
  <c r="BJ75" i="88"/>
  <c r="BJ276" i="88" l="1"/>
  <c r="BJ130" i="88"/>
  <c r="BJ271" i="88"/>
  <c r="BK178" i="88"/>
  <c r="BK227" i="88"/>
  <c r="BM176" i="88"/>
  <c r="BM225" i="88"/>
  <c r="BM274" i="88" s="1"/>
  <c r="BL177" i="88"/>
  <c r="BL226" i="88"/>
  <c r="BL275" i="88" s="1"/>
  <c r="BK179" i="88"/>
  <c r="BK228" i="88"/>
  <c r="BK277" i="88" s="1"/>
  <c r="BK173" i="88"/>
  <c r="BK222" i="88"/>
  <c r="BK129" i="88"/>
  <c r="CL128" i="88"/>
  <c r="BJ124" i="88"/>
  <c r="BL31" i="88"/>
  <c r="BL80" i="88"/>
  <c r="BK32" i="88"/>
  <c r="BK81" i="88"/>
  <c r="BK130" i="88" s="1"/>
  <c r="CM30" i="88"/>
  <c r="CM79" i="88"/>
  <c r="BK26" i="88"/>
  <c r="BK75" i="88"/>
  <c r="BK276" i="88" l="1"/>
  <c r="BK271" i="88"/>
  <c r="BL179" i="88"/>
  <c r="BL228" i="88"/>
  <c r="BL277" i="88" s="1"/>
  <c r="BN176" i="88"/>
  <c r="BN225" i="88"/>
  <c r="BN274" i="88" s="1"/>
  <c r="BM177" i="88"/>
  <c r="BM226" i="88"/>
  <c r="BM275" i="88" s="1"/>
  <c r="BL178" i="88"/>
  <c r="BL227" i="88"/>
  <c r="BL276" i="88" s="1"/>
  <c r="BL173" i="88"/>
  <c r="BL222" i="88"/>
  <c r="CM128" i="88"/>
  <c r="BL129" i="88"/>
  <c r="BK124" i="88"/>
  <c r="BL32" i="88"/>
  <c r="BL81" i="88"/>
  <c r="BL130" i="88" s="1"/>
  <c r="CN30" i="88"/>
  <c r="CN79" i="88"/>
  <c r="BM31" i="88"/>
  <c r="BM80" i="88"/>
  <c r="BL26" i="88"/>
  <c r="BL75" i="88"/>
  <c r="BL271" i="88" l="1"/>
  <c r="BM178" i="88"/>
  <c r="BM227" i="88"/>
  <c r="BM276" i="88" s="1"/>
  <c r="BO176" i="88"/>
  <c r="BO225" i="88"/>
  <c r="BO274" i="88" s="1"/>
  <c r="BN177" i="88"/>
  <c r="BN226" i="88"/>
  <c r="BN275" i="88" s="1"/>
  <c r="BM179" i="88"/>
  <c r="BM228" i="88"/>
  <c r="BM277" i="88" s="1"/>
  <c r="BM173" i="88"/>
  <c r="BM222" i="88"/>
  <c r="BM129" i="88"/>
  <c r="CN128" i="88"/>
  <c r="BL124" i="88"/>
  <c r="CO30" i="88"/>
  <c r="CO79" i="88"/>
  <c r="BN31" i="88"/>
  <c r="BN80" i="88"/>
  <c r="BM32" i="88"/>
  <c r="BM81" i="88"/>
  <c r="BM130" i="88" s="1"/>
  <c r="BM26" i="88"/>
  <c r="BM75" i="88"/>
  <c r="BM271" i="88" l="1"/>
  <c r="BN179" i="88"/>
  <c r="BN228" i="88"/>
  <c r="BN277" i="88" s="1"/>
  <c r="BP176" i="88"/>
  <c r="BP225" i="88"/>
  <c r="BQ225" i="88" s="1"/>
  <c r="BO177" i="88"/>
  <c r="BO226" i="88"/>
  <c r="BO275" i="88" s="1"/>
  <c r="BN178" i="88"/>
  <c r="BN227" i="88"/>
  <c r="BN276" i="88" s="1"/>
  <c r="BN173" i="88"/>
  <c r="BN222" i="88"/>
  <c r="CO128" i="88"/>
  <c r="BN129" i="88"/>
  <c r="BM124" i="88"/>
  <c r="BO31" i="88"/>
  <c r="BO80" i="88"/>
  <c r="BN32" i="88"/>
  <c r="BN81" i="88"/>
  <c r="BN130" i="88" s="1"/>
  <c r="CP30" i="88"/>
  <c r="CP79" i="88"/>
  <c r="CQ79" i="88" s="1"/>
  <c r="BN26" i="88"/>
  <c r="BN75" i="88"/>
  <c r="BP274" i="88" l="1"/>
  <c r="BN271" i="88"/>
  <c r="BO178" i="88"/>
  <c r="BO227" i="88"/>
  <c r="BO276" i="88" s="1"/>
  <c r="BR176" i="88"/>
  <c r="BR225" i="88"/>
  <c r="BP177" i="88"/>
  <c r="BP226" i="88"/>
  <c r="BQ226" i="88" s="1"/>
  <c r="BO179" i="88"/>
  <c r="BO228" i="88"/>
  <c r="BO277" i="88" s="1"/>
  <c r="BO173" i="88"/>
  <c r="BO222" i="88"/>
  <c r="BO129" i="88"/>
  <c r="CP128" i="88"/>
  <c r="BN124" i="88"/>
  <c r="BO32" i="88"/>
  <c r="BO81" i="88"/>
  <c r="BO130" i="88" s="1"/>
  <c r="CR30" i="88"/>
  <c r="CR79" i="88"/>
  <c r="BP31" i="88"/>
  <c r="BP80" i="88"/>
  <c r="BQ80" i="88" s="1"/>
  <c r="BO26" i="88"/>
  <c r="BO75" i="88"/>
  <c r="BR274" i="88" l="1"/>
  <c r="BP275" i="88"/>
  <c r="BO271" i="88"/>
  <c r="BP179" i="88"/>
  <c r="BP228" i="88"/>
  <c r="BQ228" i="88" s="1"/>
  <c r="BS176" i="88"/>
  <c r="BS225" i="88"/>
  <c r="BS274" i="88" s="1"/>
  <c r="BR177" i="88"/>
  <c r="BR226" i="88"/>
  <c r="BP178" i="88"/>
  <c r="BP227" i="88"/>
  <c r="BQ227" i="88" s="1"/>
  <c r="BP173" i="88"/>
  <c r="BP222" i="88"/>
  <c r="BQ222" i="88" s="1"/>
  <c r="CR128" i="88"/>
  <c r="BP129" i="88"/>
  <c r="BO124" i="88"/>
  <c r="CS30" i="88"/>
  <c r="CS79" i="88"/>
  <c r="BR31" i="88"/>
  <c r="BR80" i="88"/>
  <c r="BP32" i="88"/>
  <c r="BP81" i="88"/>
  <c r="BQ81" i="88" s="1"/>
  <c r="BP26" i="88"/>
  <c r="BP75" i="88"/>
  <c r="BQ75" i="88" s="1"/>
  <c r="BR275" i="88" l="1"/>
  <c r="BP276" i="88"/>
  <c r="BP277" i="88"/>
  <c r="BP271" i="88"/>
  <c r="BR178" i="88"/>
  <c r="BR227" i="88"/>
  <c r="BT176" i="88"/>
  <c r="BT225" i="88"/>
  <c r="BT274" i="88" s="1"/>
  <c r="BS177" i="88"/>
  <c r="BS226" i="88"/>
  <c r="BR179" i="88"/>
  <c r="BR228" i="88"/>
  <c r="BR173" i="88"/>
  <c r="BR222" i="88"/>
  <c r="BR129" i="88"/>
  <c r="CS128" i="88"/>
  <c r="BP130" i="88"/>
  <c r="BP124" i="88"/>
  <c r="BR32" i="88"/>
  <c r="BR81" i="88"/>
  <c r="BS31" i="88"/>
  <c r="BS80" i="88"/>
  <c r="CT30" i="88"/>
  <c r="CT79" i="88"/>
  <c r="BR26" i="88"/>
  <c r="BR75" i="88"/>
  <c r="BR277" i="88" l="1"/>
  <c r="BR276" i="88"/>
  <c r="BS275" i="88"/>
  <c r="BR271" i="88"/>
  <c r="BU176" i="88"/>
  <c r="BU225" i="88"/>
  <c r="BU274" i="88" s="1"/>
  <c r="BT177" i="88"/>
  <c r="BT226" i="88"/>
  <c r="BS178" i="88"/>
  <c r="BS227" i="88"/>
  <c r="BS179" i="88"/>
  <c r="BS228" i="88"/>
  <c r="BS173" i="88"/>
  <c r="BS222" i="88"/>
  <c r="BR130" i="88"/>
  <c r="CT128" i="88"/>
  <c r="BS129" i="88"/>
  <c r="BR124" i="88"/>
  <c r="CU30" i="88"/>
  <c r="CU79" i="88"/>
  <c r="BT31" i="88"/>
  <c r="BT80" i="88"/>
  <c r="BS32" i="88"/>
  <c r="BS81" i="88"/>
  <c r="BS26" i="88"/>
  <c r="BS75" i="88"/>
  <c r="BS277" i="88" l="1"/>
  <c r="BT275" i="88"/>
  <c r="BS276" i="88"/>
  <c r="BS271" i="88"/>
  <c r="BT179" i="88"/>
  <c r="BT228" i="88"/>
  <c r="BV176" i="88"/>
  <c r="BV225" i="88"/>
  <c r="BV274" i="88" s="1"/>
  <c r="BT178" i="88"/>
  <c r="BT227" i="88"/>
  <c r="BU177" i="88"/>
  <c r="BU226" i="88"/>
  <c r="BU275" i="88" s="1"/>
  <c r="BT173" i="88"/>
  <c r="BT222" i="88"/>
  <c r="BT129" i="88"/>
  <c r="CU128" i="88"/>
  <c r="BS130" i="88"/>
  <c r="BS124" i="88"/>
  <c r="BT32" i="88"/>
  <c r="BT81" i="88"/>
  <c r="CV30" i="88"/>
  <c r="CV79" i="88"/>
  <c r="BU31" i="88"/>
  <c r="BU80" i="88"/>
  <c r="BT26" i="88"/>
  <c r="BT75" i="88"/>
  <c r="BT277" i="88" l="1"/>
  <c r="BT276" i="88"/>
  <c r="BT271" i="88"/>
  <c r="BU178" i="88"/>
  <c r="BU227" i="88"/>
  <c r="BU179" i="88"/>
  <c r="BU228" i="88"/>
  <c r="BU277" i="88" s="1"/>
  <c r="BV177" i="88"/>
  <c r="BV226" i="88"/>
  <c r="BV275" i="88" s="1"/>
  <c r="BW176" i="88"/>
  <c r="BW225" i="88"/>
  <c r="BW274" i="88" s="1"/>
  <c r="BU173" i="88"/>
  <c r="BU222" i="88"/>
  <c r="BT130" i="88"/>
  <c r="CV128" i="88"/>
  <c r="BU129" i="88"/>
  <c r="BT124" i="88"/>
  <c r="CW30" i="88"/>
  <c r="CW79" i="88"/>
  <c r="BV31" i="88"/>
  <c r="BV80" i="88"/>
  <c r="BU32" i="88"/>
  <c r="BU81" i="88"/>
  <c r="BU26" i="88"/>
  <c r="BU75" i="88"/>
  <c r="BU276" i="88" l="1"/>
  <c r="BU271" i="88"/>
  <c r="BW177" i="88"/>
  <c r="BW226" i="88"/>
  <c r="BW275" i="88" s="1"/>
  <c r="BV178" i="88"/>
  <c r="BV227" i="88"/>
  <c r="BX176" i="88"/>
  <c r="BX225" i="88"/>
  <c r="BX274" i="88" s="1"/>
  <c r="BV179" i="88"/>
  <c r="BV228" i="88"/>
  <c r="BV277" i="88" s="1"/>
  <c r="BV173" i="88"/>
  <c r="BV222" i="88"/>
  <c r="BV129" i="88"/>
  <c r="CW128" i="88"/>
  <c r="BU130" i="88"/>
  <c r="BU124" i="88"/>
  <c r="BW31" i="88"/>
  <c r="BW80" i="88"/>
  <c r="BV32" i="88"/>
  <c r="BV81" i="88"/>
  <c r="CX30" i="88"/>
  <c r="CX79" i="88"/>
  <c r="BV26" i="88"/>
  <c r="BV75" i="88"/>
  <c r="BV276" i="88" l="1"/>
  <c r="BV271" i="88"/>
  <c r="BW179" i="88"/>
  <c r="BW228" i="88"/>
  <c r="BW277" i="88" s="1"/>
  <c r="BW178" i="88"/>
  <c r="BW227" i="88"/>
  <c r="BY176" i="88"/>
  <c r="BY225" i="88"/>
  <c r="BY274" i="88" s="1"/>
  <c r="BX177" i="88"/>
  <c r="BX226" i="88"/>
  <c r="BX275" i="88" s="1"/>
  <c r="BW173" i="88"/>
  <c r="BW222" i="88"/>
  <c r="BV130" i="88"/>
  <c r="CX128" i="88"/>
  <c r="BW129" i="88"/>
  <c r="BV124" i="88"/>
  <c r="BW32" i="88"/>
  <c r="BW81" i="88"/>
  <c r="CY30" i="88"/>
  <c r="CY79" i="88"/>
  <c r="BX31" i="88"/>
  <c r="BX80" i="88"/>
  <c r="BW26" i="88"/>
  <c r="BW75" i="88"/>
  <c r="BW276" i="88" l="1"/>
  <c r="BW271" i="88"/>
  <c r="BY177" i="88"/>
  <c r="BY226" i="88"/>
  <c r="BY275" i="88" s="1"/>
  <c r="BX178" i="88"/>
  <c r="BX227" i="88"/>
  <c r="BZ176" i="88"/>
  <c r="BZ225" i="88"/>
  <c r="BZ274" i="88" s="1"/>
  <c r="BX179" i="88"/>
  <c r="BX228" i="88"/>
  <c r="BX277" i="88" s="1"/>
  <c r="BX173" i="88"/>
  <c r="BX222" i="88"/>
  <c r="BX129" i="88"/>
  <c r="CY128" i="88"/>
  <c r="BW130" i="88"/>
  <c r="BW124" i="88"/>
  <c r="CZ30" i="88"/>
  <c r="CZ79" i="88"/>
  <c r="BY31" i="88"/>
  <c r="BY80" i="88"/>
  <c r="BX32" i="88"/>
  <c r="BX81" i="88"/>
  <c r="BX26" i="88"/>
  <c r="BX75" i="88"/>
  <c r="BX276" i="88" l="1"/>
  <c r="BX271" i="88"/>
  <c r="BY179" i="88"/>
  <c r="BY228" i="88"/>
  <c r="BY277" i="88" s="1"/>
  <c r="BY178" i="88"/>
  <c r="BY227" i="88"/>
  <c r="CA176" i="88"/>
  <c r="CA225" i="88"/>
  <c r="CA274" i="88" s="1"/>
  <c r="BZ177" i="88"/>
  <c r="BZ226" i="88"/>
  <c r="BZ275" i="88" s="1"/>
  <c r="BY173" i="88"/>
  <c r="BY222" i="88"/>
  <c r="BX130" i="88"/>
  <c r="CZ128" i="88"/>
  <c r="BY129" i="88"/>
  <c r="BX124" i="88"/>
  <c r="BZ31" i="88"/>
  <c r="BZ80" i="88"/>
  <c r="BY32" i="88"/>
  <c r="BY81" i="88"/>
  <c r="DA30" i="88"/>
  <c r="DA79" i="88"/>
  <c r="BY26" i="88"/>
  <c r="BY75" i="88"/>
  <c r="BY276" i="88" l="1"/>
  <c r="BY130" i="88"/>
  <c r="BY271" i="88"/>
  <c r="CA177" i="88"/>
  <c r="CA226" i="88"/>
  <c r="CA275" i="88" s="1"/>
  <c r="BZ178" i="88"/>
  <c r="BZ227" i="88"/>
  <c r="BZ276" i="88" s="1"/>
  <c r="CB176" i="88"/>
  <c r="CB225" i="88"/>
  <c r="CB274" i="88" s="1"/>
  <c r="BZ179" i="88"/>
  <c r="BZ228" i="88"/>
  <c r="BZ277" i="88" s="1"/>
  <c r="BZ173" i="88"/>
  <c r="BZ222" i="88"/>
  <c r="BZ129" i="88"/>
  <c r="DA128" i="88"/>
  <c r="BY124" i="88"/>
  <c r="BZ32" i="88"/>
  <c r="BZ81" i="88"/>
  <c r="BZ130" i="88" s="1"/>
  <c r="DB30" i="88"/>
  <c r="DB79" i="88"/>
  <c r="CA31" i="88"/>
  <c r="CA80" i="88"/>
  <c r="BZ26" i="88"/>
  <c r="BZ75" i="88"/>
  <c r="BZ271" i="88" l="1"/>
  <c r="CA179" i="88"/>
  <c r="CA228" i="88"/>
  <c r="CA277" i="88" s="1"/>
  <c r="CA178" i="88"/>
  <c r="CA227" i="88"/>
  <c r="CA276" i="88" s="1"/>
  <c r="CC176" i="88"/>
  <c r="CC225" i="88"/>
  <c r="CD225" i="88" s="1"/>
  <c r="CB177" i="88"/>
  <c r="CB226" i="88"/>
  <c r="CB275" i="88" s="1"/>
  <c r="CA173" i="88"/>
  <c r="CA222" i="88"/>
  <c r="DB128" i="88"/>
  <c r="CA129" i="88"/>
  <c r="BZ124" i="88"/>
  <c r="DC30" i="88"/>
  <c r="DC79" i="88"/>
  <c r="DD79" i="88" s="1"/>
  <c r="CB31" i="88"/>
  <c r="CB80" i="88"/>
  <c r="CA32" i="88"/>
  <c r="CA81" i="88"/>
  <c r="CA130" i="88" s="1"/>
  <c r="CA26" i="88"/>
  <c r="CA75" i="88"/>
  <c r="CC274" i="88" l="1"/>
  <c r="CA271" i="88"/>
  <c r="CC177" i="88"/>
  <c r="CC226" i="88"/>
  <c r="CD226" i="88" s="1"/>
  <c r="CB178" i="88"/>
  <c r="CB227" i="88"/>
  <c r="CB276" i="88" s="1"/>
  <c r="CE176" i="88"/>
  <c r="CE225" i="88"/>
  <c r="CB179" i="88"/>
  <c r="CB228" i="88"/>
  <c r="CB277" i="88" s="1"/>
  <c r="CB173" i="88"/>
  <c r="CB222" i="88"/>
  <c r="CB129" i="88"/>
  <c r="DC128" i="88"/>
  <c r="CA124" i="88"/>
  <c r="CC31" i="88"/>
  <c r="CC80" i="88"/>
  <c r="CD80" i="88" s="1"/>
  <c r="CB32" i="88"/>
  <c r="CB81" i="88"/>
  <c r="CB130" i="88" s="1"/>
  <c r="DE30" i="88"/>
  <c r="DE79" i="88"/>
  <c r="CB26" i="88"/>
  <c r="CB75" i="88"/>
  <c r="CE274" i="88" l="1"/>
  <c r="CC275" i="88"/>
  <c r="CB271" i="88"/>
  <c r="CC179" i="88"/>
  <c r="CC228" i="88"/>
  <c r="CD228" i="88" s="1"/>
  <c r="CC178" i="88"/>
  <c r="CC227" i="88"/>
  <c r="CD227" i="88" s="1"/>
  <c r="CF176" i="88"/>
  <c r="CF225" i="88"/>
  <c r="CE177" i="88"/>
  <c r="CE226" i="88"/>
  <c r="CC173" i="88"/>
  <c r="CC222" i="88"/>
  <c r="CD222" i="88" s="1"/>
  <c r="DE128" i="88"/>
  <c r="CC129" i="88"/>
  <c r="CB124" i="88"/>
  <c r="CC32" i="88"/>
  <c r="CC81" i="88"/>
  <c r="CD81" i="88" s="1"/>
  <c r="DF30" i="88"/>
  <c r="DF79" i="88"/>
  <c r="CE31" i="88"/>
  <c r="CE80" i="88"/>
  <c r="CC26" i="88"/>
  <c r="CC75" i="88"/>
  <c r="CD75" i="88" s="1"/>
  <c r="CE275" i="88" l="1"/>
  <c r="CC276" i="88"/>
  <c r="CF274" i="88"/>
  <c r="CC277" i="88"/>
  <c r="CC271" i="88"/>
  <c r="CF177" i="88"/>
  <c r="CF226" i="88"/>
  <c r="CE178" i="88"/>
  <c r="CE227" i="88"/>
  <c r="CG176" i="88"/>
  <c r="CG225" i="88"/>
  <c r="CE179" i="88"/>
  <c r="CE228" i="88"/>
  <c r="CE173" i="88"/>
  <c r="CE222" i="88"/>
  <c r="CE129" i="88"/>
  <c r="DF128" i="88"/>
  <c r="CC130" i="88"/>
  <c r="CC124" i="88"/>
  <c r="CF31" i="88"/>
  <c r="CF80" i="88"/>
  <c r="CE32" i="88"/>
  <c r="CE81" i="88"/>
  <c r="DG30" i="88"/>
  <c r="DG79" i="88"/>
  <c r="CE26" i="88"/>
  <c r="CE75" i="88"/>
  <c r="CE277" i="88" l="1"/>
  <c r="CF275" i="88"/>
  <c r="CE276" i="88"/>
  <c r="CG274" i="88"/>
  <c r="CE271" i="88"/>
  <c r="CF178" i="88"/>
  <c r="CF227" i="88"/>
  <c r="CF276" i="88" s="1"/>
  <c r="CH176" i="88"/>
  <c r="CH225" i="88"/>
  <c r="CG177" i="88"/>
  <c r="CG226" i="88"/>
  <c r="CG275" i="88" s="1"/>
  <c r="CF179" i="88"/>
  <c r="CF228" i="88"/>
  <c r="CF277" i="88" s="1"/>
  <c r="CF173" i="88"/>
  <c r="CF222" i="88"/>
  <c r="CE130" i="88"/>
  <c r="DG128" i="88"/>
  <c r="CF129" i="88"/>
  <c r="CE124" i="88"/>
  <c r="DH30" i="88"/>
  <c r="DH79" i="88"/>
  <c r="CG31" i="88"/>
  <c r="CG80" i="88"/>
  <c r="CF32" i="88"/>
  <c r="CF81" i="88"/>
  <c r="CF26" i="88"/>
  <c r="CF75" i="88"/>
  <c r="CH274" i="88" l="1"/>
  <c r="CF271" i="88"/>
  <c r="CH177" i="88"/>
  <c r="CH226" i="88"/>
  <c r="CH275" i="88" s="1"/>
  <c r="CG178" i="88"/>
  <c r="CG227" i="88"/>
  <c r="CG276" i="88" s="1"/>
  <c r="CG179" i="88"/>
  <c r="CG228" i="88"/>
  <c r="CG277" i="88" s="1"/>
  <c r="CI176" i="88"/>
  <c r="CI225" i="88"/>
  <c r="CG173" i="88"/>
  <c r="CG222" i="88"/>
  <c r="CG129" i="88"/>
  <c r="DH128" i="88"/>
  <c r="CF130" i="88"/>
  <c r="CF124" i="88"/>
  <c r="CG32" i="88"/>
  <c r="CG81" i="88"/>
  <c r="CH31" i="88"/>
  <c r="CH80" i="88"/>
  <c r="DI30" i="88"/>
  <c r="DI79" i="88"/>
  <c r="CG26" i="88"/>
  <c r="CG75" i="88"/>
  <c r="CI274" i="88" l="1"/>
  <c r="CG271" i="88"/>
  <c r="CH179" i="88"/>
  <c r="CH228" i="88"/>
  <c r="CH277" i="88" s="1"/>
  <c r="CI177" i="88"/>
  <c r="CI226" i="88"/>
  <c r="CI275" i="88" s="1"/>
  <c r="CJ176" i="88"/>
  <c r="CJ225" i="88"/>
  <c r="CH178" i="88"/>
  <c r="CH227" i="88"/>
  <c r="CH276" i="88" s="1"/>
  <c r="CH173" i="88"/>
  <c r="CH222" i="88"/>
  <c r="CG130" i="88"/>
  <c r="DI128" i="88"/>
  <c r="CH129" i="88"/>
  <c r="CG124" i="88"/>
  <c r="DJ30" i="88"/>
  <c r="DJ79" i="88"/>
  <c r="CH32" i="88"/>
  <c r="CH81" i="88"/>
  <c r="CI31" i="88"/>
  <c r="CI80" i="88"/>
  <c r="CH26" i="88"/>
  <c r="CH75" i="88"/>
  <c r="CJ274" i="88" l="1"/>
  <c r="CH271" i="88"/>
  <c r="CK176" i="88"/>
  <c r="CK225" i="88"/>
  <c r="CK274" i="88" s="1"/>
  <c r="CI179" i="88"/>
  <c r="CI228" i="88"/>
  <c r="CI277" i="88" s="1"/>
  <c r="CI178" i="88"/>
  <c r="CI227" i="88"/>
  <c r="CI276" i="88" s="1"/>
  <c r="CJ177" i="88"/>
  <c r="CJ226" i="88"/>
  <c r="CJ275" i="88" s="1"/>
  <c r="CI173" i="88"/>
  <c r="CI222" i="88"/>
  <c r="CI129" i="88"/>
  <c r="DJ128" i="88"/>
  <c r="CH130" i="88"/>
  <c r="CH124" i="88"/>
  <c r="CI32" i="88"/>
  <c r="CI81" i="88"/>
  <c r="CJ31" i="88"/>
  <c r="CJ80" i="88"/>
  <c r="DK30" i="88"/>
  <c r="DK79" i="88"/>
  <c r="CI26" i="88"/>
  <c r="CI75" i="88"/>
  <c r="CI271" i="88" l="1"/>
  <c r="CK177" i="88"/>
  <c r="CK226" i="88"/>
  <c r="CK275" i="88" s="1"/>
  <c r="CJ179" i="88"/>
  <c r="CJ228" i="88"/>
  <c r="CJ277" i="88" s="1"/>
  <c r="CJ178" i="88"/>
  <c r="CJ227" i="88"/>
  <c r="CJ276" i="88" s="1"/>
  <c r="CL176" i="88"/>
  <c r="CL225" i="88"/>
  <c r="CL274" i="88" s="1"/>
  <c r="CJ173" i="88"/>
  <c r="CJ222" i="88"/>
  <c r="CI130" i="88"/>
  <c r="DK128" i="88"/>
  <c r="CJ129" i="88"/>
  <c r="CI124" i="88"/>
  <c r="CK31" i="88"/>
  <c r="CK80" i="88"/>
  <c r="DL30" i="88"/>
  <c r="DL79" i="88"/>
  <c r="CJ32" i="88"/>
  <c r="CJ81" i="88"/>
  <c r="CJ26" i="88"/>
  <c r="CJ75" i="88"/>
  <c r="CJ271" i="88" l="1"/>
  <c r="CM176" i="88"/>
  <c r="CM225" i="88"/>
  <c r="CM274" i="88" s="1"/>
  <c r="CK179" i="88"/>
  <c r="CK228" i="88"/>
  <c r="CK277" i="88" s="1"/>
  <c r="CK178" i="88"/>
  <c r="CK227" i="88"/>
  <c r="CK276" i="88" s="1"/>
  <c r="CL177" i="88"/>
  <c r="CL226" i="88"/>
  <c r="CL275" i="88" s="1"/>
  <c r="CK173" i="88"/>
  <c r="CK222" i="88"/>
  <c r="CK129" i="88"/>
  <c r="DL128" i="88"/>
  <c r="CJ130" i="88"/>
  <c r="CJ124" i="88"/>
  <c r="DM30" i="88"/>
  <c r="DM79" i="88"/>
  <c r="CK32" i="88"/>
  <c r="CK81" i="88"/>
  <c r="CL31" i="88"/>
  <c r="CL80" i="88"/>
  <c r="CK26" i="88"/>
  <c r="CK75" i="88"/>
  <c r="CK271" i="88" l="1"/>
  <c r="CM177" i="88"/>
  <c r="CM226" i="88"/>
  <c r="CM275" i="88" s="1"/>
  <c r="CL179" i="88"/>
  <c r="CL228" i="88"/>
  <c r="CL277" i="88" s="1"/>
  <c r="CL178" i="88"/>
  <c r="CL227" i="88"/>
  <c r="CL276" i="88" s="1"/>
  <c r="CN176" i="88"/>
  <c r="CN225" i="88"/>
  <c r="CN274" i="88" s="1"/>
  <c r="CL173" i="88"/>
  <c r="CL222" i="88"/>
  <c r="CK130" i="88"/>
  <c r="DM128" i="88"/>
  <c r="CL129" i="88"/>
  <c r="CK124" i="88"/>
  <c r="CL32" i="88"/>
  <c r="CL81" i="88"/>
  <c r="CM31" i="88"/>
  <c r="CM80" i="88"/>
  <c r="DN30" i="88"/>
  <c r="DN79" i="88"/>
  <c r="CL26" i="88"/>
  <c r="CL75" i="88"/>
  <c r="CL271" i="88" l="1"/>
  <c r="CO176" i="88"/>
  <c r="CO225" i="88"/>
  <c r="CO274" i="88" s="1"/>
  <c r="CM179" i="88"/>
  <c r="CM228" i="88"/>
  <c r="CM277" i="88" s="1"/>
  <c r="CM178" i="88"/>
  <c r="CM227" i="88"/>
  <c r="CM276" i="88" s="1"/>
  <c r="CN177" i="88"/>
  <c r="CN226" i="88"/>
  <c r="CN275" i="88" s="1"/>
  <c r="CM173" i="88"/>
  <c r="CM222" i="88"/>
  <c r="CM129" i="88"/>
  <c r="DN128" i="88"/>
  <c r="CL130" i="88"/>
  <c r="CL124" i="88"/>
  <c r="CN31" i="88"/>
  <c r="CN80" i="88"/>
  <c r="DO30" i="88"/>
  <c r="DO79" i="88"/>
  <c r="CM32" i="88"/>
  <c r="CM81" i="88"/>
  <c r="CM26" i="88"/>
  <c r="CM75" i="88"/>
  <c r="CM271" i="88" l="1"/>
  <c r="CO177" i="88"/>
  <c r="CO226" i="88"/>
  <c r="CO275" i="88" s="1"/>
  <c r="CN179" i="88"/>
  <c r="CN228" i="88"/>
  <c r="CN277" i="88" s="1"/>
  <c r="CN178" i="88"/>
  <c r="CN227" i="88"/>
  <c r="CN276" i="88" s="1"/>
  <c r="CP176" i="88"/>
  <c r="CP225" i="88"/>
  <c r="CQ225" i="88" s="1"/>
  <c r="CN173" i="88"/>
  <c r="CN222" i="88"/>
  <c r="CM130" i="88"/>
  <c r="DO128" i="88"/>
  <c r="CN129" i="88"/>
  <c r="CM124" i="88"/>
  <c r="DP30" i="88"/>
  <c r="DP79" i="88"/>
  <c r="DQ79" i="88" s="1"/>
  <c r="CN32" i="88"/>
  <c r="CN81" i="88"/>
  <c r="CO31" i="88"/>
  <c r="CO80" i="88"/>
  <c r="CN26" i="88"/>
  <c r="CN75" i="88"/>
  <c r="CP274" i="88" l="1"/>
  <c r="CN130" i="88"/>
  <c r="CN271" i="88"/>
  <c r="CR176" i="88"/>
  <c r="CR225" i="88"/>
  <c r="CO179" i="88"/>
  <c r="CO228" i="88"/>
  <c r="CO277" i="88" s="1"/>
  <c r="CO178" i="88"/>
  <c r="CO227" i="88"/>
  <c r="CO276" i="88" s="1"/>
  <c r="CP177" i="88"/>
  <c r="CP226" i="88"/>
  <c r="CQ226" i="88" s="1"/>
  <c r="CO173" i="88"/>
  <c r="CO222" i="88"/>
  <c r="CO129" i="88"/>
  <c r="DP128" i="88"/>
  <c r="CN124" i="88"/>
  <c r="CO32" i="88"/>
  <c r="CO81" i="88"/>
  <c r="CO130" i="88" s="1"/>
  <c r="CP31" i="88"/>
  <c r="CP80" i="88"/>
  <c r="CQ80" i="88" s="1"/>
  <c r="DR30" i="88"/>
  <c r="DR79" i="88"/>
  <c r="CO26" i="88"/>
  <c r="CO75" i="88"/>
  <c r="CR274" i="88" l="1"/>
  <c r="CP275" i="88"/>
  <c r="CO271" i="88"/>
  <c r="CR177" i="88"/>
  <c r="CR226" i="88"/>
  <c r="CP179" i="88"/>
  <c r="CP228" i="88"/>
  <c r="CQ228" i="88" s="1"/>
  <c r="CP178" i="88"/>
  <c r="CP227" i="88"/>
  <c r="CQ227" i="88" s="1"/>
  <c r="CS176" i="88"/>
  <c r="CS225" i="88"/>
  <c r="CP173" i="88"/>
  <c r="CP222" i="88"/>
  <c r="CQ222" i="88" s="1"/>
  <c r="DR128" i="88"/>
  <c r="CP129" i="88"/>
  <c r="CO124" i="88"/>
  <c r="CR31" i="88"/>
  <c r="CR80" i="88"/>
  <c r="DS30" i="88"/>
  <c r="DS79" i="88"/>
  <c r="CP32" i="88"/>
  <c r="CP81" i="88"/>
  <c r="CQ81" i="88" s="1"/>
  <c r="CP26" i="88"/>
  <c r="CP75" i="88"/>
  <c r="CQ75" i="88" s="1"/>
  <c r="CR275" i="88" l="1"/>
  <c r="CS274" i="88"/>
  <c r="CP276" i="88"/>
  <c r="CP277" i="88"/>
  <c r="CP271" i="88"/>
  <c r="CT176" i="88"/>
  <c r="CT225" i="88"/>
  <c r="CR179" i="88"/>
  <c r="CR228" i="88"/>
  <c r="CR178" i="88"/>
  <c r="CR227" i="88"/>
  <c r="CS177" i="88"/>
  <c r="CS226" i="88"/>
  <c r="CS275" i="88" s="1"/>
  <c r="DS128" i="88"/>
  <c r="CR173" i="88"/>
  <c r="CR222" i="88"/>
  <c r="CR129" i="88"/>
  <c r="CP130" i="88"/>
  <c r="CP124" i="88"/>
  <c r="DT30" i="88"/>
  <c r="DT79" i="88"/>
  <c r="CR32" i="88"/>
  <c r="CR81" i="88"/>
  <c r="CS31" i="88"/>
  <c r="CS80" i="88"/>
  <c r="CR26" i="88"/>
  <c r="CR75" i="88"/>
  <c r="DT128" i="88" l="1"/>
  <c r="CR277" i="88"/>
  <c r="CR276" i="88"/>
  <c r="CT274" i="88"/>
  <c r="CR271" i="88"/>
  <c r="CS179" i="88"/>
  <c r="CS228" i="88"/>
  <c r="CS277" i="88" s="1"/>
  <c r="CS178" i="88"/>
  <c r="CS227" i="88"/>
  <c r="CU176" i="88"/>
  <c r="CU225" i="88"/>
  <c r="CT177" i="88"/>
  <c r="CT226" i="88"/>
  <c r="CT275" i="88" s="1"/>
  <c r="CS173" i="88"/>
  <c r="CS222" i="88"/>
  <c r="CR130" i="88"/>
  <c r="CS129" i="88"/>
  <c r="CR124" i="88"/>
  <c r="CS32" i="88"/>
  <c r="CS81" i="88"/>
  <c r="CT31" i="88"/>
  <c r="CT80" i="88"/>
  <c r="DU30" i="88"/>
  <c r="DU79" i="88"/>
  <c r="DU128" i="88" s="1"/>
  <c r="CS26" i="88"/>
  <c r="CS75" i="88"/>
  <c r="CS276" i="88" l="1"/>
  <c r="CU274" i="88"/>
  <c r="CS271" i="88"/>
  <c r="CV176" i="88"/>
  <c r="CV225" i="88"/>
  <c r="CT179" i="88"/>
  <c r="CT228" i="88"/>
  <c r="CT277" i="88" s="1"/>
  <c r="CU177" i="88"/>
  <c r="CU226" i="88"/>
  <c r="CU275" i="88" s="1"/>
  <c r="CT178" i="88"/>
  <c r="CT227" i="88"/>
  <c r="CT173" i="88"/>
  <c r="CT222" i="88"/>
  <c r="CT129" i="88"/>
  <c r="CS130" i="88"/>
  <c r="CS124" i="88"/>
  <c r="DV30" i="88"/>
  <c r="DV79" i="88"/>
  <c r="DV128" i="88" s="1"/>
  <c r="CU31" i="88"/>
  <c r="CU80" i="88"/>
  <c r="CT32" i="88"/>
  <c r="CT81" i="88"/>
  <c r="CT26" i="88"/>
  <c r="CT75" i="88"/>
  <c r="CT276" i="88" l="1"/>
  <c r="CV274" i="88"/>
  <c r="CT271" i="88"/>
  <c r="CV177" i="88"/>
  <c r="CV226" i="88"/>
  <c r="CV275" i="88" s="1"/>
  <c r="CW176" i="88"/>
  <c r="CW225" i="88"/>
  <c r="CU178" i="88"/>
  <c r="CU227" i="88"/>
  <c r="CU276" i="88" s="1"/>
  <c r="CU179" i="88"/>
  <c r="CU228" i="88"/>
  <c r="CU277" i="88" s="1"/>
  <c r="CU173" i="88"/>
  <c r="CU222" i="88"/>
  <c r="CT130" i="88"/>
  <c r="CU129" i="88"/>
  <c r="CT124" i="88"/>
  <c r="CV31" i="88"/>
  <c r="CV80" i="88"/>
  <c r="CU32" i="88"/>
  <c r="CU81" i="88"/>
  <c r="DW30" i="88"/>
  <c r="DW79" i="88"/>
  <c r="DW128" i="88" s="1"/>
  <c r="CU26" i="88"/>
  <c r="CU75" i="88"/>
  <c r="CW274" i="88" l="1"/>
  <c r="CU271" i="88"/>
  <c r="CV178" i="88"/>
  <c r="CV227" i="88"/>
  <c r="CV276" i="88" s="1"/>
  <c r="CW177" i="88"/>
  <c r="CW226" i="88"/>
  <c r="CW275" i="88" s="1"/>
  <c r="CV179" i="88"/>
  <c r="CV228" i="88"/>
  <c r="CV277" i="88" s="1"/>
  <c r="CX176" i="88"/>
  <c r="CX225" i="88"/>
  <c r="CX274" i="88" s="1"/>
  <c r="CV173" i="88"/>
  <c r="CV222" i="88"/>
  <c r="CV129" i="88"/>
  <c r="CU130" i="88"/>
  <c r="CU124" i="88"/>
  <c r="DX30" i="88"/>
  <c r="DX79" i="88"/>
  <c r="DX128" i="88" s="1"/>
  <c r="CV32" i="88"/>
  <c r="CV81" i="88"/>
  <c r="CW31" i="88"/>
  <c r="CW80" i="88"/>
  <c r="CV26" i="88"/>
  <c r="CV75" i="88"/>
  <c r="CV271" i="88" l="1"/>
  <c r="CY176" i="88"/>
  <c r="CY225" i="88"/>
  <c r="CY274" i="88" s="1"/>
  <c r="CX177" i="88"/>
  <c r="CX226" i="88"/>
  <c r="CX275" i="88" s="1"/>
  <c r="CW179" i="88"/>
  <c r="CW228" i="88"/>
  <c r="CW277" i="88" s="1"/>
  <c r="CW178" i="88"/>
  <c r="CW227" i="88"/>
  <c r="CW276" i="88" s="1"/>
  <c r="CW173" i="88"/>
  <c r="CW222" i="88"/>
  <c r="CV130" i="88"/>
  <c r="CW129" i="88"/>
  <c r="CV124" i="88"/>
  <c r="CW32" i="88"/>
  <c r="CW81" i="88"/>
  <c r="CX31" i="88"/>
  <c r="CX80" i="88"/>
  <c r="DY30" i="88"/>
  <c r="DY79" i="88"/>
  <c r="DY128" i="88" s="1"/>
  <c r="CW26" i="88"/>
  <c r="CW75" i="88"/>
  <c r="CW271" i="88" l="1"/>
  <c r="CX178" i="88"/>
  <c r="CX227" i="88"/>
  <c r="CX276" i="88" s="1"/>
  <c r="CY177" i="88"/>
  <c r="CY226" i="88"/>
  <c r="CY275" i="88" s="1"/>
  <c r="CX179" i="88"/>
  <c r="CX228" i="88"/>
  <c r="CX277" i="88" s="1"/>
  <c r="CZ176" i="88"/>
  <c r="CZ225" i="88"/>
  <c r="CZ274" i="88" s="1"/>
  <c r="CX173" i="88"/>
  <c r="CX222" i="88"/>
  <c r="CX129" i="88"/>
  <c r="CW130" i="88"/>
  <c r="CW124" i="88"/>
  <c r="CY31" i="88"/>
  <c r="CY80" i="88"/>
  <c r="DZ30" i="88"/>
  <c r="DZ79" i="88"/>
  <c r="DZ128" i="88" s="1"/>
  <c r="CX32" i="88"/>
  <c r="CX81" i="88"/>
  <c r="CX26" i="88"/>
  <c r="CX75" i="88"/>
  <c r="CX271" i="88" l="1"/>
  <c r="DA176" i="88"/>
  <c r="DA225" i="88"/>
  <c r="DA274" i="88" s="1"/>
  <c r="CZ177" i="88"/>
  <c r="CZ226" i="88"/>
  <c r="CZ275" i="88" s="1"/>
  <c r="CY179" i="88"/>
  <c r="CY228" i="88"/>
  <c r="CY277" i="88" s="1"/>
  <c r="CY178" i="88"/>
  <c r="CY227" i="88"/>
  <c r="CY276" i="88" s="1"/>
  <c r="CY173" i="88"/>
  <c r="CY222" i="88"/>
  <c r="CX130" i="88"/>
  <c r="CY129" i="88"/>
  <c r="CX124" i="88"/>
  <c r="EA30" i="88"/>
  <c r="EA79" i="88"/>
  <c r="EA128" i="88" s="1"/>
  <c r="CY32" i="88"/>
  <c r="CY81" i="88"/>
  <c r="CZ31" i="88"/>
  <c r="CZ80" i="88"/>
  <c r="CY26" i="88"/>
  <c r="CY75" i="88"/>
  <c r="CY271" i="88" l="1"/>
  <c r="CZ178" i="88"/>
  <c r="CZ227" i="88"/>
  <c r="CZ276" i="88" s="1"/>
  <c r="DA177" i="88"/>
  <c r="DA226" i="88"/>
  <c r="DA275" i="88" s="1"/>
  <c r="CZ179" i="88"/>
  <c r="CZ228" i="88"/>
  <c r="CZ277" i="88" s="1"/>
  <c r="DB176" i="88"/>
  <c r="DB225" i="88"/>
  <c r="DB274" i="88" s="1"/>
  <c r="CZ173" i="88"/>
  <c r="CZ222" i="88"/>
  <c r="CZ129" i="88"/>
  <c r="CY130" i="88"/>
  <c r="CY124" i="88"/>
  <c r="CZ32" i="88"/>
  <c r="CZ81" i="88"/>
  <c r="DA31" i="88"/>
  <c r="DA80" i="88"/>
  <c r="EB30" i="88"/>
  <c r="EB79" i="88"/>
  <c r="EB128" i="88" s="1"/>
  <c r="CZ26" i="88"/>
  <c r="CZ75" i="88"/>
  <c r="CZ271" i="88" l="1"/>
  <c r="DC176" i="88"/>
  <c r="DC225" i="88"/>
  <c r="DD225" i="88" s="1"/>
  <c r="DB177" i="88"/>
  <c r="DB226" i="88"/>
  <c r="DB275" i="88" s="1"/>
  <c r="DA179" i="88"/>
  <c r="DA228" i="88"/>
  <c r="DA277" i="88" s="1"/>
  <c r="DA178" i="88"/>
  <c r="DA227" i="88"/>
  <c r="DA276" i="88" s="1"/>
  <c r="DA129" i="88"/>
  <c r="DA173" i="88"/>
  <c r="DA222" i="88"/>
  <c r="CZ130" i="88"/>
  <c r="CZ124" i="88"/>
  <c r="DB31" i="88"/>
  <c r="DB80" i="88"/>
  <c r="DB129" i="88" s="1"/>
  <c r="EC30" i="88"/>
  <c r="EC79" i="88"/>
  <c r="ED79" i="88" s="1"/>
  <c r="EE79" i="88" s="1"/>
  <c r="DA32" i="88"/>
  <c r="DA81" i="88"/>
  <c r="DA26" i="88"/>
  <c r="DA75" i="88"/>
  <c r="DC274" i="88" l="1"/>
  <c r="DA271" i="88"/>
  <c r="DB178" i="88"/>
  <c r="DB227" i="88"/>
  <c r="DB276" i="88" s="1"/>
  <c r="DC177" i="88"/>
  <c r="DC226" i="88"/>
  <c r="DD226" i="88" s="1"/>
  <c r="DB179" i="88"/>
  <c r="DB228" i="88"/>
  <c r="DB277" i="88" s="1"/>
  <c r="DE176" i="88"/>
  <c r="DE225" i="88"/>
  <c r="DA130" i="88"/>
  <c r="DB173" i="88"/>
  <c r="DB222" i="88"/>
  <c r="EC128" i="88"/>
  <c r="DA124" i="88"/>
  <c r="DB32" i="88"/>
  <c r="DB81" i="88"/>
  <c r="DC31" i="88"/>
  <c r="DC80" i="88"/>
  <c r="DD80" i="88" s="1"/>
  <c r="DB26" i="88"/>
  <c r="DB75" i="88"/>
  <c r="DB130" i="88" l="1"/>
  <c r="DE274" i="88"/>
  <c r="DC275" i="88"/>
  <c r="DB271" i="88"/>
  <c r="DF176" i="88"/>
  <c r="DF225" i="88"/>
  <c r="DE177" i="88"/>
  <c r="DE226" i="88"/>
  <c r="DC179" i="88"/>
  <c r="DC228" i="88"/>
  <c r="DD228" i="88" s="1"/>
  <c r="DC178" i="88"/>
  <c r="DC227" i="88"/>
  <c r="DD227" i="88" s="1"/>
  <c r="DC173" i="88"/>
  <c r="DC222" i="88"/>
  <c r="DD222" i="88" s="1"/>
  <c r="DC129" i="88"/>
  <c r="DB124" i="88"/>
  <c r="DE31" i="88"/>
  <c r="DE80" i="88"/>
  <c r="DC32" i="88"/>
  <c r="DC81" i="88"/>
  <c r="DD81" i="88" s="1"/>
  <c r="DC26" i="88"/>
  <c r="DC75" i="88"/>
  <c r="DD75" i="88" s="1"/>
  <c r="DF274" i="88" l="1"/>
  <c r="DE275" i="88"/>
  <c r="DC276" i="88"/>
  <c r="DC277" i="88"/>
  <c r="DC271" i="88"/>
  <c r="DE178" i="88"/>
  <c r="DE227" i="88"/>
  <c r="DF177" i="88"/>
  <c r="DF226" i="88"/>
  <c r="DE179" i="88"/>
  <c r="DE228" i="88"/>
  <c r="DG176" i="88"/>
  <c r="DG225" i="88"/>
  <c r="DG274" i="88" s="1"/>
  <c r="DE173" i="88"/>
  <c r="DE222" i="88"/>
  <c r="DE129" i="88"/>
  <c r="DC130" i="88"/>
  <c r="DC124" i="88"/>
  <c r="DE32" i="88"/>
  <c r="DE81" i="88"/>
  <c r="DF31" i="88"/>
  <c r="DF80" i="88"/>
  <c r="DE26" i="88"/>
  <c r="DE75" i="88"/>
  <c r="DF275" i="88" l="1"/>
  <c r="DE277" i="88"/>
  <c r="DE276" i="88"/>
  <c r="DE271" i="88"/>
  <c r="DH176" i="88"/>
  <c r="DH225" i="88"/>
  <c r="DH274" i="88" s="1"/>
  <c r="DG177" i="88"/>
  <c r="DG226" i="88"/>
  <c r="DF179" i="88"/>
  <c r="DF228" i="88"/>
  <c r="DF178" i="88"/>
  <c r="DF227" i="88"/>
  <c r="DF173" i="88"/>
  <c r="DF222" i="88"/>
  <c r="DE130" i="88"/>
  <c r="DF129" i="88"/>
  <c r="DE124" i="88"/>
  <c r="DG31" i="88"/>
  <c r="DG80" i="88"/>
  <c r="DF32" i="88"/>
  <c r="DF81" i="88"/>
  <c r="DF26" i="88"/>
  <c r="DF75" i="88"/>
  <c r="DG275" i="88" l="1"/>
  <c r="DF276" i="88"/>
  <c r="DF277" i="88"/>
  <c r="DF271" i="88"/>
  <c r="DG179" i="88"/>
  <c r="DG228" i="88"/>
  <c r="DH177" i="88"/>
  <c r="DH226" i="88"/>
  <c r="DG178" i="88"/>
  <c r="DG227" i="88"/>
  <c r="DG276" i="88" s="1"/>
  <c r="DI176" i="88"/>
  <c r="DI225" i="88"/>
  <c r="DI274" i="88" s="1"/>
  <c r="DG173" i="88"/>
  <c r="DG222" i="88"/>
  <c r="DG129" i="88"/>
  <c r="DF130" i="88"/>
  <c r="DF124" i="88"/>
  <c r="DG32" i="88"/>
  <c r="DG81" i="88"/>
  <c r="DH31" i="88"/>
  <c r="DH80" i="88"/>
  <c r="DG26" i="88"/>
  <c r="DG75" i="88"/>
  <c r="DH275" i="88" l="1"/>
  <c r="DG277" i="88"/>
  <c r="DG271" i="88"/>
  <c r="DH178" i="88"/>
  <c r="DH227" i="88"/>
  <c r="DH276" i="88" s="1"/>
  <c r="DH179" i="88"/>
  <c r="DH228" i="88"/>
  <c r="DJ176" i="88"/>
  <c r="DJ225" i="88"/>
  <c r="DJ274" i="88" s="1"/>
  <c r="DI177" i="88"/>
  <c r="DI226" i="88"/>
  <c r="DI275" i="88" s="1"/>
  <c r="DH173" i="88"/>
  <c r="DH222" i="88"/>
  <c r="DG130" i="88"/>
  <c r="DH129" i="88"/>
  <c r="DG124" i="88"/>
  <c r="DI31" i="88"/>
  <c r="DI80" i="88"/>
  <c r="DH32" i="88"/>
  <c r="DH81" i="88"/>
  <c r="DH26" i="88"/>
  <c r="DH75" i="88"/>
  <c r="DH277" i="88" l="1"/>
  <c r="DH271" i="88"/>
  <c r="DK176" i="88"/>
  <c r="DK225" i="88"/>
  <c r="DK274" i="88" s="1"/>
  <c r="DI178" i="88"/>
  <c r="DI227" i="88"/>
  <c r="DI276" i="88" s="1"/>
  <c r="DJ177" i="88"/>
  <c r="DJ226" i="88"/>
  <c r="DJ275" i="88" s="1"/>
  <c r="DI179" i="88"/>
  <c r="DI228" i="88"/>
  <c r="DI277" i="88" s="1"/>
  <c r="DI173" i="88"/>
  <c r="DI222" i="88"/>
  <c r="DH130" i="88"/>
  <c r="DI129" i="88"/>
  <c r="DH124" i="88"/>
  <c r="DI32" i="88"/>
  <c r="DI81" i="88"/>
  <c r="DI130" i="88" s="1"/>
  <c r="DJ31" i="88"/>
  <c r="DJ80" i="88"/>
  <c r="DI26" i="88"/>
  <c r="DI75" i="88"/>
  <c r="DI271" i="88" l="1"/>
  <c r="DJ178" i="88"/>
  <c r="DJ227" i="88"/>
  <c r="DJ276" i="88" s="1"/>
  <c r="DK177" i="88"/>
  <c r="DK226" i="88"/>
  <c r="DK275" i="88" s="1"/>
  <c r="DJ179" i="88"/>
  <c r="DJ228" i="88"/>
  <c r="DJ277" i="88" s="1"/>
  <c r="DL176" i="88"/>
  <c r="DL225" i="88"/>
  <c r="DL274" i="88" s="1"/>
  <c r="DJ173" i="88"/>
  <c r="DJ222" i="88"/>
  <c r="DJ129" i="88"/>
  <c r="DI124" i="88"/>
  <c r="DK31" i="88"/>
  <c r="DK80" i="88"/>
  <c r="DJ32" i="88"/>
  <c r="DJ81" i="88"/>
  <c r="DJ130" i="88" s="1"/>
  <c r="DJ26" i="88"/>
  <c r="DJ75" i="88"/>
  <c r="DJ271" i="88" l="1"/>
  <c r="DL177" i="88"/>
  <c r="DL226" i="88"/>
  <c r="DL275" i="88" s="1"/>
  <c r="DM176" i="88"/>
  <c r="DM225" i="88"/>
  <c r="DM274" i="88" s="1"/>
  <c r="DK179" i="88"/>
  <c r="DK228" i="88"/>
  <c r="DK277" i="88" s="1"/>
  <c r="DK178" i="88"/>
  <c r="DK227" i="88"/>
  <c r="DK276" i="88" s="1"/>
  <c r="DK173" i="88"/>
  <c r="DK222" i="88"/>
  <c r="DK129" i="88"/>
  <c r="DJ124" i="88"/>
  <c r="DK32" i="88"/>
  <c r="DK81" i="88"/>
  <c r="DK130" i="88" s="1"/>
  <c r="DL31" i="88"/>
  <c r="DL80" i="88"/>
  <c r="DK26" i="88"/>
  <c r="DK75" i="88"/>
  <c r="DK271" i="88" l="1"/>
  <c r="DL178" i="88"/>
  <c r="DL227" i="88"/>
  <c r="DL276" i="88" s="1"/>
  <c r="DN176" i="88"/>
  <c r="DN225" i="88"/>
  <c r="DN274" i="88" s="1"/>
  <c r="DL179" i="88"/>
  <c r="DL228" i="88"/>
  <c r="DL277" i="88" s="1"/>
  <c r="DM177" i="88"/>
  <c r="DM226" i="88"/>
  <c r="DM275" i="88" s="1"/>
  <c r="DL173" i="88"/>
  <c r="DL222" i="88"/>
  <c r="DL129" i="88"/>
  <c r="DK124" i="88"/>
  <c r="DM31" i="88"/>
  <c r="DM80" i="88"/>
  <c r="DL32" i="88"/>
  <c r="DL81" i="88"/>
  <c r="DL130" i="88" s="1"/>
  <c r="DL26" i="88"/>
  <c r="DL75" i="88"/>
  <c r="DL271" i="88" l="1"/>
  <c r="DN177" i="88"/>
  <c r="DN226" i="88"/>
  <c r="DN275" i="88" s="1"/>
  <c r="DO176" i="88"/>
  <c r="DO225" i="88"/>
  <c r="DO274" i="88" s="1"/>
  <c r="DM179" i="88"/>
  <c r="DM228" i="88"/>
  <c r="DM277" i="88" s="1"/>
  <c r="DM178" i="88"/>
  <c r="DM227" i="88"/>
  <c r="DM276" i="88" s="1"/>
  <c r="DM129" i="88"/>
  <c r="DM173" i="88"/>
  <c r="DM222" i="88"/>
  <c r="DL124" i="88"/>
  <c r="DM32" i="88"/>
  <c r="DM81" i="88"/>
  <c r="DM130" i="88" s="1"/>
  <c r="DN31" i="88"/>
  <c r="DN80" i="88"/>
  <c r="DM26" i="88"/>
  <c r="DM75" i="88"/>
  <c r="DN129" i="88" l="1"/>
  <c r="DM271" i="88"/>
  <c r="DN178" i="88"/>
  <c r="DN227" i="88"/>
  <c r="DN276" i="88" s="1"/>
  <c r="DP176" i="88"/>
  <c r="DP225" i="88"/>
  <c r="DQ225" i="88" s="1"/>
  <c r="DN179" i="88"/>
  <c r="DN228" i="88"/>
  <c r="DN277" i="88" s="1"/>
  <c r="DO177" i="88"/>
  <c r="DO226" i="88"/>
  <c r="DO275" i="88" s="1"/>
  <c r="DN173" i="88"/>
  <c r="DN222" i="88"/>
  <c r="DM124" i="88"/>
  <c r="DO31" i="88"/>
  <c r="DO80" i="88"/>
  <c r="DO129" i="88" s="1"/>
  <c r="DN32" i="88"/>
  <c r="DN81" i="88"/>
  <c r="DN130" i="88" s="1"/>
  <c r="DN26" i="88"/>
  <c r="DN75" i="88"/>
  <c r="DP274" i="88" l="1"/>
  <c r="DN271" i="88"/>
  <c r="DP177" i="88"/>
  <c r="DP226" i="88"/>
  <c r="DQ226" i="88" s="1"/>
  <c r="DR176" i="88"/>
  <c r="DR225" i="88"/>
  <c r="DO179" i="88"/>
  <c r="DO228" i="88"/>
  <c r="DO277" i="88" s="1"/>
  <c r="DO178" i="88"/>
  <c r="DO227" i="88"/>
  <c r="DO276" i="88" s="1"/>
  <c r="DO173" i="88"/>
  <c r="DO222" i="88"/>
  <c r="DN124" i="88"/>
  <c r="DO32" i="88"/>
  <c r="DO81" i="88"/>
  <c r="DO130" i="88" s="1"/>
  <c r="DP31" i="88"/>
  <c r="DP80" i="88"/>
  <c r="DQ80" i="88" s="1"/>
  <c r="DO26" i="88"/>
  <c r="DO75" i="88"/>
  <c r="DR274" i="88" l="1"/>
  <c r="DP275" i="88"/>
  <c r="DO271" i="88"/>
  <c r="DP178" i="88"/>
  <c r="DP227" i="88"/>
  <c r="DQ227" i="88" s="1"/>
  <c r="DS176" i="88"/>
  <c r="DS225" i="88"/>
  <c r="DP179" i="88"/>
  <c r="DP228" i="88"/>
  <c r="DQ228" i="88" s="1"/>
  <c r="DR177" i="88"/>
  <c r="DR226" i="88"/>
  <c r="DO124" i="88"/>
  <c r="DP173" i="88"/>
  <c r="DP222" i="88"/>
  <c r="DQ222" i="88" s="1"/>
  <c r="DP129" i="88"/>
  <c r="DR31" i="88"/>
  <c r="DR80" i="88"/>
  <c r="DP32" i="88"/>
  <c r="DP81" i="88"/>
  <c r="DQ81" i="88" s="1"/>
  <c r="DP26" i="88"/>
  <c r="DP75" i="88"/>
  <c r="DQ75" i="88" s="1"/>
  <c r="DS274" i="88" l="1"/>
  <c r="DR275" i="88"/>
  <c r="DP277" i="88"/>
  <c r="DP276" i="88"/>
  <c r="DP271" i="88"/>
  <c r="DS177" i="88"/>
  <c r="DS226" i="88"/>
  <c r="DT176" i="88"/>
  <c r="DT225" i="88"/>
  <c r="DT274" i="88" s="1"/>
  <c r="DR179" i="88"/>
  <c r="DR228" i="88"/>
  <c r="DR178" i="88"/>
  <c r="DR227" i="88"/>
  <c r="DR173" i="88"/>
  <c r="DR222" i="88"/>
  <c r="DR129" i="88"/>
  <c r="DP130" i="88"/>
  <c r="DP124" i="88"/>
  <c r="DR32" i="88"/>
  <c r="DR81" i="88"/>
  <c r="DS31" i="88"/>
  <c r="DS80" i="88"/>
  <c r="DR26" i="88"/>
  <c r="DR75" i="88"/>
  <c r="DS275" i="88" l="1"/>
  <c r="DR276" i="88"/>
  <c r="DR277" i="88"/>
  <c r="DR271" i="88"/>
  <c r="DS178" i="88"/>
  <c r="DS227" i="88"/>
  <c r="DU176" i="88"/>
  <c r="DU225" i="88"/>
  <c r="DU274" i="88" s="1"/>
  <c r="DS179" i="88"/>
  <c r="DS228" i="88"/>
  <c r="DT177" i="88"/>
  <c r="DT226" i="88"/>
  <c r="DT275" i="88" s="1"/>
  <c r="DS173" i="88"/>
  <c r="DS222" i="88"/>
  <c r="DR130" i="88"/>
  <c r="DS129" i="88"/>
  <c r="DR124" i="88"/>
  <c r="DT31" i="88"/>
  <c r="DT80" i="88"/>
  <c r="DS32" i="88"/>
  <c r="DS81" i="88"/>
  <c r="DS26" i="88"/>
  <c r="DS75" i="88"/>
  <c r="DS277" i="88" l="1"/>
  <c r="DS276" i="88"/>
  <c r="DS271" i="88"/>
  <c r="DT179" i="88"/>
  <c r="DT228" i="88"/>
  <c r="DT277" i="88" s="1"/>
  <c r="DT178" i="88"/>
  <c r="DT227" i="88"/>
  <c r="DU177" i="88"/>
  <c r="DU226" i="88"/>
  <c r="DU275" i="88" s="1"/>
  <c r="DV176" i="88"/>
  <c r="DV225" i="88"/>
  <c r="DV274" i="88" s="1"/>
  <c r="DT173" i="88"/>
  <c r="DT222" i="88"/>
  <c r="DT129" i="88"/>
  <c r="DS130" i="88"/>
  <c r="DS124" i="88"/>
  <c r="DU31" i="88"/>
  <c r="DU80" i="88"/>
  <c r="DT32" i="88"/>
  <c r="DT81" i="88"/>
  <c r="DT26" i="88"/>
  <c r="DT75" i="88"/>
  <c r="DT276" i="88" l="1"/>
  <c r="DT271" i="88"/>
  <c r="DV177" i="88"/>
  <c r="DV226" i="88"/>
  <c r="DV275" i="88" s="1"/>
  <c r="DU179" i="88"/>
  <c r="DU228" i="88"/>
  <c r="DU277" i="88" s="1"/>
  <c r="DW176" i="88"/>
  <c r="DW225" i="88"/>
  <c r="DW274" i="88" s="1"/>
  <c r="DU178" i="88"/>
  <c r="DU227" i="88"/>
  <c r="DU173" i="88"/>
  <c r="DU222" i="88"/>
  <c r="DT130" i="88"/>
  <c r="DU129" i="88"/>
  <c r="DT124" i="88"/>
  <c r="DV31" i="88"/>
  <c r="DV80" i="88"/>
  <c r="DU32" i="88"/>
  <c r="DU81" i="88"/>
  <c r="DU26" i="88"/>
  <c r="DU75" i="88"/>
  <c r="DU276" i="88" l="1"/>
  <c r="DU271" i="88"/>
  <c r="DV179" i="88"/>
  <c r="DV228" i="88"/>
  <c r="DV277" i="88" s="1"/>
  <c r="DX176" i="88"/>
  <c r="DX225" i="88"/>
  <c r="DX274" i="88" s="1"/>
  <c r="DW177" i="88"/>
  <c r="DW226" i="88"/>
  <c r="DW275" i="88" s="1"/>
  <c r="DV178" i="88"/>
  <c r="DV227" i="88"/>
  <c r="DV276" i="88" s="1"/>
  <c r="DV173" i="88"/>
  <c r="DV222" i="88"/>
  <c r="DV129" i="88"/>
  <c r="DU130" i="88"/>
  <c r="DU124" i="88"/>
  <c r="DV32" i="88"/>
  <c r="DV81" i="88"/>
  <c r="DW31" i="88"/>
  <c r="DW80" i="88"/>
  <c r="DV26" i="88"/>
  <c r="DV75" i="88"/>
  <c r="DV271" i="88" l="1"/>
  <c r="DW178" i="88"/>
  <c r="DW227" i="88"/>
  <c r="DW276" i="88" s="1"/>
  <c r="DY176" i="88"/>
  <c r="DY225" i="88"/>
  <c r="DY274" i="88" s="1"/>
  <c r="DX177" i="88"/>
  <c r="DX226" i="88"/>
  <c r="DX275" i="88" s="1"/>
  <c r="DW179" i="88"/>
  <c r="DW228" i="88"/>
  <c r="DW277" i="88" s="1"/>
  <c r="DW173" i="88"/>
  <c r="DW222" i="88"/>
  <c r="DV130" i="88"/>
  <c r="DW129" i="88"/>
  <c r="DV124" i="88"/>
  <c r="DX31" i="88"/>
  <c r="DX80" i="88"/>
  <c r="DW32" i="88"/>
  <c r="DW81" i="88"/>
  <c r="DW26" i="88"/>
  <c r="DW75" i="88"/>
  <c r="DW271" i="88" l="1"/>
  <c r="DX179" i="88"/>
  <c r="DX228" i="88"/>
  <c r="DX277" i="88" s="1"/>
  <c r="DZ176" i="88"/>
  <c r="DZ225" i="88"/>
  <c r="DZ274" i="88" s="1"/>
  <c r="DY177" i="88"/>
  <c r="DY226" i="88"/>
  <c r="DY275" i="88" s="1"/>
  <c r="DX178" i="88"/>
  <c r="DX227" i="88"/>
  <c r="DX276" i="88" s="1"/>
  <c r="DW130" i="88"/>
  <c r="DX173" i="88"/>
  <c r="DX222" i="88"/>
  <c r="DX129" i="88"/>
  <c r="DW124" i="88"/>
  <c r="DX32" i="88"/>
  <c r="DX81" i="88"/>
  <c r="DY31" i="88"/>
  <c r="DY80" i="88"/>
  <c r="DX26" i="88"/>
  <c r="DX75" i="88"/>
  <c r="DX130" i="88" l="1"/>
  <c r="DX271" i="88"/>
  <c r="DY178" i="88"/>
  <c r="DY227" i="88"/>
  <c r="DY276" i="88" s="1"/>
  <c r="EA176" i="88"/>
  <c r="EA225" i="88"/>
  <c r="EA274" i="88" s="1"/>
  <c r="DZ177" i="88"/>
  <c r="DZ226" i="88"/>
  <c r="DZ275" i="88" s="1"/>
  <c r="DY179" i="88"/>
  <c r="DY228" i="88"/>
  <c r="DY277" i="88" s="1"/>
  <c r="DY173" i="88"/>
  <c r="DY222" i="88"/>
  <c r="DY129" i="88"/>
  <c r="DX124" i="88"/>
  <c r="DZ31" i="88"/>
  <c r="DZ80" i="88"/>
  <c r="DY32" i="88"/>
  <c r="DY81" i="88"/>
  <c r="DY130" i="88" s="1"/>
  <c r="DY26" i="88"/>
  <c r="DY75" i="88"/>
  <c r="DY271" i="88" l="1"/>
  <c r="DZ179" i="88"/>
  <c r="DZ228" i="88"/>
  <c r="DZ277" i="88" s="1"/>
  <c r="EB176" i="88"/>
  <c r="EB225" i="88"/>
  <c r="EB274" i="88" s="1"/>
  <c r="EA177" i="88"/>
  <c r="EA226" i="88"/>
  <c r="EA275" i="88" s="1"/>
  <c r="DZ178" i="88"/>
  <c r="DZ227" i="88"/>
  <c r="DZ276" i="88" s="1"/>
  <c r="DZ173" i="88"/>
  <c r="DZ222" i="88"/>
  <c r="DZ129" i="88"/>
  <c r="DY124" i="88"/>
  <c r="DZ32" i="88"/>
  <c r="DZ81" i="88"/>
  <c r="DZ130" i="88" s="1"/>
  <c r="EA31" i="88"/>
  <c r="EA80" i="88"/>
  <c r="DZ26" i="88"/>
  <c r="DZ75" i="88"/>
  <c r="EA129" i="88" l="1"/>
  <c r="DZ271" i="88"/>
  <c r="EA178" i="88"/>
  <c r="EA227" i="88"/>
  <c r="EA276" i="88" s="1"/>
  <c r="EC176" i="88"/>
  <c r="EC225" i="88"/>
  <c r="ED225" i="88" s="1"/>
  <c r="EE225" i="88" s="1"/>
  <c r="EB177" i="88"/>
  <c r="EB226" i="88"/>
  <c r="EB275" i="88" s="1"/>
  <c r="EA179" i="88"/>
  <c r="EA228" i="88"/>
  <c r="EA277" i="88" s="1"/>
  <c r="EA173" i="88"/>
  <c r="EA222" i="88"/>
  <c r="DZ124" i="88"/>
  <c r="EB31" i="88"/>
  <c r="EB80" i="88"/>
  <c r="EA32" i="88"/>
  <c r="EA81" i="88"/>
  <c r="EA130" i="88" s="1"/>
  <c r="EA26" i="88"/>
  <c r="EA75" i="88"/>
  <c r="EB129" i="88" l="1"/>
  <c r="EC274" i="88"/>
  <c r="EA271" i="88"/>
  <c r="EB179" i="88"/>
  <c r="EB228" i="88"/>
  <c r="EB277" i="88" s="1"/>
  <c r="EC177" i="88"/>
  <c r="EC226" i="88"/>
  <c r="ED226" i="88" s="1"/>
  <c r="EE226" i="88" s="1"/>
  <c r="EB178" i="88"/>
  <c r="EB227" i="88"/>
  <c r="EB276" i="88" s="1"/>
  <c r="EB173" i="88"/>
  <c r="EB222" i="88"/>
  <c r="EA124" i="88"/>
  <c r="EB32" i="88"/>
  <c r="EB81" i="88"/>
  <c r="EB130" i="88" s="1"/>
  <c r="EC31" i="88"/>
  <c r="EC80" i="88"/>
  <c r="ED80" i="88" s="1"/>
  <c r="EE80" i="88" s="1"/>
  <c r="EB26" i="88"/>
  <c r="EB75" i="88"/>
  <c r="EC275" i="88" l="1"/>
  <c r="EB271" i="88"/>
  <c r="EC178" i="88"/>
  <c r="EC227" i="88"/>
  <c r="ED227" i="88" s="1"/>
  <c r="EE227" i="88" s="1"/>
  <c r="EC179" i="88"/>
  <c r="EC228" i="88"/>
  <c r="ED228" i="88" s="1"/>
  <c r="EE228" i="88" s="1"/>
  <c r="EC173" i="88"/>
  <c r="EC222" i="88"/>
  <c r="ED222" i="88" s="1"/>
  <c r="EE222" i="88" s="1"/>
  <c r="EC129" i="88"/>
  <c r="EB124" i="88"/>
  <c r="EC32" i="88"/>
  <c r="EC81" i="88"/>
  <c r="ED81" i="88" s="1"/>
  <c r="EE81" i="88" s="1"/>
  <c r="EC26" i="88"/>
  <c r="EC75" i="88"/>
  <c r="ED75" i="88" s="1"/>
  <c r="EE75" i="88" s="1"/>
  <c r="EC276" i="88" l="1"/>
  <c r="EC277" i="88"/>
  <c r="EC271" i="88"/>
  <c r="EC130" i="88"/>
  <c r="EC124" i="88"/>
  <c r="Q37" i="94" l="1"/>
  <c r="M37" i="94"/>
  <c r="I37" i="94"/>
  <c r="G37" i="94"/>
  <c r="P37" i="94"/>
  <c r="L37" i="94"/>
  <c r="H37" i="94"/>
  <c r="O37" i="94"/>
  <c r="K37" i="94"/>
  <c r="N37" i="94"/>
  <c r="J37" i="94"/>
  <c r="R37" i="94" l="1"/>
  <c r="N15" i="93"/>
  <c r="N9" i="93"/>
  <c r="N6" i="93" l="1"/>
  <c r="D269" i="88"/>
  <c r="D171" i="88"/>
  <c r="D122" i="88"/>
  <c r="E42" i="93"/>
  <c r="F42" i="93"/>
  <c r="G42" i="93"/>
  <c r="H42" i="93"/>
  <c r="I42" i="93"/>
  <c r="J42" i="93"/>
  <c r="K42" i="93"/>
  <c r="L42" i="93"/>
  <c r="M42" i="93"/>
  <c r="D42" i="93"/>
  <c r="C16" i="97"/>
  <c r="D16" i="97"/>
  <c r="E16" i="97"/>
  <c r="F16" i="97"/>
  <c r="G16" i="97"/>
  <c r="H16" i="97"/>
  <c r="I16" i="97"/>
  <c r="J16" i="97"/>
  <c r="K16" i="97"/>
  <c r="B16" i="97"/>
  <c r="D59" i="93"/>
  <c r="N35" i="93" l="1"/>
  <c r="N33" i="93"/>
  <c r="N31" i="93"/>
  <c r="N30" i="93"/>
  <c r="N29" i="93"/>
  <c r="N28" i="93"/>
  <c r="N27" i="93"/>
  <c r="N26" i="93"/>
  <c r="N23" i="93"/>
  <c r="N21" i="93"/>
  <c r="N20" i="93"/>
  <c r="N19" i="93"/>
  <c r="N18" i="93"/>
  <c r="N17" i="93"/>
  <c r="N14" i="93"/>
  <c r="N13" i="93"/>
  <c r="N12" i="93"/>
  <c r="N11" i="93"/>
  <c r="N10" i="93"/>
  <c r="L22" i="97"/>
  <c r="EX62" i="92"/>
  <c r="ER62" i="92"/>
  <c r="EP62" i="92"/>
  <c r="EV62" i="92" s="1"/>
  <c r="EL62" i="92"/>
  <c r="EX61" i="92"/>
  <c r="ER61" i="92"/>
  <c r="EP61" i="92"/>
  <c r="ED61" i="92" s="1"/>
  <c r="EL61" i="92"/>
  <c r="EX60" i="92"/>
  <c r="ER60" i="92"/>
  <c r="EP60" i="92"/>
  <c r="EV60" i="92" s="1"/>
  <c r="EL60" i="92"/>
  <c r="ED60" i="92"/>
  <c r="EX62" i="10"/>
  <c r="ER62" i="10"/>
  <c r="EP62" i="10"/>
  <c r="EV62" i="10" s="1"/>
  <c r="EL62" i="10"/>
  <c r="ED62" i="10"/>
  <c r="EX61" i="10"/>
  <c r="ER61" i="10"/>
  <c r="EP61" i="10"/>
  <c r="ED61" i="10" s="1"/>
  <c r="EL61" i="10"/>
  <c r="EX60" i="10"/>
  <c r="EY60" i="10" s="1"/>
  <c r="EZ60" i="10" s="1"/>
  <c r="EW60" i="10"/>
  <c r="ER60" i="10"/>
  <c r="ES60" i="10" s="1"/>
  <c r="ET60" i="10" s="1"/>
  <c r="EP60" i="10"/>
  <c r="EL60" i="10"/>
  <c r="EM60" i="10" s="1"/>
  <c r="EX62" i="6"/>
  <c r="ER62" i="6"/>
  <c r="EP62" i="6"/>
  <c r="EV62" i="6" s="1"/>
  <c r="EL62" i="6"/>
  <c r="EX61" i="6"/>
  <c r="ER61" i="6"/>
  <c r="EP61" i="6"/>
  <c r="EV61" i="6" s="1"/>
  <c r="EL61" i="6"/>
  <c r="EY60" i="6"/>
  <c r="EZ60" i="6" s="1"/>
  <c r="EX60" i="6"/>
  <c r="EW60" i="6"/>
  <c r="EY61" i="6" s="1"/>
  <c r="ER60" i="6"/>
  <c r="ES60" i="6" s="1"/>
  <c r="ET60" i="6" s="1"/>
  <c r="EP60" i="6"/>
  <c r="ED60" i="6" s="1"/>
  <c r="EL60" i="6"/>
  <c r="EX62" i="11"/>
  <c r="EV62" i="11"/>
  <c r="ER62" i="11"/>
  <c r="EP62" i="11"/>
  <c r="EL62" i="11"/>
  <c r="ED62" i="11"/>
  <c r="EX61" i="11"/>
  <c r="ER61" i="11"/>
  <c r="EP61" i="11"/>
  <c r="EV61" i="11" s="1"/>
  <c r="EL61" i="11"/>
  <c r="EX60" i="11"/>
  <c r="EY60" i="11" s="1"/>
  <c r="EZ60" i="11" s="1"/>
  <c r="EW60" i="11"/>
  <c r="EW61" i="11" s="1"/>
  <c r="ER60" i="11"/>
  <c r="ES60" i="11" s="1"/>
  <c r="EP60" i="11"/>
  <c r="EL60" i="11"/>
  <c r="EM60" i="11" s="1"/>
  <c r="EN60" i="11" s="1"/>
  <c r="EX62" i="94"/>
  <c r="ER62" i="94"/>
  <c r="EP62" i="94"/>
  <c r="EV62" i="94" s="1"/>
  <c r="EL62" i="94"/>
  <c r="EX61" i="94"/>
  <c r="ER61" i="94"/>
  <c r="EP61" i="94"/>
  <c r="EL61" i="94"/>
  <c r="EX60" i="94"/>
  <c r="EY60" i="94" s="1"/>
  <c r="EZ60" i="94" s="1"/>
  <c r="EW60" i="94"/>
  <c r="ER60" i="94"/>
  <c r="ES60" i="94" s="1"/>
  <c r="ET60" i="94" s="1"/>
  <c r="EP60" i="94"/>
  <c r="EV60" i="94" s="1"/>
  <c r="EL60" i="94"/>
  <c r="EM60" i="94" s="1"/>
  <c r="EX62" i="7"/>
  <c r="ER62" i="7"/>
  <c r="EP62" i="7"/>
  <c r="EL62" i="7"/>
  <c r="EX61" i="7"/>
  <c r="ER61" i="7"/>
  <c r="EP61" i="7"/>
  <c r="EL61" i="7"/>
  <c r="EX60" i="7"/>
  <c r="EY60" i="7" s="1"/>
  <c r="EZ60" i="7" s="1"/>
  <c r="EW60" i="7"/>
  <c r="EY61" i="7" s="1"/>
  <c r="ER60" i="7"/>
  <c r="ES60" i="7" s="1"/>
  <c r="ET60" i="7" s="1"/>
  <c r="EP60" i="7"/>
  <c r="EV60" i="7" s="1"/>
  <c r="EL60" i="7"/>
  <c r="EM60" i="7" s="1"/>
  <c r="EN60" i="7" s="1"/>
  <c r="ED61" i="6" l="1"/>
  <c r="EW61" i="6"/>
  <c r="EY62" i="6" s="1"/>
  <c r="EV61" i="7"/>
  <c r="ED61" i="7"/>
  <c r="EV62" i="7"/>
  <c r="ED62" i="7"/>
  <c r="ED60" i="7"/>
  <c r="EV60" i="10"/>
  <c r="ED60" i="10"/>
  <c r="EV61" i="94"/>
  <c r="ED61" i="94"/>
  <c r="EV60" i="11"/>
  <c r="ED60" i="11"/>
  <c r="EY61" i="94"/>
  <c r="EZ61" i="94" s="1"/>
  <c r="EW61" i="94"/>
  <c r="EY62" i="94" s="1"/>
  <c r="ED62" i="92"/>
  <c r="EV61" i="92"/>
  <c r="EY62" i="11"/>
  <c r="EW62" i="11"/>
  <c r="ED60" i="94"/>
  <c r="EZ61" i="11"/>
  <c r="EH60" i="7"/>
  <c r="EW61" i="7"/>
  <c r="EG60" i="10"/>
  <c r="EG60" i="7"/>
  <c r="EZ61" i="7"/>
  <c r="EN60" i="94"/>
  <c r="EG60" i="94"/>
  <c r="ET60" i="11"/>
  <c r="EG60" i="11"/>
  <c r="EZ61" i="6"/>
  <c r="ED62" i="94"/>
  <c r="EY61" i="11"/>
  <c r="ED62" i="6"/>
  <c r="EY61" i="10"/>
  <c r="EV60" i="6"/>
  <c r="EN60" i="10"/>
  <c r="EV61" i="10"/>
  <c r="EW62" i="6"/>
  <c r="EW61" i="10"/>
  <c r="ED61" i="11"/>
  <c r="EZ62" i="6" l="1"/>
  <c r="EZ62" i="11"/>
  <c r="EZ62" i="94"/>
  <c r="EW62" i="94"/>
  <c r="EY62" i="7"/>
  <c r="EZ62" i="7" s="1"/>
  <c r="EW62" i="7"/>
  <c r="EW62" i="10"/>
  <c r="EY62" i="10"/>
  <c r="EH60" i="10"/>
  <c r="EZ61" i="10"/>
  <c r="EH60" i="94"/>
  <c r="EH60" i="11"/>
  <c r="EZ62" i="10" l="1"/>
  <c r="E59" i="93" l="1"/>
  <c r="E17" i="65" s="1"/>
  <c r="C20" i="97" s="1"/>
  <c r="F59" i="93"/>
  <c r="F17" i="65" s="1"/>
  <c r="D20" i="97" s="1"/>
  <c r="G59" i="93"/>
  <c r="G17" i="65" s="1"/>
  <c r="E20" i="97" s="1"/>
  <c r="H59" i="93"/>
  <c r="H17" i="65" s="1"/>
  <c r="F20" i="97" s="1"/>
  <c r="I59" i="93"/>
  <c r="I17" i="65" s="1"/>
  <c r="G20" i="97" s="1"/>
  <c r="J59" i="93"/>
  <c r="J17" i="65" s="1"/>
  <c r="H20" i="97" s="1"/>
  <c r="K59" i="93"/>
  <c r="K17" i="65" s="1"/>
  <c r="I20" i="97" s="1"/>
  <c r="L59" i="93"/>
  <c r="L17" i="65" s="1"/>
  <c r="J20" i="97" s="1"/>
  <c r="M59" i="93"/>
  <c r="M17" i="65" s="1"/>
  <c r="K20" i="97" s="1"/>
  <c r="D17" i="65"/>
  <c r="B20" i="97" s="1"/>
  <c r="L20" i="97" l="1"/>
  <c r="N17" i="65"/>
  <c r="N59" i="93"/>
  <c r="P17" i="65" l="1"/>
  <c r="Q17" i="65"/>
  <c r="D38" i="95" l="1"/>
  <c r="D37" i="95"/>
  <c r="D36" i="95"/>
  <c r="D34" i="95"/>
  <c r="D33" i="95"/>
  <c r="D32" i="95"/>
  <c r="D29" i="95"/>
  <c r="D28" i="95"/>
  <c r="D27" i="95"/>
  <c r="D25" i="95"/>
  <c r="D24" i="95"/>
  <c r="D23" i="95"/>
  <c r="C38" i="95"/>
  <c r="C37" i="95"/>
  <c r="C36" i="95"/>
  <c r="C34" i="95"/>
  <c r="C33" i="95"/>
  <c r="C32" i="95"/>
  <c r="C24" i="95"/>
  <c r="C25" i="95"/>
  <c r="C27" i="95"/>
  <c r="C28" i="95"/>
  <c r="C29" i="95"/>
  <c r="C23" i="95"/>
  <c r="EE137" i="94" l="1"/>
  <c r="EE136" i="94"/>
  <c r="EE135" i="94"/>
  <c r="EE134" i="94"/>
  <c r="EE133" i="94"/>
  <c r="EE132" i="94"/>
  <c r="EE131" i="94"/>
  <c r="EE130" i="94"/>
  <c r="EE129" i="94"/>
  <c r="EE128" i="94"/>
  <c r="EE127" i="94"/>
  <c r="EE126" i="94"/>
  <c r="EE124" i="94"/>
  <c r="EE123" i="94"/>
  <c r="EE122" i="94"/>
  <c r="EE121" i="94"/>
  <c r="EE120" i="94"/>
  <c r="EE119" i="94"/>
  <c r="EE118" i="94"/>
  <c r="EE117" i="94"/>
  <c r="EE116" i="94"/>
  <c r="EE115" i="94"/>
  <c r="EE114" i="94"/>
  <c r="EE113" i="94"/>
  <c r="EE111" i="94"/>
  <c r="EE110" i="94"/>
  <c r="EE109" i="94"/>
  <c r="EE108" i="94"/>
  <c r="EE107" i="94"/>
  <c r="EE106" i="94"/>
  <c r="EE105" i="94"/>
  <c r="EE104" i="94"/>
  <c r="EE103" i="94"/>
  <c r="EE102" i="94"/>
  <c r="EE101" i="94"/>
  <c r="EE100" i="94"/>
  <c r="EE98" i="94"/>
  <c r="EE97" i="94"/>
  <c r="EE96" i="94"/>
  <c r="EE95" i="94"/>
  <c r="EE94" i="94"/>
  <c r="EE93" i="94"/>
  <c r="EE92" i="94"/>
  <c r="EE91" i="94"/>
  <c r="EE90" i="94"/>
  <c r="EE89" i="94"/>
  <c r="EE88" i="94"/>
  <c r="EE87" i="94"/>
  <c r="EE85" i="94"/>
  <c r="EE84" i="94"/>
  <c r="EE83" i="94"/>
  <c r="EE82" i="94"/>
  <c r="EE81" i="94"/>
  <c r="EE80" i="94"/>
  <c r="EE79" i="94"/>
  <c r="EE78" i="94"/>
  <c r="EE77" i="94"/>
  <c r="EE76" i="94"/>
  <c r="EE75" i="94"/>
  <c r="EE74" i="94"/>
  <c r="EE72" i="94"/>
  <c r="EE71" i="94"/>
  <c r="EE70" i="94"/>
  <c r="EE69" i="94"/>
  <c r="EE68" i="94"/>
  <c r="EE67" i="94"/>
  <c r="EE66" i="94"/>
  <c r="EE65" i="94"/>
  <c r="EE64" i="94"/>
  <c r="EE63" i="94"/>
  <c r="EE59" i="94"/>
  <c r="EE58" i="94"/>
  <c r="EE57" i="94"/>
  <c r="EE56" i="94"/>
  <c r="EE55" i="94"/>
  <c r="EE54" i="94"/>
  <c r="EE53" i="94"/>
  <c r="EE52" i="94"/>
  <c r="EE51" i="94"/>
  <c r="EE50" i="94"/>
  <c r="EE49" i="94"/>
  <c r="EE48" i="94"/>
  <c r="EE46" i="94"/>
  <c r="EE45" i="94"/>
  <c r="DV45" i="94"/>
  <c r="DU45" i="94"/>
  <c r="DT45" i="94"/>
  <c r="DS45" i="94"/>
  <c r="DR45" i="94"/>
  <c r="DQ45" i="94"/>
  <c r="DP45" i="94"/>
  <c r="DO45" i="94"/>
  <c r="DN45" i="94"/>
  <c r="DM45" i="94"/>
  <c r="DL45" i="94"/>
  <c r="DK45" i="94"/>
  <c r="DJ45" i="94"/>
  <c r="DI45" i="94"/>
  <c r="DH45" i="94"/>
  <c r="DG45" i="94"/>
  <c r="DF45" i="94"/>
  <c r="DE45" i="94"/>
  <c r="DD45" i="94"/>
  <c r="DC45" i="94"/>
  <c r="DB45" i="94"/>
  <c r="DA45" i="94"/>
  <c r="CZ45" i="94"/>
  <c r="CY45" i="94"/>
  <c r="CX45" i="94"/>
  <c r="CW45" i="94"/>
  <c r="CV45" i="94"/>
  <c r="CU45" i="94"/>
  <c r="CT45" i="94"/>
  <c r="CS45" i="94"/>
  <c r="CR45" i="94"/>
  <c r="CQ45" i="94"/>
  <c r="CP45" i="94"/>
  <c r="CO45" i="94"/>
  <c r="CN45" i="94"/>
  <c r="CM45" i="94"/>
  <c r="CL45" i="94"/>
  <c r="CK45" i="94"/>
  <c r="CJ45" i="94"/>
  <c r="CI45" i="94"/>
  <c r="CH45" i="94"/>
  <c r="CG45" i="94"/>
  <c r="CF45" i="94"/>
  <c r="CE45" i="94"/>
  <c r="CD45" i="94"/>
  <c r="CC45" i="94"/>
  <c r="CB45" i="94"/>
  <c r="CA45" i="94"/>
  <c r="BZ45" i="94"/>
  <c r="BY45" i="94"/>
  <c r="BX45" i="94"/>
  <c r="BW45" i="94"/>
  <c r="BV45" i="94"/>
  <c r="BU45" i="94"/>
  <c r="BT45" i="94"/>
  <c r="BS45" i="94"/>
  <c r="BR45" i="94"/>
  <c r="BQ45" i="94"/>
  <c r="BP45" i="94"/>
  <c r="BO45" i="94"/>
  <c r="BN45" i="94"/>
  <c r="BM45" i="94"/>
  <c r="BL45" i="94"/>
  <c r="BK45" i="94"/>
  <c r="BJ45" i="94"/>
  <c r="BI45" i="94"/>
  <c r="BH45" i="94"/>
  <c r="BG45" i="94"/>
  <c r="BF45" i="94"/>
  <c r="BE45" i="94"/>
  <c r="BD45" i="94"/>
  <c r="BC45" i="94"/>
  <c r="BB45" i="94"/>
  <c r="BA45" i="94"/>
  <c r="AZ45" i="94"/>
  <c r="AY45" i="94"/>
  <c r="AX45" i="94"/>
  <c r="AW45" i="94"/>
  <c r="AV45" i="94"/>
  <c r="AU45" i="94"/>
  <c r="AT45" i="94"/>
  <c r="AS45" i="94"/>
  <c r="AR45" i="94"/>
  <c r="AQ45" i="94"/>
  <c r="AP45" i="94"/>
  <c r="AO45" i="94"/>
  <c r="AN45" i="94"/>
  <c r="AM45" i="94"/>
  <c r="AL45" i="94"/>
  <c r="AK45" i="94"/>
  <c r="AJ45" i="94"/>
  <c r="AI45" i="94"/>
  <c r="AH45" i="94"/>
  <c r="AG45" i="94"/>
  <c r="AF45" i="94"/>
  <c r="AE45" i="94"/>
  <c r="AD45" i="94"/>
  <c r="AC45" i="94"/>
  <c r="AB45" i="94"/>
  <c r="AA45" i="94"/>
  <c r="Z45" i="94"/>
  <c r="Y45" i="94"/>
  <c r="X45" i="94"/>
  <c r="W45" i="94"/>
  <c r="V45" i="94"/>
  <c r="U45" i="94"/>
  <c r="T45" i="94"/>
  <c r="S45" i="94"/>
  <c r="R45" i="94"/>
  <c r="Q45" i="94"/>
  <c r="P45" i="94"/>
  <c r="O45" i="94"/>
  <c r="N45" i="94"/>
  <c r="M45" i="94"/>
  <c r="L45" i="94"/>
  <c r="K45" i="94"/>
  <c r="J45" i="94"/>
  <c r="I45" i="94"/>
  <c r="H45" i="94"/>
  <c r="G45" i="94"/>
  <c r="EE44" i="94"/>
  <c r="DV44" i="94"/>
  <c r="DU44" i="94"/>
  <c r="DT44" i="94"/>
  <c r="DS44" i="94"/>
  <c r="DR44" i="94"/>
  <c r="DQ44" i="94"/>
  <c r="DP44" i="94"/>
  <c r="DO44" i="94"/>
  <c r="DN44" i="94"/>
  <c r="DM44" i="94"/>
  <c r="DL44" i="94"/>
  <c r="DK44" i="94"/>
  <c r="DJ44" i="94"/>
  <c r="DI44" i="94"/>
  <c r="DH44" i="94"/>
  <c r="DG44" i="94"/>
  <c r="DF44" i="94"/>
  <c r="DE44" i="94"/>
  <c r="DD44" i="94"/>
  <c r="DC44" i="94"/>
  <c r="DB44" i="94"/>
  <c r="DA44" i="94"/>
  <c r="CZ44" i="94"/>
  <c r="CY44" i="94"/>
  <c r="CX44" i="94"/>
  <c r="CW44" i="94"/>
  <c r="CV44" i="94"/>
  <c r="CU44" i="94"/>
  <c r="CT44" i="94"/>
  <c r="CS44" i="94"/>
  <c r="CR44" i="94"/>
  <c r="CQ44" i="94"/>
  <c r="CP44" i="94"/>
  <c r="CO44" i="94"/>
  <c r="CN44" i="94"/>
  <c r="CM44" i="94"/>
  <c r="CL44" i="94"/>
  <c r="CK44" i="94"/>
  <c r="CJ44" i="94"/>
  <c r="CI44" i="94"/>
  <c r="CH44" i="94"/>
  <c r="CG44" i="94"/>
  <c r="CF44" i="94"/>
  <c r="CE44" i="94"/>
  <c r="CD44" i="94"/>
  <c r="CC44" i="94"/>
  <c r="CB44" i="94"/>
  <c r="CA44" i="94"/>
  <c r="BZ44" i="94"/>
  <c r="BY44" i="94"/>
  <c r="BX44" i="94"/>
  <c r="BW44" i="94"/>
  <c r="BV44" i="94"/>
  <c r="BU44" i="94"/>
  <c r="BT44" i="94"/>
  <c r="BS44" i="94"/>
  <c r="BR44" i="94"/>
  <c r="BQ44" i="94"/>
  <c r="BP44" i="94"/>
  <c r="BO44" i="94"/>
  <c r="BN44" i="94"/>
  <c r="BM44" i="94"/>
  <c r="BL44" i="94"/>
  <c r="BK44" i="94"/>
  <c r="BJ44" i="94"/>
  <c r="BI44" i="94"/>
  <c r="BH44" i="94"/>
  <c r="BG44" i="94"/>
  <c r="BF44" i="94"/>
  <c r="BE44" i="94"/>
  <c r="BD44" i="94"/>
  <c r="BC44" i="94"/>
  <c r="BB44" i="94"/>
  <c r="BA44" i="94"/>
  <c r="AZ44" i="94"/>
  <c r="AY44" i="94"/>
  <c r="AX44" i="94"/>
  <c r="AW44" i="94"/>
  <c r="AV44" i="94"/>
  <c r="AU44" i="94"/>
  <c r="AT44" i="94"/>
  <c r="AS44" i="94"/>
  <c r="AR44" i="94"/>
  <c r="AQ44" i="94"/>
  <c r="AP44" i="94"/>
  <c r="AO44" i="94"/>
  <c r="AN44" i="94"/>
  <c r="AM44" i="94"/>
  <c r="AL44" i="94"/>
  <c r="AK44" i="94"/>
  <c r="AJ44" i="94"/>
  <c r="AI44" i="94"/>
  <c r="AH44" i="94"/>
  <c r="AG44" i="94"/>
  <c r="AF44" i="94"/>
  <c r="AE44" i="94"/>
  <c r="AD44" i="94"/>
  <c r="AC44" i="94"/>
  <c r="AB44" i="94"/>
  <c r="AA44" i="94"/>
  <c r="Z44" i="94"/>
  <c r="Y44" i="94"/>
  <c r="X44" i="94"/>
  <c r="W44" i="94"/>
  <c r="V44" i="94"/>
  <c r="U44" i="94"/>
  <c r="T44" i="94"/>
  <c r="S44" i="94"/>
  <c r="R44" i="94"/>
  <c r="Q44" i="94"/>
  <c r="P44" i="94"/>
  <c r="O44" i="94"/>
  <c r="N44" i="94"/>
  <c r="M44" i="94"/>
  <c r="L44" i="94"/>
  <c r="K44" i="94"/>
  <c r="J44" i="94"/>
  <c r="I44" i="94"/>
  <c r="H44" i="94"/>
  <c r="G44" i="94"/>
  <c r="EE43" i="94"/>
  <c r="EE42" i="94"/>
  <c r="EE41" i="94"/>
  <c r="EE40" i="94"/>
  <c r="EE39" i="94"/>
  <c r="EE38" i="94"/>
  <c r="DW38" i="94"/>
  <c r="EE37" i="94"/>
  <c r="EE36" i="94"/>
  <c r="DW36" i="94"/>
  <c r="EE35" i="94"/>
  <c r="DW35" i="94"/>
  <c r="EE32" i="94"/>
  <c r="EE31" i="94"/>
  <c r="EE30" i="94"/>
  <c r="EE29" i="94"/>
  <c r="EE28" i="94"/>
  <c r="EE27" i="94"/>
  <c r="EE26" i="94"/>
  <c r="EE25" i="94"/>
  <c r="EE24" i="94"/>
  <c r="EE23" i="94"/>
  <c r="EE22" i="94"/>
  <c r="EE21" i="94"/>
  <c r="EE19" i="94"/>
  <c r="EE18" i="94"/>
  <c r="DW18" i="94"/>
  <c r="EE17" i="94"/>
  <c r="EE16" i="94"/>
  <c r="EE15" i="94"/>
  <c r="EE14" i="94"/>
  <c r="EE13" i="94"/>
  <c r="EE12" i="94"/>
  <c r="EE11" i="94"/>
  <c r="EE10" i="94"/>
  <c r="EE9" i="94"/>
  <c r="EE8" i="94"/>
  <c r="EF8" i="94" s="1"/>
  <c r="EG8" i="94" s="1"/>
  <c r="ED8" i="94"/>
  <c r="H265" i="88" l="1"/>
  <c r="J34" i="94" s="1"/>
  <c r="E217" i="88"/>
  <c r="E314" i="88"/>
  <c r="E315" i="88" s="1"/>
  <c r="EF9" i="94"/>
  <c r="EG9" i="94" s="1"/>
  <c r="ED9" i="94"/>
  <c r="EF10" i="94" s="1"/>
  <c r="G265" i="88"/>
  <c r="I34" i="94" s="1"/>
  <c r="F265" i="88"/>
  <c r="H34" i="94" s="1"/>
  <c r="G21" i="94"/>
  <c r="CS20" i="88"/>
  <c r="CN16" i="94" s="1"/>
  <c r="CT20" i="88"/>
  <c r="CO16" i="94" s="1"/>
  <c r="CU20" i="88"/>
  <c r="CP16" i="94" s="1"/>
  <c r="CV20" i="88"/>
  <c r="CQ16" i="94" s="1"/>
  <c r="CW20" i="88"/>
  <c r="CR16" i="94" s="1"/>
  <c r="CX20" i="88"/>
  <c r="CS16" i="94" s="1"/>
  <c r="CY20" i="88"/>
  <c r="CT16" i="94" s="1"/>
  <c r="CZ20" i="88"/>
  <c r="CU16" i="94" s="1"/>
  <c r="DA20" i="88"/>
  <c r="CV16" i="94" s="1"/>
  <c r="DB20" i="88"/>
  <c r="CW16" i="94" s="1"/>
  <c r="DC20" i="88"/>
  <c r="CX16" i="94" s="1"/>
  <c r="CR20" i="88"/>
  <c r="CM16" i="94" s="1"/>
  <c r="CF20" i="88"/>
  <c r="CB16" i="94" s="1"/>
  <c r="CG20" i="88"/>
  <c r="CC16" i="94" s="1"/>
  <c r="CH20" i="88"/>
  <c r="CD16" i="94" s="1"/>
  <c r="CI20" i="88"/>
  <c r="CE16" i="94" s="1"/>
  <c r="CJ20" i="88"/>
  <c r="CF16" i="94" s="1"/>
  <c r="CK20" i="88"/>
  <c r="CG16" i="94" s="1"/>
  <c r="CL20" i="88"/>
  <c r="CH16" i="94" s="1"/>
  <c r="CM20" i="88"/>
  <c r="CI16" i="94" s="1"/>
  <c r="CN20" i="88"/>
  <c r="CJ16" i="94" s="1"/>
  <c r="CO20" i="88"/>
  <c r="CK16" i="94" s="1"/>
  <c r="CP20" i="88"/>
  <c r="CL16" i="94" s="1"/>
  <c r="CE20" i="88"/>
  <c r="CA16" i="94" s="1"/>
  <c r="BS20" i="88"/>
  <c r="BP16" i="94" s="1"/>
  <c r="BT20" i="88"/>
  <c r="BQ16" i="94" s="1"/>
  <c r="BU20" i="88"/>
  <c r="BR16" i="94" s="1"/>
  <c r="BV20" i="88"/>
  <c r="BS16" i="94" s="1"/>
  <c r="BW20" i="88"/>
  <c r="BT16" i="94" s="1"/>
  <c r="BX20" i="88"/>
  <c r="BU16" i="94" s="1"/>
  <c r="BY20" i="88"/>
  <c r="BV16" i="94" s="1"/>
  <c r="BZ20" i="88"/>
  <c r="BW16" i="94" s="1"/>
  <c r="CA20" i="88"/>
  <c r="BX16" i="94" s="1"/>
  <c r="CB20" i="88"/>
  <c r="BY16" i="94" s="1"/>
  <c r="CC20" i="88"/>
  <c r="BZ16" i="94" s="1"/>
  <c r="BR20" i="88"/>
  <c r="BO16" i="94" s="1"/>
  <c r="BF20" i="88"/>
  <c r="BD16" i="94" s="1"/>
  <c r="BG20" i="88"/>
  <c r="BE16" i="94" s="1"/>
  <c r="BH20" i="88"/>
  <c r="BF16" i="94" s="1"/>
  <c r="BI20" i="88"/>
  <c r="BG16" i="94" s="1"/>
  <c r="BJ20" i="88"/>
  <c r="BH16" i="94" s="1"/>
  <c r="BK20" i="88"/>
  <c r="BI16" i="94" s="1"/>
  <c r="BL20" i="88"/>
  <c r="BJ16" i="94" s="1"/>
  <c r="BM20" i="88"/>
  <c r="BK16" i="94" s="1"/>
  <c r="BN20" i="88"/>
  <c r="BL16" i="94" s="1"/>
  <c r="BO20" i="88"/>
  <c r="BM16" i="94" s="1"/>
  <c r="BP20" i="88"/>
  <c r="BN16" i="94" s="1"/>
  <c r="BE20" i="88"/>
  <c r="BC16" i="94" s="1"/>
  <c r="AS20" i="88"/>
  <c r="AR16" i="94" s="1"/>
  <c r="AT20" i="88"/>
  <c r="AS16" i="94" s="1"/>
  <c r="AU20" i="88"/>
  <c r="AT16" i="94" s="1"/>
  <c r="AV20" i="88"/>
  <c r="AU16" i="94" s="1"/>
  <c r="AW20" i="88"/>
  <c r="AV16" i="94" s="1"/>
  <c r="AX20" i="88"/>
  <c r="AW16" i="94" s="1"/>
  <c r="AY20" i="88"/>
  <c r="AX16" i="94" s="1"/>
  <c r="AZ20" i="88"/>
  <c r="AY16" i="94" s="1"/>
  <c r="BA20" i="88"/>
  <c r="AZ16" i="94" s="1"/>
  <c r="BB20" i="88"/>
  <c r="BA16" i="94" s="1"/>
  <c r="BC20" i="88"/>
  <c r="BB16" i="94" s="1"/>
  <c r="AR20" i="88"/>
  <c r="AQ16" i="94" s="1"/>
  <c r="AF20" i="88"/>
  <c r="AF16" i="94" s="1"/>
  <c r="AG20" i="88"/>
  <c r="AG16" i="94" s="1"/>
  <c r="AH20" i="88"/>
  <c r="AH16" i="94" s="1"/>
  <c r="AI20" i="88"/>
  <c r="AI16" i="94" s="1"/>
  <c r="AJ20" i="88"/>
  <c r="AJ16" i="94" s="1"/>
  <c r="AK20" i="88"/>
  <c r="AK16" i="94" s="1"/>
  <c r="AL20" i="88"/>
  <c r="AL16" i="94" s="1"/>
  <c r="AM20" i="88"/>
  <c r="AM16" i="94" s="1"/>
  <c r="AN20" i="88"/>
  <c r="AN16" i="94" s="1"/>
  <c r="AO20" i="88"/>
  <c r="AO16" i="94" s="1"/>
  <c r="AP20" i="88"/>
  <c r="AP16" i="94" s="1"/>
  <c r="CS9" i="88"/>
  <c r="CN15" i="94" s="1"/>
  <c r="CT9" i="88"/>
  <c r="CO15" i="94" s="1"/>
  <c r="CU9" i="88"/>
  <c r="CP15" i="94" s="1"/>
  <c r="CV9" i="88"/>
  <c r="CQ15" i="94" s="1"/>
  <c r="CW9" i="88"/>
  <c r="CR15" i="94" s="1"/>
  <c r="CX9" i="88"/>
  <c r="CS15" i="94" s="1"/>
  <c r="CY9" i="88"/>
  <c r="CT15" i="94" s="1"/>
  <c r="CZ9" i="88"/>
  <c r="CU15" i="94" s="1"/>
  <c r="DA9" i="88"/>
  <c r="CV15" i="94" s="1"/>
  <c r="DB9" i="88"/>
  <c r="CW15" i="94" s="1"/>
  <c r="DC9" i="88"/>
  <c r="CX15" i="94" s="1"/>
  <c r="CR9" i="88"/>
  <c r="CM15" i="94" s="1"/>
  <c r="CF9" i="88"/>
  <c r="CB15" i="94" s="1"/>
  <c r="CG9" i="88"/>
  <c r="CC15" i="94" s="1"/>
  <c r="CH9" i="88"/>
  <c r="CD15" i="94" s="1"/>
  <c r="CI9" i="88"/>
  <c r="CE15" i="94" s="1"/>
  <c r="CJ9" i="88"/>
  <c r="CF15" i="94" s="1"/>
  <c r="CK9" i="88"/>
  <c r="CG15" i="94" s="1"/>
  <c r="CL9" i="88"/>
  <c r="CH15" i="94" s="1"/>
  <c r="CM9" i="88"/>
  <c r="CI15" i="94" s="1"/>
  <c r="CN9" i="88"/>
  <c r="CJ15" i="94" s="1"/>
  <c r="CO9" i="88"/>
  <c r="CK15" i="94" s="1"/>
  <c r="CP9" i="88"/>
  <c r="CL15" i="94" s="1"/>
  <c r="CE9" i="88"/>
  <c r="CA15" i="94" s="1"/>
  <c r="BS9" i="88"/>
  <c r="BP15" i="94" s="1"/>
  <c r="BT9" i="88"/>
  <c r="BQ15" i="94" s="1"/>
  <c r="BU9" i="88"/>
  <c r="BR15" i="94" s="1"/>
  <c r="BV9" i="88"/>
  <c r="BS15" i="94" s="1"/>
  <c r="BW9" i="88"/>
  <c r="BT15" i="94" s="1"/>
  <c r="BX9" i="88"/>
  <c r="BU15" i="94" s="1"/>
  <c r="BY9" i="88"/>
  <c r="BV15" i="94" s="1"/>
  <c r="BZ9" i="88"/>
  <c r="BW15" i="94" s="1"/>
  <c r="CA9" i="88"/>
  <c r="BX15" i="94" s="1"/>
  <c r="CB9" i="88"/>
  <c r="BY15" i="94" s="1"/>
  <c r="CC9" i="88"/>
  <c r="BZ15" i="94" s="1"/>
  <c r="BR9" i="88"/>
  <c r="BO15" i="94" s="1"/>
  <c r="BF9" i="88"/>
  <c r="BD15" i="94" s="1"/>
  <c r="BG9" i="88"/>
  <c r="BE15" i="94" s="1"/>
  <c r="BH9" i="88"/>
  <c r="BF15" i="94" s="1"/>
  <c r="BI9" i="88"/>
  <c r="BG15" i="94" s="1"/>
  <c r="BJ9" i="88"/>
  <c r="BH15" i="94" s="1"/>
  <c r="BK9" i="88"/>
  <c r="BI15" i="94" s="1"/>
  <c r="BL9" i="88"/>
  <c r="BJ15" i="94" s="1"/>
  <c r="BM9" i="88"/>
  <c r="BK15" i="94" s="1"/>
  <c r="BN9" i="88"/>
  <c r="BL15" i="94" s="1"/>
  <c r="BO9" i="88"/>
  <c r="BM15" i="94" s="1"/>
  <c r="BP9" i="88"/>
  <c r="BN15" i="94" s="1"/>
  <c r="BE9" i="88"/>
  <c r="BC15" i="94" s="1"/>
  <c r="AS9" i="88"/>
  <c r="AR15" i="94" s="1"/>
  <c r="AT9" i="88"/>
  <c r="AS15" i="94" s="1"/>
  <c r="AU9" i="88"/>
  <c r="AT15" i="94" s="1"/>
  <c r="AV9" i="88"/>
  <c r="AU15" i="94" s="1"/>
  <c r="AW9" i="88"/>
  <c r="AV15" i="94" s="1"/>
  <c r="AX9" i="88"/>
  <c r="AW15" i="94" s="1"/>
  <c r="AY9" i="88"/>
  <c r="AX15" i="94" s="1"/>
  <c r="AZ9" i="88"/>
  <c r="AY15" i="94" s="1"/>
  <c r="BA9" i="88"/>
  <c r="AZ15" i="94" s="1"/>
  <c r="BB9" i="88"/>
  <c r="BA15" i="94" s="1"/>
  <c r="BC9" i="88"/>
  <c r="BB15" i="94" s="1"/>
  <c r="AR9" i="88"/>
  <c r="AQ15" i="94" s="1"/>
  <c r="AF9" i="88"/>
  <c r="AF15" i="94" s="1"/>
  <c r="AG9" i="88"/>
  <c r="AG15" i="94" s="1"/>
  <c r="AH9" i="88"/>
  <c r="AH15" i="94" s="1"/>
  <c r="AI9" i="88"/>
  <c r="AI15" i="94" s="1"/>
  <c r="AJ9" i="88"/>
  <c r="AJ15" i="94" s="1"/>
  <c r="AK9" i="88"/>
  <c r="AK15" i="94" s="1"/>
  <c r="AL9" i="88"/>
  <c r="AL15" i="94" s="1"/>
  <c r="AM9" i="88"/>
  <c r="AM15" i="94" s="1"/>
  <c r="AN9" i="88"/>
  <c r="AN15" i="94" s="1"/>
  <c r="AO9" i="88"/>
  <c r="AO15" i="94" s="1"/>
  <c r="AP9" i="88"/>
  <c r="AP15" i="94" s="1"/>
  <c r="AE9" i="88"/>
  <c r="AE15" i="94" s="1"/>
  <c r="S9" i="88"/>
  <c r="T9" i="88"/>
  <c r="U9" i="88"/>
  <c r="V9" i="88"/>
  <c r="W9" i="88"/>
  <c r="X15" i="94" s="1"/>
  <c r="X9" i="88"/>
  <c r="Y9" i="88"/>
  <c r="Z9" i="88"/>
  <c r="AA9" i="88"/>
  <c r="AB15" i="94" s="1"/>
  <c r="AB9" i="88"/>
  <c r="AC15" i="94" s="1"/>
  <c r="AC9" i="88"/>
  <c r="R9" i="88"/>
  <c r="F9" i="88"/>
  <c r="G9" i="88"/>
  <c r="H9" i="88"/>
  <c r="I9" i="88"/>
  <c r="J9" i="88"/>
  <c r="L15" i="94" s="1"/>
  <c r="K9" i="88"/>
  <c r="M15" i="94" s="1"/>
  <c r="L9" i="88"/>
  <c r="M9" i="88"/>
  <c r="N9" i="88"/>
  <c r="O9" i="88"/>
  <c r="P9" i="88"/>
  <c r="R15" i="94" s="1"/>
  <c r="E9" i="88"/>
  <c r="C39" i="93"/>
  <c r="ED10" i="94" l="1"/>
  <c r="EG10" i="94"/>
  <c r="F314" i="88"/>
  <c r="G314" i="88" s="1"/>
  <c r="H314" i="88" s="1"/>
  <c r="I265" i="88"/>
  <c r="K34" i="94" s="1"/>
  <c r="J265" i="88"/>
  <c r="L34" i="94" s="1"/>
  <c r="N20" i="88"/>
  <c r="P16" i="94" s="1"/>
  <c r="P15" i="94"/>
  <c r="F20" i="88"/>
  <c r="H16" i="94" s="1"/>
  <c r="H15" i="94"/>
  <c r="X20" i="88"/>
  <c r="Y16" i="94" s="1"/>
  <c r="Y15" i="94"/>
  <c r="T20" i="88"/>
  <c r="U15" i="94"/>
  <c r="J20" i="88"/>
  <c r="L16" i="94" s="1"/>
  <c r="E20" i="88"/>
  <c r="E62" i="88" s="1"/>
  <c r="F111" i="88" s="1"/>
  <c r="G15" i="94"/>
  <c r="M20" i="88"/>
  <c r="O16" i="94" s="1"/>
  <c r="O15" i="94"/>
  <c r="I20" i="88"/>
  <c r="K16" i="94" s="1"/>
  <c r="K15" i="94"/>
  <c r="R20" i="88"/>
  <c r="S16" i="94" s="1"/>
  <c r="S15" i="94"/>
  <c r="S20" i="88"/>
  <c r="T16" i="94" s="1"/>
  <c r="T15" i="94"/>
  <c r="AB20" i="88"/>
  <c r="AC16" i="94" s="1"/>
  <c r="L20" i="88"/>
  <c r="N16" i="94" s="1"/>
  <c r="N15" i="94"/>
  <c r="H20" i="88"/>
  <c r="J16" i="94" s="1"/>
  <c r="J15" i="94"/>
  <c r="Z20" i="88"/>
  <c r="AA16" i="94" s="1"/>
  <c r="AA15" i="94"/>
  <c r="V20" i="88"/>
  <c r="W16" i="94" s="1"/>
  <c r="W15" i="94"/>
  <c r="P20" i="88"/>
  <c r="R16" i="94" s="1"/>
  <c r="AA20" i="88"/>
  <c r="AB16" i="94" s="1"/>
  <c r="O20" i="88"/>
  <c r="Q16" i="94" s="1"/>
  <c r="Q15" i="94"/>
  <c r="G20" i="88"/>
  <c r="I15" i="94"/>
  <c r="AC20" i="88"/>
  <c r="AD16" i="94" s="1"/>
  <c r="AD15" i="94"/>
  <c r="Y20" i="88"/>
  <c r="Z16" i="94" s="1"/>
  <c r="Z15" i="94"/>
  <c r="U20" i="88"/>
  <c r="V16" i="94" s="1"/>
  <c r="V15" i="94"/>
  <c r="K20" i="88"/>
  <c r="M16" i="94" s="1"/>
  <c r="W20" i="88"/>
  <c r="X16" i="94" s="1"/>
  <c r="EF11" i="94"/>
  <c r="ED11" i="94"/>
  <c r="Q9" i="88"/>
  <c r="AD9" i="88"/>
  <c r="V13" i="87"/>
  <c r="X23" i="87" s="1"/>
  <c r="X104" i="87" s="1"/>
  <c r="V93" i="87" s="1"/>
  <c r="V12" i="87"/>
  <c r="F160" i="88" l="1"/>
  <c r="F62" i="88"/>
  <c r="V103" i="87"/>
  <c r="V102" i="87" s="1"/>
  <c r="V92" i="87"/>
  <c r="DQ20" i="88" s="1"/>
  <c r="K93" i="87"/>
  <c r="O93" i="87"/>
  <c r="S93" i="87"/>
  <c r="L93" i="87"/>
  <c r="P93" i="87"/>
  <c r="T93" i="87"/>
  <c r="M93" i="87"/>
  <c r="Q93" i="87"/>
  <c r="U93" i="87"/>
  <c r="N93" i="87"/>
  <c r="R93" i="87"/>
  <c r="J93" i="87"/>
  <c r="DE208" i="88" s="1"/>
  <c r="DF257" i="88" s="1"/>
  <c r="EG11" i="94"/>
  <c r="I314" i="88"/>
  <c r="J314" i="88" s="1"/>
  <c r="ED20" i="88"/>
  <c r="ED9" i="88"/>
  <c r="DQ9" i="88"/>
  <c r="DD20" i="88"/>
  <c r="DD9" i="88"/>
  <c r="CQ9" i="88"/>
  <c r="CQ20" i="88"/>
  <c r="CD20" i="88"/>
  <c r="CD9" i="88"/>
  <c r="BQ20" i="88"/>
  <c r="BQ9" i="88"/>
  <c r="BD9" i="88"/>
  <c r="BD20" i="88"/>
  <c r="AQ9" i="88"/>
  <c r="AQ20" i="88"/>
  <c r="Q20" i="88"/>
  <c r="I16" i="94"/>
  <c r="AD20" i="88"/>
  <c r="U16" i="94"/>
  <c r="G16" i="94"/>
  <c r="EF12" i="94"/>
  <c r="ED12" i="94"/>
  <c r="K265" i="88"/>
  <c r="M34" i="94" s="1"/>
  <c r="D16" i="93"/>
  <c r="E58" i="93"/>
  <c r="E27" i="65" s="1"/>
  <c r="C29" i="97" s="1"/>
  <c r="F58" i="93"/>
  <c r="F27" i="65" s="1"/>
  <c r="D29" i="97" s="1"/>
  <c r="G58" i="93"/>
  <c r="G27" i="65" s="1"/>
  <c r="E29" i="97" s="1"/>
  <c r="H58" i="93"/>
  <c r="H27" i="65" s="1"/>
  <c r="F29" i="97" s="1"/>
  <c r="I58" i="93"/>
  <c r="I27" i="65" s="1"/>
  <c r="G29" i="97" s="1"/>
  <c r="J58" i="93"/>
  <c r="J27" i="65" s="1"/>
  <c r="H29" i="97" s="1"/>
  <c r="K58" i="93"/>
  <c r="K27" i="65" s="1"/>
  <c r="I29" i="97" s="1"/>
  <c r="L58" i="93"/>
  <c r="L27" i="65" s="1"/>
  <c r="J29" i="97" s="1"/>
  <c r="M58" i="93"/>
  <c r="M27" i="65" s="1"/>
  <c r="K29" i="97" s="1"/>
  <c r="D58" i="93"/>
  <c r="D27" i="65" s="1"/>
  <c r="B29" i="97" s="1"/>
  <c r="E57" i="93"/>
  <c r="F57" i="93"/>
  <c r="G57" i="93"/>
  <c r="H57" i="93"/>
  <c r="I57" i="93"/>
  <c r="J57" i="93"/>
  <c r="K57" i="93"/>
  <c r="L57" i="93"/>
  <c r="M57" i="93"/>
  <c r="D57" i="93"/>
  <c r="D52" i="93"/>
  <c r="E51" i="93"/>
  <c r="E23" i="65" s="1"/>
  <c r="C25" i="97" s="1"/>
  <c r="F51" i="93"/>
  <c r="F23" i="65" s="1"/>
  <c r="D25" i="97" s="1"/>
  <c r="G51" i="93"/>
  <c r="G23" i="65" s="1"/>
  <c r="E25" i="97" s="1"/>
  <c r="D51" i="93"/>
  <c r="E48" i="93"/>
  <c r="E20" i="65" s="1"/>
  <c r="F48" i="93"/>
  <c r="F20" i="65" s="1"/>
  <c r="G48" i="93"/>
  <c r="G20" i="65" s="1"/>
  <c r="H48" i="93"/>
  <c r="H20" i="65" s="1"/>
  <c r="I48" i="93"/>
  <c r="I20" i="65" s="1"/>
  <c r="J48" i="93"/>
  <c r="J20" i="65" s="1"/>
  <c r="K48" i="93"/>
  <c r="K20" i="65" s="1"/>
  <c r="L48" i="93"/>
  <c r="L20" i="65" s="1"/>
  <c r="M48" i="93"/>
  <c r="M20" i="65" s="1"/>
  <c r="E49" i="93"/>
  <c r="E21" i="65" s="1"/>
  <c r="C24" i="97" s="1"/>
  <c r="F49" i="93"/>
  <c r="F21" i="65" s="1"/>
  <c r="D24" i="97" s="1"/>
  <c r="G49" i="93"/>
  <c r="G21" i="65" s="1"/>
  <c r="E24" i="97" s="1"/>
  <c r="H49" i="93"/>
  <c r="H21" i="65" s="1"/>
  <c r="F24" i="97" s="1"/>
  <c r="I49" i="93"/>
  <c r="I21" i="65" s="1"/>
  <c r="G24" i="97" s="1"/>
  <c r="J49" i="93"/>
  <c r="J21" i="65" s="1"/>
  <c r="H24" i="97" s="1"/>
  <c r="K49" i="93"/>
  <c r="K21" i="65" s="1"/>
  <c r="I24" i="97" s="1"/>
  <c r="L49" i="93"/>
  <c r="L21" i="65" s="1"/>
  <c r="J24" i="97" s="1"/>
  <c r="M49" i="93"/>
  <c r="M21" i="65" s="1"/>
  <c r="K24" i="97" s="1"/>
  <c r="E50" i="93"/>
  <c r="E22" i="65" s="1"/>
  <c r="F50" i="93"/>
  <c r="F22" i="65" s="1"/>
  <c r="G50" i="93"/>
  <c r="G22" i="65" s="1"/>
  <c r="H50" i="93"/>
  <c r="H22" i="65" s="1"/>
  <c r="I50" i="93"/>
  <c r="I22" i="65" s="1"/>
  <c r="J50" i="93"/>
  <c r="J22" i="65" s="1"/>
  <c r="K50" i="93"/>
  <c r="K22" i="65" s="1"/>
  <c r="L50" i="93"/>
  <c r="L22" i="65" s="1"/>
  <c r="M50" i="93"/>
  <c r="M22" i="65" s="1"/>
  <c r="E44" i="93"/>
  <c r="E15" i="65" s="1"/>
  <c r="C18" i="97" s="1"/>
  <c r="F44" i="93"/>
  <c r="F15" i="65" s="1"/>
  <c r="D18" i="97" s="1"/>
  <c r="G44" i="93"/>
  <c r="G15" i="65" s="1"/>
  <c r="E18" i="97" s="1"/>
  <c r="H44" i="93"/>
  <c r="H15" i="65" s="1"/>
  <c r="F18" i="97" s="1"/>
  <c r="I44" i="93"/>
  <c r="I15" i="65" s="1"/>
  <c r="G18" i="97" s="1"/>
  <c r="J44" i="93"/>
  <c r="J15" i="65" s="1"/>
  <c r="H18" i="97" s="1"/>
  <c r="K44" i="93"/>
  <c r="K15" i="65" s="1"/>
  <c r="I18" i="97" s="1"/>
  <c r="L44" i="93"/>
  <c r="L15" i="65" s="1"/>
  <c r="J18" i="97" s="1"/>
  <c r="M44" i="93"/>
  <c r="M15" i="65" s="1"/>
  <c r="K18" i="97" s="1"/>
  <c r="M53" i="93"/>
  <c r="M25" i="65" s="1"/>
  <c r="K27" i="97" s="1"/>
  <c r="L53" i="93"/>
  <c r="L25" i="65" s="1"/>
  <c r="J27" i="97" s="1"/>
  <c r="K53" i="93"/>
  <c r="K25" i="65" s="1"/>
  <c r="I27" i="97" s="1"/>
  <c r="J53" i="93"/>
  <c r="J25" i="65" s="1"/>
  <c r="H27" i="97" s="1"/>
  <c r="I53" i="93"/>
  <c r="I25" i="65" s="1"/>
  <c r="G27" i="97" s="1"/>
  <c r="H53" i="93"/>
  <c r="H25" i="65" s="1"/>
  <c r="F27" i="97" s="1"/>
  <c r="G53" i="93"/>
  <c r="G25" i="65" s="1"/>
  <c r="E27" i="97" s="1"/>
  <c r="F53" i="93"/>
  <c r="F25" i="65" s="1"/>
  <c r="D27" i="97" s="1"/>
  <c r="E53" i="93"/>
  <c r="E25" i="65" s="1"/>
  <c r="C27" i="97" s="1"/>
  <c r="F52" i="93"/>
  <c r="F24" i="65" s="1"/>
  <c r="D26" i="97" s="1"/>
  <c r="D25" i="93"/>
  <c r="D50" i="93"/>
  <c r="D49" i="93"/>
  <c r="D48" i="93"/>
  <c r="M47" i="93"/>
  <c r="M19" i="65" s="1"/>
  <c r="K23" i="97" s="1"/>
  <c r="L47" i="93"/>
  <c r="L19" i="65" s="1"/>
  <c r="J23" i="97" s="1"/>
  <c r="K47" i="93"/>
  <c r="K19" i="65" s="1"/>
  <c r="I23" i="97" s="1"/>
  <c r="J47" i="93"/>
  <c r="J19" i="65" s="1"/>
  <c r="H23" i="97" s="1"/>
  <c r="I47" i="93"/>
  <c r="I19" i="65" s="1"/>
  <c r="G23" i="97" s="1"/>
  <c r="H47" i="93"/>
  <c r="H19" i="65" s="1"/>
  <c r="F23" i="97" s="1"/>
  <c r="G47" i="93"/>
  <c r="G19" i="65" s="1"/>
  <c r="E23" i="97" s="1"/>
  <c r="F47" i="93"/>
  <c r="F19" i="65" s="1"/>
  <c r="D23" i="97" s="1"/>
  <c r="E47" i="93"/>
  <c r="E19" i="65" s="1"/>
  <c r="C23" i="97" s="1"/>
  <c r="D47" i="93"/>
  <c r="E16" i="93"/>
  <c r="E46" i="93" s="1"/>
  <c r="E18" i="65" s="1"/>
  <c r="C21" i="97" s="1"/>
  <c r="D8" i="93"/>
  <c r="D44" i="93"/>
  <c r="G4" i="93"/>
  <c r="H4" i="93" s="1"/>
  <c r="I4" i="93" s="1"/>
  <c r="J4" i="93" s="1"/>
  <c r="K4" i="93" s="1"/>
  <c r="L4" i="93" s="1"/>
  <c r="M4" i="93" s="1"/>
  <c r="DF306" i="88" l="1"/>
  <c r="DF208" i="88"/>
  <c r="G62" i="88"/>
  <c r="G111" i="88"/>
  <c r="K92" i="87"/>
  <c r="O92" i="87"/>
  <c r="S92" i="87"/>
  <c r="N92" i="87"/>
  <c r="L92" i="87"/>
  <c r="P92" i="87"/>
  <c r="T92" i="87"/>
  <c r="R92" i="87"/>
  <c r="M92" i="87"/>
  <c r="Q92" i="87"/>
  <c r="U92" i="87"/>
  <c r="J92" i="87"/>
  <c r="K102" i="87"/>
  <c r="O102" i="87"/>
  <c r="S102" i="87"/>
  <c r="N102" i="87"/>
  <c r="L102" i="87"/>
  <c r="P102" i="87"/>
  <c r="T102" i="87"/>
  <c r="J102" i="87"/>
  <c r="M102" i="87"/>
  <c r="Q102" i="87"/>
  <c r="U102" i="87"/>
  <c r="R102" i="87"/>
  <c r="K103" i="87"/>
  <c r="O103" i="87"/>
  <c r="S103" i="87"/>
  <c r="L103" i="87"/>
  <c r="P103" i="87"/>
  <c r="T103" i="87"/>
  <c r="M103" i="87"/>
  <c r="Q103" i="87"/>
  <c r="U103" i="87"/>
  <c r="N103" i="87"/>
  <c r="R103" i="87"/>
  <c r="J103" i="87"/>
  <c r="EG12" i="94"/>
  <c r="D60" i="93"/>
  <c r="K60" i="93"/>
  <c r="G60" i="93"/>
  <c r="J60" i="93"/>
  <c r="F60" i="93"/>
  <c r="EE20" i="88"/>
  <c r="M60" i="93"/>
  <c r="I60" i="93"/>
  <c r="E60" i="93"/>
  <c r="L26" i="65"/>
  <c r="J28" i="97" s="1"/>
  <c r="L60" i="93"/>
  <c r="H26" i="65"/>
  <c r="F28" i="97" s="1"/>
  <c r="H60" i="93"/>
  <c r="EE9" i="88"/>
  <c r="D19" i="65"/>
  <c r="N47" i="93"/>
  <c r="D22" i="65"/>
  <c r="N50" i="93"/>
  <c r="N58" i="93"/>
  <c r="D20" i="65"/>
  <c r="N48" i="93"/>
  <c r="N57" i="93"/>
  <c r="D21" i="65"/>
  <c r="B24" i="97" s="1"/>
  <c r="L24" i="97" s="1"/>
  <c r="N49" i="93"/>
  <c r="N44" i="93"/>
  <c r="D23" i="65"/>
  <c r="B25" i="97" s="1"/>
  <c r="D24" i="65"/>
  <c r="B26" i="97" s="1"/>
  <c r="D26" i="65"/>
  <c r="B28" i="97" s="1"/>
  <c r="D46" i="93"/>
  <c r="D7" i="93"/>
  <c r="L29" i="97"/>
  <c r="K314" i="88"/>
  <c r="F118" i="88"/>
  <c r="H33" i="94" s="1"/>
  <c r="G22" i="94"/>
  <c r="H22" i="94" s="1"/>
  <c r="I22" i="94" s="1"/>
  <c r="J22" i="94" s="1"/>
  <c r="K22" i="94" s="1"/>
  <c r="L22" i="94" s="1"/>
  <c r="M22" i="94" s="1"/>
  <c r="N22" i="94" s="1"/>
  <c r="O22" i="94" s="1"/>
  <c r="P22" i="94" s="1"/>
  <c r="Q22" i="94" s="1"/>
  <c r="R22" i="94" s="1"/>
  <c r="S22" i="94" s="1"/>
  <c r="T22" i="94" s="1"/>
  <c r="U22" i="94" s="1"/>
  <c r="V22" i="94" s="1"/>
  <c r="W22" i="94" s="1"/>
  <c r="X22" i="94" s="1"/>
  <c r="Y22" i="94" s="1"/>
  <c r="Z22" i="94" s="1"/>
  <c r="AA22" i="94" s="1"/>
  <c r="AB22" i="94" s="1"/>
  <c r="AC22" i="94" s="1"/>
  <c r="AD22" i="94" s="1"/>
  <c r="G20" i="94"/>
  <c r="EF13" i="94"/>
  <c r="EG13" i="94" s="1"/>
  <c r="ED13" i="94"/>
  <c r="L265" i="88"/>
  <c r="N34" i="94" s="1"/>
  <c r="K26" i="65"/>
  <c r="I28" i="97" s="1"/>
  <c r="G26" i="65"/>
  <c r="E28" i="97" s="1"/>
  <c r="J26" i="65"/>
  <c r="H28" i="97" s="1"/>
  <c r="F26" i="65"/>
  <c r="D28" i="97" s="1"/>
  <c r="M26" i="65"/>
  <c r="K28" i="97" s="1"/>
  <c r="I26" i="65"/>
  <c r="G28" i="97" s="1"/>
  <c r="E26" i="65"/>
  <c r="C28" i="97" s="1"/>
  <c r="D45" i="93"/>
  <c r="D15" i="65"/>
  <c r="B18" i="97" s="1"/>
  <c r="L18" i="97" s="1"/>
  <c r="E52" i="93"/>
  <c r="E24" i="65" s="1"/>
  <c r="C26" i="97" s="1"/>
  <c r="F25" i="93"/>
  <c r="F16" i="93"/>
  <c r="F46" i="93" s="1"/>
  <c r="F18" i="65" s="1"/>
  <c r="D21" i="97" s="1"/>
  <c r="E25" i="93"/>
  <c r="E8" i="93"/>
  <c r="E7" i="93" s="1"/>
  <c r="H51" i="93"/>
  <c r="H23" i="65" s="1"/>
  <c r="F25" i="97" s="1"/>
  <c r="G25" i="93"/>
  <c r="G160" i="88" l="1"/>
  <c r="DG208" i="88"/>
  <c r="DG257" i="88"/>
  <c r="H62" i="88"/>
  <c r="H111" i="88"/>
  <c r="DZ9" i="88"/>
  <c r="DS15" i="94" s="1"/>
  <c r="DZ20" i="88"/>
  <c r="DS16" i="94" s="1"/>
  <c r="DR9" i="88"/>
  <c r="DK15" i="94" s="1"/>
  <c r="DR20" i="88"/>
  <c r="DK16" i="94" s="1"/>
  <c r="DV9" i="88"/>
  <c r="DO15" i="94" s="1"/>
  <c r="DV20" i="88"/>
  <c r="DO16" i="94" s="1"/>
  <c r="DE9" i="88"/>
  <c r="CY15" i="94" s="1"/>
  <c r="DE20" i="88"/>
  <c r="CY16" i="94" s="1"/>
  <c r="DM9" i="88"/>
  <c r="DG15" i="94" s="1"/>
  <c r="DM20" i="88"/>
  <c r="DG16" i="94" s="1"/>
  <c r="DI9" i="88"/>
  <c r="DC15" i="94" s="1"/>
  <c r="DI20" i="88"/>
  <c r="DC16" i="94" s="1"/>
  <c r="EC9" i="88"/>
  <c r="DV15" i="94" s="1"/>
  <c r="EC20" i="88"/>
  <c r="DV16" i="94" s="1"/>
  <c r="EB20" i="88"/>
  <c r="DU16" i="94" s="1"/>
  <c r="EB9" i="88"/>
  <c r="DU15" i="94" s="1"/>
  <c r="EA9" i="88"/>
  <c r="DT15" i="94" s="1"/>
  <c r="EA20" i="88"/>
  <c r="DT16" i="94" s="1"/>
  <c r="DP9" i="88"/>
  <c r="DJ15" i="94" s="1"/>
  <c r="DP20" i="88"/>
  <c r="DJ16" i="94" s="1"/>
  <c r="DO20" i="88"/>
  <c r="DI16" i="94" s="1"/>
  <c r="DO9" i="88"/>
  <c r="DI15" i="94" s="1"/>
  <c r="DN9" i="88"/>
  <c r="DH15" i="94" s="1"/>
  <c r="DN20" i="88"/>
  <c r="DH16" i="94" s="1"/>
  <c r="DY9" i="88"/>
  <c r="DR15" i="94" s="1"/>
  <c r="DY20" i="88"/>
  <c r="DR16" i="94" s="1"/>
  <c r="DX20" i="88"/>
  <c r="DQ16" i="94" s="1"/>
  <c r="DX9" i="88"/>
  <c r="DQ15" i="94" s="1"/>
  <c r="DW9" i="88"/>
  <c r="DP15" i="94" s="1"/>
  <c r="DW20" i="88"/>
  <c r="DP16" i="94" s="1"/>
  <c r="DL9" i="88"/>
  <c r="DF15" i="94" s="1"/>
  <c r="DL20" i="88"/>
  <c r="DF16" i="94" s="1"/>
  <c r="DK20" i="88"/>
  <c r="DE16" i="94" s="1"/>
  <c r="DK9" i="88"/>
  <c r="DE15" i="94" s="1"/>
  <c r="DJ9" i="88"/>
  <c r="DD15" i="94" s="1"/>
  <c r="DJ20" i="88"/>
  <c r="DD16" i="94" s="1"/>
  <c r="DU9" i="88"/>
  <c r="DN15" i="94" s="1"/>
  <c r="DU20" i="88"/>
  <c r="DN16" i="94" s="1"/>
  <c r="DT20" i="88"/>
  <c r="DM16" i="94" s="1"/>
  <c r="DT9" i="88"/>
  <c r="DM15" i="94" s="1"/>
  <c r="DS9" i="88"/>
  <c r="DL15" i="94" s="1"/>
  <c r="DS20" i="88"/>
  <c r="DL16" i="94" s="1"/>
  <c r="DH9" i="88"/>
  <c r="DB15" i="94" s="1"/>
  <c r="DH20" i="88"/>
  <c r="DB16" i="94" s="1"/>
  <c r="DG20" i="88"/>
  <c r="DA16" i="94" s="1"/>
  <c r="DG9" i="88"/>
  <c r="DA15" i="94" s="1"/>
  <c r="DF9" i="88"/>
  <c r="CZ15" i="94" s="1"/>
  <c r="DF20" i="88"/>
  <c r="CZ16" i="94" s="1"/>
  <c r="B23" i="97"/>
  <c r="L23" i="97" s="1"/>
  <c r="AE20" i="88"/>
  <c r="E32" i="65"/>
  <c r="F32" i="65"/>
  <c r="E39" i="93"/>
  <c r="E40" i="93" s="1"/>
  <c r="N60" i="93"/>
  <c r="L28" i="97"/>
  <c r="D18" i="65"/>
  <c r="L314" i="88"/>
  <c r="G118" i="88"/>
  <c r="I33" i="94" s="1"/>
  <c r="G23" i="94"/>
  <c r="G25" i="94" s="1"/>
  <c r="G25" i="92" s="1"/>
  <c r="H20" i="94"/>
  <c r="F167" i="88"/>
  <c r="EF14" i="94"/>
  <c r="EG14" i="94" s="1"/>
  <c r="ED14" i="94"/>
  <c r="M265" i="88"/>
  <c r="O34" i="94" s="1"/>
  <c r="D16" i="65"/>
  <c r="E45" i="93"/>
  <c r="E54" i="93" s="1"/>
  <c r="E62" i="93" s="1"/>
  <c r="G52" i="93"/>
  <c r="G24" i="65" s="1"/>
  <c r="E26" i="97" s="1"/>
  <c r="I51" i="93"/>
  <c r="I23" i="65" s="1"/>
  <c r="G25" i="97" s="1"/>
  <c r="F8" i="93"/>
  <c r="F7" i="93" s="1"/>
  <c r="G16" i="93"/>
  <c r="G46" i="93" s="1"/>
  <c r="G18" i="65" s="1"/>
  <c r="E21" i="97" s="1"/>
  <c r="DG306" i="88" l="1"/>
  <c r="H160" i="88"/>
  <c r="J12" i="106"/>
  <c r="DH208" i="88"/>
  <c r="DH257" i="88"/>
  <c r="K12" i="106"/>
  <c r="K13" i="106" s="1"/>
  <c r="K33" i="106" s="1"/>
  <c r="I62" i="88"/>
  <c r="I111" i="88"/>
  <c r="AE16" i="94"/>
  <c r="DW16" i="94" s="1"/>
  <c r="DW15" i="94"/>
  <c r="D32" i="65"/>
  <c r="B21" i="97"/>
  <c r="G32" i="65"/>
  <c r="G167" i="88"/>
  <c r="B19" i="97"/>
  <c r="M314" i="88"/>
  <c r="H21" i="94"/>
  <c r="I21" i="94" s="1"/>
  <c r="H118" i="88"/>
  <c r="J33" i="94" s="1"/>
  <c r="I20" i="94"/>
  <c r="ED15" i="94"/>
  <c r="EF15" i="94"/>
  <c r="EG15" i="94" s="1"/>
  <c r="N265" i="88"/>
  <c r="P34" i="94" s="1"/>
  <c r="F39" i="93"/>
  <c r="F40" i="93" s="1"/>
  <c r="F45" i="93"/>
  <c r="H52" i="93"/>
  <c r="E16" i="65"/>
  <c r="E38" i="65" s="1"/>
  <c r="H25" i="93"/>
  <c r="H16" i="93"/>
  <c r="H46" i="93" s="1"/>
  <c r="G8" i="93"/>
  <c r="G7" i="93" s="1"/>
  <c r="J51" i="93"/>
  <c r="J23" i="65" s="1"/>
  <c r="H25" i="97" s="1"/>
  <c r="DH306" i="88" l="1"/>
  <c r="I160" i="88"/>
  <c r="DI208" i="88"/>
  <c r="DI257" i="88"/>
  <c r="L12" i="106"/>
  <c r="J13" i="106"/>
  <c r="J33" i="106" s="1"/>
  <c r="AE22" i="94"/>
  <c r="AF22" i="94" s="1"/>
  <c r="AG22" i="94" s="1"/>
  <c r="AH22" i="94" s="1"/>
  <c r="AI22" i="94" s="1"/>
  <c r="AJ22" i="94" s="1"/>
  <c r="AK22" i="94" s="1"/>
  <c r="AL22" i="94" s="1"/>
  <c r="AM22" i="94" s="1"/>
  <c r="AN22" i="94" s="1"/>
  <c r="AO22" i="94" s="1"/>
  <c r="AP22" i="94" s="1"/>
  <c r="AQ22" i="94" s="1"/>
  <c r="AR22" i="94" s="1"/>
  <c r="AS22" i="94" s="1"/>
  <c r="AT22" i="94" s="1"/>
  <c r="AU22" i="94" s="1"/>
  <c r="AV22" i="94" s="1"/>
  <c r="AW22" i="94" s="1"/>
  <c r="AX22" i="94" s="1"/>
  <c r="AY22" i="94" s="1"/>
  <c r="AZ22" i="94" s="1"/>
  <c r="BA22" i="94" s="1"/>
  <c r="BB22" i="94" s="1"/>
  <c r="BC22" i="94" s="1"/>
  <c r="BD22" i="94" s="1"/>
  <c r="BE22" i="94" s="1"/>
  <c r="BF22" i="94" s="1"/>
  <c r="BG22" i="94" s="1"/>
  <c r="BH22" i="94" s="1"/>
  <c r="BI22" i="94" s="1"/>
  <c r="BJ22" i="94" s="1"/>
  <c r="BK22" i="94" s="1"/>
  <c r="BL22" i="94" s="1"/>
  <c r="BM22" i="94" s="1"/>
  <c r="BN22" i="94" s="1"/>
  <c r="BO22" i="94" s="1"/>
  <c r="BP22" i="94" s="1"/>
  <c r="BQ22" i="94" s="1"/>
  <c r="BR22" i="94" s="1"/>
  <c r="BS22" i="94" s="1"/>
  <c r="BT22" i="94" s="1"/>
  <c r="BU22" i="94" s="1"/>
  <c r="BV22" i="94" s="1"/>
  <c r="BW22" i="94" s="1"/>
  <c r="BX22" i="94" s="1"/>
  <c r="BY22" i="94" s="1"/>
  <c r="BZ22" i="94" s="1"/>
  <c r="CA22" i="94" s="1"/>
  <c r="CB22" i="94" s="1"/>
  <c r="CC22" i="94" s="1"/>
  <c r="CD22" i="94" s="1"/>
  <c r="CE22" i="94" s="1"/>
  <c r="CF22" i="94" s="1"/>
  <c r="CG22" i="94" s="1"/>
  <c r="CH22" i="94" s="1"/>
  <c r="CI22" i="94" s="1"/>
  <c r="CJ22" i="94" s="1"/>
  <c r="CK22" i="94" s="1"/>
  <c r="CL22" i="94" s="1"/>
  <c r="CM22" i="94" s="1"/>
  <c r="CN22" i="94" s="1"/>
  <c r="CO22" i="94" s="1"/>
  <c r="CP22" i="94" s="1"/>
  <c r="CQ22" i="94" s="1"/>
  <c r="CR22" i="94" s="1"/>
  <c r="CS22" i="94" s="1"/>
  <c r="CT22" i="94" s="1"/>
  <c r="CU22" i="94" s="1"/>
  <c r="CV22" i="94" s="1"/>
  <c r="CW22" i="94" s="1"/>
  <c r="CX22" i="94" s="1"/>
  <c r="CY22" i="94" s="1"/>
  <c r="CZ22" i="94" s="1"/>
  <c r="DA22" i="94" s="1"/>
  <c r="DB22" i="94" s="1"/>
  <c r="DC22" i="94" s="1"/>
  <c r="DD22" i="94" s="1"/>
  <c r="DE22" i="94" s="1"/>
  <c r="DF22" i="94" s="1"/>
  <c r="DG22" i="94" s="1"/>
  <c r="DH22" i="94" s="1"/>
  <c r="DI22" i="94" s="1"/>
  <c r="DJ22" i="94" s="1"/>
  <c r="DK22" i="94" s="1"/>
  <c r="DL22" i="94" s="1"/>
  <c r="DM22" i="94" s="1"/>
  <c r="DN22" i="94" s="1"/>
  <c r="DO22" i="94" s="1"/>
  <c r="DP22" i="94" s="1"/>
  <c r="DQ22" i="94" s="1"/>
  <c r="DR22" i="94" s="1"/>
  <c r="DS22" i="94" s="1"/>
  <c r="DT22" i="94" s="1"/>
  <c r="DU22" i="94" s="1"/>
  <c r="DV22" i="94" s="1"/>
  <c r="J62" i="88"/>
  <c r="J111" i="88"/>
  <c r="H23" i="94"/>
  <c r="H25" i="94" s="1"/>
  <c r="H25" i="92" s="1"/>
  <c r="H167" i="88"/>
  <c r="H18" i="65"/>
  <c r="F21" i="97" s="1"/>
  <c r="F54" i="93"/>
  <c r="F62" i="93" s="1"/>
  <c r="H24" i="65"/>
  <c r="F26" i="97" s="1"/>
  <c r="E31" i="65"/>
  <c r="C19" i="97"/>
  <c r="C30" i="97" s="1"/>
  <c r="E29" i="65"/>
  <c r="I118" i="88"/>
  <c r="K33" i="94" s="1"/>
  <c r="I23" i="94"/>
  <c r="J20" i="94"/>
  <c r="J21" i="94"/>
  <c r="N314" i="88"/>
  <c r="EF16" i="94"/>
  <c r="EG16" i="94" s="1"/>
  <c r="ED16" i="94"/>
  <c r="EF17" i="94" s="1"/>
  <c r="O265" i="88"/>
  <c r="Q34" i="94" s="1"/>
  <c r="G39" i="93"/>
  <c r="G40" i="93" s="1"/>
  <c r="G45" i="93"/>
  <c r="G54" i="93" s="1"/>
  <c r="I52" i="93"/>
  <c r="I24" i="65" s="1"/>
  <c r="G26" i="97" s="1"/>
  <c r="F16" i="65"/>
  <c r="F38" i="65" s="1"/>
  <c r="I25" i="93"/>
  <c r="H8" i="93"/>
  <c r="H7" i="93" s="1"/>
  <c r="I16" i="93"/>
  <c r="I46" i="93" s="1"/>
  <c r="I18" i="65" s="1"/>
  <c r="G21" i="97" s="1"/>
  <c r="K51" i="93"/>
  <c r="K23" i="65" s="1"/>
  <c r="I25" i="97" s="1"/>
  <c r="DI306" i="88" l="1"/>
  <c r="J160" i="88"/>
  <c r="M12" i="106"/>
  <c r="L13" i="106"/>
  <c r="L33" i="106" s="1"/>
  <c r="DJ208" i="88"/>
  <c r="DJ257" i="88"/>
  <c r="K62" i="88"/>
  <c r="K111" i="88"/>
  <c r="H32" i="65"/>
  <c r="I32" i="65"/>
  <c r="EG17" i="94"/>
  <c r="O314" i="88"/>
  <c r="F31" i="65"/>
  <c r="G62" i="93"/>
  <c r="D19" i="97"/>
  <c r="D30" i="97" s="1"/>
  <c r="F29" i="65"/>
  <c r="I25" i="94"/>
  <c r="I25" i="92" s="1"/>
  <c r="J118" i="88"/>
  <c r="L33" i="94" s="1"/>
  <c r="I167" i="88"/>
  <c r="K20" i="94"/>
  <c r="J23" i="94"/>
  <c r="J25" i="94" s="1"/>
  <c r="J25" i="92" s="1"/>
  <c r="ED17" i="94"/>
  <c r="P265" i="88"/>
  <c r="R34" i="94" s="1"/>
  <c r="H39" i="93"/>
  <c r="H40" i="93" s="1"/>
  <c r="H45" i="93"/>
  <c r="H54" i="93" s="1"/>
  <c r="H62" i="93" s="1"/>
  <c r="J52" i="93"/>
  <c r="J24" i="65" s="1"/>
  <c r="H26" i="97" s="1"/>
  <c r="G16" i="65"/>
  <c r="G38" i="65" s="1"/>
  <c r="J25" i="93"/>
  <c r="J16" i="93"/>
  <c r="J46" i="93" s="1"/>
  <c r="J18" i="65" s="1"/>
  <c r="H21" i="97" s="1"/>
  <c r="I8" i="93"/>
  <c r="I7" i="93" s="1"/>
  <c r="L51" i="93"/>
  <c r="L23" i="65" s="1"/>
  <c r="J25" i="97" s="1"/>
  <c r="DJ306" i="88" l="1"/>
  <c r="K160" i="88"/>
  <c r="DK208" i="88"/>
  <c r="DK257" i="88"/>
  <c r="L62" i="88"/>
  <c r="L111" i="88"/>
  <c r="J32" i="65"/>
  <c r="G31" i="65"/>
  <c r="E19" i="97"/>
  <c r="E30" i="97" s="1"/>
  <c r="G29" i="65"/>
  <c r="ED18" i="94"/>
  <c r="EF18" i="94"/>
  <c r="EG18" i="94" s="1"/>
  <c r="Q265" i="88"/>
  <c r="K118" i="88"/>
  <c r="M33" i="94" s="1"/>
  <c r="K21" i="94"/>
  <c r="K23" i="94" s="1"/>
  <c r="K25" i="94" s="1"/>
  <c r="K25" i="92" s="1"/>
  <c r="L20" i="94"/>
  <c r="J167" i="88"/>
  <c r="P314" i="88"/>
  <c r="K52" i="93"/>
  <c r="K24" i="65" s="1"/>
  <c r="I26" i="97" s="1"/>
  <c r="I39" i="93"/>
  <c r="I40" i="93" s="1"/>
  <c r="I45" i="93"/>
  <c r="I54" i="93" s="1"/>
  <c r="I62" i="93" s="1"/>
  <c r="H16" i="65"/>
  <c r="K25" i="93"/>
  <c r="J8" i="93"/>
  <c r="J7" i="93" s="1"/>
  <c r="L25" i="93"/>
  <c r="K16" i="93"/>
  <c r="K46" i="93" s="1"/>
  <c r="K18" i="65" s="1"/>
  <c r="I21" i="97" s="1"/>
  <c r="DK306" i="88" l="1"/>
  <c r="L160" i="88"/>
  <c r="DL208" i="88"/>
  <c r="DL257" i="88"/>
  <c r="M62" i="88"/>
  <c r="M111" i="88"/>
  <c r="K32" i="65"/>
  <c r="H31" i="65"/>
  <c r="H38" i="65"/>
  <c r="F19" i="97"/>
  <c r="F30" i="97" s="1"/>
  <c r="H29" i="65"/>
  <c r="M20" i="94"/>
  <c r="K167" i="88"/>
  <c r="R265" i="88"/>
  <c r="S34" i="94" s="1"/>
  <c r="L21" i="94"/>
  <c r="L118" i="88"/>
  <c r="N33" i="94" s="1"/>
  <c r="I16" i="65"/>
  <c r="I38" i="65" s="1"/>
  <c r="M51" i="93"/>
  <c r="J39" i="93"/>
  <c r="J40" i="93" s="1"/>
  <c r="J45" i="93"/>
  <c r="J54" i="93" s="1"/>
  <c r="J62" i="93" s="1"/>
  <c r="M52" i="93"/>
  <c r="L52" i="93"/>
  <c r="L24" i="65" s="1"/>
  <c r="J26" i="97" s="1"/>
  <c r="L16" i="93"/>
  <c r="L46" i="93" s="1"/>
  <c r="L18" i="65" s="1"/>
  <c r="J21" i="97" s="1"/>
  <c r="M16" i="93"/>
  <c r="K8" i="93"/>
  <c r="K7" i="93" s="1"/>
  <c r="DL306" i="88" l="1"/>
  <c r="M160" i="88"/>
  <c r="DM208" i="88"/>
  <c r="DM257" i="88"/>
  <c r="N62" i="88"/>
  <c r="N111" i="88"/>
  <c r="L32" i="65"/>
  <c r="M21" i="94"/>
  <c r="M23" i="94" s="1"/>
  <c r="R314" i="88"/>
  <c r="M23" i="65"/>
  <c r="K25" i="97" s="1"/>
  <c r="L25" i="97" s="1"/>
  <c r="N51" i="93"/>
  <c r="M24" i="65"/>
  <c r="N52" i="93"/>
  <c r="M46" i="93"/>
  <c r="M18" i="65" s="1"/>
  <c r="K21" i="97" s="1"/>
  <c r="N16" i="93"/>
  <c r="I31" i="65"/>
  <c r="G19" i="97"/>
  <c r="G30" i="97" s="1"/>
  <c r="I29" i="65"/>
  <c r="N20" i="94"/>
  <c r="S265" i="88"/>
  <c r="T34" i="94" s="1"/>
  <c r="L23" i="94"/>
  <c r="M118" i="88"/>
  <c r="O33" i="94" s="1"/>
  <c r="L167" i="88"/>
  <c r="K39" i="93"/>
  <c r="K40" i="93" s="1"/>
  <c r="K45" i="93"/>
  <c r="K54" i="93" s="1"/>
  <c r="K62" i="93" s="1"/>
  <c r="M25" i="93"/>
  <c r="N25" i="93" s="1"/>
  <c r="J16" i="65"/>
  <c r="J38" i="65" s="1"/>
  <c r="L8" i="93"/>
  <c r="L7" i="93" s="1"/>
  <c r="M8" i="93"/>
  <c r="DM306" i="88" l="1"/>
  <c r="N160" i="88"/>
  <c r="DN208" i="88"/>
  <c r="DN257" i="88"/>
  <c r="O62" i="88"/>
  <c r="O111" i="88"/>
  <c r="K26" i="97"/>
  <c r="L26" i="97" s="1"/>
  <c r="N21" i="94"/>
  <c r="N23" i="94" s="1"/>
  <c r="N25" i="94" s="1"/>
  <c r="N25" i="92" s="1"/>
  <c r="L21" i="97"/>
  <c r="M32" i="65"/>
  <c r="N46" i="93"/>
  <c r="M7" i="93"/>
  <c r="N7" i="93" s="1"/>
  <c r="N8" i="93"/>
  <c r="J31" i="65"/>
  <c r="H19" i="97"/>
  <c r="H30" i="97" s="1"/>
  <c r="J29" i="65"/>
  <c r="M167" i="88"/>
  <c r="O20" i="94"/>
  <c r="N118" i="88"/>
  <c r="P33" i="94" s="1"/>
  <c r="L25" i="94"/>
  <c r="L25" i="92" s="1"/>
  <c r="M25" i="94"/>
  <c r="M25" i="92" s="1"/>
  <c r="T265" i="88"/>
  <c r="U34" i="94" s="1"/>
  <c r="S314" i="88"/>
  <c r="M45" i="93"/>
  <c r="L39" i="93"/>
  <c r="L40" i="93" s="1"/>
  <c r="L45" i="93"/>
  <c r="L54" i="93" s="1"/>
  <c r="L62" i="93" s="1"/>
  <c r="K16" i="65"/>
  <c r="K38" i="65" s="1"/>
  <c r="DN306" i="88" l="1"/>
  <c r="O160" i="88"/>
  <c r="DO208" i="88"/>
  <c r="DO257" i="88"/>
  <c r="P62" i="88"/>
  <c r="P111" i="88"/>
  <c r="O21" i="94"/>
  <c r="O23" i="94" s="1"/>
  <c r="M39" i="93"/>
  <c r="M40" i="93" s="1"/>
  <c r="T314" i="88"/>
  <c r="M54" i="93"/>
  <c r="M62" i="93" s="1"/>
  <c r="N45" i="93"/>
  <c r="K31" i="65"/>
  <c r="I19" i="97"/>
  <c r="I30" i="97" s="1"/>
  <c r="K29" i="65"/>
  <c r="U265" i="88"/>
  <c r="V34" i="94" s="1"/>
  <c r="P20" i="94"/>
  <c r="N167" i="88"/>
  <c r="O118" i="88"/>
  <c r="Q33" i="94" s="1"/>
  <c r="L16" i="65"/>
  <c r="M16" i="65"/>
  <c r="M38" i="65" s="1"/>
  <c r="B53" i="92"/>
  <c r="A3" i="92"/>
  <c r="EN133" i="92"/>
  <c r="ET133" i="92" s="1"/>
  <c r="EN129" i="92"/>
  <c r="ET129" i="92" s="1"/>
  <c r="EN128" i="92"/>
  <c r="ET128" i="92" s="1"/>
  <c r="EN127" i="92"/>
  <c r="ET127" i="92" s="1"/>
  <c r="EN126" i="92"/>
  <c r="ET126" i="92" s="1"/>
  <c r="EN125" i="92"/>
  <c r="ET125" i="92" s="1"/>
  <c r="EN124" i="92"/>
  <c r="ET124" i="92" s="1"/>
  <c r="EN123" i="92"/>
  <c r="ET123" i="92" s="1"/>
  <c r="EN121" i="92"/>
  <c r="ET121" i="92" s="1"/>
  <c r="EN120" i="92"/>
  <c r="ET120" i="92" s="1"/>
  <c r="EN113" i="92"/>
  <c r="ET113" i="92" s="1"/>
  <c r="EN103" i="92"/>
  <c r="ET103" i="92" s="1"/>
  <c r="EN93" i="92"/>
  <c r="ET93" i="92" s="1"/>
  <c r="EN73" i="92"/>
  <c r="ET73" i="92" s="1"/>
  <c r="EN53" i="92"/>
  <c r="ET53" i="92" s="1"/>
  <c r="EN43" i="92"/>
  <c r="ET43" i="92" s="1"/>
  <c r="EN39" i="92"/>
  <c r="ET39" i="92" s="1"/>
  <c r="EN38" i="92"/>
  <c r="ET38" i="92" s="1"/>
  <c r="EN37" i="92"/>
  <c r="ET37" i="92" s="1"/>
  <c r="EN36" i="92"/>
  <c r="ET36" i="92" s="1"/>
  <c r="EN33" i="92"/>
  <c r="ET33" i="92" s="1"/>
  <c r="EN32" i="92"/>
  <c r="ET32" i="92" s="1"/>
  <c r="EN31" i="92"/>
  <c r="ET31" i="92" s="1"/>
  <c r="EN30" i="92"/>
  <c r="ET30" i="92" s="1"/>
  <c r="EN23" i="92"/>
  <c r="ET23" i="92" s="1"/>
  <c r="EN13" i="92"/>
  <c r="ET13" i="92" s="1"/>
  <c r="EB129" i="92"/>
  <c r="EB128" i="92"/>
  <c r="EB127" i="92"/>
  <c r="EB125" i="92"/>
  <c r="EB124" i="92"/>
  <c r="EB123" i="92"/>
  <c r="EB120" i="92"/>
  <c r="EB113" i="92"/>
  <c r="EB103" i="92"/>
  <c r="EB73" i="92"/>
  <c r="EB53" i="92"/>
  <c r="EB43" i="92"/>
  <c r="EB38" i="92"/>
  <c r="EB37" i="92"/>
  <c r="EB36" i="92"/>
  <c r="EB32" i="92"/>
  <c r="EB31" i="92"/>
  <c r="EB30" i="92"/>
  <c r="EB13" i="92"/>
  <c r="E45" i="88"/>
  <c r="E70" i="88" s="1"/>
  <c r="DR7" i="88"/>
  <c r="EC18" i="88" s="1"/>
  <c r="DS7" i="88"/>
  <c r="DT7" i="88"/>
  <c r="DU7" i="88"/>
  <c r="DV7" i="88"/>
  <c r="DW7" i="88"/>
  <c r="DX7" i="88"/>
  <c r="DY7" i="88"/>
  <c r="DZ7" i="88"/>
  <c r="EA7" i="88"/>
  <c r="EB7" i="88"/>
  <c r="EC7" i="88"/>
  <c r="DE7" i="88"/>
  <c r="DP18" i="88" s="1"/>
  <c r="DF7" i="88"/>
  <c r="DR18" i="88" s="1"/>
  <c r="DG7" i="88"/>
  <c r="DS18" i="88" s="1"/>
  <c r="DH7" i="88"/>
  <c r="DT18" i="88" s="1"/>
  <c r="DI7" i="88"/>
  <c r="DU18" i="88" s="1"/>
  <c r="DJ7" i="88"/>
  <c r="DV18" i="88" s="1"/>
  <c r="DK7" i="88"/>
  <c r="DW18" i="88" s="1"/>
  <c r="DL7" i="88"/>
  <c r="DX18" i="88" s="1"/>
  <c r="DM7" i="88"/>
  <c r="DY18" i="88" s="1"/>
  <c r="DN7" i="88"/>
  <c r="DZ18" i="88" s="1"/>
  <c r="DO7" i="88"/>
  <c r="EA18" i="88" s="1"/>
  <c r="DP7" i="88"/>
  <c r="EB18" i="88" s="1"/>
  <c r="CR7" i="88"/>
  <c r="DC18" i="88" s="1"/>
  <c r="CS7" i="88"/>
  <c r="DE18" i="88" s="1"/>
  <c r="CT7" i="88"/>
  <c r="DF18" i="88" s="1"/>
  <c r="CU7" i="88"/>
  <c r="DG18" i="88" s="1"/>
  <c r="CV7" i="88"/>
  <c r="DH18" i="88" s="1"/>
  <c r="CW7" i="88"/>
  <c r="DI18" i="88" s="1"/>
  <c r="CX7" i="88"/>
  <c r="DJ18" i="88" s="1"/>
  <c r="CY7" i="88"/>
  <c r="DK18" i="88" s="1"/>
  <c r="CZ7" i="88"/>
  <c r="DL18" i="88" s="1"/>
  <c r="DA7" i="88"/>
  <c r="DM18" i="88" s="1"/>
  <c r="DB7" i="88"/>
  <c r="DN18" i="88" s="1"/>
  <c r="DC7" i="88"/>
  <c r="DO18" i="88" s="1"/>
  <c r="CE7" i="88"/>
  <c r="CP18" i="88" s="1"/>
  <c r="CF7" i="88"/>
  <c r="CR18" i="88" s="1"/>
  <c r="CG7" i="88"/>
  <c r="CS18" i="88" s="1"/>
  <c r="CH7" i="88"/>
  <c r="CT18" i="88" s="1"/>
  <c r="CI7" i="88"/>
  <c r="CU18" i="88" s="1"/>
  <c r="CJ7" i="88"/>
  <c r="CV18" i="88" s="1"/>
  <c r="CK7" i="88"/>
  <c r="CW18" i="88" s="1"/>
  <c r="CL7" i="88"/>
  <c r="CX18" i="88" s="1"/>
  <c r="CM7" i="88"/>
  <c r="CY18" i="88" s="1"/>
  <c r="CN7" i="88"/>
  <c r="CZ18" i="88" s="1"/>
  <c r="CO7" i="88"/>
  <c r="DA18" i="88" s="1"/>
  <c r="CP7" i="88"/>
  <c r="DB18" i="88" s="1"/>
  <c r="BS7" i="88"/>
  <c r="CE18" i="88" s="1"/>
  <c r="BT7" i="88"/>
  <c r="CF18" i="88" s="1"/>
  <c r="BU7" i="88"/>
  <c r="CG18" i="88" s="1"/>
  <c r="BV7" i="88"/>
  <c r="CH18" i="88" s="1"/>
  <c r="BW7" i="88"/>
  <c r="CI18" i="88" s="1"/>
  <c r="BX7" i="88"/>
  <c r="CJ18" i="88" s="1"/>
  <c r="BY7" i="88"/>
  <c r="CK18" i="88" s="1"/>
  <c r="BZ7" i="88"/>
  <c r="CL18" i="88" s="1"/>
  <c r="CA7" i="88"/>
  <c r="CM18" i="88" s="1"/>
  <c r="CB7" i="88"/>
  <c r="CN18" i="88" s="1"/>
  <c r="CC7" i="88"/>
  <c r="CO18" i="88" s="1"/>
  <c r="BR7" i="88"/>
  <c r="CC18" i="88" s="1"/>
  <c r="BF7" i="88"/>
  <c r="BR18" i="88" s="1"/>
  <c r="BG7" i="88"/>
  <c r="BS18" i="88" s="1"/>
  <c r="BH7" i="88"/>
  <c r="BT18" i="88" s="1"/>
  <c r="BI7" i="88"/>
  <c r="BU18" i="88" s="1"/>
  <c r="BJ7" i="88"/>
  <c r="BV18" i="88" s="1"/>
  <c r="BK7" i="88"/>
  <c r="BW18" i="88" s="1"/>
  <c r="BL7" i="88"/>
  <c r="BX18" i="88" s="1"/>
  <c r="BM7" i="88"/>
  <c r="BY18" i="88" s="1"/>
  <c r="BN7" i="88"/>
  <c r="BZ18" i="88" s="1"/>
  <c r="BO7" i="88"/>
  <c r="CA18" i="88" s="1"/>
  <c r="BP7" i="88"/>
  <c r="CB18" i="88" s="1"/>
  <c r="BE7" i="88"/>
  <c r="BP18" i="88" s="1"/>
  <c r="AS7" i="88"/>
  <c r="BE18" i="88" s="1"/>
  <c r="AT7" i="88"/>
  <c r="BF18" i="88" s="1"/>
  <c r="AU7" i="88"/>
  <c r="BG18" i="88" s="1"/>
  <c r="AV7" i="88"/>
  <c r="BH18" i="88" s="1"/>
  <c r="AW7" i="88"/>
  <c r="BI18" i="88" s="1"/>
  <c r="AX7" i="88"/>
  <c r="BJ18" i="88" s="1"/>
  <c r="AY7" i="88"/>
  <c r="BK18" i="88" s="1"/>
  <c r="AZ7" i="88"/>
  <c r="BL18" i="88" s="1"/>
  <c r="BA7" i="88"/>
  <c r="BM18" i="88" s="1"/>
  <c r="BB7" i="88"/>
  <c r="BN18" i="88" s="1"/>
  <c r="BC7" i="88"/>
  <c r="BO18" i="88" s="1"/>
  <c r="AR7" i="88"/>
  <c r="BC18" i="88" s="1"/>
  <c r="AF7" i="88"/>
  <c r="AR18" i="88" s="1"/>
  <c r="AG7" i="88"/>
  <c r="AS18" i="88" s="1"/>
  <c r="AH7" i="88"/>
  <c r="AT18" i="88" s="1"/>
  <c r="AI7" i="88"/>
  <c r="AU18" i="88" s="1"/>
  <c r="AJ7" i="88"/>
  <c r="AV18" i="88" s="1"/>
  <c r="AK7" i="88"/>
  <c r="AW18" i="88" s="1"/>
  <c r="AL7" i="88"/>
  <c r="AX18" i="88" s="1"/>
  <c r="AM7" i="88"/>
  <c r="AY18" i="88" s="1"/>
  <c r="AN7" i="88"/>
  <c r="AZ18" i="88" s="1"/>
  <c r="AO7" i="88"/>
  <c r="BA18" i="88" s="1"/>
  <c r="AP7" i="88"/>
  <c r="BB18" i="88" s="1"/>
  <c r="AE7" i="88"/>
  <c r="AP18" i="88" s="1"/>
  <c r="S7" i="88"/>
  <c r="T7" i="88"/>
  <c r="U7" i="88"/>
  <c r="V7" i="88"/>
  <c r="W7" i="88"/>
  <c r="X7" i="88"/>
  <c r="Y7" i="88"/>
  <c r="Z7" i="88"/>
  <c r="AA7" i="88"/>
  <c r="AB7" i="88"/>
  <c r="AC7" i="88"/>
  <c r="R7" i="88"/>
  <c r="E7" i="88"/>
  <c r="P7" i="88"/>
  <c r="O7" i="88"/>
  <c r="N7" i="88"/>
  <c r="M7" i="88"/>
  <c r="L7" i="88"/>
  <c r="K7" i="88"/>
  <c r="J7" i="88"/>
  <c r="I7" i="88"/>
  <c r="H7" i="88"/>
  <c r="G7" i="88"/>
  <c r="F7" i="88"/>
  <c r="V11" i="87"/>
  <c r="V10" i="87"/>
  <c r="V9" i="87"/>
  <c r="V8" i="87"/>
  <c r="V7" i="87"/>
  <c r="V6" i="87"/>
  <c r="V5" i="87"/>
  <c r="DO306" i="88" l="1"/>
  <c r="Q111" i="88"/>
  <c r="DP208" i="88"/>
  <c r="DP257" i="88"/>
  <c r="P160" i="88"/>
  <c r="P21" i="94"/>
  <c r="P23" i="94" s="1"/>
  <c r="P25" i="94" s="1"/>
  <c r="P25" i="92" s="1"/>
  <c r="R62" i="88"/>
  <c r="R111" i="88"/>
  <c r="L31" i="65"/>
  <c r="L38" i="65"/>
  <c r="EB23" i="92"/>
  <c r="EB33" i="92"/>
  <c r="EB39" i="92"/>
  <c r="EB93" i="92"/>
  <c r="EB121" i="92"/>
  <c r="EB126" i="92"/>
  <c r="EB133" i="92"/>
  <c r="M31" i="65"/>
  <c r="K19" i="97"/>
  <c r="K30" i="97" s="1"/>
  <c r="M29" i="65"/>
  <c r="J19" i="97"/>
  <c r="J30" i="97" s="1"/>
  <c r="L29" i="65"/>
  <c r="O167" i="88"/>
  <c r="V265" i="88"/>
  <c r="W34" i="94" s="1"/>
  <c r="L21" i="88"/>
  <c r="I21" i="88"/>
  <c r="P118" i="88"/>
  <c r="R33" i="94" s="1"/>
  <c r="O25" i="94"/>
  <c r="O25" i="92" s="1"/>
  <c r="Q20" i="94"/>
  <c r="U314" i="88"/>
  <c r="Q16" i="88"/>
  <c r="J21" i="88"/>
  <c r="K21" i="88"/>
  <c r="Q19" i="88"/>
  <c r="Q5" i="88"/>
  <c r="Q18" i="88"/>
  <c r="DP306" i="88" l="1"/>
  <c r="DQ257" i="88"/>
  <c r="DR257" i="88"/>
  <c r="DR208" i="88"/>
  <c r="Q21" i="94"/>
  <c r="Q23" i="94" s="1"/>
  <c r="Q25" i="94" s="1"/>
  <c r="Q25" i="92" s="1"/>
  <c r="R160" i="88"/>
  <c r="S62" i="88"/>
  <c r="S111" i="88"/>
  <c r="V314" i="88"/>
  <c r="L19" i="97"/>
  <c r="Q118" i="88"/>
  <c r="R118" i="88"/>
  <c r="S33" i="94" s="1"/>
  <c r="R20" i="94"/>
  <c r="P167" i="88"/>
  <c r="W265" i="88"/>
  <c r="X34" i="94" s="1"/>
  <c r="DS257" i="88" l="1"/>
  <c r="DS208" i="88"/>
  <c r="DR306" i="88"/>
  <c r="DS306" i="88" s="1"/>
  <c r="S160" i="88"/>
  <c r="T62" i="88"/>
  <c r="T111" i="88"/>
  <c r="R21" i="94"/>
  <c r="S21" i="94" s="1"/>
  <c r="R52" i="94"/>
  <c r="S118" i="88"/>
  <c r="T33" i="94" s="1"/>
  <c r="S20" i="94"/>
  <c r="R167" i="88"/>
  <c r="X265" i="88"/>
  <c r="Y34" i="94" s="1"/>
  <c r="W314" i="88"/>
  <c r="DT208" i="88" l="1"/>
  <c r="DT257" i="88"/>
  <c r="T160" i="88"/>
  <c r="U62" i="88"/>
  <c r="U111" i="88"/>
  <c r="R23" i="94"/>
  <c r="AB37" i="94" s="1"/>
  <c r="T21" i="94"/>
  <c r="Y265" i="88"/>
  <c r="Z34" i="94" s="1"/>
  <c r="S23" i="94"/>
  <c r="T20" i="94"/>
  <c r="S167" i="88"/>
  <c r="X314" i="88"/>
  <c r="T118" i="88"/>
  <c r="U33" i="94" s="1"/>
  <c r="DT306" i="88" l="1"/>
  <c r="DU208" i="88"/>
  <c r="DU257" i="88"/>
  <c r="U160" i="88"/>
  <c r="R25" i="94"/>
  <c r="R25" i="92" s="1"/>
  <c r="Y37" i="94"/>
  <c r="S25" i="94"/>
  <c r="S25" i="92" s="1"/>
  <c r="U37" i="94"/>
  <c r="Z37" i="94"/>
  <c r="S37" i="94"/>
  <c r="T37" i="94"/>
  <c r="AC37" i="94"/>
  <c r="W37" i="94"/>
  <c r="X37" i="94"/>
  <c r="V62" i="88"/>
  <c r="V111" i="88"/>
  <c r="V37" i="94"/>
  <c r="AA37" i="94"/>
  <c r="U21" i="94"/>
  <c r="Y314" i="88"/>
  <c r="T167" i="88"/>
  <c r="Z265" i="88"/>
  <c r="AA34" i="94" s="1"/>
  <c r="U20" i="94"/>
  <c r="T23" i="94"/>
  <c r="T25" i="94" s="1"/>
  <c r="T25" i="92" s="1"/>
  <c r="U118" i="88"/>
  <c r="V33" i="94" s="1"/>
  <c r="DU306" i="88" l="1"/>
  <c r="DV208" i="88"/>
  <c r="DV257" i="88"/>
  <c r="V160" i="88"/>
  <c r="AD37" i="94"/>
  <c r="W62" i="88"/>
  <c r="W111" i="88"/>
  <c r="Z314" i="88"/>
  <c r="AA265" i="88"/>
  <c r="AB34" i="94" s="1"/>
  <c r="V118" i="88"/>
  <c r="W33" i="94" s="1"/>
  <c r="U167" i="88"/>
  <c r="V21" i="94"/>
  <c r="V20" i="94"/>
  <c r="U23" i="94"/>
  <c r="U25" i="94" s="1"/>
  <c r="U25" i="92" s="1"/>
  <c r="DV306" i="88" l="1"/>
  <c r="DW208" i="88"/>
  <c r="DW257" i="88"/>
  <c r="W160" i="88"/>
  <c r="X62" i="88"/>
  <c r="X111" i="88"/>
  <c r="W21" i="94"/>
  <c r="W118" i="88"/>
  <c r="X33" i="94" s="1"/>
  <c r="V23" i="94"/>
  <c r="W20" i="94"/>
  <c r="V167" i="88"/>
  <c r="AB265" i="88"/>
  <c r="AC34" i="94" s="1"/>
  <c r="AA314" i="88"/>
  <c r="DW306" i="88" l="1"/>
  <c r="DX208" i="88"/>
  <c r="DX257" i="88"/>
  <c r="X160" i="88"/>
  <c r="Y62" i="88"/>
  <c r="Y111" i="88"/>
  <c r="AB314" i="88"/>
  <c r="V25" i="94"/>
  <c r="V25" i="92" s="1"/>
  <c r="W167" i="88"/>
  <c r="X118" i="88"/>
  <c r="Y33" i="94" s="1"/>
  <c r="AC265" i="88"/>
  <c r="AD34" i="94" s="1"/>
  <c r="W23" i="94"/>
  <c r="W25" i="94" s="1"/>
  <c r="W25" i="92" s="1"/>
  <c r="X20" i="94"/>
  <c r="X21" i="94"/>
  <c r="DX306" i="88" l="1"/>
  <c r="DY208" i="88"/>
  <c r="DY257" i="88"/>
  <c r="Y160" i="88"/>
  <c r="Z62" i="88"/>
  <c r="Z111" i="88"/>
  <c r="AD265" i="88"/>
  <c r="AC314" i="88"/>
  <c r="Y20" i="94"/>
  <c r="X23" i="94"/>
  <c r="Y118" i="88"/>
  <c r="Z33" i="94" s="1"/>
  <c r="Y21" i="94"/>
  <c r="AE265" i="88"/>
  <c r="AE34" i="94" s="1"/>
  <c r="X167" i="88"/>
  <c r="DY306" i="88" l="1"/>
  <c r="DZ208" i="88"/>
  <c r="DZ257" i="88"/>
  <c r="Z160" i="88"/>
  <c r="AA62" i="88"/>
  <c r="AA111" i="88"/>
  <c r="AF265" i="88"/>
  <c r="AF34" i="94" s="1"/>
  <c r="X25" i="94"/>
  <c r="X25" i="92" s="1"/>
  <c r="Z118" i="88"/>
  <c r="AA33" i="94" s="1"/>
  <c r="AE314" i="88"/>
  <c r="Y23" i="94"/>
  <c r="Y25" i="94" s="1"/>
  <c r="Y25" i="92" s="1"/>
  <c r="Z20" i="94"/>
  <c r="Y167" i="88"/>
  <c r="DZ306" i="88" l="1"/>
  <c r="EA208" i="88"/>
  <c r="EA257" i="88"/>
  <c r="AA160" i="88"/>
  <c r="AB62" i="88"/>
  <c r="AB111" i="88"/>
  <c r="Z21" i="94"/>
  <c r="Z23" i="94" s="1"/>
  <c r="Z25" i="94" s="1"/>
  <c r="Z25" i="92" s="1"/>
  <c r="AA20" i="94"/>
  <c r="AA118" i="88"/>
  <c r="AB33" i="94" s="1"/>
  <c r="Z167" i="88"/>
  <c r="AF314" i="88"/>
  <c r="AG265" i="88"/>
  <c r="AG34" i="94" s="1"/>
  <c r="EA306" i="88" l="1"/>
  <c r="EB208" i="88"/>
  <c r="EB257" i="88"/>
  <c r="AB160" i="88"/>
  <c r="AC62" i="88"/>
  <c r="AC111" i="88"/>
  <c r="AA21" i="94"/>
  <c r="AA23" i="94" s="1"/>
  <c r="AB20" i="94"/>
  <c r="AB118" i="88"/>
  <c r="AC33" i="94" s="1"/>
  <c r="AH265" i="88"/>
  <c r="AH34" i="94" s="1"/>
  <c r="AA167" i="88"/>
  <c r="AG314" i="88"/>
  <c r="EB306" i="88" l="1"/>
  <c r="AD111" i="88"/>
  <c r="EC208" i="88"/>
  <c r="EC257" i="88"/>
  <c r="AC160" i="88"/>
  <c r="AB21" i="94"/>
  <c r="AB23" i="94" s="1"/>
  <c r="AB25" i="94" s="1"/>
  <c r="AB25" i="92" s="1"/>
  <c r="AE111" i="88"/>
  <c r="AE62" i="88"/>
  <c r="AH314" i="88"/>
  <c r="AI265" i="88"/>
  <c r="AI34" i="94" s="1"/>
  <c r="AA25" i="94"/>
  <c r="AA25" i="92" s="1"/>
  <c r="AC118" i="88"/>
  <c r="AD33" i="94" s="1"/>
  <c r="AB167" i="88"/>
  <c r="AC20" i="94"/>
  <c r="EC306" i="88" l="1"/>
  <c r="ED257" i="88"/>
  <c r="EE257" i="88" s="1"/>
  <c r="AC21" i="94"/>
  <c r="AC23" i="94" s="1"/>
  <c r="AE160" i="88"/>
  <c r="AF62" i="88"/>
  <c r="AF111" i="88"/>
  <c r="AC167" i="88"/>
  <c r="AJ265" i="88"/>
  <c r="AJ34" i="94" s="1"/>
  <c r="AE118" i="88"/>
  <c r="AE33" i="94" s="1"/>
  <c r="AD20" i="94"/>
  <c r="AI314" i="88"/>
  <c r="AD118" i="88"/>
  <c r="AF160" i="88" l="1"/>
  <c r="AG62" i="88"/>
  <c r="AG111" i="88"/>
  <c r="AD21" i="94"/>
  <c r="AE21" i="94" s="1"/>
  <c r="AD53" i="94"/>
  <c r="AJ314" i="88"/>
  <c r="AE167" i="88"/>
  <c r="AF118" i="88"/>
  <c r="AF33" i="94" s="1"/>
  <c r="AE20" i="94"/>
  <c r="AC25" i="94"/>
  <c r="AC25" i="92" s="1"/>
  <c r="AK265" i="88"/>
  <c r="AK34" i="94" s="1"/>
  <c r="AG160" i="88" l="1"/>
  <c r="AH62" i="88"/>
  <c r="AH111" i="88"/>
  <c r="AD23" i="94"/>
  <c r="AD25" i="94" s="1"/>
  <c r="AD25" i="92" s="1"/>
  <c r="AL265" i="88"/>
  <c r="AL34" i="94" s="1"/>
  <c r="AF20" i="94"/>
  <c r="AE23" i="94"/>
  <c r="AG118" i="88"/>
  <c r="AG33" i="94" s="1"/>
  <c r="AF167" i="88"/>
  <c r="AK314" i="88"/>
  <c r="AH160" i="88" l="1"/>
  <c r="AF37" i="94"/>
  <c r="AL37" i="94"/>
  <c r="AG37" i="94"/>
  <c r="AK37" i="94"/>
  <c r="AI37" i="94"/>
  <c r="AN37" i="94"/>
  <c r="AO37" i="94"/>
  <c r="AI62" i="88"/>
  <c r="AI111" i="88"/>
  <c r="AE37" i="94"/>
  <c r="AJ37" i="94"/>
  <c r="AM37" i="94"/>
  <c r="AH37" i="94"/>
  <c r="AF21" i="94"/>
  <c r="AF23" i="94" s="1"/>
  <c r="AF25" i="94" s="1"/>
  <c r="AL314" i="88"/>
  <c r="AG167" i="88"/>
  <c r="AG20" i="94"/>
  <c r="AH118" i="88"/>
  <c r="AH33" i="94" s="1"/>
  <c r="AE25" i="94"/>
  <c r="AE25" i="92" s="1"/>
  <c r="AM265" i="88"/>
  <c r="AM34" i="94" s="1"/>
  <c r="AI160" i="88" l="1"/>
  <c r="AP37" i="94"/>
  <c r="AJ62" i="88"/>
  <c r="AJ111" i="88"/>
  <c r="AG21" i="94"/>
  <c r="AH21" i="94" s="1"/>
  <c r="AM314" i="88"/>
  <c r="AH20" i="94"/>
  <c r="AN265" i="88"/>
  <c r="AN34" i="94" s="1"/>
  <c r="AI118" i="88"/>
  <c r="AI33" i="94" s="1"/>
  <c r="AH167" i="88"/>
  <c r="AJ160" i="88" l="1"/>
  <c r="AK62" i="88"/>
  <c r="AK111" i="88"/>
  <c r="AG23" i="94"/>
  <c r="AG25" i="94" s="1"/>
  <c r="AI21" i="94"/>
  <c r="AO265" i="88"/>
  <c r="AO34" i="94" s="1"/>
  <c r="AH23" i="94"/>
  <c r="AI20" i="94"/>
  <c r="AN314" i="88"/>
  <c r="AJ118" i="88"/>
  <c r="AJ33" i="94" s="1"/>
  <c r="AI167" i="88"/>
  <c r="AH25" i="94" l="1"/>
  <c r="AK160" i="88"/>
  <c r="AL62" i="88"/>
  <c r="AL111" i="88"/>
  <c r="AJ21" i="94"/>
  <c r="AO314" i="88"/>
  <c r="AK118" i="88"/>
  <c r="AK33" i="94" s="1"/>
  <c r="AP265" i="88"/>
  <c r="AP34" i="94" s="1"/>
  <c r="AJ20" i="94"/>
  <c r="AI23" i="94"/>
  <c r="AI25" i="94" s="1"/>
  <c r="AJ167" i="88"/>
  <c r="AL160" i="88" l="1"/>
  <c r="AP314" i="88"/>
  <c r="AM62" i="88"/>
  <c r="AM111" i="88"/>
  <c r="AJ23" i="94"/>
  <c r="AJ25" i="94" s="1"/>
  <c r="AK20" i="94"/>
  <c r="AL118" i="88"/>
  <c r="AL33" i="94" s="1"/>
  <c r="AK167" i="88"/>
  <c r="AK21" i="94"/>
  <c r="AR265" i="88"/>
  <c r="AQ34" i="94" s="1"/>
  <c r="AQ265" i="88"/>
  <c r="N23" i="65"/>
  <c r="N24" i="65"/>
  <c r="N26" i="65"/>
  <c r="N27" i="65"/>
  <c r="AM160" i="88" l="1"/>
  <c r="AN62" i="88"/>
  <c r="AN111" i="88"/>
  <c r="P24" i="65"/>
  <c r="Q24" i="65"/>
  <c r="Q26" i="65"/>
  <c r="P26" i="65"/>
  <c r="P23" i="65"/>
  <c r="Q23" i="65"/>
  <c r="P27" i="65"/>
  <c r="Q27" i="65"/>
  <c r="AM118" i="88"/>
  <c r="AM33" i="94" s="1"/>
  <c r="AK23" i="94"/>
  <c r="AK25" i="94" s="1"/>
  <c r="AL20" i="94"/>
  <c r="AS265" i="88"/>
  <c r="AR34" i="94" s="1"/>
  <c r="AL167" i="88"/>
  <c r="AL21" i="94"/>
  <c r="AR314" i="88"/>
  <c r="F31" i="73"/>
  <c r="G31" i="73"/>
  <c r="H31" i="73"/>
  <c r="I31" i="73"/>
  <c r="J31" i="73"/>
  <c r="K31" i="73"/>
  <c r="L31" i="73"/>
  <c r="M31" i="73"/>
  <c r="N31" i="73"/>
  <c r="F32" i="73"/>
  <c r="G32" i="73"/>
  <c r="H32" i="73"/>
  <c r="I32" i="73"/>
  <c r="J32" i="73"/>
  <c r="K32" i="73"/>
  <c r="L32" i="73"/>
  <c r="M32" i="73"/>
  <c r="N32" i="73"/>
  <c r="E32" i="73"/>
  <c r="E31" i="73"/>
  <c r="D45" i="73"/>
  <c r="E45" i="73"/>
  <c r="B57" i="92"/>
  <c r="B58" i="92"/>
  <c r="B52" i="92"/>
  <c r="DW35" i="92"/>
  <c r="DW38" i="92"/>
  <c r="DW36" i="92"/>
  <c r="DW18" i="92"/>
  <c r="EV134" i="92"/>
  <c r="EP134" i="92"/>
  <c r="EN134" i="92"/>
  <c r="ET134" i="92" s="1"/>
  <c r="EJ134" i="92"/>
  <c r="EV133" i="92"/>
  <c r="EP133" i="92"/>
  <c r="EJ133" i="92"/>
  <c r="EV132" i="92"/>
  <c r="EP132" i="92"/>
  <c r="EN132" i="92"/>
  <c r="ET132" i="92" s="1"/>
  <c r="EJ132" i="92"/>
  <c r="EV131" i="92"/>
  <c r="EP131" i="92"/>
  <c r="EN131" i="92"/>
  <c r="ET131" i="92" s="1"/>
  <c r="EJ131" i="92"/>
  <c r="EV130" i="92"/>
  <c r="EP130" i="92"/>
  <c r="EN130" i="92"/>
  <c r="ET130" i="92" s="1"/>
  <c r="EJ130" i="92"/>
  <c r="EV129" i="92"/>
  <c r="EP129" i="92"/>
  <c r="EJ129" i="92"/>
  <c r="EV128" i="92"/>
  <c r="EP128" i="92"/>
  <c r="EJ128" i="92"/>
  <c r="EV127" i="92"/>
  <c r="EP127" i="92"/>
  <c r="EJ127" i="92"/>
  <c r="EV126" i="92"/>
  <c r="EP126" i="92"/>
  <c r="EJ126" i="92"/>
  <c r="EV125" i="92"/>
  <c r="EP125" i="92"/>
  <c r="EJ125" i="92"/>
  <c r="EV124" i="92"/>
  <c r="EP124" i="92"/>
  <c r="EJ124" i="92"/>
  <c r="EV123" i="92"/>
  <c r="EP123" i="92"/>
  <c r="EJ123" i="92"/>
  <c r="ET122" i="92"/>
  <c r="EN122" i="92"/>
  <c r="EH122" i="92"/>
  <c r="EV121" i="92"/>
  <c r="EP121" i="92"/>
  <c r="EJ121" i="92"/>
  <c r="EV120" i="92"/>
  <c r="EP120" i="92"/>
  <c r="EJ120" i="92"/>
  <c r="EV119" i="92"/>
  <c r="EP119" i="92"/>
  <c r="EN119" i="92"/>
  <c r="EB119" i="92" s="1"/>
  <c r="EJ119" i="92"/>
  <c r="EV118" i="92"/>
  <c r="EP118" i="92"/>
  <c r="EN118" i="92"/>
  <c r="ET118" i="92" s="1"/>
  <c r="EJ118" i="92"/>
  <c r="EV117" i="92"/>
  <c r="EP117" i="92"/>
  <c r="EN117" i="92"/>
  <c r="ET117" i="92" s="1"/>
  <c r="EJ117" i="92"/>
  <c r="EV116" i="92"/>
  <c r="EP116" i="92"/>
  <c r="EN116" i="92"/>
  <c r="ET116" i="92" s="1"/>
  <c r="EJ116" i="92"/>
  <c r="EV115" i="92"/>
  <c r="EP115" i="92"/>
  <c r="EN115" i="92"/>
  <c r="ET115" i="92" s="1"/>
  <c r="EJ115" i="92"/>
  <c r="EB115" i="92"/>
  <c r="EV114" i="92"/>
  <c r="EP114" i="92"/>
  <c r="EN114" i="92"/>
  <c r="EJ114" i="92"/>
  <c r="EV113" i="92"/>
  <c r="EP113" i="92"/>
  <c r="EJ113" i="92"/>
  <c r="EV112" i="92"/>
  <c r="EP112" i="92"/>
  <c r="EN112" i="92"/>
  <c r="ET112" i="92" s="1"/>
  <c r="EJ112" i="92"/>
  <c r="EV111" i="92"/>
  <c r="EP111" i="92"/>
  <c r="EN111" i="92"/>
  <c r="EJ111" i="92"/>
  <c r="EV110" i="92"/>
  <c r="EP110" i="92"/>
  <c r="EN110" i="92"/>
  <c r="ET110" i="92" s="1"/>
  <c r="EJ110" i="92"/>
  <c r="ET109" i="92"/>
  <c r="EN109" i="92"/>
  <c r="EH109" i="92"/>
  <c r="EV108" i="92"/>
  <c r="EP108" i="92"/>
  <c r="EN108" i="92"/>
  <c r="ET108" i="92" s="1"/>
  <c r="EJ108" i="92"/>
  <c r="EV107" i="92"/>
  <c r="EP107" i="92"/>
  <c r="EN107" i="92"/>
  <c r="ET107" i="92" s="1"/>
  <c r="EJ107" i="92"/>
  <c r="EV106" i="92"/>
  <c r="EP106" i="92"/>
  <c r="EN106" i="92"/>
  <c r="ET106" i="92" s="1"/>
  <c r="EJ106" i="92"/>
  <c r="EV105" i="92"/>
  <c r="EP105" i="92"/>
  <c r="EN105" i="92"/>
  <c r="ET105" i="92" s="1"/>
  <c r="EJ105" i="92"/>
  <c r="EV104" i="92"/>
  <c r="EP104" i="92"/>
  <c r="EN104" i="92"/>
  <c r="ET104" i="92" s="1"/>
  <c r="EJ104" i="92"/>
  <c r="EV103" i="92"/>
  <c r="EP103" i="92"/>
  <c r="EJ103" i="92"/>
  <c r="EV102" i="92"/>
  <c r="EP102" i="92"/>
  <c r="EN102" i="92"/>
  <c r="ET102" i="92" s="1"/>
  <c r="EJ102" i="92"/>
  <c r="EV101" i="92"/>
  <c r="ET101" i="92"/>
  <c r="EP101" i="92"/>
  <c r="EN101" i="92"/>
  <c r="EJ101" i="92"/>
  <c r="EB101" i="92"/>
  <c r="EV100" i="92"/>
  <c r="EP100" i="92"/>
  <c r="EN100" i="92"/>
  <c r="ET100" i="92" s="1"/>
  <c r="EJ100" i="92"/>
  <c r="EV99" i="92"/>
  <c r="EP99" i="92"/>
  <c r="EN99" i="92"/>
  <c r="ET99" i="92" s="1"/>
  <c r="EJ99" i="92"/>
  <c r="EV98" i="92"/>
  <c r="EP98" i="92"/>
  <c r="EN98" i="92"/>
  <c r="ET98" i="92" s="1"/>
  <c r="EJ98" i="92"/>
  <c r="EV97" i="92"/>
  <c r="EP97" i="92"/>
  <c r="EN97" i="92"/>
  <c r="ET97" i="92" s="1"/>
  <c r="EJ97" i="92"/>
  <c r="ET96" i="92"/>
  <c r="EN96" i="92"/>
  <c r="EH96" i="92"/>
  <c r="EV95" i="92"/>
  <c r="EP95" i="92"/>
  <c r="EN95" i="92"/>
  <c r="ET95" i="92" s="1"/>
  <c r="EJ95" i="92"/>
  <c r="EV94" i="92"/>
  <c r="EP94" i="92"/>
  <c r="EN94" i="92"/>
  <c r="ET94" i="92" s="1"/>
  <c r="EJ94" i="92"/>
  <c r="EV93" i="92"/>
  <c r="EP93" i="92"/>
  <c r="EJ93" i="92"/>
  <c r="EV92" i="92"/>
  <c r="ET92" i="92"/>
  <c r="EP92" i="92"/>
  <c r="EN92" i="92"/>
  <c r="EJ92" i="92"/>
  <c r="EB92" i="92"/>
  <c r="EV91" i="92"/>
  <c r="EP91" i="92"/>
  <c r="EN91" i="92"/>
  <c r="ET91" i="92" s="1"/>
  <c r="EJ91" i="92"/>
  <c r="EB91" i="92"/>
  <c r="EV90" i="92"/>
  <c r="EP90" i="92"/>
  <c r="EN90" i="92"/>
  <c r="ET90" i="92" s="1"/>
  <c r="EJ90" i="92"/>
  <c r="EV89" i="92"/>
  <c r="EP89" i="92"/>
  <c r="EN89" i="92"/>
  <c r="ET89" i="92" s="1"/>
  <c r="EJ89" i="92"/>
  <c r="EV88" i="92"/>
  <c r="EP88" i="92"/>
  <c r="EN88" i="92"/>
  <c r="ET88" i="92" s="1"/>
  <c r="EJ88" i="92"/>
  <c r="EV87" i="92"/>
  <c r="EP87" i="92"/>
  <c r="EN87" i="92"/>
  <c r="ET87" i="92" s="1"/>
  <c r="EJ87" i="92"/>
  <c r="EV86" i="92"/>
  <c r="ET86" i="92"/>
  <c r="EP86" i="92"/>
  <c r="EN86" i="92"/>
  <c r="EJ86" i="92"/>
  <c r="EB86" i="92"/>
  <c r="EV85" i="92"/>
  <c r="EP85" i="92"/>
  <c r="EN85" i="92"/>
  <c r="ET85" i="92" s="1"/>
  <c r="EJ85" i="92"/>
  <c r="EV84" i="92"/>
  <c r="EP84" i="92"/>
  <c r="EN84" i="92"/>
  <c r="ET84" i="92" s="1"/>
  <c r="EJ84" i="92"/>
  <c r="ET83" i="92"/>
  <c r="EN83" i="92"/>
  <c r="EH83" i="92"/>
  <c r="EV82" i="92"/>
  <c r="EP82" i="92"/>
  <c r="EN82" i="92"/>
  <c r="ET82" i="92" s="1"/>
  <c r="EJ82" i="92"/>
  <c r="EV81" i="92"/>
  <c r="EP81" i="92"/>
  <c r="EN81" i="92"/>
  <c r="ET81" i="92" s="1"/>
  <c r="EJ81" i="92"/>
  <c r="EV80" i="92"/>
  <c r="EP80" i="92"/>
  <c r="EN80" i="92"/>
  <c r="ET80" i="92" s="1"/>
  <c r="EJ80" i="92"/>
  <c r="EV79" i="92"/>
  <c r="ET79" i="92"/>
  <c r="EP79" i="92"/>
  <c r="EN79" i="92"/>
  <c r="EJ79" i="92"/>
  <c r="EB79" i="92"/>
  <c r="EV78" i="92"/>
  <c r="EP78" i="92"/>
  <c r="EN78" i="92"/>
  <c r="ET78" i="92" s="1"/>
  <c r="EJ78" i="92"/>
  <c r="EV77" i="92"/>
  <c r="EP77" i="92"/>
  <c r="EN77" i="92"/>
  <c r="ET77" i="92" s="1"/>
  <c r="EJ77" i="92"/>
  <c r="EV76" i="92"/>
  <c r="EP76" i="92"/>
  <c r="EN76" i="92"/>
  <c r="ET76" i="92" s="1"/>
  <c r="EJ76" i="92"/>
  <c r="EV75" i="92"/>
  <c r="EP75" i="92"/>
  <c r="EN75" i="92"/>
  <c r="ET75" i="92" s="1"/>
  <c r="EJ75" i="92"/>
  <c r="EV74" i="92"/>
  <c r="EP74" i="92"/>
  <c r="EN74" i="92"/>
  <c r="ET74" i="92" s="1"/>
  <c r="EJ74" i="92"/>
  <c r="EV73" i="92"/>
  <c r="EP73" i="92"/>
  <c r="EJ73" i="92"/>
  <c r="EV72" i="92"/>
  <c r="EP72" i="92"/>
  <c r="EN72" i="92"/>
  <c r="ET72" i="92" s="1"/>
  <c r="EJ72" i="92"/>
  <c r="EV71" i="92"/>
  <c r="ET71" i="92"/>
  <c r="EP71" i="92"/>
  <c r="EN71" i="92"/>
  <c r="EJ71" i="92"/>
  <c r="EB71" i="92"/>
  <c r="ET70" i="92"/>
  <c r="EN70" i="92"/>
  <c r="EH70" i="92"/>
  <c r="EV69" i="92"/>
  <c r="EP69" i="92"/>
  <c r="EN69" i="92"/>
  <c r="ET69" i="92" s="1"/>
  <c r="EJ69" i="92"/>
  <c r="EV68" i="92"/>
  <c r="EP68" i="92"/>
  <c r="EN68" i="92"/>
  <c r="ET68" i="92" s="1"/>
  <c r="EJ68" i="92"/>
  <c r="EV67" i="92"/>
  <c r="EP67" i="92"/>
  <c r="EN67" i="92"/>
  <c r="ET67" i="92" s="1"/>
  <c r="EJ67" i="92"/>
  <c r="EV66" i="92"/>
  <c r="EP66" i="92"/>
  <c r="EN66" i="92"/>
  <c r="ET66" i="92" s="1"/>
  <c r="EJ66" i="92"/>
  <c r="EV65" i="92"/>
  <c r="EP65" i="92"/>
  <c r="EN65" i="92"/>
  <c r="ET65" i="92" s="1"/>
  <c r="EJ65" i="92"/>
  <c r="EV64" i="92"/>
  <c r="EP64" i="92"/>
  <c r="EN64" i="92"/>
  <c r="ET64" i="92" s="1"/>
  <c r="EJ64" i="92"/>
  <c r="EK64" i="92" s="1"/>
  <c r="ET63" i="92"/>
  <c r="EN63" i="92"/>
  <c r="EH63" i="92"/>
  <c r="EV57" i="92"/>
  <c r="EP57" i="92"/>
  <c r="EN57" i="92"/>
  <c r="EJ57" i="92"/>
  <c r="EV56" i="92"/>
  <c r="EP56" i="92"/>
  <c r="EN56" i="92"/>
  <c r="ET56" i="92" s="1"/>
  <c r="EJ56" i="92"/>
  <c r="EV55" i="92"/>
  <c r="EP55" i="92"/>
  <c r="EN55" i="92"/>
  <c r="ET55" i="92" s="1"/>
  <c r="EJ55" i="92"/>
  <c r="EV54" i="92"/>
  <c r="EP54" i="92"/>
  <c r="EN54" i="92"/>
  <c r="ET54" i="92" s="1"/>
  <c r="EJ54" i="92"/>
  <c r="EV53" i="92"/>
  <c r="EP53" i="92"/>
  <c r="EJ53" i="92"/>
  <c r="EV52" i="92"/>
  <c r="EP52" i="92"/>
  <c r="EN52" i="92"/>
  <c r="ET52" i="92" s="1"/>
  <c r="EJ52" i="92"/>
  <c r="EV51" i="92"/>
  <c r="EP51" i="92"/>
  <c r="EN51" i="92"/>
  <c r="ET51" i="92" s="1"/>
  <c r="EJ51" i="92"/>
  <c r="EV50" i="92"/>
  <c r="EP50" i="92"/>
  <c r="EN50" i="92"/>
  <c r="EJ50" i="92"/>
  <c r="EV49" i="92"/>
  <c r="EP49" i="92"/>
  <c r="EN49" i="92"/>
  <c r="EJ49" i="92"/>
  <c r="ET48" i="92"/>
  <c r="EN48" i="92"/>
  <c r="EH48" i="92"/>
  <c r="EV47" i="92"/>
  <c r="EP47" i="92"/>
  <c r="EN47" i="92"/>
  <c r="ET47" i="92" s="1"/>
  <c r="EJ47" i="92"/>
  <c r="EV46" i="92"/>
  <c r="EP46" i="92"/>
  <c r="EN46" i="92"/>
  <c r="ET46" i="92" s="1"/>
  <c r="EJ46" i="92"/>
  <c r="EV45" i="92"/>
  <c r="EP45" i="92"/>
  <c r="EN45" i="92"/>
  <c r="EJ45" i="92"/>
  <c r="EV44" i="92"/>
  <c r="EP44" i="92"/>
  <c r="EN44" i="92"/>
  <c r="ET44" i="92" s="1"/>
  <c r="EJ44" i="92"/>
  <c r="EV43" i="92"/>
  <c r="EP43" i="92"/>
  <c r="EJ43" i="92"/>
  <c r="EV42" i="92"/>
  <c r="EP42" i="92"/>
  <c r="EN42" i="92"/>
  <c r="ET42" i="92" s="1"/>
  <c r="EJ42" i="92"/>
  <c r="EV41" i="92"/>
  <c r="EP41" i="92"/>
  <c r="EN41" i="92"/>
  <c r="ET41" i="92" s="1"/>
  <c r="EJ41" i="92"/>
  <c r="EV40" i="92"/>
  <c r="EP40" i="92"/>
  <c r="EN40" i="92"/>
  <c r="EB40" i="92" s="1"/>
  <c r="EJ40" i="92"/>
  <c r="EV39" i="92"/>
  <c r="EP39" i="92"/>
  <c r="EJ39" i="92"/>
  <c r="EV38" i="92"/>
  <c r="EP38" i="92"/>
  <c r="EJ38" i="92"/>
  <c r="EV37" i="92"/>
  <c r="EP37" i="92"/>
  <c r="EJ37" i="92"/>
  <c r="EV36" i="92"/>
  <c r="EP36" i="92"/>
  <c r="EJ36" i="92"/>
  <c r="ET35" i="92"/>
  <c r="EN35" i="92"/>
  <c r="EH35" i="92"/>
  <c r="EV33" i="92"/>
  <c r="EP33" i="92"/>
  <c r="EJ33" i="92"/>
  <c r="EV32" i="92"/>
  <c r="EP32" i="92"/>
  <c r="EJ32" i="92"/>
  <c r="EV31" i="92"/>
  <c r="EP31" i="92"/>
  <c r="EJ31" i="92"/>
  <c r="EV30" i="92"/>
  <c r="EP30" i="92"/>
  <c r="EJ30" i="92"/>
  <c r="EV29" i="92"/>
  <c r="EP29" i="92"/>
  <c r="EN29" i="92"/>
  <c r="EJ29" i="92"/>
  <c r="EV28" i="92"/>
  <c r="EP28" i="92"/>
  <c r="EN28" i="92"/>
  <c r="EJ28" i="92"/>
  <c r="EV27" i="92"/>
  <c r="EP27" i="92"/>
  <c r="EN27" i="92"/>
  <c r="ET27" i="92" s="1"/>
  <c r="EJ27" i="92"/>
  <c r="EV26" i="92"/>
  <c r="ET26" i="92"/>
  <c r="EP26" i="92"/>
  <c r="EN26" i="92"/>
  <c r="EJ26" i="92"/>
  <c r="EB26" i="92"/>
  <c r="EV25" i="92"/>
  <c r="EP25" i="92"/>
  <c r="EN25" i="92"/>
  <c r="ET25" i="92" s="1"/>
  <c r="EJ25" i="92"/>
  <c r="EV24" i="92"/>
  <c r="EP24" i="92"/>
  <c r="EN24" i="92"/>
  <c r="ET24" i="92" s="1"/>
  <c r="EJ24" i="92"/>
  <c r="EV23" i="92"/>
  <c r="EP23" i="92"/>
  <c r="EJ23" i="92"/>
  <c r="EV22" i="92"/>
  <c r="ET22" i="92"/>
  <c r="EP22" i="92"/>
  <c r="EN22" i="92"/>
  <c r="EJ22" i="92"/>
  <c r="EB22" i="92"/>
  <c r="ET21" i="92"/>
  <c r="EN21" i="92"/>
  <c r="EH21" i="92"/>
  <c r="EV20" i="92"/>
  <c r="EP20" i="92"/>
  <c r="EN20" i="92"/>
  <c r="ET20" i="92" s="1"/>
  <c r="EJ20" i="92"/>
  <c r="EV19" i="92"/>
  <c r="ET19" i="92"/>
  <c r="EP19" i="92"/>
  <c r="EN19" i="92"/>
  <c r="EJ19" i="92"/>
  <c r="EB19" i="92"/>
  <c r="EV18" i="92"/>
  <c r="EP18" i="92"/>
  <c r="EN18" i="92"/>
  <c r="EB18" i="92" s="1"/>
  <c r="EJ18" i="92"/>
  <c r="EV17" i="92"/>
  <c r="EP17" i="92"/>
  <c r="EN17" i="92"/>
  <c r="ET17" i="92" s="1"/>
  <c r="EJ17" i="92"/>
  <c r="EV16" i="92"/>
  <c r="EP16" i="92"/>
  <c r="EN16" i="92"/>
  <c r="ET16" i="92" s="1"/>
  <c r="EJ16" i="92"/>
  <c r="EV15" i="92"/>
  <c r="EP15" i="92"/>
  <c r="EN15" i="92"/>
  <c r="ET15" i="92" s="1"/>
  <c r="EJ15" i="92"/>
  <c r="EV14" i="92"/>
  <c r="EP14" i="92"/>
  <c r="EN14" i="92"/>
  <c r="ET14" i="92" s="1"/>
  <c r="EJ14" i="92"/>
  <c r="EV13" i="92"/>
  <c r="EP13" i="92"/>
  <c r="EJ13" i="92"/>
  <c r="EV12" i="92"/>
  <c r="EP12" i="92"/>
  <c r="EN12" i="92"/>
  <c r="EB12" i="92" s="1"/>
  <c r="EJ12" i="92"/>
  <c r="EV11" i="92"/>
  <c r="EP11" i="92"/>
  <c r="EN11" i="92"/>
  <c r="ET11" i="92" s="1"/>
  <c r="EJ11" i="92"/>
  <c r="EV10" i="92"/>
  <c r="EP10" i="92"/>
  <c r="EN10" i="92"/>
  <c r="EB10" i="92" s="1"/>
  <c r="EJ10" i="92"/>
  <c r="H10" i="92"/>
  <c r="I10" i="92" s="1"/>
  <c r="J10" i="92" s="1"/>
  <c r="K10" i="92" s="1"/>
  <c r="L10" i="92" s="1"/>
  <c r="M10" i="92" s="1"/>
  <c r="N10" i="92" s="1"/>
  <c r="O10" i="92" s="1"/>
  <c r="P10" i="92" s="1"/>
  <c r="Q10" i="92" s="1"/>
  <c r="R10" i="92" s="1"/>
  <c r="EV9" i="92"/>
  <c r="EW9" i="92" s="1"/>
  <c r="EX9" i="92" s="1"/>
  <c r="EP9" i="92"/>
  <c r="EQ9" i="92" s="1"/>
  <c r="EN9" i="92"/>
  <c r="ET9" i="92" s="1"/>
  <c r="EJ9" i="92"/>
  <c r="EK9" i="92" s="1"/>
  <c r="EL9" i="92" s="1"/>
  <c r="ET8" i="92"/>
  <c r="EN8" i="92"/>
  <c r="EH8" i="92"/>
  <c r="EN7" i="92"/>
  <c r="EF7" i="92"/>
  <c r="EC7" i="92"/>
  <c r="A4" i="92"/>
  <c r="A1" i="92"/>
  <c r="AN160" i="88" l="1"/>
  <c r="AO62" i="88"/>
  <c r="AO111" i="88"/>
  <c r="EB42" i="92"/>
  <c r="EB51" i="92"/>
  <c r="EB66" i="92"/>
  <c r="EB106" i="92"/>
  <c r="EB24" i="92"/>
  <c r="EB76" i="92"/>
  <c r="EB95" i="92"/>
  <c r="EB97" i="92"/>
  <c r="EB107" i="92"/>
  <c r="EB118" i="92"/>
  <c r="ET119" i="92"/>
  <c r="EB130" i="92"/>
  <c r="EB16" i="92"/>
  <c r="EB77" i="92"/>
  <c r="EB82" i="92"/>
  <c r="EB84" i="92"/>
  <c r="EB89" i="92"/>
  <c r="EB98" i="92"/>
  <c r="EB131" i="92"/>
  <c r="EB55" i="92"/>
  <c r="EB9" i="92"/>
  <c r="ET57" i="92"/>
  <c r="EB75" i="92"/>
  <c r="EB80" i="92"/>
  <c r="EB87" i="92"/>
  <c r="EB90" i="92"/>
  <c r="EB94" i="92"/>
  <c r="EB99" i="92"/>
  <c r="EB102" i="92"/>
  <c r="EB104" i="92"/>
  <c r="EB108" i="92"/>
  <c r="EB110" i="92"/>
  <c r="EB52" i="92"/>
  <c r="EB56" i="92"/>
  <c r="EB78" i="92"/>
  <c r="EB81" i="92"/>
  <c r="EB85" i="92"/>
  <c r="EB88" i="92"/>
  <c r="EB100" i="92"/>
  <c r="EB105" i="92"/>
  <c r="EB116" i="92"/>
  <c r="EB132" i="92"/>
  <c r="EB14" i="92"/>
  <c r="EB15" i="92"/>
  <c r="EB20" i="92"/>
  <c r="EB25" i="92"/>
  <c r="EB27" i="92"/>
  <c r="EB54" i="92"/>
  <c r="EB57" i="92"/>
  <c r="EB64" i="92"/>
  <c r="EB68" i="92"/>
  <c r="EB117" i="92"/>
  <c r="EB134" i="92"/>
  <c r="AT265" i="88"/>
  <c r="AS34" i="94" s="1"/>
  <c r="AM167" i="88"/>
  <c r="AM21" i="94"/>
  <c r="AL23" i="94"/>
  <c r="AL25" i="94" s="1"/>
  <c r="AM20" i="94"/>
  <c r="AS314" i="88"/>
  <c r="AN118" i="88"/>
  <c r="AN33" i="94" s="1"/>
  <c r="EB46" i="92"/>
  <c r="ET40" i="92"/>
  <c r="EB44" i="92"/>
  <c r="EB47" i="92"/>
  <c r="EB41" i="92"/>
  <c r="F23" i="92"/>
  <c r="ER9" i="92"/>
  <c r="EF9" i="92" s="1"/>
  <c r="EE9" i="92"/>
  <c r="ET10" i="92"/>
  <c r="EB11" i="92"/>
  <c r="ET12" i="92"/>
  <c r="ET18" i="92"/>
  <c r="ET7" i="92"/>
  <c r="EB7" i="92"/>
  <c r="EB29" i="92"/>
  <c r="ET29" i="92"/>
  <c r="ET45" i="92"/>
  <c r="EB45" i="92"/>
  <c r="EB17" i="92"/>
  <c r="ET28" i="92"/>
  <c r="EB28" i="92"/>
  <c r="ET50" i="92"/>
  <c r="EB50" i="92"/>
  <c r="ET49" i="92"/>
  <c r="EB49" i="92"/>
  <c r="EB69" i="92"/>
  <c r="EB67" i="92"/>
  <c r="EB74" i="92"/>
  <c r="EB65" i="92"/>
  <c r="EB72" i="92"/>
  <c r="EB111" i="92"/>
  <c r="ET111" i="92"/>
  <c r="ET114" i="92"/>
  <c r="EB114" i="92"/>
  <c r="EB112" i="92"/>
  <c r="AO160" i="88" l="1"/>
  <c r="AP62" i="88"/>
  <c r="AP111" i="88"/>
  <c r="AO118" i="88"/>
  <c r="AO33" i="94" s="1"/>
  <c r="AN167" i="88"/>
  <c r="AN21" i="94"/>
  <c r="AT314" i="88"/>
  <c r="AU265" i="88"/>
  <c r="AT34" i="94" s="1"/>
  <c r="AM23" i="94"/>
  <c r="AN20" i="94"/>
  <c r="AQ111" i="88" l="1"/>
  <c r="AP160" i="88"/>
  <c r="AR62" i="88"/>
  <c r="AR111" i="88"/>
  <c r="AP118" i="88"/>
  <c r="AP33" i="94" s="1"/>
  <c r="AV265" i="88"/>
  <c r="AU34" i="94" s="1"/>
  <c r="AO167" i="88"/>
  <c r="AO21" i="94"/>
  <c r="AN23" i="94"/>
  <c r="AN25" i="94" s="1"/>
  <c r="AO20" i="94"/>
  <c r="AU314" i="88"/>
  <c r="AM25" i="94"/>
  <c r="AR160" i="88" l="1"/>
  <c r="AS62" i="88"/>
  <c r="AS111" i="88"/>
  <c r="AW265" i="88"/>
  <c r="AV34" i="94" s="1"/>
  <c r="AP20" i="94"/>
  <c r="AO23" i="94"/>
  <c r="AO25" i="94" s="1"/>
  <c r="AQ118" i="88"/>
  <c r="AV314" i="88"/>
  <c r="AP167" i="88"/>
  <c r="AR118" i="88"/>
  <c r="AQ33" i="94" s="1"/>
  <c r="AS160" i="88" l="1"/>
  <c r="AT62" i="88"/>
  <c r="AT111" i="88"/>
  <c r="AP21" i="94"/>
  <c r="AP23" i="94" s="1"/>
  <c r="AP53" i="94"/>
  <c r="AW314" i="88"/>
  <c r="AS118" i="88"/>
  <c r="AR33" i="94" s="1"/>
  <c r="AX265" i="88"/>
  <c r="AW34" i="94" s="1"/>
  <c r="AQ20" i="94"/>
  <c r="AR167" i="88"/>
  <c r="AT160" i="88" l="1"/>
  <c r="AQ21" i="94"/>
  <c r="AQ23" i="94" s="1"/>
  <c r="AQ25" i="94" s="1"/>
  <c r="AU62" i="88"/>
  <c r="AU111" i="88"/>
  <c r="AX37" i="94"/>
  <c r="AT37" i="94"/>
  <c r="BA37" i="94"/>
  <c r="AW37" i="94"/>
  <c r="AS37" i="94"/>
  <c r="AZ37" i="94"/>
  <c r="AV37" i="94"/>
  <c r="AR37" i="94"/>
  <c r="AY37" i="94"/>
  <c r="AU37" i="94"/>
  <c r="AQ37" i="94"/>
  <c r="AS167" i="88"/>
  <c r="AR20" i="94"/>
  <c r="AY265" i="88"/>
  <c r="AX34" i="94" s="1"/>
  <c r="AX314" i="88"/>
  <c r="AT118" i="88"/>
  <c r="AS33" i="94" s="1"/>
  <c r="AP25" i="94"/>
  <c r="AR21" i="94" l="1"/>
  <c r="AS21" i="94" s="1"/>
  <c r="AU160" i="88"/>
  <c r="AV62" i="88"/>
  <c r="AV111" i="88"/>
  <c r="BB37" i="94"/>
  <c r="AY314" i="88"/>
  <c r="AT167" i="88"/>
  <c r="AS20" i="94"/>
  <c r="AZ265" i="88"/>
  <c r="AY34" i="94" s="1"/>
  <c r="AU118" i="88"/>
  <c r="AT33" i="94" s="1"/>
  <c r="AR23" i="94" l="1"/>
  <c r="AR25" i="94" s="1"/>
  <c r="AV160" i="88"/>
  <c r="AW62" i="88"/>
  <c r="AW111" i="88"/>
  <c r="BA265" i="88"/>
  <c r="AZ34" i="94" s="1"/>
  <c r="AS23" i="94"/>
  <c r="AS25" i="94" s="1"/>
  <c r="AT20" i="94"/>
  <c r="AV118" i="88"/>
  <c r="AU33" i="94" s="1"/>
  <c r="AU167" i="88"/>
  <c r="AT21" i="94"/>
  <c r="AZ314" i="88"/>
  <c r="AW160" i="88" l="1"/>
  <c r="AX62" i="88"/>
  <c r="AX111" i="88"/>
  <c r="BA314" i="88"/>
  <c r="AW118" i="88"/>
  <c r="AV33" i="94" s="1"/>
  <c r="AU20" i="94"/>
  <c r="AT23" i="94"/>
  <c r="AV167" i="88"/>
  <c r="AU21" i="94"/>
  <c r="BB265" i="88"/>
  <c r="BA34" i="94" s="1"/>
  <c r="AX160" i="88" l="1"/>
  <c r="AY62" i="88"/>
  <c r="AY111" i="88"/>
  <c r="BB314" i="88"/>
  <c r="AX118" i="88"/>
  <c r="AW33" i="94" s="1"/>
  <c r="AT25" i="94"/>
  <c r="BC265" i="88"/>
  <c r="BB34" i="94" s="1"/>
  <c r="AW167" i="88"/>
  <c r="AV21" i="94"/>
  <c r="AU23" i="94"/>
  <c r="AU25" i="94" s="1"/>
  <c r="AV20" i="94"/>
  <c r="AY160" i="88" l="1"/>
  <c r="AZ62" i="88"/>
  <c r="AZ111" i="88"/>
  <c r="AX167" i="88"/>
  <c r="AW21" i="94"/>
  <c r="AV23" i="94"/>
  <c r="AV25" i="94" s="1"/>
  <c r="AW20" i="94"/>
  <c r="BD265" i="88"/>
  <c r="BC314" i="88"/>
  <c r="BE265" i="88"/>
  <c r="BC34" i="94" s="1"/>
  <c r="AY118" i="88"/>
  <c r="AX33" i="94" s="1"/>
  <c r="AZ160" i="88" l="1"/>
  <c r="BA62" i="88"/>
  <c r="BA111" i="88"/>
  <c r="BF265" i="88"/>
  <c r="BD34" i="94" s="1"/>
  <c r="AY167" i="88"/>
  <c r="AX21" i="94"/>
  <c r="AX20" i="94"/>
  <c r="AW23" i="94"/>
  <c r="AW25" i="94" s="1"/>
  <c r="AZ118" i="88"/>
  <c r="AY33" i="94" s="1"/>
  <c r="BE314" i="88"/>
  <c r="BA160" i="88" l="1"/>
  <c r="BB62" i="88"/>
  <c r="BB111" i="88"/>
  <c r="AZ167" i="88"/>
  <c r="AY21" i="94"/>
  <c r="BG265" i="88"/>
  <c r="BE34" i="94" s="1"/>
  <c r="AX23" i="94"/>
  <c r="AY20" i="94"/>
  <c r="BF314" i="88"/>
  <c r="BA118" i="88"/>
  <c r="AZ33" i="94" s="1"/>
  <c r="BB160" i="88" l="1"/>
  <c r="BC62" i="88"/>
  <c r="BC111" i="88"/>
  <c r="AX25" i="94"/>
  <c r="BB118" i="88"/>
  <c r="BA33" i="94" s="1"/>
  <c r="BG314" i="88"/>
  <c r="BH265" i="88"/>
  <c r="BF34" i="94" s="1"/>
  <c r="BA167" i="88"/>
  <c r="AZ21" i="94"/>
  <c r="AY23" i="94"/>
  <c r="AY25" i="94" s="1"/>
  <c r="AZ20" i="94"/>
  <c r="BD111" i="88" l="1"/>
  <c r="BC160" i="88"/>
  <c r="BE62" i="88"/>
  <c r="BE111" i="88"/>
  <c r="BH314" i="88"/>
  <c r="BC118" i="88"/>
  <c r="BB33" i="94" s="1"/>
  <c r="BA20" i="94"/>
  <c r="AZ23" i="94"/>
  <c r="AZ25" i="94" s="1"/>
  <c r="BI265" i="88"/>
  <c r="BG34" i="94" s="1"/>
  <c r="BB167" i="88"/>
  <c r="BA21" i="94"/>
  <c r="BE160" i="88" l="1"/>
  <c r="BF62" i="88"/>
  <c r="BF111" i="88"/>
  <c r="BI314" i="88"/>
  <c r="BD118" i="88"/>
  <c r="BJ265" i="88"/>
  <c r="BH34" i="94" s="1"/>
  <c r="BE118" i="88"/>
  <c r="BC33" i="94" s="1"/>
  <c r="BC167" i="88"/>
  <c r="BA23" i="94"/>
  <c r="BB20" i="94"/>
  <c r="BF160" i="88" l="1"/>
  <c r="BG62" i="88"/>
  <c r="BG111" i="88"/>
  <c r="BB21" i="94"/>
  <c r="BB23" i="94" s="1"/>
  <c r="BB53" i="94"/>
  <c r="BE167" i="88"/>
  <c r="BJ314" i="88"/>
  <c r="BC20" i="94"/>
  <c r="BF118" i="88"/>
  <c r="BD33" i="94" s="1"/>
  <c r="BA25" i="94"/>
  <c r="BK265" i="88"/>
  <c r="BI34" i="94" s="1"/>
  <c r="BG160" i="88" l="1"/>
  <c r="BC21" i="94"/>
  <c r="BD21" i="94" s="1"/>
  <c r="BH62" i="88"/>
  <c r="BH111" i="88"/>
  <c r="BB25" i="94"/>
  <c r="BK37" i="94"/>
  <c r="BG37" i="94"/>
  <c r="BC37" i="94"/>
  <c r="BJ37" i="94"/>
  <c r="BF37" i="94"/>
  <c r="BH37" i="94"/>
  <c r="BM37" i="94"/>
  <c r="BI37" i="94"/>
  <c r="BE37" i="94"/>
  <c r="BL37" i="94"/>
  <c r="BD37" i="94"/>
  <c r="BK314" i="88"/>
  <c r="BD20" i="94"/>
  <c r="BL265" i="88"/>
  <c r="BJ34" i="94" s="1"/>
  <c r="BG118" i="88"/>
  <c r="BE33" i="94" s="1"/>
  <c r="BF167" i="88"/>
  <c r="BC23" i="94" l="1"/>
  <c r="BC25" i="94" s="1"/>
  <c r="BH160" i="88"/>
  <c r="BI62" i="88"/>
  <c r="BI111" i="88"/>
  <c r="BN37" i="94"/>
  <c r="BE21" i="94"/>
  <c r="BG167" i="88"/>
  <c r="BH118" i="88"/>
  <c r="BF33" i="94" s="1"/>
  <c r="BE20" i="94"/>
  <c r="BD23" i="94"/>
  <c r="BM265" i="88"/>
  <c r="BK34" i="94" s="1"/>
  <c r="BL314" i="88"/>
  <c r="BI160" i="88" l="1"/>
  <c r="BJ62" i="88"/>
  <c r="BJ111" i="88"/>
  <c r="BF21" i="94"/>
  <c r="BE23" i="94"/>
  <c r="BF20" i="94"/>
  <c r="BN265" i="88"/>
  <c r="BL34" i="94" s="1"/>
  <c r="BI118" i="88"/>
  <c r="BG33" i="94" s="1"/>
  <c r="BH167" i="88"/>
  <c r="BM314" i="88"/>
  <c r="BD25" i="94"/>
  <c r="BJ160" i="88" l="1"/>
  <c r="BG21" i="94"/>
  <c r="BK62" i="88"/>
  <c r="BK111" i="88"/>
  <c r="BE25" i="94"/>
  <c r="BN314" i="88"/>
  <c r="BO265" i="88"/>
  <c r="BM34" i="94" s="1"/>
  <c r="BI167" i="88"/>
  <c r="BJ118" i="88"/>
  <c r="BH33" i="94" s="1"/>
  <c r="BG20" i="94"/>
  <c r="BF23" i="94"/>
  <c r="BH21" i="94" l="1"/>
  <c r="BK160" i="88"/>
  <c r="BL62" i="88"/>
  <c r="BL111" i="88"/>
  <c r="BJ167" i="88"/>
  <c r="BP265" i="88"/>
  <c r="BN34" i="94" s="1"/>
  <c r="BG23" i="94"/>
  <c r="BG25" i="94" s="1"/>
  <c r="BH20" i="94"/>
  <c r="BO314" i="88"/>
  <c r="BF25" i="94"/>
  <c r="BK118" i="88"/>
  <c r="BI33" i="94" l="1"/>
  <c r="BI21" i="94" s="1"/>
  <c r="BL160" i="88"/>
  <c r="BM62" i="88"/>
  <c r="BM111" i="88"/>
  <c r="BP314" i="88"/>
  <c r="BQ265" i="88"/>
  <c r="BL118" i="88"/>
  <c r="BJ33" i="94" s="1"/>
  <c r="BR265" i="88"/>
  <c r="BO34" i="94" s="1"/>
  <c r="BI20" i="94"/>
  <c r="BH23" i="94"/>
  <c r="BH25" i="94" s="1"/>
  <c r="BK167" i="88"/>
  <c r="BM160" i="88" l="1"/>
  <c r="BN62" i="88"/>
  <c r="BN111" i="88"/>
  <c r="BM118" i="88"/>
  <c r="BK33" i="94" s="1"/>
  <c r="BL167" i="88"/>
  <c r="BJ21" i="94"/>
  <c r="BI23" i="94"/>
  <c r="BI25" i="94" s="1"/>
  <c r="BJ20" i="94"/>
  <c r="BR314" i="88"/>
  <c r="BS265" i="88"/>
  <c r="BP34" i="94" s="1"/>
  <c r="BN160" i="88" l="1"/>
  <c r="BO62" i="88"/>
  <c r="BO111" i="88"/>
  <c r="BS314" i="88"/>
  <c r="BT265" i="88"/>
  <c r="BQ34" i="94" s="1"/>
  <c r="BK20" i="94"/>
  <c r="BJ23" i="94"/>
  <c r="BJ25" i="94" s="1"/>
  <c r="BM167" i="88"/>
  <c r="BK21" i="94"/>
  <c r="BN118" i="88"/>
  <c r="BL33" i="94" s="1"/>
  <c r="BO160" i="88" l="1"/>
  <c r="BP62" i="88"/>
  <c r="BP111" i="88"/>
  <c r="BT314" i="88"/>
  <c r="BO118" i="88"/>
  <c r="BM33" i="94" s="1"/>
  <c r="BU265" i="88"/>
  <c r="BR34" i="94" s="1"/>
  <c r="BK23" i="94"/>
  <c r="BK25" i="94" s="1"/>
  <c r="BL20" i="94"/>
  <c r="BN167" i="88"/>
  <c r="BL21" i="94"/>
  <c r="BQ111" i="88" l="1"/>
  <c r="BP160" i="88"/>
  <c r="BR62" i="88"/>
  <c r="BR111" i="88"/>
  <c r="BU314" i="88"/>
  <c r="BV265" i="88"/>
  <c r="BS34" i="94" s="1"/>
  <c r="BP118" i="88"/>
  <c r="BN33" i="94" s="1"/>
  <c r="BL23" i="94"/>
  <c r="BM20" i="94"/>
  <c r="BO167" i="88"/>
  <c r="BM21" i="94"/>
  <c r="BR160" i="88" l="1"/>
  <c r="BS62" i="88"/>
  <c r="BS111" i="88"/>
  <c r="BV314" i="88"/>
  <c r="BN20" i="94"/>
  <c r="BM23" i="94"/>
  <c r="BM25" i="94" s="1"/>
  <c r="BW265" i="88"/>
  <c r="BT34" i="94" s="1"/>
  <c r="BP167" i="88"/>
  <c r="BL25" i="94"/>
  <c r="BQ118" i="88"/>
  <c r="BR118" i="88"/>
  <c r="BO33" i="94" s="1"/>
  <c r="BS160" i="88" l="1"/>
  <c r="BT62" i="88"/>
  <c r="BT111" i="88"/>
  <c r="BN21" i="94"/>
  <c r="BO21" i="94" s="1"/>
  <c r="BN53" i="94"/>
  <c r="BW314" i="88"/>
  <c r="BX265" i="88"/>
  <c r="BU34" i="94" s="1"/>
  <c r="BR167" i="88"/>
  <c r="BO20" i="94"/>
  <c r="BS118" i="88"/>
  <c r="BP33" i="94" s="1"/>
  <c r="A24" i="89"/>
  <c r="A29" i="89" s="1"/>
  <c r="A35" i="89" s="1"/>
  <c r="A40" i="89" s="1"/>
  <c r="A46" i="89" s="1"/>
  <c r="A51" i="89" s="1"/>
  <c r="A57" i="89" s="1"/>
  <c r="A62" i="89" s="1"/>
  <c r="A68" i="89" s="1"/>
  <c r="A73" i="89" s="1"/>
  <c r="A79" i="89" s="1"/>
  <c r="A84" i="89" s="1"/>
  <c r="A90" i="89" s="1"/>
  <c r="A95" i="89" s="1"/>
  <c r="A101" i="89" s="1"/>
  <c r="A106" i="89" s="1"/>
  <c r="A112" i="89" s="1"/>
  <c r="A117" i="89" s="1"/>
  <c r="A123" i="89" s="1"/>
  <c r="A128" i="89" s="1"/>
  <c r="BT160" i="88" l="1"/>
  <c r="BN23" i="94"/>
  <c r="BT37" i="94" s="1"/>
  <c r="BU62" i="88"/>
  <c r="BU111" i="88"/>
  <c r="BP21" i="94"/>
  <c r="BX314" i="88"/>
  <c r="BT118" i="88"/>
  <c r="BQ33" i="94" s="1"/>
  <c r="BP20" i="94"/>
  <c r="BO23" i="94"/>
  <c r="BY265" i="88"/>
  <c r="BV34" i="94" s="1"/>
  <c r="BS167" i="88"/>
  <c r="BY37" i="94" l="1"/>
  <c r="BV37" i="94"/>
  <c r="BS37" i="94"/>
  <c r="BW37" i="94"/>
  <c r="BR37" i="94"/>
  <c r="BQ37" i="94"/>
  <c r="BU37" i="94"/>
  <c r="BO37" i="94"/>
  <c r="BP37" i="94"/>
  <c r="BX37" i="94"/>
  <c r="BN25" i="94"/>
  <c r="BU160" i="88"/>
  <c r="BV62" i="88"/>
  <c r="BV111" i="88"/>
  <c r="BQ21" i="94"/>
  <c r="BZ265" i="88"/>
  <c r="BW34" i="94" s="1"/>
  <c r="BO25" i="94"/>
  <c r="BY314" i="88"/>
  <c r="BT167" i="88"/>
  <c r="BP23" i="94"/>
  <c r="BP25" i="94" s="1"/>
  <c r="BQ20" i="94"/>
  <c r="BU118" i="88"/>
  <c r="BR33" i="94" s="1"/>
  <c r="DW38" i="6"/>
  <c r="DW36" i="6"/>
  <c r="DW35" i="6"/>
  <c r="EK137" i="6"/>
  <c r="EK136" i="6"/>
  <c r="EK135" i="6"/>
  <c r="EK134" i="6"/>
  <c r="EK133" i="6"/>
  <c r="EK132" i="6"/>
  <c r="EK131" i="6"/>
  <c r="EK130" i="6"/>
  <c r="EK129" i="6"/>
  <c r="EK128" i="6"/>
  <c r="EK127" i="6"/>
  <c r="EK126" i="6"/>
  <c r="EK124" i="6"/>
  <c r="EK123" i="6"/>
  <c r="EK122" i="6"/>
  <c r="EK121" i="6"/>
  <c r="EK120" i="6"/>
  <c r="EK119" i="6"/>
  <c r="EK118" i="6"/>
  <c r="EK117" i="6"/>
  <c r="EK116" i="6"/>
  <c r="EK115" i="6"/>
  <c r="EK114" i="6"/>
  <c r="EK113" i="6"/>
  <c r="EK111" i="6"/>
  <c r="EK110" i="6"/>
  <c r="EK109" i="6"/>
  <c r="EK108" i="6"/>
  <c r="EK107" i="6"/>
  <c r="EK106" i="6"/>
  <c r="EK105" i="6"/>
  <c r="EK104" i="6"/>
  <c r="EK103" i="6"/>
  <c r="EK102" i="6"/>
  <c r="EK101" i="6"/>
  <c r="EK100" i="6"/>
  <c r="EK98" i="6"/>
  <c r="EK97" i="6"/>
  <c r="EK96" i="6"/>
  <c r="EK95" i="6"/>
  <c r="EK94" i="6"/>
  <c r="EK93" i="6"/>
  <c r="EK92" i="6"/>
  <c r="EK91" i="6"/>
  <c r="EK90" i="6"/>
  <c r="EK89" i="6"/>
  <c r="EK88" i="6"/>
  <c r="EK87" i="6"/>
  <c r="EK85" i="6"/>
  <c r="EK84" i="6"/>
  <c r="EK83" i="6"/>
  <c r="EK82" i="6"/>
  <c r="EK81" i="6"/>
  <c r="EK80" i="6"/>
  <c r="EK79" i="6"/>
  <c r="EK78" i="6"/>
  <c r="EK77" i="6"/>
  <c r="EK76" i="6"/>
  <c r="EK75" i="6"/>
  <c r="EK74" i="6"/>
  <c r="EK72" i="6"/>
  <c r="EK71" i="6"/>
  <c r="EK70" i="6"/>
  <c r="EK69" i="6"/>
  <c r="EK68" i="6"/>
  <c r="EK67" i="6"/>
  <c r="EK66" i="6"/>
  <c r="EK65" i="6"/>
  <c r="EK64" i="6"/>
  <c r="EK63" i="6"/>
  <c r="EK59" i="6"/>
  <c r="EK58" i="6"/>
  <c r="EK57" i="6"/>
  <c r="EK56" i="6"/>
  <c r="EK55" i="6"/>
  <c r="EK54" i="6"/>
  <c r="EK53" i="6"/>
  <c r="EK52" i="6"/>
  <c r="EK51" i="6"/>
  <c r="EK50" i="6"/>
  <c r="EK49" i="6"/>
  <c r="EK48" i="6"/>
  <c r="EK46" i="6"/>
  <c r="EK45" i="6"/>
  <c r="EK44" i="6"/>
  <c r="EK43" i="6"/>
  <c r="EK42" i="6"/>
  <c r="EK41" i="6"/>
  <c r="EK40" i="6"/>
  <c r="EK39" i="6"/>
  <c r="EK38" i="6"/>
  <c r="EK37" i="6"/>
  <c r="EK36" i="6"/>
  <c r="EK35" i="6"/>
  <c r="EK32" i="6"/>
  <c r="EK31" i="6"/>
  <c r="EK30" i="6"/>
  <c r="EK29" i="6"/>
  <c r="EK28" i="6"/>
  <c r="EK27" i="6"/>
  <c r="EK26" i="6"/>
  <c r="EK25" i="6"/>
  <c r="EK24" i="6"/>
  <c r="EK23" i="6"/>
  <c r="EK22" i="6"/>
  <c r="EK21" i="6"/>
  <c r="EK19" i="6"/>
  <c r="EK18" i="6"/>
  <c r="EK17" i="6"/>
  <c r="EK16" i="6"/>
  <c r="EK15" i="6"/>
  <c r="EK14" i="6"/>
  <c r="EK13" i="6"/>
  <c r="EK12" i="6"/>
  <c r="EK11" i="6"/>
  <c r="EK10" i="6"/>
  <c r="EK9" i="6"/>
  <c r="EK8" i="6"/>
  <c r="EI137" i="6"/>
  <c r="EO137" i="6" s="1"/>
  <c r="EI136" i="6"/>
  <c r="EO136" i="6" s="1"/>
  <c r="EI135" i="6"/>
  <c r="EO135" i="6" s="1"/>
  <c r="EI134" i="6"/>
  <c r="EO134" i="6" s="1"/>
  <c r="EI133" i="6"/>
  <c r="EO133" i="6" s="1"/>
  <c r="EI132" i="6"/>
  <c r="EO132" i="6" s="1"/>
  <c r="EI131" i="6"/>
  <c r="EO131" i="6" s="1"/>
  <c r="EI130" i="6"/>
  <c r="EO130" i="6" s="1"/>
  <c r="EI123" i="6"/>
  <c r="EO123" i="6" s="1"/>
  <c r="EI113" i="6"/>
  <c r="EO113" i="6" s="1"/>
  <c r="EI103" i="6"/>
  <c r="EO103" i="6" s="1"/>
  <c r="EI93" i="6"/>
  <c r="EO93" i="6" s="1"/>
  <c r="EI83" i="6"/>
  <c r="EO83" i="6" s="1"/>
  <c r="EI63" i="6"/>
  <c r="EO63" i="6" s="1"/>
  <c r="EI53" i="6"/>
  <c r="EO53" i="6" s="1"/>
  <c r="EI43" i="6"/>
  <c r="EO43" i="6" s="1"/>
  <c r="EI39" i="6"/>
  <c r="EO39" i="6" s="1"/>
  <c r="EI38" i="6"/>
  <c r="EO38" i="6" s="1"/>
  <c r="EI37" i="6"/>
  <c r="EO37" i="6" s="1"/>
  <c r="EI36" i="6"/>
  <c r="EO36" i="6" s="1"/>
  <c r="EI35" i="6"/>
  <c r="EO35" i="6" s="1"/>
  <c r="EI32" i="6"/>
  <c r="EO32" i="6" s="1"/>
  <c r="EI31" i="6"/>
  <c r="EO31" i="6" s="1"/>
  <c r="EI30" i="6"/>
  <c r="EO30" i="6" s="1"/>
  <c r="EI23" i="6"/>
  <c r="EO23" i="6" s="1"/>
  <c r="EI13" i="6"/>
  <c r="EO13" i="6" s="1"/>
  <c r="R16" i="11"/>
  <c r="Q16" i="11"/>
  <c r="P16" i="11"/>
  <c r="O16" i="11"/>
  <c r="N16" i="11"/>
  <c r="M16" i="11"/>
  <c r="L16" i="11"/>
  <c r="K16" i="11"/>
  <c r="J16" i="11"/>
  <c r="I16" i="11"/>
  <c r="H16" i="11"/>
  <c r="G16" i="11"/>
  <c r="G20" i="11" s="1"/>
  <c r="R16" i="10"/>
  <c r="Q16" i="10"/>
  <c r="P16" i="10"/>
  <c r="O16" i="10"/>
  <c r="N16" i="10"/>
  <c r="M16" i="10"/>
  <c r="L16" i="10"/>
  <c r="K16" i="10"/>
  <c r="J16" i="10"/>
  <c r="I16" i="10"/>
  <c r="H16" i="10"/>
  <c r="G16" i="10"/>
  <c r="G20" i="10" s="1"/>
  <c r="G15" i="10"/>
  <c r="R15" i="10"/>
  <c r="Q15" i="10"/>
  <c r="P15" i="10"/>
  <c r="O15" i="10"/>
  <c r="N15" i="10"/>
  <c r="M15" i="10"/>
  <c r="L15" i="10"/>
  <c r="K15" i="10"/>
  <c r="J15" i="10"/>
  <c r="I15" i="10"/>
  <c r="H15" i="10"/>
  <c r="E74" i="88"/>
  <c r="E84" i="88"/>
  <c r="G33" i="7" s="1"/>
  <c r="H16" i="5"/>
  <c r="I16" i="5"/>
  <c r="J16" i="5"/>
  <c r="K16" i="5"/>
  <c r="L16" i="5"/>
  <c r="M16" i="5"/>
  <c r="N16" i="5"/>
  <c r="O16" i="5"/>
  <c r="G16" i="5"/>
  <c r="BZ37" i="94" l="1"/>
  <c r="BV160" i="88"/>
  <c r="G33" i="5"/>
  <c r="E119" i="88"/>
  <c r="BW62" i="88"/>
  <c r="BW111" i="88"/>
  <c r="G20" i="5"/>
  <c r="E133" i="88"/>
  <c r="EM60" i="6"/>
  <c r="BZ314" i="88"/>
  <c r="CA265" i="88"/>
  <c r="BX34" i="94" s="1"/>
  <c r="BU167" i="88"/>
  <c r="BR21" i="94"/>
  <c r="BQ23" i="94"/>
  <c r="BR20" i="94"/>
  <c r="BV118" i="88"/>
  <c r="BS33" i="94" s="1"/>
  <c r="G22" i="10"/>
  <c r="H22" i="10" s="1"/>
  <c r="I22" i="10" s="1"/>
  <c r="J22" i="10" s="1"/>
  <c r="K22" i="10" s="1"/>
  <c r="L22" i="10" s="1"/>
  <c r="M22" i="10" s="1"/>
  <c r="N22" i="10" s="1"/>
  <c r="O22" i="10" s="1"/>
  <c r="P22" i="10" s="1"/>
  <c r="Q22" i="10" s="1"/>
  <c r="R22" i="10" s="1"/>
  <c r="H20" i="10"/>
  <c r="I20" i="10" s="1"/>
  <c r="J20" i="10" s="1"/>
  <c r="K20" i="10" s="1"/>
  <c r="L20" i="10" s="1"/>
  <c r="M20" i="10" s="1"/>
  <c r="N20" i="10" s="1"/>
  <c r="O20" i="10" s="1"/>
  <c r="P20" i="10" s="1"/>
  <c r="Q20" i="10" s="1"/>
  <c r="R20" i="10" s="1"/>
  <c r="G33" i="10"/>
  <c r="G33" i="92" s="1"/>
  <c r="G33" i="11"/>
  <c r="H20" i="11"/>
  <c r="I20" i="11" s="1"/>
  <c r="J20" i="11" s="1"/>
  <c r="K20" i="11" s="1"/>
  <c r="L20" i="11" s="1"/>
  <c r="M20" i="11" s="1"/>
  <c r="N20" i="11" s="1"/>
  <c r="O20" i="11" s="1"/>
  <c r="P20" i="11" s="1"/>
  <c r="Q20" i="11" s="1"/>
  <c r="R20" i="11" s="1"/>
  <c r="BW160" i="88" l="1"/>
  <c r="BX62" i="88"/>
  <c r="BX111" i="88"/>
  <c r="EG60" i="6"/>
  <c r="EN60" i="6"/>
  <c r="BQ25" i="94"/>
  <c r="CB265" i="88"/>
  <c r="BY34" i="94" s="1"/>
  <c r="BR23" i="94"/>
  <c r="BR25" i="94" s="1"/>
  <c r="BS20" i="94"/>
  <c r="BW118" i="88"/>
  <c r="BT33" i="94" s="1"/>
  <c r="CA314" i="88"/>
  <c r="BV167" i="88"/>
  <c r="BS21" i="94"/>
  <c r="H20" i="5"/>
  <c r="BS3" i="88"/>
  <c r="CH14" i="88" s="1"/>
  <c r="BT3" i="88"/>
  <c r="CI14" i="88" s="1"/>
  <c r="BU3" i="88"/>
  <c r="CJ14" i="88" s="1"/>
  <c r="BV3" i="88"/>
  <c r="CK14" i="88" s="1"/>
  <c r="BW3" i="88"/>
  <c r="CL14" i="88" s="1"/>
  <c r="BX3" i="88"/>
  <c r="CM14" i="88" s="1"/>
  <c r="BY3" i="88"/>
  <c r="CN14" i="88" s="1"/>
  <c r="BZ3" i="88"/>
  <c r="CO14" i="88" s="1"/>
  <c r="CA3" i="88"/>
  <c r="CP14" i="88" s="1"/>
  <c r="CB3" i="88"/>
  <c r="CR14" i="88" s="1"/>
  <c r="CC3" i="88"/>
  <c r="CS14" i="88" s="1"/>
  <c r="BP15" i="6"/>
  <c r="BR15" i="6"/>
  <c r="BS15" i="6"/>
  <c r="BT15" i="6"/>
  <c r="BU15" i="6"/>
  <c r="BV15" i="6"/>
  <c r="BW15" i="6"/>
  <c r="BX15" i="6"/>
  <c r="BY15" i="6"/>
  <c r="BZ15" i="6"/>
  <c r="BS4" i="88"/>
  <c r="BT4" i="88"/>
  <c r="BU4" i="88"/>
  <c r="BV4" i="88"/>
  <c r="BW4" i="88"/>
  <c r="BX4" i="88"/>
  <c r="BY4" i="88"/>
  <c r="BZ4" i="88"/>
  <c r="CA4" i="88"/>
  <c r="CB4" i="88"/>
  <c r="CC4" i="88"/>
  <c r="BS8" i="88"/>
  <c r="BT8" i="88"/>
  <c r="BU8" i="88"/>
  <c r="BV8" i="88"/>
  <c r="BW8" i="88"/>
  <c r="BX8" i="88"/>
  <c r="BY8" i="88"/>
  <c r="BZ8" i="88"/>
  <c r="CA8" i="88"/>
  <c r="CB8" i="88"/>
  <c r="CC8" i="88"/>
  <c r="BR8" i="88"/>
  <c r="BR4" i="88"/>
  <c r="BO15" i="6"/>
  <c r="BR3" i="88"/>
  <c r="CG14" i="88" s="1"/>
  <c r="BF3" i="88"/>
  <c r="BU14" i="88" s="1"/>
  <c r="BG3" i="88"/>
  <c r="BV14" i="88" s="1"/>
  <c r="BH3" i="88"/>
  <c r="BW14" i="88" s="1"/>
  <c r="BI3" i="88"/>
  <c r="BX14" i="88" s="1"/>
  <c r="BJ3" i="88"/>
  <c r="BY14" i="88" s="1"/>
  <c r="BK3" i="88"/>
  <c r="BZ14" i="88" s="1"/>
  <c r="BL3" i="88"/>
  <c r="CA14" i="88" s="1"/>
  <c r="BM3" i="88"/>
  <c r="CB14" i="88" s="1"/>
  <c r="BN3" i="88"/>
  <c r="CC14" i="88" s="1"/>
  <c r="BO3" i="88"/>
  <c r="CE14" i="88" s="1"/>
  <c r="BP3" i="88"/>
  <c r="CF14" i="88" s="1"/>
  <c r="BD15" i="6"/>
  <c r="BE15" i="6"/>
  <c r="BF15" i="6"/>
  <c r="BG15" i="6"/>
  <c r="BH15" i="6"/>
  <c r="BI15" i="6"/>
  <c r="BJ15" i="6"/>
  <c r="BK15" i="6"/>
  <c r="BL15" i="6"/>
  <c r="BM15" i="6"/>
  <c r="BN15" i="6"/>
  <c r="BF4" i="88"/>
  <c r="BG4" i="88"/>
  <c r="BH4" i="88"/>
  <c r="BI4" i="88"/>
  <c r="BJ4" i="88"/>
  <c r="BK4" i="88"/>
  <c r="BL4" i="88"/>
  <c r="BM4" i="88"/>
  <c r="BN4" i="88"/>
  <c r="BO4" i="88"/>
  <c r="BP4" i="88"/>
  <c r="BT16" i="88"/>
  <c r="BF8" i="88"/>
  <c r="BG8" i="88"/>
  <c r="BH8" i="88"/>
  <c r="BI8" i="88"/>
  <c r="BJ8" i="88"/>
  <c r="BK8" i="88"/>
  <c r="BL8" i="88"/>
  <c r="BM8" i="88"/>
  <c r="BN8" i="88"/>
  <c r="BO8" i="88"/>
  <c r="BP8" i="88"/>
  <c r="BE8" i="88"/>
  <c r="BP16" i="88"/>
  <c r="BE4" i="88"/>
  <c r="BC15" i="6"/>
  <c r="BE3" i="88"/>
  <c r="BT14" i="88" s="1"/>
  <c r="AS3" i="88"/>
  <c r="BH14" i="88" s="1"/>
  <c r="AT3" i="88"/>
  <c r="BI14" i="88" s="1"/>
  <c r="AU3" i="88"/>
  <c r="BJ14" i="88" s="1"/>
  <c r="AV3" i="88"/>
  <c r="BK14" i="88" s="1"/>
  <c r="AW3" i="88"/>
  <c r="BL14" i="88" s="1"/>
  <c r="AX3" i="88"/>
  <c r="BM14" i="88" s="1"/>
  <c r="AY3" i="88"/>
  <c r="BN14" i="88" s="1"/>
  <c r="AZ3" i="88"/>
  <c r="BO14" i="88" s="1"/>
  <c r="BA3" i="88"/>
  <c r="BP14" i="88" s="1"/>
  <c r="BB3" i="88"/>
  <c r="BR14" i="88" s="1"/>
  <c r="BC3" i="88"/>
  <c r="BS14" i="88" s="1"/>
  <c r="AR15" i="6"/>
  <c r="AS15" i="6"/>
  <c r="AT15" i="6"/>
  <c r="AU15" i="6"/>
  <c r="AV15" i="6"/>
  <c r="AW15" i="6"/>
  <c r="AX15" i="6"/>
  <c r="AY15" i="6"/>
  <c r="AZ15" i="6"/>
  <c r="BA15" i="6"/>
  <c r="BB15" i="6"/>
  <c r="AS4" i="88"/>
  <c r="AT4" i="88"/>
  <c r="AU4" i="88"/>
  <c r="AV4" i="88"/>
  <c r="AW4" i="88"/>
  <c r="AX4" i="88"/>
  <c r="AY4" i="88"/>
  <c r="AZ4" i="88"/>
  <c r="BA4" i="88"/>
  <c r="BB4" i="88"/>
  <c r="BC4" i="88"/>
  <c r="AS8" i="88"/>
  <c r="BA19" i="88" s="1"/>
  <c r="AT8" i="88"/>
  <c r="AU8" i="88"/>
  <c r="AV8" i="88"/>
  <c r="AW8" i="88"/>
  <c r="AX8" i="88"/>
  <c r="AY8" i="88"/>
  <c r="AZ8" i="88"/>
  <c r="BA8" i="88"/>
  <c r="BB8" i="88"/>
  <c r="BC8" i="88"/>
  <c r="AR8" i="88"/>
  <c r="AR4" i="88"/>
  <c r="AQ15" i="6"/>
  <c r="AR3" i="88"/>
  <c r="BG14" i="88" s="1"/>
  <c r="AF3" i="88"/>
  <c r="AU14" i="88" s="1"/>
  <c r="AG3" i="88"/>
  <c r="AV14" i="88" s="1"/>
  <c r="AH3" i="88"/>
  <c r="AW14" i="88" s="1"/>
  <c r="AI3" i="88"/>
  <c r="AX14" i="88" s="1"/>
  <c r="AJ3" i="88"/>
  <c r="AY14" i="88" s="1"/>
  <c r="AK3" i="88"/>
  <c r="AZ14" i="88" s="1"/>
  <c r="AL3" i="88"/>
  <c r="BA14" i="88" s="1"/>
  <c r="AM3" i="88"/>
  <c r="BB14" i="88" s="1"/>
  <c r="AN3" i="88"/>
  <c r="BC14" i="88" s="1"/>
  <c r="AO3" i="88"/>
  <c r="BE14" i="88" s="1"/>
  <c r="AP3" i="88"/>
  <c r="BF14" i="88" s="1"/>
  <c r="AG15" i="6"/>
  <c r="AH15" i="6"/>
  <c r="AI15" i="6"/>
  <c r="AK15" i="6"/>
  <c r="AL15" i="6"/>
  <c r="AM15" i="6"/>
  <c r="AO15" i="6"/>
  <c r="AP15" i="6"/>
  <c r="AF4" i="88"/>
  <c r="AG4" i="88"/>
  <c r="AH4" i="88"/>
  <c r="AI4" i="88"/>
  <c r="AJ4" i="88"/>
  <c r="AK4" i="88"/>
  <c r="AL4" i="88"/>
  <c r="AM4" i="88"/>
  <c r="AN4" i="88"/>
  <c r="AO4" i="88"/>
  <c r="AP4" i="88"/>
  <c r="AF8" i="88"/>
  <c r="AG8" i="88"/>
  <c r="AH8" i="88"/>
  <c r="AI8" i="88"/>
  <c r="AJ8" i="88"/>
  <c r="AK8" i="88"/>
  <c r="AL8" i="88"/>
  <c r="AM8" i="88"/>
  <c r="AN8" i="88"/>
  <c r="AO8" i="88"/>
  <c r="AP8" i="88"/>
  <c r="AE8" i="88"/>
  <c r="AM19" i="88" s="1"/>
  <c r="AE4" i="88"/>
  <c r="AE15" i="6"/>
  <c r="AE3" i="88"/>
  <c r="AT14" i="88" s="1"/>
  <c r="S3" i="88"/>
  <c r="T3" i="88"/>
  <c r="U3" i="88"/>
  <c r="V3" i="88"/>
  <c r="W3" i="88"/>
  <c r="X3" i="88"/>
  <c r="Y3" i="88"/>
  <c r="Z3" i="88"/>
  <c r="AA3" i="88"/>
  <c r="AB3" i="88"/>
  <c r="AC3" i="88"/>
  <c r="T15" i="6"/>
  <c r="U15" i="6"/>
  <c r="V15" i="6"/>
  <c r="W15" i="6"/>
  <c r="X15" i="6"/>
  <c r="Y15" i="6"/>
  <c r="Z15" i="6"/>
  <c r="AA15" i="6"/>
  <c r="AB15" i="6"/>
  <c r="AC15" i="6"/>
  <c r="AD15" i="6"/>
  <c r="S4" i="88"/>
  <c r="T15" i="7" s="1"/>
  <c r="T4" i="88"/>
  <c r="U15" i="7" s="1"/>
  <c r="U4" i="88"/>
  <c r="V15" i="7" s="1"/>
  <c r="V4" i="88"/>
  <c r="W15" i="7" s="1"/>
  <c r="W4" i="88"/>
  <c r="X15" i="7" s="1"/>
  <c r="X4" i="88"/>
  <c r="Y15" i="7" s="1"/>
  <c r="Y4" i="88"/>
  <c r="Z15" i="7" s="1"/>
  <c r="Z4" i="88"/>
  <c r="AA15" i="7" s="1"/>
  <c r="AA4" i="88"/>
  <c r="AB15" i="7" s="1"/>
  <c r="AB4" i="88"/>
  <c r="AC15" i="7" s="1"/>
  <c r="AC4" i="88"/>
  <c r="AD15" i="7" s="1"/>
  <c r="T15" i="10"/>
  <c r="U15" i="10"/>
  <c r="V15" i="10"/>
  <c r="W15" i="10"/>
  <c r="X15" i="10"/>
  <c r="Y15" i="10"/>
  <c r="Z15" i="10"/>
  <c r="AA15" i="10"/>
  <c r="AB15" i="10"/>
  <c r="AC15" i="10"/>
  <c r="AD15" i="10"/>
  <c r="S8" i="88"/>
  <c r="T15" i="11" s="1"/>
  <c r="T8" i="88"/>
  <c r="U15" i="11" s="1"/>
  <c r="U8" i="88"/>
  <c r="V15" i="11" s="1"/>
  <c r="V8" i="88"/>
  <c r="W15" i="11" s="1"/>
  <c r="W8" i="88"/>
  <c r="X15" i="11" s="1"/>
  <c r="X8" i="88"/>
  <c r="Y15" i="11" s="1"/>
  <c r="Y8" i="88"/>
  <c r="Z15" i="11" s="1"/>
  <c r="Z8" i="88"/>
  <c r="AA15" i="11" s="1"/>
  <c r="AA8" i="88"/>
  <c r="AB15" i="11" s="1"/>
  <c r="AB8" i="88"/>
  <c r="AC15" i="11" s="1"/>
  <c r="AC8" i="88"/>
  <c r="AD15" i="11" s="1"/>
  <c r="R8" i="88"/>
  <c r="S15" i="10"/>
  <c r="R4" i="88"/>
  <c r="S15" i="7" s="1"/>
  <c r="S15" i="6"/>
  <c r="R3" i="88"/>
  <c r="F3" i="88"/>
  <c r="G3" i="88"/>
  <c r="H3" i="88"/>
  <c r="I3" i="88"/>
  <c r="J3" i="88"/>
  <c r="K3" i="88"/>
  <c r="L3" i="88"/>
  <c r="M3" i="88"/>
  <c r="N3" i="88"/>
  <c r="O3" i="88"/>
  <c r="P3" i="88"/>
  <c r="I15" i="6"/>
  <c r="J15" i="6"/>
  <c r="K15" i="6"/>
  <c r="M15" i="6"/>
  <c r="N15" i="6"/>
  <c r="O15" i="6"/>
  <c r="Q15" i="6"/>
  <c r="R15" i="6"/>
  <c r="F4" i="88"/>
  <c r="H15" i="7" s="1"/>
  <c r="G4" i="88"/>
  <c r="I15" i="7" s="1"/>
  <c r="H4" i="88"/>
  <c r="J15" i="7" s="1"/>
  <c r="I4" i="88"/>
  <c r="J4" i="88"/>
  <c r="L15" i="7" s="1"/>
  <c r="K4" i="88"/>
  <c r="M15" i="7" s="1"/>
  <c r="L4" i="88"/>
  <c r="N15" i="7" s="1"/>
  <c r="M4" i="88"/>
  <c r="O15" i="7" s="1"/>
  <c r="N4" i="88"/>
  <c r="P15" i="7" s="1"/>
  <c r="O4" i="88"/>
  <c r="Q15" i="7" s="1"/>
  <c r="P4" i="88"/>
  <c r="R15" i="7" s="1"/>
  <c r="F8" i="88"/>
  <c r="H15" i="11" s="1"/>
  <c r="G8" i="88"/>
  <c r="I15" i="11" s="1"/>
  <c r="H8" i="88"/>
  <c r="I8" i="88"/>
  <c r="K15" i="11" s="1"/>
  <c r="J8" i="88"/>
  <c r="L15" i="11" s="1"/>
  <c r="K8" i="88"/>
  <c r="M15" i="11" s="1"/>
  <c r="L8" i="88"/>
  <c r="N15" i="11" s="1"/>
  <c r="M8" i="88"/>
  <c r="O15" i="11" s="1"/>
  <c r="N8" i="88"/>
  <c r="P15" i="11" s="1"/>
  <c r="O8" i="88"/>
  <c r="Q15" i="11" s="1"/>
  <c r="P8" i="88"/>
  <c r="E8" i="88"/>
  <c r="G15" i="11" s="1"/>
  <c r="E4" i="88"/>
  <c r="G15" i="7" s="1"/>
  <c r="G15" i="6"/>
  <c r="BX160" i="88" l="1"/>
  <c r="BY62" i="88"/>
  <c r="BY111" i="88"/>
  <c r="I20" i="5"/>
  <c r="AE15" i="7"/>
  <c r="AM15" i="88"/>
  <c r="AO15" i="11"/>
  <c r="AX19" i="88"/>
  <c r="AW16" i="11" s="1"/>
  <c r="AK15" i="11"/>
  <c r="AT19" i="88"/>
  <c r="AG15" i="11"/>
  <c r="AO19" i="88"/>
  <c r="AO16" i="11" s="1"/>
  <c r="AN15" i="10"/>
  <c r="AZ16" i="88"/>
  <c r="AJ15" i="10"/>
  <c r="AV16" i="88"/>
  <c r="AU16" i="10" s="1"/>
  <c r="AF15" i="10"/>
  <c r="AR16" i="88"/>
  <c r="AM15" i="7"/>
  <c r="AV15" i="88"/>
  <c r="AI15" i="7"/>
  <c r="AR15" i="88"/>
  <c r="BB15" i="11"/>
  <c r="BL19" i="88"/>
  <c r="BJ16" i="11" s="1"/>
  <c r="AX15" i="11"/>
  <c r="BH19" i="88"/>
  <c r="AT15" i="11"/>
  <c r="BC19" i="88"/>
  <c r="BB16" i="11" s="1"/>
  <c r="BA15" i="10"/>
  <c r="BN16" i="88"/>
  <c r="AW15" i="10"/>
  <c r="BJ16" i="88"/>
  <c r="BH16" i="10" s="1"/>
  <c r="AS15" i="10"/>
  <c r="BF16" i="88"/>
  <c r="AZ15" i="7"/>
  <c r="BJ15" i="88"/>
  <c r="BH16" i="7" s="1"/>
  <c r="AV15" i="7"/>
  <c r="BF15" i="88"/>
  <c r="AR15" i="7"/>
  <c r="BA15" i="88"/>
  <c r="AZ16" i="7" s="1"/>
  <c r="BN15" i="11"/>
  <c r="BY19" i="88"/>
  <c r="BJ15" i="11"/>
  <c r="BU19" i="88"/>
  <c r="BR16" i="11" s="1"/>
  <c r="BF15" i="11"/>
  <c r="BP19" i="88"/>
  <c r="BM15" i="10"/>
  <c r="CA16" i="88"/>
  <c r="BX16" i="10" s="1"/>
  <c r="BI15" i="10"/>
  <c r="BW16" i="88"/>
  <c r="BE15" i="10"/>
  <c r="BS16" i="88"/>
  <c r="BP16" i="10" s="1"/>
  <c r="BL15" i="7"/>
  <c r="BW15" i="88"/>
  <c r="BH15" i="7"/>
  <c r="BS15" i="88"/>
  <c r="BP16" i="7" s="1"/>
  <c r="BD15" i="7"/>
  <c r="BN15" i="88"/>
  <c r="BZ15" i="11"/>
  <c r="CL19" i="88"/>
  <c r="BV15" i="11"/>
  <c r="CH19" i="88"/>
  <c r="BR15" i="11"/>
  <c r="CC19" i="88"/>
  <c r="BZ16" i="11" s="1"/>
  <c r="BY15" i="10"/>
  <c r="CN16" i="88"/>
  <c r="BU15" i="10"/>
  <c r="CJ16" i="88"/>
  <c r="BQ15" i="10"/>
  <c r="CF16" i="88"/>
  <c r="BX15" i="7"/>
  <c r="CJ15" i="88"/>
  <c r="BT15" i="7"/>
  <c r="CF15" i="88"/>
  <c r="BP15" i="7"/>
  <c r="CA15" i="88"/>
  <c r="BX16" i="7" s="1"/>
  <c r="AE15" i="10"/>
  <c r="AP16" i="88"/>
  <c r="AN15" i="11"/>
  <c r="AW19" i="88"/>
  <c r="AV16" i="11" s="1"/>
  <c r="AJ15" i="11"/>
  <c r="AS19" i="88"/>
  <c r="AF15" i="11"/>
  <c r="AN19" i="88"/>
  <c r="AN16" i="11" s="1"/>
  <c r="AM15" i="10"/>
  <c r="AY16" i="88"/>
  <c r="AI15" i="10"/>
  <c r="AU16" i="88"/>
  <c r="AT16" i="10" s="1"/>
  <c r="AP15" i="7"/>
  <c r="AY15" i="88"/>
  <c r="AL15" i="7"/>
  <c r="AU15" i="88"/>
  <c r="AT16" i="7" s="1"/>
  <c r="AH15" i="7"/>
  <c r="AP15" i="88"/>
  <c r="AQ15" i="7"/>
  <c r="AZ15" i="88"/>
  <c r="AY16" i="7" s="1"/>
  <c r="BA15" i="11"/>
  <c r="BK19" i="88"/>
  <c r="AW15" i="11"/>
  <c r="BG19" i="88"/>
  <c r="BE16" i="11" s="1"/>
  <c r="AS15" i="11"/>
  <c r="BB19" i="88"/>
  <c r="AZ15" i="10"/>
  <c r="BM16" i="88"/>
  <c r="BK16" i="10" s="1"/>
  <c r="AV15" i="10"/>
  <c r="BI16" i="88"/>
  <c r="AR15" i="10"/>
  <c r="BE16" i="88"/>
  <c r="BC16" i="10" s="1"/>
  <c r="AY15" i="7"/>
  <c r="BI15" i="88"/>
  <c r="AU15" i="7"/>
  <c r="BE15" i="88"/>
  <c r="BC16" i="7" s="1"/>
  <c r="BC15" i="7"/>
  <c r="BM15" i="88"/>
  <c r="BM15" i="11"/>
  <c r="BX19" i="88"/>
  <c r="BU16" i="11" s="1"/>
  <c r="BI15" i="11"/>
  <c r="BT19" i="88"/>
  <c r="BE15" i="11"/>
  <c r="BO19" i="88"/>
  <c r="BM16" i="11" s="1"/>
  <c r="BL15" i="10"/>
  <c r="BZ16" i="88"/>
  <c r="BH15" i="10"/>
  <c r="BV16" i="88"/>
  <c r="BS16" i="10" s="1"/>
  <c r="BD15" i="10"/>
  <c r="BR16" i="88"/>
  <c r="BK15" i="7"/>
  <c r="BV15" i="88"/>
  <c r="BS16" i="7" s="1"/>
  <c r="BG15" i="7"/>
  <c r="BR15" i="88"/>
  <c r="BO15" i="7"/>
  <c r="BZ15" i="88"/>
  <c r="BW16" i="7" s="1"/>
  <c r="BY15" i="11"/>
  <c r="CK19" i="88"/>
  <c r="BU15" i="11"/>
  <c r="CG19" i="88"/>
  <c r="BQ15" i="11"/>
  <c r="CB19" i="88"/>
  <c r="BX15" i="10"/>
  <c r="CM16" i="88"/>
  <c r="BT15" i="10"/>
  <c r="CI16" i="88"/>
  <c r="BP15" i="10"/>
  <c r="CE16" i="88"/>
  <c r="BW15" i="7"/>
  <c r="CI15" i="88"/>
  <c r="BS15" i="7"/>
  <c r="CE15" i="88"/>
  <c r="AM15" i="11"/>
  <c r="AV19" i="88"/>
  <c r="AI15" i="11"/>
  <c r="AR19" i="88"/>
  <c r="AQ16" i="11" s="1"/>
  <c r="AP15" i="10"/>
  <c r="BB16" i="88"/>
  <c r="AL15" i="10"/>
  <c r="AX16" i="88"/>
  <c r="AW16" i="10" s="1"/>
  <c r="AH15" i="10"/>
  <c r="AT16" i="88"/>
  <c r="AO15" i="7"/>
  <c r="AX15" i="88"/>
  <c r="AW16" i="7" s="1"/>
  <c r="AK15" i="7"/>
  <c r="AT15" i="88"/>
  <c r="AG15" i="7"/>
  <c r="AO15" i="88"/>
  <c r="AO16" i="7" s="1"/>
  <c r="AQ15" i="10"/>
  <c r="BC16" i="88"/>
  <c r="AZ15" i="11"/>
  <c r="BJ19" i="88"/>
  <c r="BH16" i="11" s="1"/>
  <c r="AV15" i="11"/>
  <c r="BF19" i="88"/>
  <c r="AY15" i="10"/>
  <c r="BL16" i="88"/>
  <c r="BJ16" i="10" s="1"/>
  <c r="AU15" i="10"/>
  <c r="BH16" i="88"/>
  <c r="BB15" i="7"/>
  <c r="BL15" i="88"/>
  <c r="BJ16" i="7" s="1"/>
  <c r="AX15" i="7"/>
  <c r="BH15" i="88"/>
  <c r="AT15" i="7"/>
  <c r="BC15" i="88"/>
  <c r="BB16" i="7" s="1"/>
  <c r="BL15" i="11"/>
  <c r="BW19" i="88"/>
  <c r="BH15" i="11"/>
  <c r="BS19" i="88"/>
  <c r="BP16" i="11" s="1"/>
  <c r="BD15" i="11"/>
  <c r="BN19" i="88"/>
  <c r="BK15" i="10"/>
  <c r="BY16" i="88"/>
  <c r="BV16" i="10" s="1"/>
  <c r="BG15" i="10"/>
  <c r="BU16" i="88"/>
  <c r="BN15" i="7"/>
  <c r="BY15" i="88"/>
  <c r="BJ15" i="7"/>
  <c r="BU15" i="88"/>
  <c r="BF15" i="7"/>
  <c r="BP15" i="88"/>
  <c r="BN16" i="7" s="1"/>
  <c r="BO15" i="10"/>
  <c r="CC16" i="88"/>
  <c r="BX15" i="11"/>
  <c r="CJ19" i="88"/>
  <c r="BT15" i="11"/>
  <c r="CF19" i="88"/>
  <c r="BP15" i="11"/>
  <c r="CA19" i="88"/>
  <c r="BX16" i="11" s="1"/>
  <c r="BW15" i="10"/>
  <c r="CL16" i="88"/>
  <c r="BS15" i="10"/>
  <c r="CH16" i="88"/>
  <c r="BZ15" i="7"/>
  <c r="CL15" i="88"/>
  <c r="BV15" i="7"/>
  <c r="CH15" i="88"/>
  <c r="BR15" i="7"/>
  <c r="CC15" i="88"/>
  <c r="AP15" i="11"/>
  <c r="AY19" i="88"/>
  <c r="AX16" i="11" s="1"/>
  <c r="AL15" i="11"/>
  <c r="AU19" i="88"/>
  <c r="AH15" i="11"/>
  <c r="AP19" i="88"/>
  <c r="AP16" i="11" s="1"/>
  <c r="AO15" i="10"/>
  <c r="BA16" i="88"/>
  <c r="AK15" i="10"/>
  <c r="AW16" i="88"/>
  <c r="AV16" i="10" s="1"/>
  <c r="AG15" i="10"/>
  <c r="AS16" i="88"/>
  <c r="AN15" i="7"/>
  <c r="AW15" i="88"/>
  <c r="AV16" i="7" s="1"/>
  <c r="AJ15" i="7"/>
  <c r="AS15" i="88"/>
  <c r="AF15" i="7"/>
  <c r="AN15" i="88"/>
  <c r="AN16" i="7" s="1"/>
  <c r="AQ15" i="11"/>
  <c r="AZ19" i="88"/>
  <c r="AY15" i="11"/>
  <c r="BI19" i="88"/>
  <c r="BG16" i="11" s="1"/>
  <c r="AU15" i="11"/>
  <c r="BE19" i="88"/>
  <c r="BB15" i="10"/>
  <c r="BO16" i="88"/>
  <c r="BM16" i="10" s="1"/>
  <c r="AX15" i="10"/>
  <c r="BK16" i="88"/>
  <c r="AT15" i="10"/>
  <c r="BG16" i="88"/>
  <c r="BE16" i="10" s="1"/>
  <c r="BA15" i="7"/>
  <c r="BK15" i="88"/>
  <c r="AW15" i="7"/>
  <c r="BG15" i="88"/>
  <c r="BE16" i="7" s="1"/>
  <c r="AS15" i="7"/>
  <c r="BB15" i="88"/>
  <c r="BC15" i="11"/>
  <c r="BM19" i="88"/>
  <c r="BK16" i="11" s="1"/>
  <c r="BK15" i="11"/>
  <c r="BV19" i="88"/>
  <c r="BG15" i="11"/>
  <c r="BR19" i="88"/>
  <c r="BO16" i="11" s="1"/>
  <c r="BN15" i="10"/>
  <c r="CB16" i="88"/>
  <c r="BJ15" i="10"/>
  <c r="BX16" i="88"/>
  <c r="BU16" i="10" s="1"/>
  <c r="BM15" i="7"/>
  <c r="BX15" i="88"/>
  <c r="BI15" i="7"/>
  <c r="BT15" i="88"/>
  <c r="BQ16" i="7" s="1"/>
  <c r="BE15" i="7"/>
  <c r="BO15" i="88"/>
  <c r="BO15" i="11"/>
  <c r="BZ19" i="88"/>
  <c r="BW16" i="11" s="1"/>
  <c r="BW15" i="11"/>
  <c r="CI19" i="88"/>
  <c r="BS15" i="11"/>
  <c r="CE19" i="88"/>
  <c r="BZ15" i="10"/>
  <c r="CO16" i="88"/>
  <c r="BV15" i="10"/>
  <c r="CK16" i="88"/>
  <c r="BR15" i="10"/>
  <c r="CG16" i="88"/>
  <c r="BY15" i="7"/>
  <c r="CK15" i="88"/>
  <c r="BU15" i="7"/>
  <c r="CG15" i="88"/>
  <c r="BQ15" i="7"/>
  <c r="CB15" i="88"/>
  <c r="BY16" i="7" s="1"/>
  <c r="EH60" i="6"/>
  <c r="O10" i="88"/>
  <c r="BR10" i="88"/>
  <c r="BE10" i="88"/>
  <c r="AR10" i="88"/>
  <c r="AM10" i="88"/>
  <c r="AI10" i="88"/>
  <c r="P10" i="88"/>
  <c r="CB314" i="88"/>
  <c r="BS23" i="94"/>
  <c r="BT20" i="94"/>
  <c r="BW167" i="88"/>
  <c r="BT21" i="94"/>
  <c r="BX118" i="88"/>
  <c r="BU33" i="94" s="1"/>
  <c r="CC265" i="88"/>
  <c r="BZ34" i="94" s="1"/>
  <c r="N15" i="5"/>
  <c r="N15" i="92" s="1"/>
  <c r="L10" i="88"/>
  <c r="AC10" i="88"/>
  <c r="Y10" i="88"/>
  <c r="AZ10" i="88"/>
  <c r="AV10" i="88"/>
  <c r="BM10" i="88"/>
  <c r="M15" i="5"/>
  <c r="M15" i="92" s="1"/>
  <c r="K10" i="88"/>
  <c r="I15" i="5"/>
  <c r="I15" i="92" s="1"/>
  <c r="G10" i="88"/>
  <c r="AB10" i="88"/>
  <c r="X10" i="88"/>
  <c r="AP10" i="88"/>
  <c r="AL10" i="88"/>
  <c r="BC10" i="88"/>
  <c r="AY10" i="88"/>
  <c r="BL10" i="88"/>
  <c r="CB10" i="88"/>
  <c r="BX10" i="88"/>
  <c r="P15" i="5"/>
  <c r="N10" i="88"/>
  <c r="L15" i="5"/>
  <c r="J10" i="88"/>
  <c r="H15" i="5"/>
  <c r="F10" i="88"/>
  <c r="AA10" i="88"/>
  <c r="W10" i="88"/>
  <c r="S10" i="88"/>
  <c r="AO10" i="88"/>
  <c r="AK10" i="88"/>
  <c r="AG10" i="88"/>
  <c r="BB10" i="88"/>
  <c r="AX10" i="88"/>
  <c r="AT10" i="88"/>
  <c r="BO10" i="88"/>
  <c r="BK10" i="88"/>
  <c r="BG10" i="88"/>
  <c r="CA10" i="88"/>
  <c r="BW10" i="88"/>
  <c r="BS10" i="88"/>
  <c r="J15" i="5"/>
  <c r="H10" i="88"/>
  <c r="U10" i="88"/>
  <c r="BI10" i="88"/>
  <c r="CC10" i="88"/>
  <c r="BY10" i="88"/>
  <c r="BU10" i="88"/>
  <c r="T10" i="88"/>
  <c r="AH10" i="88"/>
  <c r="AU10" i="88"/>
  <c r="BP10" i="88"/>
  <c r="BH10" i="88"/>
  <c r="BT10" i="88"/>
  <c r="M10" i="88"/>
  <c r="I10" i="88"/>
  <c r="R10" i="88"/>
  <c r="Z10" i="88"/>
  <c r="V10" i="88"/>
  <c r="AE10" i="88"/>
  <c r="AN10" i="88"/>
  <c r="AJ10" i="88"/>
  <c r="AF10" i="88"/>
  <c r="BA10" i="88"/>
  <c r="AW10" i="88"/>
  <c r="AS10" i="88"/>
  <c r="BN10" i="88"/>
  <c r="BJ10" i="88"/>
  <c r="BF10" i="88"/>
  <c r="BZ10" i="88"/>
  <c r="BV10" i="88"/>
  <c r="Q15" i="5"/>
  <c r="Q15" i="92" s="1"/>
  <c r="AC15" i="5"/>
  <c r="AC15" i="92" s="1"/>
  <c r="Y15" i="5"/>
  <c r="Y15" i="92" s="1"/>
  <c r="U15" i="5"/>
  <c r="U15" i="92" s="1"/>
  <c r="AP15" i="5"/>
  <c r="AP15" i="92" s="1"/>
  <c r="AL15" i="5"/>
  <c r="AL15" i="92" s="1"/>
  <c r="BB15" i="5"/>
  <c r="BB16" i="5"/>
  <c r="AT15" i="5"/>
  <c r="AT15" i="92" s="1"/>
  <c r="BN15" i="5"/>
  <c r="BN15" i="92" s="1"/>
  <c r="BF15" i="5"/>
  <c r="BY15" i="5"/>
  <c r="BQ15" i="5"/>
  <c r="AB15" i="5"/>
  <c r="AB15" i="92" s="1"/>
  <c r="X15" i="5"/>
  <c r="X15" i="92" s="1"/>
  <c r="AO15" i="5"/>
  <c r="AK15" i="5"/>
  <c r="AK15" i="92" s="1"/>
  <c r="AG15" i="5"/>
  <c r="AG15" i="92" s="1"/>
  <c r="AW15" i="5"/>
  <c r="AS15" i="5"/>
  <c r="AS15" i="92" s="1"/>
  <c r="BI15" i="5"/>
  <c r="BI15" i="92" s="1"/>
  <c r="BE15" i="5"/>
  <c r="BE15" i="92" s="1"/>
  <c r="BX15" i="5"/>
  <c r="BT15" i="5"/>
  <c r="BT15" i="92" s="1"/>
  <c r="BP15" i="5"/>
  <c r="BP15" i="92" s="1"/>
  <c r="K15" i="5"/>
  <c r="S15" i="5"/>
  <c r="S15" i="11"/>
  <c r="AA15" i="5"/>
  <c r="AA15" i="92" s="1"/>
  <c r="W15" i="5"/>
  <c r="W15" i="92" s="1"/>
  <c r="AE15" i="5"/>
  <c r="AN15" i="5"/>
  <c r="AJ15" i="5"/>
  <c r="AF15" i="5"/>
  <c r="AZ15" i="5"/>
  <c r="AR15" i="5"/>
  <c r="BC15" i="10"/>
  <c r="BN16" i="10"/>
  <c r="BL15" i="5"/>
  <c r="BL15" i="92" s="1"/>
  <c r="BH15" i="5"/>
  <c r="BD15" i="5"/>
  <c r="BD15" i="92" s="1"/>
  <c r="BW15" i="5"/>
  <c r="BW15" i="92" s="1"/>
  <c r="BS15" i="5"/>
  <c r="AH15" i="5"/>
  <c r="AX15" i="5"/>
  <c r="AX15" i="92" s="1"/>
  <c r="BJ15" i="5"/>
  <c r="BJ15" i="92" s="1"/>
  <c r="BU15" i="5"/>
  <c r="T15" i="5"/>
  <c r="T15" i="92" s="1"/>
  <c r="BA15" i="5"/>
  <c r="BA15" i="92" s="1"/>
  <c r="BM15" i="5"/>
  <c r="BM15" i="92" s="1"/>
  <c r="K15" i="7"/>
  <c r="R15" i="5"/>
  <c r="AD15" i="5"/>
  <c r="AD15" i="92" s="1"/>
  <c r="AD16" i="5"/>
  <c r="Z15" i="5"/>
  <c r="Z15" i="92" s="1"/>
  <c r="V15" i="5"/>
  <c r="V15" i="92" s="1"/>
  <c r="AM15" i="5"/>
  <c r="AM15" i="92" s="1"/>
  <c r="AI15" i="5"/>
  <c r="AI15" i="92" s="1"/>
  <c r="AQ15" i="5"/>
  <c r="AY15" i="5"/>
  <c r="AU15" i="5"/>
  <c r="AU15" i="92" s="1"/>
  <c r="BC15" i="5"/>
  <c r="BK15" i="5"/>
  <c r="BG15" i="5"/>
  <c r="BO15" i="5"/>
  <c r="BO15" i="92" s="1"/>
  <c r="BZ15" i="5"/>
  <c r="BZ15" i="92" s="1"/>
  <c r="BZ16" i="5"/>
  <c r="BV15" i="5"/>
  <c r="BR15" i="5"/>
  <c r="BR15" i="92" s="1"/>
  <c r="AV15" i="5"/>
  <c r="AV15" i="92" s="1"/>
  <c r="BD8" i="88"/>
  <c r="AR15" i="11"/>
  <c r="R15" i="11"/>
  <c r="Q8" i="88"/>
  <c r="J15" i="11"/>
  <c r="P15" i="6"/>
  <c r="L15" i="6"/>
  <c r="H15" i="6"/>
  <c r="O15" i="5"/>
  <c r="O15" i="92" s="1"/>
  <c r="AQ8" i="88"/>
  <c r="AE15" i="11"/>
  <c r="AN15" i="6"/>
  <c r="AJ15" i="6"/>
  <c r="AF15" i="6"/>
  <c r="BQ15" i="6"/>
  <c r="BQ8" i="88"/>
  <c r="BF15" i="10"/>
  <c r="CD3" i="88"/>
  <c r="CD4" i="88"/>
  <c r="CD5" i="88"/>
  <c r="BQ4" i="88"/>
  <c r="BD3" i="88"/>
  <c r="AD3" i="88"/>
  <c r="AD5" i="88"/>
  <c r="AD4" i="88"/>
  <c r="AQ7" i="88"/>
  <c r="BD7" i="88"/>
  <c r="Q4" i="88"/>
  <c r="BQ7" i="88"/>
  <c r="AQ4" i="88"/>
  <c r="CD7" i="88"/>
  <c r="BD4" i="88"/>
  <c r="AD8" i="88"/>
  <c r="BQ3" i="88"/>
  <c r="Q7" i="88"/>
  <c r="CD8" i="88"/>
  <c r="AQ3" i="88"/>
  <c r="AD7" i="88"/>
  <c r="AQ5" i="88"/>
  <c r="BD5" i="88"/>
  <c r="BQ5" i="88"/>
  <c r="BP16" i="6"/>
  <c r="BQ16" i="6"/>
  <c r="BR16" i="6"/>
  <c r="BS16" i="6"/>
  <c r="BT16" i="6"/>
  <c r="BU16" i="6"/>
  <c r="BV16" i="6"/>
  <c r="BW16" i="6"/>
  <c r="BX16" i="6"/>
  <c r="BY16" i="6"/>
  <c r="BZ16" i="6"/>
  <c r="BR16" i="7"/>
  <c r="BT16" i="7"/>
  <c r="BU16" i="7"/>
  <c r="BV16" i="7"/>
  <c r="BZ16" i="7"/>
  <c r="BQ16" i="10"/>
  <c r="BR16" i="10"/>
  <c r="BT16" i="10"/>
  <c r="BW16" i="10"/>
  <c r="BY16" i="10"/>
  <c r="BZ16" i="10"/>
  <c r="BQ16" i="11"/>
  <c r="BS16" i="11"/>
  <c r="BT16" i="11"/>
  <c r="BV16" i="11"/>
  <c r="BY16" i="11"/>
  <c r="BO16" i="10"/>
  <c r="BO16" i="7"/>
  <c r="BO16" i="6"/>
  <c r="BD16" i="6"/>
  <c r="BE16" i="6"/>
  <c r="BF16" i="6"/>
  <c r="BG16" i="6"/>
  <c r="BH16" i="6"/>
  <c r="BI16" i="6"/>
  <c r="BJ16" i="6"/>
  <c r="BK16" i="6"/>
  <c r="BL16" i="6"/>
  <c r="BM16" i="6"/>
  <c r="BN16" i="6"/>
  <c r="BD16" i="7"/>
  <c r="BF16" i="7"/>
  <c r="BG16" i="7"/>
  <c r="BI16" i="7"/>
  <c r="BK16" i="7"/>
  <c r="BL16" i="7"/>
  <c r="BM16" i="7"/>
  <c r="BD16" i="10"/>
  <c r="BF16" i="10"/>
  <c r="BG16" i="10"/>
  <c r="BI16" i="10"/>
  <c r="BL16" i="10"/>
  <c r="BD16" i="11"/>
  <c r="BF16" i="11"/>
  <c r="BI16" i="11"/>
  <c r="BL16" i="11"/>
  <c r="BN16" i="11"/>
  <c r="BC16" i="11"/>
  <c r="BC16" i="6"/>
  <c r="AR16" i="6"/>
  <c r="AS16" i="6"/>
  <c r="AT16" i="6"/>
  <c r="AU16" i="6"/>
  <c r="AV16" i="6"/>
  <c r="AW16" i="6"/>
  <c r="AX16" i="6"/>
  <c r="AY16" i="6"/>
  <c r="AZ16" i="6"/>
  <c r="BA16" i="6"/>
  <c r="BB16" i="6"/>
  <c r="AR16" i="7"/>
  <c r="AS16" i="7"/>
  <c r="AU16" i="7"/>
  <c r="AX16" i="7"/>
  <c r="BA16" i="7"/>
  <c r="AR16" i="10"/>
  <c r="AS16" i="10"/>
  <c r="AX16" i="10"/>
  <c r="AY16" i="10"/>
  <c r="AZ16" i="10"/>
  <c r="BA16" i="10"/>
  <c r="BB16" i="10"/>
  <c r="AR16" i="11"/>
  <c r="AS16" i="11"/>
  <c r="AT16" i="11"/>
  <c r="AU16" i="11"/>
  <c r="AY16" i="11"/>
  <c r="AZ16" i="11"/>
  <c r="BA16" i="11"/>
  <c r="AQ16" i="10"/>
  <c r="AQ16" i="7"/>
  <c r="AQ16" i="6"/>
  <c r="AP16" i="6"/>
  <c r="AM16" i="7"/>
  <c r="AP16" i="7"/>
  <c r="AP16" i="10"/>
  <c r="AM16" i="11"/>
  <c r="EB8" i="88"/>
  <c r="DU15" i="11" s="1"/>
  <c r="EA8" i="88"/>
  <c r="DT15" i="11" s="1"/>
  <c r="DZ8" i="88"/>
  <c r="DS15" i="11" s="1"/>
  <c r="DY8" i="88"/>
  <c r="DR15" i="11" s="1"/>
  <c r="DX8" i="88"/>
  <c r="DQ15" i="11" s="1"/>
  <c r="DW8" i="88"/>
  <c r="DP15" i="11" s="1"/>
  <c r="DV8" i="88"/>
  <c r="DO15" i="11" s="1"/>
  <c r="DU8" i="88"/>
  <c r="DT8" i="88"/>
  <c r="DS8" i="88"/>
  <c r="DU15" i="10"/>
  <c r="DT15" i="10"/>
  <c r="DS15" i="10"/>
  <c r="DR15" i="10"/>
  <c r="DQ15" i="10"/>
  <c r="DP15" i="10"/>
  <c r="DO15" i="10"/>
  <c r="DN15" i="10"/>
  <c r="DM15" i="10"/>
  <c r="DL15" i="10"/>
  <c r="EB4" i="88"/>
  <c r="DU15" i="7" s="1"/>
  <c r="EA4" i="88"/>
  <c r="DT15" i="7" s="1"/>
  <c r="DZ4" i="88"/>
  <c r="DS15" i="7" s="1"/>
  <c r="DY4" i="88"/>
  <c r="DR15" i="7" s="1"/>
  <c r="DX4" i="88"/>
  <c r="DQ15" i="7" s="1"/>
  <c r="DW4" i="88"/>
  <c r="DP15" i="7" s="1"/>
  <c r="DV4" i="88"/>
  <c r="DO15" i="7" s="1"/>
  <c r="DU4" i="88"/>
  <c r="DT4" i="88"/>
  <c r="DS4" i="88"/>
  <c r="DU15" i="6"/>
  <c r="DT15" i="6"/>
  <c r="DS15" i="6"/>
  <c r="DR15" i="6"/>
  <c r="DQ15" i="6"/>
  <c r="DP15" i="6"/>
  <c r="DO15" i="6"/>
  <c r="DN15" i="6"/>
  <c r="DM15" i="6"/>
  <c r="DL15" i="6"/>
  <c r="EB3" i="88"/>
  <c r="EA3" i="88"/>
  <c r="DZ3" i="88"/>
  <c r="DY3" i="88"/>
  <c r="DX3" i="88"/>
  <c r="DW3" i="88"/>
  <c r="DV3" i="88"/>
  <c r="DU3" i="88"/>
  <c r="DT3" i="88"/>
  <c r="DS3" i="88"/>
  <c r="DO8" i="88"/>
  <c r="DN8" i="88"/>
  <c r="DM8" i="88"/>
  <c r="DL8" i="88"/>
  <c r="DK8" i="88"/>
  <c r="DJ8" i="88"/>
  <c r="DI8" i="88"/>
  <c r="DH8" i="88"/>
  <c r="DG8" i="88"/>
  <c r="DF8" i="88"/>
  <c r="DN19" i="88" s="1"/>
  <c r="DO4" i="88"/>
  <c r="DN4" i="88"/>
  <c r="DM4" i="88"/>
  <c r="DL4" i="88"/>
  <c r="DK4" i="88"/>
  <c r="DJ4" i="88"/>
  <c r="DI4" i="88"/>
  <c r="DH4" i="88"/>
  <c r="DG4" i="88"/>
  <c r="DF4" i="88"/>
  <c r="DI15" i="6"/>
  <c r="DH15" i="6"/>
  <c r="DG15" i="6"/>
  <c r="DF15" i="6"/>
  <c r="DE15" i="6"/>
  <c r="DD15" i="6"/>
  <c r="DC15" i="6"/>
  <c r="DB15" i="6"/>
  <c r="DA15" i="6"/>
  <c r="CZ15" i="6"/>
  <c r="DO3" i="88"/>
  <c r="DN3" i="88"/>
  <c r="EC14" i="88" s="1"/>
  <c r="DM3" i="88"/>
  <c r="EB14" i="88" s="1"/>
  <c r="DL3" i="88"/>
  <c r="EA14" i="88" s="1"/>
  <c r="DK3" i="88"/>
  <c r="DZ14" i="88" s="1"/>
  <c r="DJ3" i="88"/>
  <c r="DY14" i="88" s="1"/>
  <c r="DI3" i="88"/>
  <c r="DX14" i="88" s="1"/>
  <c r="DH3" i="88"/>
  <c r="DW14" i="88" s="1"/>
  <c r="DG3" i="88"/>
  <c r="DV14" i="88" s="1"/>
  <c r="DF3" i="88"/>
  <c r="DU14" i="88" s="1"/>
  <c r="DB8" i="88"/>
  <c r="DA8" i="88"/>
  <c r="CZ8" i="88"/>
  <c r="CY8" i="88"/>
  <c r="CX8" i="88"/>
  <c r="CW8" i="88"/>
  <c r="CV8" i="88"/>
  <c r="CU8" i="88"/>
  <c r="CT8" i="88"/>
  <c r="CS8" i="88"/>
  <c r="DB4" i="88"/>
  <c r="DA4" i="88"/>
  <c r="CZ4" i="88"/>
  <c r="CY4" i="88"/>
  <c r="CX4" i="88"/>
  <c r="CW4" i="88"/>
  <c r="CV4" i="88"/>
  <c r="CU4" i="88"/>
  <c r="CT4" i="88"/>
  <c r="CS4" i="88"/>
  <c r="CW15" i="6"/>
  <c r="CU15" i="6"/>
  <c r="CT15" i="6"/>
  <c r="CS15" i="6"/>
  <c r="CQ15" i="6"/>
  <c r="CP15" i="6"/>
  <c r="CO15" i="6"/>
  <c r="DB3" i="88"/>
  <c r="DR14" i="88" s="1"/>
  <c r="DA3" i="88"/>
  <c r="DP14" i="88" s="1"/>
  <c r="CZ3" i="88"/>
  <c r="DO14" i="88" s="1"/>
  <c r="CY3" i="88"/>
  <c r="DN14" i="88" s="1"/>
  <c r="CX3" i="88"/>
  <c r="DM14" i="88" s="1"/>
  <c r="CW3" i="88"/>
  <c r="DL14" i="88" s="1"/>
  <c r="CV3" i="88"/>
  <c r="DK14" i="88" s="1"/>
  <c r="CU3" i="88"/>
  <c r="DJ14" i="88" s="1"/>
  <c r="CT3" i="88"/>
  <c r="DI14" i="88" s="1"/>
  <c r="CS3" i="88"/>
  <c r="DH14" i="88" s="1"/>
  <c r="CO8" i="88"/>
  <c r="CN8" i="88"/>
  <c r="CM8" i="88"/>
  <c r="CL8" i="88"/>
  <c r="CK8" i="88"/>
  <c r="CJ8" i="88"/>
  <c r="CI8" i="88"/>
  <c r="CH8" i="88"/>
  <c r="CG8" i="88"/>
  <c r="CF8" i="88"/>
  <c r="CO4" i="88"/>
  <c r="CN4" i="88"/>
  <c r="CM4" i="88"/>
  <c r="CL4" i="88"/>
  <c r="CK4" i="88"/>
  <c r="CJ4" i="88"/>
  <c r="CI4" i="88"/>
  <c r="CH4" i="88"/>
  <c r="CG4" i="88"/>
  <c r="CF4" i="88"/>
  <c r="CK15" i="6"/>
  <c r="CJ15" i="6"/>
  <c r="CI15" i="6"/>
  <c r="CH15" i="6"/>
  <c r="CG15" i="6"/>
  <c r="CF15" i="6"/>
  <c r="CE15" i="6"/>
  <c r="CD15" i="6"/>
  <c r="CC15" i="6"/>
  <c r="CB15" i="6"/>
  <c r="CF3" i="88"/>
  <c r="CU14" i="88" s="1"/>
  <c r="CG3" i="88"/>
  <c r="CV14" i="88" s="1"/>
  <c r="CH3" i="88"/>
  <c r="CW14" i="88" s="1"/>
  <c r="CI3" i="88"/>
  <c r="CX14" i="88" s="1"/>
  <c r="CJ3" i="88"/>
  <c r="CY14" i="88" s="1"/>
  <c r="CK3" i="88"/>
  <c r="CZ14" i="88" s="1"/>
  <c r="CL3" i="88"/>
  <c r="DA14" i="88" s="1"/>
  <c r="CM3" i="88"/>
  <c r="DB14" i="88" s="1"/>
  <c r="CN3" i="88"/>
  <c r="DC14" i="88" s="1"/>
  <c r="CO3" i="88"/>
  <c r="DE14" i="88" s="1"/>
  <c r="R241" i="88"/>
  <c r="S34" i="10" s="1"/>
  <c r="S34" i="11"/>
  <c r="R206" i="88"/>
  <c r="R192" i="88"/>
  <c r="S241" i="88" s="1"/>
  <c r="T16" i="6"/>
  <c r="U16" i="6"/>
  <c r="V16" i="6"/>
  <c r="W16" i="6"/>
  <c r="X16" i="6"/>
  <c r="Y16" i="6"/>
  <c r="Z16" i="6"/>
  <c r="AA16" i="6"/>
  <c r="AB16" i="6"/>
  <c r="AC16" i="6"/>
  <c r="AD16" i="6"/>
  <c r="T16" i="7"/>
  <c r="U16" i="7"/>
  <c r="V16" i="7"/>
  <c r="W16" i="7"/>
  <c r="X16" i="7"/>
  <c r="Y16" i="7"/>
  <c r="Z16" i="7"/>
  <c r="AA16" i="7"/>
  <c r="AB16" i="7"/>
  <c r="AC16" i="7"/>
  <c r="AD16" i="7"/>
  <c r="T16" i="10"/>
  <c r="U16" i="10"/>
  <c r="V16" i="10"/>
  <c r="W16" i="10"/>
  <c r="X16" i="10"/>
  <c r="Y16" i="10"/>
  <c r="Z16" i="10"/>
  <c r="AA16" i="10"/>
  <c r="AB16" i="10"/>
  <c r="AC16" i="10"/>
  <c r="AD16" i="10"/>
  <c r="T16" i="11"/>
  <c r="U16" i="11"/>
  <c r="V16" i="11"/>
  <c r="W16" i="11"/>
  <c r="X16" i="11"/>
  <c r="Y16" i="11"/>
  <c r="Z16" i="11"/>
  <c r="AB16" i="11"/>
  <c r="AC16" i="11"/>
  <c r="AD16" i="11"/>
  <c r="S16" i="11"/>
  <c r="S20" i="11" s="1"/>
  <c r="S16" i="7"/>
  <c r="S16" i="6"/>
  <c r="R171" i="88"/>
  <c r="E221" i="88"/>
  <c r="E241" i="88"/>
  <c r="F241" i="88"/>
  <c r="H34" i="10" s="1"/>
  <c r="G241" i="88"/>
  <c r="I34" i="10" s="1"/>
  <c r="H241" i="88"/>
  <c r="J34" i="10" s="1"/>
  <c r="I241" i="88"/>
  <c r="K34" i="10" s="1"/>
  <c r="J241" i="88"/>
  <c r="L34" i="10" s="1"/>
  <c r="K241" i="88"/>
  <c r="M34" i="10" s="1"/>
  <c r="L241" i="88"/>
  <c r="N34" i="10" s="1"/>
  <c r="M241" i="88"/>
  <c r="O34" i="10" s="1"/>
  <c r="N241" i="88"/>
  <c r="P34" i="10" s="1"/>
  <c r="O241" i="88"/>
  <c r="Q34" i="10" s="1"/>
  <c r="P241" i="88"/>
  <c r="R34" i="10" s="1"/>
  <c r="H34" i="11"/>
  <c r="I34" i="11"/>
  <c r="J34" i="11"/>
  <c r="K34" i="11"/>
  <c r="L34" i="11"/>
  <c r="M34" i="11"/>
  <c r="N34" i="11"/>
  <c r="O34" i="11"/>
  <c r="P34" i="11"/>
  <c r="Q34" i="11"/>
  <c r="R34" i="11"/>
  <c r="E157" i="88"/>
  <c r="F74" i="88"/>
  <c r="H33" i="5" s="1"/>
  <c r="L16" i="6"/>
  <c r="M16" i="6"/>
  <c r="N16" i="6"/>
  <c r="O16" i="6"/>
  <c r="P16" i="6"/>
  <c r="Q16" i="6"/>
  <c r="R16" i="6"/>
  <c r="L16" i="7"/>
  <c r="M16" i="7"/>
  <c r="N16" i="7"/>
  <c r="P16" i="7"/>
  <c r="R16" i="7"/>
  <c r="K16" i="7"/>
  <c r="K16" i="6"/>
  <c r="G34" i="5" l="1"/>
  <c r="BV15" i="92"/>
  <c r="BG15" i="92"/>
  <c r="AH15" i="92"/>
  <c r="BH15" i="92"/>
  <c r="AO15" i="92"/>
  <c r="BY15" i="92"/>
  <c r="AY15" i="92"/>
  <c r="BK15" i="92"/>
  <c r="AQ15" i="92"/>
  <c r="BU15" i="92"/>
  <c r="BS15" i="92"/>
  <c r="AZ15" i="92"/>
  <c r="BX15" i="92"/>
  <c r="AW15" i="92"/>
  <c r="BB15" i="92"/>
  <c r="BY160" i="88"/>
  <c r="BC15" i="92"/>
  <c r="BZ62" i="88"/>
  <c r="BZ111" i="88"/>
  <c r="S15" i="92"/>
  <c r="N16" i="92"/>
  <c r="L16" i="92"/>
  <c r="K16" i="92"/>
  <c r="M16" i="92"/>
  <c r="AD16" i="92"/>
  <c r="AF15" i="92"/>
  <c r="K15" i="92"/>
  <c r="H15" i="92"/>
  <c r="P15" i="92"/>
  <c r="AJ15" i="92"/>
  <c r="BQ15" i="92"/>
  <c r="R15" i="92"/>
  <c r="AR15" i="92"/>
  <c r="AN15" i="92"/>
  <c r="BB16" i="92"/>
  <c r="L15" i="92"/>
  <c r="G21" i="5"/>
  <c r="BZ16" i="92"/>
  <c r="AE15" i="92"/>
  <c r="BF15" i="92"/>
  <c r="J15" i="92"/>
  <c r="J20" i="5"/>
  <c r="CE15" i="7"/>
  <c r="CR15" i="88"/>
  <c r="CI15" i="7"/>
  <c r="CV15" i="88"/>
  <c r="CC15" i="10"/>
  <c r="CS16" i="88"/>
  <c r="CG15" i="10"/>
  <c r="CW16" i="88"/>
  <c r="CK15" i="10"/>
  <c r="DA16" i="88"/>
  <c r="CE15" i="11"/>
  <c r="CR19" i="88"/>
  <c r="CI15" i="11"/>
  <c r="CV19" i="88"/>
  <c r="CN15" i="7"/>
  <c r="DA15" i="88"/>
  <c r="CR15" i="7"/>
  <c r="DF15" i="88"/>
  <c r="CV15" i="7"/>
  <c r="DJ15" i="88"/>
  <c r="CP15" i="10"/>
  <c r="DG16" i="88"/>
  <c r="CT15" i="10"/>
  <c r="DK16" i="88"/>
  <c r="CN15" i="11"/>
  <c r="DA19" i="88"/>
  <c r="CR15" i="11"/>
  <c r="DF19" i="88"/>
  <c r="CV15" i="11"/>
  <c r="DJ19" i="88"/>
  <c r="DA15" i="7"/>
  <c r="DO15" i="88"/>
  <c r="DE15" i="7"/>
  <c r="DT15" i="88"/>
  <c r="DI15" i="7"/>
  <c r="DX15" i="88"/>
  <c r="DC15" i="10"/>
  <c r="DU16" i="88"/>
  <c r="DG15" i="10"/>
  <c r="DY16" i="88"/>
  <c r="DA15" i="11"/>
  <c r="DO19" i="88"/>
  <c r="DE15" i="11"/>
  <c r="DT19" i="88"/>
  <c r="DI15" i="11"/>
  <c r="DX19" i="88"/>
  <c r="DN15" i="7"/>
  <c r="EC15" i="88"/>
  <c r="DN15" i="11"/>
  <c r="EC19" i="88"/>
  <c r="CB15" i="7"/>
  <c r="CN15" i="88"/>
  <c r="CF15" i="7"/>
  <c r="CS15" i="88"/>
  <c r="CJ15" i="7"/>
  <c r="CW15" i="88"/>
  <c r="CD15" i="10"/>
  <c r="CT16" i="88"/>
  <c r="CH15" i="10"/>
  <c r="CX16" i="88"/>
  <c r="CB15" i="11"/>
  <c r="CN19" i="88"/>
  <c r="CF15" i="11"/>
  <c r="CS19" i="88"/>
  <c r="CN16" i="11" s="1"/>
  <c r="CJ15" i="11"/>
  <c r="CW19" i="88"/>
  <c r="CO15" i="7"/>
  <c r="DB15" i="88"/>
  <c r="CS15" i="7"/>
  <c r="DG15" i="88"/>
  <c r="CW15" i="7"/>
  <c r="DK15" i="88"/>
  <c r="CQ15" i="10"/>
  <c r="DH16" i="88"/>
  <c r="CU15" i="10"/>
  <c r="DL16" i="88"/>
  <c r="CO15" i="11"/>
  <c r="DB19" i="88"/>
  <c r="CS15" i="11"/>
  <c r="DG19" i="88"/>
  <c r="CW15" i="11"/>
  <c r="DK19" i="88"/>
  <c r="DB15" i="7"/>
  <c r="DP15" i="88"/>
  <c r="DF15" i="7"/>
  <c r="DU15" i="88"/>
  <c r="CZ15" i="10"/>
  <c r="DR16" i="88"/>
  <c r="DD15" i="10"/>
  <c r="DV16" i="88"/>
  <c r="DH15" i="10"/>
  <c r="DZ16" i="88"/>
  <c r="DB15" i="11"/>
  <c r="DP19" i="88"/>
  <c r="DF15" i="11"/>
  <c r="DU19" i="88"/>
  <c r="CC15" i="7"/>
  <c r="CO15" i="88"/>
  <c r="CG15" i="7"/>
  <c r="CT15" i="88"/>
  <c r="CK15" i="7"/>
  <c r="CX15" i="88"/>
  <c r="CE15" i="10"/>
  <c r="CU16" i="88"/>
  <c r="CI15" i="10"/>
  <c r="CY16" i="88"/>
  <c r="CC15" i="11"/>
  <c r="CO19" i="88"/>
  <c r="CG15" i="11"/>
  <c r="CT19" i="88"/>
  <c r="CK15" i="11"/>
  <c r="CX19" i="88"/>
  <c r="CP15" i="7"/>
  <c r="DC15" i="88"/>
  <c r="CT15" i="7"/>
  <c r="DH15" i="88"/>
  <c r="CN15" i="10"/>
  <c r="DE16" i="88"/>
  <c r="CR15" i="10"/>
  <c r="DI16" i="88"/>
  <c r="DC16" i="10" s="1"/>
  <c r="CV15" i="10"/>
  <c r="DM16" i="88"/>
  <c r="CP15" i="11"/>
  <c r="DC19" i="88"/>
  <c r="CT15" i="11"/>
  <c r="DH19" i="88"/>
  <c r="DC15" i="7"/>
  <c r="DR15" i="88"/>
  <c r="DK16" i="7" s="1"/>
  <c r="DG15" i="7"/>
  <c r="DV15" i="88"/>
  <c r="DA15" i="10"/>
  <c r="DS16" i="88"/>
  <c r="DE15" i="10"/>
  <c r="DW16" i="88"/>
  <c r="DI15" i="10"/>
  <c r="EA16" i="88"/>
  <c r="DT16" i="10" s="1"/>
  <c r="DC15" i="11"/>
  <c r="DR19" i="88"/>
  <c r="DG15" i="11"/>
  <c r="DV19" i="88"/>
  <c r="DO16" i="11" s="1"/>
  <c r="DL15" i="7"/>
  <c r="EA15" i="88"/>
  <c r="DL15" i="11"/>
  <c r="EA19" i="88"/>
  <c r="CD15" i="7"/>
  <c r="CP15" i="88"/>
  <c r="CH15" i="7"/>
  <c r="CU15" i="88"/>
  <c r="CB15" i="10"/>
  <c r="CR16" i="88"/>
  <c r="CF15" i="10"/>
  <c r="CV16" i="88"/>
  <c r="CJ15" i="10"/>
  <c r="CZ16" i="88"/>
  <c r="CD15" i="11"/>
  <c r="CP19" i="88"/>
  <c r="CH15" i="11"/>
  <c r="CU19" i="88"/>
  <c r="CQ15" i="7"/>
  <c r="DE15" i="88"/>
  <c r="CY16" i="7" s="1"/>
  <c r="CU15" i="7"/>
  <c r="DI15" i="88"/>
  <c r="CO15" i="10"/>
  <c r="DF16" i="88"/>
  <c r="CS15" i="10"/>
  <c r="DJ16" i="88"/>
  <c r="CW15" i="10"/>
  <c r="DN16" i="88"/>
  <c r="CQ15" i="11"/>
  <c r="DE19" i="88"/>
  <c r="CU15" i="11"/>
  <c r="DI19" i="88"/>
  <c r="CZ15" i="7"/>
  <c r="DN15" i="88"/>
  <c r="DD15" i="7"/>
  <c r="DS15" i="88"/>
  <c r="DL16" i="7" s="1"/>
  <c r="DH15" i="7"/>
  <c r="DW15" i="88"/>
  <c r="DB15" i="10"/>
  <c r="DT16" i="88"/>
  <c r="DF15" i="10"/>
  <c r="DX16" i="88"/>
  <c r="DD15" i="11"/>
  <c r="DS19" i="88"/>
  <c r="DL16" i="11" s="1"/>
  <c r="DH15" i="11"/>
  <c r="DW19" i="88"/>
  <c r="DM15" i="7"/>
  <c r="EB15" i="88"/>
  <c r="DM15" i="11"/>
  <c r="EB19" i="88"/>
  <c r="S206" i="88"/>
  <c r="S255" i="88"/>
  <c r="AA16" i="11"/>
  <c r="S16" i="10"/>
  <c r="S20" i="10" s="1"/>
  <c r="T20" i="10" s="1"/>
  <c r="U20" i="10" s="1"/>
  <c r="V20" i="10" s="1"/>
  <c r="W20" i="10" s="1"/>
  <c r="X20" i="10" s="1"/>
  <c r="Y20" i="10" s="1"/>
  <c r="Z20" i="10" s="1"/>
  <c r="AA20" i="10" s="1"/>
  <c r="AB20" i="10" s="1"/>
  <c r="AC20" i="10" s="1"/>
  <c r="AD20" i="10" s="1"/>
  <c r="CC314" i="88"/>
  <c r="CD265" i="88"/>
  <c r="CE265" i="88"/>
  <c r="CA34" i="94" s="1"/>
  <c r="CM10" i="88"/>
  <c r="CI10" i="88"/>
  <c r="CS10" i="88"/>
  <c r="CW10" i="88"/>
  <c r="DA10" i="88"/>
  <c r="DH10" i="88"/>
  <c r="DL10" i="88"/>
  <c r="DV10" i="88"/>
  <c r="DZ10" i="88"/>
  <c r="BY118" i="88"/>
  <c r="BV33" i="94" s="1"/>
  <c r="BT23" i="94"/>
  <c r="BU20" i="94"/>
  <c r="CT10" i="88"/>
  <c r="CX10" i="88"/>
  <c r="DB10" i="88"/>
  <c r="BX167" i="88"/>
  <c r="BU21" i="94"/>
  <c r="BS25" i="94"/>
  <c r="H16" i="7"/>
  <c r="F21" i="88"/>
  <c r="BV16" i="5"/>
  <c r="BV16" i="92" s="1"/>
  <c r="BY21" i="88"/>
  <c r="BK16" i="5"/>
  <c r="BK16" i="92" s="1"/>
  <c r="BM21" i="88"/>
  <c r="R16" i="5"/>
  <c r="R16" i="92" s="1"/>
  <c r="P21" i="88"/>
  <c r="T16" i="5"/>
  <c r="T16" i="92" s="1"/>
  <c r="S21" i="88"/>
  <c r="BD16" i="5"/>
  <c r="BD16" i="92" s="1"/>
  <c r="BF21" i="88"/>
  <c r="CL10" i="88"/>
  <c r="DM10" i="88"/>
  <c r="DS10" i="88"/>
  <c r="EA10" i="88"/>
  <c r="BQ10" i="88"/>
  <c r="BQ11" i="88" s="1"/>
  <c r="W16" i="5"/>
  <c r="W16" i="92" s="1"/>
  <c r="V21" i="88"/>
  <c r="P16" i="5"/>
  <c r="P16" i="92" s="1"/>
  <c r="N21" i="88"/>
  <c r="BE16" i="5"/>
  <c r="BE16" i="92" s="1"/>
  <c r="BG21" i="88"/>
  <c r="BY16" i="5"/>
  <c r="BY16" i="92" s="1"/>
  <c r="CB21" i="88"/>
  <c r="BN16" i="5"/>
  <c r="BN16" i="92" s="1"/>
  <c r="BP21" i="88"/>
  <c r="Q16" i="5"/>
  <c r="O21" i="88"/>
  <c r="J16" i="7"/>
  <c r="H21" i="88"/>
  <c r="CO10" i="88"/>
  <c r="CK10" i="88"/>
  <c r="CG10" i="88"/>
  <c r="CU10" i="88"/>
  <c r="CY10" i="88"/>
  <c r="DF10" i="88"/>
  <c r="DJ10" i="88"/>
  <c r="DN10" i="88"/>
  <c r="DT10" i="88"/>
  <c r="DX10" i="88"/>
  <c r="EB10" i="88"/>
  <c r="AQ10" i="88"/>
  <c r="AQ11" i="88" s="1"/>
  <c r="BD10" i="88"/>
  <c r="BD11" i="88" s="1"/>
  <c r="CD10" i="88"/>
  <c r="CD11" i="88" s="1"/>
  <c r="BR16" i="5"/>
  <c r="BR16" i="92" s="1"/>
  <c r="BU21" i="88"/>
  <c r="CC21" i="88"/>
  <c r="BG16" i="5"/>
  <c r="BG16" i="92" s="1"/>
  <c r="BI21" i="88"/>
  <c r="BC16" i="5"/>
  <c r="BC16" i="92" s="1"/>
  <c r="BE21" i="88"/>
  <c r="AY16" i="5"/>
  <c r="AY16" i="92" s="1"/>
  <c r="AZ21" i="88"/>
  <c r="V16" i="5"/>
  <c r="V16" i="92" s="1"/>
  <c r="U21" i="88"/>
  <c r="AC21" i="88"/>
  <c r="BA16" i="5"/>
  <c r="BA16" i="92" s="1"/>
  <c r="BB21" i="88"/>
  <c r="BU16" i="5"/>
  <c r="BU16" i="92" s="1"/>
  <c r="BX21" i="88"/>
  <c r="AX16" i="5"/>
  <c r="AX16" i="92" s="1"/>
  <c r="AY21" i="88"/>
  <c r="BW16" i="5"/>
  <c r="BW16" i="92" s="1"/>
  <c r="BZ21" i="88"/>
  <c r="BH16" i="5"/>
  <c r="BH16" i="92" s="1"/>
  <c r="BJ21" i="88"/>
  <c r="AV16" i="5"/>
  <c r="AV16" i="92" s="1"/>
  <c r="AW21" i="88"/>
  <c r="BO16" i="5"/>
  <c r="BO16" i="92" s="1"/>
  <c r="BR21" i="88"/>
  <c r="AU16" i="5"/>
  <c r="AU16" i="92" s="1"/>
  <c r="AV21" i="88"/>
  <c r="Z16" i="5"/>
  <c r="Z16" i="92" s="1"/>
  <c r="Y21" i="88"/>
  <c r="BM16" i="5"/>
  <c r="BM16" i="92" s="1"/>
  <c r="BO21" i="88"/>
  <c r="BJ16" i="5"/>
  <c r="BJ16" i="92" s="1"/>
  <c r="BL21" i="88"/>
  <c r="BS16" i="5"/>
  <c r="BS16" i="92" s="1"/>
  <c r="BV21" i="88"/>
  <c r="BL16" i="5"/>
  <c r="BL16" i="92" s="1"/>
  <c r="BN21" i="88"/>
  <c r="I16" i="7"/>
  <c r="G21" i="88"/>
  <c r="CH10" i="88"/>
  <c r="DI10" i="88"/>
  <c r="DW10" i="88"/>
  <c r="AD10" i="88"/>
  <c r="AD11" i="88" s="1"/>
  <c r="BT16" i="5"/>
  <c r="BT16" i="92" s="1"/>
  <c r="BW21" i="88"/>
  <c r="AB16" i="5"/>
  <c r="AB16" i="92" s="1"/>
  <c r="AA21" i="88"/>
  <c r="BC21" i="88"/>
  <c r="Y16" i="5"/>
  <c r="Y16" i="92" s="1"/>
  <c r="X21" i="88"/>
  <c r="E21" i="88"/>
  <c r="CN10" i="88"/>
  <c r="CJ10" i="88"/>
  <c r="CF10" i="88"/>
  <c r="CV10" i="88"/>
  <c r="CZ10" i="88"/>
  <c r="DG10" i="88"/>
  <c r="DK10" i="88"/>
  <c r="DO10" i="88"/>
  <c r="DU10" i="88"/>
  <c r="DY10" i="88"/>
  <c r="O16" i="7"/>
  <c r="O16" i="92" s="1"/>
  <c r="M21" i="88"/>
  <c r="AZ16" i="5"/>
  <c r="AZ16" i="92" s="1"/>
  <c r="BA21" i="88"/>
  <c r="AA16" i="5"/>
  <c r="Z21" i="88"/>
  <c r="S16" i="5"/>
  <c r="S16" i="92" s="1"/>
  <c r="R21" i="88"/>
  <c r="BP16" i="5"/>
  <c r="BP16" i="92" s="1"/>
  <c r="BS21" i="88"/>
  <c r="BX16" i="5"/>
  <c r="BX16" i="92" s="1"/>
  <c r="CA21" i="88"/>
  <c r="BI16" i="5"/>
  <c r="BI16" i="92" s="1"/>
  <c r="BK21" i="88"/>
  <c r="AW16" i="5"/>
  <c r="AW16" i="92" s="1"/>
  <c r="AX21" i="88"/>
  <c r="X16" i="5"/>
  <c r="X16" i="92" s="1"/>
  <c r="W21" i="88"/>
  <c r="BQ16" i="5"/>
  <c r="BQ16" i="92" s="1"/>
  <c r="BT21" i="88"/>
  <c r="BF16" i="5"/>
  <c r="BF16" i="92" s="1"/>
  <c r="BH21" i="88"/>
  <c r="U16" i="5"/>
  <c r="U16" i="92" s="1"/>
  <c r="T21" i="88"/>
  <c r="AC16" i="5"/>
  <c r="AC16" i="92" s="1"/>
  <c r="AB21" i="88"/>
  <c r="CI15" i="5"/>
  <c r="CR15" i="5"/>
  <c r="DF15" i="5"/>
  <c r="DS15" i="5"/>
  <c r="DS15" i="92" s="1"/>
  <c r="CH15" i="5"/>
  <c r="CO15" i="5"/>
  <c r="CS15" i="5"/>
  <c r="CW15" i="5"/>
  <c r="DC15" i="5"/>
  <c r="DG15" i="5"/>
  <c r="DL15" i="5"/>
  <c r="DP15" i="5"/>
  <c r="DP15" i="92" s="1"/>
  <c r="DT15" i="5"/>
  <c r="DT15" i="92" s="1"/>
  <c r="CE15" i="5"/>
  <c r="CE15" i="92" s="1"/>
  <c r="CN15" i="5"/>
  <c r="CV15" i="5"/>
  <c r="DB15" i="5"/>
  <c r="DO15" i="5"/>
  <c r="DO15" i="92" s="1"/>
  <c r="CD15" i="5"/>
  <c r="CC15" i="5"/>
  <c r="CP15" i="5"/>
  <c r="CT15" i="5"/>
  <c r="CZ15" i="5"/>
  <c r="DD15" i="5"/>
  <c r="DH15" i="5"/>
  <c r="DQ15" i="5"/>
  <c r="DQ15" i="92" s="1"/>
  <c r="DU15" i="5"/>
  <c r="DU15" i="92" s="1"/>
  <c r="CJ15" i="5"/>
  <c r="CF15" i="5"/>
  <c r="CQ15" i="5"/>
  <c r="CU15" i="5"/>
  <c r="DA15" i="5"/>
  <c r="DE15" i="5"/>
  <c r="DI15" i="5"/>
  <c r="DI15" i="92" s="1"/>
  <c r="DN15" i="5"/>
  <c r="E304" i="88"/>
  <c r="F304" i="88" s="1"/>
  <c r="G304" i="88" s="1"/>
  <c r="H304" i="88" s="1"/>
  <c r="I304" i="88" s="1"/>
  <c r="J304" i="88" s="1"/>
  <c r="K304" i="88" s="1"/>
  <c r="L304" i="88" s="1"/>
  <c r="M304" i="88" s="1"/>
  <c r="N304" i="88" s="1"/>
  <c r="O304" i="88" s="1"/>
  <c r="P304" i="88" s="1"/>
  <c r="R304" i="88" s="1"/>
  <c r="G34" i="11"/>
  <c r="G21" i="11" s="1"/>
  <c r="E290" i="88"/>
  <c r="F290" i="88" s="1"/>
  <c r="G290" i="88" s="1"/>
  <c r="H290" i="88" s="1"/>
  <c r="I290" i="88" s="1"/>
  <c r="J290" i="88" s="1"/>
  <c r="K290" i="88" s="1"/>
  <c r="L290" i="88" s="1"/>
  <c r="M290" i="88" s="1"/>
  <c r="N290" i="88" s="1"/>
  <c r="O290" i="88" s="1"/>
  <c r="P290" i="88" s="1"/>
  <c r="R290" i="88" s="1"/>
  <c r="S290" i="88" s="1"/>
  <c r="Q241" i="88"/>
  <c r="G34" i="10"/>
  <c r="G21" i="10" s="1"/>
  <c r="F108" i="88"/>
  <c r="F157" i="88" s="1"/>
  <c r="E270" i="88"/>
  <c r="F45" i="88"/>
  <c r="F94" i="88"/>
  <c r="F143" i="88" s="1"/>
  <c r="T20" i="11"/>
  <c r="U20" i="11" s="1"/>
  <c r="V20" i="11" s="1"/>
  <c r="W20" i="11" s="1"/>
  <c r="X20" i="11" s="1"/>
  <c r="Y20" i="11" s="1"/>
  <c r="Z20" i="11" s="1"/>
  <c r="I16" i="6"/>
  <c r="CN15" i="6"/>
  <c r="CR15" i="6"/>
  <c r="CV15" i="6"/>
  <c r="J16" i="6"/>
  <c r="T34" i="10"/>
  <c r="CE4" i="88"/>
  <c r="CM15" i="88" s="1"/>
  <c r="DC3" i="88"/>
  <c r="DS14" i="88" s="1"/>
  <c r="CR3" i="88"/>
  <c r="DG14" i="88" s="1"/>
  <c r="CR4" i="88"/>
  <c r="CZ15" i="88" s="1"/>
  <c r="DP3" i="88"/>
  <c r="DE3" i="88"/>
  <c r="DT14" i="88" s="1"/>
  <c r="CR8" i="88"/>
  <c r="CZ19" i="88" s="1"/>
  <c r="DE8" i="88"/>
  <c r="DR8" i="88"/>
  <c r="DZ19" i="88" s="1"/>
  <c r="DS16" i="11" s="1"/>
  <c r="CA16" i="7"/>
  <c r="CK16" i="11"/>
  <c r="CG16" i="11"/>
  <c r="CC16" i="11"/>
  <c r="CJ16" i="10"/>
  <c r="CF16" i="10"/>
  <c r="CB16" i="10"/>
  <c r="CI16" i="7"/>
  <c r="CE16" i="7"/>
  <c r="CH16" i="6"/>
  <c r="CD16" i="6"/>
  <c r="CM16" i="7"/>
  <c r="CW16" i="11"/>
  <c r="CS16" i="11"/>
  <c r="CO16" i="11"/>
  <c r="CV16" i="10"/>
  <c r="CR16" i="10"/>
  <c r="CN16" i="10"/>
  <c r="CU16" i="7"/>
  <c r="CQ16" i="7"/>
  <c r="CT16" i="6"/>
  <c r="CP16" i="6"/>
  <c r="DI16" i="11"/>
  <c r="DE16" i="11"/>
  <c r="DA16" i="11"/>
  <c r="DH16" i="10"/>
  <c r="DD16" i="10"/>
  <c r="CZ16" i="10"/>
  <c r="DC16" i="7"/>
  <c r="DF16" i="6"/>
  <c r="DB16" i="6"/>
  <c r="DU16" i="11"/>
  <c r="DQ16" i="11"/>
  <c r="DM16" i="11"/>
  <c r="DP16" i="10"/>
  <c r="DL16" i="10"/>
  <c r="DO16" i="7"/>
  <c r="DR16" i="6"/>
  <c r="DN16" i="6"/>
  <c r="DE4" i="88"/>
  <c r="DM15" i="88" s="1"/>
  <c r="DG16" i="7" s="1"/>
  <c r="F98" i="88"/>
  <c r="H33" i="6" s="1"/>
  <c r="G16" i="6"/>
  <c r="G16" i="7"/>
  <c r="CK15" i="5"/>
  <c r="CG15" i="5"/>
  <c r="CG15" i="92" s="1"/>
  <c r="CE8" i="88"/>
  <c r="CM19" i="88" s="1"/>
  <c r="CI16" i="11" s="1"/>
  <c r="H16" i="6"/>
  <c r="S192" i="88"/>
  <c r="T241" i="88" s="1"/>
  <c r="CB15" i="5"/>
  <c r="CB15" i="92" s="1"/>
  <c r="CP16" i="88"/>
  <c r="DC16" i="88"/>
  <c r="DP16" i="88"/>
  <c r="CZ15" i="11"/>
  <c r="DM15" i="5"/>
  <c r="EC16" i="88"/>
  <c r="CA16" i="10"/>
  <c r="CJ16" i="11"/>
  <c r="CF16" i="11"/>
  <c r="CB16" i="11"/>
  <c r="CI16" i="10"/>
  <c r="CE16" i="10"/>
  <c r="CH16" i="7"/>
  <c r="CD16" i="7"/>
  <c r="CK16" i="6"/>
  <c r="CG16" i="6"/>
  <c r="CC16" i="6"/>
  <c r="CM16" i="10"/>
  <c r="CV16" i="11"/>
  <c r="CR16" i="11"/>
  <c r="CU16" i="10"/>
  <c r="CQ16" i="10"/>
  <c r="CP16" i="7"/>
  <c r="CW16" i="6"/>
  <c r="CS16" i="6"/>
  <c r="CO16" i="6"/>
  <c r="CY16" i="10"/>
  <c r="DH16" i="11"/>
  <c r="DD16" i="11"/>
  <c r="CZ16" i="11"/>
  <c r="DG16" i="10"/>
  <c r="DB16" i="7"/>
  <c r="DI16" i="6"/>
  <c r="DE16" i="6"/>
  <c r="DA16" i="6"/>
  <c r="DK16" i="10"/>
  <c r="DT16" i="11"/>
  <c r="DP16" i="11"/>
  <c r="DS16" i="10"/>
  <c r="DO16" i="10"/>
  <c r="DN16" i="7"/>
  <c r="DU16" i="6"/>
  <c r="DQ16" i="6"/>
  <c r="DM16" i="6"/>
  <c r="DR15" i="5"/>
  <c r="DR15" i="92" s="1"/>
  <c r="CA16" i="11"/>
  <c r="CE16" i="11"/>
  <c r="CH16" i="10"/>
  <c r="CD16" i="10"/>
  <c r="CK16" i="7"/>
  <c r="CG16" i="7"/>
  <c r="CC16" i="7"/>
  <c r="CJ16" i="6"/>
  <c r="CF16" i="6"/>
  <c r="CB16" i="6"/>
  <c r="CM16" i="11"/>
  <c r="CU16" i="11"/>
  <c r="CQ16" i="11"/>
  <c r="CT16" i="10"/>
  <c r="CP16" i="10"/>
  <c r="CW16" i="7"/>
  <c r="CS16" i="7"/>
  <c r="CO16" i="7"/>
  <c r="CV16" i="6"/>
  <c r="CR16" i="6"/>
  <c r="CN16" i="6"/>
  <c r="CY16" i="11"/>
  <c r="DC16" i="11"/>
  <c r="DF16" i="10"/>
  <c r="DB16" i="10"/>
  <c r="DI16" i="7"/>
  <c r="DE16" i="7"/>
  <c r="DA16" i="7"/>
  <c r="DH16" i="6"/>
  <c r="DD16" i="6"/>
  <c r="CZ16" i="6"/>
  <c r="DK16" i="11"/>
  <c r="DR16" i="10"/>
  <c r="DN16" i="10"/>
  <c r="DU16" i="7"/>
  <c r="DQ16" i="7"/>
  <c r="DM16" i="7"/>
  <c r="DT16" i="6"/>
  <c r="DP16" i="6"/>
  <c r="DL16" i="6"/>
  <c r="Q16" i="7"/>
  <c r="EC3" i="88"/>
  <c r="DR3" i="88"/>
  <c r="DR4" i="88"/>
  <c r="DZ15" i="88" s="1"/>
  <c r="DS16" i="7" s="1"/>
  <c r="CA16" i="6"/>
  <c r="CH16" i="11"/>
  <c r="CD16" i="11"/>
  <c r="CK16" i="10"/>
  <c r="CG16" i="10"/>
  <c r="CC16" i="10"/>
  <c r="CJ16" i="7"/>
  <c r="CF16" i="7"/>
  <c r="CB16" i="7"/>
  <c r="CI16" i="6"/>
  <c r="CE16" i="6"/>
  <c r="CM16" i="6"/>
  <c r="CP16" i="11"/>
  <c r="CS16" i="10"/>
  <c r="CO16" i="10"/>
  <c r="CV16" i="7"/>
  <c r="CR16" i="7"/>
  <c r="CN16" i="7"/>
  <c r="CU16" i="6"/>
  <c r="CQ16" i="6"/>
  <c r="CY16" i="6"/>
  <c r="DB16" i="11"/>
  <c r="DE16" i="10"/>
  <c r="DA16" i="10"/>
  <c r="DH16" i="7"/>
  <c r="DD16" i="7"/>
  <c r="CZ16" i="7"/>
  <c r="DG16" i="6"/>
  <c r="DC16" i="6"/>
  <c r="DK16" i="6"/>
  <c r="DN16" i="11"/>
  <c r="DQ16" i="10"/>
  <c r="DM16" i="10"/>
  <c r="DT16" i="7"/>
  <c r="DP16" i="7"/>
  <c r="DS16" i="6"/>
  <c r="DO16" i="6"/>
  <c r="BD16" i="88"/>
  <c r="BQ19" i="88"/>
  <c r="CD16" i="88"/>
  <c r="P231" i="88"/>
  <c r="R34" i="7" s="1"/>
  <c r="AE245" i="88"/>
  <c r="AE34" i="6" s="1"/>
  <c r="BQ16" i="88"/>
  <c r="BD19" i="88"/>
  <c r="CD19" i="88"/>
  <c r="Q14" i="88"/>
  <c r="R245" i="88"/>
  <c r="S34" i="6" s="1"/>
  <c r="T206" i="88"/>
  <c r="U255" i="88" s="1"/>
  <c r="AD19" i="88"/>
  <c r="AD16" i="88"/>
  <c r="Q15" i="88"/>
  <c r="G74" i="88"/>
  <c r="I33" i="5" s="1"/>
  <c r="CQ15" i="92" l="1"/>
  <c r="CT15" i="92"/>
  <c r="DG15" i="92"/>
  <c r="CO15" i="92"/>
  <c r="CK15" i="92"/>
  <c r="DE15" i="92"/>
  <c r="CF15" i="92"/>
  <c r="DH15" i="92"/>
  <c r="CP15" i="92"/>
  <c r="DB15" i="92"/>
  <c r="DC15" i="92"/>
  <c r="CH15" i="92"/>
  <c r="CI15" i="92"/>
  <c r="DA15" i="92"/>
  <c r="CJ15" i="92"/>
  <c r="DD15" i="92"/>
  <c r="CC15" i="92"/>
  <c r="CW15" i="92"/>
  <c r="DM15" i="92"/>
  <c r="DN15" i="92"/>
  <c r="CU15" i="92"/>
  <c r="CD15" i="92"/>
  <c r="DL15" i="92"/>
  <c r="CS15" i="92"/>
  <c r="DF15" i="92"/>
  <c r="AA16" i="92"/>
  <c r="BZ160" i="88"/>
  <c r="CA62" i="88"/>
  <c r="CA111" i="88"/>
  <c r="G94" i="88"/>
  <c r="I33" i="10" s="1"/>
  <c r="F70" i="88"/>
  <c r="G16" i="92"/>
  <c r="CV15" i="92"/>
  <c r="J16" i="92"/>
  <c r="CZ15" i="92"/>
  <c r="CN15" i="92"/>
  <c r="I16" i="92"/>
  <c r="H16" i="92"/>
  <c r="K20" i="5"/>
  <c r="CR15" i="92"/>
  <c r="Q16" i="92"/>
  <c r="CY15" i="11"/>
  <c r="DM19" i="88"/>
  <c r="DG16" i="11" s="1"/>
  <c r="T255" i="88"/>
  <c r="AA20" i="11"/>
  <c r="AB20" i="11" s="1"/>
  <c r="AC20" i="11" s="1"/>
  <c r="AD20" i="11" s="1"/>
  <c r="S22" i="10"/>
  <c r="T22" i="10" s="1"/>
  <c r="U22" i="10" s="1"/>
  <c r="V22" i="10" s="1"/>
  <c r="W22" i="10" s="1"/>
  <c r="X22" i="10" s="1"/>
  <c r="Y22" i="10" s="1"/>
  <c r="Z22" i="10" s="1"/>
  <c r="AA22" i="10" s="1"/>
  <c r="AB22" i="10" s="1"/>
  <c r="AC22" i="10" s="1"/>
  <c r="AD22" i="10" s="1"/>
  <c r="CE314" i="88"/>
  <c r="F84" i="88"/>
  <c r="H33" i="7" s="1"/>
  <c r="CF265" i="88"/>
  <c r="CB34" i="94" s="1"/>
  <c r="G20" i="7"/>
  <c r="BY167" i="88"/>
  <c r="BV21" i="94"/>
  <c r="BZ118" i="88"/>
  <c r="BW33" i="94" s="1"/>
  <c r="F217" i="88"/>
  <c r="BT25" i="94"/>
  <c r="BU23" i="94"/>
  <c r="BV20" i="94"/>
  <c r="DQ16" i="5"/>
  <c r="DQ16" i="92" s="1"/>
  <c r="DX21" i="88"/>
  <c r="DD16" i="5"/>
  <c r="DD16" i="92" s="1"/>
  <c r="DJ21" i="88"/>
  <c r="CP16" i="5"/>
  <c r="CP16" i="92" s="1"/>
  <c r="CU21" i="88"/>
  <c r="CD16" i="5"/>
  <c r="CD16" i="92" s="1"/>
  <c r="CH21" i="88"/>
  <c r="Q21" i="88"/>
  <c r="CJ16" i="5"/>
  <c r="CJ16" i="92" s="1"/>
  <c r="CN21" i="88"/>
  <c r="DB16" i="5"/>
  <c r="DB16" i="92" s="1"/>
  <c r="DH21" i="88"/>
  <c r="CN16" i="5"/>
  <c r="CN16" i="92" s="1"/>
  <c r="CS21" i="88"/>
  <c r="DP16" i="5"/>
  <c r="DP16" i="92" s="1"/>
  <c r="DW21" i="88"/>
  <c r="DM16" i="5"/>
  <c r="DM16" i="92" s="1"/>
  <c r="DT21" i="88"/>
  <c r="CG16" i="5"/>
  <c r="CG16" i="92" s="1"/>
  <c r="CK21" i="88"/>
  <c r="CR10" i="88"/>
  <c r="DN16" i="5"/>
  <c r="DN16" i="92" s="1"/>
  <c r="DU21" i="88"/>
  <c r="DE16" i="5"/>
  <c r="DE16" i="92" s="1"/>
  <c r="DK21" i="88"/>
  <c r="DU16" i="5"/>
  <c r="DH16" i="5"/>
  <c r="DH16" i="92" s="1"/>
  <c r="DN21" i="88"/>
  <c r="CT16" i="5"/>
  <c r="CC16" i="5"/>
  <c r="CC16" i="92" s="1"/>
  <c r="CG21" i="88"/>
  <c r="DR16" i="5"/>
  <c r="CB16" i="5"/>
  <c r="CB16" i="92" s="1"/>
  <c r="CF21" i="88"/>
  <c r="DI16" i="5"/>
  <c r="DA16" i="5"/>
  <c r="DA16" i="92" s="1"/>
  <c r="DG21" i="88"/>
  <c r="CQ16" i="5"/>
  <c r="CQ16" i="92" s="1"/>
  <c r="CV21" i="88"/>
  <c r="DG16" i="5"/>
  <c r="DG16" i="92" s="1"/>
  <c r="CW16" i="5"/>
  <c r="DS16" i="5"/>
  <c r="DS16" i="92" s="1"/>
  <c r="DZ21" i="88"/>
  <c r="CR16" i="5"/>
  <c r="CR16" i="92" s="1"/>
  <c r="CW21" i="88"/>
  <c r="DR10" i="88"/>
  <c r="DE10" i="88"/>
  <c r="CX16" i="5"/>
  <c r="CU16" i="5"/>
  <c r="CU16" i="92" s="1"/>
  <c r="CZ21" i="88"/>
  <c r="CF16" i="5"/>
  <c r="CF16" i="92" s="1"/>
  <c r="CJ21" i="88"/>
  <c r="DO16" i="5"/>
  <c r="DO16" i="92" s="1"/>
  <c r="DV21" i="88"/>
  <c r="CV16" i="5"/>
  <c r="CV16" i="92" s="1"/>
  <c r="DA21" i="88"/>
  <c r="CE16" i="5"/>
  <c r="CE16" i="92" s="1"/>
  <c r="CI21" i="88"/>
  <c r="DT16" i="5"/>
  <c r="DT16" i="92" s="1"/>
  <c r="EA21" i="88"/>
  <c r="DL16" i="5"/>
  <c r="DL16" i="92" s="1"/>
  <c r="DS21" i="88"/>
  <c r="DC16" i="5"/>
  <c r="DC16" i="92" s="1"/>
  <c r="DI21" i="88"/>
  <c r="CS16" i="5"/>
  <c r="CS16" i="92" s="1"/>
  <c r="CX21" i="88"/>
  <c r="CH16" i="5"/>
  <c r="CH16" i="92" s="1"/>
  <c r="CL21" i="88"/>
  <c r="DF16" i="5"/>
  <c r="CI16" i="5"/>
  <c r="CI16" i="92" s="1"/>
  <c r="CM21" i="88"/>
  <c r="CK16" i="5"/>
  <c r="CK16" i="92" s="1"/>
  <c r="CO21" i="88"/>
  <c r="T192" i="88"/>
  <c r="U192" i="88" s="1"/>
  <c r="V241" i="88" s="1"/>
  <c r="W34" i="10" s="1"/>
  <c r="G143" i="88"/>
  <c r="G45" i="88"/>
  <c r="H33" i="10"/>
  <c r="G108" i="88"/>
  <c r="I33" i="11" s="1"/>
  <c r="H33" i="11"/>
  <c r="G98" i="88"/>
  <c r="I33" i="6" s="1"/>
  <c r="EC4" i="88"/>
  <c r="DV15" i="7" s="1"/>
  <c r="DV16" i="7"/>
  <c r="DK15" i="6"/>
  <c r="CY15" i="10"/>
  <c r="CX15" i="6"/>
  <c r="CA15" i="10"/>
  <c r="CA15" i="11"/>
  <c r="T34" i="11"/>
  <c r="DP4" i="88"/>
  <c r="DJ16" i="7"/>
  <c r="DK15" i="11"/>
  <c r="DP8" i="88"/>
  <c r="DY19" i="88" s="1"/>
  <c r="DR16" i="11" s="1"/>
  <c r="DC8" i="88"/>
  <c r="CM15" i="7"/>
  <c r="CA15" i="7"/>
  <c r="DK15" i="5"/>
  <c r="ED3" i="88"/>
  <c r="DV15" i="6"/>
  <c r="DV16" i="6"/>
  <c r="CP8" i="88"/>
  <c r="G20" i="6"/>
  <c r="EC8" i="88"/>
  <c r="DV15" i="11" s="1"/>
  <c r="DC4" i="88"/>
  <c r="CX16" i="7"/>
  <c r="CP4" i="88"/>
  <c r="CL16" i="7"/>
  <c r="DV15" i="5"/>
  <c r="DK15" i="10"/>
  <c r="CY15" i="6"/>
  <c r="CA15" i="6"/>
  <c r="CY15" i="5"/>
  <c r="DQ3" i="88"/>
  <c r="CM15" i="5"/>
  <c r="DD3" i="88"/>
  <c r="S304" i="88"/>
  <c r="BD12" i="88"/>
  <c r="T290" i="88"/>
  <c r="U34" i="10"/>
  <c r="DK15" i="7"/>
  <c r="DV15" i="10"/>
  <c r="DJ15" i="6"/>
  <c r="DJ16" i="6"/>
  <c r="CM15" i="10"/>
  <c r="CM15" i="6"/>
  <c r="CL15" i="6"/>
  <c r="CL16" i="6"/>
  <c r="CY15" i="7"/>
  <c r="CM15" i="11"/>
  <c r="DJ15" i="5"/>
  <c r="CX15" i="5"/>
  <c r="CD12" i="88"/>
  <c r="AD12" i="88"/>
  <c r="R231" i="88"/>
  <c r="S34" i="7" s="1"/>
  <c r="BQ12" i="88"/>
  <c r="AE231" i="88"/>
  <c r="AE34" i="7" s="1"/>
  <c r="AQ12" i="88"/>
  <c r="AF245" i="88"/>
  <c r="AF34" i="6" s="1"/>
  <c r="U206" i="88"/>
  <c r="V255" i="88" s="1"/>
  <c r="H74" i="88"/>
  <c r="J33" i="5" s="1"/>
  <c r="CA160" i="88" l="1"/>
  <c r="DM21" i="88"/>
  <c r="CB62" i="88"/>
  <c r="CB111" i="88"/>
  <c r="H94" i="88"/>
  <c r="J33" i="10" s="1"/>
  <c r="G70" i="88"/>
  <c r="DK15" i="92"/>
  <c r="CY15" i="92"/>
  <c r="DV15" i="92"/>
  <c r="G20" i="92"/>
  <c r="L20" i="5"/>
  <c r="CM15" i="92"/>
  <c r="AE46" i="88"/>
  <c r="AF95" i="88" s="1"/>
  <c r="CL15" i="7"/>
  <c r="CY15" i="88"/>
  <c r="CL15" i="11"/>
  <c r="CY19" i="88"/>
  <c r="CT16" i="11" s="1"/>
  <c r="T304" i="88"/>
  <c r="U304" i="88" s="1"/>
  <c r="CX15" i="7"/>
  <c r="DL15" i="88"/>
  <c r="CL15" i="10"/>
  <c r="DB16" i="88"/>
  <c r="DD16" i="88" s="1"/>
  <c r="CX15" i="11"/>
  <c r="DL19" i="88"/>
  <c r="DF16" i="11" s="1"/>
  <c r="DJ15" i="7"/>
  <c r="DY15" i="88"/>
  <c r="DJ15" i="10"/>
  <c r="EB16" i="88"/>
  <c r="ED16" i="88" s="1"/>
  <c r="CX15" i="10"/>
  <c r="DO16" i="88"/>
  <c r="DQ16" i="88" s="1"/>
  <c r="AI16" i="88"/>
  <c r="AI16" i="10" s="1"/>
  <c r="AM16" i="88"/>
  <c r="AM16" i="10" s="1"/>
  <c r="AK16" i="88"/>
  <c r="AK16" i="10" s="1"/>
  <c r="AH16" i="88"/>
  <c r="AH16" i="10" s="1"/>
  <c r="AE16" i="88"/>
  <c r="AF16" i="88"/>
  <c r="AF16" i="10" s="1"/>
  <c r="AJ16" i="88"/>
  <c r="AJ16" i="10" s="1"/>
  <c r="AN16" i="88"/>
  <c r="AN16" i="10" s="1"/>
  <c r="AG16" i="88"/>
  <c r="AG16" i="10" s="1"/>
  <c r="AO16" i="88"/>
  <c r="AO16" i="10" s="1"/>
  <c r="AL16" i="88"/>
  <c r="AL16" i="10" s="1"/>
  <c r="H21" i="11"/>
  <c r="I21" i="11" s="1"/>
  <c r="H21" i="10"/>
  <c r="I21" i="10" s="1"/>
  <c r="F133" i="88"/>
  <c r="H33" i="92"/>
  <c r="U34" i="11"/>
  <c r="V192" i="88"/>
  <c r="F119" i="88"/>
  <c r="CF314" i="88"/>
  <c r="U241" i="88"/>
  <c r="V34" i="10" s="1"/>
  <c r="EC21" i="88"/>
  <c r="Q23" i="88"/>
  <c r="BU25" i="94"/>
  <c r="BZ167" i="88"/>
  <c r="BW21" i="94"/>
  <c r="H20" i="7"/>
  <c r="CA118" i="88"/>
  <c r="BX33" i="94" s="1"/>
  <c r="BW20" i="94"/>
  <c r="BV23" i="94"/>
  <c r="G217" i="88"/>
  <c r="CG265" i="88"/>
  <c r="CC34" i="94" s="1"/>
  <c r="DK16" i="5"/>
  <c r="DK16" i="92" s="1"/>
  <c r="DR21" i="88"/>
  <c r="CY16" i="5"/>
  <c r="CY16" i="92" s="1"/>
  <c r="DE21" i="88"/>
  <c r="DC10" i="88"/>
  <c r="DP21" i="88"/>
  <c r="DP10" i="88"/>
  <c r="DC21" i="88"/>
  <c r="EC10" i="88"/>
  <c r="CM16" i="5"/>
  <c r="CM16" i="92" s="1"/>
  <c r="CR21" i="88"/>
  <c r="H45" i="88"/>
  <c r="J21" i="10"/>
  <c r="G157" i="88"/>
  <c r="H98" i="88"/>
  <c r="J33" i="6" s="1"/>
  <c r="H108" i="88"/>
  <c r="J33" i="11" s="1"/>
  <c r="DQ4" i="88"/>
  <c r="G84" i="88"/>
  <c r="I33" i="7" s="1"/>
  <c r="DD7" i="88"/>
  <c r="ED4" i="88"/>
  <c r="DD8" i="88"/>
  <c r="DD5" i="88"/>
  <c r="V34" i="11"/>
  <c r="H20" i="6"/>
  <c r="CL16" i="10"/>
  <c r="CQ16" i="88"/>
  <c r="DD4" i="88"/>
  <c r="DJ16" i="11"/>
  <c r="CQ5" i="88"/>
  <c r="CX16" i="10"/>
  <c r="ED7" i="88"/>
  <c r="DV16" i="5"/>
  <c r="DV16" i="10"/>
  <c r="CQ7" i="88"/>
  <c r="ED5" i="88"/>
  <c r="CL16" i="11"/>
  <c r="CQ19" i="88"/>
  <c r="DJ15" i="11"/>
  <c r="DQ8" i="88"/>
  <c r="CQ8" i="88"/>
  <c r="DV16" i="11"/>
  <c r="ED19" i="88"/>
  <c r="DJ16" i="10"/>
  <c r="DJ16" i="5"/>
  <c r="CQ4" i="88"/>
  <c r="CX16" i="11"/>
  <c r="ED8" i="88"/>
  <c r="CX16" i="6"/>
  <c r="DQ5" i="88"/>
  <c r="DQ7" i="88"/>
  <c r="AG245" i="88"/>
  <c r="AG34" i="6" s="1"/>
  <c r="AF231" i="88"/>
  <c r="AF34" i="7" s="1"/>
  <c r="AF182" i="88"/>
  <c r="V206" i="88"/>
  <c r="W255" i="88" s="1"/>
  <c r="W192" i="88"/>
  <c r="W241" i="88"/>
  <c r="I74" i="88"/>
  <c r="K33" i="5" s="1"/>
  <c r="CB160" i="88" l="1"/>
  <c r="DD19" i="88"/>
  <c r="H143" i="88"/>
  <c r="CC62" i="88"/>
  <c r="CC111" i="88"/>
  <c r="I94" i="88"/>
  <c r="K33" i="10" s="1"/>
  <c r="H70" i="88"/>
  <c r="DQ19" i="88"/>
  <c r="DJ16" i="92"/>
  <c r="DJ15" i="92"/>
  <c r="CX16" i="92"/>
  <c r="CX15" i="92"/>
  <c r="M20" i="5"/>
  <c r="H20" i="92"/>
  <c r="DV16" i="92"/>
  <c r="AF144" i="88"/>
  <c r="AF33" i="102"/>
  <c r="AF46" i="88"/>
  <c r="AQ17" i="88"/>
  <c r="EE17" i="88" s="1"/>
  <c r="DI16" i="10"/>
  <c r="DI16" i="92" s="1"/>
  <c r="DO21" i="88"/>
  <c r="DR16" i="7"/>
  <c r="DR16" i="92" s="1"/>
  <c r="DY21" i="88"/>
  <c r="CW16" i="10"/>
  <c r="CW16" i="92" s="1"/>
  <c r="DB21" i="88"/>
  <c r="CT16" i="7"/>
  <c r="CT16" i="92" s="1"/>
  <c r="CY21" i="88"/>
  <c r="DU16" i="10"/>
  <c r="DU16" i="92" s="1"/>
  <c r="EB21" i="88"/>
  <c r="DF16" i="7"/>
  <c r="DF16" i="92" s="1"/>
  <c r="DL21" i="88"/>
  <c r="AE16" i="10"/>
  <c r="AQ16" i="88"/>
  <c r="EE16" i="88" s="1"/>
  <c r="G133" i="88"/>
  <c r="I33" i="92"/>
  <c r="H84" i="88"/>
  <c r="J33" i="7" s="1"/>
  <c r="U290" i="88"/>
  <c r="V290" i="88" s="1"/>
  <c r="W290" i="88" s="1"/>
  <c r="CA167" i="88"/>
  <c r="BX21" i="94"/>
  <c r="CB118" i="88"/>
  <c r="BY33" i="94" s="1"/>
  <c r="BV25" i="94"/>
  <c r="DQ10" i="88"/>
  <c r="DQ11" i="88" s="1"/>
  <c r="CH265" i="88"/>
  <c r="CD34" i="94" s="1"/>
  <c r="BW23" i="94"/>
  <c r="BW25" i="94" s="1"/>
  <c r="BX20" i="94"/>
  <c r="H217" i="88"/>
  <c r="ED10" i="88"/>
  <c r="ED11" i="88" s="1"/>
  <c r="DD10" i="88"/>
  <c r="DD11" i="88" s="1"/>
  <c r="J21" i="11"/>
  <c r="CG314" i="88"/>
  <c r="I20" i="7"/>
  <c r="G119" i="88"/>
  <c r="K21" i="10"/>
  <c r="I98" i="88"/>
  <c r="K33" i="6" s="1"/>
  <c r="I143" i="88"/>
  <c r="EE4" i="88"/>
  <c r="I45" i="88"/>
  <c r="EE8" i="88"/>
  <c r="EE5" i="88"/>
  <c r="EE7" i="88"/>
  <c r="I108" i="88"/>
  <c r="K33" i="11" s="1"/>
  <c r="H157" i="88"/>
  <c r="V304" i="88"/>
  <c r="W34" i="11"/>
  <c r="I20" i="6"/>
  <c r="X34" i="10"/>
  <c r="I84" i="88"/>
  <c r="K33" i="7" s="1"/>
  <c r="AG231" i="88"/>
  <c r="AG34" i="7" s="1"/>
  <c r="AG182" i="88"/>
  <c r="AH245" i="88"/>
  <c r="AH34" i="6" s="1"/>
  <c r="W206" i="88"/>
  <c r="X255" i="88" s="1"/>
  <c r="X192" i="88"/>
  <c r="X241" i="88"/>
  <c r="J74" i="88"/>
  <c r="L33" i="5" s="1"/>
  <c r="CD111" i="88" l="1"/>
  <c r="CC160" i="88"/>
  <c r="CE62" i="88"/>
  <c r="CE111" i="88"/>
  <c r="J94" i="88"/>
  <c r="L33" i="10" s="1"/>
  <c r="L21" i="10" s="1"/>
  <c r="I70" i="88"/>
  <c r="K33" i="92"/>
  <c r="I20" i="92"/>
  <c r="N20" i="5"/>
  <c r="AF21" i="102"/>
  <c r="AG46" i="88"/>
  <c r="AG95" i="88"/>
  <c r="AE20" i="10"/>
  <c r="AF20" i="10" s="1"/>
  <c r="AG20" i="10" s="1"/>
  <c r="AH20" i="10" s="1"/>
  <c r="AI20" i="10" s="1"/>
  <c r="AJ20" i="10" s="1"/>
  <c r="AK20" i="10" s="1"/>
  <c r="AL20" i="10" s="1"/>
  <c r="AM20" i="10" s="1"/>
  <c r="AN20" i="10" s="1"/>
  <c r="AO20" i="10" s="1"/>
  <c r="AP20" i="10" s="1"/>
  <c r="AQ20" i="10" s="1"/>
  <c r="AR20" i="10" s="1"/>
  <c r="AS20" i="10" s="1"/>
  <c r="AT20" i="10" s="1"/>
  <c r="AU20" i="10" s="1"/>
  <c r="AV20" i="10" s="1"/>
  <c r="AW20" i="10" s="1"/>
  <c r="AX20" i="10" s="1"/>
  <c r="AY20" i="10" s="1"/>
  <c r="AZ20" i="10" s="1"/>
  <c r="BA20" i="10" s="1"/>
  <c r="BB20" i="10" s="1"/>
  <c r="BC20" i="10" s="1"/>
  <c r="BD20" i="10" s="1"/>
  <c r="BE20" i="10" s="1"/>
  <c r="BF20" i="10" s="1"/>
  <c r="BG20" i="10" s="1"/>
  <c r="BH20" i="10" s="1"/>
  <c r="BI20" i="10" s="1"/>
  <c r="BJ20" i="10" s="1"/>
  <c r="BK20" i="10" s="1"/>
  <c r="BL20" i="10" s="1"/>
  <c r="BM20" i="10" s="1"/>
  <c r="BN20" i="10" s="1"/>
  <c r="BO20" i="10" s="1"/>
  <c r="BP20" i="10" s="1"/>
  <c r="BQ20" i="10" s="1"/>
  <c r="BR20" i="10" s="1"/>
  <c r="BS20" i="10" s="1"/>
  <c r="BT20" i="10" s="1"/>
  <c r="BU20" i="10" s="1"/>
  <c r="BV20" i="10" s="1"/>
  <c r="BW20" i="10" s="1"/>
  <c r="BX20" i="10" s="1"/>
  <c r="BY20" i="10" s="1"/>
  <c r="BZ20" i="10" s="1"/>
  <c r="AE22" i="10"/>
  <c r="AF22" i="10" s="1"/>
  <c r="AG22" i="10" s="1"/>
  <c r="AH22" i="10" s="1"/>
  <c r="AI22" i="10" s="1"/>
  <c r="AJ22" i="10" s="1"/>
  <c r="AK22" i="10" s="1"/>
  <c r="AL22" i="10" s="1"/>
  <c r="AM22" i="10" s="1"/>
  <c r="AN22" i="10" s="1"/>
  <c r="AO22" i="10" s="1"/>
  <c r="AP22" i="10" s="1"/>
  <c r="AQ22" i="10" s="1"/>
  <c r="AR22" i="10" s="1"/>
  <c r="AS22" i="10" s="1"/>
  <c r="AT22" i="10" s="1"/>
  <c r="AU22" i="10" s="1"/>
  <c r="AV22" i="10" s="1"/>
  <c r="AW22" i="10" s="1"/>
  <c r="AX22" i="10" s="1"/>
  <c r="AY22" i="10" s="1"/>
  <c r="AZ22" i="10" s="1"/>
  <c r="BA22" i="10" s="1"/>
  <c r="BB22" i="10" s="1"/>
  <c r="BC22" i="10" s="1"/>
  <c r="BD22" i="10" s="1"/>
  <c r="BE22" i="10" s="1"/>
  <c r="BF22" i="10" s="1"/>
  <c r="BG22" i="10" s="1"/>
  <c r="BH22" i="10" s="1"/>
  <c r="BI22" i="10" s="1"/>
  <c r="BJ22" i="10" s="1"/>
  <c r="BK22" i="10" s="1"/>
  <c r="BL22" i="10" s="1"/>
  <c r="BM22" i="10" s="1"/>
  <c r="BN22" i="10" s="1"/>
  <c r="BO22" i="10" s="1"/>
  <c r="BP22" i="10" s="1"/>
  <c r="BQ22" i="10" s="1"/>
  <c r="BR22" i="10" s="1"/>
  <c r="BS22" i="10" s="1"/>
  <c r="BT22" i="10" s="1"/>
  <c r="BU22" i="10" s="1"/>
  <c r="BV22" i="10" s="1"/>
  <c r="BW22" i="10" s="1"/>
  <c r="BX22" i="10" s="1"/>
  <c r="BY22" i="10" s="1"/>
  <c r="BZ22" i="10" s="1"/>
  <c r="CA22" i="10" s="1"/>
  <c r="CB22" i="10" s="1"/>
  <c r="CC22" i="10" s="1"/>
  <c r="CD22" i="10" s="1"/>
  <c r="CE22" i="10" s="1"/>
  <c r="CF22" i="10" s="1"/>
  <c r="CG22" i="10" s="1"/>
  <c r="CH22" i="10" s="1"/>
  <c r="CI22" i="10" s="1"/>
  <c r="CJ22" i="10" s="1"/>
  <c r="CK22" i="10" s="1"/>
  <c r="CL22" i="10" s="1"/>
  <c r="CM22" i="10" s="1"/>
  <c r="CN22" i="10" s="1"/>
  <c r="CO22" i="10" s="1"/>
  <c r="CP22" i="10" s="1"/>
  <c r="CQ22" i="10" s="1"/>
  <c r="CR22" i="10" s="1"/>
  <c r="CS22" i="10" s="1"/>
  <c r="CT22" i="10" s="1"/>
  <c r="CU22" i="10" s="1"/>
  <c r="CV22" i="10" s="1"/>
  <c r="CW22" i="10" s="1"/>
  <c r="CX22" i="10" s="1"/>
  <c r="CY22" i="10" s="1"/>
  <c r="CZ22" i="10" s="1"/>
  <c r="DA22" i="10" s="1"/>
  <c r="DB22" i="10" s="1"/>
  <c r="DC22" i="10" s="1"/>
  <c r="DD22" i="10" s="1"/>
  <c r="DE22" i="10" s="1"/>
  <c r="DF22" i="10" s="1"/>
  <c r="DG22" i="10" s="1"/>
  <c r="DH22" i="10" s="1"/>
  <c r="DI22" i="10" s="1"/>
  <c r="DJ22" i="10" s="1"/>
  <c r="DK22" i="10" s="1"/>
  <c r="DL22" i="10" s="1"/>
  <c r="DM22" i="10" s="1"/>
  <c r="DN22" i="10" s="1"/>
  <c r="DO22" i="10" s="1"/>
  <c r="DP22" i="10" s="1"/>
  <c r="DQ22" i="10" s="1"/>
  <c r="DR22" i="10" s="1"/>
  <c r="DS22" i="10" s="1"/>
  <c r="DT22" i="10" s="1"/>
  <c r="DU22" i="10" s="1"/>
  <c r="DV22" i="10" s="1"/>
  <c r="H133" i="88"/>
  <c r="I133" i="88" s="1"/>
  <c r="J33" i="92"/>
  <c r="H119" i="88"/>
  <c r="CH314" i="88"/>
  <c r="K21" i="11"/>
  <c r="J20" i="7"/>
  <c r="I217" i="88"/>
  <c r="CI265" i="88"/>
  <c r="CE34" i="94" s="1"/>
  <c r="CC118" i="88"/>
  <c r="BZ33" i="94" s="1"/>
  <c r="BX23" i="94"/>
  <c r="BX25" i="94" s="1"/>
  <c r="BY20" i="94"/>
  <c r="CB167" i="88"/>
  <c r="BY21" i="94"/>
  <c r="I119" i="88"/>
  <c r="J45" i="88"/>
  <c r="I157" i="88"/>
  <c r="DD12" i="88"/>
  <c r="DQ12" i="88"/>
  <c r="J108" i="88"/>
  <c r="L33" i="11" s="1"/>
  <c r="ED12" i="88"/>
  <c r="J84" i="88"/>
  <c r="L33" i="7" s="1"/>
  <c r="X290" i="88"/>
  <c r="Y34" i="10"/>
  <c r="J20" i="6"/>
  <c r="W304" i="88"/>
  <c r="X34" i="11"/>
  <c r="AI245" i="88"/>
  <c r="AI34" i="6" s="1"/>
  <c r="AH182" i="88"/>
  <c r="AH231" i="88"/>
  <c r="AH34" i="7" s="1"/>
  <c r="X206" i="88"/>
  <c r="Y255" i="88" s="1"/>
  <c r="Y192" i="88"/>
  <c r="Y241" i="88"/>
  <c r="K74" i="88"/>
  <c r="M33" i="5" s="1"/>
  <c r="CE160" i="88" l="1"/>
  <c r="J143" i="88"/>
  <c r="CF62" i="88"/>
  <c r="CF111" i="88"/>
  <c r="K94" i="88"/>
  <c r="M33" i="10" s="1"/>
  <c r="M21" i="10" s="1"/>
  <c r="J70" i="88"/>
  <c r="J20" i="92"/>
  <c r="O20" i="5"/>
  <c r="AF23" i="102"/>
  <c r="AG144" i="88"/>
  <c r="AG33" i="102"/>
  <c r="AH46" i="88"/>
  <c r="AH95" i="88"/>
  <c r="J133" i="88"/>
  <c r="J98" i="88"/>
  <c r="L33" i="6" s="1"/>
  <c r="L21" i="11"/>
  <c r="K98" i="88"/>
  <c r="M33" i="6" s="1"/>
  <c r="CC167" i="88"/>
  <c r="CI314" i="88"/>
  <c r="BY23" i="94"/>
  <c r="BY25" i="94" s="1"/>
  <c r="BZ20" i="94"/>
  <c r="J217" i="88"/>
  <c r="CJ265" i="88"/>
  <c r="CF34" i="94" s="1"/>
  <c r="K20" i="7"/>
  <c r="CE118" i="88"/>
  <c r="CA33" i="94" s="1"/>
  <c r="CD118" i="88"/>
  <c r="K45" i="88"/>
  <c r="J157" i="88"/>
  <c r="K108" i="88"/>
  <c r="M33" i="11" s="1"/>
  <c r="X304" i="88"/>
  <c r="Y34" i="11"/>
  <c r="Y290" i="88"/>
  <c r="Z34" i="10"/>
  <c r="K84" i="88"/>
  <c r="M33" i="7" s="1"/>
  <c r="K20" i="6"/>
  <c r="CA20" i="10"/>
  <c r="CB20" i="10" s="1"/>
  <c r="CC20" i="10" s="1"/>
  <c r="CD20" i="10" s="1"/>
  <c r="CE20" i="10" s="1"/>
  <c r="CF20" i="10" s="1"/>
  <c r="CG20" i="10" s="1"/>
  <c r="CH20" i="10" s="1"/>
  <c r="CI20" i="10" s="1"/>
  <c r="CJ20" i="10" s="1"/>
  <c r="CK20" i="10" s="1"/>
  <c r="CL20" i="10" s="1"/>
  <c r="AJ245" i="88"/>
  <c r="AJ34" i="6" s="1"/>
  <c r="AI182" i="88"/>
  <c r="AI231" i="88"/>
  <c r="AI34" i="7" s="1"/>
  <c r="Z192" i="88"/>
  <c r="Z241" i="88"/>
  <c r="Y206" i="88"/>
  <c r="Z255" i="88" s="1"/>
  <c r="L74" i="88"/>
  <c r="N33" i="5" s="1"/>
  <c r="EC171" i="88"/>
  <c r="EB171" i="88"/>
  <c r="EA171" i="88"/>
  <c r="DZ171" i="88"/>
  <c r="DY171" i="88"/>
  <c r="DX171" i="88"/>
  <c r="DW171" i="88"/>
  <c r="DV171" i="88"/>
  <c r="DU171" i="88"/>
  <c r="DT171" i="88"/>
  <c r="DS171" i="88"/>
  <c r="DR171" i="88"/>
  <c r="ED15" i="88"/>
  <c r="ED18" i="88"/>
  <c r="ED14" i="88"/>
  <c r="DP171" i="88"/>
  <c r="DO171" i="88"/>
  <c r="DN171" i="88"/>
  <c r="DM171" i="88"/>
  <c r="DL171" i="88"/>
  <c r="DK171" i="88"/>
  <c r="DJ171" i="88"/>
  <c r="DI171" i="88"/>
  <c r="DH171" i="88"/>
  <c r="DG171" i="88"/>
  <c r="DF171" i="88"/>
  <c r="DE171" i="88"/>
  <c r="DQ15" i="88"/>
  <c r="DQ18" i="88"/>
  <c r="DC171" i="88"/>
  <c r="DB171" i="88"/>
  <c r="DA171" i="88"/>
  <c r="CZ171" i="88"/>
  <c r="CY171" i="88"/>
  <c r="CX171" i="88"/>
  <c r="CW171" i="88"/>
  <c r="CV171" i="88"/>
  <c r="CU171" i="88"/>
  <c r="CT171" i="88"/>
  <c r="CS171" i="88"/>
  <c r="CR171" i="88"/>
  <c r="DD15" i="88"/>
  <c r="DD18" i="88"/>
  <c r="CP171" i="88"/>
  <c r="CO171" i="88"/>
  <c r="CN171" i="88"/>
  <c r="CM171" i="88"/>
  <c r="CL171" i="88"/>
  <c r="CK171" i="88"/>
  <c r="CJ171" i="88"/>
  <c r="CI171" i="88"/>
  <c r="CH171" i="88"/>
  <c r="CG171" i="88"/>
  <c r="CF171" i="88"/>
  <c r="CE171" i="88"/>
  <c r="CQ15" i="88"/>
  <c r="CQ18" i="88"/>
  <c r="CC171" i="88"/>
  <c r="CB171" i="88"/>
  <c r="CA171" i="88"/>
  <c r="BZ171" i="88"/>
  <c r="BY171" i="88"/>
  <c r="BX171" i="88"/>
  <c r="BW171" i="88"/>
  <c r="BV171" i="88"/>
  <c r="BU171" i="88"/>
  <c r="BT171" i="88"/>
  <c r="BS171" i="88"/>
  <c r="BR171" i="88"/>
  <c r="CD15" i="88"/>
  <c r="CD18" i="88"/>
  <c r="CD14" i="88"/>
  <c r="BP171" i="88"/>
  <c r="BO171" i="88"/>
  <c r="BN171" i="88"/>
  <c r="BM171" i="88"/>
  <c r="BL171" i="88"/>
  <c r="BK171" i="88"/>
  <c r="BJ171" i="88"/>
  <c r="BI171" i="88"/>
  <c r="BH171" i="88"/>
  <c r="BG171" i="88"/>
  <c r="BF171" i="88"/>
  <c r="BE171" i="88"/>
  <c r="BQ15" i="88"/>
  <c r="BQ18" i="88"/>
  <c r="BC171" i="88"/>
  <c r="BB171" i="88"/>
  <c r="BA171" i="88"/>
  <c r="AZ171" i="88"/>
  <c r="AY171" i="88"/>
  <c r="AX171" i="88"/>
  <c r="AW171" i="88"/>
  <c r="AV171" i="88"/>
  <c r="AU171" i="88"/>
  <c r="AT171" i="88"/>
  <c r="AS171" i="88"/>
  <c r="AR171" i="88"/>
  <c r="BD15" i="88"/>
  <c r="BD18" i="88"/>
  <c r="AP171" i="88"/>
  <c r="AO171" i="88"/>
  <c r="AN171" i="88"/>
  <c r="AM171" i="88"/>
  <c r="AL171" i="88"/>
  <c r="AK171" i="88"/>
  <c r="AJ171" i="88"/>
  <c r="AI171" i="88"/>
  <c r="AH171" i="88"/>
  <c r="AG171" i="88"/>
  <c r="AF171" i="88"/>
  <c r="AE171" i="88"/>
  <c r="S231" i="88"/>
  <c r="T34" i="7" s="1"/>
  <c r="S245" i="88"/>
  <c r="T34" i="6" s="1"/>
  <c r="AC171" i="88"/>
  <c r="AB171" i="88"/>
  <c r="AA171" i="88"/>
  <c r="Z171" i="88"/>
  <c r="Y171" i="88"/>
  <c r="X171" i="88"/>
  <c r="W171" i="88"/>
  <c r="V171" i="88"/>
  <c r="U171" i="88"/>
  <c r="T171" i="88"/>
  <c r="S171" i="88"/>
  <c r="AD15" i="88"/>
  <c r="AD18" i="88"/>
  <c r="AD14" i="88"/>
  <c r="F171" i="88"/>
  <c r="G171" i="88"/>
  <c r="H171" i="88"/>
  <c r="I171" i="88"/>
  <c r="J171" i="88"/>
  <c r="K171" i="88"/>
  <c r="L171" i="88"/>
  <c r="M171" i="88"/>
  <c r="N171" i="88"/>
  <c r="O171" i="88"/>
  <c r="P171" i="88"/>
  <c r="E171" i="88"/>
  <c r="A317" i="88"/>
  <c r="E147" i="88"/>
  <c r="F147" i="88" s="1"/>
  <c r="E123" i="88"/>
  <c r="E231" i="88"/>
  <c r="E245" i="88"/>
  <c r="F231" i="88"/>
  <c r="H34" i="7" s="1"/>
  <c r="F245" i="88"/>
  <c r="H34" i="6" s="1"/>
  <c r="F221" i="88"/>
  <c r="H34" i="5" s="1"/>
  <c r="G34" i="7" l="1"/>
  <c r="E266" i="88"/>
  <c r="E168" i="88"/>
  <c r="CF160" i="88"/>
  <c r="K143" i="88"/>
  <c r="CG62" i="88"/>
  <c r="CG111" i="88"/>
  <c r="L94" i="88"/>
  <c r="N33" i="10" s="1"/>
  <c r="N21" i="10" s="1"/>
  <c r="K70" i="88"/>
  <c r="G34" i="6"/>
  <c r="G34" i="92" s="1"/>
  <c r="H34" i="92"/>
  <c r="K20" i="92"/>
  <c r="P20" i="5"/>
  <c r="L33" i="92"/>
  <c r="AH144" i="88"/>
  <c r="AH33" i="102"/>
  <c r="AF25" i="102"/>
  <c r="AF25" i="92" s="1"/>
  <c r="AG21" i="102"/>
  <c r="AI46" i="88"/>
  <c r="AI95" i="88"/>
  <c r="K133" i="88"/>
  <c r="M33" i="92"/>
  <c r="BZ21" i="94"/>
  <c r="BZ53" i="94"/>
  <c r="M21" i="11"/>
  <c r="J119" i="88"/>
  <c r="L45" i="88"/>
  <c r="CJ314" i="88"/>
  <c r="CF118" i="88"/>
  <c r="CB33" i="94" s="1"/>
  <c r="CA20" i="94"/>
  <c r="CE167" i="88"/>
  <c r="L20" i="7"/>
  <c r="K217" i="88"/>
  <c r="F266" i="88"/>
  <c r="AD21" i="88"/>
  <c r="CD21" i="88"/>
  <c r="CD22" i="88" s="1"/>
  <c r="CK265" i="88"/>
  <c r="CG34" i="94" s="1"/>
  <c r="K119" i="88"/>
  <c r="ED21" i="88"/>
  <c r="ED22" i="88" s="1"/>
  <c r="K157" i="88"/>
  <c r="E280" i="88"/>
  <c r="G21" i="7"/>
  <c r="E294" i="88"/>
  <c r="F294" i="88" s="1"/>
  <c r="L108" i="88"/>
  <c r="N33" i="11" s="1"/>
  <c r="CM20" i="10"/>
  <c r="CN20" i="10" s="1"/>
  <c r="CO20" i="10" s="1"/>
  <c r="CP20" i="10" s="1"/>
  <c r="CQ20" i="10" s="1"/>
  <c r="CR20" i="10" s="1"/>
  <c r="CS20" i="10" s="1"/>
  <c r="CT20" i="10" s="1"/>
  <c r="CU20" i="10" s="1"/>
  <c r="CV20" i="10" s="1"/>
  <c r="CW20" i="10" s="1"/>
  <c r="CX20" i="10" s="1"/>
  <c r="Z290" i="88"/>
  <c r="AA34" i="10"/>
  <c r="L20" i="6"/>
  <c r="Y304" i="88"/>
  <c r="Z34" i="11"/>
  <c r="L98" i="88"/>
  <c r="N33" i="6" s="1"/>
  <c r="L84" i="88"/>
  <c r="N33" i="7" s="1"/>
  <c r="AJ231" i="88"/>
  <c r="AJ34" i="7" s="1"/>
  <c r="AJ182" i="88"/>
  <c r="AK245" i="88"/>
  <c r="AK34" i="6" s="1"/>
  <c r="Z206" i="88"/>
  <c r="AA255" i="88" s="1"/>
  <c r="F270" i="88"/>
  <c r="AA192" i="88"/>
  <c r="AA241" i="88"/>
  <c r="M74" i="88"/>
  <c r="O33" i="5" s="1"/>
  <c r="BQ14" i="88"/>
  <c r="BQ21" i="88" s="1"/>
  <c r="BQ22" i="88" s="1"/>
  <c r="G147" i="88"/>
  <c r="F123" i="88"/>
  <c r="CG160" i="88" l="1"/>
  <c r="L143" i="88"/>
  <c r="CH62" i="88"/>
  <c r="CH111" i="88"/>
  <c r="M94" i="88"/>
  <c r="O33" i="10" s="1"/>
  <c r="O21" i="10" s="1"/>
  <c r="L70" i="88"/>
  <c r="AD22" i="88"/>
  <c r="N21" i="11"/>
  <c r="L20" i="92"/>
  <c r="Q20" i="5"/>
  <c r="AH21" i="102"/>
  <c r="AG23" i="102"/>
  <c r="AG25" i="102" s="1"/>
  <c r="AG25" i="92" s="1"/>
  <c r="AI144" i="88"/>
  <c r="AI33" i="102"/>
  <c r="AJ46" i="88"/>
  <c r="AJ95" i="88"/>
  <c r="BZ23" i="94"/>
  <c r="CA21" i="94"/>
  <c r="CA23" i="94" s="1"/>
  <c r="L133" i="88"/>
  <c r="N33" i="92"/>
  <c r="M45" i="88"/>
  <c r="F168" i="88"/>
  <c r="F280" i="88"/>
  <c r="F315" i="88" s="1"/>
  <c r="CL265" i="88"/>
  <c r="CH34" i="94" s="1"/>
  <c r="M20" i="7"/>
  <c r="CG118" i="88"/>
  <c r="CC33" i="94" s="1"/>
  <c r="L217" i="88"/>
  <c r="CF167" i="88"/>
  <c r="CB20" i="94"/>
  <c r="CK314" i="88"/>
  <c r="L119" i="88"/>
  <c r="AD23" i="88"/>
  <c r="G21" i="6"/>
  <c r="G21" i="92" s="1"/>
  <c r="L157" i="88"/>
  <c r="M108" i="88"/>
  <c r="O33" i="11" s="1"/>
  <c r="H21" i="5"/>
  <c r="CY20" i="10"/>
  <c r="CZ20" i="10" s="1"/>
  <c r="DA20" i="10" s="1"/>
  <c r="DB20" i="10" s="1"/>
  <c r="DC20" i="10" s="1"/>
  <c r="DD20" i="10" s="1"/>
  <c r="DE20" i="10" s="1"/>
  <c r="DF20" i="10" s="1"/>
  <c r="DG20" i="10" s="1"/>
  <c r="DH20" i="10" s="1"/>
  <c r="DI20" i="10" s="1"/>
  <c r="DJ20" i="10" s="1"/>
  <c r="AA290" i="88"/>
  <c r="AB34" i="10"/>
  <c r="M98" i="88"/>
  <c r="O33" i="6" s="1"/>
  <c r="Z304" i="88"/>
  <c r="AA34" i="11"/>
  <c r="H21" i="7"/>
  <c r="M84" i="88"/>
  <c r="O33" i="7" s="1"/>
  <c r="M20" i="6"/>
  <c r="ED23" i="88"/>
  <c r="BQ23" i="88"/>
  <c r="CD23" i="88"/>
  <c r="AL245" i="88"/>
  <c r="AL34" i="6" s="1"/>
  <c r="AK182" i="88"/>
  <c r="AK231" i="88"/>
  <c r="AK34" i="7" s="1"/>
  <c r="AB192" i="88"/>
  <c r="AB241" i="88"/>
  <c r="AC34" i="10" s="1"/>
  <c r="AA206" i="88"/>
  <c r="AB255" i="88" s="1"/>
  <c r="N74" i="88"/>
  <c r="P33" i="5" s="1"/>
  <c r="T245" i="88"/>
  <c r="U34" i="6" s="1"/>
  <c r="T231" i="88"/>
  <c r="U34" i="7" s="1"/>
  <c r="G221" i="88"/>
  <c r="I34" i="5" s="1"/>
  <c r="H147" i="88"/>
  <c r="G245" i="88"/>
  <c r="I34" i="6" s="1"/>
  <c r="G123" i="88"/>
  <c r="G231" i="88"/>
  <c r="I34" i="7" s="1"/>
  <c r="M143" i="88" l="1"/>
  <c r="O21" i="11"/>
  <c r="CH160" i="88"/>
  <c r="CI62" i="88"/>
  <c r="CI111" i="88"/>
  <c r="N94" i="88"/>
  <c r="P33" i="10" s="1"/>
  <c r="M70" i="88"/>
  <c r="I34" i="92"/>
  <c r="R20" i="5"/>
  <c r="M20" i="92"/>
  <c r="AJ144" i="88"/>
  <c r="AJ33" i="102"/>
  <c r="AI21" i="102"/>
  <c r="AH23" i="102"/>
  <c r="AH25" i="102" s="1"/>
  <c r="AH25" i="92" s="1"/>
  <c r="AK46" i="88"/>
  <c r="AK95" i="88"/>
  <c r="CB21" i="94"/>
  <c r="CC21" i="94" s="1"/>
  <c r="BZ25" i="94"/>
  <c r="CK37" i="94"/>
  <c r="CG37" i="94"/>
  <c r="CC37" i="94"/>
  <c r="CJ37" i="94"/>
  <c r="CF37" i="94"/>
  <c r="CB37" i="94"/>
  <c r="CI37" i="94"/>
  <c r="CE37" i="94"/>
  <c r="CA37" i="94"/>
  <c r="CH37" i="94"/>
  <c r="CD37" i="94"/>
  <c r="M133" i="88"/>
  <c r="O33" i="92"/>
  <c r="N45" i="88"/>
  <c r="P21" i="10"/>
  <c r="G168" i="88"/>
  <c r="CG167" i="88"/>
  <c r="CC20" i="94"/>
  <c r="G266" i="88"/>
  <c r="M217" i="88"/>
  <c r="N20" i="7"/>
  <c r="CA25" i="94"/>
  <c r="CL314" i="88"/>
  <c r="CH118" i="88"/>
  <c r="CD33" i="94" s="1"/>
  <c r="CM265" i="88"/>
  <c r="CI34" i="94" s="1"/>
  <c r="M119" i="88"/>
  <c r="H21" i="6"/>
  <c r="H21" i="92" s="1"/>
  <c r="N108" i="88"/>
  <c r="P33" i="11" s="1"/>
  <c r="P21" i="11" s="1"/>
  <c r="M157" i="88"/>
  <c r="G280" i="88"/>
  <c r="I21" i="7"/>
  <c r="G294" i="88"/>
  <c r="N20" i="6"/>
  <c r="AA304" i="88"/>
  <c r="AB34" i="11"/>
  <c r="AB290" i="88"/>
  <c r="DK20" i="10"/>
  <c r="DL20" i="10" s="1"/>
  <c r="DM20" i="10" s="1"/>
  <c r="DN20" i="10" s="1"/>
  <c r="DO20" i="10" s="1"/>
  <c r="DP20" i="10" s="1"/>
  <c r="DQ20" i="10" s="1"/>
  <c r="DR20" i="10" s="1"/>
  <c r="DS20" i="10" s="1"/>
  <c r="DT20" i="10" s="1"/>
  <c r="DU20" i="10" s="1"/>
  <c r="DV20" i="10" s="1"/>
  <c r="N84" i="88"/>
  <c r="P33" i="7" s="1"/>
  <c r="N98" i="88"/>
  <c r="P33" i="6" s="1"/>
  <c r="AM245" i="88"/>
  <c r="AM34" i="6" s="1"/>
  <c r="AL182" i="88"/>
  <c r="AL231" i="88"/>
  <c r="AL34" i="7" s="1"/>
  <c r="AB206" i="88"/>
  <c r="AC255" i="88" s="1"/>
  <c r="AD255" i="88" s="1"/>
  <c r="G270" i="88"/>
  <c r="AC192" i="88"/>
  <c r="AC241" i="88"/>
  <c r="U245" i="88"/>
  <c r="V34" i="6" s="1"/>
  <c r="U231" i="88"/>
  <c r="V34" i="7" s="1"/>
  <c r="H231" i="88"/>
  <c r="J34" i="7" s="1"/>
  <c r="H123" i="88"/>
  <c r="H245" i="88"/>
  <c r="J34" i="6" s="1"/>
  <c r="H221" i="88"/>
  <c r="J34" i="5" s="1"/>
  <c r="I147" i="88"/>
  <c r="CI160" i="88" l="1"/>
  <c r="N143" i="88"/>
  <c r="CJ62" i="88"/>
  <c r="CJ111" i="88"/>
  <c r="O94" i="88"/>
  <c r="Q33" i="10" s="1"/>
  <c r="N70" i="88"/>
  <c r="CB23" i="94"/>
  <c r="CB25" i="94" s="1"/>
  <c r="J34" i="92"/>
  <c r="N20" i="92"/>
  <c r="S20" i="5"/>
  <c r="AK144" i="88"/>
  <c r="AK33" i="102"/>
  <c r="AJ21" i="102"/>
  <c r="AI23" i="102"/>
  <c r="AI25" i="102" s="1"/>
  <c r="AI25" i="92" s="1"/>
  <c r="AL46" i="88"/>
  <c r="AL95" i="88"/>
  <c r="CL37" i="94"/>
  <c r="N133" i="88"/>
  <c r="P33" i="92"/>
  <c r="O45" i="88"/>
  <c r="Q21" i="10"/>
  <c r="CD21" i="94"/>
  <c r="H168" i="88"/>
  <c r="G315" i="88"/>
  <c r="CM314" i="88"/>
  <c r="CN265" i="88"/>
  <c r="CJ34" i="94" s="1"/>
  <c r="CD20" i="94"/>
  <c r="CC23" i="94"/>
  <c r="H266" i="88"/>
  <c r="CI118" i="88"/>
  <c r="CE33" i="94" s="1"/>
  <c r="O20" i="7"/>
  <c r="N217" i="88"/>
  <c r="I21" i="5"/>
  <c r="CH167" i="88"/>
  <c r="N119" i="88"/>
  <c r="O74" i="88"/>
  <c r="Q33" i="5" s="1"/>
  <c r="I21" i="6"/>
  <c r="O108" i="88"/>
  <c r="Q33" i="11" s="1"/>
  <c r="Q21" i="11" s="1"/>
  <c r="N157" i="88"/>
  <c r="AC290" i="88"/>
  <c r="AD34" i="10"/>
  <c r="AD241" i="88"/>
  <c r="O98" i="88"/>
  <c r="Q33" i="6" s="1"/>
  <c r="H280" i="88"/>
  <c r="J21" i="7"/>
  <c r="H294" i="88"/>
  <c r="O84" i="88"/>
  <c r="Q33" i="7" s="1"/>
  <c r="O20" i="6"/>
  <c r="AB304" i="88"/>
  <c r="AC34" i="11"/>
  <c r="AE192" i="88"/>
  <c r="AE241" i="88"/>
  <c r="AM182" i="88"/>
  <c r="AM231" i="88"/>
  <c r="AM34" i="7" s="1"/>
  <c r="AN245" i="88"/>
  <c r="AN34" i="6" s="1"/>
  <c r="AC206" i="88"/>
  <c r="AE255" i="88" s="1"/>
  <c r="H270" i="88"/>
  <c r="V231" i="88"/>
  <c r="W34" i="7" s="1"/>
  <c r="V245" i="88"/>
  <c r="W34" i="6" s="1"/>
  <c r="I245" i="88"/>
  <c r="K34" i="6" s="1"/>
  <c r="I221" i="88"/>
  <c r="K34" i="5" s="1"/>
  <c r="I123" i="88"/>
  <c r="J147" i="88"/>
  <c r="I231" i="88"/>
  <c r="K34" i="7" s="1"/>
  <c r="CJ160" i="88" l="1"/>
  <c r="O143" i="88"/>
  <c r="CK62" i="88"/>
  <c r="CK111" i="88"/>
  <c r="P94" i="88"/>
  <c r="R33" i="10" s="1"/>
  <c r="O70" i="88"/>
  <c r="K34" i="92"/>
  <c r="I21" i="92"/>
  <c r="Q33" i="92"/>
  <c r="T20" i="5"/>
  <c r="O20" i="92"/>
  <c r="AK21" i="102"/>
  <c r="AJ23" i="102"/>
  <c r="AJ25" i="102" s="1"/>
  <c r="AJ25" i="92" s="1"/>
  <c r="AL144" i="88"/>
  <c r="AL33" i="102"/>
  <c r="AM46" i="88"/>
  <c r="AM95" i="88"/>
  <c r="P45" i="88"/>
  <c r="O133" i="88"/>
  <c r="I168" i="88"/>
  <c r="J21" i="6"/>
  <c r="CJ118" i="88"/>
  <c r="CF33" i="94" s="1"/>
  <c r="I266" i="88"/>
  <c r="CI167" i="88"/>
  <c r="CE21" i="94"/>
  <c r="CC25" i="94"/>
  <c r="CN314" i="88"/>
  <c r="J21" i="5"/>
  <c r="CD23" i="94"/>
  <c r="CD25" i="94" s="1"/>
  <c r="CE20" i="94"/>
  <c r="CO265" i="88"/>
  <c r="CK34" i="94" s="1"/>
  <c r="O217" i="88"/>
  <c r="H315" i="88"/>
  <c r="P20" i="7"/>
  <c r="P74" i="88"/>
  <c r="R33" i="5" s="1"/>
  <c r="O119" i="88"/>
  <c r="O157" i="88"/>
  <c r="P108" i="88"/>
  <c r="AE290" i="88"/>
  <c r="I280" i="88"/>
  <c r="I294" i="88"/>
  <c r="P20" i="6"/>
  <c r="P84" i="88"/>
  <c r="R33" i="7" s="1"/>
  <c r="AC304" i="88"/>
  <c r="AD34" i="11"/>
  <c r="AE34" i="10"/>
  <c r="AF192" i="88"/>
  <c r="AF241" i="88"/>
  <c r="AE206" i="88"/>
  <c r="AF255" i="88" s="1"/>
  <c r="AO245" i="88"/>
  <c r="AO34" i="6" s="1"/>
  <c r="AN182" i="88"/>
  <c r="AN231" i="88"/>
  <c r="AN34" i="7" s="1"/>
  <c r="I270" i="88"/>
  <c r="W245" i="88"/>
  <c r="X34" i="6" s="1"/>
  <c r="W231" i="88"/>
  <c r="X34" i="7" s="1"/>
  <c r="K147" i="88"/>
  <c r="J123" i="88"/>
  <c r="J221" i="88"/>
  <c r="L34" i="5" s="1"/>
  <c r="J245" i="88"/>
  <c r="L34" i="6" s="1"/>
  <c r="J231" i="88"/>
  <c r="L34" i="7" s="1"/>
  <c r="CK160" i="88" l="1"/>
  <c r="Q94" i="88"/>
  <c r="P143" i="88"/>
  <c r="CL62" i="88"/>
  <c r="CL111" i="88"/>
  <c r="J21" i="92"/>
  <c r="R94" i="88"/>
  <c r="S33" i="10" s="1"/>
  <c r="P70" i="88"/>
  <c r="L34" i="92"/>
  <c r="P20" i="92"/>
  <c r="U20" i="5"/>
  <c r="AM144" i="88"/>
  <c r="AM33" i="102"/>
  <c r="AL21" i="102"/>
  <c r="AK23" i="102"/>
  <c r="R45" i="88"/>
  <c r="S45" i="88" s="1"/>
  <c r="AN46" i="88"/>
  <c r="AN95" i="88"/>
  <c r="R21" i="10"/>
  <c r="R53" i="10"/>
  <c r="P133" i="88"/>
  <c r="Q74" i="88"/>
  <c r="K21" i="6"/>
  <c r="J168" i="88"/>
  <c r="CF21" i="94"/>
  <c r="I315" i="88"/>
  <c r="K21" i="5"/>
  <c r="Q20" i="7"/>
  <c r="J266" i="88"/>
  <c r="CF20" i="94"/>
  <c r="CE23" i="94"/>
  <c r="P217" i="88"/>
  <c r="CP265" i="88"/>
  <c r="CL34" i="94" s="1"/>
  <c r="CO314" i="88"/>
  <c r="CJ167" i="88"/>
  <c r="CK118" i="88"/>
  <c r="CG33" i="94" s="1"/>
  <c r="R74" i="88"/>
  <c r="S33" i="5" s="1"/>
  <c r="P119" i="88"/>
  <c r="R108" i="88"/>
  <c r="S33" i="11" s="1"/>
  <c r="R33" i="11"/>
  <c r="R33" i="92" s="1"/>
  <c r="Q108" i="88"/>
  <c r="P157" i="88"/>
  <c r="AF290" i="88"/>
  <c r="AF34" i="10"/>
  <c r="Q84" i="88"/>
  <c r="J280" i="88"/>
  <c r="R84" i="88"/>
  <c r="S33" i="7" s="1"/>
  <c r="K21" i="7"/>
  <c r="AE304" i="88"/>
  <c r="AE34" i="11"/>
  <c r="Q98" i="88"/>
  <c r="J294" i="88"/>
  <c r="R98" i="88"/>
  <c r="S33" i="6" s="1"/>
  <c r="Q20" i="6"/>
  <c r="AG192" i="88"/>
  <c r="AG241" i="88"/>
  <c r="AF206" i="88"/>
  <c r="AG255" i="88" s="1"/>
  <c r="AO182" i="88"/>
  <c r="AO231" i="88"/>
  <c r="AO34" i="7" s="1"/>
  <c r="AP245" i="88"/>
  <c r="AP34" i="6" s="1"/>
  <c r="J270" i="88"/>
  <c r="R221" i="88"/>
  <c r="S34" i="5" s="1"/>
  <c r="S34" i="92" s="1"/>
  <c r="X245" i="88"/>
  <c r="Y34" i="6" s="1"/>
  <c r="X231" i="88"/>
  <c r="Y34" i="7" s="1"/>
  <c r="L147" i="88"/>
  <c r="K221" i="88"/>
  <c r="M34" i="5" s="1"/>
  <c r="K123" i="88"/>
  <c r="K245" i="88"/>
  <c r="M34" i="6" s="1"/>
  <c r="K231" i="88"/>
  <c r="M34" i="7" s="1"/>
  <c r="CL160" i="88" l="1"/>
  <c r="CM62" i="88"/>
  <c r="CM111" i="88"/>
  <c r="S94" i="88"/>
  <c r="T33" i="10" s="1"/>
  <c r="R70" i="88"/>
  <c r="Q70" i="88"/>
  <c r="T94" i="88"/>
  <c r="U33" i="10" s="1"/>
  <c r="S70" i="88"/>
  <c r="R143" i="88"/>
  <c r="M34" i="92"/>
  <c r="S33" i="92"/>
  <c r="Q20" i="92"/>
  <c r="K21" i="92"/>
  <c r="V20" i="5"/>
  <c r="AM21" i="102"/>
  <c r="AL23" i="102"/>
  <c r="AL25" i="102" s="1"/>
  <c r="AL25" i="92" s="1"/>
  <c r="AN144" i="88"/>
  <c r="AN33" i="102"/>
  <c r="AK25" i="102"/>
  <c r="AK25" i="92" s="1"/>
  <c r="AO46" i="88"/>
  <c r="AO95" i="88"/>
  <c r="R21" i="11"/>
  <c r="R53" i="11"/>
  <c r="S21" i="10"/>
  <c r="T21" i="10" s="1"/>
  <c r="U21" i="10" s="1"/>
  <c r="Q217" i="88"/>
  <c r="CG21" i="94"/>
  <c r="L21" i="6"/>
  <c r="R157" i="88"/>
  <c r="R266" i="88"/>
  <c r="R133" i="88"/>
  <c r="J315" i="88"/>
  <c r="K168" i="88"/>
  <c r="L21" i="5"/>
  <c r="CK167" i="88"/>
  <c r="CP314" i="88"/>
  <c r="R217" i="88"/>
  <c r="CL118" i="88"/>
  <c r="CH33" i="94" s="1"/>
  <c r="CQ265" i="88"/>
  <c r="CG20" i="94"/>
  <c r="CF23" i="94"/>
  <c r="CF25" i="94" s="1"/>
  <c r="K266" i="88"/>
  <c r="CR265" i="88"/>
  <c r="CM34" i="94" s="1"/>
  <c r="CE25" i="94"/>
  <c r="R20" i="7"/>
  <c r="Q119" i="88"/>
  <c r="Q120" i="88" s="1"/>
  <c r="S74" i="88"/>
  <c r="T33" i="5" s="1"/>
  <c r="R71" i="88"/>
  <c r="R119" i="88"/>
  <c r="S21" i="11"/>
  <c r="S108" i="88"/>
  <c r="T33" i="11" s="1"/>
  <c r="L21" i="7"/>
  <c r="K294" i="88"/>
  <c r="R20" i="6"/>
  <c r="S84" i="88"/>
  <c r="T33" i="7" s="1"/>
  <c r="AG290" i="88"/>
  <c r="AG34" i="10"/>
  <c r="S98" i="88"/>
  <c r="T33" i="6" s="1"/>
  <c r="K280" i="88"/>
  <c r="AQ245" i="88"/>
  <c r="AF304" i="88"/>
  <c r="AF34" i="11"/>
  <c r="T45" i="88"/>
  <c r="AH192" i="88"/>
  <c r="AH241" i="88"/>
  <c r="AG206" i="88"/>
  <c r="AH255" i="88" s="1"/>
  <c r="AP182" i="88"/>
  <c r="AP231" i="88"/>
  <c r="AP34" i="7" s="1"/>
  <c r="AR245" i="88"/>
  <c r="AQ34" i="6" s="1"/>
  <c r="S221" i="88"/>
  <c r="T34" i="5" s="1"/>
  <c r="T34" i="92" s="1"/>
  <c r="K270" i="88"/>
  <c r="Y245" i="88"/>
  <c r="Z34" i="6" s="1"/>
  <c r="Y231" i="88"/>
  <c r="Z34" i="7" s="1"/>
  <c r="L245" i="88"/>
  <c r="N34" i="6" s="1"/>
  <c r="L123" i="88"/>
  <c r="M147" i="88"/>
  <c r="L231" i="88"/>
  <c r="N34" i="7" s="1"/>
  <c r="L221" i="88"/>
  <c r="N34" i="5" s="1"/>
  <c r="S143" i="88" l="1"/>
  <c r="T143" i="88" s="1"/>
  <c r="CM160" i="88"/>
  <c r="CN62" i="88"/>
  <c r="CN111" i="88"/>
  <c r="U94" i="88"/>
  <c r="V33" i="10" s="1"/>
  <c r="T70" i="88"/>
  <c r="N34" i="92"/>
  <c r="R20" i="92"/>
  <c r="T33" i="92"/>
  <c r="L21" i="92"/>
  <c r="W20" i="5"/>
  <c r="AO144" i="88"/>
  <c r="AO33" i="102"/>
  <c r="AN21" i="102"/>
  <c r="AM23" i="102"/>
  <c r="AP46" i="88"/>
  <c r="AP95" i="88"/>
  <c r="M21" i="6"/>
  <c r="N21" i="6" s="1"/>
  <c r="CH21" i="94"/>
  <c r="S133" i="88"/>
  <c r="M21" i="5"/>
  <c r="L168" i="88"/>
  <c r="CR314" i="88"/>
  <c r="CL167" i="88"/>
  <c r="S266" i="88"/>
  <c r="CS265" i="88"/>
  <c r="CN34" i="94" s="1"/>
  <c r="L266" i="88"/>
  <c r="S217" i="88"/>
  <c r="CH20" i="94"/>
  <c r="CG23" i="94"/>
  <c r="CG25" i="94" s="1"/>
  <c r="K315" i="88"/>
  <c r="S20" i="7"/>
  <c r="CM118" i="88"/>
  <c r="CI33" i="94" s="1"/>
  <c r="S119" i="88"/>
  <c r="T74" i="88"/>
  <c r="U33" i="5" s="1"/>
  <c r="T21" i="11"/>
  <c r="M21" i="7"/>
  <c r="T108" i="88"/>
  <c r="U33" i="11" s="1"/>
  <c r="S157" i="88"/>
  <c r="V21" i="10"/>
  <c r="L294" i="88"/>
  <c r="AH290" i="88"/>
  <c r="AH34" i="10"/>
  <c r="T84" i="88"/>
  <c r="U33" i="7" s="1"/>
  <c r="AG304" i="88"/>
  <c r="AG34" i="11"/>
  <c r="L280" i="88"/>
  <c r="AQ231" i="88"/>
  <c r="T98" i="88"/>
  <c r="U33" i="6" s="1"/>
  <c r="S20" i="6"/>
  <c r="U143" i="88"/>
  <c r="U45" i="88"/>
  <c r="AI192" i="88"/>
  <c r="AI241" i="88"/>
  <c r="AH206" i="88"/>
  <c r="AI255" i="88" s="1"/>
  <c r="AR231" i="88"/>
  <c r="AQ34" i="7" s="1"/>
  <c r="AR182" i="88"/>
  <c r="AS245" i="88"/>
  <c r="AR34" i="6" s="1"/>
  <c r="L270" i="88"/>
  <c r="T221" i="88"/>
  <c r="U34" i="5" s="1"/>
  <c r="U34" i="92" s="1"/>
  <c r="Z231" i="88"/>
  <c r="AA34" i="7" s="1"/>
  <c r="Z245" i="88"/>
  <c r="AA34" i="6" s="1"/>
  <c r="M123" i="88"/>
  <c r="M245" i="88"/>
  <c r="O34" i="6" s="1"/>
  <c r="M231" i="88"/>
  <c r="O34" i="7" s="1"/>
  <c r="M221" i="88"/>
  <c r="O34" i="5" s="1"/>
  <c r="N147" i="88"/>
  <c r="CI21" i="94" l="1"/>
  <c r="CN160" i="88"/>
  <c r="CO62" i="88"/>
  <c r="CO111" i="88"/>
  <c r="V94" i="88"/>
  <c r="V143" i="88" s="1"/>
  <c r="U70" i="88"/>
  <c r="O34" i="92"/>
  <c r="M21" i="92"/>
  <c r="U33" i="92"/>
  <c r="X20" i="5"/>
  <c r="S20" i="92"/>
  <c r="AM25" i="102"/>
  <c r="AM25" i="92" s="1"/>
  <c r="AQ95" i="88"/>
  <c r="AP33" i="102"/>
  <c r="AO21" i="102"/>
  <c r="AN23" i="102"/>
  <c r="AP144" i="88"/>
  <c r="AR46" i="88"/>
  <c r="AR95" i="88"/>
  <c r="AQ33" i="102" s="1"/>
  <c r="T266" i="88"/>
  <c r="T133" i="88"/>
  <c r="CS314" i="88"/>
  <c r="M168" i="88"/>
  <c r="N21" i="5"/>
  <c r="U21" i="11"/>
  <c r="T217" i="88"/>
  <c r="T20" i="7"/>
  <c r="M266" i="88"/>
  <c r="L315" i="88"/>
  <c r="CN118" i="88"/>
  <c r="CJ33" i="94" s="1"/>
  <c r="CI20" i="94"/>
  <c r="CH23" i="94"/>
  <c r="CH25" i="94" s="1"/>
  <c r="CM167" i="88"/>
  <c r="CT265" i="88"/>
  <c r="CO34" i="94" s="1"/>
  <c r="T119" i="88"/>
  <c r="U74" i="88"/>
  <c r="V33" i="5" s="1"/>
  <c r="N21" i="7"/>
  <c r="T157" i="88"/>
  <c r="U108" i="88"/>
  <c r="V33" i="11" s="1"/>
  <c r="AH304" i="88"/>
  <c r="AH34" i="11"/>
  <c r="U98" i="88"/>
  <c r="V33" i="6" s="1"/>
  <c r="M280" i="88"/>
  <c r="AI290" i="88"/>
  <c r="AI34" i="10"/>
  <c r="U84" i="88"/>
  <c r="V33" i="7" s="1"/>
  <c r="M294" i="88"/>
  <c r="O21" i="6"/>
  <c r="T20" i="6"/>
  <c r="V45" i="88"/>
  <c r="AJ192" i="88"/>
  <c r="AJ241" i="88"/>
  <c r="AI206" i="88"/>
  <c r="AJ255" i="88" s="1"/>
  <c r="AS231" i="88"/>
  <c r="AR34" i="7" s="1"/>
  <c r="AS182" i="88"/>
  <c r="S71" i="88"/>
  <c r="AT245" i="88"/>
  <c r="AS34" i="6" s="1"/>
  <c r="M270" i="88"/>
  <c r="U221" i="88"/>
  <c r="V34" i="5" s="1"/>
  <c r="V34" i="92" s="1"/>
  <c r="AA231" i="88"/>
  <c r="AB34" i="7" s="1"/>
  <c r="AA245" i="88"/>
  <c r="AB34" i="6" s="1"/>
  <c r="N245" i="88"/>
  <c r="P34" i="6" s="1"/>
  <c r="N221" i="88"/>
  <c r="P34" i="5" s="1"/>
  <c r="N123" i="88"/>
  <c r="N231" i="88"/>
  <c r="P34" i="7" s="1"/>
  <c r="O147" i="88"/>
  <c r="W33" i="10" l="1"/>
  <c r="W21" i="10" s="1"/>
  <c r="CO160" i="88"/>
  <c r="CP62" i="88"/>
  <c r="CP111" i="88"/>
  <c r="W94" i="88"/>
  <c r="X33" i="10" s="1"/>
  <c r="V70" i="88"/>
  <c r="V33" i="92"/>
  <c r="N21" i="92"/>
  <c r="Y20" i="5"/>
  <c r="T20" i="92"/>
  <c r="P34" i="92"/>
  <c r="AP21" i="102"/>
  <c r="AO23" i="102"/>
  <c r="AN25" i="102"/>
  <c r="AN25" i="92" s="1"/>
  <c r="AP53" i="102"/>
  <c r="AR144" i="88"/>
  <c r="AS46" i="88"/>
  <c r="AS95" i="88"/>
  <c r="AR33" i="102" s="1"/>
  <c r="U266" i="88"/>
  <c r="U133" i="88"/>
  <c r="V21" i="11"/>
  <c r="N168" i="88"/>
  <c r="M315" i="88"/>
  <c r="O21" i="7"/>
  <c r="CO118" i="88"/>
  <c r="CK33" i="94" s="1"/>
  <c r="U20" i="7"/>
  <c r="CU265" i="88"/>
  <c r="CP34" i="94" s="1"/>
  <c r="CN167" i="88"/>
  <c r="U217" i="88"/>
  <c r="CJ20" i="94"/>
  <c r="CI23" i="94"/>
  <c r="CI25" i="94" s="1"/>
  <c r="N266" i="88"/>
  <c r="O21" i="5"/>
  <c r="CT314" i="88"/>
  <c r="U119" i="88"/>
  <c r="V74" i="88"/>
  <c r="W33" i="5" s="1"/>
  <c r="U71" i="88"/>
  <c r="V108" i="88"/>
  <c r="W33" i="11" s="1"/>
  <c r="U157" i="88"/>
  <c r="U20" i="6"/>
  <c r="AI304" i="88"/>
  <c r="AI34" i="11"/>
  <c r="V84" i="88"/>
  <c r="W33" i="7" s="1"/>
  <c r="V98" i="88"/>
  <c r="W33" i="6" s="1"/>
  <c r="X21" i="10"/>
  <c r="N294" i="88"/>
  <c r="N280" i="88"/>
  <c r="AJ290" i="88"/>
  <c r="AJ34" i="10"/>
  <c r="W45" i="88"/>
  <c r="W143" i="88"/>
  <c r="AK192" i="88"/>
  <c r="AK241" i="88"/>
  <c r="AJ206" i="88"/>
  <c r="AK255" i="88" s="1"/>
  <c r="AT182" i="88"/>
  <c r="AT231" i="88"/>
  <c r="AS34" i="7" s="1"/>
  <c r="AU245" i="88"/>
  <c r="AT34" i="6" s="1"/>
  <c r="T71" i="88"/>
  <c r="N270" i="88"/>
  <c r="V221" i="88"/>
  <c r="W34" i="5" s="1"/>
  <c r="W34" i="92" s="1"/>
  <c r="AB231" i="88"/>
  <c r="AC34" i="7" s="1"/>
  <c r="AB245" i="88"/>
  <c r="AC34" i="6" s="1"/>
  <c r="O231" i="88"/>
  <c r="P147" i="88"/>
  <c r="O245" i="88"/>
  <c r="Q34" i="6" s="1"/>
  <c r="O123" i="88"/>
  <c r="O221" i="88"/>
  <c r="Q34" i="5" s="1"/>
  <c r="CQ111" i="88" l="1"/>
  <c r="CP160" i="88"/>
  <c r="CR62" i="88"/>
  <c r="CR111" i="88"/>
  <c r="X94" i="88"/>
  <c r="Y33" i="10" s="1"/>
  <c r="Y21" i="10" s="1"/>
  <c r="W70" i="88"/>
  <c r="Q34" i="7"/>
  <c r="R52" i="7" s="1"/>
  <c r="O21" i="92"/>
  <c r="W33" i="92"/>
  <c r="Z20" i="5"/>
  <c r="U20" i="92"/>
  <c r="AQ21" i="102"/>
  <c r="AP23" i="102"/>
  <c r="AO25" i="102"/>
  <c r="AO25" i="92" s="1"/>
  <c r="AS144" i="88"/>
  <c r="AT46" i="88"/>
  <c r="AT95" i="88"/>
  <c r="AS33" i="102" s="1"/>
  <c r="CJ21" i="94"/>
  <c r="CJ23" i="94" s="1"/>
  <c r="CJ25" i="94" s="1"/>
  <c r="V266" i="88"/>
  <c r="V133" i="88"/>
  <c r="W21" i="11"/>
  <c r="P21" i="7"/>
  <c r="V217" i="88"/>
  <c r="CO167" i="88"/>
  <c r="N315" i="88"/>
  <c r="CP118" i="88"/>
  <c r="CL33" i="94" s="1"/>
  <c r="O266" i="88"/>
  <c r="O168" i="88"/>
  <c r="CU314" i="88"/>
  <c r="CV265" i="88"/>
  <c r="CQ34" i="94" s="1"/>
  <c r="P21" i="5"/>
  <c r="CK20" i="94"/>
  <c r="V20" i="7"/>
  <c r="W74" i="88"/>
  <c r="X33" i="5" s="1"/>
  <c r="V71" i="88"/>
  <c r="V157" i="88"/>
  <c r="V119" i="88"/>
  <c r="W108" i="88"/>
  <c r="X33" i="11" s="1"/>
  <c r="O294" i="88"/>
  <c r="AK290" i="88"/>
  <c r="AK34" i="10"/>
  <c r="W84" i="88"/>
  <c r="X33" i="7" s="1"/>
  <c r="V20" i="6"/>
  <c r="P21" i="6"/>
  <c r="O280" i="88"/>
  <c r="P280" i="88" s="1"/>
  <c r="R280" i="88" s="1"/>
  <c r="S280" i="88" s="1"/>
  <c r="T280" i="88" s="1"/>
  <c r="U280" i="88" s="1"/>
  <c r="V280" i="88" s="1"/>
  <c r="W280" i="88" s="1"/>
  <c r="X280" i="88" s="1"/>
  <c r="Y280" i="88" s="1"/>
  <c r="Z280" i="88" s="1"/>
  <c r="AA280" i="88" s="1"/>
  <c r="AB280" i="88" s="1"/>
  <c r="Q231" i="88"/>
  <c r="AJ304" i="88"/>
  <c r="AJ34" i="11"/>
  <c r="W98" i="88"/>
  <c r="X33" i="6" s="1"/>
  <c r="X45" i="88"/>
  <c r="AL192" i="88"/>
  <c r="AL241" i="88"/>
  <c r="AK206" i="88"/>
  <c r="AL255" i="88" s="1"/>
  <c r="AV245" i="88"/>
  <c r="AU34" i="6" s="1"/>
  <c r="AU182" i="88"/>
  <c r="AU231" i="88"/>
  <c r="AT34" i="7" s="1"/>
  <c r="O270" i="88"/>
  <c r="W221" i="88"/>
  <c r="X34" i="5" s="1"/>
  <c r="X34" i="92" s="1"/>
  <c r="R147" i="88"/>
  <c r="AC245" i="88"/>
  <c r="AD34" i="6" s="1"/>
  <c r="AC231" i="88"/>
  <c r="AD34" i="7" s="1"/>
  <c r="P245" i="88"/>
  <c r="P221" i="88"/>
  <c r="R34" i="5" s="1"/>
  <c r="P123" i="88"/>
  <c r="X143" i="88" l="1"/>
  <c r="CR160" i="88"/>
  <c r="CS62" i="88"/>
  <c r="CS111" i="88"/>
  <c r="Y94" i="88"/>
  <c r="Z33" i="10" s="1"/>
  <c r="X70" i="88"/>
  <c r="Q34" i="92"/>
  <c r="R34" i="6"/>
  <c r="R52" i="6" s="1"/>
  <c r="AA20" i="5"/>
  <c r="X33" i="92"/>
  <c r="P21" i="92"/>
  <c r="R52" i="5"/>
  <c r="V20" i="92"/>
  <c r="AV37" i="102"/>
  <c r="AY37" i="102"/>
  <c r="AQ37" i="102"/>
  <c r="BA37" i="102"/>
  <c r="AT37" i="102"/>
  <c r="AW37" i="102"/>
  <c r="AS37" i="102"/>
  <c r="AZ37" i="102"/>
  <c r="AR37" i="102"/>
  <c r="AU37" i="102"/>
  <c r="AX37" i="102"/>
  <c r="AR21" i="102"/>
  <c r="AQ23" i="102"/>
  <c r="AP25" i="102"/>
  <c r="AP25" i="92" s="1"/>
  <c r="AT144" i="88"/>
  <c r="AU46" i="88"/>
  <c r="AU95" i="88"/>
  <c r="AT33" i="102" s="1"/>
  <c r="CK21" i="94"/>
  <c r="CK23" i="94" s="1"/>
  <c r="CK25" i="94" s="1"/>
  <c r="X21" i="11"/>
  <c r="Q21" i="7"/>
  <c r="R21" i="7" s="1"/>
  <c r="W266" i="88"/>
  <c r="W133" i="88"/>
  <c r="O315" i="88"/>
  <c r="P266" i="88"/>
  <c r="CP167" i="88"/>
  <c r="CV314" i="88"/>
  <c r="CL20" i="94"/>
  <c r="Q21" i="5"/>
  <c r="CR118" i="88"/>
  <c r="CM33" i="94" s="1"/>
  <c r="W217" i="88"/>
  <c r="CW265" i="88"/>
  <c r="CR34" i="94" s="1"/>
  <c r="W20" i="7"/>
  <c r="CQ118" i="88"/>
  <c r="X74" i="88"/>
  <c r="Y33" i="5" s="1"/>
  <c r="W71" i="88"/>
  <c r="R123" i="88"/>
  <c r="P168" i="88"/>
  <c r="Q168" i="88" s="1"/>
  <c r="Q21" i="6"/>
  <c r="W119" i="88"/>
  <c r="X108" i="88"/>
  <c r="Y33" i="11" s="1"/>
  <c r="W157" i="88"/>
  <c r="Q221" i="88"/>
  <c r="AD245" i="88"/>
  <c r="AL290" i="88"/>
  <c r="AL34" i="10"/>
  <c r="X84" i="88"/>
  <c r="Y33" i="7" s="1"/>
  <c r="AD231" i="88"/>
  <c r="P294" i="88"/>
  <c r="R294" i="88" s="1"/>
  <c r="S294" i="88" s="1"/>
  <c r="T294" i="88" s="1"/>
  <c r="U294" i="88" s="1"/>
  <c r="V294" i="88" s="1"/>
  <c r="W294" i="88" s="1"/>
  <c r="X294" i="88" s="1"/>
  <c r="Y294" i="88" s="1"/>
  <c r="Z294" i="88" s="1"/>
  <c r="AA294" i="88" s="1"/>
  <c r="AB294" i="88" s="1"/>
  <c r="AC294" i="88" s="1"/>
  <c r="AE294" i="88" s="1"/>
  <c r="AF294" i="88" s="1"/>
  <c r="AG294" i="88" s="1"/>
  <c r="AH294" i="88" s="1"/>
  <c r="AI294" i="88" s="1"/>
  <c r="AJ294" i="88" s="1"/>
  <c r="AK294" i="88" s="1"/>
  <c r="AL294" i="88" s="1"/>
  <c r="AM294" i="88" s="1"/>
  <c r="AN294" i="88" s="1"/>
  <c r="AO294" i="88" s="1"/>
  <c r="AP294" i="88" s="1"/>
  <c r="AR294" i="88" s="1"/>
  <c r="AS294" i="88" s="1"/>
  <c r="AT294" i="88" s="1"/>
  <c r="AU294" i="88" s="1"/>
  <c r="AV294" i="88" s="1"/>
  <c r="Q245" i="88"/>
  <c r="AK304" i="88"/>
  <c r="AK34" i="11"/>
  <c r="X98" i="88"/>
  <c r="Y33" i="6" s="1"/>
  <c r="W20" i="6"/>
  <c r="Z21" i="10"/>
  <c r="Y45" i="88"/>
  <c r="AM192" i="88"/>
  <c r="AM241" i="88"/>
  <c r="AC280" i="88"/>
  <c r="AE280" i="88" s="1"/>
  <c r="AF280" i="88" s="1"/>
  <c r="AG280" i="88" s="1"/>
  <c r="AH280" i="88" s="1"/>
  <c r="AI280" i="88" s="1"/>
  <c r="AJ280" i="88" s="1"/>
  <c r="AK280" i="88" s="1"/>
  <c r="AL280" i="88" s="1"/>
  <c r="AM280" i="88" s="1"/>
  <c r="AN280" i="88" s="1"/>
  <c r="AO280" i="88" s="1"/>
  <c r="AP280" i="88" s="1"/>
  <c r="AR280" i="88" s="1"/>
  <c r="AS280" i="88" s="1"/>
  <c r="AT280" i="88" s="1"/>
  <c r="AU280" i="88" s="1"/>
  <c r="AL206" i="88"/>
  <c r="AM255" i="88" s="1"/>
  <c r="AV182" i="88"/>
  <c r="AV231" i="88"/>
  <c r="AU34" i="7" s="1"/>
  <c r="S147" i="88"/>
  <c r="AW245" i="88"/>
  <c r="AV34" i="6" s="1"/>
  <c r="P270" i="88"/>
  <c r="X221" i="88"/>
  <c r="Y34" i="5" s="1"/>
  <c r="Y34" i="92" s="1"/>
  <c r="Y143" i="88" l="1"/>
  <c r="CS160" i="88"/>
  <c r="CT62" i="88"/>
  <c r="CT111" i="88"/>
  <c r="Z94" i="88"/>
  <c r="AA33" i="10" s="1"/>
  <c r="Y70" i="88"/>
  <c r="R34" i="92"/>
  <c r="R53" i="92" s="1"/>
  <c r="W20" i="92"/>
  <c r="AB20" i="5"/>
  <c r="Y33" i="92"/>
  <c r="Q21" i="92"/>
  <c r="AQ25" i="102"/>
  <c r="AQ25" i="92" s="1"/>
  <c r="AS21" i="102"/>
  <c r="AR23" i="102"/>
  <c r="BB37" i="102"/>
  <c r="CL21" i="94"/>
  <c r="CL23" i="94" s="1"/>
  <c r="AU144" i="88"/>
  <c r="AV46" i="88"/>
  <c r="AV95" i="88"/>
  <c r="AU33" i="102" s="1"/>
  <c r="CL53" i="94"/>
  <c r="Y21" i="11"/>
  <c r="S21" i="7"/>
  <c r="T21" i="7" s="1"/>
  <c r="U21" i="7" s="1"/>
  <c r="V21" i="7" s="1"/>
  <c r="W21" i="7" s="1"/>
  <c r="X21" i="7" s="1"/>
  <c r="X266" i="88"/>
  <c r="P315" i="88"/>
  <c r="Q315" i="88" s="1"/>
  <c r="X133" i="88"/>
  <c r="CW314" i="88"/>
  <c r="CX265" i="88"/>
  <c r="CS34" i="94" s="1"/>
  <c r="X217" i="88"/>
  <c r="CR167" i="88"/>
  <c r="CM20" i="94"/>
  <c r="R21" i="5"/>
  <c r="Q266" i="88"/>
  <c r="Q267" i="88" s="1"/>
  <c r="X20" i="7"/>
  <c r="CS118" i="88"/>
  <c r="CN33" i="94" s="1"/>
  <c r="Y74" i="88"/>
  <c r="Z33" i="5" s="1"/>
  <c r="R21" i="6"/>
  <c r="X157" i="88"/>
  <c r="S123" i="88"/>
  <c r="R168" i="88"/>
  <c r="X119" i="88"/>
  <c r="Y108" i="88"/>
  <c r="Z33" i="11" s="1"/>
  <c r="AA21" i="10"/>
  <c r="Y84" i="88"/>
  <c r="Z33" i="7" s="1"/>
  <c r="AM290" i="88"/>
  <c r="AM34" i="10"/>
  <c r="AV280" i="88"/>
  <c r="AL304" i="88"/>
  <c r="AL34" i="11"/>
  <c r="X20" i="6"/>
  <c r="Y98" i="88"/>
  <c r="Z33" i="6" s="1"/>
  <c r="Z143" i="88"/>
  <c r="Z45" i="88"/>
  <c r="AW294" i="88"/>
  <c r="AN192" i="88"/>
  <c r="AN241" i="88"/>
  <c r="AM206" i="88"/>
  <c r="AN255" i="88" s="1"/>
  <c r="AX245" i="88"/>
  <c r="AW34" i="6" s="1"/>
  <c r="AW182" i="88"/>
  <c r="AW231" i="88"/>
  <c r="AV34" i="7" s="1"/>
  <c r="T147" i="88"/>
  <c r="Y221" i="88"/>
  <c r="Z34" i="5" s="1"/>
  <c r="Z34" i="92" s="1"/>
  <c r="R270" i="88"/>
  <c r="CT160" i="88" l="1"/>
  <c r="CU62" i="88"/>
  <c r="CU111" i="88"/>
  <c r="AA94" i="88"/>
  <c r="AB33" i="10" s="1"/>
  <c r="AB21" i="10" s="1"/>
  <c r="Z70" i="88"/>
  <c r="Z21" i="11"/>
  <c r="R21" i="92"/>
  <c r="X20" i="92"/>
  <c r="AC20" i="5"/>
  <c r="Z33" i="92"/>
  <c r="AT21" i="102"/>
  <c r="AS23" i="102"/>
  <c r="AR25" i="102"/>
  <c r="AR25" i="92" s="1"/>
  <c r="AV144" i="88"/>
  <c r="AW46" i="88"/>
  <c r="AW95" i="88"/>
  <c r="AV33" i="102" s="1"/>
  <c r="CT37" i="94"/>
  <c r="CP37" i="94"/>
  <c r="CW37" i="94"/>
  <c r="CS37" i="94"/>
  <c r="CO37" i="94"/>
  <c r="CV37" i="94"/>
  <c r="CR37" i="94"/>
  <c r="CN37" i="94"/>
  <c r="CU37" i="94"/>
  <c r="CQ37" i="94"/>
  <c r="CM37" i="94"/>
  <c r="CM21" i="94"/>
  <c r="CM23" i="94" s="1"/>
  <c r="CM25" i="94" s="1"/>
  <c r="Y133" i="88"/>
  <c r="S21" i="6"/>
  <c r="T21" i="6" s="1"/>
  <c r="U21" i="6" s="1"/>
  <c r="V21" i="6" s="1"/>
  <c r="W21" i="6" s="1"/>
  <c r="X21" i="6" s="1"/>
  <c r="Y21" i="6" s="1"/>
  <c r="S21" i="5"/>
  <c r="Y266" i="88"/>
  <c r="Y20" i="7"/>
  <c r="CS167" i="88"/>
  <c r="CN20" i="94"/>
  <c r="CY265" i="88"/>
  <c r="CT34" i="94" s="1"/>
  <c r="S270" i="88"/>
  <c r="S315" i="88" s="1"/>
  <c r="R315" i="88"/>
  <c r="CT118" i="88"/>
  <c r="CO33" i="94" s="1"/>
  <c r="CL25" i="94"/>
  <c r="Y217" i="88"/>
  <c r="CX314" i="88"/>
  <c r="Z74" i="88"/>
  <c r="AA33" i="5" s="1"/>
  <c r="T123" i="88"/>
  <c r="S168" i="88"/>
  <c r="Y119" i="88"/>
  <c r="Y21" i="7"/>
  <c r="Z21" i="7" s="1"/>
  <c r="Y157" i="88"/>
  <c r="Z108" i="88"/>
  <c r="AA33" i="11" s="1"/>
  <c r="AA21" i="11" s="1"/>
  <c r="U147" i="88"/>
  <c r="AN290" i="88"/>
  <c r="AN34" i="10"/>
  <c r="Y20" i="6"/>
  <c r="AW280" i="88"/>
  <c r="AM304" i="88"/>
  <c r="AM34" i="11"/>
  <c r="Z98" i="88"/>
  <c r="AA33" i="6" s="1"/>
  <c r="Z84" i="88"/>
  <c r="AA33" i="7" s="1"/>
  <c r="AA45" i="88"/>
  <c r="AX294" i="88"/>
  <c r="AO192" i="88"/>
  <c r="AO241" i="88"/>
  <c r="AN206" i="88"/>
  <c r="AO255" i="88" s="1"/>
  <c r="AX182" i="88"/>
  <c r="AX231" i="88"/>
  <c r="AW34" i="7" s="1"/>
  <c r="X71" i="88"/>
  <c r="AY245" i="88"/>
  <c r="AX34" i="6" s="1"/>
  <c r="Z221" i="88"/>
  <c r="AA34" i="5" s="1"/>
  <c r="AA34" i="92" s="1"/>
  <c r="AA143" i="88" l="1"/>
  <c r="CU160" i="88"/>
  <c r="CV62" i="88"/>
  <c r="CV111" i="88"/>
  <c r="AB94" i="88"/>
  <c r="AC33" i="10" s="1"/>
  <c r="AC21" i="10" s="1"/>
  <c r="AA70" i="88"/>
  <c r="AA33" i="92"/>
  <c r="Y20" i="92"/>
  <c r="AD20" i="5"/>
  <c r="T21" i="5"/>
  <c r="T21" i="92" s="1"/>
  <c r="S21" i="92"/>
  <c r="AU21" i="102"/>
  <c r="AT23" i="102"/>
  <c r="AT25" i="102" s="1"/>
  <c r="AT25" i="92" s="1"/>
  <c r="AS25" i="102"/>
  <c r="AS25" i="92" s="1"/>
  <c r="AW144" i="88"/>
  <c r="AX46" i="88"/>
  <c r="AX95" i="88"/>
  <c r="AW33" i="102" s="1"/>
  <c r="CX37" i="94"/>
  <c r="CN21" i="94"/>
  <c r="CO21" i="94" s="1"/>
  <c r="Z266" i="88"/>
  <c r="T270" i="88"/>
  <c r="T315" i="88" s="1"/>
  <c r="Z133" i="88"/>
  <c r="CO20" i="94"/>
  <c r="CZ265" i="88"/>
  <c r="CU34" i="94" s="1"/>
  <c r="CY314" i="88"/>
  <c r="CT167" i="88"/>
  <c r="CU118" i="88"/>
  <c r="CP33" i="94" s="1"/>
  <c r="Z20" i="7"/>
  <c r="Z217" i="88"/>
  <c r="Z119" i="88"/>
  <c r="AA74" i="88"/>
  <c r="AB33" i="5" s="1"/>
  <c r="U123" i="88"/>
  <c r="T168" i="88"/>
  <c r="V147" i="88"/>
  <c r="W147" i="88" s="1"/>
  <c r="Z157" i="88"/>
  <c r="AA108" i="88"/>
  <c r="AB33" i="11" s="1"/>
  <c r="AB21" i="11" s="1"/>
  <c r="AO290" i="88"/>
  <c r="AO34" i="10"/>
  <c r="Z21" i="6"/>
  <c r="AA21" i="6" s="1"/>
  <c r="AX280" i="88"/>
  <c r="AA84" i="88"/>
  <c r="AB33" i="7" s="1"/>
  <c r="AA98" i="88"/>
  <c r="AB33" i="6" s="1"/>
  <c r="AA21" i="7"/>
  <c r="AN304" i="88"/>
  <c r="AN34" i="11"/>
  <c r="Z20" i="6"/>
  <c r="AY294" i="88"/>
  <c r="AB45" i="88"/>
  <c r="AP192" i="88"/>
  <c r="AP241" i="88"/>
  <c r="AO206" i="88"/>
  <c r="AP255" i="88" s="1"/>
  <c r="AQ255" i="88" s="1"/>
  <c r="AY182" i="88"/>
  <c r="AY231" i="88"/>
  <c r="AX34" i="7" s="1"/>
  <c r="AZ245" i="88"/>
  <c r="AY34" i="6" s="1"/>
  <c r="Y71" i="88"/>
  <c r="AA221" i="88"/>
  <c r="AB34" i="5" s="1"/>
  <c r="AB34" i="92" s="1"/>
  <c r="AB143" i="88" l="1"/>
  <c r="CV160" i="88"/>
  <c r="CW62" i="88"/>
  <c r="CW111" i="88"/>
  <c r="AC94" i="88"/>
  <c r="AB70" i="88"/>
  <c r="U21" i="5"/>
  <c r="U21" i="92" s="1"/>
  <c r="Z20" i="92"/>
  <c r="AB33" i="92"/>
  <c r="AV21" i="102"/>
  <c r="AU23" i="102"/>
  <c r="AU25" i="102" s="1"/>
  <c r="AU25" i="92" s="1"/>
  <c r="AX144" i="88"/>
  <c r="AY46" i="88"/>
  <c r="AY95" i="88"/>
  <c r="AX33" i="102" s="1"/>
  <c r="CN23" i="94"/>
  <c r="CN25" i="94" s="1"/>
  <c r="CP21" i="94"/>
  <c r="U270" i="88"/>
  <c r="U315" i="88" s="1"/>
  <c r="AA266" i="88"/>
  <c r="AA133" i="88"/>
  <c r="CZ314" i="88"/>
  <c r="CP20" i="94"/>
  <c r="CO23" i="94"/>
  <c r="AA217" i="88"/>
  <c r="CV118" i="88"/>
  <c r="CQ33" i="94" s="1"/>
  <c r="DA265" i="88"/>
  <c r="CV34" i="94" s="1"/>
  <c r="AA20" i="7"/>
  <c r="CU167" i="88"/>
  <c r="AB74" i="88"/>
  <c r="AC33" i="5" s="1"/>
  <c r="V123" i="88"/>
  <c r="U168" i="88"/>
  <c r="AA119" i="88"/>
  <c r="AB108" i="88"/>
  <c r="AA157" i="88"/>
  <c r="AB21" i="7"/>
  <c r="AY280" i="88"/>
  <c r="AO304" i="88"/>
  <c r="AO34" i="11"/>
  <c r="AA20" i="6"/>
  <c r="AB98" i="88"/>
  <c r="AC33" i="6" s="1"/>
  <c r="AB21" i="6"/>
  <c r="AD33" i="10"/>
  <c r="AD94" i="88"/>
  <c r="AP290" i="88"/>
  <c r="AP34" i="10"/>
  <c r="AQ241" i="88"/>
  <c r="AB84" i="88"/>
  <c r="AC33" i="7" s="1"/>
  <c r="V21" i="5"/>
  <c r="V21" i="92" s="1"/>
  <c r="AZ294" i="88"/>
  <c r="AC45" i="88"/>
  <c r="AC143" i="88"/>
  <c r="AR192" i="88"/>
  <c r="AR241" i="88"/>
  <c r="AP206" i="88"/>
  <c r="AR255" i="88" s="1"/>
  <c r="BA245" i="88"/>
  <c r="AZ34" i="6" s="1"/>
  <c r="AZ231" i="88"/>
  <c r="AY34" i="7" s="1"/>
  <c r="AZ182" i="88"/>
  <c r="Z71" i="88"/>
  <c r="V270" i="88"/>
  <c r="V315" i="88" s="1"/>
  <c r="X147" i="88"/>
  <c r="AB221" i="88"/>
  <c r="AC34" i="5" s="1"/>
  <c r="AC34" i="92" s="1"/>
  <c r="CQ21" i="94" l="1"/>
  <c r="CW160" i="88"/>
  <c r="CX62" i="88"/>
  <c r="CX111" i="88"/>
  <c r="AE94" i="88"/>
  <c r="AE33" i="10" s="1"/>
  <c r="AC70" i="88"/>
  <c r="AD70" i="88" s="1"/>
  <c r="CO25" i="94"/>
  <c r="AA20" i="92"/>
  <c r="AW21" i="102"/>
  <c r="AV23" i="102"/>
  <c r="AV25" i="102" s="1"/>
  <c r="AV25" i="92" s="1"/>
  <c r="AY144" i="88"/>
  <c r="AZ46" i="88"/>
  <c r="AZ95" i="88"/>
  <c r="AY33" i="102" s="1"/>
  <c r="AD21" i="10"/>
  <c r="AD53" i="10"/>
  <c r="AB266" i="88"/>
  <c r="AB133" i="88"/>
  <c r="DA314" i="88"/>
  <c r="AB20" i="7"/>
  <c r="AB217" i="88"/>
  <c r="CP23" i="94"/>
  <c r="CQ20" i="94"/>
  <c r="CV167" i="88"/>
  <c r="DB265" i="88"/>
  <c r="CW34" i="94" s="1"/>
  <c r="CW118" i="88"/>
  <c r="W123" i="88"/>
  <c r="V168" i="88"/>
  <c r="AC74" i="88"/>
  <c r="AD33" i="5" s="1"/>
  <c r="AB71" i="88"/>
  <c r="AB119" i="88"/>
  <c r="AB157" i="88"/>
  <c r="AC21" i="7"/>
  <c r="AC108" i="88"/>
  <c r="AD33" i="11" s="1"/>
  <c r="AC33" i="11"/>
  <c r="AC21" i="11" s="1"/>
  <c r="AC21" i="6"/>
  <c r="AZ280" i="88"/>
  <c r="BA294" i="88"/>
  <c r="AR290" i="88"/>
  <c r="AQ34" i="10"/>
  <c r="AC98" i="88"/>
  <c r="AB20" i="6"/>
  <c r="W21" i="5"/>
  <c r="W21" i="92" s="1"/>
  <c r="AP304" i="88"/>
  <c r="AP34" i="11"/>
  <c r="AC84" i="88"/>
  <c r="AE45" i="88"/>
  <c r="AF94" i="88" s="1"/>
  <c r="AF33" i="10" s="1"/>
  <c r="AS192" i="88"/>
  <c r="AS241" i="88"/>
  <c r="AR206" i="88"/>
  <c r="AS255" i="88" s="1"/>
  <c r="BB245" i="88"/>
  <c r="BA34" i="6" s="1"/>
  <c r="AA71" i="88"/>
  <c r="W270" i="88"/>
  <c r="W315" i="88" s="1"/>
  <c r="BA231" i="88"/>
  <c r="AZ34" i="7" s="1"/>
  <c r="BA182" i="88"/>
  <c r="Y147" i="88"/>
  <c r="AC221" i="88"/>
  <c r="AD34" i="5" s="1"/>
  <c r="AD34" i="92" s="1"/>
  <c r="CR33" i="94" l="1"/>
  <c r="CR21" i="94" s="1"/>
  <c r="AE143" i="88"/>
  <c r="CX160" i="88"/>
  <c r="CY62" i="88"/>
  <c r="CY111" i="88"/>
  <c r="AD33" i="6"/>
  <c r="AD53" i="6" s="1"/>
  <c r="AD33" i="7"/>
  <c r="AB20" i="92"/>
  <c r="AC33" i="92"/>
  <c r="AX21" i="102"/>
  <c r="AW23" i="102"/>
  <c r="AZ144" i="88"/>
  <c r="BA46" i="88"/>
  <c r="BA95" i="88"/>
  <c r="AZ33" i="102" s="1"/>
  <c r="AD53" i="5"/>
  <c r="AD53" i="11"/>
  <c r="AE21" i="10"/>
  <c r="AF21" i="10" s="1"/>
  <c r="AC266" i="88"/>
  <c r="AC133" i="88"/>
  <c r="AD74" i="88"/>
  <c r="DC265" i="88"/>
  <c r="CX34" i="94" s="1"/>
  <c r="CQ23" i="94"/>
  <c r="CQ25" i="94" s="1"/>
  <c r="CR20" i="94"/>
  <c r="AC217" i="88"/>
  <c r="AD217" i="88" s="1"/>
  <c r="AE221" i="88"/>
  <c r="AE34" i="5" s="1"/>
  <c r="AE34" i="92" s="1"/>
  <c r="AC20" i="7"/>
  <c r="CX118" i="88"/>
  <c r="CW167" i="88"/>
  <c r="CP25" i="94"/>
  <c r="DB314" i="88"/>
  <c r="W168" i="88"/>
  <c r="X123" i="88"/>
  <c r="AE74" i="88"/>
  <c r="AE33" i="5" s="1"/>
  <c r="AC71" i="88"/>
  <c r="AC119" i="88"/>
  <c r="AE108" i="88"/>
  <c r="AE33" i="11" s="1"/>
  <c r="AD21" i="11"/>
  <c r="AD108" i="88"/>
  <c r="AC157" i="88"/>
  <c r="AR304" i="88"/>
  <c r="AQ34" i="11"/>
  <c r="AE84" i="88"/>
  <c r="AE33" i="7" s="1"/>
  <c r="X21" i="5"/>
  <c r="X21" i="92" s="1"/>
  <c r="AD98" i="88"/>
  <c r="AD21" i="7"/>
  <c r="AD84" i="88"/>
  <c r="BA280" i="88"/>
  <c r="AC20" i="6"/>
  <c r="AD221" i="88"/>
  <c r="AD266" i="88" s="1"/>
  <c r="BB294" i="88"/>
  <c r="AS290" i="88"/>
  <c r="AR34" i="10"/>
  <c r="AE98" i="88"/>
  <c r="AE33" i="6" s="1"/>
  <c r="AF143" i="88"/>
  <c r="AF45" i="88"/>
  <c r="AG94" i="88" s="1"/>
  <c r="AG33" i="10" s="1"/>
  <c r="AT192" i="88"/>
  <c r="AT241" i="88"/>
  <c r="AS206" i="88"/>
  <c r="AT255" i="88" s="1"/>
  <c r="BB182" i="88"/>
  <c r="BB231" i="88"/>
  <c r="BA34" i="7" s="1"/>
  <c r="X270" i="88"/>
  <c r="X315" i="88" s="1"/>
  <c r="BC245" i="88"/>
  <c r="BB34" i="6" s="1"/>
  <c r="Z147" i="88"/>
  <c r="CS33" i="94" l="1"/>
  <c r="CS21" i="94" s="1"/>
  <c r="AD21" i="6"/>
  <c r="CY160" i="88"/>
  <c r="CZ62" i="88"/>
  <c r="CZ111" i="88"/>
  <c r="AD33" i="92"/>
  <c r="AD53" i="7"/>
  <c r="AE33" i="92"/>
  <c r="AC20" i="92"/>
  <c r="AY21" i="102"/>
  <c r="AX23" i="102"/>
  <c r="AX25" i="102" s="1"/>
  <c r="AX25" i="92" s="1"/>
  <c r="AW25" i="102"/>
  <c r="AW25" i="92" s="1"/>
  <c r="BA144" i="88"/>
  <c r="BB46" i="88"/>
  <c r="BB95" i="88"/>
  <c r="BA33" i="102" s="1"/>
  <c r="AD267" i="88"/>
  <c r="AE133" i="88"/>
  <c r="DC314" i="88"/>
  <c r="CX167" i="88"/>
  <c r="CR23" i="94"/>
  <c r="CR25" i="94" s="1"/>
  <c r="CS20" i="94"/>
  <c r="AD119" i="88"/>
  <c r="AD120" i="88" s="1"/>
  <c r="AE266" i="88"/>
  <c r="AE217" i="88"/>
  <c r="AF221" i="88"/>
  <c r="AF34" i="5" s="1"/>
  <c r="AF34" i="92" s="1"/>
  <c r="DD265" i="88"/>
  <c r="CY118" i="88"/>
  <c r="CT33" i="94" s="1"/>
  <c r="AD20" i="7"/>
  <c r="DE265" i="88"/>
  <c r="CY34" i="94" s="1"/>
  <c r="AE119" i="88"/>
  <c r="X168" i="88"/>
  <c r="Y123" i="88"/>
  <c r="AF74" i="88"/>
  <c r="AE157" i="88"/>
  <c r="AE21" i="11"/>
  <c r="AT290" i="88"/>
  <c r="AS34" i="10"/>
  <c r="BB280" i="88"/>
  <c r="AF98" i="88"/>
  <c r="AS304" i="88"/>
  <c r="AR34" i="11"/>
  <c r="AE21" i="6"/>
  <c r="AD20" i="6"/>
  <c r="Y21" i="5"/>
  <c r="Y21" i="92" s="1"/>
  <c r="BC294" i="88"/>
  <c r="BD245" i="88"/>
  <c r="AG21" i="10"/>
  <c r="AE21" i="7"/>
  <c r="AG45" i="88"/>
  <c r="AH94" i="88" s="1"/>
  <c r="AH33" i="10" s="1"/>
  <c r="AG143" i="88"/>
  <c r="AU192" i="88"/>
  <c r="AU241" i="88"/>
  <c r="AT206" i="88"/>
  <c r="AU255" i="88" s="1"/>
  <c r="Y270" i="88"/>
  <c r="Y315" i="88" s="1"/>
  <c r="BE245" i="88"/>
  <c r="BC34" i="6" s="1"/>
  <c r="BC231" i="88"/>
  <c r="BB34" i="7" s="1"/>
  <c r="BC182" i="88"/>
  <c r="AA147" i="88"/>
  <c r="CZ160" i="88" l="1"/>
  <c r="DA62" i="88"/>
  <c r="DA111" i="88"/>
  <c r="DE314" i="88"/>
  <c r="AD20" i="92"/>
  <c r="AZ21" i="102"/>
  <c r="AY23" i="102"/>
  <c r="BB144" i="88"/>
  <c r="BC46" i="88"/>
  <c r="BC95" i="88"/>
  <c r="AD53" i="92"/>
  <c r="CT21" i="94"/>
  <c r="CY167" i="88"/>
  <c r="AF266" i="88"/>
  <c r="CZ118" i="88"/>
  <c r="CU33" i="94" s="1"/>
  <c r="AF217" i="88"/>
  <c r="AG221" i="88"/>
  <c r="AG34" i="5" s="1"/>
  <c r="AG34" i="92" s="1"/>
  <c r="CS23" i="94"/>
  <c r="CS25" i="94" s="1"/>
  <c r="CT20" i="94"/>
  <c r="DF265" i="88"/>
  <c r="CZ34" i="94" s="1"/>
  <c r="Y168" i="88"/>
  <c r="Z123" i="88"/>
  <c r="AG74" i="88"/>
  <c r="BE294" i="88"/>
  <c r="AH21" i="10"/>
  <c r="Z21" i="5"/>
  <c r="Z21" i="92" s="1"/>
  <c r="BC280" i="88"/>
  <c r="BD231" i="88"/>
  <c r="AU290" i="88"/>
  <c r="AT34" i="10"/>
  <c r="AT304" i="88"/>
  <c r="AS34" i="11"/>
  <c r="AG98" i="88"/>
  <c r="AH45" i="88"/>
  <c r="AI94" i="88" s="1"/>
  <c r="AI33" i="10" s="1"/>
  <c r="AH143" i="88"/>
  <c r="AV192" i="88"/>
  <c r="AV241" i="88"/>
  <c r="AU206" i="88"/>
  <c r="AV255" i="88" s="1"/>
  <c r="Z270" i="88"/>
  <c r="Z315" i="88" s="1"/>
  <c r="BF245" i="88"/>
  <c r="BD34" i="6" s="1"/>
  <c r="BE231" i="88"/>
  <c r="BC34" i="7" s="1"/>
  <c r="BE182" i="88"/>
  <c r="AB147" i="88"/>
  <c r="DF314" i="88" l="1"/>
  <c r="DA160" i="88"/>
  <c r="DB62" i="88"/>
  <c r="DB111" i="88"/>
  <c r="BA21" i="102"/>
  <c r="AZ23" i="102"/>
  <c r="AZ25" i="102" s="1"/>
  <c r="AZ25" i="92" s="1"/>
  <c r="BD95" i="88"/>
  <c r="BB33" i="102"/>
  <c r="AY25" i="102"/>
  <c r="AY25" i="92" s="1"/>
  <c r="BC144" i="88"/>
  <c r="BE46" i="88"/>
  <c r="BE95" i="88"/>
  <c r="BC33" i="102" s="1"/>
  <c r="DG265" i="88"/>
  <c r="DA34" i="94" s="1"/>
  <c r="AG266" i="88"/>
  <c r="AG217" i="88"/>
  <c r="AH221" i="88"/>
  <c r="AH34" i="5" s="1"/>
  <c r="AH34" i="92" s="1"/>
  <c r="DA118" i="88"/>
  <c r="CV33" i="94" s="1"/>
  <c r="CZ167" i="88"/>
  <c r="CT23" i="94"/>
  <c r="CT25" i="94" s="1"/>
  <c r="CU20" i="94"/>
  <c r="CU21" i="94"/>
  <c r="AH74" i="88"/>
  <c r="Z168" i="88"/>
  <c r="AA123" i="88"/>
  <c r="AU304" i="88"/>
  <c r="AT34" i="11"/>
  <c r="AH98" i="88"/>
  <c r="AA21" i="5"/>
  <c r="AA21" i="92" s="1"/>
  <c r="AI21" i="10"/>
  <c r="BE280" i="88"/>
  <c r="BF294" i="88"/>
  <c r="AV290" i="88"/>
  <c r="AU34" i="10"/>
  <c r="AI45" i="88"/>
  <c r="AI143" i="88"/>
  <c r="AW192" i="88"/>
  <c r="AW241" i="88"/>
  <c r="AV206" i="88"/>
  <c r="AW255" i="88" s="1"/>
  <c r="BF231" i="88"/>
  <c r="BD34" i="7" s="1"/>
  <c r="BF182" i="88"/>
  <c r="BG245" i="88"/>
  <c r="BE34" i="6" s="1"/>
  <c r="AA270" i="88"/>
  <c r="AA315" i="88" s="1"/>
  <c r="AC147" i="88"/>
  <c r="DB160" i="88" l="1"/>
  <c r="DC62" i="88"/>
  <c r="DC111" i="88"/>
  <c r="BB53" i="102"/>
  <c r="BB21" i="102"/>
  <c r="BA23" i="102"/>
  <c r="BA25" i="102" s="1"/>
  <c r="BA25" i="92" s="1"/>
  <c r="BE144" i="88"/>
  <c r="BF46" i="88"/>
  <c r="BF95" i="88"/>
  <c r="BD33" i="102" s="1"/>
  <c r="AH217" i="88"/>
  <c r="AI221" i="88"/>
  <c r="AI34" i="5" s="1"/>
  <c r="AI34" i="92" s="1"/>
  <c r="DH265" i="88"/>
  <c r="DB34" i="94" s="1"/>
  <c r="DA167" i="88"/>
  <c r="AH266" i="88"/>
  <c r="CV21" i="94"/>
  <c r="CV20" i="94"/>
  <c r="CU23" i="94"/>
  <c r="DG314" i="88"/>
  <c r="DB118" i="88"/>
  <c r="CW33" i="94" s="1"/>
  <c r="AA168" i="88"/>
  <c r="AB123" i="88"/>
  <c r="AI74" i="88"/>
  <c r="AJ94" i="88"/>
  <c r="AJ33" i="10" s="1"/>
  <c r="AJ21" i="10" s="1"/>
  <c r="AJ45" i="88"/>
  <c r="AK94" i="88" s="1"/>
  <c r="AK33" i="10" s="1"/>
  <c r="BF280" i="88"/>
  <c r="AV304" i="88"/>
  <c r="AU34" i="11"/>
  <c r="BG294" i="88"/>
  <c r="AB21" i="5"/>
  <c r="AB21" i="92" s="1"/>
  <c r="AW290" i="88"/>
  <c r="AV34" i="10"/>
  <c r="AI98" i="88"/>
  <c r="AX192" i="88"/>
  <c r="AX241" i="88"/>
  <c r="AW206" i="88"/>
  <c r="AX255" i="88" s="1"/>
  <c r="AB270" i="88"/>
  <c r="AB315" i="88" s="1"/>
  <c r="BH245" i="88"/>
  <c r="BF34" i="6" s="1"/>
  <c r="AE147" i="88"/>
  <c r="BG231" i="88"/>
  <c r="BE34" i="7" s="1"/>
  <c r="BG182" i="88"/>
  <c r="DD111" i="88" l="1"/>
  <c r="DC160" i="88"/>
  <c r="DE62" i="88"/>
  <c r="DE111" i="88"/>
  <c r="BC21" i="102"/>
  <c r="BB23" i="102"/>
  <c r="BF144" i="88"/>
  <c r="BG46" i="88"/>
  <c r="BG95" i="88"/>
  <c r="BE33" i="102" s="1"/>
  <c r="AJ143" i="88"/>
  <c r="AK143" i="88" s="1"/>
  <c r="DH314" i="88"/>
  <c r="DB167" i="88"/>
  <c r="CW21" i="94"/>
  <c r="DC118" i="88"/>
  <c r="CX33" i="94" s="1"/>
  <c r="DI265" i="88"/>
  <c r="DC34" i="94" s="1"/>
  <c r="CW20" i="94"/>
  <c r="CV23" i="94"/>
  <c r="CV25" i="94" s="1"/>
  <c r="AI266" i="88"/>
  <c r="CU25" i="94"/>
  <c r="AI217" i="88"/>
  <c r="AJ221" i="88"/>
  <c r="AJ34" i="5" s="1"/>
  <c r="AJ34" i="92" s="1"/>
  <c r="AB168" i="88"/>
  <c r="AC123" i="88"/>
  <c r="AJ74" i="88"/>
  <c r="BH294" i="88"/>
  <c r="AW304" i="88"/>
  <c r="AV34" i="11"/>
  <c r="AK21" i="10"/>
  <c r="AC21" i="5"/>
  <c r="AC21" i="92" s="1"/>
  <c r="BG280" i="88"/>
  <c r="AX290" i="88"/>
  <c r="AW34" i="10"/>
  <c r="AJ98" i="88"/>
  <c r="AK45" i="88"/>
  <c r="AL94" i="88" s="1"/>
  <c r="AL33" i="10" s="1"/>
  <c r="AY192" i="88"/>
  <c r="AY241" i="88"/>
  <c r="AX206" i="88"/>
  <c r="AY255" i="88" s="1"/>
  <c r="AF147" i="88"/>
  <c r="AC270" i="88"/>
  <c r="AC315" i="88" s="1"/>
  <c r="BH182" i="88"/>
  <c r="BH231" i="88"/>
  <c r="BF34" i="7" s="1"/>
  <c r="BI245" i="88"/>
  <c r="BG34" i="6" s="1"/>
  <c r="DE160" i="88" l="1"/>
  <c r="DF62" i="88"/>
  <c r="DF111" i="88"/>
  <c r="BK37" i="102"/>
  <c r="BC37" i="102"/>
  <c r="BD37" i="102"/>
  <c r="BE37" i="102"/>
  <c r="BI37" i="102"/>
  <c r="BF37" i="102"/>
  <c r="BJ37" i="102"/>
  <c r="BG37" i="102"/>
  <c r="BH37" i="102"/>
  <c r="BM37" i="102"/>
  <c r="BL37" i="102"/>
  <c r="BD21" i="102"/>
  <c r="BC23" i="102"/>
  <c r="BC25" i="102" s="1"/>
  <c r="BC25" i="92" s="1"/>
  <c r="BB25" i="102"/>
  <c r="BB25" i="92" s="1"/>
  <c r="BG144" i="88"/>
  <c r="BH46" i="88"/>
  <c r="BH95" i="88"/>
  <c r="BF33" i="102" s="1"/>
  <c r="CX53" i="94"/>
  <c r="DD118" i="88"/>
  <c r="DC167" i="88"/>
  <c r="CX21" i="94"/>
  <c r="DJ265" i="88"/>
  <c r="DD34" i="94" s="1"/>
  <c r="AK74" i="88"/>
  <c r="AJ266" i="88"/>
  <c r="DI314" i="88"/>
  <c r="DE118" i="88"/>
  <c r="CY33" i="94" s="1"/>
  <c r="CW23" i="94"/>
  <c r="CX20" i="94"/>
  <c r="AJ217" i="88"/>
  <c r="AK221" i="88"/>
  <c r="AK34" i="5" s="1"/>
  <c r="AK34" i="92" s="1"/>
  <c r="AC168" i="88"/>
  <c r="AD168" i="88" s="1"/>
  <c r="AE123" i="88"/>
  <c r="AX304" i="88"/>
  <c r="AW34" i="11"/>
  <c r="AK98" i="88"/>
  <c r="BI294" i="88"/>
  <c r="AD21" i="5"/>
  <c r="AD21" i="92" s="1"/>
  <c r="BH280" i="88"/>
  <c r="AY290" i="88"/>
  <c r="AX34" i="10"/>
  <c r="AL21" i="10"/>
  <c r="AL45" i="88"/>
  <c r="AM94" i="88" s="1"/>
  <c r="AM33" i="10" s="1"/>
  <c r="AL143" i="88"/>
  <c r="AZ192" i="88"/>
  <c r="AZ241" i="88"/>
  <c r="AY206" i="88"/>
  <c r="AZ255" i="88" s="1"/>
  <c r="AE270" i="88"/>
  <c r="AE315" i="88" s="1"/>
  <c r="BJ245" i="88"/>
  <c r="BH34" i="6" s="1"/>
  <c r="AG147" i="88"/>
  <c r="BI231" i="88"/>
  <c r="BG34" i="7" s="1"/>
  <c r="BI182" i="88"/>
  <c r="DF160" i="88" l="1"/>
  <c r="DG62" i="88"/>
  <c r="DG111" i="88"/>
  <c r="BN37" i="102"/>
  <c r="BE21" i="102"/>
  <c r="BD23" i="102"/>
  <c r="BD25" i="102" s="1"/>
  <c r="BD25" i="92" s="1"/>
  <c r="BH144" i="88"/>
  <c r="BI46" i="88"/>
  <c r="BI95" i="88"/>
  <c r="BG33" i="102" s="1"/>
  <c r="DE167" i="88"/>
  <c r="AK217" i="88"/>
  <c r="AL221" i="88"/>
  <c r="AL34" i="5" s="1"/>
  <c r="AL34" i="92" s="1"/>
  <c r="DJ314" i="88"/>
  <c r="DK265" i="88"/>
  <c r="DE34" i="94" s="1"/>
  <c r="CY20" i="94"/>
  <c r="CX23" i="94"/>
  <c r="AK266" i="88"/>
  <c r="CW25" i="94"/>
  <c r="DF118" i="88"/>
  <c r="CZ33" i="94" s="1"/>
  <c r="AL74" i="88"/>
  <c r="AE168" i="88"/>
  <c r="AF123" i="88"/>
  <c r="AL98" i="88"/>
  <c r="AZ290" i="88"/>
  <c r="AY34" i="10"/>
  <c r="BI280" i="88"/>
  <c r="BJ294" i="88"/>
  <c r="AY304" i="88"/>
  <c r="AX34" i="11"/>
  <c r="AM21" i="10"/>
  <c r="AE21" i="5"/>
  <c r="AE21" i="92" s="1"/>
  <c r="AM45" i="88"/>
  <c r="AN94" i="88" s="1"/>
  <c r="AN33" i="10" s="1"/>
  <c r="AM143" i="88"/>
  <c r="BA192" i="88"/>
  <c r="BA241" i="88"/>
  <c r="AZ206" i="88"/>
  <c r="BA255" i="88" s="1"/>
  <c r="AD315" i="88"/>
  <c r="AH147" i="88"/>
  <c r="AF270" i="88"/>
  <c r="AF315" i="88" s="1"/>
  <c r="BJ182" i="88"/>
  <c r="BJ231" i="88"/>
  <c r="BH34" i="7" s="1"/>
  <c r="BK245" i="88"/>
  <c r="BI34" i="6" s="1"/>
  <c r="DG160" i="88" l="1"/>
  <c r="DH62" i="88"/>
  <c r="DH111" i="88"/>
  <c r="BF21" i="102"/>
  <c r="BE23" i="102"/>
  <c r="BE25" i="102" s="1"/>
  <c r="BE25" i="92" s="1"/>
  <c r="BI144" i="88"/>
  <c r="BJ46" i="88"/>
  <c r="BJ95" i="88"/>
  <c r="BH33" i="102" s="1"/>
  <c r="CX25" i="94"/>
  <c r="DG37" i="94"/>
  <c r="DC37" i="94"/>
  <c r="CY37" i="94"/>
  <c r="DF37" i="94"/>
  <c r="DB37" i="94"/>
  <c r="DI37" i="94"/>
  <c r="DE37" i="94"/>
  <c r="DA37" i="94"/>
  <c r="DH37" i="94"/>
  <c r="DD37" i="94"/>
  <c r="CZ37" i="94"/>
  <c r="CY21" i="94"/>
  <c r="CY23" i="94" s="1"/>
  <c r="DK314" i="88"/>
  <c r="DG118" i="88"/>
  <c r="DA33" i="94" s="1"/>
  <c r="DL265" i="88"/>
  <c r="DF34" i="94" s="1"/>
  <c r="DF167" i="88"/>
  <c r="AL217" i="88"/>
  <c r="AM221" i="88"/>
  <c r="AM34" i="5" s="1"/>
  <c r="AM34" i="92" s="1"/>
  <c r="CZ20" i="94"/>
  <c r="AL266" i="88"/>
  <c r="AG123" i="88"/>
  <c r="AM74" i="88"/>
  <c r="AN21" i="10"/>
  <c r="BA290" i="88"/>
  <c r="AZ34" i="10"/>
  <c r="AM98" i="88"/>
  <c r="BK294" i="88"/>
  <c r="BJ280" i="88"/>
  <c r="AZ304" i="88"/>
  <c r="AY34" i="11"/>
  <c r="AN45" i="88"/>
  <c r="AO94" i="88" s="1"/>
  <c r="AO33" i="10" s="1"/>
  <c r="AN143" i="88"/>
  <c r="BB192" i="88"/>
  <c r="BB241" i="88"/>
  <c r="BA206" i="88"/>
  <c r="BB255" i="88" s="1"/>
  <c r="AG270" i="88"/>
  <c r="AG315" i="88" s="1"/>
  <c r="AI147" i="88"/>
  <c r="BK231" i="88"/>
  <c r="BI34" i="7" s="1"/>
  <c r="BK182" i="88"/>
  <c r="BL245" i="88"/>
  <c r="BJ34" i="6" s="1"/>
  <c r="DH160" i="88" l="1"/>
  <c r="DI62" i="88"/>
  <c r="DI111" i="88"/>
  <c r="CZ21" i="94"/>
  <c r="CZ23" i="94" s="1"/>
  <c r="CZ25" i="94" s="1"/>
  <c r="BG21" i="102"/>
  <c r="BF23" i="102"/>
  <c r="BF25" i="102" s="1"/>
  <c r="BF25" i="92" s="1"/>
  <c r="BJ144" i="88"/>
  <c r="BK46" i="88"/>
  <c r="BK95" i="88"/>
  <c r="BI33" i="102" s="1"/>
  <c r="DJ37" i="94"/>
  <c r="DG167" i="88"/>
  <c r="AM217" i="88"/>
  <c r="AN221" i="88"/>
  <c r="AN34" i="5" s="1"/>
  <c r="AN34" i="92" s="1"/>
  <c r="DM265" i="88"/>
  <c r="DG34" i="94" s="1"/>
  <c r="DA20" i="94"/>
  <c r="DH118" i="88"/>
  <c r="DB33" i="94" s="1"/>
  <c r="CY25" i="94"/>
  <c r="AM266" i="88"/>
  <c r="DL314" i="88"/>
  <c r="AN74" i="88"/>
  <c r="AH123" i="88"/>
  <c r="BL294" i="88"/>
  <c r="BB290" i="88"/>
  <c r="BA34" i="10"/>
  <c r="BA304" i="88"/>
  <c r="AZ34" i="11"/>
  <c r="BK280" i="88"/>
  <c r="AN98" i="88"/>
  <c r="AO21" i="10"/>
  <c r="AO45" i="88"/>
  <c r="AP94" i="88" s="1"/>
  <c r="AO143" i="88"/>
  <c r="BC192" i="88"/>
  <c r="BC241" i="88"/>
  <c r="BB206" i="88"/>
  <c r="BC255" i="88" s="1"/>
  <c r="BD255" i="88" s="1"/>
  <c r="AJ147" i="88"/>
  <c r="AH270" i="88"/>
  <c r="AH315" i="88" s="1"/>
  <c r="BM245" i="88"/>
  <c r="BK34" i="6" s="1"/>
  <c r="BL182" i="88"/>
  <c r="BL231" i="88"/>
  <c r="BJ34" i="7" s="1"/>
  <c r="DI160" i="88" l="1"/>
  <c r="DA21" i="94"/>
  <c r="DA23" i="94" s="1"/>
  <c r="DA25" i="94" s="1"/>
  <c r="DJ62" i="88"/>
  <c r="DJ111" i="88"/>
  <c r="BH21" i="102"/>
  <c r="BG23" i="102"/>
  <c r="BG25" i="102" s="1"/>
  <c r="BG25" i="92" s="1"/>
  <c r="BK144" i="88"/>
  <c r="BL46" i="88"/>
  <c r="BL95" i="88"/>
  <c r="BJ33" i="102" s="1"/>
  <c r="DM314" i="88"/>
  <c r="DB20" i="94"/>
  <c r="DH167" i="88"/>
  <c r="DI118" i="88"/>
  <c r="DC33" i="94" s="1"/>
  <c r="AN217" i="88"/>
  <c r="AO221" i="88"/>
  <c r="AO34" i="5" s="1"/>
  <c r="AO34" i="92" s="1"/>
  <c r="DN265" i="88"/>
  <c r="DH34" i="94" s="1"/>
  <c r="AN266" i="88"/>
  <c r="AI123" i="88"/>
  <c r="AO74" i="88"/>
  <c r="AP33" i="10"/>
  <c r="AQ94" i="88"/>
  <c r="AO98" i="88"/>
  <c r="BC290" i="88"/>
  <c r="BB34" i="10"/>
  <c r="BD241" i="88"/>
  <c r="BL280" i="88"/>
  <c r="BM294" i="88"/>
  <c r="BB304" i="88"/>
  <c r="BA34" i="11"/>
  <c r="AP143" i="88"/>
  <c r="AP45" i="88"/>
  <c r="AR94" i="88" s="1"/>
  <c r="BE192" i="88"/>
  <c r="BE241" i="88"/>
  <c r="BC206" i="88"/>
  <c r="BE255" i="88" s="1"/>
  <c r="BN245" i="88"/>
  <c r="BL34" i="6" s="1"/>
  <c r="BM182" i="88"/>
  <c r="BM231" i="88"/>
  <c r="BK34" i="7" s="1"/>
  <c r="AI270" i="88"/>
  <c r="AI315" i="88" s="1"/>
  <c r="AK147" i="88"/>
  <c r="DB21" i="94" l="1"/>
  <c r="DB23" i="94" s="1"/>
  <c r="DJ160" i="88"/>
  <c r="DK62" i="88"/>
  <c r="DK111" i="88"/>
  <c r="BI21" i="102"/>
  <c r="BH23" i="102"/>
  <c r="BL144" i="88"/>
  <c r="BM46" i="88"/>
  <c r="BM95" i="88"/>
  <c r="BK33" i="102" s="1"/>
  <c r="AP21" i="10"/>
  <c r="AP53" i="10"/>
  <c r="DC21" i="94"/>
  <c r="DI167" i="88"/>
  <c r="DJ118" i="88"/>
  <c r="DD33" i="94" s="1"/>
  <c r="AO266" i="88"/>
  <c r="DO265" i="88"/>
  <c r="DI34" i="94" s="1"/>
  <c r="AO217" i="88"/>
  <c r="AP221" i="88"/>
  <c r="AP34" i="5" s="1"/>
  <c r="AP34" i="92" s="1"/>
  <c r="DC20" i="94"/>
  <c r="DN314" i="88"/>
  <c r="AJ123" i="88"/>
  <c r="AP74" i="88"/>
  <c r="AQ33" i="10"/>
  <c r="BM280" i="88"/>
  <c r="BC304" i="88"/>
  <c r="BB34" i="11"/>
  <c r="AP98" i="88"/>
  <c r="BE290" i="88"/>
  <c r="BC34" i="10"/>
  <c r="BN294" i="88"/>
  <c r="AR143" i="88"/>
  <c r="AR45" i="88"/>
  <c r="AS94" i="88" s="1"/>
  <c r="AR33" i="10" s="1"/>
  <c r="BF192" i="88"/>
  <c r="BF241" i="88"/>
  <c r="BE206" i="88"/>
  <c r="BF255" i="88" s="1"/>
  <c r="BO245" i="88"/>
  <c r="BM34" i="6" s="1"/>
  <c r="AL147" i="88"/>
  <c r="AJ270" i="88"/>
  <c r="AJ315" i="88" s="1"/>
  <c r="BN231" i="88"/>
  <c r="BL34" i="7" s="1"/>
  <c r="BN182" i="88"/>
  <c r="DK160" i="88" l="1"/>
  <c r="DL62" i="88"/>
  <c r="DL111" i="88"/>
  <c r="BH25" i="102"/>
  <c r="BH25" i="92" s="1"/>
  <c r="BJ21" i="102"/>
  <c r="BI23" i="102"/>
  <c r="BI25" i="102" s="1"/>
  <c r="BI25" i="92" s="1"/>
  <c r="BM144" i="88"/>
  <c r="BN46" i="88"/>
  <c r="BN95" i="88"/>
  <c r="BL33" i="102" s="1"/>
  <c r="AQ21" i="10"/>
  <c r="AR21" i="10" s="1"/>
  <c r="DD21" i="94"/>
  <c r="DO314" i="88"/>
  <c r="AP266" i="88"/>
  <c r="AQ221" i="88"/>
  <c r="AQ266" i="88" s="1"/>
  <c r="DC23" i="94"/>
  <c r="DC25" i="94" s="1"/>
  <c r="DD20" i="94"/>
  <c r="AQ74" i="88"/>
  <c r="DB25" i="94"/>
  <c r="DK118" i="88"/>
  <c r="DE33" i="94" s="1"/>
  <c r="AP217" i="88"/>
  <c r="AR172" i="88"/>
  <c r="AR221" i="88"/>
  <c r="AQ34" i="5" s="1"/>
  <c r="AQ34" i="92" s="1"/>
  <c r="DP265" i="88"/>
  <c r="DJ34" i="94" s="1"/>
  <c r="DJ167" i="88"/>
  <c r="AR74" i="88"/>
  <c r="AK123" i="88"/>
  <c r="BN280" i="88"/>
  <c r="BF290" i="88"/>
  <c r="BD34" i="10"/>
  <c r="AR98" i="88"/>
  <c r="BO294" i="88"/>
  <c r="AQ98" i="88"/>
  <c r="BE304" i="88"/>
  <c r="BC34" i="11"/>
  <c r="AS45" i="88"/>
  <c r="AT94" i="88" s="1"/>
  <c r="AS33" i="10" s="1"/>
  <c r="AS143" i="88"/>
  <c r="BG192" i="88"/>
  <c r="BG241" i="88"/>
  <c r="BF206" i="88"/>
  <c r="BG255" i="88" s="1"/>
  <c r="AK270" i="88"/>
  <c r="AK315" i="88" s="1"/>
  <c r="BO182" i="88"/>
  <c r="BO231" i="88"/>
  <c r="BM34" i="7" s="1"/>
  <c r="BP245" i="88"/>
  <c r="BN34" i="6" s="1"/>
  <c r="AM147" i="88"/>
  <c r="DL160" i="88" l="1"/>
  <c r="DM62" i="88"/>
  <c r="DM111" i="88"/>
  <c r="BK21" i="102"/>
  <c r="BJ23" i="102"/>
  <c r="BJ25" i="102" s="1"/>
  <c r="BJ25" i="92" s="1"/>
  <c r="BN144" i="88"/>
  <c r="BO46" i="88"/>
  <c r="BO95" i="88"/>
  <c r="BM33" i="102" s="1"/>
  <c r="DP314" i="88"/>
  <c r="DE21" i="94"/>
  <c r="DK167" i="88"/>
  <c r="AQ267" i="88"/>
  <c r="DE20" i="94"/>
  <c r="DD23" i="94"/>
  <c r="DD25" i="94" s="1"/>
  <c r="DQ265" i="88"/>
  <c r="AQ217" i="88"/>
  <c r="AR266" i="88"/>
  <c r="AR217" i="88"/>
  <c r="AS221" i="88"/>
  <c r="AR34" i="5" s="1"/>
  <c r="AR34" i="92" s="1"/>
  <c r="AS172" i="88"/>
  <c r="DR265" i="88"/>
  <c r="DK34" i="94" s="1"/>
  <c r="DL118" i="88"/>
  <c r="DF33" i="94" s="1"/>
  <c r="AS74" i="88"/>
  <c r="AL123" i="88"/>
  <c r="AS21" i="10"/>
  <c r="BP294" i="88"/>
  <c r="BQ245" i="88"/>
  <c r="BO280" i="88"/>
  <c r="BG290" i="88"/>
  <c r="BE34" i="10"/>
  <c r="AS98" i="88"/>
  <c r="BF304" i="88"/>
  <c r="BD34" i="11"/>
  <c r="AT45" i="88"/>
  <c r="AU94" i="88" s="1"/>
  <c r="AT33" i="10" s="1"/>
  <c r="AT143" i="88"/>
  <c r="BH192" i="88"/>
  <c r="BH241" i="88"/>
  <c r="BG206" i="88"/>
  <c r="BH255" i="88" s="1"/>
  <c r="AL270" i="88"/>
  <c r="AL315" i="88" s="1"/>
  <c r="BR245" i="88"/>
  <c r="BO34" i="6" s="1"/>
  <c r="AN147" i="88"/>
  <c r="BP231" i="88"/>
  <c r="BN34" i="7" s="1"/>
  <c r="BP182" i="88"/>
  <c r="DM160" i="88" l="1"/>
  <c r="DN62" i="88"/>
  <c r="DN111" i="88"/>
  <c r="DF21" i="94"/>
  <c r="BL21" i="102"/>
  <c r="BK23" i="102"/>
  <c r="BK25" i="102" s="1"/>
  <c r="BK25" i="92" s="1"/>
  <c r="BO144" i="88"/>
  <c r="BP46" i="88"/>
  <c r="BP95" i="88"/>
  <c r="DL167" i="88"/>
  <c r="DM118" i="88"/>
  <c r="DG33" i="94" s="1"/>
  <c r="DS265" i="88"/>
  <c r="DL34" i="94" s="1"/>
  <c r="DR314" i="88"/>
  <c r="AS266" i="88"/>
  <c r="DF20" i="94"/>
  <c r="DE23" i="94"/>
  <c r="AS217" i="88"/>
  <c r="AT221" i="88"/>
  <c r="AS34" i="5" s="1"/>
  <c r="AS34" i="92" s="1"/>
  <c r="AT172" i="88"/>
  <c r="AM123" i="88"/>
  <c r="AT74" i="88"/>
  <c r="AT21" i="10"/>
  <c r="AT98" i="88"/>
  <c r="BH290" i="88"/>
  <c r="BF34" i="10"/>
  <c r="BP280" i="88"/>
  <c r="BQ231" i="88"/>
  <c r="BR294" i="88"/>
  <c r="BG304" i="88"/>
  <c r="BE34" i="11"/>
  <c r="AU45" i="88"/>
  <c r="AV94" i="88" s="1"/>
  <c r="AU33" i="10" s="1"/>
  <c r="AU143" i="88"/>
  <c r="BI192" i="88"/>
  <c r="BI241" i="88"/>
  <c r="BH206" i="88"/>
  <c r="BI255" i="88" s="1"/>
  <c r="BS245" i="88"/>
  <c r="BP34" i="6" s="1"/>
  <c r="AM270" i="88"/>
  <c r="AM315" i="88" s="1"/>
  <c r="BR182" i="88"/>
  <c r="BR231" i="88"/>
  <c r="BO34" i="7" s="1"/>
  <c r="AO147" i="88"/>
  <c r="DN160" i="88" l="1"/>
  <c r="DO62" i="88"/>
  <c r="DO111" i="88"/>
  <c r="BQ95" i="88"/>
  <c r="BN33" i="102"/>
  <c r="BM21" i="102"/>
  <c r="BL23" i="102"/>
  <c r="BL25" i="102" s="1"/>
  <c r="BL25" i="92" s="1"/>
  <c r="BP144" i="88"/>
  <c r="BR46" i="88"/>
  <c r="BR95" i="88"/>
  <c r="BO33" i="102" s="1"/>
  <c r="DS314" i="88"/>
  <c r="AT266" i="88"/>
  <c r="DF23" i="94"/>
  <c r="DF25" i="94" s="1"/>
  <c r="DG20" i="94"/>
  <c r="DT265" i="88"/>
  <c r="DM34" i="94" s="1"/>
  <c r="DM167" i="88"/>
  <c r="AT217" i="88"/>
  <c r="AU221" i="88"/>
  <c r="AT34" i="5" s="1"/>
  <c r="AT34" i="92" s="1"/>
  <c r="AU172" i="88"/>
  <c r="DN118" i="88"/>
  <c r="DH33" i="94" s="1"/>
  <c r="DE25" i="94"/>
  <c r="AU21" i="10"/>
  <c r="AN123" i="88"/>
  <c r="AU74" i="88"/>
  <c r="BS294" i="88"/>
  <c r="BR280" i="88"/>
  <c r="BI290" i="88"/>
  <c r="BG34" i="10"/>
  <c r="AU98" i="88"/>
  <c r="BH304" i="88"/>
  <c r="BF34" i="11"/>
  <c r="AV45" i="88"/>
  <c r="AW94" i="88" s="1"/>
  <c r="AV33" i="10" s="1"/>
  <c r="AV143" i="88"/>
  <c r="BI206" i="88"/>
  <c r="BJ255" i="88" s="1"/>
  <c r="BJ192" i="88"/>
  <c r="BJ241" i="88"/>
  <c r="AP147" i="88"/>
  <c r="AN270" i="88"/>
  <c r="AN315" i="88" s="1"/>
  <c r="BS231" i="88"/>
  <c r="BP34" i="7" s="1"/>
  <c r="BS182" i="88"/>
  <c r="BT245" i="88"/>
  <c r="BQ34" i="6" s="1"/>
  <c r="DO160" i="88" l="1"/>
  <c r="DP62" i="88"/>
  <c r="DP111" i="88"/>
  <c r="BN53" i="102"/>
  <c r="BN21" i="102"/>
  <c r="BM23" i="102"/>
  <c r="BR144" i="88"/>
  <c r="BS46" i="88"/>
  <c r="BS95" i="88"/>
  <c r="BP33" i="102" s="1"/>
  <c r="DG21" i="94"/>
  <c r="DG23" i="94" s="1"/>
  <c r="DO118" i="88"/>
  <c r="DI33" i="94" s="1"/>
  <c r="AU266" i="88"/>
  <c r="DU265" i="88"/>
  <c r="DN34" i="94" s="1"/>
  <c r="AV21" i="10"/>
  <c r="DN167" i="88"/>
  <c r="AU217" i="88"/>
  <c r="AV221" i="88"/>
  <c r="AU34" i="5" s="1"/>
  <c r="AU34" i="92" s="1"/>
  <c r="AV172" i="88"/>
  <c r="DH20" i="94"/>
  <c r="DT314" i="88"/>
  <c r="AV74" i="88"/>
  <c r="AO123" i="88"/>
  <c r="BJ290" i="88"/>
  <c r="BH34" i="10"/>
  <c r="AV98" i="88"/>
  <c r="BT294" i="88"/>
  <c r="BS280" i="88"/>
  <c r="BI304" i="88"/>
  <c r="BG34" i="11"/>
  <c r="AW143" i="88"/>
  <c r="AW45" i="88"/>
  <c r="AX94" i="88" s="1"/>
  <c r="AW33" i="10" s="1"/>
  <c r="BJ206" i="88"/>
  <c r="BK255" i="88" s="1"/>
  <c r="BK192" i="88"/>
  <c r="BK241" i="88"/>
  <c r="BT182" i="88"/>
  <c r="BT231" i="88"/>
  <c r="BQ34" i="7" s="1"/>
  <c r="BU245" i="88"/>
  <c r="BR34" i="6" s="1"/>
  <c r="AO270" i="88"/>
  <c r="AO315" i="88" s="1"/>
  <c r="AR147" i="88"/>
  <c r="DQ111" i="88" l="1"/>
  <c r="DP160" i="88"/>
  <c r="DR62" i="88"/>
  <c r="DR111" i="88"/>
  <c r="BO21" i="102"/>
  <c r="BN23" i="102"/>
  <c r="BN25" i="102" s="1"/>
  <c r="BN25" i="92" s="1"/>
  <c r="BM25" i="102"/>
  <c r="BM25" i="92" s="1"/>
  <c r="BS144" i="88"/>
  <c r="BT46" i="88"/>
  <c r="BT95" i="88"/>
  <c r="BQ33" i="102" s="1"/>
  <c r="DH21" i="94"/>
  <c r="DH23" i="94" s="1"/>
  <c r="DU314" i="88"/>
  <c r="DP118" i="88"/>
  <c r="DJ33" i="94" s="1"/>
  <c r="DI20" i="94"/>
  <c r="AW21" i="10"/>
  <c r="DG25" i="94"/>
  <c r="AV217" i="88"/>
  <c r="AW172" i="88"/>
  <c r="AW221" i="88"/>
  <c r="AV34" i="5" s="1"/>
  <c r="AV34" i="92" s="1"/>
  <c r="DV265" i="88"/>
  <c r="DO34" i="94" s="1"/>
  <c r="AV266" i="88"/>
  <c r="DO167" i="88"/>
  <c r="AW74" i="88"/>
  <c r="AP123" i="88"/>
  <c r="BT280" i="88"/>
  <c r="AW98" i="88"/>
  <c r="BJ304" i="88"/>
  <c r="BH34" i="11"/>
  <c r="BU294" i="88"/>
  <c r="BK290" i="88"/>
  <c r="BI34" i="10"/>
  <c r="AX45" i="88"/>
  <c r="AY94" i="88" s="1"/>
  <c r="AX33" i="10" s="1"/>
  <c r="AX143" i="88"/>
  <c r="BK206" i="88"/>
  <c r="BL255" i="88" s="1"/>
  <c r="BL192" i="88"/>
  <c r="BL241" i="88"/>
  <c r="BU182" i="88"/>
  <c r="BU231" i="88"/>
  <c r="BR34" i="7" s="1"/>
  <c r="AP270" i="88"/>
  <c r="AP315" i="88" s="1"/>
  <c r="AS147" i="88"/>
  <c r="BV245" i="88"/>
  <c r="BS34" i="6" s="1"/>
  <c r="DR160" i="88" l="1"/>
  <c r="DS62" i="88"/>
  <c r="DS111" i="88"/>
  <c r="DI21" i="94"/>
  <c r="DI23" i="94" s="1"/>
  <c r="DI25" i="94" s="1"/>
  <c r="BP21" i="102"/>
  <c r="BO23" i="102"/>
  <c r="BO25" i="102" s="1"/>
  <c r="BO25" i="92" s="1"/>
  <c r="BV37" i="102"/>
  <c r="BO37" i="102"/>
  <c r="BP37" i="102"/>
  <c r="BQ37" i="102"/>
  <c r="BT37" i="102"/>
  <c r="BY37" i="102"/>
  <c r="BW37" i="102"/>
  <c r="BR37" i="102"/>
  <c r="BS37" i="102"/>
  <c r="BU37" i="102"/>
  <c r="BX37" i="102"/>
  <c r="BT144" i="88"/>
  <c r="BU46" i="88"/>
  <c r="BU95" i="88"/>
  <c r="BR33" i="102" s="1"/>
  <c r="AX21" i="10"/>
  <c r="DV314" i="88"/>
  <c r="AW266" i="88"/>
  <c r="AW217" i="88"/>
  <c r="AX221" i="88"/>
  <c r="AW34" i="5" s="1"/>
  <c r="AW34" i="92" s="1"/>
  <c r="AX172" i="88"/>
  <c r="DP167" i="88"/>
  <c r="DJ20" i="94"/>
  <c r="DQ118" i="88"/>
  <c r="DW265" i="88"/>
  <c r="DP34" i="94" s="1"/>
  <c r="DH25" i="94"/>
  <c r="DR118" i="88"/>
  <c r="DK33" i="94" s="1"/>
  <c r="AR123" i="88"/>
  <c r="AX74" i="88"/>
  <c r="BL290" i="88"/>
  <c r="BJ34" i="10"/>
  <c r="AX98" i="88"/>
  <c r="BV294" i="88"/>
  <c r="BK304" i="88"/>
  <c r="BI34" i="11"/>
  <c r="BU280" i="88"/>
  <c r="AY143" i="88"/>
  <c r="AY45" i="88"/>
  <c r="AZ94" i="88" s="1"/>
  <c r="AY33" i="10" s="1"/>
  <c r="AY21" i="10" s="1"/>
  <c r="BL206" i="88"/>
  <c r="BM255" i="88" s="1"/>
  <c r="BM192" i="88"/>
  <c r="BM241" i="88"/>
  <c r="AR270" i="88"/>
  <c r="AR315" i="88" s="1"/>
  <c r="BV182" i="88"/>
  <c r="BV231" i="88"/>
  <c r="BS34" i="7" s="1"/>
  <c r="BW245" i="88"/>
  <c r="BT34" i="6" s="1"/>
  <c r="AT147" i="88"/>
  <c r="DS160" i="88" l="1"/>
  <c r="DJ21" i="94"/>
  <c r="DJ23" i="94" s="1"/>
  <c r="DT62" i="88"/>
  <c r="DT111" i="88"/>
  <c r="BZ37" i="102"/>
  <c r="BQ21" i="102"/>
  <c r="BP23" i="102"/>
  <c r="BP25" i="102" s="1"/>
  <c r="BP25" i="92" s="1"/>
  <c r="BU144" i="88"/>
  <c r="BV46" i="88"/>
  <c r="BV95" i="88"/>
  <c r="BS33" i="102" s="1"/>
  <c r="DJ53" i="94"/>
  <c r="DK21" i="94"/>
  <c r="DR167" i="88"/>
  <c r="DS118" i="88"/>
  <c r="DL33" i="94" s="1"/>
  <c r="DK20" i="94"/>
  <c r="AX266" i="88"/>
  <c r="DW314" i="88"/>
  <c r="DX265" i="88"/>
  <c r="DQ34" i="94" s="1"/>
  <c r="AX217" i="88"/>
  <c r="AY172" i="88"/>
  <c r="AY221" i="88"/>
  <c r="AX34" i="5" s="1"/>
  <c r="AX34" i="92" s="1"/>
  <c r="AS123" i="88"/>
  <c r="AY74" i="88"/>
  <c r="BM290" i="88"/>
  <c r="BK34" i="10"/>
  <c r="AY98" i="88"/>
  <c r="BV280" i="88"/>
  <c r="BW294" i="88"/>
  <c r="BL304" i="88"/>
  <c r="BJ34" i="11"/>
  <c r="AZ143" i="88"/>
  <c r="AZ45" i="88"/>
  <c r="BA94" i="88" s="1"/>
  <c r="AZ33" i="10" s="1"/>
  <c r="AZ21" i="10" s="1"/>
  <c r="BM206" i="88"/>
  <c r="BN255" i="88" s="1"/>
  <c r="BN192" i="88"/>
  <c r="BN241" i="88"/>
  <c r="AU147" i="88"/>
  <c r="AS270" i="88"/>
  <c r="AS315" i="88" s="1"/>
  <c r="BX245" i="88"/>
  <c r="BU34" i="6" s="1"/>
  <c r="BW182" i="88"/>
  <c r="BW231" i="88"/>
  <c r="BT34" i="7" s="1"/>
  <c r="AQ315" i="88"/>
  <c r="DT160" i="88" l="1"/>
  <c r="DU62" i="88"/>
  <c r="DU111" i="88"/>
  <c r="BR21" i="102"/>
  <c r="BQ23" i="102"/>
  <c r="BV144" i="88"/>
  <c r="BW46" i="88"/>
  <c r="BW95" i="88"/>
  <c r="BT33" i="102" s="1"/>
  <c r="DJ25" i="94"/>
  <c r="DU37" i="94"/>
  <c r="DQ37" i="94"/>
  <c r="DM37" i="94"/>
  <c r="DT37" i="94"/>
  <c r="DP37" i="94"/>
  <c r="DL37" i="94"/>
  <c r="DS37" i="94"/>
  <c r="DO37" i="94"/>
  <c r="DK37" i="94"/>
  <c r="DR37" i="94"/>
  <c r="DN37" i="94"/>
  <c r="DL21" i="94"/>
  <c r="DX314" i="88"/>
  <c r="DT118" i="88"/>
  <c r="DM33" i="94" s="1"/>
  <c r="AY266" i="88"/>
  <c r="DY265" i="88"/>
  <c r="DR34" i="94" s="1"/>
  <c r="DS167" i="88"/>
  <c r="DL20" i="94"/>
  <c r="DK23" i="94"/>
  <c r="AY217" i="88"/>
  <c r="AZ172" i="88"/>
  <c r="AZ221" i="88"/>
  <c r="AY34" i="5" s="1"/>
  <c r="AY34" i="92" s="1"/>
  <c r="AZ74" i="88"/>
  <c r="AT123" i="88"/>
  <c r="BX294" i="88"/>
  <c r="BM304" i="88"/>
  <c r="BK34" i="11"/>
  <c r="BW280" i="88"/>
  <c r="BN290" i="88"/>
  <c r="BL34" i="10"/>
  <c r="AZ98" i="88"/>
  <c r="BA45" i="88"/>
  <c r="BB94" i="88" s="1"/>
  <c r="BA33" i="10" s="1"/>
  <c r="BA21" i="10" s="1"/>
  <c r="BA143" i="88"/>
  <c r="BN206" i="88"/>
  <c r="BO255" i="88" s="1"/>
  <c r="BO192" i="88"/>
  <c r="BO241" i="88"/>
  <c r="BY245" i="88"/>
  <c r="BV34" i="6" s="1"/>
  <c r="AT270" i="88"/>
  <c r="AT315" i="88" s="1"/>
  <c r="BX182" i="88"/>
  <c r="BX231" i="88"/>
  <c r="BU34" i="7" s="1"/>
  <c r="AV147" i="88"/>
  <c r="DU160" i="88" l="1"/>
  <c r="DV62" i="88"/>
  <c r="DV111" i="88"/>
  <c r="BQ25" i="102"/>
  <c r="BQ25" i="92" s="1"/>
  <c r="BS21" i="102"/>
  <c r="BR23" i="102"/>
  <c r="BR25" i="102" s="1"/>
  <c r="BR25" i="92" s="1"/>
  <c r="BW144" i="88"/>
  <c r="BX46" i="88"/>
  <c r="BX95" i="88"/>
  <c r="BU33" i="102" s="1"/>
  <c r="DV37" i="94"/>
  <c r="DW37" i="94" s="1"/>
  <c r="DM21" i="94"/>
  <c r="DT167" i="88"/>
  <c r="DL23" i="94"/>
  <c r="DL25" i="94" s="1"/>
  <c r="DM20" i="94"/>
  <c r="DU118" i="88"/>
  <c r="DN33" i="94" s="1"/>
  <c r="AZ217" i="88"/>
  <c r="BA172" i="88"/>
  <c r="BA221" i="88"/>
  <c r="AZ34" i="5" s="1"/>
  <c r="AZ34" i="92" s="1"/>
  <c r="DZ265" i="88"/>
  <c r="DS34" i="94" s="1"/>
  <c r="DY314" i="88"/>
  <c r="AZ266" i="88"/>
  <c r="DK25" i="94"/>
  <c r="BA74" i="88"/>
  <c r="AU123" i="88"/>
  <c r="BY294" i="88"/>
  <c r="BO290" i="88"/>
  <c r="BM34" i="10"/>
  <c r="BN304" i="88"/>
  <c r="BL34" i="11"/>
  <c r="BX280" i="88"/>
  <c r="BA98" i="88"/>
  <c r="BB45" i="88"/>
  <c r="BC94" i="88" s="1"/>
  <c r="BB143" i="88"/>
  <c r="BO206" i="88"/>
  <c r="BP255" i="88" s="1"/>
  <c r="BQ255" i="88" s="1"/>
  <c r="BP192" i="88"/>
  <c r="BP241" i="88"/>
  <c r="BY182" i="88"/>
  <c r="BY231" i="88"/>
  <c r="BV34" i="7" s="1"/>
  <c r="BZ245" i="88"/>
  <c r="BW34" i="6" s="1"/>
  <c r="AW147" i="88"/>
  <c r="AU270" i="88"/>
  <c r="AU315" i="88" s="1"/>
  <c r="DV160" i="88" l="1"/>
  <c r="DW62" i="88"/>
  <c r="DW111" i="88"/>
  <c r="BT21" i="102"/>
  <c r="BS23" i="102"/>
  <c r="BX144" i="88"/>
  <c r="BY46" i="88"/>
  <c r="BY95" i="88"/>
  <c r="BV33" i="102" s="1"/>
  <c r="DN21" i="94"/>
  <c r="DU167" i="88"/>
  <c r="EA265" i="88"/>
  <c r="DT34" i="94" s="1"/>
  <c r="DM23" i="94"/>
  <c r="DM25" i="94" s="1"/>
  <c r="DN20" i="94"/>
  <c r="DZ314" i="88"/>
  <c r="BA266" i="88"/>
  <c r="DV118" i="88"/>
  <c r="DO33" i="94" s="1"/>
  <c r="BA217" i="88"/>
  <c r="BB221" i="88"/>
  <c r="BA34" i="5" s="1"/>
  <c r="BA34" i="92" s="1"/>
  <c r="BB172" i="88"/>
  <c r="BB74" i="88"/>
  <c r="AV123" i="88"/>
  <c r="BP290" i="88"/>
  <c r="BN34" i="10"/>
  <c r="BQ241" i="88"/>
  <c r="BB33" i="10"/>
  <c r="BD94" i="88"/>
  <c r="BB98" i="88"/>
  <c r="BZ294" i="88"/>
  <c r="BY280" i="88"/>
  <c r="BO304" i="88"/>
  <c r="BM34" i="11"/>
  <c r="BC45" i="88"/>
  <c r="BE94" i="88" s="1"/>
  <c r="BC143" i="88"/>
  <c r="BP206" i="88"/>
  <c r="BR255" i="88" s="1"/>
  <c r="BR192" i="88"/>
  <c r="BR241" i="88"/>
  <c r="AX147" i="88"/>
  <c r="CA245" i="88"/>
  <c r="BX34" i="6" s="1"/>
  <c r="AV270" i="88"/>
  <c r="AV315" i="88" s="1"/>
  <c r="BZ182" i="88"/>
  <c r="BZ231" i="88"/>
  <c r="BW34" i="7" s="1"/>
  <c r="DW160" i="88" l="1"/>
  <c r="DX62" i="88"/>
  <c r="DX111" i="88"/>
  <c r="BU21" i="102"/>
  <c r="BT23" i="102"/>
  <c r="BT25" i="102" s="1"/>
  <c r="BT25" i="92" s="1"/>
  <c r="BS25" i="102"/>
  <c r="BS25" i="92" s="1"/>
  <c r="BY144" i="88"/>
  <c r="BZ46" i="88"/>
  <c r="BZ95" i="88"/>
  <c r="BW33" i="102" s="1"/>
  <c r="BB21" i="10"/>
  <c r="BB53" i="10"/>
  <c r="EA314" i="88"/>
  <c r="BB266" i="88"/>
  <c r="EB265" i="88"/>
  <c r="DU34" i="94" s="1"/>
  <c r="DW118" i="88"/>
  <c r="DP33" i="94" s="1"/>
  <c r="DN23" i="94"/>
  <c r="DN25" i="94" s="1"/>
  <c r="DO20" i="94"/>
  <c r="BB217" i="88"/>
  <c r="BC221" i="88"/>
  <c r="BB34" i="5" s="1"/>
  <c r="BB34" i="92" s="1"/>
  <c r="BC172" i="88"/>
  <c r="DV167" i="88"/>
  <c r="DO21" i="94"/>
  <c r="BC74" i="88"/>
  <c r="AW123" i="88"/>
  <c r="BZ280" i="88"/>
  <c r="BR290" i="88"/>
  <c r="BO34" i="10"/>
  <c r="CA294" i="88"/>
  <c r="BC33" i="10"/>
  <c r="BC98" i="88"/>
  <c r="BP304" i="88"/>
  <c r="BN34" i="11"/>
  <c r="BE143" i="88"/>
  <c r="BE45" i="88"/>
  <c r="BF94" i="88" s="1"/>
  <c r="BD33" i="10" s="1"/>
  <c r="BR206" i="88"/>
  <c r="BS255" i="88" s="1"/>
  <c r="BS192" i="88"/>
  <c r="BS241" i="88"/>
  <c r="AW270" i="88"/>
  <c r="AW315" i="88" s="1"/>
  <c r="CB245" i="88"/>
  <c r="BY34" i="6" s="1"/>
  <c r="CA182" i="88"/>
  <c r="CA231" i="88"/>
  <c r="BX34" i="7" s="1"/>
  <c r="AY147" i="88"/>
  <c r="EU9" i="92"/>
  <c r="EW10" i="92" s="1"/>
  <c r="EX10" i="92" s="1"/>
  <c r="EU10" i="92" l="1"/>
  <c r="EW11" i="92" s="1"/>
  <c r="EX11" i="92" s="1"/>
  <c r="DX160" i="88"/>
  <c r="DY62" i="88"/>
  <c r="DY111" i="88"/>
  <c r="EB314" i="88"/>
  <c r="BV21" i="102"/>
  <c r="BU23" i="102"/>
  <c r="BU25" i="102" s="1"/>
  <c r="BU25" i="92" s="1"/>
  <c r="BZ144" i="88"/>
  <c r="CA46" i="88"/>
  <c r="CA95" i="88"/>
  <c r="BX33" i="102" s="1"/>
  <c r="BC21" i="10"/>
  <c r="BD21" i="10" s="1"/>
  <c r="DW167" i="88"/>
  <c r="DP21" i="94"/>
  <c r="DX118" i="88"/>
  <c r="DQ33" i="94" s="1"/>
  <c r="BC217" i="88"/>
  <c r="BE172" i="88"/>
  <c r="BE221" i="88"/>
  <c r="BC34" i="5" s="1"/>
  <c r="BC34" i="92" s="1"/>
  <c r="DP20" i="94"/>
  <c r="DO23" i="94"/>
  <c r="DO25" i="94" s="1"/>
  <c r="BD74" i="88"/>
  <c r="BC266" i="88"/>
  <c r="BD221" i="88"/>
  <c r="BD266" i="88" s="1"/>
  <c r="EC265" i="88"/>
  <c r="BE74" i="88"/>
  <c r="AX123" i="88"/>
  <c r="BS290" i="88"/>
  <c r="BP34" i="10"/>
  <c r="CA280" i="88"/>
  <c r="BE98" i="88"/>
  <c r="CB294" i="88"/>
  <c r="BR304" i="88"/>
  <c r="BO34" i="11"/>
  <c r="BD98" i="88"/>
  <c r="BF143" i="88"/>
  <c r="BF45" i="88"/>
  <c r="BG94" i="88" s="1"/>
  <c r="BE33" i="10" s="1"/>
  <c r="BS206" i="88"/>
  <c r="BT255" i="88" s="1"/>
  <c r="BT192" i="88"/>
  <c r="BT241" i="88"/>
  <c r="CB182" i="88"/>
  <c r="CB231" i="88"/>
  <c r="BY34" i="7" s="1"/>
  <c r="CC245" i="88"/>
  <c r="BZ34" i="6" s="1"/>
  <c r="AZ147" i="88"/>
  <c r="AX270" i="88"/>
  <c r="AX315" i="88" s="1"/>
  <c r="ED265" i="88" l="1"/>
  <c r="EE265" i="88" s="1"/>
  <c r="DV34" i="94"/>
  <c r="EU11" i="92"/>
  <c r="DY160" i="88"/>
  <c r="DZ62" i="88"/>
  <c r="DZ111" i="88"/>
  <c r="BW21" i="102"/>
  <c r="BV23" i="102"/>
  <c r="BV25" i="102" s="1"/>
  <c r="BV25" i="92" s="1"/>
  <c r="CA144" i="88"/>
  <c r="CB46" i="88"/>
  <c r="CB95" i="88"/>
  <c r="BY33" i="102" s="1"/>
  <c r="BD217" i="88"/>
  <c r="BE266" i="88"/>
  <c r="DQ21" i="94"/>
  <c r="DX167" i="88"/>
  <c r="EC314" i="88"/>
  <c r="DY118" i="88"/>
  <c r="DR33" i="94" s="1"/>
  <c r="BD267" i="88"/>
  <c r="DP23" i="94"/>
  <c r="DP25" i="94" s="1"/>
  <c r="DQ20" i="94"/>
  <c r="BE217" i="88"/>
  <c r="BF172" i="88"/>
  <c r="BF221" i="88"/>
  <c r="BD34" i="5" s="1"/>
  <c r="BD34" i="92" s="1"/>
  <c r="AY123" i="88"/>
  <c r="BF74" i="88"/>
  <c r="BT290" i="88"/>
  <c r="BQ34" i="10"/>
  <c r="BF98" i="88"/>
  <c r="CC294" i="88"/>
  <c r="CD245" i="88"/>
  <c r="CB280" i="88"/>
  <c r="BS304" i="88"/>
  <c r="BP34" i="11"/>
  <c r="BE21" i="10"/>
  <c r="BG143" i="88"/>
  <c r="BG45" i="88"/>
  <c r="BH94" i="88" s="1"/>
  <c r="BF33" i="10" s="1"/>
  <c r="BU192" i="88"/>
  <c r="BU241" i="88"/>
  <c r="BT206" i="88"/>
  <c r="BU255" i="88" s="1"/>
  <c r="BA147" i="88"/>
  <c r="CC182" i="88"/>
  <c r="CC231" i="88"/>
  <c r="BZ34" i="7" s="1"/>
  <c r="AY270" i="88"/>
  <c r="AY315" i="88" s="1"/>
  <c r="CE245" i="88"/>
  <c r="CA34" i="6" s="1"/>
  <c r="EW12" i="92" l="1"/>
  <c r="EX12" i="92" s="1"/>
  <c r="EU12" i="92"/>
  <c r="EW13" i="92" s="1"/>
  <c r="DZ160" i="88"/>
  <c r="EA62" i="88"/>
  <c r="EA111" i="88"/>
  <c r="BX21" i="102"/>
  <c r="BW23" i="102"/>
  <c r="BW25" i="102" s="1"/>
  <c r="BW25" i="92" s="1"/>
  <c r="CB144" i="88"/>
  <c r="CC46" i="88"/>
  <c r="CC95" i="88"/>
  <c r="DY167" i="88"/>
  <c r="DW34" i="94"/>
  <c r="BF217" i="88"/>
  <c r="BG172" i="88"/>
  <c r="BG221" i="88"/>
  <c r="BE34" i="5" s="1"/>
  <c r="BE34" i="92" s="1"/>
  <c r="DR21" i="94"/>
  <c r="DZ118" i="88"/>
  <c r="DS33" i="94" s="1"/>
  <c r="BF266" i="88"/>
  <c r="DR20" i="94"/>
  <c r="DQ23" i="94"/>
  <c r="DQ25" i="94" s="1"/>
  <c r="AZ123" i="88"/>
  <c r="BG74" i="88"/>
  <c r="BF21" i="10"/>
  <c r="BG98" i="88"/>
  <c r="CE294" i="88"/>
  <c r="CC280" i="88"/>
  <c r="CD231" i="88"/>
  <c r="BU290" i="88"/>
  <c r="BR34" i="10"/>
  <c r="BT304" i="88"/>
  <c r="BQ34" i="11"/>
  <c r="BH45" i="88"/>
  <c r="BI94" i="88" s="1"/>
  <c r="BG33" i="10" s="1"/>
  <c r="BH143" i="88"/>
  <c r="BV192" i="88"/>
  <c r="BV241" i="88"/>
  <c r="BU206" i="88"/>
  <c r="BV255" i="88" s="1"/>
  <c r="BR34" i="11"/>
  <c r="AZ270" i="88"/>
  <c r="AZ315" i="88" s="1"/>
  <c r="CF245" i="88"/>
  <c r="CB34" i="6" s="1"/>
  <c r="CE182" i="88"/>
  <c r="CE231" i="88"/>
  <c r="CA34" i="7" s="1"/>
  <c r="BB147" i="88"/>
  <c r="EX13" i="92" l="1"/>
  <c r="EA160" i="88"/>
  <c r="EB62" i="88"/>
  <c r="EB111" i="88"/>
  <c r="BY21" i="102"/>
  <c r="BX23" i="102"/>
  <c r="BX25" i="102" s="1"/>
  <c r="BX25" i="92" s="1"/>
  <c r="CD95" i="88"/>
  <c r="BZ33" i="102"/>
  <c r="CC144" i="88"/>
  <c r="CE46" i="88"/>
  <c r="CE95" i="88"/>
  <c r="CA33" i="102" s="1"/>
  <c r="DS21" i="94"/>
  <c r="BG217" i="88"/>
  <c r="BH221" i="88"/>
  <c r="BF34" i="5" s="1"/>
  <c r="BF34" i="92" s="1"/>
  <c r="BH172" i="88"/>
  <c r="DR23" i="94"/>
  <c r="DR25" i="94" s="1"/>
  <c r="DS20" i="94"/>
  <c r="DZ167" i="88"/>
  <c r="EA118" i="88"/>
  <c r="DT33" i="94" s="1"/>
  <c r="BG266" i="88"/>
  <c r="BA123" i="88"/>
  <c r="BH74" i="88"/>
  <c r="BG21" i="10"/>
  <c r="BU304" i="88"/>
  <c r="CE280" i="88"/>
  <c r="BV290" i="88"/>
  <c r="BS34" i="10"/>
  <c r="CF294" i="88"/>
  <c r="BH98" i="88"/>
  <c r="BI143" i="88"/>
  <c r="BI45" i="88"/>
  <c r="BJ94" i="88" s="1"/>
  <c r="BH33" i="10" s="1"/>
  <c r="BV206" i="88"/>
  <c r="BW255" i="88" s="1"/>
  <c r="BW192" i="88"/>
  <c r="BW241" i="88"/>
  <c r="CG245" i="88"/>
  <c r="CC34" i="6" s="1"/>
  <c r="CF182" i="88"/>
  <c r="CF231" i="88"/>
  <c r="CB34" i="7" s="1"/>
  <c r="BC147" i="88"/>
  <c r="BA270" i="88"/>
  <c r="BA315" i="88" s="1"/>
  <c r="EB160" i="88" l="1"/>
  <c r="EC62" i="88"/>
  <c r="EC111" i="88"/>
  <c r="BZ53" i="102"/>
  <c r="BZ21" i="102"/>
  <c r="BY23" i="102"/>
  <c r="CE144" i="88"/>
  <c r="CF46" i="88"/>
  <c r="CF95" i="88"/>
  <c r="CB33" i="102" s="1"/>
  <c r="EA167" i="88"/>
  <c r="EB118" i="88"/>
  <c r="DU33" i="94" s="1"/>
  <c r="BH217" i="88"/>
  <c r="BI221" i="88"/>
  <c r="BG34" i="5" s="1"/>
  <c r="BG34" i="92" s="1"/>
  <c r="BI172" i="88"/>
  <c r="BH266" i="88"/>
  <c r="DS23" i="94"/>
  <c r="DT20" i="94"/>
  <c r="DT21" i="94"/>
  <c r="BI74" i="88"/>
  <c r="BB123" i="88"/>
  <c r="BH21" i="10"/>
  <c r="CG294" i="88"/>
  <c r="BV304" i="88"/>
  <c r="BS34" i="11"/>
  <c r="BI98" i="88"/>
  <c r="CF280" i="88"/>
  <c r="BW290" i="88"/>
  <c r="BT34" i="10"/>
  <c r="BJ143" i="88"/>
  <c r="BJ45" i="88"/>
  <c r="BK94" i="88" s="1"/>
  <c r="BI33" i="10" s="1"/>
  <c r="BW206" i="88"/>
  <c r="BX255" i="88" s="1"/>
  <c r="BX192" i="88"/>
  <c r="BX241" i="88"/>
  <c r="BB270" i="88"/>
  <c r="BB315" i="88" s="1"/>
  <c r="CG231" i="88"/>
  <c r="CC34" i="7" s="1"/>
  <c r="CG182" i="88"/>
  <c r="CH245" i="88"/>
  <c r="CD34" i="6" s="1"/>
  <c r="BE147" i="88"/>
  <c r="ED111" i="88" l="1"/>
  <c r="EE111" i="88" s="1"/>
  <c r="DV33" i="94"/>
  <c r="EC160" i="88"/>
  <c r="BY25" i="102"/>
  <c r="BY25" i="92" s="1"/>
  <c r="CA21" i="102"/>
  <c r="BZ23" i="102"/>
  <c r="CF144" i="88"/>
  <c r="CG46" i="88"/>
  <c r="CG95" i="88"/>
  <c r="CC33" i="102" s="1"/>
  <c r="BI266" i="88"/>
  <c r="DS25" i="94"/>
  <c r="DT23" i="94"/>
  <c r="DU20" i="94"/>
  <c r="BI217" i="88"/>
  <c r="BJ172" i="88"/>
  <c r="BJ221" i="88"/>
  <c r="BH34" i="5" s="1"/>
  <c r="BH34" i="92" s="1"/>
  <c r="EB167" i="88"/>
  <c r="DU21" i="94"/>
  <c r="BC123" i="88"/>
  <c r="BJ74" i="88"/>
  <c r="BI21" i="10"/>
  <c r="CH294" i="88"/>
  <c r="BW304" i="88"/>
  <c r="BT34" i="11"/>
  <c r="BJ98" i="88"/>
  <c r="CG280" i="88"/>
  <c r="BX290" i="88"/>
  <c r="BU34" i="10"/>
  <c r="BK45" i="88"/>
  <c r="BL94" i="88" s="1"/>
  <c r="BJ33" i="10" s="1"/>
  <c r="BK143" i="88"/>
  <c r="BX206" i="88"/>
  <c r="BY255" i="88" s="1"/>
  <c r="BY192" i="88"/>
  <c r="BY241" i="88"/>
  <c r="BF147" i="88"/>
  <c r="CI245" i="88"/>
  <c r="CE34" i="6" s="1"/>
  <c r="BC270" i="88"/>
  <c r="BC315" i="88" s="1"/>
  <c r="CH231" i="88"/>
  <c r="CD34" i="7" s="1"/>
  <c r="CH182" i="88"/>
  <c r="CH37" i="102" l="1"/>
  <c r="CI37" i="102"/>
  <c r="CA37" i="102"/>
  <c r="CD37" i="102"/>
  <c r="CC37" i="102"/>
  <c r="CF37" i="102"/>
  <c r="CG37" i="102"/>
  <c r="CB37" i="102"/>
  <c r="CJ37" i="102"/>
  <c r="CE37" i="102"/>
  <c r="CK37" i="102"/>
  <c r="CB21" i="102"/>
  <c r="CA23" i="102"/>
  <c r="CA25" i="102" s="1"/>
  <c r="CA25" i="92" s="1"/>
  <c r="BZ25" i="102"/>
  <c r="BZ25" i="92" s="1"/>
  <c r="CG144" i="88"/>
  <c r="CH46" i="88"/>
  <c r="CH95" i="88"/>
  <c r="CD33" i="102" s="1"/>
  <c r="EC167" i="88"/>
  <c r="BJ217" i="88"/>
  <c r="BK172" i="88"/>
  <c r="BK221" i="88"/>
  <c r="BI34" i="5" s="1"/>
  <c r="BI34" i="92" s="1"/>
  <c r="DV20" i="94"/>
  <c r="DU23" i="94"/>
  <c r="DU25" i="94" s="1"/>
  <c r="ED118" i="88"/>
  <c r="EE118" i="88" s="1"/>
  <c r="BJ21" i="10"/>
  <c r="BJ266" i="88"/>
  <c r="DT25" i="94"/>
  <c r="BE123" i="88"/>
  <c r="BK74" i="88"/>
  <c r="BY290" i="88"/>
  <c r="BV34" i="10"/>
  <c r="BK98" i="88"/>
  <c r="CH280" i="88"/>
  <c r="CI294" i="88"/>
  <c r="BX304" i="88"/>
  <c r="BU34" i="11"/>
  <c r="BL45" i="88"/>
  <c r="BM94" i="88" s="1"/>
  <c r="BK33" i="10" s="1"/>
  <c r="BL143" i="88"/>
  <c r="BZ192" i="88"/>
  <c r="BZ241" i="88"/>
  <c r="BY206" i="88"/>
  <c r="BZ255" i="88" s="1"/>
  <c r="CI182" i="88"/>
  <c r="CI231" i="88"/>
  <c r="CE34" i="7" s="1"/>
  <c r="CJ245" i="88"/>
  <c r="CF34" i="6" s="1"/>
  <c r="BG147" i="88"/>
  <c r="BE270" i="88"/>
  <c r="BE315" i="88" s="1"/>
  <c r="EW10" i="5"/>
  <c r="EW11" i="5" s="1"/>
  <c r="EW12" i="5" s="1"/>
  <c r="CL37" i="102" l="1"/>
  <c r="CC21" i="102"/>
  <c r="CB23" i="102"/>
  <c r="CB25" i="102" s="1"/>
  <c r="CB25" i="92" s="1"/>
  <c r="CH144" i="88"/>
  <c r="CI46" i="88"/>
  <c r="CI95" i="88"/>
  <c r="CE33" i="102" s="1"/>
  <c r="DW33" i="94"/>
  <c r="DV53" i="94"/>
  <c r="BK266" i="88"/>
  <c r="BK21" i="10"/>
  <c r="DV21" i="94"/>
  <c r="BK217" i="88"/>
  <c r="BL221" i="88"/>
  <c r="BJ34" i="5" s="1"/>
  <c r="BJ34" i="92" s="1"/>
  <c r="BL172" i="88"/>
  <c r="BL74" i="88"/>
  <c r="BF123" i="88"/>
  <c r="CI280" i="88"/>
  <c r="BY304" i="88"/>
  <c r="BV34" i="11"/>
  <c r="BL98" i="88"/>
  <c r="CJ294" i="88"/>
  <c r="BZ290" i="88"/>
  <c r="BW34" i="10"/>
  <c r="BM143" i="88"/>
  <c r="BM45" i="88"/>
  <c r="BN94" i="88" s="1"/>
  <c r="BL33" i="10" s="1"/>
  <c r="CA192" i="88"/>
  <c r="CA241" i="88"/>
  <c r="BZ206" i="88"/>
  <c r="CA255" i="88" s="1"/>
  <c r="BF270" i="88"/>
  <c r="BF315" i="88" s="1"/>
  <c r="CJ231" i="88"/>
  <c r="CF34" i="7" s="1"/>
  <c r="CJ182" i="88"/>
  <c r="BH147" i="88"/>
  <c r="BD315" i="88"/>
  <c r="CK245" i="88"/>
  <c r="CG34" i="6" s="1"/>
  <c r="EV124" i="5"/>
  <c r="EP124" i="5"/>
  <c r="EJ124" i="5"/>
  <c r="EV111" i="5"/>
  <c r="EP111" i="5"/>
  <c r="EJ111" i="5"/>
  <c r="EV98" i="5"/>
  <c r="EP98" i="5"/>
  <c r="EJ98" i="5"/>
  <c r="EV85" i="5"/>
  <c r="EP85" i="5"/>
  <c r="EJ85" i="5"/>
  <c r="EV72" i="5"/>
  <c r="EP72" i="5"/>
  <c r="EJ72" i="5"/>
  <c r="EV62" i="5"/>
  <c r="EP62" i="5"/>
  <c r="EJ62" i="5"/>
  <c r="EV48" i="5"/>
  <c r="EP48" i="5"/>
  <c r="EJ48" i="5"/>
  <c r="EV35" i="5"/>
  <c r="EP35" i="5"/>
  <c r="EJ35" i="5"/>
  <c r="EV21" i="5"/>
  <c r="EP21" i="5"/>
  <c r="EJ21" i="5"/>
  <c r="EV8" i="5"/>
  <c r="EP8" i="5"/>
  <c r="EJ8" i="5"/>
  <c r="CD21" i="102" l="1"/>
  <c r="CC23" i="102"/>
  <c r="CC25" i="102" s="1"/>
  <c r="CC25" i="92" s="1"/>
  <c r="CI144" i="88"/>
  <c r="CJ46" i="88"/>
  <c r="CJ95" i="88"/>
  <c r="CF33" i="102" s="1"/>
  <c r="BL21" i="10"/>
  <c r="DV23" i="94"/>
  <c r="DV25" i="94" s="1"/>
  <c r="BL217" i="88"/>
  <c r="BM172" i="88"/>
  <c r="BM221" i="88"/>
  <c r="BK34" i="5" s="1"/>
  <c r="BK34" i="92" s="1"/>
  <c r="BL266" i="88"/>
  <c r="BG123" i="88"/>
  <c r="BM74" i="88"/>
  <c r="CK294" i="88"/>
  <c r="CA290" i="88"/>
  <c r="BX34" i="10"/>
  <c r="BM98" i="88"/>
  <c r="CJ280" i="88"/>
  <c r="BZ304" i="88"/>
  <c r="BW34" i="11"/>
  <c r="BN45" i="88"/>
  <c r="BO94" i="88" s="1"/>
  <c r="BM33" i="10" s="1"/>
  <c r="BN143" i="88"/>
  <c r="CB192" i="88"/>
  <c r="CB241" i="88"/>
  <c r="CA206" i="88"/>
  <c r="CB255" i="88" s="1"/>
  <c r="CL245" i="88"/>
  <c r="CH34" i="6" s="1"/>
  <c r="BI147" i="88"/>
  <c r="BG270" i="88"/>
  <c r="BG315" i="88" s="1"/>
  <c r="CK182" i="88"/>
  <c r="CK231" i="88"/>
  <c r="CG34" i="7" s="1"/>
  <c r="BM21" i="10" l="1"/>
  <c r="CE21" i="102"/>
  <c r="CD23" i="102"/>
  <c r="CD25" i="102" s="1"/>
  <c r="CD25" i="92" s="1"/>
  <c r="CJ144" i="88"/>
  <c r="CK46" i="88"/>
  <c r="CK95" i="88"/>
  <c r="CG33" i="102" s="1"/>
  <c r="EW13" i="5"/>
  <c r="EW14" i="5" s="1"/>
  <c r="EW15" i="5" s="1"/>
  <c r="EW16" i="5" s="1"/>
  <c r="EW17" i="5" s="1"/>
  <c r="EW18" i="5" s="1"/>
  <c r="EW19" i="5" s="1"/>
  <c r="EW20" i="5" s="1"/>
  <c r="EU13" i="92"/>
  <c r="EW14" i="92" s="1"/>
  <c r="EX14" i="92" s="1"/>
  <c r="BM217" i="88"/>
  <c r="BN221" i="88"/>
  <c r="BL34" i="5" s="1"/>
  <c r="BL34" i="92" s="1"/>
  <c r="BN172" i="88"/>
  <c r="BM266" i="88"/>
  <c r="BN74" i="88"/>
  <c r="BH123" i="88"/>
  <c r="BN98" i="88"/>
  <c r="CK280" i="88"/>
  <c r="CB290" i="88"/>
  <c r="BY34" i="10"/>
  <c r="CL294" i="88"/>
  <c r="CA304" i="88"/>
  <c r="BX34" i="11"/>
  <c r="BO143" i="88"/>
  <c r="BO45" i="88"/>
  <c r="BP94" i="88" s="1"/>
  <c r="CC192" i="88"/>
  <c r="CC241" i="88"/>
  <c r="CB206" i="88"/>
  <c r="CC255" i="88" s="1"/>
  <c r="CD255" i="88" s="1"/>
  <c r="CL182" i="88"/>
  <c r="CL231" i="88"/>
  <c r="CH34" i="7" s="1"/>
  <c r="CM245" i="88"/>
  <c r="CI34" i="6" s="1"/>
  <c r="BJ147" i="88"/>
  <c r="BH270" i="88"/>
  <c r="BH315" i="88" s="1"/>
  <c r="CF21" i="102" l="1"/>
  <c r="CE23" i="102"/>
  <c r="CK144" i="88"/>
  <c r="CL46" i="88"/>
  <c r="CL95" i="88"/>
  <c r="CH33" i="102" s="1"/>
  <c r="EU14" i="92"/>
  <c r="BN266" i="88"/>
  <c r="BN217" i="88"/>
  <c r="BO172" i="88"/>
  <c r="BO221" i="88"/>
  <c r="BM34" i="5" s="1"/>
  <c r="BM34" i="92" s="1"/>
  <c r="BI123" i="88"/>
  <c r="BO74" i="88"/>
  <c r="CB304" i="88"/>
  <c r="BY34" i="11"/>
  <c r="BN33" i="10"/>
  <c r="BQ94" i="88"/>
  <c r="CL280" i="88"/>
  <c r="BO98" i="88"/>
  <c r="CM294" i="88"/>
  <c r="CC290" i="88"/>
  <c r="BZ34" i="10"/>
  <c r="CD241" i="88"/>
  <c r="BP143" i="88"/>
  <c r="BP45" i="88"/>
  <c r="BR94" i="88" s="1"/>
  <c r="CE192" i="88"/>
  <c r="CE241" i="88"/>
  <c r="CC206" i="88"/>
  <c r="CE255" i="88" s="1"/>
  <c r="BI270" i="88"/>
  <c r="BI315" i="88" s="1"/>
  <c r="CN245" i="88"/>
  <c r="CJ34" i="6" s="1"/>
  <c r="CM182" i="88"/>
  <c r="CM231" i="88"/>
  <c r="CI34" i="7" s="1"/>
  <c r="BK147" i="88"/>
  <c r="CE25" i="102" l="1"/>
  <c r="CE25" i="92" s="1"/>
  <c r="CG21" i="102"/>
  <c r="CF23" i="102"/>
  <c r="CL144" i="88"/>
  <c r="CM46" i="88"/>
  <c r="CM95" i="88"/>
  <c r="CI33" i="102" s="1"/>
  <c r="BN21" i="10"/>
  <c r="BN53" i="10"/>
  <c r="BO266" i="88"/>
  <c r="BO217" i="88"/>
  <c r="BP221" i="88"/>
  <c r="BN34" i="5" s="1"/>
  <c r="BN34" i="92" s="1"/>
  <c r="BP172" i="88"/>
  <c r="BP74" i="88"/>
  <c r="BJ123" i="88"/>
  <c r="CE290" i="88"/>
  <c r="CA34" i="10"/>
  <c r="CN294" i="88"/>
  <c r="CM280" i="88"/>
  <c r="CC304" i="88"/>
  <c r="BZ34" i="11"/>
  <c r="BO33" i="10"/>
  <c r="BP98" i="88"/>
  <c r="BR143" i="88"/>
  <c r="BR45" i="88"/>
  <c r="BS94" i="88" s="1"/>
  <c r="BP33" i="10" s="1"/>
  <c r="CF192" i="88"/>
  <c r="CF241" i="88"/>
  <c r="CE206" i="88"/>
  <c r="CF255" i="88" s="1"/>
  <c r="BJ270" i="88"/>
  <c r="BJ315" i="88" s="1"/>
  <c r="CN182" i="88"/>
  <c r="CN231" i="88"/>
  <c r="CJ34" i="7" s="1"/>
  <c r="BL147" i="88"/>
  <c r="CO245" i="88"/>
  <c r="CK34" i="6" s="1"/>
  <c r="CF25" i="102" l="1"/>
  <c r="CF25" i="92" s="1"/>
  <c r="CH21" i="102"/>
  <c r="CG23" i="102"/>
  <c r="CM144" i="88"/>
  <c r="CN46" i="88"/>
  <c r="CN95" i="88"/>
  <c r="CJ33" i="102" s="1"/>
  <c r="BQ74" i="88"/>
  <c r="BO21" i="10"/>
  <c r="BP21" i="10" s="1"/>
  <c r="EI9" i="92"/>
  <c r="EK10" i="5"/>
  <c r="EK11" i="5" s="1"/>
  <c r="EK12" i="5" s="1"/>
  <c r="EK13" i="5" s="1"/>
  <c r="EK14" i="5" s="1"/>
  <c r="EK15" i="5" s="1"/>
  <c r="EK16" i="5" s="1"/>
  <c r="EK17" i="5" s="1"/>
  <c r="EK18" i="5" s="1"/>
  <c r="EK19" i="5" s="1"/>
  <c r="EK20" i="5" s="1"/>
  <c r="EO9" i="92"/>
  <c r="EQ10" i="5"/>
  <c r="EQ11" i="5" s="1"/>
  <c r="EQ12" i="5" s="1"/>
  <c r="EQ13" i="5" s="1"/>
  <c r="EQ14" i="5" s="1"/>
  <c r="EQ15" i="5" s="1"/>
  <c r="EQ16" i="5" s="1"/>
  <c r="EQ17" i="5" s="1"/>
  <c r="EQ18" i="5" s="1"/>
  <c r="EQ19" i="5" s="1"/>
  <c r="EQ20" i="5" s="1"/>
  <c r="BP217" i="88"/>
  <c r="BR221" i="88"/>
  <c r="BO34" i="5" s="1"/>
  <c r="BO34" i="92" s="1"/>
  <c r="BR172" i="88"/>
  <c r="BP266" i="88"/>
  <c r="BQ221" i="88"/>
  <c r="BQ266" i="88" s="1"/>
  <c r="BK123" i="88"/>
  <c r="BR74" i="88"/>
  <c r="CF290" i="88"/>
  <c r="CB34" i="10"/>
  <c r="BQ98" i="88"/>
  <c r="CN280" i="88"/>
  <c r="CE304" i="88"/>
  <c r="CA34" i="11"/>
  <c r="CO294" i="88"/>
  <c r="BR98" i="88"/>
  <c r="BS143" i="88"/>
  <c r="BS45" i="88"/>
  <c r="BT94" i="88" s="1"/>
  <c r="BQ33" i="10" s="1"/>
  <c r="CG192" i="88"/>
  <c r="CG241" i="88"/>
  <c r="CF206" i="88"/>
  <c r="CG255" i="88" s="1"/>
  <c r="BM147" i="88"/>
  <c r="CO231" i="88"/>
  <c r="CK34" i="7" s="1"/>
  <c r="CO182" i="88"/>
  <c r="BK270" i="88"/>
  <c r="BK315" i="88" s="1"/>
  <c r="CP245" i="88"/>
  <c r="CL34" i="6" s="1"/>
  <c r="CG25" i="102" l="1"/>
  <c r="CG25" i="92" s="1"/>
  <c r="CI21" i="102"/>
  <c r="CH23" i="102"/>
  <c r="CN144" i="88"/>
  <c r="CO46" i="88"/>
  <c r="CO95" i="88"/>
  <c r="CK33" i="102" s="1"/>
  <c r="EO10" i="92"/>
  <c r="EQ10" i="92"/>
  <c r="EI10" i="92"/>
  <c r="EC9" i="92"/>
  <c r="EK10" i="92"/>
  <c r="EL10" i="92" s="1"/>
  <c r="BR266" i="88"/>
  <c r="BQ217" i="88"/>
  <c r="BQ267" i="88"/>
  <c r="BR217" i="88"/>
  <c r="BS172" i="88"/>
  <c r="BS221" i="88"/>
  <c r="BP34" i="5" s="1"/>
  <c r="BP34" i="92" s="1"/>
  <c r="BL123" i="88"/>
  <c r="BS74" i="88"/>
  <c r="BQ21" i="10"/>
  <c r="BS98" i="88"/>
  <c r="CF304" i="88"/>
  <c r="CB34" i="11"/>
  <c r="CP294" i="88"/>
  <c r="CQ245" i="88"/>
  <c r="CO280" i="88"/>
  <c r="CG290" i="88"/>
  <c r="CC34" i="10"/>
  <c r="BT143" i="88"/>
  <c r="BT45" i="88"/>
  <c r="BU94" i="88" s="1"/>
  <c r="BR33" i="10" s="1"/>
  <c r="CH192" i="88"/>
  <c r="CH241" i="88"/>
  <c r="CG206" i="88"/>
  <c r="CH255" i="88" s="1"/>
  <c r="CP231" i="88"/>
  <c r="CL34" i="7" s="1"/>
  <c r="CP182" i="88"/>
  <c r="BL270" i="88"/>
  <c r="BL315" i="88" s="1"/>
  <c r="CR245" i="88"/>
  <c r="CM34" i="6" s="1"/>
  <c r="BN147" i="88"/>
  <c r="CH25" i="102" l="1"/>
  <c r="CH25" i="92" s="1"/>
  <c r="CJ21" i="102"/>
  <c r="CI23" i="102"/>
  <c r="CI25" i="102" s="1"/>
  <c r="CI25" i="92" s="1"/>
  <c r="CO144" i="88"/>
  <c r="CP46" i="88"/>
  <c r="CP95" i="88"/>
  <c r="BR21" i="10"/>
  <c r="EI11" i="92"/>
  <c r="EK11" i="92"/>
  <c r="EC10" i="92"/>
  <c r="EE10" i="92"/>
  <c r="ER10" i="92"/>
  <c r="EF10" i="92" s="1"/>
  <c r="EL11" i="92"/>
  <c r="EO11" i="92"/>
  <c r="EQ11" i="92"/>
  <c r="BS266" i="88"/>
  <c r="BS217" i="88"/>
  <c r="BT221" i="88"/>
  <c r="BQ34" i="5" s="1"/>
  <c r="BQ34" i="92" s="1"/>
  <c r="BT172" i="88"/>
  <c r="BT74" i="88"/>
  <c r="BM123" i="88"/>
  <c r="CR294" i="88"/>
  <c r="CG304" i="88"/>
  <c r="CC34" i="11"/>
  <c r="BT98" i="88"/>
  <c r="CP280" i="88"/>
  <c r="CQ231" i="88"/>
  <c r="CH290" i="88"/>
  <c r="CD34" i="10"/>
  <c r="BU45" i="88"/>
  <c r="BV94" i="88" s="1"/>
  <c r="BU143" i="88"/>
  <c r="CI192" i="88"/>
  <c r="CI241" i="88"/>
  <c r="CH206" i="88"/>
  <c r="CI255" i="88" s="1"/>
  <c r="CS245" i="88"/>
  <c r="CN34" i="6" s="1"/>
  <c r="BM270" i="88"/>
  <c r="BM315" i="88" s="1"/>
  <c r="BO147" i="88"/>
  <c r="CR182" i="88"/>
  <c r="CR231" i="88"/>
  <c r="CM34" i="7" s="1"/>
  <c r="CK21" i="102" l="1"/>
  <c r="CJ23" i="102"/>
  <c r="CJ25" i="102" s="1"/>
  <c r="CJ25" i="92" s="1"/>
  <c r="CQ95" i="88"/>
  <c r="CL33" i="102"/>
  <c r="CP144" i="88"/>
  <c r="CR46" i="88"/>
  <c r="CR95" i="88"/>
  <c r="CM33" i="102" s="1"/>
  <c r="EE11" i="92"/>
  <c r="EO12" i="92"/>
  <c r="EQ12" i="92"/>
  <c r="ER11" i="92"/>
  <c r="ER12" i="92" s="1"/>
  <c r="EI12" i="92"/>
  <c r="EK12" i="92"/>
  <c r="EC11" i="92"/>
  <c r="BT217" i="88"/>
  <c r="BU221" i="88"/>
  <c r="BR34" i="5" s="1"/>
  <c r="BR34" i="92" s="1"/>
  <c r="BU172" i="88"/>
  <c r="BT266" i="88"/>
  <c r="BU74" i="88"/>
  <c r="BN123" i="88"/>
  <c r="CR280" i="88"/>
  <c r="CS294" i="88"/>
  <c r="CH304" i="88"/>
  <c r="CD34" i="11"/>
  <c r="CI290" i="88"/>
  <c r="CE34" i="10"/>
  <c r="BS33" i="10"/>
  <c r="BS21" i="10" s="1"/>
  <c r="BU98" i="88"/>
  <c r="BV143" i="88"/>
  <c r="BV45" i="88"/>
  <c r="BW94" i="88" s="1"/>
  <c r="BT33" i="10" s="1"/>
  <c r="CJ192" i="88"/>
  <c r="CJ241" i="88"/>
  <c r="CI206" i="88"/>
  <c r="CJ255" i="88" s="1"/>
  <c r="BN270" i="88"/>
  <c r="BN315" i="88" s="1"/>
  <c r="CT245" i="88"/>
  <c r="CO34" i="6" s="1"/>
  <c r="CS182" i="88"/>
  <c r="CS231" i="88"/>
  <c r="CN34" i="7" s="1"/>
  <c r="BP147" i="88"/>
  <c r="EE12" i="92" l="1"/>
  <c r="CL21" i="102"/>
  <c r="CK23" i="102"/>
  <c r="CL53" i="102"/>
  <c r="CR144" i="88"/>
  <c r="CS46" i="88"/>
  <c r="CS95" i="88"/>
  <c r="CN33" i="102" s="1"/>
  <c r="EQ13" i="92"/>
  <c r="ER13" i="92" s="1"/>
  <c r="EO13" i="92"/>
  <c r="EI13" i="92"/>
  <c r="EK13" i="92"/>
  <c r="EC12" i="92"/>
  <c r="EL12" i="92"/>
  <c r="EF11" i="92"/>
  <c r="BU217" i="88"/>
  <c r="BV172" i="88"/>
  <c r="BV221" i="88"/>
  <c r="BS34" i="5" s="1"/>
  <c r="BS34" i="92" s="1"/>
  <c r="BU266" i="88"/>
  <c r="BV74" i="88"/>
  <c r="BO123" i="88"/>
  <c r="CI304" i="88"/>
  <c r="CE34" i="11"/>
  <c r="BV98" i="88"/>
  <c r="CT294" i="88"/>
  <c r="CJ290" i="88"/>
  <c r="CF34" i="10"/>
  <c r="CS280" i="88"/>
  <c r="BT21" i="10"/>
  <c r="BW45" i="88"/>
  <c r="BX94" i="88" s="1"/>
  <c r="BU33" i="10" s="1"/>
  <c r="BW143" i="88"/>
  <c r="CK192" i="88"/>
  <c r="CK241" i="88"/>
  <c r="CJ206" i="88"/>
  <c r="CK255" i="88" s="1"/>
  <c r="CT182" i="88"/>
  <c r="CT231" i="88"/>
  <c r="CO34" i="7" s="1"/>
  <c r="CU245" i="88"/>
  <c r="CP34" i="6" s="1"/>
  <c r="BR147" i="88"/>
  <c r="BO270" i="88"/>
  <c r="BO315" i="88" s="1"/>
  <c r="E47" i="73"/>
  <c r="EE13" i="92" l="1"/>
  <c r="CK25" i="102"/>
  <c r="CK25" i="92" s="1"/>
  <c r="CM21" i="102"/>
  <c r="CL23" i="102"/>
  <c r="CL25" i="102" s="1"/>
  <c r="CL25" i="92" s="1"/>
  <c r="CS144" i="88"/>
  <c r="CT46" i="88"/>
  <c r="CT95" i="88"/>
  <c r="CO33" i="102" s="1"/>
  <c r="EL13" i="92"/>
  <c r="EF12" i="92"/>
  <c r="EI14" i="92"/>
  <c r="EI15" i="92" s="1"/>
  <c r="EI16" i="92" s="1"/>
  <c r="EI17" i="92" s="1"/>
  <c r="EI18" i="92" s="1"/>
  <c r="EI19" i="92" s="1"/>
  <c r="EI20" i="92" s="1"/>
  <c r="EK14" i="92"/>
  <c r="EC13" i="92"/>
  <c r="EQ14" i="92"/>
  <c r="ER14" i="92" s="1"/>
  <c r="EO14" i="92"/>
  <c r="EO15" i="92" s="1"/>
  <c r="EO16" i="92" s="1"/>
  <c r="EO17" i="92" s="1"/>
  <c r="EO18" i="92" s="1"/>
  <c r="EO19" i="92" s="1"/>
  <c r="EO20" i="92" s="1"/>
  <c r="BV266" i="88"/>
  <c r="BV217" i="88"/>
  <c r="BW221" i="88"/>
  <c r="BT34" i="5" s="1"/>
  <c r="BT34" i="92" s="1"/>
  <c r="BW172" i="88"/>
  <c r="BW74" i="88"/>
  <c r="BP123" i="88"/>
  <c r="CK290" i="88"/>
  <c r="CG34" i="10"/>
  <c r="CU294" i="88"/>
  <c r="BU21" i="10"/>
  <c r="BW98" i="88"/>
  <c r="CT280" i="88"/>
  <c r="CJ304" i="88"/>
  <c r="CF34" i="11"/>
  <c r="BX143" i="88"/>
  <c r="BX45" i="88"/>
  <c r="BY94" i="88" s="1"/>
  <c r="BV33" i="10" s="1"/>
  <c r="CL192" i="88"/>
  <c r="CL241" i="88"/>
  <c r="CK206" i="88"/>
  <c r="CL255" i="88" s="1"/>
  <c r="CU231" i="88"/>
  <c r="CP34" i="7" s="1"/>
  <c r="CU182" i="88"/>
  <c r="CV245" i="88"/>
  <c r="CQ34" i="6" s="1"/>
  <c r="BP270" i="88"/>
  <c r="BP315" i="88" s="1"/>
  <c r="BS147" i="88"/>
  <c r="CS37" i="102" l="1"/>
  <c r="CT37" i="102"/>
  <c r="CR37" i="102"/>
  <c r="CQ37" i="102"/>
  <c r="CV37" i="102"/>
  <c r="CW37" i="102"/>
  <c r="CO37" i="102"/>
  <c r="CN37" i="102"/>
  <c r="CU37" i="102"/>
  <c r="CM37" i="102"/>
  <c r="CP37" i="102"/>
  <c r="CN21" i="102"/>
  <c r="CM23" i="102"/>
  <c r="CT144" i="88"/>
  <c r="CU46" i="88"/>
  <c r="CU95" i="88"/>
  <c r="CP33" i="102" s="1"/>
  <c r="EL14" i="92"/>
  <c r="EF13" i="92"/>
  <c r="BW217" i="88"/>
  <c r="BX172" i="88"/>
  <c r="BX221" i="88"/>
  <c r="BU34" i="5" s="1"/>
  <c r="BU34" i="92" s="1"/>
  <c r="BW266" i="88"/>
  <c r="BX74" i="88"/>
  <c r="BR123" i="88"/>
  <c r="CL290" i="88"/>
  <c r="CH34" i="10"/>
  <c r="BX98" i="88"/>
  <c r="BV21" i="10"/>
  <c r="CV294" i="88"/>
  <c r="CU280" i="88"/>
  <c r="CK304" i="88"/>
  <c r="CG34" i="11"/>
  <c r="BY45" i="88"/>
  <c r="BZ94" i="88" s="1"/>
  <c r="BW33" i="10" s="1"/>
  <c r="BY143" i="88"/>
  <c r="CM192" i="88"/>
  <c r="CM241" i="88"/>
  <c r="CL206" i="88"/>
  <c r="CM255" i="88" s="1"/>
  <c r="CW245" i="88"/>
  <c r="CR34" i="6" s="1"/>
  <c r="CV182" i="88"/>
  <c r="CV231" i="88"/>
  <c r="CQ34" i="7" s="1"/>
  <c r="BT147" i="88"/>
  <c r="BR270" i="88"/>
  <c r="BR315" i="88" s="1"/>
  <c r="CM25" i="102" l="1"/>
  <c r="CM25" i="92" s="1"/>
  <c r="CO21" i="102"/>
  <c r="CN23" i="102"/>
  <c r="CX37" i="102"/>
  <c r="CU144" i="88"/>
  <c r="CV46" i="88"/>
  <c r="CV95" i="88"/>
  <c r="CQ33" i="102" s="1"/>
  <c r="BX266" i="88"/>
  <c r="BX217" i="88"/>
  <c r="BY221" i="88"/>
  <c r="BV34" i="5" s="1"/>
  <c r="BV34" i="92" s="1"/>
  <c r="BY172" i="88"/>
  <c r="BS123" i="88"/>
  <c r="BY74" i="88"/>
  <c r="BW21" i="10"/>
  <c r="CM290" i="88"/>
  <c r="CI34" i="10"/>
  <c r="BY98" i="88"/>
  <c r="CW294" i="88"/>
  <c r="CV280" i="88"/>
  <c r="CL304" i="88"/>
  <c r="CH34" i="11"/>
  <c r="BZ45" i="88"/>
  <c r="CA94" i="88" s="1"/>
  <c r="BX33" i="10" s="1"/>
  <c r="BZ143" i="88"/>
  <c r="CN192" i="88"/>
  <c r="CN241" i="88"/>
  <c r="CM206" i="88"/>
  <c r="CN255" i="88" s="1"/>
  <c r="BS270" i="88"/>
  <c r="BS315" i="88" s="1"/>
  <c r="BU147" i="88"/>
  <c r="BQ315" i="88"/>
  <c r="CW231" i="88"/>
  <c r="CR34" i="7" s="1"/>
  <c r="CW182" i="88"/>
  <c r="CX245" i="88"/>
  <c r="CS34" i="6" s="1"/>
  <c r="CN25" i="102" l="1"/>
  <c r="CN25" i="92" s="1"/>
  <c r="CP21" i="102"/>
  <c r="CO23" i="102"/>
  <c r="CV144" i="88"/>
  <c r="CW46" i="88"/>
  <c r="CW95" i="88"/>
  <c r="CR33" i="102" s="1"/>
  <c r="BY266" i="88"/>
  <c r="BY217" i="88"/>
  <c r="BZ221" i="88"/>
  <c r="BW34" i="5" s="1"/>
  <c r="BW34" i="92" s="1"/>
  <c r="BZ172" i="88"/>
  <c r="BT123" i="88"/>
  <c r="BZ74" i="88"/>
  <c r="CW280" i="88"/>
  <c r="CN290" i="88"/>
  <c r="CJ34" i="10"/>
  <c r="CM304" i="88"/>
  <c r="CI34" i="11"/>
  <c r="BZ98" i="88"/>
  <c r="BX21" i="10"/>
  <c r="CX294" i="88"/>
  <c r="CA45" i="88"/>
  <c r="CB94" i="88" s="1"/>
  <c r="BY33" i="10" s="1"/>
  <c r="CA143" i="88"/>
  <c r="CN206" i="88"/>
  <c r="CO255" i="88" s="1"/>
  <c r="CO192" i="88"/>
  <c r="CO241" i="88"/>
  <c r="BV147" i="88"/>
  <c r="CY245" i="88"/>
  <c r="CT34" i="6" s="1"/>
  <c r="BT270" i="88"/>
  <c r="BT315" i="88" s="1"/>
  <c r="CX182" i="88"/>
  <c r="CX231" i="88"/>
  <c r="CS34" i="7" s="1"/>
  <c r="CO25" i="102" l="1"/>
  <c r="CO25" i="92" s="1"/>
  <c r="CQ21" i="102"/>
  <c r="CP23" i="102"/>
  <c r="CP25" i="102" s="1"/>
  <c r="CP25" i="92" s="1"/>
  <c r="CW144" i="88"/>
  <c r="CX46" i="88"/>
  <c r="CX95" i="88"/>
  <c r="CS33" i="102" s="1"/>
  <c r="BZ217" i="88"/>
  <c r="CA172" i="88"/>
  <c r="CA221" i="88"/>
  <c r="BX34" i="5" s="1"/>
  <c r="BX34" i="92" s="1"/>
  <c r="BZ266" i="88"/>
  <c r="BU123" i="88"/>
  <c r="CA74" i="88"/>
  <c r="CY294" i="88"/>
  <c r="CN304" i="88"/>
  <c r="CJ34" i="11"/>
  <c r="CA98" i="88"/>
  <c r="BY21" i="10"/>
  <c r="CX280" i="88"/>
  <c r="CO290" i="88"/>
  <c r="CK34" i="10"/>
  <c r="CB45" i="88"/>
  <c r="CC94" i="88" s="1"/>
  <c r="CB143" i="88"/>
  <c r="CO206" i="88"/>
  <c r="CP255" i="88" s="1"/>
  <c r="CQ255" i="88" s="1"/>
  <c r="CP192" i="88"/>
  <c r="CP241" i="88"/>
  <c r="BU270" i="88"/>
  <c r="BU315" i="88" s="1"/>
  <c r="CY231" i="88"/>
  <c r="CT34" i="7" s="1"/>
  <c r="CY182" i="88"/>
  <c r="CZ245" i="88"/>
  <c r="CU34" i="6" s="1"/>
  <c r="BW147" i="88"/>
  <c r="CR21" i="102" l="1"/>
  <c r="CQ23" i="102"/>
  <c r="CX144" i="88"/>
  <c r="CY46" i="88"/>
  <c r="CY95" i="88"/>
  <c r="CT33" i="102" s="1"/>
  <c r="CA266" i="88"/>
  <c r="CA217" i="88"/>
  <c r="CB221" i="88"/>
  <c r="BY34" i="5" s="1"/>
  <c r="BY34" i="92" s="1"/>
  <c r="CB172" i="88"/>
  <c r="CB74" i="88"/>
  <c r="BV123" i="88"/>
  <c r="BZ33" i="10"/>
  <c r="CD94" i="88"/>
  <c r="CO304" i="88"/>
  <c r="CK34" i="11"/>
  <c r="CZ294" i="88"/>
  <c r="CP290" i="88"/>
  <c r="CL34" i="10"/>
  <c r="CQ241" i="88"/>
  <c r="CY280" i="88"/>
  <c r="CB98" i="88"/>
  <c r="CC45" i="88"/>
  <c r="CE94" i="88" s="1"/>
  <c r="CC143" i="88"/>
  <c r="CP206" i="88"/>
  <c r="CR255" i="88" s="1"/>
  <c r="CR192" i="88"/>
  <c r="CS241" i="88" s="1"/>
  <c r="CN34" i="10" s="1"/>
  <c r="CR241" i="88"/>
  <c r="CZ182" i="88"/>
  <c r="CZ231" i="88"/>
  <c r="CU34" i="7" s="1"/>
  <c r="BX147" i="88"/>
  <c r="BV270" i="88"/>
  <c r="BV315" i="88" s="1"/>
  <c r="DA245" i="88"/>
  <c r="CV34" i="6" s="1"/>
  <c r="CS21" i="102" l="1"/>
  <c r="CR23" i="102"/>
  <c r="CR25" i="102" s="1"/>
  <c r="CR25" i="92" s="1"/>
  <c r="CQ25" i="102"/>
  <c r="CQ25" i="92" s="1"/>
  <c r="CY144" i="88"/>
  <c r="CZ46" i="88"/>
  <c r="CZ95" i="88"/>
  <c r="BZ21" i="10"/>
  <c r="BZ53" i="10"/>
  <c r="CB266" i="88"/>
  <c r="CB217" i="88"/>
  <c r="CC221" i="88"/>
  <c r="BZ34" i="5" s="1"/>
  <c r="BZ34" i="92" s="1"/>
  <c r="CC172" i="88"/>
  <c r="BW123" i="88"/>
  <c r="CC74" i="88"/>
  <c r="CR290" i="88"/>
  <c r="CS290" i="88" s="1"/>
  <c r="CM34" i="10"/>
  <c r="CA33" i="10"/>
  <c r="CZ280" i="88"/>
  <c r="CP304" i="88"/>
  <c r="CL34" i="11"/>
  <c r="CC98" i="88"/>
  <c r="DA294" i="88"/>
  <c r="CE143" i="88"/>
  <c r="CE45" i="88"/>
  <c r="CF94" i="88" s="1"/>
  <c r="CB33" i="10" s="1"/>
  <c r="CR206" i="88"/>
  <c r="CS255" i="88" s="1"/>
  <c r="CS192" i="88"/>
  <c r="BY147" i="88"/>
  <c r="DA182" i="88"/>
  <c r="DA231" i="88"/>
  <c r="CV34" i="7" s="1"/>
  <c r="BW270" i="88"/>
  <c r="BW315" i="88" s="1"/>
  <c r="DB245" i="88"/>
  <c r="CW34" i="6" s="1"/>
  <c r="CT21" i="102" l="1"/>
  <c r="CS23" i="102"/>
  <c r="CS25" i="102" s="1"/>
  <c r="CS25" i="92" s="1"/>
  <c r="CZ144" i="88"/>
  <c r="CU33" i="102"/>
  <c r="DA46" i="88"/>
  <c r="DA95" i="88"/>
  <c r="CD74" i="88"/>
  <c r="CA21" i="10"/>
  <c r="CB21" i="10" s="1"/>
  <c r="CC266" i="88"/>
  <c r="CD221" i="88"/>
  <c r="CD266" i="88" s="1"/>
  <c r="CC217" i="88"/>
  <c r="CE172" i="88"/>
  <c r="CE221" i="88"/>
  <c r="CA34" i="5" s="1"/>
  <c r="CA34" i="92" s="1"/>
  <c r="CE74" i="88"/>
  <c r="BX123" i="88"/>
  <c r="CE98" i="88"/>
  <c r="CR304" i="88"/>
  <c r="CM34" i="11"/>
  <c r="CD98" i="88"/>
  <c r="DB294" i="88"/>
  <c r="DA280" i="88"/>
  <c r="CF45" i="88"/>
  <c r="CG94" i="88" s="1"/>
  <c r="CC33" i="10" s="1"/>
  <c r="CF143" i="88"/>
  <c r="CS206" i="88"/>
  <c r="CT255" i="88" s="1"/>
  <c r="CT192" i="88"/>
  <c r="CT241" i="88"/>
  <c r="BX270" i="88"/>
  <c r="BX315" i="88" s="1"/>
  <c r="DB231" i="88"/>
  <c r="CW34" i="7" s="1"/>
  <c r="DB182" i="88"/>
  <c r="BZ147" i="88"/>
  <c r="DC245" i="88"/>
  <c r="CX34" i="6" s="1"/>
  <c r="DA144" i="88" l="1"/>
  <c r="CV33" i="102"/>
  <c r="CU21" i="102"/>
  <c r="CT23" i="102"/>
  <c r="CT25" i="102" s="1"/>
  <c r="CT25" i="92" s="1"/>
  <c r="DB46" i="88"/>
  <c r="DB95" i="88"/>
  <c r="CD267" i="88"/>
  <c r="CE217" i="88"/>
  <c r="CF172" i="88"/>
  <c r="CF221" i="88"/>
  <c r="CB34" i="5" s="1"/>
  <c r="CB34" i="92" s="1"/>
  <c r="CE266" i="88"/>
  <c r="CD217" i="88"/>
  <c r="BY123" i="88"/>
  <c r="CT290" i="88"/>
  <c r="CO34" i="10"/>
  <c r="CF98" i="88"/>
  <c r="CC21" i="10"/>
  <c r="DB280" i="88"/>
  <c r="DC294" i="88"/>
  <c r="DD245" i="88"/>
  <c r="CS304" i="88"/>
  <c r="CN34" i="11"/>
  <c r="CG45" i="88"/>
  <c r="CH94" i="88" s="1"/>
  <c r="CD33" i="10" s="1"/>
  <c r="CG143" i="88"/>
  <c r="CT206" i="88"/>
  <c r="CU255" i="88" s="1"/>
  <c r="CU192" i="88"/>
  <c r="CU241" i="88"/>
  <c r="CA147" i="88"/>
  <c r="BY270" i="88"/>
  <c r="BY315" i="88" s="1"/>
  <c r="DC182" i="88"/>
  <c r="DC231" i="88"/>
  <c r="CX34" i="7" s="1"/>
  <c r="DE245" i="88"/>
  <c r="CY34" i="6" s="1"/>
  <c r="DB144" i="88" l="1"/>
  <c r="CW33" i="102"/>
  <c r="CV21" i="102"/>
  <c r="CU23" i="102"/>
  <c r="DC46" i="88"/>
  <c r="DC95" i="88"/>
  <c r="CF217" i="88"/>
  <c r="CG221" i="88"/>
  <c r="CC34" i="5" s="1"/>
  <c r="CC34" i="92" s="1"/>
  <c r="CG172" i="88"/>
  <c r="CF266" i="88"/>
  <c r="BZ123" i="88"/>
  <c r="DC280" i="88"/>
  <c r="DD231" i="88"/>
  <c r="CU290" i="88"/>
  <c r="CP34" i="10"/>
  <c r="CT304" i="88"/>
  <c r="CO34" i="11"/>
  <c r="CD21" i="10"/>
  <c r="CG98" i="88"/>
  <c r="CH45" i="88"/>
  <c r="CI94" i="88" s="1"/>
  <c r="CH143" i="88"/>
  <c r="CU206" i="88"/>
  <c r="CV255" i="88" s="1"/>
  <c r="CV192" i="88"/>
  <c r="CV241" i="88"/>
  <c r="DF245" i="88"/>
  <c r="CZ34" i="6" s="1"/>
  <c r="BZ270" i="88"/>
  <c r="BZ315" i="88" s="1"/>
  <c r="DE294" i="88"/>
  <c r="DE231" i="88"/>
  <c r="CY34" i="7" s="1"/>
  <c r="DE182" i="88"/>
  <c r="CB147" i="88"/>
  <c r="DD95" i="88" l="1"/>
  <c r="CX33" i="102"/>
  <c r="CW21" i="102"/>
  <c r="CV23" i="102"/>
  <c r="CU25" i="102"/>
  <c r="CU25" i="92" s="1"/>
  <c r="DC144" i="88"/>
  <c r="DE46" i="88"/>
  <c r="DE95" i="88"/>
  <c r="CY33" i="102" s="1"/>
  <c r="CG266" i="88"/>
  <c r="CG217" i="88"/>
  <c r="CH172" i="88"/>
  <c r="CH221" i="88"/>
  <c r="CD34" i="5" s="1"/>
  <c r="CD34" i="92" s="1"/>
  <c r="CA123" i="88"/>
  <c r="CV290" i="88"/>
  <c r="CQ34" i="10"/>
  <c r="CU304" i="88"/>
  <c r="CP34" i="11"/>
  <c r="CH98" i="88"/>
  <c r="DE280" i="88"/>
  <c r="CE33" i="10"/>
  <c r="CE21" i="10" s="1"/>
  <c r="CI143" i="88"/>
  <c r="CI45" i="88"/>
  <c r="CJ94" i="88" s="1"/>
  <c r="CF33" i="10" s="1"/>
  <c r="CV206" i="88"/>
  <c r="CW255" i="88" s="1"/>
  <c r="CW192" i="88"/>
  <c r="CW241" i="88"/>
  <c r="DF294" i="88"/>
  <c r="CA270" i="88"/>
  <c r="CA315" i="88" s="1"/>
  <c r="DG245" i="88"/>
  <c r="DA34" i="6" s="1"/>
  <c r="CC147" i="88"/>
  <c r="DF182" i="88"/>
  <c r="DF231" i="88"/>
  <c r="CZ34" i="7" s="1"/>
  <c r="CV25" i="102" l="1"/>
  <c r="CV25" i="92" s="1"/>
  <c r="CX21" i="102"/>
  <c r="CW23" i="102"/>
  <c r="CX53" i="102"/>
  <c r="DE144" i="88"/>
  <c r="DF46" i="88"/>
  <c r="DF95" i="88"/>
  <c r="CZ33" i="102" s="1"/>
  <c r="CH266" i="88"/>
  <c r="CH217" i="88"/>
  <c r="CI172" i="88"/>
  <c r="CI221" i="88"/>
  <c r="CE34" i="5" s="1"/>
  <c r="CE34" i="92" s="1"/>
  <c r="CB123" i="88"/>
  <c r="CF21" i="10"/>
  <c r="DF280" i="88"/>
  <c r="CV304" i="88"/>
  <c r="CQ34" i="11"/>
  <c r="DG294" i="88"/>
  <c r="CI98" i="88"/>
  <c r="CW290" i="88"/>
  <c r="CR34" i="10"/>
  <c r="CJ143" i="88"/>
  <c r="CJ45" i="88"/>
  <c r="CK94" i="88" s="1"/>
  <c r="CW206" i="88"/>
  <c r="CX255" i="88" s="1"/>
  <c r="CX192" i="88"/>
  <c r="CX241" i="88"/>
  <c r="CE147" i="88"/>
  <c r="DG182" i="88"/>
  <c r="DG231" i="88"/>
  <c r="DA34" i="7" s="1"/>
  <c r="DH245" i="88"/>
  <c r="DB34" i="6" s="1"/>
  <c r="CB270" i="88"/>
  <c r="CB315" i="88" s="1"/>
  <c r="CY21" i="102" l="1"/>
  <c r="CX23" i="102"/>
  <c r="CX25" i="102" s="1"/>
  <c r="CX25" i="92" s="1"/>
  <c r="CW25" i="102"/>
  <c r="CW25" i="92" s="1"/>
  <c r="DF144" i="88"/>
  <c r="DG46" i="88"/>
  <c r="DG95" i="88"/>
  <c r="DA33" i="102" s="1"/>
  <c r="CI266" i="88"/>
  <c r="CI217" i="88"/>
  <c r="CJ172" i="88"/>
  <c r="CJ221" i="88"/>
  <c r="CF34" i="5" s="1"/>
  <c r="CF34" i="92" s="1"/>
  <c r="CC123" i="88"/>
  <c r="CG33" i="10"/>
  <c r="CG21" i="10" s="1"/>
  <c r="CW304" i="88"/>
  <c r="CR34" i="11"/>
  <c r="CX290" i="88"/>
  <c r="CS34" i="10"/>
  <c r="DH294" i="88"/>
  <c r="DG280" i="88"/>
  <c r="CJ98" i="88"/>
  <c r="CK45" i="88"/>
  <c r="CL94" i="88" s="1"/>
  <c r="CH33" i="10" s="1"/>
  <c r="CK143" i="88"/>
  <c r="CX206" i="88"/>
  <c r="CY255" i="88" s="1"/>
  <c r="CY192" i="88"/>
  <c r="CY241" i="88"/>
  <c r="DI245" i="88"/>
  <c r="DC34" i="6" s="1"/>
  <c r="DH231" i="88"/>
  <c r="DB34" i="7" s="1"/>
  <c r="DH182" i="88"/>
  <c r="CC270" i="88"/>
  <c r="CC315" i="88" s="1"/>
  <c r="CF147" i="88"/>
  <c r="CZ21" i="102" l="1"/>
  <c r="CY23" i="102"/>
  <c r="DE37" i="102"/>
  <c r="DH37" i="102"/>
  <c r="CZ37" i="102"/>
  <c r="DF37" i="102"/>
  <c r="DC37" i="102"/>
  <c r="DB37" i="102"/>
  <c r="DI37" i="102"/>
  <c r="DA37" i="102"/>
  <c r="DD37" i="102"/>
  <c r="DG37" i="102"/>
  <c r="CY37" i="102"/>
  <c r="DG144" i="88"/>
  <c r="DH46" i="88"/>
  <c r="DH95" i="88"/>
  <c r="DB33" i="102" s="1"/>
  <c r="CJ266" i="88"/>
  <c r="CJ217" i="88"/>
  <c r="CK172" i="88"/>
  <c r="CK221" i="88"/>
  <c r="CG34" i="5" s="1"/>
  <c r="CG34" i="92" s="1"/>
  <c r="CE123" i="88"/>
  <c r="CK98" i="88"/>
  <c r="DH280" i="88"/>
  <c r="CH21" i="10"/>
  <c r="DI294" i="88"/>
  <c r="CX304" i="88"/>
  <c r="CS34" i="11"/>
  <c r="CY290" i="88"/>
  <c r="CT34" i="10"/>
  <c r="CL45" i="88"/>
  <c r="CM94" i="88" s="1"/>
  <c r="CI33" i="10" s="1"/>
  <c r="CL143" i="88"/>
  <c r="CZ192" i="88"/>
  <c r="CZ241" i="88"/>
  <c r="CY206" i="88"/>
  <c r="CZ255" i="88" s="1"/>
  <c r="DJ245" i="88"/>
  <c r="DD34" i="6" s="1"/>
  <c r="CG147" i="88"/>
  <c r="CE270" i="88"/>
  <c r="CE315" i="88" s="1"/>
  <c r="DI182" i="88"/>
  <c r="DI231" i="88"/>
  <c r="DC34" i="7" s="1"/>
  <c r="DA21" i="102" l="1"/>
  <c r="CZ23" i="102"/>
  <c r="CZ25" i="102" s="1"/>
  <c r="CZ25" i="92" s="1"/>
  <c r="CY25" i="102"/>
  <c r="CY25" i="92" s="1"/>
  <c r="DJ37" i="102"/>
  <c r="DH144" i="88"/>
  <c r="DI46" i="88"/>
  <c r="DI95" i="88"/>
  <c r="DC33" i="102" s="1"/>
  <c r="CK217" i="88"/>
  <c r="CL172" i="88"/>
  <c r="CL221" i="88"/>
  <c r="CH34" i="5" s="1"/>
  <c r="CH34" i="92" s="1"/>
  <c r="CK266" i="88"/>
  <c r="CI21" i="10"/>
  <c r="CZ290" i="88"/>
  <c r="CU34" i="10"/>
  <c r="DJ294" i="88"/>
  <c r="DI280" i="88"/>
  <c r="CY304" i="88"/>
  <c r="CT34" i="11"/>
  <c r="CL98" i="88"/>
  <c r="CM45" i="88"/>
  <c r="CN94" i="88" s="1"/>
  <c r="CJ33" i="10" s="1"/>
  <c r="CM143" i="88"/>
  <c r="DA192" i="88"/>
  <c r="DA241" i="88"/>
  <c r="CZ206" i="88"/>
  <c r="DA255" i="88" s="1"/>
  <c r="CH147" i="88"/>
  <c r="DK245" i="88"/>
  <c r="DE34" i="6" s="1"/>
  <c r="DJ231" i="88"/>
  <c r="DD34" i="7" s="1"/>
  <c r="DJ182" i="88"/>
  <c r="CF270" i="88"/>
  <c r="CF315" i="88" s="1"/>
  <c r="CD315" i="88"/>
  <c r="DB21" i="102" l="1"/>
  <c r="DA23" i="102"/>
  <c r="DI144" i="88"/>
  <c r="DJ46" i="88"/>
  <c r="DJ95" i="88"/>
  <c r="DD33" i="102" s="1"/>
  <c r="CL266" i="88"/>
  <c r="CL217" i="88"/>
  <c r="CM172" i="88"/>
  <c r="CM221" i="88"/>
  <c r="CI34" i="5" s="1"/>
  <c r="CI34" i="92" s="1"/>
  <c r="CJ21" i="10"/>
  <c r="DK294" i="88"/>
  <c r="CZ304" i="88"/>
  <c r="CU34" i="11"/>
  <c r="CM98" i="88"/>
  <c r="DJ280" i="88"/>
  <c r="DA290" i="88"/>
  <c r="CV34" i="10"/>
  <c r="CN45" i="88"/>
  <c r="CO94" i="88" s="1"/>
  <c r="CK33" i="10" s="1"/>
  <c r="CN143" i="88"/>
  <c r="DB192" i="88"/>
  <c r="DB241" i="88"/>
  <c r="DA206" i="88"/>
  <c r="DB255" i="88" s="1"/>
  <c r="CI147" i="88"/>
  <c r="DK231" i="88"/>
  <c r="DE34" i="7" s="1"/>
  <c r="DK182" i="88"/>
  <c r="DL245" i="88"/>
  <c r="DF34" i="6" s="1"/>
  <c r="CG270" i="88"/>
  <c r="CG315" i="88" s="1"/>
  <c r="DA25" i="102" l="1"/>
  <c r="DA25" i="92" s="1"/>
  <c r="DC21" i="102"/>
  <c r="DB23" i="102"/>
  <c r="DB25" i="102" s="1"/>
  <c r="DB25" i="92" s="1"/>
  <c r="DJ144" i="88"/>
  <c r="DK46" i="88"/>
  <c r="DK95" i="88"/>
  <c r="DE33" i="102" s="1"/>
  <c r="CM217" i="88"/>
  <c r="CN221" i="88"/>
  <c r="CJ34" i="5" s="1"/>
  <c r="CJ34" i="92" s="1"/>
  <c r="CN172" i="88"/>
  <c r="CM266" i="88"/>
  <c r="CK21" i="10"/>
  <c r="DB290" i="88"/>
  <c r="CW34" i="10"/>
  <c r="CN98" i="88"/>
  <c r="DA304" i="88"/>
  <c r="CV34" i="11"/>
  <c r="DL294" i="88"/>
  <c r="DK280" i="88"/>
  <c r="CO45" i="88"/>
  <c r="CP94" i="88" s="1"/>
  <c r="CO143" i="88"/>
  <c r="DC192" i="88"/>
  <c r="DC241" i="88"/>
  <c r="DB206" i="88"/>
  <c r="DC255" i="88" s="1"/>
  <c r="DD255" i="88" s="1"/>
  <c r="DL231" i="88"/>
  <c r="DF34" i="7" s="1"/>
  <c r="DL182" i="88"/>
  <c r="DM245" i="88"/>
  <c r="DG34" i="6" s="1"/>
  <c r="CH270" i="88"/>
  <c r="CH315" i="88" s="1"/>
  <c r="CJ147" i="88"/>
  <c r="DD21" i="102" l="1"/>
  <c r="DC23" i="102"/>
  <c r="DK144" i="88"/>
  <c r="DL46" i="88"/>
  <c r="DL95" i="88"/>
  <c r="DF33" i="102" s="1"/>
  <c r="CN266" i="88"/>
  <c r="CN217" i="88"/>
  <c r="CO221" i="88"/>
  <c r="CK34" i="5" s="1"/>
  <c r="CK34" i="92" s="1"/>
  <c r="CO172" i="88"/>
  <c r="DL280" i="88"/>
  <c r="DB304" i="88"/>
  <c r="CW34" i="11"/>
  <c r="DC290" i="88"/>
  <c r="CX34" i="10"/>
  <c r="DD241" i="88"/>
  <c r="DM294" i="88"/>
  <c r="CL33" i="10"/>
  <c r="CQ94" i="88"/>
  <c r="CO98" i="88"/>
  <c r="CP143" i="88"/>
  <c r="CP45" i="88"/>
  <c r="CR94" i="88" s="1"/>
  <c r="DE192" i="88"/>
  <c r="DE241" i="88"/>
  <c r="DC206" i="88"/>
  <c r="DE255" i="88" s="1"/>
  <c r="DM231" i="88"/>
  <c r="DG34" i="7" s="1"/>
  <c r="DM182" i="88"/>
  <c r="CI270" i="88"/>
  <c r="CI315" i="88" s="1"/>
  <c r="DN245" i="88"/>
  <c r="DH34" i="6" s="1"/>
  <c r="CK147" i="88"/>
  <c r="DE21" i="102" l="1"/>
  <c r="DD23" i="102"/>
  <c r="DD25" i="102" s="1"/>
  <c r="DD25" i="92" s="1"/>
  <c r="DC25" i="102"/>
  <c r="DC25" i="92" s="1"/>
  <c r="DL144" i="88"/>
  <c r="DM46" i="88"/>
  <c r="DM95" i="88"/>
  <c r="DG33" i="102" s="1"/>
  <c r="CL21" i="10"/>
  <c r="CL53" i="10"/>
  <c r="CO266" i="88"/>
  <c r="CO217" i="88"/>
  <c r="CP221" i="88"/>
  <c r="CL34" i="5" s="1"/>
  <c r="CL34" i="92" s="1"/>
  <c r="CP172" i="88"/>
  <c r="DE290" i="88"/>
  <c r="CY34" i="10"/>
  <c r="CP98" i="88"/>
  <c r="DN294" i="88"/>
  <c r="DM280" i="88"/>
  <c r="DC304" i="88"/>
  <c r="CX34" i="11"/>
  <c r="CM33" i="10"/>
  <c r="CR45" i="88"/>
  <c r="CS94" i="88" s="1"/>
  <c r="CN33" i="10" s="1"/>
  <c r="CR143" i="88"/>
  <c r="DF192" i="88"/>
  <c r="DF241" i="88"/>
  <c r="DE206" i="88"/>
  <c r="DF255" i="88" s="1"/>
  <c r="DO245" i="88"/>
  <c r="DI34" i="6" s="1"/>
  <c r="DN182" i="88"/>
  <c r="DN231" i="88"/>
  <c r="DH34" i="7" s="1"/>
  <c r="CL147" i="88"/>
  <c r="CJ270" i="88"/>
  <c r="CJ315" i="88" s="1"/>
  <c r="DF21" i="102" l="1"/>
  <c r="DE23" i="102"/>
  <c r="DE25" i="102" s="1"/>
  <c r="DE25" i="92" s="1"/>
  <c r="DM144" i="88"/>
  <c r="DN46" i="88"/>
  <c r="DN95" i="88"/>
  <c r="DH33" i="102" s="1"/>
  <c r="CM21" i="10"/>
  <c r="CN21" i="10" s="1"/>
  <c r="CP266" i="88"/>
  <c r="CQ221" i="88"/>
  <c r="CQ266" i="88" s="1"/>
  <c r="CP217" i="88"/>
  <c r="CR221" i="88"/>
  <c r="CM34" i="5" s="1"/>
  <c r="CM34" i="92" s="1"/>
  <c r="CR172" i="88"/>
  <c r="DF290" i="88"/>
  <c r="CZ34" i="10"/>
  <c r="DN280" i="88"/>
  <c r="CR98" i="88"/>
  <c r="DE304" i="88"/>
  <c r="CY34" i="11"/>
  <c r="CQ98" i="88"/>
  <c r="DO294" i="88"/>
  <c r="CS45" i="88"/>
  <c r="CT94" i="88" s="1"/>
  <c r="CO33" i="10" s="1"/>
  <c r="CS143" i="88"/>
  <c r="DG192" i="88"/>
  <c r="DG241" i="88"/>
  <c r="DF206" i="88"/>
  <c r="DG255" i="88" s="1"/>
  <c r="CM147" i="88"/>
  <c r="DP245" i="88"/>
  <c r="DJ34" i="6" s="1"/>
  <c r="CK270" i="88"/>
  <c r="CK315" i="88" s="1"/>
  <c r="DO231" i="88"/>
  <c r="DI34" i="7" s="1"/>
  <c r="DO182" i="88"/>
  <c r="DG21" i="102" l="1"/>
  <c r="DF23" i="102"/>
  <c r="DF25" i="102" s="1"/>
  <c r="DF25" i="92" s="1"/>
  <c r="DN144" i="88"/>
  <c r="DO46" i="88"/>
  <c r="DO95" i="88"/>
  <c r="DI33" i="102" s="1"/>
  <c r="CO21" i="10"/>
  <c r="CR217" i="88"/>
  <c r="CS221" i="88"/>
  <c r="CN34" i="5" s="1"/>
  <c r="CN34" i="92" s="1"/>
  <c r="CS172" i="88"/>
  <c r="CQ217" i="88"/>
  <c r="CR266" i="88"/>
  <c r="CQ267" i="88"/>
  <c r="DO280" i="88"/>
  <c r="DG290" i="88"/>
  <c r="DA34" i="10"/>
  <c r="CS98" i="88"/>
  <c r="DP294" i="88"/>
  <c r="DQ245" i="88"/>
  <c r="DF304" i="88"/>
  <c r="CZ34" i="11"/>
  <c r="CT45" i="88"/>
  <c r="CU94" i="88" s="1"/>
  <c r="CP33" i="10" s="1"/>
  <c r="CT143" i="88"/>
  <c r="DH192" i="88"/>
  <c r="DH241" i="88"/>
  <c r="DG206" i="88"/>
  <c r="DH255" i="88" s="1"/>
  <c r="CN147" i="88"/>
  <c r="DP231" i="88"/>
  <c r="DJ34" i="7" s="1"/>
  <c r="DP182" i="88"/>
  <c r="CL270" i="88"/>
  <c r="CL315" i="88" s="1"/>
  <c r="DR245" i="88"/>
  <c r="DK34" i="6" s="1"/>
  <c r="DH21" i="102" l="1"/>
  <c r="DG23" i="102"/>
  <c r="DG25" i="102" s="1"/>
  <c r="DG25" i="92" s="1"/>
  <c r="DO144" i="88"/>
  <c r="DP46" i="88"/>
  <c r="DP95" i="88"/>
  <c r="CP21" i="10"/>
  <c r="CS217" i="88"/>
  <c r="CT221" i="88"/>
  <c r="CO34" i="5" s="1"/>
  <c r="CO34" i="92" s="1"/>
  <c r="CT172" i="88"/>
  <c r="CS266" i="88"/>
  <c r="DR294" i="88"/>
  <c r="DH290" i="88"/>
  <c r="DB34" i="10"/>
  <c r="DP280" i="88"/>
  <c r="DQ231" i="88"/>
  <c r="DG304" i="88"/>
  <c r="DA34" i="11"/>
  <c r="CT98" i="88"/>
  <c r="CU143" i="88"/>
  <c r="CU45" i="88"/>
  <c r="CV94" i="88" s="1"/>
  <c r="CQ33" i="10" s="1"/>
  <c r="DI192" i="88"/>
  <c r="DI241" i="88"/>
  <c r="DH206" i="88"/>
  <c r="DI255" i="88" s="1"/>
  <c r="CM270" i="88"/>
  <c r="CM315" i="88" s="1"/>
  <c r="DR231" i="88"/>
  <c r="DK34" i="7" s="1"/>
  <c r="DR182" i="88"/>
  <c r="DS245" i="88"/>
  <c r="DL34" i="6" s="1"/>
  <c r="CO147" i="88"/>
  <c r="DI21" i="102" l="1"/>
  <c r="DH23" i="102"/>
  <c r="DH25" i="102" s="1"/>
  <c r="DH25" i="92" s="1"/>
  <c r="DQ95" i="88"/>
  <c r="DJ33" i="102"/>
  <c r="DP144" i="88"/>
  <c r="DR46" i="88"/>
  <c r="DR95" i="88"/>
  <c r="DK33" i="102" s="1"/>
  <c r="CQ21" i="10"/>
  <c r="CT266" i="88"/>
  <c r="CT217" i="88"/>
  <c r="CU221" i="88"/>
  <c r="CP34" i="5" s="1"/>
  <c r="CP34" i="92" s="1"/>
  <c r="CU172" i="88"/>
  <c r="DS294" i="88"/>
  <c r="DR280" i="88"/>
  <c r="DI290" i="88"/>
  <c r="DC34" i="10"/>
  <c r="CU98" i="88"/>
  <c r="DH304" i="88"/>
  <c r="DB34" i="11"/>
  <c r="CV45" i="88"/>
  <c r="CW94" i="88" s="1"/>
  <c r="CR33" i="10" s="1"/>
  <c r="CV143" i="88"/>
  <c r="DJ192" i="88"/>
  <c r="DJ241" i="88"/>
  <c r="DI206" i="88"/>
  <c r="DJ255" i="88" s="1"/>
  <c r="DS182" i="88"/>
  <c r="DS231" i="88"/>
  <c r="DL34" i="7" s="1"/>
  <c r="CP147" i="88"/>
  <c r="DT245" i="88"/>
  <c r="DM34" i="6" s="1"/>
  <c r="CN270" i="88"/>
  <c r="CN315" i="88" s="1"/>
  <c r="DJ53" i="102" l="1"/>
  <c r="DJ21" i="102"/>
  <c r="DI23" i="102"/>
  <c r="DR144" i="88"/>
  <c r="DS46" i="88"/>
  <c r="DS95" i="88"/>
  <c r="DL33" i="102" s="1"/>
  <c r="CR21" i="10"/>
  <c r="CU217" i="88"/>
  <c r="CV221" i="88"/>
  <c r="CQ34" i="5" s="1"/>
  <c r="CQ34" i="92" s="1"/>
  <c r="CV172" i="88"/>
  <c r="CU266" i="88"/>
  <c r="DS280" i="88"/>
  <c r="DI304" i="88"/>
  <c r="DC34" i="11"/>
  <c r="DJ290" i="88"/>
  <c r="DD34" i="10"/>
  <c r="DT294" i="88"/>
  <c r="CV98" i="88"/>
  <c r="CW45" i="88"/>
  <c r="CX94" i="88" s="1"/>
  <c r="CS33" i="10" s="1"/>
  <c r="CW143" i="88"/>
  <c r="DK192" i="88"/>
  <c r="DK241" i="88"/>
  <c r="DJ206" i="88"/>
  <c r="DK255" i="88" s="1"/>
  <c r="DU245" i="88"/>
  <c r="DN34" i="6" s="1"/>
  <c r="DT231" i="88"/>
  <c r="DM34" i="7" s="1"/>
  <c r="DT182" i="88"/>
  <c r="CO270" i="88"/>
  <c r="CO315" i="88" s="1"/>
  <c r="CR147" i="88"/>
  <c r="DI25" i="102" l="1"/>
  <c r="DI25" i="92" s="1"/>
  <c r="DK21" i="102"/>
  <c r="DJ23" i="102"/>
  <c r="CS21" i="10"/>
  <c r="DS144" i="88"/>
  <c r="DT46" i="88"/>
  <c r="DT95" i="88"/>
  <c r="DM33" i="102" s="1"/>
  <c r="CV266" i="88"/>
  <c r="CV217" i="88"/>
  <c r="CW221" i="88"/>
  <c r="CR34" i="5" s="1"/>
  <c r="CR34" i="92" s="1"/>
  <c r="CW172" i="88"/>
  <c r="DU294" i="88"/>
  <c r="DJ304" i="88"/>
  <c r="DD34" i="11"/>
  <c r="DT280" i="88"/>
  <c r="CW98" i="88"/>
  <c r="DK290" i="88"/>
  <c r="DE34" i="10"/>
  <c r="CX45" i="88"/>
  <c r="CY94" i="88" s="1"/>
  <c r="CT33" i="10" s="1"/>
  <c r="CX143" i="88"/>
  <c r="DL192" i="88"/>
  <c r="DL241" i="88"/>
  <c r="DK206" i="88"/>
  <c r="DL255" i="88" s="1"/>
  <c r="CS147" i="88"/>
  <c r="DU182" i="88"/>
  <c r="DU231" i="88"/>
  <c r="DN34" i="7" s="1"/>
  <c r="CP270" i="88"/>
  <c r="CP315" i="88" s="1"/>
  <c r="DV245" i="88"/>
  <c r="DO34" i="6" s="1"/>
  <c r="CT21" i="10" l="1"/>
  <c r="DT37" i="102"/>
  <c r="DL37" i="102"/>
  <c r="DU37" i="102"/>
  <c r="DQ37" i="102"/>
  <c r="DR37" i="102"/>
  <c r="DM37" i="102"/>
  <c r="DN37" i="102"/>
  <c r="DP37" i="102"/>
  <c r="DS37" i="102"/>
  <c r="DO37" i="102"/>
  <c r="DK37" i="102"/>
  <c r="DL21" i="102"/>
  <c r="DK23" i="102"/>
  <c r="DJ25" i="102"/>
  <c r="DJ25" i="92" s="1"/>
  <c r="DT144" i="88"/>
  <c r="DU46" i="88"/>
  <c r="DU95" i="88"/>
  <c r="DN33" i="102" s="1"/>
  <c r="CW217" i="88"/>
  <c r="CX172" i="88"/>
  <c r="CX221" i="88"/>
  <c r="CS34" i="5" s="1"/>
  <c r="CS34" i="92" s="1"/>
  <c r="CW266" i="88"/>
  <c r="DK304" i="88"/>
  <c r="DE34" i="11"/>
  <c r="CX98" i="88"/>
  <c r="DV294" i="88"/>
  <c r="DU280" i="88"/>
  <c r="DL290" i="88"/>
  <c r="DF34" i="10"/>
  <c r="CY45" i="88"/>
  <c r="CZ94" i="88" s="1"/>
  <c r="CU33" i="10" s="1"/>
  <c r="CU21" i="10" s="1"/>
  <c r="CY143" i="88"/>
  <c r="DM192" i="88"/>
  <c r="DM241" i="88"/>
  <c r="DL206" i="88"/>
  <c r="DM255" i="88" s="1"/>
  <c r="DW245" i="88"/>
  <c r="DP34" i="6" s="1"/>
  <c r="CR270" i="88"/>
  <c r="CR315" i="88" s="1"/>
  <c r="CT147" i="88"/>
  <c r="DV182" i="88"/>
  <c r="DV231" i="88"/>
  <c r="DO34" i="7" s="1"/>
  <c r="DM21" i="102" l="1"/>
  <c r="DL23" i="102"/>
  <c r="DL25" i="102" s="1"/>
  <c r="DL25" i="92" s="1"/>
  <c r="DV37" i="102"/>
  <c r="DK25" i="102"/>
  <c r="DK25" i="92" s="1"/>
  <c r="DU144" i="88"/>
  <c r="DV46" i="88"/>
  <c r="DV95" i="88"/>
  <c r="DO33" i="102" s="1"/>
  <c r="CX217" i="88"/>
  <c r="CY221" i="88"/>
  <c r="CT34" i="5" s="1"/>
  <c r="CT34" i="92" s="1"/>
  <c r="CY172" i="88"/>
  <c r="CX266" i="88"/>
  <c r="DM290" i="88"/>
  <c r="DG34" i="10"/>
  <c r="DW294" i="88"/>
  <c r="CY98" i="88"/>
  <c r="DV280" i="88"/>
  <c r="DL304" i="88"/>
  <c r="DF34" i="11"/>
  <c r="CZ45" i="88"/>
  <c r="DA94" i="88" s="1"/>
  <c r="CV33" i="10" s="1"/>
  <c r="CV21" i="10" s="1"/>
  <c r="CZ143" i="88"/>
  <c r="DN192" i="88"/>
  <c r="DN241" i="88"/>
  <c r="DM206" i="88"/>
  <c r="DN255" i="88" s="1"/>
  <c r="CQ315" i="88"/>
  <c r="DW182" i="88"/>
  <c r="DW231" i="88"/>
  <c r="DP34" i="7" s="1"/>
  <c r="DX245" i="88"/>
  <c r="DQ34" i="6" s="1"/>
  <c r="CU147" i="88"/>
  <c r="CS270" i="88"/>
  <c r="CS315" i="88" s="1"/>
  <c r="DN21" i="102" l="1"/>
  <c r="DM23" i="102"/>
  <c r="DM25" i="102" s="1"/>
  <c r="DM25" i="92" s="1"/>
  <c r="DW37" i="102"/>
  <c r="DV144" i="88"/>
  <c r="DW46" i="88"/>
  <c r="DW95" i="88"/>
  <c r="DP33" i="102" s="1"/>
  <c r="CY217" i="88"/>
  <c r="CZ172" i="88"/>
  <c r="CZ221" i="88"/>
  <c r="CU34" i="5" s="1"/>
  <c r="CU34" i="92" s="1"/>
  <c r="CY266" i="88"/>
  <c r="DM304" i="88"/>
  <c r="DG34" i="11"/>
  <c r="DN290" i="88"/>
  <c r="DH34" i="10"/>
  <c r="DW280" i="88"/>
  <c r="DX294" i="88"/>
  <c r="CZ98" i="88"/>
  <c r="DA45" i="88"/>
  <c r="DB94" i="88" s="1"/>
  <c r="CW33" i="10" s="1"/>
  <c r="CW21" i="10" s="1"/>
  <c r="DA143" i="88"/>
  <c r="DO192" i="88"/>
  <c r="DO241" i="88"/>
  <c r="DN206" i="88"/>
  <c r="DO255" i="88" s="1"/>
  <c r="CV147" i="88"/>
  <c r="CT270" i="88"/>
  <c r="CT315" i="88" s="1"/>
  <c r="DY245" i="88"/>
  <c r="DR34" i="6" s="1"/>
  <c r="DX231" i="88"/>
  <c r="DQ34" i="7" s="1"/>
  <c r="DX182" i="88"/>
  <c r="DO21" i="102" l="1"/>
  <c r="DN23" i="102"/>
  <c r="DN25" i="102" s="1"/>
  <c r="DN25" i="92" s="1"/>
  <c r="DW144" i="88"/>
  <c r="DX46" i="88"/>
  <c r="DX95" i="88"/>
  <c r="DQ33" i="102" s="1"/>
  <c r="CZ266" i="88"/>
  <c r="CZ217" i="88"/>
  <c r="DA221" i="88"/>
  <c r="CV34" i="5" s="1"/>
  <c r="CV34" i="92" s="1"/>
  <c r="DA172" i="88"/>
  <c r="DA98" i="88"/>
  <c r="DX280" i="88"/>
  <c r="DN304" i="88"/>
  <c r="DH34" i="11"/>
  <c r="DO290" i="88"/>
  <c r="DI34" i="10"/>
  <c r="DY294" i="88"/>
  <c r="DB45" i="88"/>
  <c r="DC94" i="88" s="1"/>
  <c r="DB143" i="88"/>
  <c r="DP192" i="88"/>
  <c r="DP241" i="88"/>
  <c r="DO206" i="88"/>
  <c r="DP255" i="88" s="1"/>
  <c r="DQ255" i="88" s="1"/>
  <c r="CU270" i="88"/>
  <c r="CU315" i="88" s="1"/>
  <c r="DY182" i="88"/>
  <c r="DY231" i="88"/>
  <c r="DR34" i="7" s="1"/>
  <c r="DZ245" i="88"/>
  <c r="DS34" i="6" s="1"/>
  <c r="CW147" i="88"/>
  <c r="DP21" i="102" l="1"/>
  <c r="DO23" i="102"/>
  <c r="DO25" i="102" s="1"/>
  <c r="DO25" i="92" s="1"/>
  <c r="DX144" i="88"/>
  <c r="DY46" i="88"/>
  <c r="DY95" i="88"/>
  <c r="DR33" i="102" s="1"/>
  <c r="DA217" i="88"/>
  <c r="DB221" i="88"/>
  <c r="CW34" i="5" s="1"/>
  <c r="CW34" i="92" s="1"/>
  <c r="DB172" i="88"/>
  <c r="DA266" i="88"/>
  <c r="DP290" i="88"/>
  <c r="DJ34" i="10"/>
  <c r="DQ241" i="88"/>
  <c r="DZ294" i="88"/>
  <c r="DY280" i="88"/>
  <c r="DO304" i="88"/>
  <c r="DI34" i="11"/>
  <c r="CX33" i="10"/>
  <c r="DD94" i="88"/>
  <c r="DB98" i="88"/>
  <c r="DC45" i="88"/>
  <c r="DE94" i="88" s="1"/>
  <c r="DC143" i="88"/>
  <c r="DR192" i="88"/>
  <c r="DR241" i="88"/>
  <c r="DP206" i="88"/>
  <c r="DR255" i="88" s="1"/>
  <c r="CX147" i="88"/>
  <c r="EA245" i="88"/>
  <c r="DT34" i="6" s="1"/>
  <c r="DZ182" i="88"/>
  <c r="DZ231" i="88"/>
  <c r="DS34" i="7" s="1"/>
  <c r="CV270" i="88"/>
  <c r="CV315" i="88" s="1"/>
  <c r="DQ21" i="102" l="1"/>
  <c r="DP23" i="102"/>
  <c r="DP25" i="102" s="1"/>
  <c r="DP25" i="92" s="1"/>
  <c r="DY144" i="88"/>
  <c r="DZ46" i="88"/>
  <c r="DZ95" i="88"/>
  <c r="DS33" i="102" s="1"/>
  <c r="CX21" i="10"/>
  <c r="CX53" i="10"/>
  <c r="DB217" i="88"/>
  <c r="DC221" i="88"/>
  <c r="CX34" i="5" s="1"/>
  <c r="CX34" i="92" s="1"/>
  <c r="DC172" i="88"/>
  <c r="DB266" i="88"/>
  <c r="DZ280" i="88"/>
  <c r="EA294" i="88"/>
  <c r="DR290" i="88"/>
  <c r="DK34" i="10"/>
  <c r="DC98" i="88"/>
  <c r="CY33" i="10"/>
  <c r="DP304" i="88"/>
  <c r="DJ34" i="11"/>
  <c r="DE45" i="88"/>
  <c r="DF94" i="88" s="1"/>
  <c r="CZ33" i="10" s="1"/>
  <c r="DE143" i="88"/>
  <c r="DS192" i="88"/>
  <c r="DS241" i="88"/>
  <c r="DR206" i="88"/>
  <c r="DS255" i="88" s="1"/>
  <c r="CY147" i="88"/>
  <c r="CW270" i="88"/>
  <c r="CW315" i="88" s="1"/>
  <c r="EB245" i="88"/>
  <c r="DU34" i="6" s="1"/>
  <c r="EA182" i="88"/>
  <c r="EA231" i="88"/>
  <c r="DT34" i="7" s="1"/>
  <c r="DR21" i="102" l="1"/>
  <c r="DQ23" i="102"/>
  <c r="DQ25" i="102" s="1"/>
  <c r="DQ25" i="92" s="1"/>
  <c r="DZ144" i="88"/>
  <c r="EA46" i="88"/>
  <c r="EA95" i="88"/>
  <c r="DT33" i="102" s="1"/>
  <c r="CY21" i="10"/>
  <c r="CZ21" i="10" s="1"/>
  <c r="DC217" i="88"/>
  <c r="DE221" i="88"/>
  <c r="CY34" i="5" s="1"/>
  <c r="CY34" i="92" s="1"/>
  <c r="DE172" i="88"/>
  <c r="DC266" i="88"/>
  <c r="DD221" i="88"/>
  <c r="DD266" i="88" s="1"/>
  <c r="DE98" i="88"/>
  <c r="EA280" i="88"/>
  <c r="DR304" i="88"/>
  <c r="DK34" i="11"/>
  <c r="DD98" i="88"/>
  <c r="EB294" i="88"/>
  <c r="DS290" i="88"/>
  <c r="DL34" i="10"/>
  <c r="DF143" i="88"/>
  <c r="DF45" i="88"/>
  <c r="DG94" i="88" s="1"/>
  <c r="DA33" i="10" s="1"/>
  <c r="DT192" i="88"/>
  <c r="DT241" i="88"/>
  <c r="DS206" i="88"/>
  <c r="DT255" i="88" s="1"/>
  <c r="EC245" i="88"/>
  <c r="DV34" i="6" s="1"/>
  <c r="CZ147" i="88"/>
  <c r="EB231" i="88"/>
  <c r="DU34" i="7" s="1"/>
  <c r="EB182" i="88"/>
  <c r="CX270" i="88"/>
  <c r="CX315" i="88" s="1"/>
  <c r="DS21" i="102" l="1"/>
  <c r="DR23" i="102"/>
  <c r="DR25" i="102" s="1"/>
  <c r="DR25" i="92" s="1"/>
  <c r="EA144" i="88"/>
  <c r="EB46" i="88"/>
  <c r="EB95" i="88"/>
  <c r="DU33" i="102" s="1"/>
  <c r="DD267" i="88"/>
  <c r="DE266" i="88"/>
  <c r="DE217" i="88"/>
  <c r="DF221" i="88"/>
  <c r="CZ34" i="5" s="1"/>
  <c r="CZ34" i="92" s="1"/>
  <c r="DF172" i="88"/>
  <c r="DD217" i="88"/>
  <c r="DA21" i="10"/>
  <c r="EB280" i="88"/>
  <c r="EC294" i="88"/>
  <c r="DW34" i="6"/>
  <c r="ED245" i="88"/>
  <c r="EE245" i="88" s="1"/>
  <c r="DS304" i="88"/>
  <c r="DL34" i="11"/>
  <c r="DF98" i="88"/>
  <c r="DT290" i="88"/>
  <c r="DM34" i="10"/>
  <c r="DG143" i="88"/>
  <c r="DG45" i="88"/>
  <c r="DH94" i="88" s="1"/>
  <c r="DB33" i="10" s="1"/>
  <c r="DU192" i="88"/>
  <c r="DU241" i="88"/>
  <c r="DT206" i="88"/>
  <c r="DU255" i="88" s="1"/>
  <c r="DA147" i="88"/>
  <c r="CY270" i="88"/>
  <c r="CY315" i="88" s="1"/>
  <c r="EC182" i="88"/>
  <c r="EC231" i="88"/>
  <c r="DV34" i="7" s="1"/>
  <c r="DT21" i="102" l="1"/>
  <c r="DS23" i="102"/>
  <c r="EB144" i="88"/>
  <c r="EC46" i="88"/>
  <c r="EC95" i="88"/>
  <c r="DF266" i="88"/>
  <c r="DF217" i="88"/>
  <c r="DG172" i="88"/>
  <c r="DG221" i="88"/>
  <c r="DA34" i="5" s="1"/>
  <c r="DA34" i="92" s="1"/>
  <c r="DB21" i="10"/>
  <c r="DT304" i="88"/>
  <c r="DM34" i="11"/>
  <c r="EC280" i="88"/>
  <c r="DW34" i="7"/>
  <c r="ED231" i="88"/>
  <c r="EE231" i="88" s="1"/>
  <c r="DU290" i="88"/>
  <c r="DN34" i="10"/>
  <c r="DG98" i="88"/>
  <c r="DH143" i="88"/>
  <c r="DH45" i="88"/>
  <c r="DI94" i="88" s="1"/>
  <c r="DC33" i="10" s="1"/>
  <c r="DV192" i="88"/>
  <c r="DV241" i="88"/>
  <c r="DU206" i="88"/>
  <c r="DV255" i="88" s="1"/>
  <c r="CZ270" i="88"/>
  <c r="CZ315" i="88" s="1"/>
  <c r="DB147" i="88"/>
  <c r="ED95" i="88" l="1"/>
  <c r="EE95" i="88" s="1"/>
  <c r="DV33" i="102"/>
  <c r="DS25" i="102"/>
  <c r="DS25" i="92" s="1"/>
  <c r="DU21" i="102"/>
  <c r="DT23" i="102"/>
  <c r="DT25" i="102" s="1"/>
  <c r="DT25" i="92" s="1"/>
  <c r="EC144" i="88"/>
  <c r="DC21" i="10"/>
  <c r="DG266" i="88"/>
  <c r="DG217" i="88"/>
  <c r="DH172" i="88"/>
  <c r="DH221" i="88"/>
  <c r="DB34" i="5" s="1"/>
  <c r="DB34" i="92" s="1"/>
  <c r="DH98" i="88"/>
  <c r="DU304" i="88"/>
  <c r="DN34" i="11"/>
  <c r="DV290" i="88"/>
  <c r="DO34" i="10"/>
  <c r="DI45" i="88"/>
  <c r="DJ94" i="88" s="1"/>
  <c r="DD33" i="10" s="1"/>
  <c r="DI143" i="88"/>
  <c r="DW192" i="88"/>
  <c r="DW241" i="88"/>
  <c r="DV206" i="88"/>
  <c r="DW255" i="88" s="1"/>
  <c r="DC147" i="88"/>
  <c r="DA270" i="88"/>
  <c r="DA315" i="88" s="1"/>
  <c r="DV21" i="102" l="1"/>
  <c r="DU23" i="102"/>
  <c r="DU25" i="102" s="1"/>
  <c r="DU25" i="92" s="1"/>
  <c r="DW33" i="102"/>
  <c r="DV53" i="102"/>
  <c r="DD21" i="10"/>
  <c r="DH266" i="88"/>
  <c r="DH217" i="88"/>
  <c r="DI221" i="88"/>
  <c r="DC34" i="5" s="1"/>
  <c r="DC34" i="92" s="1"/>
  <c r="DI172" i="88"/>
  <c r="DV304" i="88"/>
  <c r="DO34" i="11"/>
  <c r="DI98" i="88"/>
  <c r="DW290" i="88"/>
  <c r="DP34" i="10"/>
  <c r="DJ143" i="88"/>
  <c r="DJ45" i="88"/>
  <c r="DK94" i="88" s="1"/>
  <c r="DE33" i="10" s="1"/>
  <c r="DE21" i="10" s="1"/>
  <c r="DX192" i="88"/>
  <c r="DX241" i="88"/>
  <c r="DW206" i="88"/>
  <c r="DX255" i="88" s="1"/>
  <c r="DE147" i="88"/>
  <c r="DB270" i="88"/>
  <c r="DB315" i="88" s="1"/>
  <c r="DV23" i="102" l="1"/>
  <c r="DV25" i="102" s="1"/>
  <c r="DV25" i="92" s="1"/>
  <c r="DI217" i="88"/>
  <c r="DJ221" i="88"/>
  <c r="DD34" i="5" s="1"/>
  <c r="DD34" i="92" s="1"/>
  <c r="DJ172" i="88"/>
  <c r="DI266" i="88"/>
  <c r="DJ98" i="88"/>
  <c r="DW304" i="88"/>
  <c r="DP34" i="11"/>
  <c r="DX290" i="88"/>
  <c r="DQ34" i="10"/>
  <c r="DK45" i="88"/>
  <c r="DL94" i="88" s="1"/>
  <c r="DF33" i="10" s="1"/>
  <c r="DF21" i="10" s="1"/>
  <c r="DK143" i="88"/>
  <c r="DY192" i="88"/>
  <c r="DY241" i="88"/>
  <c r="DX206" i="88"/>
  <c r="DY255" i="88" s="1"/>
  <c r="DF147" i="88"/>
  <c r="DC270" i="88"/>
  <c r="DC315" i="88" s="1"/>
  <c r="DJ217" i="88" l="1"/>
  <c r="DK172" i="88"/>
  <c r="DK221" i="88"/>
  <c r="DE34" i="5" s="1"/>
  <c r="DE34" i="92" s="1"/>
  <c r="DJ266" i="88"/>
  <c r="DX304" i="88"/>
  <c r="DQ34" i="11"/>
  <c r="DY290" i="88"/>
  <c r="DR34" i="10"/>
  <c r="DK98" i="88"/>
  <c r="DL45" i="88"/>
  <c r="DM94" i="88" s="1"/>
  <c r="DG33" i="10" s="1"/>
  <c r="DG21" i="10" s="1"/>
  <c r="DL143" i="88"/>
  <c r="DZ192" i="88"/>
  <c r="DZ241" i="88"/>
  <c r="DY206" i="88"/>
  <c r="DZ255" i="88" s="1"/>
  <c r="DG147" i="88"/>
  <c r="DE270" i="88"/>
  <c r="DE315" i="88" s="1"/>
  <c r="DK266" i="88" l="1"/>
  <c r="DK217" i="88"/>
  <c r="DL221" i="88"/>
  <c r="DF34" i="5" s="1"/>
  <c r="DF34" i="92" s="1"/>
  <c r="DL172" i="88"/>
  <c r="DL98" i="88"/>
  <c r="DZ290" i="88"/>
  <c r="DS34" i="10"/>
  <c r="DY304" i="88"/>
  <c r="DR34" i="11"/>
  <c r="DM143" i="88"/>
  <c r="DM45" i="88"/>
  <c r="DN94" i="88" s="1"/>
  <c r="DH33" i="10" s="1"/>
  <c r="DH21" i="10" s="1"/>
  <c r="EA192" i="88"/>
  <c r="EA241" i="88"/>
  <c r="DZ206" i="88"/>
  <c r="EA255" i="88" s="1"/>
  <c r="DF270" i="88"/>
  <c r="DF315" i="88" s="1"/>
  <c r="DD315" i="88"/>
  <c r="DH147" i="88"/>
  <c r="DL266" i="88" l="1"/>
  <c r="DL217" i="88"/>
  <c r="DM172" i="88"/>
  <c r="DM221" i="88"/>
  <c r="DG34" i="5" s="1"/>
  <c r="DG34" i="92" s="1"/>
  <c r="EA290" i="88"/>
  <c r="DT34" i="10"/>
  <c r="DZ304" i="88"/>
  <c r="DS34" i="11"/>
  <c r="DM98" i="88"/>
  <c r="DN45" i="88"/>
  <c r="DO94" i="88" s="1"/>
  <c r="DI33" i="10" s="1"/>
  <c r="DI21" i="10" s="1"/>
  <c r="DN143" i="88"/>
  <c r="EB192" i="88"/>
  <c r="EB241" i="88"/>
  <c r="EA206" i="88"/>
  <c r="EB255" i="88" s="1"/>
  <c r="DG270" i="88"/>
  <c r="DG315" i="88" s="1"/>
  <c r="DI147" i="88"/>
  <c r="DM217" i="88" l="1"/>
  <c r="DN172" i="88"/>
  <c r="DN221" i="88"/>
  <c r="DH34" i="5" s="1"/>
  <c r="DH34" i="92" s="1"/>
  <c r="DM266" i="88"/>
  <c r="EA304" i="88"/>
  <c r="DT34" i="11"/>
  <c r="EB290" i="88"/>
  <c r="DU34" i="10"/>
  <c r="DN98" i="88"/>
  <c r="DO143" i="88"/>
  <c r="DO45" i="88"/>
  <c r="DP94" i="88" s="1"/>
  <c r="EC192" i="88"/>
  <c r="EC241" i="88"/>
  <c r="EB206" i="88"/>
  <c r="EC255" i="88" s="1"/>
  <c r="ED255" i="88" s="1"/>
  <c r="EE255" i="88" s="1"/>
  <c r="DJ147" i="88"/>
  <c r="DH270" i="88"/>
  <c r="DH315" i="88" s="1"/>
  <c r="DN266" i="88" l="1"/>
  <c r="DN217" i="88"/>
  <c r="DO172" i="88"/>
  <c r="DO221" i="88"/>
  <c r="DI34" i="5" s="1"/>
  <c r="DI34" i="92" s="1"/>
  <c r="EB304" i="88"/>
  <c r="DU34" i="11"/>
  <c r="DJ33" i="10"/>
  <c r="DQ94" i="88"/>
  <c r="EC290" i="88"/>
  <c r="DV34" i="10"/>
  <c r="DW34" i="10" s="1"/>
  <c r="ED241" i="88"/>
  <c r="EE241" i="88" s="1"/>
  <c r="DO98" i="88"/>
  <c r="DP45" i="88"/>
  <c r="DR94" i="88" s="1"/>
  <c r="DP143" i="88"/>
  <c r="EC206" i="88"/>
  <c r="DI270" i="88"/>
  <c r="DI315" i="88" s="1"/>
  <c r="DK147" i="88"/>
  <c r="DJ21" i="10" l="1"/>
  <c r="DJ53" i="10"/>
  <c r="DO217" i="88"/>
  <c r="DP172" i="88"/>
  <c r="DP221" i="88"/>
  <c r="DJ34" i="5" s="1"/>
  <c r="DJ34" i="92" s="1"/>
  <c r="DO266" i="88"/>
  <c r="DK33" i="10"/>
  <c r="DP98" i="88"/>
  <c r="EC304" i="88"/>
  <c r="DV34" i="11"/>
  <c r="DW34" i="11" s="1"/>
  <c r="DR45" i="88"/>
  <c r="DS94" i="88" s="1"/>
  <c r="DL33" i="10" s="1"/>
  <c r="DR143" i="88"/>
  <c r="DJ270" i="88"/>
  <c r="DJ315" i="88" s="1"/>
  <c r="DL147" i="88"/>
  <c r="DK21" i="10" l="1"/>
  <c r="DL21" i="10" s="1"/>
  <c r="DP217" i="88"/>
  <c r="DR221" i="88"/>
  <c r="DK34" i="5" s="1"/>
  <c r="DK34" i="92" s="1"/>
  <c r="DR172" i="88"/>
  <c r="DP266" i="88"/>
  <c r="DQ221" i="88"/>
  <c r="DQ266" i="88" s="1"/>
  <c r="DR98" i="88"/>
  <c r="DQ98" i="88"/>
  <c r="DS143" i="88"/>
  <c r="DS45" i="88"/>
  <c r="DT94" i="88" s="1"/>
  <c r="DM33" i="10" s="1"/>
  <c r="DK270" i="88"/>
  <c r="DK315" i="88" s="1"/>
  <c r="DM147" i="88"/>
  <c r="DR217" i="88" l="1"/>
  <c r="DS221" i="88"/>
  <c r="DL34" i="5" s="1"/>
  <c r="DL34" i="92" s="1"/>
  <c r="DS172" i="88"/>
  <c r="DR266" i="88"/>
  <c r="DQ267" i="88"/>
  <c r="DQ217" i="88"/>
  <c r="DS98" i="88"/>
  <c r="DM21" i="10"/>
  <c r="DT45" i="88"/>
  <c r="DU94" i="88" s="1"/>
  <c r="DN33" i="10" s="1"/>
  <c r="DT143" i="88"/>
  <c r="DL270" i="88"/>
  <c r="DL315" i="88" s="1"/>
  <c r="DN147" i="88"/>
  <c r="DS217" i="88" l="1"/>
  <c r="DT172" i="88"/>
  <c r="DT221" i="88"/>
  <c r="DM34" i="5" s="1"/>
  <c r="DM34" i="92" s="1"/>
  <c r="DS266" i="88"/>
  <c r="DN21" i="10"/>
  <c r="DT98" i="88"/>
  <c r="DU143" i="88"/>
  <c r="DU45" i="88"/>
  <c r="DV94" i="88" s="1"/>
  <c r="DO33" i="10" s="1"/>
  <c r="DO147" i="88"/>
  <c r="DM270" i="88"/>
  <c r="DM315" i="88" s="1"/>
  <c r="DT266" i="88" l="1"/>
  <c r="DT217" i="88"/>
  <c r="DU221" i="88"/>
  <c r="DN34" i="5" s="1"/>
  <c r="DN34" i="92" s="1"/>
  <c r="DU172" i="88"/>
  <c r="DU98" i="88"/>
  <c r="DO21" i="10"/>
  <c r="DV143" i="88"/>
  <c r="DV45" i="88"/>
  <c r="DW94" i="88" s="1"/>
  <c r="DP33" i="10" s="1"/>
  <c r="DP147" i="88"/>
  <c r="DN270" i="88"/>
  <c r="DN315" i="88" s="1"/>
  <c r="DU217" i="88" l="1"/>
  <c r="DV221" i="88"/>
  <c r="DO34" i="5" s="1"/>
  <c r="DO34" i="92" s="1"/>
  <c r="DV172" i="88"/>
  <c r="DU266" i="88"/>
  <c r="DV98" i="88"/>
  <c r="DP21" i="10"/>
  <c r="DW143" i="88"/>
  <c r="DW45" i="88"/>
  <c r="DX94" i="88" s="1"/>
  <c r="DQ33" i="10" s="1"/>
  <c r="DR147" i="88"/>
  <c r="DO270" i="88"/>
  <c r="DO315" i="88" s="1"/>
  <c r="DV217" i="88" l="1"/>
  <c r="DW221" i="88"/>
  <c r="DP34" i="5" s="1"/>
  <c r="DP34" i="92" s="1"/>
  <c r="DW172" i="88"/>
  <c r="DV266" i="88"/>
  <c r="DQ21" i="10"/>
  <c r="DW98" i="88"/>
  <c r="DX45" i="88"/>
  <c r="DY94" i="88" s="1"/>
  <c r="DR33" i="10" s="1"/>
  <c r="DX143" i="88"/>
  <c r="DS147" i="88"/>
  <c r="DP270" i="88"/>
  <c r="DP315" i="88" s="1"/>
  <c r="DW217" i="88" l="1"/>
  <c r="DX172" i="88"/>
  <c r="DX221" i="88"/>
  <c r="DQ34" i="5" s="1"/>
  <c r="DQ34" i="92" s="1"/>
  <c r="DW266" i="88"/>
  <c r="DR21" i="10"/>
  <c r="DX98" i="88"/>
  <c r="DY143" i="88"/>
  <c r="DY45" i="88"/>
  <c r="DZ94" i="88" s="1"/>
  <c r="DS33" i="10" s="1"/>
  <c r="DT147" i="88"/>
  <c r="DR270" i="88"/>
  <c r="DR315" i="88" s="1"/>
  <c r="DS21" i="10" l="1"/>
  <c r="DX217" i="88"/>
  <c r="DY172" i="88"/>
  <c r="DY221" i="88"/>
  <c r="DR34" i="5" s="1"/>
  <c r="DR34" i="92" s="1"/>
  <c r="DX266" i="88"/>
  <c r="DY98" i="88"/>
  <c r="DZ143" i="88"/>
  <c r="DZ45" i="88"/>
  <c r="EA94" i="88" s="1"/>
  <c r="DT33" i="10" s="1"/>
  <c r="DU147" i="88"/>
  <c r="DS270" i="88"/>
  <c r="DS315" i="88" s="1"/>
  <c r="DQ315" i="88"/>
  <c r="DT21" i="10" l="1"/>
  <c r="DY217" i="88"/>
  <c r="DZ221" i="88"/>
  <c r="DS34" i="5" s="1"/>
  <c r="DS34" i="92" s="1"/>
  <c r="DZ172" i="88"/>
  <c r="DY266" i="88"/>
  <c r="DZ98" i="88"/>
  <c r="EA45" i="88"/>
  <c r="EB94" i="88" s="1"/>
  <c r="DU33" i="10" s="1"/>
  <c r="EA143" i="88"/>
  <c r="DV147" i="88"/>
  <c r="DT270" i="88"/>
  <c r="DT315" i="88" s="1"/>
  <c r="DU21" i="10" l="1"/>
  <c r="DZ217" i="88"/>
  <c r="EA172" i="88"/>
  <c r="EA221" i="88"/>
  <c r="DT34" i="5" s="1"/>
  <c r="DT34" i="92" s="1"/>
  <c r="DZ266" i="88"/>
  <c r="EA98" i="88"/>
  <c r="EB45" i="88"/>
  <c r="EB143" i="88"/>
  <c r="DW147" i="88"/>
  <c r="DU270" i="88"/>
  <c r="DU315" i="88" s="1"/>
  <c r="EC94" i="88" l="1"/>
  <c r="EC143" i="88" s="1"/>
  <c r="EC45" i="88"/>
  <c r="EA266" i="88"/>
  <c r="EA217" i="88"/>
  <c r="EB221" i="88"/>
  <c r="DU34" i="5" s="1"/>
  <c r="DU34" i="92" s="1"/>
  <c r="EB172" i="88"/>
  <c r="EB98" i="88"/>
  <c r="DV270" i="88"/>
  <c r="DV315" i="88" s="1"/>
  <c r="DX147" i="88"/>
  <c r="DV33" i="10" l="1"/>
  <c r="DV21" i="10" s="1"/>
  <c r="ED94" i="88"/>
  <c r="EE94" i="88" s="1"/>
  <c r="EB266" i="88"/>
  <c r="EB217" i="88"/>
  <c r="EC172" i="88"/>
  <c r="EC217" i="88" s="1"/>
  <c r="ED217" i="88" s="1"/>
  <c r="EC221" i="88"/>
  <c r="DV34" i="5" s="1"/>
  <c r="DV34" i="92" s="1"/>
  <c r="EC98" i="88"/>
  <c r="DY147" i="88"/>
  <c r="DW270" i="88"/>
  <c r="DW315" i="88" s="1"/>
  <c r="DV53" i="10" l="1"/>
  <c r="EC266" i="88"/>
  <c r="ED221" i="88"/>
  <c r="ED98" i="88"/>
  <c r="EE98" i="88" s="1"/>
  <c r="DZ147" i="88"/>
  <c r="DX270" i="88"/>
  <c r="DX315" i="88" s="1"/>
  <c r="EE221" i="88" l="1"/>
  <c r="EE266" i="88" s="1"/>
  <c r="ED266" i="88"/>
  <c r="ED267" i="88" s="1"/>
  <c r="DW34" i="92"/>
  <c r="DW34" i="5"/>
  <c r="DY270" i="88"/>
  <c r="DY315" i="88" s="1"/>
  <c r="EA147" i="88"/>
  <c r="EB147" i="88" l="1"/>
  <c r="DZ270" i="88"/>
  <c r="DZ315" i="88" s="1"/>
  <c r="EA270" i="88" l="1"/>
  <c r="EA315" i="88" s="1"/>
  <c r="EC147" i="88"/>
  <c r="EB270" i="88" l="1"/>
  <c r="EB315" i="88" s="1"/>
  <c r="EC270" i="88" l="1"/>
  <c r="EC315" i="88" l="1"/>
  <c r="ED315" i="88" l="1"/>
  <c r="EI22" i="92" l="1"/>
  <c r="EQ60" i="11"/>
  <c r="EQ60" i="94"/>
  <c r="EQ60" i="6"/>
  <c r="EQ60" i="7"/>
  <c r="EQ60" i="10"/>
  <c r="EI23" i="92" l="1"/>
  <c r="EK23" i="92"/>
  <c r="ES61" i="7"/>
  <c r="ET61" i="7" s="1"/>
  <c r="EQ61" i="7"/>
  <c r="EQ61" i="6"/>
  <c r="ES61" i="6"/>
  <c r="ET61" i="6" s="1"/>
  <c r="EQ61" i="94"/>
  <c r="ES61" i="94"/>
  <c r="ET61" i="94" s="1"/>
  <c r="ES61" i="10"/>
  <c r="ET61" i="10" s="1"/>
  <c r="EQ61" i="10"/>
  <c r="ES61" i="11"/>
  <c r="ET61" i="11" s="1"/>
  <c r="EQ61" i="11"/>
  <c r="ES62" i="94" l="1"/>
  <c r="EQ62" i="94"/>
  <c r="EQ62" i="11"/>
  <c r="ES62" i="11"/>
  <c r="ET62" i="11" s="1"/>
  <c r="ET62" i="94"/>
  <c r="EQ62" i="7"/>
  <c r="ES62" i="7"/>
  <c r="ET62" i="7" s="1"/>
  <c r="EQ62" i="10"/>
  <c r="ES62" i="10"/>
  <c r="ET62" i="10" s="1"/>
  <c r="EK60" i="11"/>
  <c r="EK60" i="94"/>
  <c r="EK60" i="7"/>
  <c r="EK60" i="10"/>
  <c r="EK60" i="6"/>
  <c r="EQ62" i="6"/>
  <c r="ES62" i="6"/>
  <c r="ET62" i="6" s="1"/>
  <c r="EI24" i="92"/>
  <c r="EI25" i="92" s="1"/>
  <c r="EI26" i="92" s="1"/>
  <c r="EI27" i="92" s="1"/>
  <c r="EI28" i="92" s="1"/>
  <c r="EI29" i="92" s="1"/>
  <c r="EK24" i="92"/>
  <c r="H10" i="5"/>
  <c r="I10" i="5" s="1"/>
  <c r="J10" i="5" s="1"/>
  <c r="K10" i="5" s="1"/>
  <c r="L10" i="5" s="1"/>
  <c r="M10" i="5" s="1"/>
  <c r="N10" i="5" s="1"/>
  <c r="O10" i="5" s="1"/>
  <c r="P10" i="5" s="1"/>
  <c r="Q10" i="5" s="1"/>
  <c r="R10" i="5" s="1"/>
  <c r="EM61" i="10" l="1"/>
  <c r="EK61" i="10"/>
  <c r="EE60" i="10"/>
  <c r="EI64" i="92"/>
  <c r="EI65" i="92" s="1"/>
  <c r="EI66" i="92" s="1"/>
  <c r="EI67" i="92" s="1"/>
  <c r="EI68" i="92" s="1"/>
  <c r="EI69" i="92" s="1"/>
  <c r="EM61" i="7"/>
  <c r="EK61" i="7"/>
  <c r="EE60" i="7"/>
  <c r="EI30" i="92"/>
  <c r="EK30" i="92"/>
  <c r="EM61" i="94"/>
  <c r="EE60" i="94"/>
  <c r="EK61" i="94"/>
  <c r="EE60" i="6"/>
  <c r="EK61" i="6"/>
  <c r="EM61" i="6"/>
  <c r="EE60" i="11"/>
  <c r="EK61" i="11"/>
  <c r="EM61" i="11"/>
  <c r="EG61" i="11" l="1"/>
  <c r="EN61" i="11"/>
  <c r="EG61" i="94"/>
  <c r="EN61" i="94"/>
  <c r="EM62" i="7"/>
  <c r="EG62" i="7" s="1"/>
  <c r="EK62" i="7"/>
  <c r="EE62" i="7" s="1"/>
  <c r="EE61" i="7"/>
  <c r="EM62" i="11"/>
  <c r="EG62" i="11" s="1"/>
  <c r="EE61" i="11"/>
  <c r="EK62" i="11"/>
  <c r="EE62" i="11" s="1"/>
  <c r="EG61" i="7"/>
  <c r="EN61" i="7"/>
  <c r="EK62" i="94"/>
  <c r="EE62" i="94" s="1"/>
  <c r="EM62" i="94"/>
  <c r="EG62" i="94" s="1"/>
  <c r="EE61" i="94"/>
  <c r="EI31" i="92"/>
  <c r="EK31" i="92"/>
  <c r="EK62" i="10"/>
  <c r="EE62" i="10" s="1"/>
  <c r="EM62" i="10"/>
  <c r="EG62" i="10" s="1"/>
  <c r="EE61" i="10"/>
  <c r="EM62" i="6"/>
  <c r="EG62" i="6" s="1"/>
  <c r="EE61" i="6"/>
  <c r="EK62" i="6"/>
  <c r="EE62" i="6" s="1"/>
  <c r="EG61" i="6"/>
  <c r="EN61" i="6"/>
  <c r="EI71" i="92"/>
  <c r="EI72" i="92" s="1"/>
  <c r="EG61" i="10"/>
  <c r="EN61" i="10"/>
  <c r="EH7" i="5"/>
  <c r="EE7" i="5"/>
  <c r="EW22" i="5"/>
  <c r="EW23" i="5" s="1"/>
  <c r="EW24" i="5" s="1"/>
  <c r="EW25" i="5" s="1"/>
  <c r="EW26" i="5" s="1"/>
  <c r="EW27" i="5" s="1"/>
  <c r="EW28" i="5" s="1"/>
  <c r="EW29" i="5" s="1"/>
  <c r="EW30" i="5" s="1"/>
  <c r="EW31" i="5" s="1"/>
  <c r="EW32" i="5" s="1"/>
  <c r="EW33" i="5" s="1"/>
  <c r="EW36" i="5" s="1"/>
  <c r="EW37" i="5" s="1"/>
  <c r="EW38" i="5" s="1"/>
  <c r="EW39" i="5" s="1"/>
  <c r="EW40" i="5" s="1"/>
  <c r="EW41" i="5" s="1"/>
  <c r="EW42" i="5" s="1"/>
  <c r="EW43" i="5" s="1"/>
  <c r="EW44" i="5" s="1"/>
  <c r="EW45" i="5" s="1"/>
  <c r="EW46" i="5" s="1"/>
  <c r="EW47" i="5" s="1"/>
  <c r="EW49" i="5" s="1"/>
  <c r="EW50" i="5" s="1"/>
  <c r="EW51" i="5" s="1"/>
  <c r="EW52" i="5" s="1"/>
  <c r="EW53" i="5" s="1"/>
  <c r="EW54" i="5" s="1"/>
  <c r="EW55" i="5" s="1"/>
  <c r="EW56" i="5" s="1"/>
  <c r="EW59" i="5" s="1"/>
  <c r="EW60" i="5" s="1"/>
  <c r="EQ22" i="5"/>
  <c r="EQ23" i="5" s="1"/>
  <c r="EQ24" i="5" s="1"/>
  <c r="EQ25" i="5" s="1"/>
  <c r="EQ26" i="5" s="1"/>
  <c r="EQ27" i="5" s="1"/>
  <c r="EQ28" i="5" s="1"/>
  <c r="EQ29" i="5" s="1"/>
  <c r="EQ30" i="5" s="1"/>
  <c r="EQ31" i="5" s="1"/>
  <c r="EQ32" i="5" s="1"/>
  <c r="EQ33" i="5" s="1"/>
  <c r="EQ36" i="5" s="1"/>
  <c r="EQ37" i="5" s="1"/>
  <c r="EQ38" i="5" s="1"/>
  <c r="EQ39" i="5" s="1"/>
  <c r="EQ40" i="5" s="1"/>
  <c r="EQ41" i="5" s="1"/>
  <c r="EQ42" i="5" s="1"/>
  <c r="EQ43" i="5" s="1"/>
  <c r="EQ44" i="5" s="1"/>
  <c r="EQ45" i="5" s="1"/>
  <c r="EQ46" i="5" s="1"/>
  <c r="EQ47" i="5" s="1"/>
  <c r="EQ49" i="5" s="1"/>
  <c r="EQ50" i="5" s="1"/>
  <c r="EQ51" i="5" s="1"/>
  <c r="EQ52" i="5" s="1"/>
  <c r="EQ53" i="5" s="1"/>
  <c r="EQ54" i="5" s="1"/>
  <c r="EQ55" i="5" s="1"/>
  <c r="EQ56" i="5" s="1"/>
  <c r="EQ59" i="5" s="1"/>
  <c r="EQ60" i="5" s="1"/>
  <c r="A4" i="5"/>
  <c r="A3" i="5"/>
  <c r="A1" i="5"/>
  <c r="E29" i="55"/>
  <c r="A4" i="94" l="1"/>
  <c r="A4" i="102"/>
  <c r="A1" i="94"/>
  <c r="A1" i="102"/>
  <c r="A3" i="94"/>
  <c r="A3" i="102"/>
  <c r="EI73" i="92"/>
  <c r="EK73" i="92"/>
  <c r="EN62" i="94"/>
  <c r="EH62" i="94" s="1"/>
  <c r="EH61" i="94"/>
  <c r="EH61" i="10"/>
  <c r="EN62" i="10"/>
  <c r="EH62" i="10" s="1"/>
  <c r="EI32" i="92"/>
  <c r="EK32" i="92"/>
  <c r="EH61" i="7"/>
  <c r="EN62" i="7"/>
  <c r="EH62" i="7" s="1"/>
  <c r="EH61" i="11"/>
  <c r="EN62" i="11"/>
  <c r="EH62" i="11" s="1"/>
  <c r="EN62" i="6"/>
  <c r="EH62" i="6" s="1"/>
  <c r="EH61" i="6"/>
  <c r="A1" i="7"/>
  <c r="A1" i="10"/>
  <c r="A1" i="11"/>
  <c r="A1" i="6"/>
  <c r="A3" i="6"/>
  <c r="A3" i="10"/>
  <c r="A3" i="7"/>
  <c r="A3" i="11"/>
  <c r="A4" i="11"/>
  <c r="A4" i="6"/>
  <c r="A4" i="7"/>
  <c r="A4" i="10"/>
  <c r="EQ61" i="5"/>
  <c r="EQ63" i="5" s="1"/>
  <c r="EQ64" i="5" s="1"/>
  <c r="EQ65" i="5" s="1"/>
  <c r="EQ66" i="5" s="1"/>
  <c r="EQ67" i="5" s="1"/>
  <c r="EQ68" i="5" s="1"/>
  <c r="EQ69" i="5" s="1"/>
  <c r="EQ70" i="5" s="1"/>
  <c r="EQ71" i="5" s="1"/>
  <c r="EQ73" i="5" s="1"/>
  <c r="EQ74" i="5" s="1"/>
  <c r="EQ75" i="5" s="1"/>
  <c r="EQ76" i="5" s="1"/>
  <c r="EQ77" i="5" s="1"/>
  <c r="EQ78" i="5" s="1"/>
  <c r="EQ79" i="5" s="1"/>
  <c r="EQ80" i="5" s="1"/>
  <c r="EQ81" i="5" s="1"/>
  <c r="EQ82" i="5" s="1"/>
  <c r="EQ83" i="5" s="1"/>
  <c r="EQ84" i="5" s="1"/>
  <c r="EQ86" i="5" s="1"/>
  <c r="EQ87" i="5" s="1"/>
  <c r="EQ88" i="5" s="1"/>
  <c r="EQ89" i="5" s="1"/>
  <c r="EQ90" i="5" s="1"/>
  <c r="EQ91" i="5" s="1"/>
  <c r="EQ92" i="5" s="1"/>
  <c r="EQ93" i="5" s="1"/>
  <c r="EQ94" i="5" s="1"/>
  <c r="EQ95" i="5" s="1"/>
  <c r="EQ96" i="5" s="1"/>
  <c r="EQ97" i="5" s="1"/>
  <c r="EQ99" i="5" s="1"/>
  <c r="EQ100" i="5" s="1"/>
  <c r="EQ101" i="5" s="1"/>
  <c r="EQ102" i="5" s="1"/>
  <c r="EQ103" i="5" s="1"/>
  <c r="EQ104" i="5" s="1"/>
  <c r="EQ105" i="5" s="1"/>
  <c r="EQ106" i="5" s="1"/>
  <c r="EQ107" i="5" s="1"/>
  <c r="EQ108" i="5" s="1"/>
  <c r="EQ109" i="5" s="1"/>
  <c r="EQ110" i="5" s="1"/>
  <c r="EQ112" i="5" s="1"/>
  <c r="EQ113" i="5" s="1"/>
  <c r="EQ114" i="5" s="1"/>
  <c r="EQ115" i="5" s="1"/>
  <c r="EQ116" i="5" s="1"/>
  <c r="EQ117" i="5" s="1"/>
  <c r="EQ118" i="5" s="1"/>
  <c r="EQ119" i="5" s="1"/>
  <c r="EQ120" i="5" s="1"/>
  <c r="EQ121" i="5" s="1"/>
  <c r="EQ122" i="5" s="1"/>
  <c r="EQ123" i="5" s="1"/>
  <c r="EQ125" i="5" s="1"/>
  <c r="EQ126" i="5" s="1"/>
  <c r="EQ127" i="5" s="1"/>
  <c r="EQ128" i="5" s="1"/>
  <c r="EQ129" i="5" s="1"/>
  <c r="EQ130" i="5" s="1"/>
  <c r="EQ131" i="5" s="1"/>
  <c r="EQ132" i="5" s="1"/>
  <c r="EQ133" i="5" s="1"/>
  <c r="EQ134" i="5" s="1"/>
  <c r="EQ135" i="5" s="1"/>
  <c r="EQ136" i="5" s="1"/>
  <c r="EW61" i="5"/>
  <c r="EW63" i="5" s="1"/>
  <c r="EW64" i="5" s="1"/>
  <c r="EW65" i="5" s="1"/>
  <c r="EW66" i="5" s="1"/>
  <c r="EW67" i="5" s="1"/>
  <c r="EW68" i="5" s="1"/>
  <c r="EW69" i="5" s="1"/>
  <c r="EW70" i="5" s="1"/>
  <c r="EW71" i="5" s="1"/>
  <c r="EW73" i="5" s="1"/>
  <c r="EW74" i="5" s="1"/>
  <c r="EW75" i="5" s="1"/>
  <c r="EW76" i="5" s="1"/>
  <c r="EW77" i="5" s="1"/>
  <c r="EW78" i="5" s="1"/>
  <c r="EW79" i="5" s="1"/>
  <c r="EW80" i="5" s="1"/>
  <c r="EW81" i="5" s="1"/>
  <c r="EW82" i="5" s="1"/>
  <c r="EW83" i="5" s="1"/>
  <c r="EW84" i="5" s="1"/>
  <c r="EW86" i="5" s="1"/>
  <c r="EW87" i="5" s="1"/>
  <c r="EW88" i="5" s="1"/>
  <c r="EW89" i="5" s="1"/>
  <c r="EW90" i="5" s="1"/>
  <c r="EW91" i="5" s="1"/>
  <c r="EW92" i="5" s="1"/>
  <c r="EW93" i="5" s="1"/>
  <c r="EW94" i="5" s="1"/>
  <c r="EW95" i="5" s="1"/>
  <c r="EW96" i="5" s="1"/>
  <c r="EW97" i="5" s="1"/>
  <c r="EW99" i="5" s="1"/>
  <c r="EW100" i="5" s="1"/>
  <c r="EW101" i="5" s="1"/>
  <c r="EW102" i="5" s="1"/>
  <c r="EW103" i="5" s="1"/>
  <c r="EW104" i="5" s="1"/>
  <c r="EW105" i="5" s="1"/>
  <c r="EW106" i="5" s="1"/>
  <c r="EW107" i="5" s="1"/>
  <c r="EW108" i="5" s="1"/>
  <c r="EW109" i="5" s="1"/>
  <c r="EW110" i="5" s="1"/>
  <c r="EW112" i="5" s="1"/>
  <c r="EW113" i="5" s="1"/>
  <c r="EW114" i="5" s="1"/>
  <c r="EW115" i="5" s="1"/>
  <c r="EW116" i="5" s="1"/>
  <c r="EW117" i="5" s="1"/>
  <c r="EW118" i="5" s="1"/>
  <c r="EW119" i="5" s="1"/>
  <c r="EW120" i="5" s="1"/>
  <c r="EW121" i="5" s="1"/>
  <c r="EW122" i="5" s="1"/>
  <c r="EW123" i="5" s="1"/>
  <c r="EW125" i="5" s="1"/>
  <c r="EW126" i="5" s="1"/>
  <c r="EW127" i="5" s="1"/>
  <c r="EW128" i="5" s="1"/>
  <c r="EW129" i="5" s="1"/>
  <c r="EW130" i="5" s="1"/>
  <c r="EW131" i="5" s="1"/>
  <c r="EW132" i="5" s="1"/>
  <c r="EW133" i="5" s="1"/>
  <c r="EW134" i="5" s="1"/>
  <c r="EW135" i="5" s="1"/>
  <c r="EW136" i="5" s="1"/>
  <c r="EI33" i="92" l="1"/>
  <c r="EK33" i="92"/>
  <c r="EI74" i="92"/>
  <c r="EI75" i="92" s="1"/>
  <c r="EI76" i="92" s="1"/>
  <c r="EI77" i="92" s="1"/>
  <c r="EI78" i="92" s="1"/>
  <c r="EI79" i="92" s="1"/>
  <c r="EI80" i="92" s="1"/>
  <c r="EI81" i="92" s="1"/>
  <c r="EI82" i="92" s="1"/>
  <c r="EI84" i="92" s="1"/>
  <c r="EI85" i="92" s="1"/>
  <c r="EI86" i="92" s="1"/>
  <c r="EI87" i="92" s="1"/>
  <c r="EI88" i="92" s="1"/>
  <c r="EI89" i="92" s="1"/>
  <c r="EI90" i="92" s="1"/>
  <c r="EI91" i="92" s="1"/>
  <c r="EI92" i="92" s="1"/>
  <c r="EK74" i="92"/>
  <c r="EE10" i="5"/>
  <c r="EK36" i="92" l="1"/>
  <c r="EI93" i="92"/>
  <c r="EK93" i="92"/>
  <c r="EE11" i="5"/>
  <c r="N18" i="65"/>
  <c r="N19" i="65"/>
  <c r="N20" i="65"/>
  <c r="A2" i="65"/>
  <c r="EP136" i="5"/>
  <c r="ED136" i="5" s="1"/>
  <c r="EP135" i="5"/>
  <c r="ED135" i="5" s="1"/>
  <c r="EP134" i="5"/>
  <c r="ED134" i="5" s="1"/>
  <c r="EP133" i="5"/>
  <c r="ED133" i="5" s="1"/>
  <c r="EP132" i="5"/>
  <c r="ED132" i="5" s="1"/>
  <c r="EP131" i="5"/>
  <c r="ED131" i="5" s="1"/>
  <c r="EP130" i="5"/>
  <c r="ED130" i="5" s="1"/>
  <c r="EP129" i="5"/>
  <c r="ED129" i="5" s="1"/>
  <c r="EP128" i="5"/>
  <c r="ED128" i="5" s="1"/>
  <c r="EP127" i="5"/>
  <c r="ED127" i="5" s="1"/>
  <c r="EP126" i="5"/>
  <c r="ED126" i="5" s="1"/>
  <c r="EP125" i="5"/>
  <c r="ED125" i="5" s="1"/>
  <c r="EP123" i="5"/>
  <c r="ED123" i="5" s="1"/>
  <c r="EP122" i="5"/>
  <c r="ED122" i="5" s="1"/>
  <c r="EP121" i="5"/>
  <c r="ED121" i="5" s="1"/>
  <c r="EP120" i="5"/>
  <c r="ED120" i="5" s="1"/>
  <c r="EP119" i="5"/>
  <c r="ED119" i="5" s="1"/>
  <c r="EP118" i="5"/>
  <c r="ED118" i="5" s="1"/>
  <c r="EP117" i="5"/>
  <c r="ED117" i="5" s="1"/>
  <c r="EP116" i="5"/>
  <c r="ED116" i="5" s="1"/>
  <c r="EP115" i="5"/>
  <c r="ED115" i="5" s="1"/>
  <c r="EP114" i="5"/>
  <c r="ED114" i="5" s="1"/>
  <c r="EP113" i="5"/>
  <c r="ED113" i="5" s="1"/>
  <c r="EP112" i="5"/>
  <c r="ED112" i="5" s="1"/>
  <c r="EP110" i="5"/>
  <c r="ED110" i="5" s="1"/>
  <c r="EP109" i="5"/>
  <c r="ED109" i="5" s="1"/>
  <c r="EP108" i="5"/>
  <c r="ED108" i="5" s="1"/>
  <c r="EP107" i="5"/>
  <c r="ED107" i="5" s="1"/>
  <c r="EP106" i="5"/>
  <c r="ED106" i="5" s="1"/>
  <c r="EP105" i="5"/>
  <c r="ED105" i="5" s="1"/>
  <c r="EP104" i="5"/>
  <c r="ED104" i="5" s="1"/>
  <c r="EP103" i="5"/>
  <c r="ED103" i="5" s="1"/>
  <c r="EP102" i="5"/>
  <c r="ED102" i="5" s="1"/>
  <c r="EP101" i="5"/>
  <c r="ED101" i="5" s="1"/>
  <c r="EP100" i="5"/>
  <c r="ED100" i="5" s="1"/>
  <c r="EP99" i="5"/>
  <c r="ED99" i="5" s="1"/>
  <c r="EP97" i="5"/>
  <c r="ED97" i="5" s="1"/>
  <c r="EP96" i="5"/>
  <c r="ED96" i="5" s="1"/>
  <c r="EP95" i="5"/>
  <c r="ED95" i="5" s="1"/>
  <c r="EP94" i="5"/>
  <c r="ED94" i="5" s="1"/>
  <c r="EP93" i="5"/>
  <c r="ED93" i="5" s="1"/>
  <c r="EP92" i="5"/>
  <c r="ED92" i="5" s="1"/>
  <c r="EP91" i="5"/>
  <c r="ED91" i="5" s="1"/>
  <c r="EP90" i="5"/>
  <c r="ED90" i="5" s="1"/>
  <c r="EP89" i="5"/>
  <c r="ED89" i="5" s="1"/>
  <c r="EP88" i="5"/>
  <c r="ED88" i="5" s="1"/>
  <c r="EP87" i="5"/>
  <c r="ED87" i="5" s="1"/>
  <c r="EP86" i="5"/>
  <c r="ED86" i="5" s="1"/>
  <c r="EP84" i="5"/>
  <c r="ED84" i="5" s="1"/>
  <c r="EP83" i="5"/>
  <c r="ED83" i="5" s="1"/>
  <c r="EP82" i="5"/>
  <c r="ED82" i="5" s="1"/>
  <c r="EP81" i="5"/>
  <c r="ED81" i="5" s="1"/>
  <c r="EP80" i="5"/>
  <c r="ED80" i="5" s="1"/>
  <c r="EP79" i="5"/>
  <c r="ED79" i="5" s="1"/>
  <c r="EP78" i="5"/>
  <c r="ED78" i="5" s="1"/>
  <c r="EP77" i="5"/>
  <c r="ED77" i="5" s="1"/>
  <c r="EP76" i="5"/>
  <c r="ED76" i="5" s="1"/>
  <c r="EP75" i="5"/>
  <c r="ED75" i="5" s="1"/>
  <c r="EP74" i="5"/>
  <c r="ED74" i="5" s="1"/>
  <c r="EP73" i="5"/>
  <c r="ED73" i="5" s="1"/>
  <c r="EP71" i="5"/>
  <c r="ED71" i="5" s="1"/>
  <c r="EP70" i="5"/>
  <c r="ED70" i="5" s="1"/>
  <c r="EP69" i="5"/>
  <c r="ED69" i="5" s="1"/>
  <c r="EP68" i="5"/>
  <c r="ED68" i="5" s="1"/>
  <c r="EP67" i="5"/>
  <c r="ED67" i="5" s="1"/>
  <c r="EP66" i="5"/>
  <c r="ED66" i="5" s="1"/>
  <c r="EP65" i="5"/>
  <c r="ED65" i="5" s="1"/>
  <c r="EP64" i="5"/>
  <c r="ED64" i="5" s="1"/>
  <c r="EP63" i="5"/>
  <c r="ED63" i="5" s="1"/>
  <c r="EP61" i="5"/>
  <c r="ED61" i="5" s="1"/>
  <c r="EP60" i="5"/>
  <c r="ED60" i="5" s="1"/>
  <c r="EP59" i="5"/>
  <c r="ED59" i="5" s="1"/>
  <c r="EP56" i="5"/>
  <c r="ED56" i="5" s="1"/>
  <c r="EP55" i="5"/>
  <c r="ED55" i="5" s="1"/>
  <c r="EP54" i="5"/>
  <c r="ED54" i="5" s="1"/>
  <c r="EP53" i="5"/>
  <c r="ED53" i="5" s="1"/>
  <c r="EP52" i="5"/>
  <c r="ED52" i="5" s="1"/>
  <c r="EP51" i="5"/>
  <c r="ED51" i="5" s="1"/>
  <c r="EP50" i="5"/>
  <c r="ED50" i="5" s="1"/>
  <c r="EP49" i="5"/>
  <c r="ED49" i="5" s="1"/>
  <c r="EP47" i="5"/>
  <c r="ED47" i="5" s="1"/>
  <c r="EP46" i="5"/>
  <c r="ED46" i="5" s="1"/>
  <c r="EP45" i="5"/>
  <c r="ED45" i="5" s="1"/>
  <c r="EP44" i="5"/>
  <c r="ED44" i="5" s="1"/>
  <c r="EP43" i="5"/>
  <c r="ED43" i="5" s="1"/>
  <c r="EP42" i="5"/>
  <c r="ED42" i="5" s="1"/>
  <c r="EP41" i="5"/>
  <c r="ED41" i="5" s="1"/>
  <c r="EP40" i="5"/>
  <c r="ED40" i="5" s="1"/>
  <c r="EP39" i="5"/>
  <c r="ED39" i="5" s="1"/>
  <c r="EP38" i="5"/>
  <c r="ED38" i="5" s="1"/>
  <c r="EP37" i="5"/>
  <c r="ED37" i="5" s="1"/>
  <c r="EP36" i="5"/>
  <c r="ED36" i="5" s="1"/>
  <c r="EP33" i="5"/>
  <c r="ED33" i="5" s="1"/>
  <c r="EP32" i="5"/>
  <c r="ED32" i="5" s="1"/>
  <c r="EP31" i="5"/>
  <c r="ED31" i="5" s="1"/>
  <c r="EP30" i="5"/>
  <c r="ED30" i="5" s="1"/>
  <c r="EP29" i="5"/>
  <c r="ED29" i="5" s="1"/>
  <c r="EP28" i="5"/>
  <c r="ED28" i="5" s="1"/>
  <c r="EP27" i="5"/>
  <c r="ED27" i="5" s="1"/>
  <c r="EP26" i="5"/>
  <c r="ED26" i="5" s="1"/>
  <c r="EP25" i="5"/>
  <c r="ED25" i="5" s="1"/>
  <c r="EP24" i="5"/>
  <c r="ED24" i="5" s="1"/>
  <c r="EP23" i="5"/>
  <c r="ED23" i="5" s="1"/>
  <c r="EP22" i="5"/>
  <c r="ED22" i="5" s="1"/>
  <c r="EP20" i="5"/>
  <c r="ED20" i="5" s="1"/>
  <c r="EP19" i="5"/>
  <c r="ED19" i="5" s="1"/>
  <c r="EP18" i="5"/>
  <c r="ED18" i="5" s="1"/>
  <c r="EP17" i="5"/>
  <c r="ED17" i="5" s="1"/>
  <c r="EP16" i="5"/>
  <c r="ED16" i="5" s="1"/>
  <c r="EP15" i="5"/>
  <c r="ED15" i="5" s="1"/>
  <c r="EP14" i="5"/>
  <c r="ED14" i="5" s="1"/>
  <c r="EP13" i="5"/>
  <c r="ED13" i="5" s="1"/>
  <c r="EP12" i="5"/>
  <c r="ED12" i="5" s="1"/>
  <c r="EP11" i="5"/>
  <c r="ED11" i="5" s="1"/>
  <c r="EP10" i="5"/>
  <c r="ED10" i="5" s="1"/>
  <c r="EP7" i="5"/>
  <c r="ED7" i="5" s="1"/>
  <c r="P19" i="65" l="1"/>
  <c r="Q19" i="65"/>
  <c r="Q18" i="65"/>
  <c r="P18" i="65"/>
  <c r="P20" i="65"/>
  <c r="Q20" i="65"/>
  <c r="EI94" i="92"/>
  <c r="EI95" i="92" s="1"/>
  <c r="EI97" i="92" s="1"/>
  <c r="EI98" i="92" s="1"/>
  <c r="EI99" i="92" s="1"/>
  <c r="EI100" i="92" s="1"/>
  <c r="EI101" i="92" s="1"/>
  <c r="EI102" i="92" s="1"/>
  <c r="EK94" i="92"/>
  <c r="EI36" i="92"/>
  <c r="EV44" i="5"/>
  <c r="EV77" i="5"/>
  <c r="EV94" i="5"/>
  <c r="EV112" i="5"/>
  <c r="EV129" i="5"/>
  <c r="EV15" i="5"/>
  <c r="EV32" i="5"/>
  <c r="EV51" i="5"/>
  <c r="EV66" i="5"/>
  <c r="EV79" i="5"/>
  <c r="EV88" i="5"/>
  <c r="EV96" i="5"/>
  <c r="EV105" i="5"/>
  <c r="EV114" i="5"/>
  <c r="EV122" i="5"/>
  <c r="EV131" i="5"/>
  <c r="EV26" i="5"/>
  <c r="EV86" i="5"/>
  <c r="EV103" i="5"/>
  <c r="EV120" i="5"/>
  <c r="EV17" i="5"/>
  <c r="EV36" i="5"/>
  <c r="EV53" i="5"/>
  <c r="EV68" i="5"/>
  <c r="EV81" i="5"/>
  <c r="EV90" i="5"/>
  <c r="EV99" i="5"/>
  <c r="EV107" i="5"/>
  <c r="EV116" i="5"/>
  <c r="EV125" i="5"/>
  <c r="EV133" i="5"/>
  <c r="EV24" i="5"/>
  <c r="EV42" i="5"/>
  <c r="EV60" i="5"/>
  <c r="EV75" i="5"/>
  <c r="EV83" i="5"/>
  <c r="EV92" i="5"/>
  <c r="EV101" i="5"/>
  <c r="EV109" i="5"/>
  <c r="EV118" i="5"/>
  <c r="EV127" i="5"/>
  <c r="EV135" i="5"/>
  <c r="EV11" i="5"/>
  <c r="EV19" i="5"/>
  <c r="EV28" i="5"/>
  <c r="EV38" i="5"/>
  <c r="EV46" i="5"/>
  <c r="EV70" i="5"/>
  <c r="EV13" i="5"/>
  <c r="EV22" i="5"/>
  <c r="EV30" i="5"/>
  <c r="EV40" i="5"/>
  <c r="EV49" i="5"/>
  <c r="EV56" i="5"/>
  <c r="EV64" i="5"/>
  <c r="EV73" i="5"/>
  <c r="EE12" i="5"/>
  <c r="EV7" i="5"/>
  <c r="EV10" i="5"/>
  <c r="EV12" i="5"/>
  <c r="EV14" i="5"/>
  <c r="EV16" i="5"/>
  <c r="EV18" i="5"/>
  <c r="EV20" i="5"/>
  <c r="EV23" i="5"/>
  <c r="EV25" i="5"/>
  <c r="EV27" i="5"/>
  <c r="EV29" i="5"/>
  <c r="EV31" i="5"/>
  <c r="EV33" i="5"/>
  <c r="EV37" i="5"/>
  <c r="EV39" i="5"/>
  <c r="EV41" i="5"/>
  <c r="EV43" i="5"/>
  <c r="EV45" i="5"/>
  <c r="EV47" i="5"/>
  <c r="EV50" i="5"/>
  <c r="EV52" i="5"/>
  <c r="EV54" i="5"/>
  <c r="EV55" i="5"/>
  <c r="EV59" i="5"/>
  <c r="EV61" i="5"/>
  <c r="EV63" i="5"/>
  <c r="EV65" i="5"/>
  <c r="EV67" i="5"/>
  <c r="EV69" i="5"/>
  <c r="EV71" i="5"/>
  <c r="EV74" i="5"/>
  <c r="EV76" i="5"/>
  <c r="EV78" i="5"/>
  <c r="EV80" i="5"/>
  <c r="EV82" i="5"/>
  <c r="EV84" i="5"/>
  <c r="EV87" i="5"/>
  <c r="EV89" i="5"/>
  <c r="EV91" i="5"/>
  <c r="EV93" i="5"/>
  <c r="EV95" i="5"/>
  <c r="EV97" i="5"/>
  <c r="EV100" i="5"/>
  <c r="EV102" i="5"/>
  <c r="EV104" i="5"/>
  <c r="EV106" i="5"/>
  <c r="EV108" i="5"/>
  <c r="EV110" i="5"/>
  <c r="EV113" i="5"/>
  <c r="EV115" i="5"/>
  <c r="EV117" i="5"/>
  <c r="EV119" i="5"/>
  <c r="EV121" i="5"/>
  <c r="EV123" i="5"/>
  <c r="EV126" i="5"/>
  <c r="EV128" i="5"/>
  <c r="EV130" i="5"/>
  <c r="EV132" i="5"/>
  <c r="EV134" i="5"/>
  <c r="EV136" i="5"/>
  <c r="EE137" i="11"/>
  <c r="EE136" i="11"/>
  <c r="EE135" i="11"/>
  <c r="EE134" i="11"/>
  <c r="EE133" i="11"/>
  <c r="EE132" i="11"/>
  <c r="EE131" i="11"/>
  <c r="EE130" i="11"/>
  <c r="EE129" i="11"/>
  <c r="EE128" i="11"/>
  <c r="EE127" i="11"/>
  <c r="EE126" i="11"/>
  <c r="EE124" i="11"/>
  <c r="EE123" i="11"/>
  <c r="EE122" i="11"/>
  <c r="EE121" i="11"/>
  <c r="EE120" i="11"/>
  <c r="EE119" i="11"/>
  <c r="EE118" i="11"/>
  <c r="EE117" i="11"/>
  <c r="EE116" i="11"/>
  <c r="EE115" i="11"/>
  <c r="EE114" i="11"/>
  <c r="EE113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137" i="10"/>
  <c r="EE136" i="10"/>
  <c r="EE135" i="10"/>
  <c r="EE134" i="10"/>
  <c r="EE133" i="10"/>
  <c r="EE132" i="10"/>
  <c r="EE131" i="10"/>
  <c r="EE130" i="10"/>
  <c r="EE129" i="10"/>
  <c r="EE128" i="10"/>
  <c r="EE127" i="10"/>
  <c r="EE126" i="10"/>
  <c r="EE124" i="10"/>
  <c r="EE123" i="10"/>
  <c r="EE122" i="10"/>
  <c r="EE121" i="10"/>
  <c r="EE120" i="10"/>
  <c r="EE119" i="10"/>
  <c r="EE118" i="10"/>
  <c r="EE117" i="10"/>
  <c r="EE116" i="10"/>
  <c r="EE115" i="10"/>
  <c r="EE114" i="10"/>
  <c r="EE113" i="10"/>
  <c r="EE111" i="10"/>
  <c r="EE110" i="10"/>
  <c r="EE109" i="10"/>
  <c r="EE108" i="10"/>
  <c r="EE107" i="10"/>
  <c r="EE106" i="10"/>
  <c r="EE105" i="10"/>
  <c r="EE104" i="10"/>
  <c r="EE103" i="10"/>
  <c r="EE102" i="10"/>
  <c r="EE101" i="10"/>
  <c r="EE100" i="10"/>
  <c r="EE98" i="10"/>
  <c r="EE97" i="10"/>
  <c r="EE96" i="10"/>
  <c r="EE95" i="10"/>
  <c r="EE94" i="10"/>
  <c r="EE93" i="10"/>
  <c r="EE92" i="10"/>
  <c r="EE91" i="10"/>
  <c r="EE90" i="10"/>
  <c r="EE89" i="10"/>
  <c r="EE88" i="10"/>
  <c r="EE87" i="10"/>
  <c r="EE85" i="10"/>
  <c r="EE84" i="10"/>
  <c r="EE83" i="10"/>
  <c r="EE82" i="10"/>
  <c r="EE81" i="10"/>
  <c r="EE80" i="10"/>
  <c r="EE79" i="10"/>
  <c r="EE78" i="10"/>
  <c r="EE77" i="10"/>
  <c r="EE76" i="10"/>
  <c r="EE75" i="10"/>
  <c r="EE74" i="10"/>
  <c r="EE137" i="7"/>
  <c r="EE136" i="7"/>
  <c r="EE135" i="7"/>
  <c r="EE134" i="7"/>
  <c r="EE133" i="7"/>
  <c r="EE132" i="7"/>
  <c r="EE131" i="7"/>
  <c r="EE130" i="7"/>
  <c r="EE129" i="7"/>
  <c r="EE128" i="7"/>
  <c r="EE127" i="7"/>
  <c r="EE126" i="7"/>
  <c r="EE124" i="7"/>
  <c r="EE123" i="7"/>
  <c r="EE122" i="7"/>
  <c r="EE121" i="7"/>
  <c r="EE120" i="7"/>
  <c r="EE119" i="7"/>
  <c r="EE118" i="7"/>
  <c r="EE117" i="7"/>
  <c r="EE116" i="7"/>
  <c r="EE115" i="7"/>
  <c r="EE114" i="7"/>
  <c r="EE113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I121" i="6"/>
  <c r="EE137" i="6"/>
  <c r="EE136" i="6"/>
  <c r="EE135" i="6"/>
  <c r="EE134" i="6"/>
  <c r="EE133" i="6"/>
  <c r="EE132" i="6"/>
  <c r="EE131" i="6"/>
  <c r="EE130" i="6"/>
  <c r="EI129" i="6"/>
  <c r="EO129" i="6" s="1"/>
  <c r="EE129" i="6"/>
  <c r="EI128" i="6"/>
  <c r="EO128" i="6" s="1"/>
  <c r="EE128" i="6"/>
  <c r="EI127" i="6"/>
  <c r="EO127" i="6" s="1"/>
  <c r="EE127" i="6"/>
  <c r="EI126" i="6"/>
  <c r="EO126" i="6" s="1"/>
  <c r="EE126" i="6"/>
  <c r="EO124" i="6"/>
  <c r="EI124" i="6"/>
  <c r="EE124" i="6"/>
  <c r="EE123" i="6"/>
  <c r="EI122" i="6"/>
  <c r="EO122" i="6" s="1"/>
  <c r="EE122" i="6"/>
  <c r="EE121" i="6"/>
  <c r="EI120" i="6"/>
  <c r="EO120" i="6" s="1"/>
  <c r="EE120" i="6"/>
  <c r="EI119" i="6"/>
  <c r="EO119" i="6" s="1"/>
  <c r="EE119" i="6"/>
  <c r="EI118" i="6"/>
  <c r="EO118" i="6" s="1"/>
  <c r="EE118" i="6"/>
  <c r="EI117" i="6"/>
  <c r="EO117" i="6" s="1"/>
  <c r="EE117" i="6"/>
  <c r="EI116" i="6"/>
  <c r="EO116" i="6" s="1"/>
  <c r="EE116" i="6"/>
  <c r="EI115" i="6"/>
  <c r="EO115" i="6" s="1"/>
  <c r="EE115" i="6"/>
  <c r="EI114" i="6"/>
  <c r="EO114" i="6" s="1"/>
  <c r="EE114" i="6"/>
  <c r="EE113" i="6"/>
  <c r="EI111" i="6"/>
  <c r="EO111" i="6" s="1"/>
  <c r="EE111" i="6"/>
  <c r="EI110" i="6"/>
  <c r="EO110" i="6" s="1"/>
  <c r="EE110" i="6"/>
  <c r="EI109" i="6"/>
  <c r="EO109" i="6" s="1"/>
  <c r="EE109" i="6"/>
  <c r="EI108" i="6"/>
  <c r="EO108" i="6" s="1"/>
  <c r="EE108" i="6"/>
  <c r="EI107" i="6"/>
  <c r="EO107" i="6" s="1"/>
  <c r="EE107" i="6"/>
  <c r="EI106" i="6"/>
  <c r="EO106" i="6" s="1"/>
  <c r="EE106" i="6"/>
  <c r="EI105" i="6"/>
  <c r="EO105" i="6" s="1"/>
  <c r="EE105" i="6"/>
  <c r="EI104" i="6"/>
  <c r="EO104" i="6" s="1"/>
  <c r="EE104" i="6"/>
  <c r="EE103" i="6"/>
  <c r="EI102" i="6"/>
  <c r="EO102" i="6" s="1"/>
  <c r="EE102" i="6"/>
  <c r="EI101" i="6"/>
  <c r="EO101" i="6" s="1"/>
  <c r="EE101" i="6"/>
  <c r="EI100" i="6"/>
  <c r="EO100" i="6" s="1"/>
  <c r="EE100" i="6"/>
  <c r="EI98" i="6"/>
  <c r="EO98" i="6" s="1"/>
  <c r="EE98" i="6"/>
  <c r="EI97" i="6"/>
  <c r="EO97" i="6" s="1"/>
  <c r="EE97" i="6"/>
  <c r="EI96" i="6"/>
  <c r="EO96" i="6" s="1"/>
  <c r="EE96" i="6"/>
  <c r="EI95" i="6"/>
  <c r="EO95" i="6" s="1"/>
  <c r="EE95" i="6"/>
  <c r="EI94" i="6"/>
  <c r="EE94" i="6"/>
  <c r="EE93" i="6"/>
  <c r="EI92" i="6"/>
  <c r="EO92" i="6" s="1"/>
  <c r="EE92" i="6"/>
  <c r="EI91" i="6"/>
  <c r="EO91" i="6" s="1"/>
  <c r="EE91" i="6"/>
  <c r="EI90" i="6"/>
  <c r="EO90" i="6" s="1"/>
  <c r="EE90" i="6"/>
  <c r="EI89" i="6"/>
  <c r="EO89" i="6" s="1"/>
  <c r="EE89" i="6"/>
  <c r="EI88" i="6"/>
  <c r="EO88" i="6" s="1"/>
  <c r="EE88" i="6"/>
  <c r="EI87" i="6"/>
  <c r="EO87" i="6" s="1"/>
  <c r="EE87" i="6"/>
  <c r="EI85" i="6"/>
  <c r="EO85" i="6" s="1"/>
  <c r="EE85" i="6"/>
  <c r="EI84" i="6"/>
  <c r="EO84" i="6" s="1"/>
  <c r="EE84" i="6"/>
  <c r="EE83" i="6"/>
  <c r="EI82" i="6"/>
  <c r="EO82" i="6" s="1"/>
  <c r="EE82" i="6"/>
  <c r="EI81" i="6"/>
  <c r="EO81" i="6" s="1"/>
  <c r="EE81" i="6"/>
  <c r="EI80" i="6"/>
  <c r="EO80" i="6" s="1"/>
  <c r="EE80" i="6"/>
  <c r="EI79" i="6"/>
  <c r="EO79" i="6" s="1"/>
  <c r="EE79" i="6"/>
  <c r="EI78" i="6"/>
  <c r="EO78" i="6" s="1"/>
  <c r="EE78" i="6"/>
  <c r="EI77" i="6"/>
  <c r="EO77" i="6" s="1"/>
  <c r="EE77" i="6"/>
  <c r="EI76" i="6"/>
  <c r="EO76" i="6" s="1"/>
  <c r="EE76" i="6"/>
  <c r="EI75" i="6"/>
  <c r="EO75" i="6" s="1"/>
  <c r="EE75" i="6"/>
  <c r="EI74" i="6"/>
  <c r="EO74" i="6" s="1"/>
  <c r="EE74" i="6"/>
  <c r="EO121" i="6"/>
  <c r="DW38" i="7"/>
  <c r="DW38" i="10"/>
  <c r="DW38" i="11"/>
  <c r="DW38" i="5"/>
  <c r="DW36" i="7"/>
  <c r="DW36" i="10"/>
  <c r="DW36" i="11"/>
  <c r="DW36" i="5"/>
  <c r="DW35" i="7"/>
  <c r="DW35" i="10"/>
  <c r="DW35" i="11"/>
  <c r="DW35" i="5"/>
  <c r="DW18" i="6"/>
  <c r="DW18" i="7"/>
  <c r="DW18" i="10"/>
  <c r="DW18" i="11"/>
  <c r="DW18" i="5"/>
  <c r="DW16" i="10"/>
  <c r="DW15" i="6"/>
  <c r="DW15" i="7"/>
  <c r="DW15" i="10"/>
  <c r="DW15" i="11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DE44" i="10"/>
  <c r="DD44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Q44" i="10"/>
  <c r="BP44" i="10"/>
  <c r="BO44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R44" i="7"/>
  <c r="Q44" i="7"/>
  <c r="P44" i="7"/>
  <c r="O44" i="7"/>
  <c r="N44" i="7"/>
  <c r="M44" i="7"/>
  <c r="L44" i="7"/>
  <c r="K44" i="7"/>
  <c r="J44" i="7"/>
  <c r="I44" i="7"/>
  <c r="H44" i="7"/>
  <c r="G44" i="7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5" i="6"/>
  <c r="R44" i="6"/>
  <c r="Q45" i="6"/>
  <c r="Q44" i="6"/>
  <c r="P45" i="6"/>
  <c r="P44" i="6"/>
  <c r="O45" i="6"/>
  <c r="O44" i="6"/>
  <c r="N45" i="6"/>
  <c r="N44" i="6"/>
  <c r="M45" i="6"/>
  <c r="M44" i="6"/>
  <c r="L45" i="6"/>
  <c r="L44" i="6"/>
  <c r="K45" i="6"/>
  <c r="K44" i="6"/>
  <c r="J45" i="6"/>
  <c r="J44" i="6"/>
  <c r="I45" i="6"/>
  <c r="I44" i="6"/>
  <c r="H45" i="6"/>
  <c r="H44" i="6"/>
  <c r="G45" i="6"/>
  <c r="G44" i="6"/>
  <c r="T45" i="5"/>
  <c r="U45" i="5"/>
  <c r="V45" i="5"/>
  <c r="W45" i="5"/>
  <c r="X45" i="5"/>
  <c r="Y45" i="5"/>
  <c r="Z45" i="5"/>
  <c r="AA45" i="5"/>
  <c r="AB45" i="5"/>
  <c r="AC45" i="5"/>
  <c r="AD45" i="5"/>
  <c r="S45" i="5"/>
  <c r="I102" i="89"/>
  <c r="I91" i="89"/>
  <c r="I80" i="89"/>
  <c r="I69" i="89"/>
  <c r="I47" i="89"/>
  <c r="N22" i="65"/>
  <c r="N21" i="65"/>
  <c r="N16" i="65"/>
  <c r="I25" i="89"/>
  <c r="I113" i="89"/>
  <c r="EL8" i="6"/>
  <c r="EM8" i="6" s="1"/>
  <c r="EE8" i="6"/>
  <c r="EF8" i="6" s="1"/>
  <c r="EG8" i="6" s="1"/>
  <c r="EJ8" i="6"/>
  <c r="ED8" i="6"/>
  <c r="EE9" i="6"/>
  <c r="EE10" i="6"/>
  <c r="EE11" i="6"/>
  <c r="EE12" i="6"/>
  <c r="EE13" i="6"/>
  <c r="EE14" i="6"/>
  <c r="EE15" i="6"/>
  <c r="EE16" i="6"/>
  <c r="EE17" i="6"/>
  <c r="EE18" i="6"/>
  <c r="EE19" i="6"/>
  <c r="EE21" i="6"/>
  <c r="EE22" i="6"/>
  <c r="EE23" i="6"/>
  <c r="EE24" i="6"/>
  <c r="EE25" i="6"/>
  <c r="EE26" i="6"/>
  <c r="EE27" i="6"/>
  <c r="EE28" i="6"/>
  <c r="EE29" i="6"/>
  <c r="EE30" i="6"/>
  <c r="EE31" i="6"/>
  <c r="EE32" i="6"/>
  <c r="EE35" i="6"/>
  <c r="EE36" i="6"/>
  <c r="EE37" i="6"/>
  <c r="EE38" i="6"/>
  <c r="EE39" i="6"/>
  <c r="EE40" i="6"/>
  <c r="EE41" i="6"/>
  <c r="EE42" i="6"/>
  <c r="EE43" i="6"/>
  <c r="EE44" i="6"/>
  <c r="EE45" i="6"/>
  <c r="EE46" i="6"/>
  <c r="EE48" i="6"/>
  <c r="EE49" i="6"/>
  <c r="EE50" i="6"/>
  <c r="EE51" i="6"/>
  <c r="EE52" i="6"/>
  <c r="EE53" i="6"/>
  <c r="EE54" i="6"/>
  <c r="EE55" i="6"/>
  <c r="EE56" i="6"/>
  <c r="EE57" i="6"/>
  <c r="EE58" i="6"/>
  <c r="EE59" i="6"/>
  <c r="EE63" i="6"/>
  <c r="EE64" i="6"/>
  <c r="EE65" i="6"/>
  <c r="EE66" i="6"/>
  <c r="EE67" i="6"/>
  <c r="EE68" i="6"/>
  <c r="EE69" i="6"/>
  <c r="EE70" i="6"/>
  <c r="EE71" i="6"/>
  <c r="EE72" i="6"/>
  <c r="EE8" i="7"/>
  <c r="EF8" i="7" s="1"/>
  <c r="EG8" i="7" s="1"/>
  <c r="ED8" i="7"/>
  <c r="EE9" i="7"/>
  <c r="EE10" i="7"/>
  <c r="EE11" i="7"/>
  <c r="EE12" i="7"/>
  <c r="EE13" i="7"/>
  <c r="EE14" i="7"/>
  <c r="EE15" i="7"/>
  <c r="EE16" i="7"/>
  <c r="EE17" i="7"/>
  <c r="EE18" i="7"/>
  <c r="EE19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3" i="7"/>
  <c r="EE64" i="7"/>
  <c r="EE65" i="7"/>
  <c r="EE66" i="7"/>
  <c r="EE67" i="7"/>
  <c r="EE68" i="7"/>
  <c r="EE69" i="7"/>
  <c r="EE70" i="7"/>
  <c r="EE71" i="7"/>
  <c r="EE72" i="7"/>
  <c r="EE8" i="11"/>
  <c r="EF8" i="11" s="1"/>
  <c r="EG8" i="11" s="1"/>
  <c r="ED8" i="11"/>
  <c r="EE9" i="11"/>
  <c r="EE10" i="11"/>
  <c r="EE11" i="11"/>
  <c r="EE12" i="11"/>
  <c r="EE13" i="11"/>
  <c r="EE14" i="11"/>
  <c r="EE15" i="11"/>
  <c r="EE16" i="11"/>
  <c r="EE17" i="11"/>
  <c r="EE18" i="11"/>
  <c r="EE19" i="11"/>
  <c r="EE21" i="11"/>
  <c r="EE22" i="11"/>
  <c r="EE23" i="11"/>
  <c r="EE24" i="11"/>
  <c r="EE25" i="11"/>
  <c r="EE26" i="11"/>
  <c r="EE27" i="11"/>
  <c r="EE28" i="11"/>
  <c r="EE29" i="11"/>
  <c r="EE30" i="11"/>
  <c r="EE31" i="11"/>
  <c r="EE32" i="11"/>
  <c r="EE35" i="11"/>
  <c r="EE36" i="11"/>
  <c r="EE37" i="11"/>
  <c r="EE38" i="11"/>
  <c r="EE39" i="11"/>
  <c r="EE40" i="11"/>
  <c r="EE41" i="11"/>
  <c r="EE42" i="11"/>
  <c r="EE43" i="11"/>
  <c r="EE44" i="11"/>
  <c r="EE45" i="11"/>
  <c r="EE46" i="11"/>
  <c r="EE48" i="11"/>
  <c r="EE49" i="11"/>
  <c r="EE50" i="11"/>
  <c r="EE51" i="11"/>
  <c r="EE52" i="11"/>
  <c r="EE53" i="11"/>
  <c r="EE54" i="11"/>
  <c r="EE55" i="11"/>
  <c r="EE56" i="11"/>
  <c r="EE57" i="11"/>
  <c r="EE58" i="11"/>
  <c r="EE59" i="11"/>
  <c r="EE63" i="11"/>
  <c r="EE64" i="11"/>
  <c r="EE65" i="11"/>
  <c r="EE66" i="11"/>
  <c r="EE67" i="11"/>
  <c r="EE68" i="11"/>
  <c r="EE69" i="11"/>
  <c r="EE70" i="11"/>
  <c r="EE71" i="11"/>
  <c r="EE72" i="11"/>
  <c r="EE8" i="10"/>
  <c r="EF8" i="10" s="1"/>
  <c r="EG8" i="10" s="1"/>
  <c r="ED8" i="10"/>
  <c r="EF9" i="10" s="1"/>
  <c r="EE9" i="10"/>
  <c r="EE10" i="10"/>
  <c r="EE11" i="10"/>
  <c r="EE12" i="10"/>
  <c r="EE13" i="10"/>
  <c r="EE14" i="10"/>
  <c r="EE15" i="10"/>
  <c r="EE16" i="10"/>
  <c r="EE17" i="10"/>
  <c r="EE18" i="10"/>
  <c r="EE19" i="10"/>
  <c r="EE21" i="10"/>
  <c r="EE22" i="10"/>
  <c r="EE23" i="10"/>
  <c r="EE24" i="10"/>
  <c r="EE25" i="10"/>
  <c r="EE26" i="10"/>
  <c r="EE27" i="10"/>
  <c r="EE28" i="10"/>
  <c r="EE29" i="10"/>
  <c r="EE30" i="10"/>
  <c r="EE31" i="10"/>
  <c r="EE32" i="10"/>
  <c r="EE35" i="10"/>
  <c r="EE36" i="10"/>
  <c r="EE37" i="10"/>
  <c r="EE38" i="10"/>
  <c r="EE39" i="10"/>
  <c r="EE40" i="10"/>
  <c r="EE41" i="10"/>
  <c r="EE42" i="10"/>
  <c r="EE43" i="10"/>
  <c r="EE44" i="10"/>
  <c r="EE45" i="10"/>
  <c r="EE46" i="10"/>
  <c r="EE48" i="10"/>
  <c r="EE49" i="10"/>
  <c r="EE50" i="10"/>
  <c r="EE51" i="10"/>
  <c r="EE52" i="10"/>
  <c r="EE53" i="10"/>
  <c r="EE54" i="10"/>
  <c r="EE55" i="10"/>
  <c r="EE56" i="10"/>
  <c r="EE57" i="10"/>
  <c r="EE58" i="10"/>
  <c r="EE59" i="10"/>
  <c r="EE63" i="10"/>
  <c r="EE64" i="10"/>
  <c r="EE65" i="10"/>
  <c r="EE66" i="10"/>
  <c r="EE67" i="10"/>
  <c r="EE68" i="10"/>
  <c r="EE69" i="10"/>
  <c r="EE70" i="10"/>
  <c r="EE71" i="10"/>
  <c r="EE72" i="10"/>
  <c r="F23" i="6"/>
  <c r="G22" i="6"/>
  <c r="H22" i="6" s="1"/>
  <c r="I22" i="6" s="1"/>
  <c r="J22" i="6" s="1"/>
  <c r="K22" i="6" s="1"/>
  <c r="L22" i="6" s="1"/>
  <c r="M22" i="6" s="1"/>
  <c r="N22" i="6" s="1"/>
  <c r="O22" i="6" s="1"/>
  <c r="P22" i="6" s="1"/>
  <c r="Q22" i="6" s="1"/>
  <c r="R22" i="6" s="1"/>
  <c r="S22" i="6" s="1"/>
  <c r="T22" i="6" s="1"/>
  <c r="U22" i="6" s="1"/>
  <c r="V22" i="6" s="1"/>
  <c r="W22" i="6" s="1"/>
  <c r="X22" i="6" s="1"/>
  <c r="Y22" i="6" s="1"/>
  <c r="Z22" i="6" s="1"/>
  <c r="AA22" i="6" s="1"/>
  <c r="AB22" i="6" s="1"/>
  <c r="AC22" i="6" s="1"/>
  <c r="AD22" i="6" s="1"/>
  <c r="F23" i="5"/>
  <c r="EI72" i="6"/>
  <c r="EO72" i="6" s="1"/>
  <c r="EI71" i="6"/>
  <c r="EO71" i="6" s="1"/>
  <c r="EI70" i="6"/>
  <c r="EO70" i="6" s="1"/>
  <c r="EI69" i="6"/>
  <c r="EO69" i="6" s="1"/>
  <c r="EI68" i="6"/>
  <c r="EO68" i="6" s="1"/>
  <c r="EI67" i="6"/>
  <c r="EO67" i="6" s="1"/>
  <c r="EI66" i="6"/>
  <c r="EO66" i="6"/>
  <c r="EI65" i="6"/>
  <c r="EO65" i="6" s="1"/>
  <c r="EI64" i="6"/>
  <c r="EO64" i="6" s="1"/>
  <c r="EI59" i="6"/>
  <c r="EO59" i="6" s="1"/>
  <c r="EI58" i="6"/>
  <c r="EO58" i="6"/>
  <c r="EI57" i="6"/>
  <c r="EO57" i="6" s="1"/>
  <c r="EI56" i="6"/>
  <c r="EO56" i="6" s="1"/>
  <c r="EI55" i="6"/>
  <c r="EO55" i="6" s="1"/>
  <c r="EI54" i="6"/>
  <c r="EO54" i="6" s="1"/>
  <c r="EI52" i="6"/>
  <c r="EO52" i="6" s="1"/>
  <c r="EI51" i="6"/>
  <c r="EO51" i="6"/>
  <c r="EI50" i="6"/>
  <c r="EO50" i="6" s="1"/>
  <c r="EI49" i="6"/>
  <c r="EO49" i="6" s="1"/>
  <c r="EI48" i="6"/>
  <c r="EO48" i="6" s="1"/>
  <c r="EI46" i="6"/>
  <c r="EO46" i="6" s="1"/>
  <c r="EI45" i="6"/>
  <c r="EO45" i="6" s="1"/>
  <c r="EI44" i="6"/>
  <c r="EO44" i="6" s="1"/>
  <c r="EI42" i="6"/>
  <c r="EO42" i="6" s="1"/>
  <c r="EI41" i="6"/>
  <c r="EO41" i="6" s="1"/>
  <c r="EI40" i="6"/>
  <c r="EO40" i="6" s="1"/>
  <c r="EI29" i="6"/>
  <c r="EO29" i="6" s="1"/>
  <c r="EI28" i="6"/>
  <c r="EO28" i="6" s="1"/>
  <c r="EI27" i="6"/>
  <c r="EO27" i="6"/>
  <c r="EI26" i="6"/>
  <c r="EO26" i="6" s="1"/>
  <c r="EI25" i="6"/>
  <c r="EO25" i="6" s="1"/>
  <c r="EI24" i="6"/>
  <c r="EO24" i="6" s="1"/>
  <c r="EI22" i="6"/>
  <c r="EO22" i="6" s="1"/>
  <c r="EI21" i="6"/>
  <c r="EO21" i="6" s="1"/>
  <c r="G22" i="7"/>
  <c r="H22" i="7" s="1"/>
  <c r="I22" i="7" s="1"/>
  <c r="J22" i="7" s="1"/>
  <c r="K22" i="7" s="1"/>
  <c r="L22" i="7" s="1"/>
  <c r="M22" i="7" s="1"/>
  <c r="N22" i="7" s="1"/>
  <c r="O22" i="7" s="1"/>
  <c r="P22" i="7" s="1"/>
  <c r="Q22" i="7" s="1"/>
  <c r="R22" i="7" s="1"/>
  <c r="S22" i="7" s="1"/>
  <c r="T22" i="7" s="1"/>
  <c r="U22" i="7" s="1"/>
  <c r="V22" i="7" s="1"/>
  <c r="W22" i="7" s="1"/>
  <c r="X22" i="7" s="1"/>
  <c r="Y22" i="7" s="1"/>
  <c r="Z22" i="7" s="1"/>
  <c r="AA22" i="7" s="1"/>
  <c r="AB22" i="7" s="1"/>
  <c r="AC22" i="7" s="1"/>
  <c r="AD22" i="7" s="1"/>
  <c r="G22" i="11"/>
  <c r="H22" i="11" s="1"/>
  <c r="I22" i="11" s="1"/>
  <c r="J22" i="11" s="1"/>
  <c r="K22" i="11" s="1"/>
  <c r="L22" i="11" s="1"/>
  <c r="M22" i="11" s="1"/>
  <c r="N22" i="11" s="1"/>
  <c r="O22" i="11" s="1"/>
  <c r="P22" i="11" s="1"/>
  <c r="Q22" i="11" s="1"/>
  <c r="R22" i="11" s="1"/>
  <c r="S22" i="11" s="1"/>
  <c r="T22" i="11" s="1"/>
  <c r="U22" i="11" s="1"/>
  <c r="V22" i="11" s="1"/>
  <c r="W22" i="11" s="1"/>
  <c r="X22" i="11" s="1"/>
  <c r="Y22" i="11" s="1"/>
  <c r="Z22" i="11" s="1"/>
  <c r="AA22" i="11" s="1"/>
  <c r="AB22" i="11" s="1"/>
  <c r="AC22" i="11" s="1"/>
  <c r="AD22" i="11" s="1"/>
  <c r="F23" i="7"/>
  <c r="F23" i="10"/>
  <c r="F23" i="11"/>
  <c r="E30" i="55"/>
  <c r="E31" i="55"/>
  <c r="EI19" i="6"/>
  <c r="EO19" i="6" s="1"/>
  <c r="EI18" i="6"/>
  <c r="EO18" i="6" s="1"/>
  <c r="EI17" i="6"/>
  <c r="EO17" i="6" s="1"/>
  <c r="EI16" i="6"/>
  <c r="EO16" i="6"/>
  <c r="EI15" i="6"/>
  <c r="EO15" i="6" s="1"/>
  <c r="EI14" i="6"/>
  <c r="EO14" i="6" s="1"/>
  <c r="EI12" i="6"/>
  <c r="EO12" i="6"/>
  <c r="EI11" i="6"/>
  <c r="EO11" i="6" s="1"/>
  <c r="EI10" i="6"/>
  <c r="EO10" i="6" s="1"/>
  <c r="EI9" i="6"/>
  <c r="EO9" i="6" s="1"/>
  <c r="EI8" i="6"/>
  <c r="EO8" i="6" s="1"/>
  <c r="ER1" i="6"/>
  <c r="ED9" i="6"/>
  <c r="EL9" i="6"/>
  <c r="EJ9" i="6"/>
  <c r="EJ10" i="6" s="1"/>
  <c r="EJ11" i="6" s="1"/>
  <c r="ED9" i="10"/>
  <c r="A2" i="94" l="1"/>
  <c r="A2" i="102"/>
  <c r="AI18" i="88"/>
  <c r="AI16" i="6" s="1"/>
  <c r="AM18" i="88"/>
  <c r="AM16" i="6" s="1"/>
  <c r="AK18" i="88"/>
  <c r="AK16" i="6" s="1"/>
  <c r="AO18" i="88"/>
  <c r="AO16" i="6" s="1"/>
  <c r="AL18" i="88"/>
  <c r="AL16" i="6" s="1"/>
  <c r="AF18" i="88"/>
  <c r="AF16" i="6" s="1"/>
  <c r="AJ18" i="88"/>
  <c r="AJ16" i="6" s="1"/>
  <c r="AN18" i="88"/>
  <c r="AN16" i="6" s="1"/>
  <c r="AG18" i="88"/>
  <c r="AG16" i="6" s="1"/>
  <c r="AH18" i="88"/>
  <c r="AH16" i="6" s="1"/>
  <c r="AE18" i="88"/>
  <c r="AI19" i="88"/>
  <c r="AI16" i="11" s="1"/>
  <c r="AE19" i="88"/>
  <c r="AK19" i="88"/>
  <c r="AK16" i="11" s="1"/>
  <c r="AH19" i="88"/>
  <c r="AH16" i="11" s="1"/>
  <c r="AF19" i="88"/>
  <c r="AF16" i="11" s="1"/>
  <c r="AJ19" i="88"/>
  <c r="AJ16" i="11" s="1"/>
  <c r="AG19" i="88"/>
  <c r="AG16" i="11" s="1"/>
  <c r="AL19" i="88"/>
  <c r="AL16" i="11" s="1"/>
  <c r="AI15" i="88"/>
  <c r="AI16" i="7" s="1"/>
  <c r="AE15" i="88"/>
  <c r="AG15" i="88"/>
  <c r="AG16" i="7" s="1"/>
  <c r="AL15" i="88"/>
  <c r="AL16" i="7" s="1"/>
  <c r="AF15" i="88"/>
  <c r="AF16" i="7" s="1"/>
  <c r="AJ15" i="88"/>
  <c r="AJ16" i="7" s="1"/>
  <c r="AK15" i="88"/>
  <c r="AK16" i="7" s="1"/>
  <c r="AH15" i="88"/>
  <c r="AH16" i="7" s="1"/>
  <c r="Q37" i="5"/>
  <c r="M37" i="5"/>
  <c r="I37" i="5"/>
  <c r="P37" i="5"/>
  <c r="L37" i="5"/>
  <c r="H37" i="5"/>
  <c r="O37" i="5"/>
  <c r="K37" i="5"/>
  <c r="G37" i="5"/>
  <c r="N37" i="5"/>
  <c r="J37" i="5"/>
  <c r="N37" i="10"/>
  <c r="J37" i="10"/>
  <c r="Q37" i="10"/>
  <c r="M37" i="10"/>
  <c r="I37" i="10"/>
  <c r="P37" i="10"/>
  <c r="L37" i="10"/>
  <c r="H37" i="10"/>
  <c r="O37" i="10"/>
  <c r="K37" i="10"/>
  <c r="G37" i="10"/>
  <c r="P37" i="6"/>
  <c r="L37" i="6"/>
  <c r="H37" i="6"/>
  <c r="O37" i="6"/>
  <c r="K37" i="6"/>
  <c r="G37" i="6"/>
  <c r="N37" i="6"/>
  <c r="J37" i="6"/>
  <c r="Q37" i="6"/>
  <c r="M37" i="6"/>
  <c r="I37" i="6"/>
  <c r="K37" i="7"/>
  <c r="O37" i="7"/>
  <c r="I37" i="7"/>
  <c r="J37" i="7"/>
  <c r="G37" i="7"/>
  <c r="H37" i="7"/>
  <c r="L37" i="7"/>
  <c r="P37" i="7"/>
  <c r="Q37" i="7"/>
  <c r="N37" i="7"/>
  <c r="M37" i="7"/>
  <c r="O37" i="11"/>
  <c r="K37" i="11"/>
  <c r="G37" i="11"/>
  <c r="N37" i="11"/>
  <c r="J37" i="11"/>
  <c r="Q37" i="11"/>
  <c r="M37" i="11"/>
  <c r="I37" i="11"/>
  <c r="P37" i="11"/>
  <c r="L37" i="11"/>
  <c r="H37" i="11"/>
  <c r="T44" i="7"/>
  <c r="DL44" i="7"/>
  <c r="CZ44" i="7"/>
  <c r="CN44" i="7"/>
  <c r="CB44" i="7"/>
  <c r="BP44" i="7"/>
  <c r="BD44" i="7"/>
  <c r="AR44" i="7"/>
  <c r="AF44" i="7"/>
  <c r="X44" i="7"/>
  <c r="DP44" i="7"/>
  <c r="DD44" i="7"/>
  <c r="CR44" i="7"/>
  <c r="CF44" i="7"/>
  <c r="BT44" i="7"/>
  <c r="BH44" i="7"/>
  <c r="AV44" i="7"/>
  <c r="AJ44" i="7"/>
  <c r="AB44" i="7"/>
  <c r="DT44" i="7"/>
  <c r="DH44" i="7"/>
  <c r="CV44" i="7"/>
  <c r="CJ44" i="7"/>
  <c r="BX44" i="7"/>
  <c r="BL44" i="7"/>
  <c r="AZ44" i="7"/>
  <c r="AN44" i="7"/>
  <c r="DM44" i="7"/>
  <c r="DA44" i="7"/>
  <c r="CO44" i="7"/>
  <c r="CC44" i="7"/>
  <c r="BQ44" i="7"/>
  <c r="BE44" i="7"/>
  <c r="AS44" i="7"/>
  <c r="AG44" i="7"/>
  <c r="U44" i="7"/>
  <c r="DQ44" i="7"/>
  <c r="DE44" i="7"/>
  <c r="CS44" i="7"/>
  <c r="CG44" i="7"/>
  <c r="BU44" i="7"/>
  <c r="BI44" i="7"/>
  <c r="AW44" i="7"/>
  <c r="AK44" i="7"/>
  <c r="Y44" i="7"/>
  <c r="DU44" i="7"/>
  <c r="DI44" i="7"/>
  <c r="CW44" i="7"/>
  <c r="CK44" i="7"/>
  <c r="BY44" i="7"/>
  <c r="BM44" i="7"/>
  <c r="BA44" i="7"/>
  <c r="AO44" i="7"/>
  <c r="AC44" i="7"/>
  <c r="V44" i="7"/>
  <c r="DN44" i="7"/>
  <c r="DB44" i="7"/>
  <c r="CP44" i="7"/>
  <c r="CD44" i="7"/>
  <c r="BR44" i="7"/>
  <c r="BF44" i="7"/>
  <c r="AT44" i="7"/>
  <c r="AH44" i="7"/>
  <c r="Z44" i="7"/>
  <c r="DR44" i="7"/>
  <c r="DF44" i="7"/>
  <c r="CT44" i="7"/>
  <c r="CH44" i="7"/>
  <c r="BV44" i="7"/>
  <c r="BJ44" i="7"/>
  <c r="AX44" i="7"/>
  <c r="AL44" i="7"/>
  <c r="AD44" i="7"/>
  <c r="DV44" i="7"/>
  <c r="DJ44" i="7"/>
  <c r="CX44" i="7"/>
  <c r="CL44" i="7"/>
  <c r="BZ44" i="7"/>
  <c r="BN44" i="7"/>
  <c r="BB44" i="7"/>
  <c r="AP44" i="7"/>
  <c r="DK44" i="7"/>
  <c r="CY44" i="7"/>
  <c r="CM44" i="7"/>
  <c r="CA44" i="7"/>
  <c r="BO44" i="7"/>
  <c r="BC44" i="7"/>
  <c r="AQ44" i="7"/>
  <c r="AE44" i="7"/>
  <c r="S44" i="7"/>
  <c r="DO44" i="7"/>
  <c r="DC44" i="7"/>
  <c r="CQ44" i="7"/>
  <c r="CE44" i="7"/>
  <c r="BS44" i="7"/>
  <c r="BG44" i="7"/>
  <c r="AU44" i="7"/>
  <c r="AI44" i="7"/>
  <c r="W44" i="7"/>
  <c r="DS44" i="7"/>
  <c r="DG44" i="7"/>
  <c r="CU44" i="7"/>
  <c r="CI44" i="7"/>
  <c r="BW44" i="7"/>
  <c r="BK44" i="7"/>
  <c r="AY44" i="7"/>
  <c r="AM44" i="7"/>
  <c r="AA44" i="7"/>
  <c r="Q22" i="65"/>
  <c r="P22" i="65"/>
  <c r="P16" i="65"/>
  <c r="Q16" i="65"/>
  <c r="P21" i="65"/>
  <c r="Q21" i="65"/>
  <c r="EF9" i="11"/>
  <c r="ED9" i="11"/>
  <c r="ED10" i="11" s="1"/>
  <c r="EF11" i="11" s="1"/>
  <c r="EL10" i="6"/>
  <c r="EF10" i="6"/>
  <c r="EF10" i="10"/>
  <c r="EF9" i="6"/>
  <c r="ER9" i="6" s="1"/>
  <c r="EI37" i="92"/>
  <c r="EK37" i="92"/>
  <c r="EI103" i="92"/>
  <c r="EK103" i="92"/>
  <c r="EG9" i="11"/>
  <c r="ED10" i="6"/>
  <c r="EF11" i="6" s="1"/>
  <c r="EP8" i="6"/>
  <c r="AJ45" i="5"/>
  <c r="AH45" i="5"/>
  <c r="A2" i="11"/>
  <c r="A2" i="10"/>
  <c r="A2" i="7"/>
  <c r="A2" i="6"/>
  <c r="EL12" i="6"/>
  <c r="EJ12" i="6"/>
  <c r="EL13" i="6" s="1"/>
  <c r="ER10" i="6"/>
  <c r="EG9" i="10"/>
  <c r="EG10" i="10" s="1"/>
  <c r="EL11" i="6"/>
  <c r="ED10" i="10"/>
  <c r="EF11" i="10" s="1"/>
  <c r="EP9" i="6"/>
  <c r="ER11" i="6"/>
  <c r="EM9" i="6"/>
  <c r="EM10" i="6" s="1"/>
  <c r="EO94" i="6"/>
  <c r="G23" i="11"/>
  <c r="G25" i="11" s="1"/>
  <c r="G23" i="7"/>
  <c r="G25" i="7" s="1"/>
  <c r="EJ13" i="6"/>
  <c r="EL24" i="5"/>
  <c r="EL28" i="5"/>
  <c r="EL32" i="5"/>
  <c r="EL38" i="5"/>
  <c r="EL42" i="5"/>
  <c r="EL46" i="5"/>
  <c r="EL51" i="5"/>
  <c r="EL60" i="5"/>
  <c r="EL66" i="5"/>
  <c r="EL70" i="5"/>
  <c r="EL75" i="5"/>
  <c r="EL79" i="5"/>
  <c r="EL83" i="5"/>
  <c r="EL88" i="5"/>
  <c r="EL92" i="5"/>
  <c r="EL96" i="5"/>
  <c r="EL101" i="5"/>
  <c r="EL105" i="5"/>
  <c r="EL109" i="5"/>
  <c r="EL114" i="5"/>
  <c r="EL118" i="5"/>
  <c r="EL122" i="5"/>
  <c r="EL127" i="5"/>
  <c r="EL131" i="5"/>
  <c r="EL135" i="5"/>
  <c r="EL12" i="5"/>
  <c r="EL16" i="5"/>
  <c r="EL20" i="5"/>
  <c r="EL25" i="5"/>
  <c r="EL33" i="5"/>
  <c r="EL43" i="5"/>
  <c r="EL52" i="5"/>
  <c r="EL61" i="5"/>
  <c r="EL67" i="5"/>
  <c r="EL76" i="5"/>
  <c r="EL84" i="5"/>
  <c r="EL93" i="5"/>
  <c r="EL29" i="5"/>
  <c r="EL39" i="5"/>
  <c r="EL47" i="5"/>
  <c r="EL55" i="5"/>
  <c r="EL63" i="5"/>
  <c r="EL71" i="5"/>
  <c r="EL80" i="5"/>
  <c r="EL89" i="5"/>
  <c r="EL26" i="5"/>
  <c r="EL36" i="5"/>
  <c r="EL44" i="5"/>
  <c r="EL53" i="5"/>
  <c r="EL68" i="5"/>
  <c r="EL77" i="5"/>
  <c r="EL86" i="5"/>
  <c r="EL94" i="5"/>
  <c r="EL100" i="5"/>
  <c r="EL106" i="5"/>
  <c r="EL112" i="5"/>
  <c r="EL117" i="5"/>
  <c r="EL123" i="5"/>
  <c r="EL129" i="5"/>
  <c r="EL134" i="5"/>
  <c r="EL13" i="5"/>
  <c r="EL18" i="5"/>
  <c r="EL22" i="5"/>
  <c r="EL40" i="5"/>
  <c r="EL56" i="5"/>
  <c r="EL64" i="5"/>
  <c r="EL81" i="5"/>
  <c r="EL90" i="5"/>
  <c r="EL103" i="5"/>
  <c r="EL108" i="5"/>
  <c r="EL120" i="5"/>
  <c r="EL10" i="5"/>
  <c r="EM10" i="5" s="1"/>
  <c r="EL27" i="5"/>
  <c r="EL37" i="5"/>
  <c r="EL45" i="5"/>
  <c r="EL54" i="5"/>
  <c r="EL69" i="5"/>
  <c r="EL78" i="5"/>
  <c r="EL87" i="5"/>
  <c r="EL95" i="5"/>
  <c r="EL102" i="5"/>
  <c r="EL107" i="5"/>
  <c r="EL113" i="5"/>
  <c r="EL119" i="5"/>
  <c r="EL125" i="5"/>
  <c r="EL130" i="5"/>
  <c r="EL136" i="5"/>
  <c r="EL14" i="5"/>
  <c r="EL19" i="5"/>
  <c r="EL30" i="5"/>
  <c r="EL49" i="5"/>
  <c r="EL73" i="5"/>
  <c r="EL97" i="5"/>
  <c r="EL115" i="5"/>
  <c r="EL126" i="5"/>
  <c r="EL132" i="5"/>
  <c r="EL15" i="5"/>
  <c r="EL23" i="5"/>
  <c r="EL31" i="5"/>
  <c r="EL41" i="5"/>
  <c r="EL50" i="5"/>
  <c r="EL59" i="5"/>
  <c r="EL65" i="5"/>
  <c r="EL74" i="5"/>
  <c r="EL82" i="5"/>
  <c r="EL91" i="5"/>
  <c r="EL99" i="5"/>
  <c r="EL104" i="5"/>
  <c r="EL110" i="5"/>
  <c r="EL116" i="5"/>
  <c r="EL121" i="5"/>
  <c r="EL128" i="5"/>
  <c r="EL133" i="5"/>
  <c r="EL11" i="5"/>
  <c r="EL17" i="5"/>
  <c r="ER134" i="5"/>
  <c r="ER130" i="5"/>
  <c r="ER126" i="5"/>
  <c r="ER121" i="5"/>
  <c r="ER117" i="5"/>
  <c r="ER113" i="5"/>
  <c r="ER108" i="5"/>
  <c r="ER104" i="5"/>
  <c r="ER100" i="5"/>
  <c r="ER95" i="5"/>
  <c r="ER91" i="5"/>
  <c r="ER87" i="5"/>
  <c r="ER82" i="5"/>
  <c r="ER78" i="5"/>
  <c r="ER74" i="5"/>
  <c r="ER69" i="5"/>
  <c r="ER65" i="5"/>
  <c r="ER59" i="5"/>
  <c r="ER54" i="5"/>
  <c r="ER50" i="5"/>
  <c r="ER45" i="5"/>
  <c r="ER41" i="5"/>
  <c r="ER37" i="5"/>
  <c r="ER31" i="5"/>
  <c r="ER27" i="5"/>
  <c r="ER23" i="5"/>
  <c r="ER18" i="5"/>
  <c r="ER14" i="5"/>
  <c r="ER10" i="5"/>
  <c r="ES10" i="5" s="1"/>
  <c r="ER133" i="5"/>
  <c r="ER125" i="5"/>
  <c r="ER120" i="5"/>
  <c r="ER116" i="5"/>
  <c r="ER107" i="5"/>
  <c r="ER99" i="5"/>
  <c r="ER90" i="5"/>
  <c r="ER81" i="5"/>
  <c r="ER73" i="5"/>
  <c r="ER64" i="5"/>
  <c r="ER56" i="5"/>
  <c r="ER49" i="5"/>
  <c r="ER40" i="5"/>
  <c r="ER30" i="5"/>
  <c r="ER22" i="5"/>
  <c r="ER13" i="5"/>
  <c r="ER129" i="5"/>
  <c r="ER112" i="5"/>
  <c r="ER103" i="5"/>
  <c r="ER94" i="5"/>
  <c r="ER86" i="5"/>
  <c r="ER77" i="5"/>
  <c r="ER68" i="5"/>
  <c r="ER53" i="5"/>
  <c r="ER44" i="5"/>
  <c r="ER36" i="5"/>
  <c r="ER26" i="5"/>
  <c r="ER17" i="5"/>
  <c r="ER132" i="5"/>
  <c r="ER123" i="5"/>
  <c r="ER115" i="5"/>
  <c r="ER106" i="5"/>
  <c r="ER97" i="5"/>
  <c r="ER89" i="5"/>
  <c r="ER80" i="5"/>
  <c r="ER71" i="5"/>
  <c r="ER63" i="5"/>
  <c r="ER55" i="5"/>
  <c r="ER47" i="5"/>
  <c r="ER39" i="5"/>
  <c r="ER29" i="5"/>
  <c r="ER20" i="5"/>
  <c r="ER12" i="5"/>
  <c r="ER128" i="5"/>
  <c r="ER110" i="5"/>
  <c r="ER93" i="5"/>
  <c r="ER76" i="5"/>
  <c r="ER61" i="5"/>
  <c r="ER43" i="5"/>
  <c r="ER25" i="5"/>
  <c r="ER131" i="5"/>
  <c r="ER122" i="5"/>
  <c r="ER114" i="5"/>
  <c r="ER105" i="5"/>
  <c r="ER96" i="5"/>
  <c r="ER88" i="5"/>
  <c r="ER79" i="5"/>
  <c r="ER70" i="5"/>
  <c r="ER46" i="5"/>
  <c r="ER38" i="5"/>
  <c r="ER28" i="5"/>
  <c r="ER19" i="5"/>
  <c r="ER11" i="5"/>
  <c r="ER136" i="5"/>
  <c r="ER119" i="5"/>
  <c r="ER102" i="5"/>
  <c r="ER84" i="5"/>
  <c r="ER67" i="5"/>
  <c r="ER52" i="5"/>
  <c r="ER33" i="5"/>
  <c r="ER16" i="5"/>
  <c r="ER135" i="5"/>
  <c r="ER127" i="5"/>
  <c r="ER118" i="5"/>
  <c r="ER109" i="5"/>
  <c r="ER101" i="5"/>
  <c r="ER92" i="5"/>
  <c r="ER83" i="5"/>
  <c r="ER75" i="5"/>
  <c r="ER66" i="5"/>
  <c r="ER60" i="5"/>
  <c r="ER51" i="5"/>
  <c r="ER42" i="5"/>
  <c r="ER32" i="5"/>
  <c r="ER24" i="5"/>
  <c r="ER15" i="5"/>
  <c r="EX133" i="5"/>
  <c r="EX129" i="5"/>
  <c r="EX125" i="5"/>
  <c r="EX120" i="5"/>
  <c r="EX116" i="5"/>
  <c r="EX112" i="5"/>
  <c r="EX107" i="5"/>
  <c r="EX103" i="5"/>
  <c r="EX99" i="5"/>
  <c r="EX94" i="5"/>
  <c r="EX90" i="5"/>
  <c r="EX86" i="5"/>
  <c r="EX81" i="5"/>
  <c r="EX77" i="5"/>
  <c r="EX73" i="5"/>
  <c r="EX68" i="5"/>
  <c r="EX64" i="5"/>
  <c r="EX56" i="5"/>
  <c r="EX53" i="5"/>
  <c r="EX49" i="5"/>
  <c r="EX44" i="5"/>
  <c r="EX40" i="5"/>
  <c r="EX36" i="5"/>
  <c r="EX30" i="5"/>
  <c r="EX26" i="5"/>
  <c r="EX22" i="5"/>
  <c r="EX17" i="5"/>
  <c r="EX13" i="5"/>
  <c r="EX136" i="5"/>
  <c r="EX132" i="5"/>
  <c r="EX128" i="5"/>
  <c r="EX123" i="5"/>
  <c r="EX119" i="5"/>
  <c r="EX115" i="5"/>
  <c r="EX110" i="5"/>
  <c r="EX106" i="5"/>
  <c r="EX102" i="5"/>
  <c r="EX97" i="5"/>
  <c r="EX93" i="5"/>
  <c r="EX89" i="5"/>
  <c r="EX84" i="5"/>
  <c r="EX80" i="5"/>
  <c r="EX76" i="5"/>
  <c r="EX71" i="5"/>
  <c r="EX67" i="5"/>
  <c r="EX63" i="5"/>
  <c r="EX61" i="5"/>
  <c r="EX55" i="5"/>
  <c r="EX52" i="5"/>
  <c r="EX47" i="5"/>
  <c r="EX43" i="5"/>
  <c r="EX39" i="5"/>
  <c r="EX33" i="5"/>
  <c r="EX29" i="5"/>
  <c r="EX25" i="5"/>
  <c r="EX20" i="5"/>
  <c r="EX16" i="5"/>
  <c r="EX12" i="5"/>
  <c r="EY12" i="5" s="1"/>
  <c r="EX130" i="5"/>
  <c r="EX121" i="5"/>
  <c r="EX113" i="5"/>
  <c r="EX104" i="5"/>
  <c r="EX95" i="5"/>
  <c r="EX87" i="5"/>
  <c r="EX78" i="5"/>
  <c r="EX69" i="5"/>
  <c r="EX54" i="5"/>
  <c r="EX45" i="5"/>
  <c r="EX37" i="5"/>
  <c r="EX27" i="5"/>
  <c r="EX18" i="5"/>
  <c r="EX10" i="5"/>
  <c r="EY10" i="5" s="1"/>
  <c r="EX135" i="5"/>
  <c r="EX131" i="5"/>
  <c r="EX127" i="5"/>
  <c r="EX122" i="5"/>
  <c r="EX118" i="5"/>
  <c r="EX114" i="5"/>
  <c r="EX109" i="5"/>
  <c r="EX105" i="5"/>
  <c r="EX101" i="5"/>
  <c r="EX96" i="5"/>
  <c r="EX92" i="5"/>
  <c r="EX88" i="5"/>
  <c r="EX83" i="5"/>
  <c r="EX79" i="5"/>
  <c r="EX75" i="5"/>
  <c r="EX70" i="5"/>
  <c r="EX66" i="5"/>
  <c r="EX60" i="5"/>
  <c r="EX51" i="5"/>
  <c r="EX46" i="5"/>
  <c r="EX42" i="5"/>
  <c r="EX38" i="5"/>
  <c r="EX32" i="5"/>
  <c r="EX28" i="5"/>
  <c r="EX24" i="5"/>
  <c r="EX19" i="5"/>
  <c r="EX15" i="5"/>
  <c r="EX11" i="5"/>
  <c r="EY11" i="5" s="1"/>
  <c r="EX134" i="5"/>
  <c r="EX126" i="5"/>
  <c r="EX117" i="5"/>
  <c r="EX108" i="5"/>
  <c r="EX100" i="5"/>
  <c r="EX91" i="5"/>
  <c r="EX82" i="5"/>
  <c r="EX74" i="5"/>
  <c r="EX65" i="5"/>
  <c r="EX59" i="5"/>
  <c r="EX50" i="5"/>
  <c r="EX41" i="5"/>
  <c r="EX31" i="5"/>
  <c r="EX23" i="5"/>
  <c r="EX14" i="5"/>
  <c r="EE13" i="5"/>
  <c r="E33" i="55"/>
  <c r="I29" i="55" s="1"/>
  <c r="I36" i="89"/>
  <c r="AG45" i="5"/>
  <c r="AF45" i="5"/>
  <c r="AM45" i="5"/>
  <c r="AP45" i="5"/>
  <c r="AK45" i="5"/>
  <c r="AO45" i="5"/>
  <c r="AV45" i="5"/>
  <c r="EM11" i="6"/>
  <c r="ED11" i="6"/>
  <c r="EP10" i="6"/>
  <c r="E25" i="55"/>
  <c r="H23" i="11"/>
  <c r="EF9" i="7"/>
  <c r="ED9" i="7"/>
  <c r="ER8" i="6"/>
  <c r="AE45" i="5"/>
  <c r="AL45" i="5"/>
  <c r="AI45" i="5"/>
  <c r="AN45" i="5"/>
  <c r="AT45" i="5"/>
  <c r="EF10" i="11"/>
  <c r="I58" i="89"/>
  <c r="I31" i="55" l="1"/>
  <c r="J37" i="92"/>
  <c r="O37" i="92"/>
  <c r="I37" i="92"/>
  <c r="N37" i="92"/>
  <c r="H37" i="92"/>
  <c r="M37" i="92"/>
  <c r="G37" i="92"/>
  <c r="L37" i="92"/>
  <c r="Q37" i="92"/>
  <c r="K37" i="92"/>
  <c r="P37" i="92"/>
  <c r="R37" i="6"/>
  <c r="AE35" i="88"/>
  <c r="AE16" i="7"/>
  <c r="AQ15" i="88"/>
  <c r="EE15" i="88" s="1"/>
  <c r="AE50" i="88"/>
  <c r="AE16" i="6"/>
  <c r="AQ18" i="88"/>
  <c r="EE18" i="88" s="1"/>
  <c r="AE59" i="88"/>
  <c r="AE16" i="11"/>
  <c r="AQ19" i="88"/>
  <c r="EE19" i="88" s="1"/>
  <c r="R37" i="5"/>
  <c r="R37" i="10"/>
  <c r="R37" i="7"/>
  <c r="R37" i="11"/>
  <c r="EK104" i="92"/>
  <c r="EI104" i="92"/>
  <c r="EI105" i="92" s="1"/>
  <c r="EI106" i="92" s="1"/>
  <c r="EI107" i="92" s="1"/>
  <c r="EI108" i="92" s="1"/>
  <c r="EI110" i="92" s="1"/>
  <c r="EI111" i="92" s="1"/>
  <c r="EI112" i="92" s="1"/>
  <c r="EI38" i="92"/>
  <c r="EK38" i="92"/>
  <c r="ED11" i="11"/>
  <c r="EG9" i="6"/>
  <c r="EG10" i="6" s="1"/>
  <c r="ED11" i="10"/>
  <c r="EF12" i="10" s="1"/>
  <c r="EG11" i="10"/>
  <c r="BB45" i="5"/>
  <c r="AY45" i="5"/>
  <c r="AW45" i="5"/>
  <c r="E41" i="65"/>
  <c r="EL14" i="6"/>
  <c r="EJ14" i="6"/>
  <c r="H25" i="11"/>
  <c r="F18" i="55"/>
  <c r="H18" i="55" s="1"/>
  <c r="E45" i="55" s="1"/>
  <c r="F20" i="55"/>
  <c r="H20" i="55" s="1"/>
  <c r="E46" i="55" s="1"/>
  <c r="F17" i="55"/>
  <c r="H17" i="55" s="1"/>
  <c r="E56" i="55" s="1"/>
  <c r="F19" i="55"/>
  <c r="H19" i="55" s="1"/>
  <c r="E57" i="55" s="1"/>
  <c r="F16" i="55"/>
  <c r="F21" i="55"/>
  <c r="H21" i="55" s="1"/>
  <c r="F22" i="55"/>
  <c r="H22" i="55" s="1"/>
  <c r="BK45" i="5"/>
  <c r="AR45" i="5"/>
  <c r="EG10" i="5"/>
  <c r="AS45" i="5"/>
  <c r="EZ10" i="5"/>
  <c r="EZ11" i="5" s="1"/>
  <c r="EZ12" i="5" s="1"/>
  <c r="EE14" i="5"/>
  <c r="I30" i="55"/>
  <c r="EY13" i="5"/>
  <c r="BA45" i="5"/>
  <c r="EN10" i="5"/>
  <c r="BI45" i="5"/>
  <c r="EM11" i="5"/>
  <c r="BH45" i="5"/>
  <c r="AX45" i="5"/>
  <c r="ES11" i="5"/>
  <c r="EG10" i="11"/>
  <c r="EG11" i="11" s="1"/>
  <c r="ES8" i="6"/>
  <c r="ET10" i="5"/>
  <c r="AZ45" i="5"/>
  <c r="AU45" i="5"/>
  <c r="AQ45" i="5"/>
  <c r="EF10" i="7"/>
  <c r="ED10" i="7"/>
  <c r="G23" i="10"/>
  <c r="EF12" i="6"/>
  <c r="ER12" i="6" s="1"/>
  <c r="EP11" i="6"/>
  <c r="ED12" i="6"/>
  <c r="EF13" i="6" s="1"/>
  <c r="ER13" i="6" s="1"/>
  <c r="EM12" i="6"/>
  <c r="EM13" i="6" s="1"/>
  <c r="BF45" i="5"/>
  <c r="BN45" i="5"/>
  <c r="EG9" i="7"/>
  <c r="EG10" i="7" s="1"/>
  <c r="R37" i="92" l="1"/>
  <c r="AE20" i="11"/>
  <c r="AF20" i="11" s="1"/>
  <c r="AG20" i="11" s="1"/>
  <c r="AH20" i="11" s="1"/>
  <c r="AI20" i="11" s="1"/>
  <c r="AJ20" i="11" s="1"/>
  <c r="AK20" i="11" s="1"/>
  <c r="AL20" i="11" s="1"/>
  <c r="AM20" i="11" s="1"/>
  <c r="AN20" i="11" s="1"/>
  <c r="AO20" i="11" s="1"/>
  <c r="AP20" i="11" s="1"/>
  <c r="AQ20" i="11" s="1"/>
  <c r="AR20" i="11" s="1"/>
  <c r="AS20" i="11" s="1"/>
  <c r="AT20" i="11" s="1"/>
  <c r="AU20" i="11" s="1"/>
  <c r="AV20" i="11" s="1"/>
  <c r="AW20" i="11" s="1"/>
  <c r="AX20" i="11" s="1"/>
  <c r="AY20" i="11" s="1"/>
  <c r="AZ20" i="11" s="1"/>
  <c r="BA20" i="11" s="1"/>
  <c r="BB20" i="11" s="1"/>
  <c r="BC20" i="11" s="1"/>
  <c r="BD20" i="11" s="1"/>
  <c r="BE20" i="11" s="1"/>
  <c r="BF20" i="11" s="1"/>
  <c r="BG20" i="11" s="1"/>
  <c r="BH20" i="11" s="1"/>
  <c r="BI20" i="11" s="1"/>
  <c r="BJ20" i="11" s="1"/>
  <c r="BK20" i="11" s="1"/>
  <c r="BL20" i="11" s="1"/>
  <c r="BM20" i="11" s="1"/>
  <c r="BN20" i="11" s="1"/>
  <c r="BO20" i="11" s="1"/>
  <c r="BP20" i="11" s="1"/>
  <c r="BQ20" i="11" s="1"/>
  <c r="BR20" i="11" s="1"/>
  <c r="BS20" i="11" s="1"/>
  <c r="BT20" i="11" s="1"/>
  <c r="BU20" i="11" s="1"/>
  <c r="BV20" i="11" s="1"/>
  <c r="BW20" i="11" s="1"/>
  <c r="BX20" i="11" s="1"/>
  <c r="BY20" i="11" s="1"/>
  <c r="BZ20" i="11" s="1"/>
  <c r="CA20" i="11" s="1"/>
  <c r="CB20" i="11" s="1"/>
  <c r="CC20" i="11" s="1"/>
  <c r="CD20" i="11" s="1"/>
  <c r="CE20" i="11" s="1"/>
  <c r="CF20" i="11" s="1"/>
  <c r="CG20" i="11" s="1"/>
  <c r="CH20" i="11" s="1"/>
  <c r="CI20" i="11" s="1"/>
  <c r="CJ20" i="11" s="1"/>
  <c r="CK20" i="11" s="1"/>
  <c r="CL20" i="11" s="1"/>
  <c r="CM20" i="11" s="1"/>
  <c r="CN20" i="11" s="1"/>
  <c r="CO20" i="11" s="1"/>
  <c r="CP20" i="11" s="1"/>
  <c r="CQ20" i="11" s="1"/>
  <c r="CR20" i="11" s="1"/>
  <c r="CS20" i="11" s="1"/>
  <c r="CT20" i="11" s="1"/>
  <c r="CU20" i="11" s="1"/>
  <c r="CV20" i="11" s="1"/>
  <c r="CW20" i="11" s="1"/>
  <c r="CX20" i="11" s="1"/>
  <c r="CY20" i="11" s="1"/>
  <c r="CZ20" i="11" s="1"/>
  <c r="DA20" i="11" s="1"/>
  <c r="DB20" i="11" s="1"/>
  <c r="DC20" i="11" s="1"/>
  <c r="DD20" i="11" s="1"/>
  <c r="DE20" i="11" s="1"/>
  <c r="DF20" i="11" s="1"/>
  <c r="DG20" i="11" s="1"/>
  <c r="DH20" i="11" s="1"/>
  <c r="DI20" i="11" s="1"/>
  <c r="DJ20" i="11" s="1"/>
  <c r="DK20" i="11" s="1"/>
  <c r="DL20" i="11" s="1"/>
  <c r="DM20" i="11" s="1"/>
  <c r="DN20" i="11" s="1"/>
  <c r="DO20" i="11" s="1"/>
  <c r="DP20" i="11" s="1"/>
  <c r="DQ20" i="11" s="1"/>
  <c r="DR20" i="11" s="1"/>
  <c r="DS20" i="11" s="1"/>
  <c r="DT20" i="11" s="1"/>
  <c r="DU20" i="11" s="1"/>
  <c r="DV20" i="11" s="1"/>
  <c r="DW16" i="11"/>
  <c r="AE22" i="11"/>
  <c r="AF22" i="11" s="1"/>
  <c r="AG22" i="11" s="1"/>
  <c r="AH22" i="11" s="1"/>
  <c r="AI22" i="11" s="1"/>
  <c r="AJ22" i="11" s="1"/>
  <c r="AK22" i="11" s="1"/>
  <c r="AL22" i="11" s="1"/>
  <c r="AM22" i="11" s="1"/>
  <c r="AN22" i="11" s="1"/>
  <c r="AO22" i="11" s="1"/>
  <c r="AP22" i="11" s="1"/>
  <c r="AQ22" i="11" s="1"/>
  <c r="AR22" i="11" s="1"/>
  <c r="AS22" i="11" s="1"/>
  <c r="AT22" i="11" s="1"/>
  <c r="AU22" i="11" s="1"/>
  <c r="AV22" i="11" s="1"/>
  <c r="AW22" i="11" s="1"/>
  <c r="AX22" i="11" s="1"/>
  <c r="AY22" i="11" s="1"/>
  <c r="AZ22" i="11" s="1"/>
  <c r="BA22" i="11" s="1"/>
  <c r="BB22" i="11" s="1"/>
  <c r="BC22" i="11" s="1"/>
  <c r="BD22" i="11" s="1"/>
  <c r="BE22" i="11" s="1"/>
  <c r="BF22" i="11" s="1"/>
  <c r="BG22" i="11" s="1"/>
  <c r="BH22" i="11" s="1"/>
  <c r="BI22" i="11" s="1"/>
  <c r="BJ22" i="11" s="1"/>
  <c r="BK22" i="11" s="1"/>
  <c r="BL22" i="11" s="1"/>
  <c r="BM22" i="11" s="1"/>
  <c r="BN22" i="11" s="1"/>
  <c r="BO22" i="11" s="1"/>
  <c r="BP22" i="11" s="1"/>
  <c r="BQ22" i="11" s="1"/>
  <c r="BR22" i="11" s="1"/>
  <c r="BS22" i="11" s="1"/>
  <c r="BT22" i="11" s="1"/>
  <c r="BU22" i="11" s="1"/>
  <c r="BV22" i="11" s="1"/>
  <c r="BW22" i="11" s="1"/>
  <c r="BX22" i="11" s="1"/>
  <c r="BY22" i="11" s="1"/>
  <c r="BZ22" i="11" s="1"/>
  <c r="CA22" i="11" s="1"/>
  <c r="CB22" i="11" s="1"/>
  <c r="CC22" i="11" s="1"/>
  <c r="CD22" i="11" s="1"/>
  <c r="CE22" i="11" s="1"/>
  <c r="CF22" i="11" s="1"/>
  <c r="CG22" i="11" s="1"/>
  <c r="CH22" i="11" s="1"/>
  <c r="CI22" i="11" s="1"/>
  <c r="CJ22" i="11" s="1"/>
  <c r="CK22" i="11" s="1"/>
  <c r="CL22" i="11" s="1"/>
  <c r="CM22" i="11" s="1"/>
  <c r="CN22" i="11" s="1"/>
  <c r="CO22" i="11" s="1"/>
  <c r="CP22" i="11" s="1"/>
  <c r="CQ22" i="11" s="1"/>
  <c r="CR22" i="11" s="1"/>
  <c r="CS22" i="11" s="1"/>
  <c r="CT22" i="11" s="1"/>
  <c r="CU22" i="11" s="1"/>
  <c r="CV22" i="11" s="1"/>
  <c r="CW22" i="11" s="1"/>
  <c r="CX22" i="11" s="1"/>
  <c r="CY22" i="11" s="1"/>
  <c r="CZ22" i="11" s="1"/>
  <c r="DA22" i="11" s="1"/>
  <c r="DB22" i="11" s="1"/>
  <c r="DC22" i="11" s="1"/>
  <c r="DD22" i="11" s="1"/>
  <c r="DE22" i="11" s="1"/>
  <c r="DF22" i="11" s="1"/>
  <c r="DG22" i="11" s="1"/>
  <c r="DH22" i="11" s="1"/>
  <c r="DI22" i="11" s="1"/>
  <c r="DJ22" i="11" s="1"/>
  <c r="DK22" i="11" s="1"/>
  <c r="DL22" i="11" s="1"/>
  <c r="DM22" i="11" s="1"/>
  <c r="DN22" i="11" s="1"/>
  <c r="DO22" i="11" s="1"/>
  <c r="DP22" i="11" s="1"/>
  <c r="DQ22" i="11" s="1"/>
  <c r="DR22" i="11" s="1"/>
  <c r="DS22" i="11" s="1"/>
  <c r="DT22" i="11" s="1"/>
  <c r="DU22" i="11" s="1"/>
  <c r="DV22" i="11" s="1"/>
  <c r="AF99" i="88"/>
  <c r="AF33" i="6" s="1"/>
  <c r="AF50" i="88"/>
  <c r="AF59" i="88"/>
  <c r="AF108" i="88"/>
  <c r="AE20" i="7"/>
  <c r="AF20" i="7" s="1"/>
  <c r="AG20" i="7" s="1"/>
  <c r="AH20" i="7" s="1"/>
  <c r="AI20" i="7" s="1"/>
  <c r="AJ20" i="7" s="1"/>
  <c r="AK20" i="7" s="1"/>
  <c r="AL20" i="7" s="1"/>
  <c r="AM20" i="7" s="1"/>
  <c r="AN20" i="7" s="1"/>
  <c r="AO20" i="7" s="1"/>
  <c r="AP20" i="7" s="1"/>
  <c r="AQ20" i="7" s="1"/>
  <c r="AR20" i="7" s="1"/>
  <c r="AS20" i="7" s="1"/>
  <c r="AT20" i="7" s="1"/>
  <c r="AU20" i="7" s="1"/>
  <c r="AV20" i="7" s="1"/>
  <c r="AW20" i="7" s="1"/>
  <c r="AX20" i="7" s="1"/>
  <c r="AY20" i="7" s="1"/>
  <c r="AZ20" i="7" s="1"/>
  <c r="BA20" i="7" s="1"/>
  <c r="BB20" i="7" s="1"/>
  <c r="BC20" i="7" s="1"/>
  <c r="BD20" i="7" s="1"/>
  <c r="BE20" i="7" s="1"/>
  <c r="BF20" i="7" s="1"/>
  <c r="BG20" i="7" s="1"/>
  <c r="BH20" i="7" s="1"/>
  <c r="BI20" i="7" s="1"/>
  <c r="BJ20" i="7" s="1"/>
  <c r="BK20" i="7" s="1"/>
  <c r="BL20" i="7" s="1"/>
  <c r="BM20" i="7" s="1"/>
  <c r="BN20" i="7" s="1"/>
  <c r="BO20" i="7" s="1"/>
  <c r="BP20" i="7" s="1"/>
  <c r="BQ20" i="7" s="1"/>
  <c r="BR20" i="7" s="1"/>
  <c r="BS20" i="7" s="1"/>
  <c r="BT20" i="7" s="1"/>
  <c r="BU20" i="7" s="1"/>
  <c r="BV20" i="7" s="1"/>
  <c r="BW20" i="7" s="1"/>
  <c r="BX20" i="7" s="1"/>
  <c r="BY20" i="7" s="1"/>
  <c r="BZ20" i="7" s="1"/>
  <c r="CA20" i="7" s="1"/>
  <c r="CB20" i="7" s="1"/>
  <c r="CC20" i="7" s="1"/>
  <c r="CD20" i="7" s="1"/>
  <c r="CE20" i="7" s="1"/>
  <c r="CF20" i="7" s="1"/>
  <c r="CG20" i="7" s="1"/>
  <c r="CH20" i="7" s="1"/>
  <c r="CI20" i="7" s="1"/>
  <c r="CJ20" i="7" s="1"/>
  <c r="CK20" i="7" s="1"/>
  <c r="CL20" i="7" s="1"/>
  <c r="CM20" i="7" s="1"/>
  <c r="CN20" i="7" s="1"/>
  <c r="CO20" i="7" s="1"/>
  <c r="CP20" i="7" s="1"/>
  <c r="CQ20" i="7" s="1"/>
  <c r="CR20" i="7" s="1"/>
  <c r="CS20" i="7" s="1"/>
  <c r="CT20" i="7" s="1"/>
  <c r="CU20" i="7" s="1"/>
  <c r="CV20" i="7" s="1"/>
  <c r="CW20" i="7" s="1"/>
  <c r="CX20" i="7" s="1"/>
  <c r="CY20" i="7" s="1"/>
  <c r="CZ20" i="7" s="1"/>
  <c r="DA20" i="7" s="1"/>
  <c r="DB20" i="7" s="1"/>
  <c r="DC20" i="7" s="1"/>
  <c r="DD20" i="7" s="1"/>
  <c r="DE20" i="7" s="1"/>
  <c r="DF20" i="7" s="1"/>
  <c r="DG20" i="7" s="1"/>
  <c r="DH20" i="7" s="1"/>
  <c r="DI20" i="7" s="1"/>
  <c r="DJ20" i="7" s="1"/>
  <c r="DK20" i="7" s="1"/>
  <c r="DL20" i="7" s="1"/>
  <c r="DM20" i="7" s="1"/>
  <c r="DN20" i="7" s="1"/>
  <c r="DO20" i="7" s="1"/>
  <c r="DP20" i="7" s="1"/>
  <c r="DQ20" i="7" s="1"/>
  <c r="DR20" i="7" s="1"/>
  <c r="DS20" i="7" s="1"/>
  <c r="DT20" i="7" s="1"/>
  <c r="DU20" i="7" s="1"/>
  <c r="DV20" i="7" s="1"/>
  <c r="DW16" i="7"/>
  <c r="AE22" i="7"/>
  <c r="AF22" i="7" s="1"/>
  <c r="AG22" i="7" s="1"/>
  <c r="AH22" i="7" s="1"/>
  <c r="AI22" i="7" s="1"/>
  <c r="AJ22" i="7" s="1"/>
  <c r="AK22" i="7" s="1"/>
  <c r="AL22" i="7" s="1"/>
  <c r="AM22" i="7" s="1"/>
  <c r="AN22" i="7" s="1"/>
  <c r="AO22" i="7" s="1"/>
  <c r="AP22" i="7" s="1"/>
  <c r="AQ22" i="7" s="1"/>
  <c r="AR22" i="7" s="1"/>
  <c r="AS22" i="7" s="1"/>
  <c r="AT22" i="7" s="1"/>
  <c r="AU22" i="7" s="1"/>
  <c r="AV22" i="7" s="1"/>
  <c r="AW22" i="7" s="1"/>
  <c r="AX22" i="7" s="1"/>
  <c r="AY22" i="7" s="1"/>
  <c r="AZ22" i="7" s="1"/>
  <c r="BA22" i="7" s="1"/>
  <c r="BB22" i="7" s="1"/>
  <c r="BC22" i="7" s="1"/>
  <c r="BD22" i="7" s="1"/>
  <c r="BE22" i="7" s="1"/>
  <c r="BF22" i="7" s="1"/>
  <c r="BG22" i="7" s="1"/>
  <c r="BH22" i="7" s="1"/>
  <c r="BI22" i="7" s="1"/>
  <c r="BJ22" i="7" s="1"/>
  <c r="BK22" i="7" s="1"/>
  <c r="BL22" i="7" s="1"/>
  <c r="BM22" i="7" s="1"/>
  <c r="BN22" i="7" s="1"/>
  <c r="BO22" i="7" s="1"/>
  <c r="BP22" i="7" s="1"/>
  <c r="BQ22" i="7" s="1"/>
  <c r="BR22" i="7" s="1"/>
  <c r="BS22" i="7" s="1"/>
  <c r="BT22" i="7" s="1"/>
  <c r="BU22" i="7" s="1"/>
  <c r="BV22" i="7" s="1"/>
  <c r="BW22" i="7" s="1"/>
  <c r="BX22" i="7" s="1"/>
  <c r="BY22" i="7" s="1"/>
  <c r="BZ22" i="7" s="1"/>
  <c r="CA22" i="7" s="1"/>
  <c r="CB22" i="7" s="1"/>
  <c r="CC22" i="7" s="1"/>
  <c r="CD22" i="7" s="1"/>
  <c r="CE22" i="7" s="1"/>
  <c r="CF22" i="7" s="1"/>
  <c r="CG22" i="7" s="1"/>
  <c r="CH22" i="7" s="1"/>
  <c r="CI22" i="7" s="1"/>
  <c r="CJ22" i="7" s="1"/>
  <c r="CK22" i="7" s="1"/>
  <c r="CL22" i="7" s="1"/>
  <c r="CM22" i="7" s="1"/>
  <c r="CN22" i="7" s="1"/>
  <c r="CO22" i="7" s="1"/>
  <c r="CP22" i="7" s="1"/>
  <c r="CQ22" i="7" s="1"/>
  <c r="CR22" i="7" s="1"/>
  <c r="CS22" i="7" s="1"/>
  <c r="CT22" i="7" s="1"/>
  <c r="CU22" i="7" s="1"/>
  <c r="CV22" i="7" s="1"/>
  <c r="CW22" i="7" s="1"/>
  <c r="CX22" i="7" s="1"/>
  <c r="CY22" i="7" s="1"/>
  <c r="CZ22" i="7" s="1"/>
  <c r="DA22" i="7" s="1"/>
  <c r="DB22" i="7" s="1"/>
  <c r="DC22" i="7" s="1"/>
  <c r="DD22" i="7" s="1"/>
  <c r="DE22" i="7" s="1"/>
  <c r="DF22" i="7" s="1"/>
  <c r="DG22" i="7" s="1"/>
  <c r="DH22" i="7" s="1"/>
  <c r="DI22" i="7" s="1"/>
  <c r="DJ22" i="7" s="1"/>
  <c r="DK22" i="7" s="1"/>
  <c r="DL22" i="7" s="1"/>
  <c r="DM22" i="7" s="1"/>
  <c r="DN22" i="7" s="1"/>
  <c r="DO22" i="7" s="1"/>
  <c r="DP22" i="7" s="1"/>
  <c r="DQ22" i="7" s="1"/>
  <c r="DR22" i="7" s="1"/>
  <c r="DS22" i="7" s="1"/>
  <c r="DT22" i="7" s="1"/>
  <c r="DU22" i="7" s="1"/>
  <c r="DV22" i="7" s="1"/>
  <c r="AE20" i="6"/>
  <c r="AF20" i="6" s="1"/>
  <c r="AG20" i="6" s="1"/>
  <c r="AH20" i="6" s="1"/>
  <c r="AI20" i="6" s="1"/>
  <c r="AJ20" i="6" s="1"/>
  <c r="AK20" i="6" s="1"/>
  <c r="AL20" i="6" s="1"/>
  <c r="AM20" i="6" s="1"/>
  <c r="AN20" i="6" s="1"/>
  <c r="AO20" i="6" s="1"/>
  <c r="AP20" i="6" s="1"/>
  <c r="AQ20" i="6" s="1"/>
  <c r="AR20" i="6" s="1"/>
  <c r="AS20" i="6" s="1"/>
  <c r="AT20" i="6" s="1"/>
  <c r="AU20" i="6" s="1"/>
  <c r="AV20" i="6" s="1"/>
  <c r="AW20" i="6" s="1"/>
  <c r="AX20" i="6" s="1"/>
  <c r="AY20" i="6" s="1"/>
  <c r="AZ20" i="6" s="1"/>
  <c r="BA20" i="6" s="1"/>
  <c r="BB20" i="6" s="1"/>
  <c r="BC20" i="6" s="1"/>
  <c r="BD20" i="6" s="1"/>
  <c r="BE20" i="6" s="1"/>
  <c r="BF20" i="6" s="1"/>
  <c r="BG20" i="6" s="1"/>
  <c r="BH20" i="6" s="1"/>
  <c r="BI20" i="6" s="1"/>
  <c r="BJ20" i="6" s="1"/>
  <c r="BK20" i="6" s="1"/>
  <c r="BL20" i="6" s="1"/>
  <c r="BM20" i="6" s="1"/>
  <c r="BN20" i="6" s="1"/>
  <c r="BO20" i="6" s="1"/>
  <c r="BP20" i="6" s="1"/>
  <c r="BQ20" i="6" s="1"/>
  <c r="BR20" i="6" s="1"/>
  <c r="BS20" i="6" s="1"/>
  <c r="BT20" i="6" s="1"/>
  <c r="BU20" i="6" s="1"/>
  <c r="BV20" i="6" s="1"/>
  <c r="BW20" i="6" s="1"/>
  <c r="BX20" i="6" s="1"/>
  <c r="BY20" i="6" s="1"/>
  <c r="BZ20" i="6" s="1"/>
  <c r="CA20" i="6" s="1"/>
  <c r="CB20" i="6" s="1"/>
  <c r="CC20" i="6" s="1"/>
  <c r="CD20" i="6" s="1"/>
  <c r="CE20" i="6" s="1"/>
  <c r="CF20" i="6" s="1"/>
  <c r="CG20" i="6" s="1"/>
  <c r="CH20" i="6" s="1"/>
  <c r="CI20" i="6" s="1"/>
  <c r="CJ20" i="6" s="1"/>
  <c r="CK20" i="6" s="1"/>
  <c r="CL20" i="6" s="1"/>
  <c r="CM20" i="6" s="1"/>
  <c r="CN20" i="6" s="1"/>
  <c r="CO20" i="6" s="1"/>
  <c r="CP20" i="6" s="1"/>
  <c r="CQ20" i="6" s="1"/>
  <c r="CR20" i="6" s="1"/>
  <c r="CS20" i="6" s="1"/>
  <c r="CT20" i="6" s="1"/>
  <c r="CU20" i="6" s="1"/>
  <c r="CV20" i="6" s="1"/>
  <c r="CW20" i="6" s="1"/>
  <c r="CX20" i="6" s="1"/>
  <c r="CY20" i="6" s="1"/>
  <c r="CZ20" i="6" s="1"/>
  <c r="DA20" i="6" s="1"/>
  <c r="DB20" i="6" s="1"/>
  <c r="DC20" i="6" s="1"/>
  <c r="DD20" i="6" s="1"/>
  <c r="DE20" i="6" s="1"/>
  <c r="DF20" i="6" s="1"/>
  <c r="DG20" i="6" s="1"/>
  <c r="DH20" i="6" s="1"/>
  <c r="DI20" i="6" s="1"/>
  <c r="DJ20" i="6" s="1"/>
  <c r="DK20" i="6" s="1"/>
  <c r="DL20" i="6" s="1"/>
  <c r="DM20" i="6" s="1"/>
  <c r="DN20" i="6" s="1"/>
  <c r="DO20" i="6" s="1"/>
  <c r="DP20" i="6" s="1"/>
  <c r="DQ20" i="6" s="1"/>
  <c r="DR20" i="6" s="1"/>
  <c r="DS20" i="6" s="1"/>
  <c r="DT20" i="6" s="1"/>
  <c r="DU20" i="6" s="1"/>
  <c r="DV20" i="6" s="1"/>
  <c r="DW16" i="6"/>
  <c r="AE22" i="6"/>
  <c r="AF22" i="6" s="1"/>
  <c r="AG22" i="6" s="1"/>
  <c r="AH22" i="6" s="1"/>
  <c r="AI22" i="6" s="1"/>
  <c r="AJ22" i="6" s="1"/>
  <c r="AK22" i="6" s="1"/>
  <c r="AL22" i="6" s="1"/>
  <c r="AM22" i="6" s="1"/>
  <c r="AN22" i="6" s="1"/>
  <c r="AO22" i="6" s="1"/>
  <c r="AP22" i="6" s="1"/>
  <c r="AQ22" i="6" s="1"/>
  <c r="AR22" i="6" s="1"/>
  <c r="AS22" i="6" s="1"/>
  <c r="AT22" i="6" s="1"/>
  <c r="AU22" i="6" s="1"/>
  <c r="AV22" i="6" s="1"/>
  <c r="AW22" i="6" s="1"/>
  <c r="AX22" i="6" s="1"/>
  <c r="AY22" i="6" s="1"/>
  <c r="AZ22" i="6" s="1"/>
  <c r="BA22" i="6" s="1"/>
  <c r="BB22" i="6" s="1"/>
  <c r="BC22" i="6" s="1"/>
  <c r="BD22" i="6" s="1"/>
  <c r="BE22" i="6" s="1"/>
  <c r="BF22" i="6" s="1"/>
  <c r="BG22" i="6" s="1"/>
  <c r="BH22" i="6" s="1"/>
  <c r="BI22" i="6" s="1"/>
  <c r="BJ22" i="6" s="1"/>
  <c r="BK22" i="6" s="1"/>
  <c r="BL22" i="6" s="1"/>
  <c r="BM22" i="6" s="1"/>
  <c r="BN22" i="6" s="1"/>
  <c r="BO22" i="6" s="1"/>
  <c r="BP22" i="6" s="1"/>
  <c r="BQ22" i="6" s="1"/>
  <c r="BR22" i="6" s="1"/>
  <c r="BS22" i="6" s="1"/>
  <c r="BT22" i="6" s="1"/>
  <c r="BU22" i="6" s="1"/>
  <c r="BV22" i="6" s="1"/>
  <c r="BW22" i="6" s="1"/>
  <c r="BX22" i="6" s="1"/>
  <c r="BY22" i="6" s="1"/>
  <c r="BZ22" i="6" s="1"/>
  <c r="CA22" i="6" s="1"/>
  <c r="CB22" i="6" s="1"/>
  <c r="CC22" i="6" s="1"/>
  <c r="CD22" i="6" s="1"/>
  <c r="CE22" i="6" s="1"/>
  <c r="CF22" i="6" s="1"/>
  <c r="CG22" i="6" s="1"/>
  <c r="CH22" i="6" s="1"/>
  <c r="CI22" i="6" s="1"/>
  <c r="CJ22" i="6" s="1"/>
  <c r="CK22" i="6" s="1"/>
  <c r="CL22" i="6" s="1"/>
  <c r="CM22" i="6" s="1"/>
  <c r="CN22" i="6" s="1"/>
  <c r="CO22" i="6" s="1"/>
  <c r="CP22" i="6" s="1"/>
  <c r="CQ22" i="6" s="1"/>
  <c r="CR22" i="6" s="1"/>
  <c r="CS22" i="6" s="1"/>
  <c r="CT22" i="6" s="1"/>
  <c r="CU22" i="6" s="1"/>
  <c r="CV22" i="6" s="1"/>
  <c r="CW22" i="6" s="1"/>
  <c r="CX22" i="6" s="1"/>
  <c r="CY22" i="6" s="1"/>
  <c r="CZ22" i="6" s="1"/>
  <c r="DA22" i="6" s="1"/>
  <c r="DB22" i="6" s="1"/>
  <c r="DC22" i="6" s="1"/>
  <c r="DD22" i="6" s="1"/>
  <c r="DE22" i="6" s="1"/>
  <c r="DF22" i="6" s="1"/>
  <c r="DG22" i="6" s="1"/>
  <c r="DH22" i="6" s="1"/>
  <c r="DI22" i="6" s="1"/>
  <c r="DJ22" i="6" s="1"/>
  <c r="DK22" i="6" s="1"/>
  <c r="DL22" i="6" s="1"/>
  <c r="DM22" i="6" s="1"/>
  <c r="DN22" i="6" s="1"/>
  <c r="DO22" i="6" s="1"/>
  <c r="DP22" i="6" s="1"/>
  <c r="DQ22" i="6" s="1"/>
  <c r="DR22" i="6" s="1"/>
  <c r="DS22" i="6" s="1"/>
  <c r="DT22" i="6" s="1"/>
  <c r="DU22" i="6" s="1"/>
  <c r="DV22" i="6" s="1"/>
  <c r="AF84" i="88"/>
  <c r="AF33" i="7" s="1"/>
  <c r="AF35" i="88"/>
  <c r="EG12" i="11"/>
  <c r="EG11" i="6"/>
  <c r="ES10" i="6"/>
  <c r="ES9" i="6"/>
  <c r="ED12" i="10"/>
  <c r="EF12" i="11"/>
  <c r="ED12" i="11"/>
  <c r="EI39" i="92"/>
  <c r="EK39" i="92"/>
  <c r="EI113" i="92"/>
  <c r="EK113" i="92"/>
  <c r="G25" i="89"/>
  <c r="K25" i="89"/>
  <c r="F13" i="73"/>
  <c r="E39" i="55"/>
  <c r="E47" i="55" s="1"/>
  <c r="E38" i="55"/>
  <c r="E58" i="55" s="1"/>
  <c r="EM14" i="6"/>
  <c r="EG12" i="10"/>
  <c r="ED13" i="10"/>
  <c r="EF13" i="10"/>
  <c r="BW45" i="5"/>
  <c r="CI45" i="5" s="1"/>
  <c r="H16" i="55"/>
  <c r="F25" i="55"/>
  <c r="BD45" i="5"/>
  <c r="EG11" i="5"/>
  <c r="BE45" i="5"/>
  <c r="EZ13" i="5"/>
  <c r="EE15" i="5"/>
  <c r="EH10" i="5"/>
  <c r="EN11" i="5"/>
  <c r="I33" i="55"/>
  <c r="ET11" i="5"/>
  <c r="EY14" i="5"/>
  <c r="BM45" i="5"/>
  <c r="EM12" i="5"/>
  <c r="BU45" i="5"/>
  <c r="BT45" i="5"/>
  <c r="BZ45" i="5"/>
  <c r="BR45" i="5"/>
  <c r="H23" i="10"/>
  <c r="H25" i="10" s="1"/>
  <c r="EF11" i="7"/>
  <c r="ED11" i="7"/>
  <c r="BC45" i="5"/>
  <c r="BG45" i="5"/>
  <c r="BJ45" i="5"/>
  <c r="EP12" i="6"/>
  <c r="ED13" i="6"/>
  <c r="BL45" i="5"/>
  <c r="ES12" i="5"/>
  <c r="G25" i="10"/>
  <c r="AF148" i="88" l="1"/>
  <c r="AG84" i="88"/>
  <c r="AG33" i="7" s="1"/>
  <c r="AG35" i="88"/>
  <c r="AF33" i="11"/>
  <c r="AF21" i="11" s="1"/>
  <c r="AF157" i="88"/>
  <c r="AF21" i="7"/>
  <c r="AF133" i="88"/>
  <c r="AG108" i="88"/>
  <c r="AG33" i="11" s="1"/>
  <c r="AG59" i="88"/>
  <c r="AG50" i="88"/>
  <c r="AG99" i="88"/>
  <c r="AG33" i="6" s="1"/>
  <c r="EF13" i="11"/>
  <c r="EG13" i="11" s="1"/>
  <c r="ED13" i="11"/>
  <c r="E40" i="55"/>
  <c r="EK114" i="92"/>
  <c r="EI114" i="92"/>
  <c r="EI115" i="92" s="1"/>
  <c r="EI116" i="92" s="1"/>
  <c r="EI117" i="92" s="1"/>
  <c r="EI118" i="92" s="1"/>
  <c r="EI119" i="92" s="1"/>
  <c r="EI40" i="92"/>
  <c r="EI41" i="92" s="1"/>
  <c r="EI42" i="92" s="1"/>
  <c r="EK40" i="92"/>
  <c r="ES11" i="6"/>
  <c r="EG12" i="6"/>
  <c r="M25" i="89"/>
  <c r="G36" i="89"/>
  <c r="EF14" i="6"/>
  <c r="EP13" i="6"/>
  <c r="ED14" i="6"/>
  <c r="EG13" i="10"/>
  <c r="EG11" i="7"/>
  <c r="ED14" i="10"/>
  <c r="EF14" i="10"/>
  <c r="BP45" i="5"/>
  <c r="H25" i="55"/>
  <c r="E55" i="55"/>
  <c r="E59" i="55" s="1"/>
  <c r="CU45" i="5"/>
  <c r="EG12" i="5"/>
  <c r="E48" i="55"/>
  <c r="E50" i="55" s="1"/>
  <c r="EH11" i="5"/>
  <c r="BQ45" i="5"/>
  <c r="EZ14" i="5"/>
  <c r="EE16" i="5"/>
  <c r="EN12" i="5"/>
  <c r="EY15" i="5"/>
  <c r="BY45" i="5"/>
  <c r="CG45" i="5"/>
  <c r="EM13" i="5"/>
  <c r="CF45" i="5"/>
  <c r="G23" i="6"/>
  <c r="I23" i="10"/>
  <c r="I25" i="10" s="1"/>
  <c r="CD45" i="5"/>
  <c r="H23" i="7"/>
  <c r="BS45" i="5"/>
  <c r="CL45" i="5"/>
  <c r="ES13" i="5"/>
  <c r="I23" i="11"/>
  <c r="ET12" i="5"/>
  <c r="BX45" i="5"/>
  <c r="BV45" i="5"/>
  <c r="BO45" i="5"/>
  <c r="ED12" i="7"/>
  <c r="EF12" i="7"/>
  <c r="P62" i="102" l="1"/>
  <c r="P29" i="102" s="1"/>
  <c r="L62" i="102"/>
  <c r="L29" i="102" s="1"/>
  <c r="H62" i="102"/>
  <c r="H29" i="102" s="1"/>
  <c r="DT62" i="102"/>
  <c r="DT29" i="102" s="1"/>
  <c r="CX62" i="102"/>
  <c r="CX29" i="102" s="1"/>
  <c r="CP62" i="102"/>
  <c r="CP29" i="102" s="1"/>
  <c r="CJ62" i="102"/>
  <c r="CJ29" i="102" s="1"/>
  <c r="CB62" i="102"/>
  <c r="CB29" i="102" s="1"/>
  <c r="BX62" i="102"/>
  <c r="BX29" i="102" s="1"/>
  <c r="BN62" i="102"/>
  <c r="BN29" i="102" s="1"/>
  <c r="BH62" i="102"/>
  <c r="BH29" i="102" s="1"/>
  <c r="AZ62" i="102"/>
  <c r="AZ29" i="102" s="1"/>
  <c r="AT62" i="102"/>
  <c r="AT29" i="102" s="1"/>
  <c r="AJ62" i="102"/>
  <c r="AJ29" i="102" s="1"/>
  <c r="AB62" i="102"/>
  <c r="AB29" i="102" s="1"/>
  <c r="T62" i="102"/>
  <c r="T29" i="102" s="1"/>
  <c r="O62" i="102"/>
  <c r="O29" i="102" s="1"/>
  <c r="DU62" i="102"/>
  <c r="DU29" i="102" s="1"/>
  <c r="DS62" i="102"/>
  <c r="DS29" i="102" s="1"/>
  <c r="DQ62" i="102"/>
  <c r="DQ29" i="102" s="1"/>
  <c r="DO62" i="102"/>
  <c r="DO29" i="102" s="1"/>
  <c r="DM62" i="102"/>
  <c r="DM29" i="102" s="1"/>
  <c r="DK62" i="102"/>
  <c r="DK29" i="102" s="1"/>
  <c r="DI62" i="102"/>
  <c r="DI29" i="102" s="1"/>
  <c r="DG62" i="102"/>
  <c r="DG29" i="102" s="1"/>
  <c r="DE62" i="102"/>
  <c r="DE29" i="102" s="1"/>
  <c r="DC62" i="102"/>
  <c r="DC29" i="102" s="1"/>
  <c r="DA62" i="102"/>
  <c r="DA29" i="102" s="1"/>
  <c r="CY62" i="102"/>
  <c r="CY29" i="102" s="1"/>
  <c r="CW62" i="102"/>
  <c r="CW29" i="102" s="1"/>
  <c r="CU62" i="102"/>
  <c r="CU29" i="102" s="1"/>
  <c r="CS62" i="102"/>
  <c r="CS29" i="102" s="1"/>
  <c r="CQ62" i="102"/>
  <c r="CQ29" i="102" s="1"/>
  <c r="CO62" i="102"/>
  <c r="CO29" i="102" s="1"/>
  <c r="CM62" i="102"/>
  <c r="CM29" i="102" s="1"/>
  <c r="CK62" i="102"/>
  <c r="CK29" i="102" s="1"/>
  <c r="CI62" i="102"/>
  <c r="CI29" i="102" s="1"/>
  <c r="CG62" i="102"/>
  <c r="CG29" i="102" s="1"/>
  <c r="CE62" i="102"/>
  <c r="CE29" i="102" s="1"/>
  <c r="CC62" i="102"/>
  <c r="CC29" i="102" s="1"/>
  <c r="CA62" i="102"/>
  <c r="CA29" i="102" s="1"/>
  <c r="BY62" i="102"/>
  <c r="BY29" i="102" s="1"/>
  <c r="BW62" i="102"/>
  <c r="BW29" i="102" s="1"/>
  <c r="BU62" i="102"/>
  <c r="BU29" i="102" s="1"/>
  <c r="BS62" i="102"/>
  <c r="BS29" i="102" s="1"/>
  <c r="BQ62" i="102"/>
  <c r="BQ29" i="102" s="1"/>
  <c r="BO62" i="102"/>
  <c r="BO29" i="102" s="1"/>
  <c r="BM62" i="102"/>
  <c r="BM29" i="102" s="1"/>
  <c r="BK62" i="102"/>
  <c r="BK29" i="102" s="1"/>
  <c r="BI62" i="102"/>
  <c r="BI29" i="102" s="1"/>
  <c r="BG62" i="102"/>
  <c r="BG29" i="102" s="1"/>
  <c r="BE62" i="102"/>
  <c r="BE29" i="102" s="1"/>
  <c r="BC62" i="102"/>
  <c r="BC29" i="102" s="1"/>
  <c r="BA62" i="102"/>
  <c r="BA29" i="102" s="1"/>
  <c r="AY62" i="102"/>
  <c r="AY29" i="102" s="1"/>
  <c r="AW62" i="102"/>
  <c r="AW29" i="102" s="1"/>
  <c r="AU62" i="102"/>
  <c r="AU29" i="102" s="1"/>
  <c r="AS62" i="102"/>
  <c r="AS29" i="102" s="1"/>
  <c r="AQ62" i="102"/>
  <c r="AQ29" i="102" s="1"/>
  <c r="AO62" i="102"/>
  <c r="AO29" i="102" s="1"/>
  <c r="AM62" i="102"/>
  <c r="AM29" i="102" s="1"/>
  <c r="AK62" i="102"/>
  <c r="AK29" i="102" s="1"/>
  <c r="AI62" i="102"/>
  <c r="AI29" i="102" s="1"/>
  <c r="AG62" i="102"/>
  <c r="AG29" i="102" s="1"/>
  <c r="AE62" i="102"/>
  <c r="AE29" i="102" s="1"/>
  <c r="AC62" i="102"/>
  <c r="AC29" i="102" s="1"/>
  <c r="AA62" i="102"/>
  <c r="AA29" i="102" s="1"/>
  <c r="Y62" i="102"/>
  <c r="Y29" i="102" s="1"/>
  <c r="W62" i="102"/>
  <c r="W29" i="102" s="1"/>
  <c r="U62" i="102"/>
  <c r="U29" i="102" s="1"/>
  <c r="S62" i="102"/>
  <c r="S29" i="102" s="1"/>
  <c r="Q62" i="102"/>
  <c r="Q29" i="102" s="1"/>
  <c r="M62" i="102"/>
  <c r="M29" i="102" s="1"/>
  <c r="I62" i="102"/>
  <c r="I29" i="102" s="1"/>
  <c r="DP62" i="102"/>
  <c r="DP29" i="102" s="1"/>
  <c r="CH62" i="102"/>
  <c r="CH29" i="102" s="1"/>
  <c r="BT62" i="102"/>
  <c r="BT29" i="102" s="1"/>
  <c r="BL62" i="102"/>
  <c r="BL29" i="102" s="1"/>
  <c r="BD62" i="102"/>
  <c r="BD29" i="102" s="1"/>
  <c r="AX62" i="102"/>
  <c r="AX29" i="102" s="1"/>
  <c r="AP62" i="102"/>
  <c r="AP29" i="102" s="1"/>
  <c r="AH62" i="102"/>
  <c r="AH29" i="102" s="1"/>
  <c r="Z62" i="102"/>
  <c r="Z29" i="102" s="1"/>
  <c r="R62" i="102"/>
  <c r="R29" i="102" s="1"/>
  <c r="K62" i="102"/>
  <c r="K29" i="102" s="1"/>
  <c r="N62" i="102"/>
  <c r="N29" i="102" s="1"/>
  <c r="J62" i="102"/>
  <c r="J29" i="102" s="1"/>
  <c r="DN62" i="102"/>
  <c r="DN29" i="102" s="1"/>
  <c r="CV62" i="102"/>
  <c r="CV29" i="102" s="1"/>
  <c r="CR62" i="102"/>
  <c r="CR29" i="102" s="1"/>
  <c r="CL62" i="102"/>
  <c r="CL29" i="102" s="1"/>
  <c r="CD62" i="102"/>
  <c r="CD29" i="102" s="1"/>
  <c r="BV62" i="102"/>
  <c r="BV29" i="102" s="1"/>
  <c r="BR62" i="102"/>
  <c r="BR29" i="102" s="1"/>
  <c r="BJ62" i="102"/>
  <c r="BJ29" i="102" s="1"/>
  <c r="BB62" i="102"/>
  <c r="BB29" i="102" s="1"/>
  <c r="AR62" i="102"/>
  <c r="AR29" i="102" s="1"/>
  <c r="AL62" i="102"/>
  <c r="AL29" i="102" s="1"/>
  <c r="AD62" i="102"/>
  <c r="AD29" i="102" s="1"/>
  <c r="V62" i="102"/>
  <c r="V29" i="102" s="1"/>
  <c r="G62" i="102"/>
  <c r="G29" i="102" s="1"/>
  <c r="DV62" i="102"/>
  <c r="DV29" i="102" s="1"/>
  <c r="DR62" i="102"/>
  <c r="DR29" i="102" s="1"/>
  <c r="DL62" i="102"/>
  <c r="DL29" i="102" s="1"/>
  <c r="DJ62" i="102"/>
  <c r="DJ29" i="102" s="1"/>
  <c r="DH62" i="102"/>
  <c r="DH29" i="102" s="1"/>
  <c r="DF62" i="102"/>
  <c r="DF29" i="102" s="1"/>
  <c r="DD62" i="102"/>
  <c r="DD29" i="102" s="1"/>
  <c r="DB62" i="102"/>
  <c r="DB29" i="102" s="1"/>
  <c r="CZ62" i="102"/>
  <c r="CZ29" i="102" s="1"/>
  <c r="CT62" i="102"/>
  <c r="CT29" i="102" s="1"/>
  <c r="CN62" i="102"/>
  <c r="CN29" i="102" s="1"/>
  <c r="CF62" i="102"/>
  <c r="CF29" i="102" s="1"/>
  <c r="BZ62" i="102"/>
  <c r="BZ29" i="102" s="1"/>
  <c r="BP62" i="102"/>
  <c r="BP29" i="102" s="1"/>
  <c r="BF62" i="102"/>
  <c r="BF29" i="102" s="1"/>
  <c r="AV62" i="102"/>
  <c r="AV29" i="102" s="1"/>
  <c r="AN62" i="102"/>
  <c r="AN29" i="102" s="1"/>
  <c r="AF62" i="102"/>
  <c r="AF29" i="102" s="1"/>
  <c r="X62" i="102"/>
  <c r="X29" i="102" s="1"/>
  <c r="DV61" i="102"/>
  <c r="DV28" i="102" s="1"/>
  <c r="DT61" i="102"/>
  <c r="DT28" i="102" s="1"/>
  <c r="DR61" i="102"/>
  <c r="DR28" i="102" s="1"/>
  <c r="DP61" i="102"/>
  <c r="DP28" i="102" s="1"/>
  <c r="DN61" i="102"/>
  <c r="DN28" i="102" s="1"/>
  <c r="DL61" i="102"/>
  <c r="DL28" i="102" s="1"/>
  <c r="DJ61" i="102"/>
  <c r="DJ28" i="102" s="1"/>
  <c r="DH61" i="102"/>
  <c r="DH28" i="102" s="1"/>
  <c r="DF61" i="102"/>
  <c r="DF28" i="102" s="1"/>
  <c r="DD61" i="102"/>
  <c r="DD28" i="102" s="1"/>
  <c r="DB61" i="102"/>
  <c r="DB28" i="102" s="1"/>
  <c r="CZ61" i="102"/>
  <c r="CZ28" i="102" s="1"/>
  <c r="CX61" i="102"/>
  <c r="CX28" i="102" s="1"/>
  <c r="CV61" i="102"/>
  <c r="CV28" i="102" s="1"/>
  <c r="CT61" i="102"/>
  <c r="CT28" i="102" s="1"/>
  <c r="CR61" i="102"/>
  <c r="CR28" i="102" s="1"/>
  <c r="CP61" i="102"/>
  <c r="CP28" i="102" s="1"/>
  <c r="CN61" i="102"/>
  <c r="CN28" i="102" s="1"/>
  <c r="CL61" i="102"/>
  <c r="CL28" i="102" s="1"/>
  <c r="CJ61" i="102"/>
  <c r="CJ28" i="102" s="1"/>
  <c r="CH61" i="102"/>
  <c r="CH28" i="102" s="1"/>
  <c r="CF61" i="102"/>
  <c r="CF28" i="102" s="1"/>
  <c r="CD61" i="102"/>
  <c r="CD28" i="102" s="1"/>
  <c r="CB61" i="102"/>
  <c r="CB28" i="102" s="1"/>
  <c r="BZ61" i="102"/>
  <c r="BZ28" i="102" s="1"/>
  <c r="BX61" i="102"/>
  <c r="BX28" i="102" s="1"/>
  <c r="BV61" i="102"/>
  <c r="BV28" i="102" s="1"/>
  <c r="BT61" i="102"/>
  <c r="BT28" i="102" s="1"/>
  <c r="BR61" i="102"/>
  <c r="BR28" i="102" s="1"/>
  <c r="BP61" i="102"/>
  <c r="BP28" i="102" s="1"/>
  <c r="BN61" i="102"/>
  <c r="BN28" i="102" s="1"/>
  <c r="BL61" i="102"/>
  <c r="BL28" i="102" s="1"/>
  <c r="BJ61" i="102"/>
  <c r="BJ28" i="102" s="1"/>
  <c r="BH61" i="102"/>
  <c r="BH28" i="102" s="1"/>
  <c r="BF61" i="102"/>
  <c r="BF28" i="102" s="1"/>
  <c r="BD61" i="102"/>
  <c r="BD28" i="102" s="1"/>
  <c r="BB61" i="102"/>
  <c r="BB28" i="102" s="1"/>
  <c r="AZ61" i="102"/>
  <c r="AZ28" i="102" s="1"/>
  <c r="AX61" i="102"/>
  <c r="AX28" i="102" s="1"/>
  <c r="AV61" i="102"/>
  <c r="AV28" i="102" s="1"/>
  <c r="AT61" i="102"/>
  <c r="AT28" i="102" s="1"/>
  <c r="AR61" i="102"/>
  <c r="AR28" i="102" s="1"/>
  <c r="AP61" i="102"/>
  <c r="AP28" i="102" s="1"/>
  <c r="AN61" i="102"/>
  <c r="AN28" i="102" s="1"/>
  <c r="AL61" i="102"/>
  <c r="AL28" i="102" s="1"/>
  <c r="AJ61" i="102"/>
  <c r="AJ28" i="102" s="1"/>
  <c r="AH61" i="102"/>
  <c r="AH28" i="102" s="1"/>
  <c r="AF61" i="102"/>
  <c r="AF28" i="102" s="1"/>
  <c r="AD61" i="102"/>
  <c r="AD28" i="102" s="1"/>
  <c r="AB61" i="102"/>
  <c r="AB28" i="102" s="1"/>
  <c r="Z61" i="102"/>
  <c r="Z28" i="102" s="1"/>
  <c r="X61" i="102"/>
  <c r="X28" i="102" s="1"/>
  <c r="V61" i="102"/>
  <c r="V28" i="102" s="1"/>
  <c r="T61" i="102"/>
  <c r="T28" i="102" s="1"/>
  <c r="R61" i="102"/>
  <c r="R28" i="102" s="1"/>
  <c r="O61" i="102"/>
  <c r="O28" i="102" s="1"/>
  <c r="K61" i="102"/>
  <c r="K28" i="102" s="1"/>
  <c r="G61" i="102"/>
  <c r="G28" i="102" s="1"/>
  <c r="P61" i="102"/>
  <c r="P28" i="102" s="1"/>
  <c r="L61" i="102"/>
  <c r="L28" i="102" s="1"/>
  <c r="H61" i="102"/>
  <c r="H28" i="102" s="1"/>
  <c r="DU61" i="102"/>
  <c r="DU28" i="102" s="1"/>
  <c r="DS61" i="102"/>
  <c r="DS28" i="102" s="1"/>
  <c r="DQ61" i="102"/>
  <c r="DQ28" i="102" s="1"/>
  <c r="DO61" i="102"/>
  <c r="DO28" i="102" s="1"/>
  <c r="DM61" i="102"/>
  <c r="DM28" i="102" s="1"/>
  <c r="DK61" i="102"/>
  <c r="DK28" i="102" s="1"/>
  <c r="DI61" i="102"/>
  <c r="DI28" i="102" s="1"/>
  <c r="DG61" i="102"/>
  <c r="DG28" i="102" s="1"/>
  <c r="DE61" i="102"/>
  <c r="DE28" i="102" s="1"/>
  <c r="DC61" i="102"/>
  <c r="DC28" i="102" s="1"/>
  <c r="DA61" i="102"/>
  <c r="DA28" i="102" s="1"/>
  <c r="CY61" i="102"/>
  <c r="CY28" i="102" s="1"/>
  <c r="CW61" i="102"/>
  <c r="CW28" i="102" s="1"/>
  <c r="CU61" i="102"/>
  <c r="CU28" i="102" s="1"/>
  <c r="CS61" i="102"/>
  <c r="CS28" i="102" s="1"/>
  <c r="CQ61" i="102"/>
  <c r="CQ28" i="102" s="1"/>
  <c r="CO61" i="102"/>
  <c r="CO28" i="102" s="1"/>
  <c r="CM61" i="102"/>
  <c r="CM28" i="102" s="1"/>
  <c r="CK61" i="102"/>
  <c r="CK28" i="102" s="1"/>
  <c r="CI61" i="102"/>
  <c r="CI28" i="102" s="1"/>
  <c r="CG61" i="102"/>
  <c r="CG28" i="102" s="1"/>
  <c r="CE61" i="102"/>
  <c r="CE28" i="102" s="1"/>
  <c r="CC61" i="102"/>
  <c r="CC28" i="102" s="1"/>
  <c r="CA61" i="102"/>
  <c r="CA28" i="102" s="1"/>
  <c r="BY61" i="102"/>
  <c r="BY28" i="102" s="1"/>
  <c r="BW61" i="102"/>
  <c r="BW28" i="102" s="1"/>
  <c r="BU61" i="102"/>
  <c r="BU28" i="102" s="1"/>
  <c r="BS61" i="102"/>
  <c r="BS28" i="102" s="1"/>
  <c r="BQ61" i="102"/>
  <c r="BQ28" i="102" s="1"/>
  <c r="BO61" i="102"/>
  <c r="BO28" i="102" s="1"/>
  <c r="BM61" i="102"/>
  <c r="BM28" i="102" s="1"/>
  <c r="BK61" i="102"/>
  <c r="BK28" i="102" s="1"/>
  <c r="BI61" i="102"/>
  <c r="BI28" i="102" s="1"/>
  <c r="BG61" i="102"/>
  <c r="BG28" i="102" s="1"/>
  <c r="BE61" i="102"/>
  <c r="BE28" i="102" s="1"/>
  <c r="BC61" i="102"/>
  <c r="BC28" i="102" s="1"/>
  <c r="BA61" i="102"/>
  <c r="BA28" i="102" s="1"/>
  <c r="AY61" i="102"/>
  <c r="AY28" i="102" s="1"/>
  <c r="AW61" i="102"/>
  <c r="AW28" i="102" s="1"/>
  <c r="AU61" i="102"/>
  <c r="AU28" i="102" s="1"/>
  <c r="AS61" i="102"/>
  <c r="AS28" i="102" s="1"/>
  <c r="AQ61" i="102"/>
  <c r="AQ28" i="102" s="1"/>
  <c r="AO61" i="102"/>
  <c r="AO28" i="102" s="1"/>
  <c r="AM61" i="102"/>
  <c r="AM28" i="102" s="1"/>
  <c r="AK61" i="102"/>
  <c r="AK28" i="102" s="1"/>
  <c r="AI61" i="102"/>
  <c r="AI28" i="102" s="1"/>
  <c r="AG61" i="102"/>
  <c r="AG28" i="102" s="1"/>
  <c r="AE61" i="102"/>
  <c r="AE28" i="102" s="1"/>
  <c r="AC61" i="102"/>
  <c r="AC28" i="102" s="1"/>
  <c r="AA61" i="102"/>
  <c r="AA28" i="102" s="1"/>
  <c r="Y61" i="102"/>
  <c r="Y28" i="102" s="1"/>
  <c r="W61" i="102"/>
  <c r="W28" i="102" s="1"/>
  <c r="U61" i="102"/>
  <c r="U28" i="102" s="1"/>
  <c r="S61" i="102"/>
  <c r="S28" i="102" s="1"/>
  <c r="Q61" i="102"/>
  <c r="Q28" i="102" s="1"/>
  <c r="M61" i="102"/>
  <c r="M28" i="102" s="1"/>
  <c r="I61" i="102"/>
  <c r="I28" i="102" s="1"/>
  <c r="N61" i="102"/>
  <c r="N28" i="102" s="1"/>
  <c r="J61" i="102"/>
  <c r="J28" i="102" s="1"/>
  <c r="AG133" i="88"/>
  <c r="AG21" i="11"/>
  <c r="AH108" i="88"/>
  <c r="AH33" i="11" s="1"/>
  <c r="AH59" i="88"/>
  <c r="AG21" i="7"/>
  <c r="AF21" i="6"/>
  <c r="AG148" i="88"/>
  <c r="AH99" i="88"/>
  <c r="AH33" i="6" s="1"/>
  <c r="AH50" i="88"/>
  <c r="AG157" i="88"/>
  <c r="AH84" i="88"/>
  <c r="AH33" i="7" s="1"/>
  <c r="AH35" i="88"/>
  <c r="I61" i="5"/>
  <c r="M61" i="5"/>
  <c r="Q61" i="5"/>
  <c r="U61" i="5"/>
  <c r="Y61" i="5"/>
  <c r="AC61" i="5"/>
  <c r="AG61" i="5"/>
  <c r="AK61" i="5"/>
  <c r="AO61" i="5"/>
  <c r="AS61" i="5"/>
  <c r="AW61" i="5"/>
  <c r="BA61" i="5"/>
  <c r="BE61" i="5"/>
  <c r="BI61" i="5"/>
  <c r="BM61" i="5"/>
  <c r="BQ61" i="5"/>
  <c r="BU61" i="5"/>
  <c r="BY61" i="5"/>
  <c r="CC61" i="5"/>
  <c r="CG61" i="5"/>
  <c r="CK61" i="5"/>
  <c r="CO61" i="5"/>
  <c r="CS61" i="5"/>
  <c r="CW61" i="5"/>
  <c r="DA61" i="5"/>
  <c r="DE61" i="5"/>
  <c r="DI61" i="5"/>
  <c r="DM61" i="5"/>
  <c r="DQ61" i="5"/>
  <c r="DU61" i="5"/>
  <c r="DV62" i="92"/>
  <c r="DR62" i="92"/>
  <c r="DN62" i="92"/>
  <c r="DJ62" i="92"/>
  <c r="DF62" i="92"/>
  <c r="DB62" i="92"/>
  <c r="CX62" i="92"/>
  <c r="CT62" i="92"/>
  <c r="CP62" i="92"/>
  <c r="CL62" i="92"/>
  <c r="CH62" i="92"/>
  <c r="CD62" i="92"/>
  <c r="BZ62" i="92"/>
  <c r="BV62" i="92"/>
  <c r="BR62" i="92"/>
  <c r="BN62" i="92"/>
  <c r="BJ62" i="92"/>
  <c r="BF62" i="92"/>
  <c r="BB62" i="92"/>
  <c r="AX62" i="92"/>
  <c r="AT62" i="92"/>
  <c r="AP62" i="92"/>
  <c r="AL62" i="92"/>
  <c r="AH62" i="92"/>
  <c r="AD62" i="92"/>
  <c r="J61" i="5"/>
  <c r="N61" i="5"/>
  <c r="R61" i="5"/>
  <c r="V61" i="5"/>
  <c r="Z61" i="5"/>
  <c r="AD61" i="5"/>
  <c r="AH61" i="5"/>
  <c r="AL61" i="5"/>
  <c r="AP61" i="5"/>
  <c r="AT61" i="5"/>
  <c r="AX61" i="5"/>
  <c r="BB61" i="5"/>
  <c r="BF61" i="5"/>
  <c r="BJ61" i="5"/>
  <c r="BN61" i="5"/>
  <c r="BR61" i="5"/>
  <c r="BV61" i="5"/>
  <c r="BZ61" i="5"/>
  <c r="CD61" i="5"/>
  <c r="CH61" i="5"/>
  <c r="CL61" i="5"/>
  <c r="CP61" i="5"/>
  <c r="CT61" i="5"/>
  <c r="CX61" i="5"/>
  <c r="DB61" i="5"/>
  <c r="DF61" i="5"/>
  <c r="DJ61" i="5"/>
  <c r="DN61" i="5"/>
  <c r="DR61" i="5"/>
  <c r="DV61" i="5"/>
  <c r="L61" i="5"/>
  <c r="T61" i="5"/>
  <c r="AB61" i="5"/>
  <c r="AJ61" i="5"/>
  <c r="AR61" i="5"/>
  <c r="AZ61" i="5"/>
  <c r="BH61" i="5"/>
  <c r="BP61" i="5"/>
  <c r="BX61" i="5"/>
  <c r="CF61" i="5"/>
  <c r="CN61" i="5"/>
  <c r="CV61" i="5"/>
  <c r="DD61" i="5"/>
  <c r="DL61" i="5"/>
  <c r="DT61" i="5"/>
  <c r="DT62" i="92"/>
  <c r="DO62" i="92"/>
  <c r="DI62" i="92"/>
  <c r="DD62" i="92"/>
  <c r="CY62" i="92"/>
  <c r="CS62" i="92"/>
  <c r="CN62" i="92"/>
  <c r="CI62" i="92"/>
  <c r="CC62" i="92"/>
  <c r="BX62" i="92"/>
  <c r="BS62" i="92"/>
  <c r="BM62" i="92"/>
  <c r="BH62" i="92"/>
  <c r="BC62" i="92"/>
  <c r="AW62" i="92"/>
  <c r="AR62" i="92"/>
  <c r="AM62" i="92"/>
  <c r="AG62" i="92"/>
  <c r="AB62" i="92"/>
  <c r="X62" i="92"/>
  <c r="T62" i="92"/>
  <c r="P62" i="92"/>
  <c r="L62" i="92"/>
  <c r="H62" i="92"/>
  <c r="DT62" i="10"/>
  <c r="DP62" i="10"/>
  <c r="DL62" i="10"/>
  <c r="DH62" i="10"/>
  <c r="DD62" i="10"/>
  <c r="CZ62" i="10"/>
  <c r="CV62" i="10"/>
  <c r="CR62" i="10"/>
  <c r="CN62" i="10"/>
  <c r="CJ62" i="10"/>
  <c r="CF62" i="10"/>
  <c r="CB62" i="10"/>
  <c r="BX62" i="10"/>
  <c r="BT62" i="10"/>
  <c r="BP62" i="10"/>
  <c r="BL62" i="10"/>
  <c r="BH62" i="10"/>
  <c r="BD62" i="10"/>
  <c r="AZ62" i="10"/>
  <c r="AV62" i="10"/>
  <c r="AR62" i="10"/>
  <c r="AN62" i="10"/>
  <c r="AJ62" i="10"/>
  <c r="AF62" i="10"/>
  <c r="AB62" i="10"/>
  <c r="X62" i="10"/>
  <c r="T62" i="10"/>
  <c r="P62" i="10"/>
  <c r="L62" i="10"/>
  <c r="H62" i="10"/>
  <c r="H29" i="10" s="1"/>
  <c r="K61" i="5"/>
  <c r="W61" i="5"/>
  <c r="AF61" i="5"/>
  <c r="AQ61" i="5"/>
  <c r="BC61" i="5"/>
  <c r="BL61" i="5"/>
  <c r="BW61" i="5"/>
  <c r="CI61" i="5"/>
  <c r="CR61" i="5"/>
  <c r="DC61" i="5"/>
  <c r="DO61" i="5"/>
  <c r="DP62" i="92"/>
  <c r="DH62" i="92"/>
  <c r="DA62" i="92"/>
  <c r="CU62" i="92"/>
  <c r="CM62" i="92"/>
  <c r="CF62" i="92"/>
  <c r="BY62" i="92"/>
  <c r="BQ62" i="92"/>
  <c r="BK62" i="92"/>
  <c r="BD62" i="92"/>
  <c r="AV62" i="92"/>
  <c r="AO62" i="92"/>
  <c r="AI62" i="92"/>
  <c r="AA62" i="92"/>
  <c r="V62" i="92"/>
  <c r="Q62" i="92"/>
  <c r="K62" i="92"/>
  <c r="DV62" i="10"/>
  <c r="DQ62" i="10"/>
  <c r="DK62" i="10"/>
  <c r="DF62" i="10"/>
  <c r="DA62" i="10"/>
  <c r="CU62" i="10"/>
  <c r="CP62" i="10"/>
  <c r="CK62" i="10"/>
  <c r="CE62" i="10"/>
  <c r="BZ62" i="10"/>
  <c r="BU62" i="10"/>
  <c r="BO62" i="10"/>
  <c r="BJ62" i="10"/>
  <c r="BE62" i="10"/>
  <c r="AY62" i="10"/>
  <c r="AT62" i="10"/>
  <c r="AO62" i="10"/>
  <c r="AI62" i="10"/>
  <c r="AD62" i="10"/>
  <c r="Y62" i="10"/>
  <c r="S62" i="10"/>
  <c r="N62" i="10"/>
  <c r="I62" i="10"/>
  <c r="DV62" i="6"/>
  <c r="DR62" i="6"/>
  <c r="DN62" i="6"/>
  <c r="DJ62" i="6"/>
  <c r="DF62" i="6"/>
  <c r="DB62" i="6"/>
  <c r="CX62" i="6"/>
  <c r="CT62" i="6"/>
  <c r="CP62" i="6"/>
  <c r="CL62" i="6"/>
  <c r="CH62" i="6"/>
  <c r="CD62" i="6"/>
  <c r="BZ62" i="6"/>
  <c r="BV62" i="6"/>
  <c r="BR62" i="6"/>
  <c r="BN62" i="6"/>
  <c r="BJ62" i="6"/>
  <c r="BF62" i="6"/>
  <c r="BB62" i="6"/>
  <c r="AX62" i="6"/>
  <c r="AT62" i="6"/>
  <c r="AP62" i="6"/>
  <c r="AL62" i="6"/>
  <c r="AH62" i="6"/>
  <c r="AD62" i="6"/>
  <c r="Z62" i="6"/>
  <c r="V62" i="6"/>
  <c r="R62" i="6"/>
  <c r="N62" i="6"/>
  <c r="J62" i="6"/>
  <c r="DU62" i="11"/>
  <c r="DQ62" i="11"/>
  <c r="DM62" i="11"/>
  <c r="DI62" i="11"/>
  <c r="DE62" i="11"/>
  <c r="DA62" i="11"/>
  <c r="CW62" i="11"/>
  <c r="CS62" i="11"/>
  <c r="CO62" i="11"/>
  <c r="CK62" i="11"/>
  <c r="CG62" i="11"/>
  <c r="CC62" i="11"/>
  <c r="BY62" i="11"/>
  <c r="BU62" i="11"/>
  <c r="BQ62" i="11"/>
  <c r="BM62" i="11"/>
  <c r="BI62" i="11"/>
  <c r="BE62" i="11"/>
  <c r="BA62" i="11"/>
  <c r="AW62" i="11"/>
  <c r="AS62" i="11"/>
  <c r="AO62" i="11"/>
  <c r="AK62" i="11"/>
  <c r="AG62" i="11"/>
  <c r="AC62" i="11"/>
  <c r="Y62" i="11"/>
  <c r="U62" i="11"/>
  <c r="Q62" i="11"/>
  <c r="M62" i="11"/>
  <c r="I62" i="11"/>
  <c r="DT62" i="94"/>
  <c r="DT29" i="94" s="1"/>
  <c r="DP62" i="94"/>
  <c r="DP29" i="94" s="1"/>
  <c r="DL62" i="94"/>
  <c r="DL29" i="94" s="1"/>
  <c r="DH62" i="94"/>
  <c r="DH29" i="94" s="1"/>
  <c r="DD62" i="94"/>
  <c r="DD29" i="94" s="1"/>
  <c r="CZ62" i="94"/>
  <c r="CZ29" i="94" s="1"/>
  <c r="CV62" i="94"/>
  <c r="CV29" i="94" s="1"/>
  <c r="CR62" i="94"/>
  <c r="CR29" i="94" s="1"/>
  <c r="CN62" i="94"/>
  <c r="CN29" i="94" s="1"/>
  <c r="CJ62" i="94"/>
  <c r="CJ29" i="94" s="1"/>
  <c r="CF62" i="94"/>
  <c r="CF29" i="94" s="1"/>
  <c r="CB62" i="94"/>
  <c r="CB29" i="94" s="1"/>
  <c r="BX62" i="94"/>
  <c r="BX29" i="94" s="1"/>
  <c r="BT62" i="94"/>
  <c r="BT29" i="94" s="1"/>
  <c r="BP62" i="94"/>
  <c r="BP29" i="94" s="1"/>
  <c r="BL62" i="94"/>
  <c r="BL29" i="94" s="1"/>
  <c r="BH62" i="94"/>
  <c r="BH29" i="94" s="1"/>
  <c r="BD62" i="94"/>
  <c r="BD29" i="94" s="1"/>
  <c r="AZ62" i="94"/>
  <c r="AZ29" i="94" s="1"/>
  <c r="AV62" i="94"/>
  <c r="AV29" i="94" s="1"/>
  <c r="AR62" i="94"/>
  <c r="AR29" i="94" s="1"/>
  <c r="AN62" i="94"/>
  <c r="AN29" i="94" s="1"/>
  <c r="AJ62" i="94"/>
  <c r="AJ29" i="94" s="1"/>
  <c r="AF62" i="94"/>
  <c r="AF29" i="94" s="1"/>
  <c r="AB62" i="94"/>
  <c r="AB29" i="94" s="1"/>
  <c r="X62" i="94"/>
  <c r="X29" i="94" s="1"/>
  <c r="T62" i="94"/>
  <c r="T29" i="94" s="1"/>
  <c r="P62" i="94"/>
  <c r="P29" i="94" s="1"/>
  <c r="L62" i="94"/>
  <c r="L29" i="94" s="1"/>
  <c r="H62" i="94"/>
  <c r="H29" i="94" s="1"/>
  <c r="DT62" i="7"/>
  <c r="DP62" i="7"/>
  <c r="DL62" i="7"/>
  <c r="DH62" i="7"/>
  <c r="DD62" i="7"/>
  <c r="CZ62" i="7"/>
  <c r="CV62" i="7"/>
  <c r="CR62" i="7"/>
  <c r="CN62" i="7"/>
  <c r="CJ62" i="7"/>
  <c r="CF62" i="7"/>
  <c r="CB62" i="7"/>
  <c r="BX62" i="7"/>
  <c r="BT62" i="7"/>
  <c r="BP62" i="7"/>
  <c r="BL62" i="7"/>
  <c r="BH62" i="7"/>
  <c r="BD62" i="7"/>
  <c r="AZ62" i="7"/>
  <c r="AV62" i="7"/>
  <c r="AR62" i="7"/>
  <c r="AN62" i="7"/>
  <c r="H61" i="5"/>
  <c r="X61" i="5"/>
  <c r="AM61" i="5"/>
  <c r="AY61" i="5"/>
  <c r="BO61" i="5"/>
  <c r="CB61" i="5"/>
  <c r="CQ61" i="5"/>
  <c r="DG61" i="5"/>
  <c r="DS61" i="5"/>
  <c r="DS62" i="92"/>
  <c r="DK62" i="92"/>
  <c r="CZ62" i="92"/>
  <c r="CQ62" i="92"/>
  <c r="CG62" i="92"/>
  <c r="BW62" i="92"/>
  <c r="BO62" i="92"/>
  <c r="BE62" i="92"/>
  <c r="AU62" i="92"/>
  <c r="AK62" i="92"/>
  <c r="AC62" i="92"/>
  <c r="U62" i="92"/>
  <c r="N62" i="92"/>
  <c r="G62" i="92"/>
  <c r="DU62" i="10"/>
  <c r="DN62" i="10"/>
  <c r="DG62" i="10"/>
  <c r="CY62" i="10"/>
  <c r="CS62" i="10"/>
  <c r="CL62" i="10"/>
  <c r="CD62" i="10"/>
  <c r="BW62" i="10"/>
  <c r="BQ62" i="10"/>
  <c r="BI62" i="10"/>
  <c r="BB62" i="10"/>
  <c r="AU62" i="10"/>
  <c r="AM62" i="10"/>
  <c r="AG62" i="10"/>
  <c r="Z62" i="10"/>
  <c r="R62" i="10"/>
  <c r="K62" i="10"/>
  <c r="DT62" i="6"/>
  <c r="DO62" i="6"/>
  <c r="DI62" i="6"/>
  <c r="DD62" i="6"/>
  <c r="CY62" i="6"/>
  <c r="CS62" i="6"/>
  <c r="CN62" i="6"/>
  <c r="CI62" i="6"/>
  <c r="CC62" i="6"/>
  <c r="BX62" i="6"/>
  <c r="BS62" i="6"/>
  <c r="BM62" i="6"/>
  <c r="BH62" i="6"/>
  <c r="BC62" i="6"/>
  <c r="AW62" i="6"/>
  <c r="AR62" i="6"/>
  <c r="AM62" i="6"/>
  <c r="AG62" i="6"/>
  <c r="AB62" i="6"/>
  <c r="W62" i="6"/>
  <c r="Q62" i="6"/>
  <c r="L62" i="6"/>
  <c r="G62" i="6"/>
  <c r="DR62" i="11"/>
  <c r="DL62" i="11"/>
  <c r="DG62" i="11"/>
  <c r="DB62" i="11"/>
  <c r="CV62" i="11"/>
  <c r="CQ62" i="11"/>
  <c r="CL62" i="11"/>
  <c r="CF62" i="11"/>
  <c r="CA62" i="11"/>
  <c r="BV62" i="11"/>
  <c r="BP62" i="11"/>
  <c r="BK62" i="11"/>
  <c r="BF62" i="11"/>
  <c r="AZ62" i="11"/>
  <c r="AU62" i="11"/>
  <c r="AP62" i="11"/>
  <c r="AJ62" i="11"/>
  <c r="AE62" i="11"/>
  <c r="Z62" i="11"/>
  <c r="T62" i="11"/>
  <c r="O62" i="11"/>
  <c r="J62" i="11"/>
  <c r="DR62" i="94"/>
  <c r="DR29" i="94" s="1"/>
  <c r="DM62" i="94"/>
  <c r="DM29" i="94" s="1"/>
  <c r="DG62" i="94"/>
  <c r="DG29" i="94" s="1"/>
  <c r="DB62" i="94"/>
  <c r="DB29" i="94" s="1"/>
  <c r="CW62" i="94"/>
  <c r="CW29" i="94" s="1"/>
  <c r="CQ62" i="94"/>
  <c r="CQ29" i="94" s="1"/>
  <c r="CL62" i="94"/>
  <c r="CL29" i="94" s="1"/>
  <c r="CG62" i="94"/>
  <c r="CG29" i="94" s="1"/>
  <c r="CA62" i="94"/>
  <c r="CA29" i="94" s="1"/>
  <c r="BV62" i="94"/>
  <c r="BV29" i="94" s="1"/>
  <c r="BQ62" i="94"/>
  <c r="BQ29" i="94" s="1"/>
  <c r="BK62" i="94"/>
  <c r="BK29" i="94" s="1"/>
  <c r="BF62" i="94"/>
  <c r="BF29" i="94" s="1"/>
  <c r="BA62" i="94"/>
  <c r="BA29" i="94" s="1"/>
  <c r="AU62" i="94"/>
  <c r="AU29" i="94" s="1"/>
  <c r="AP62" i="94"/>
  <c r="AP29" i="94" s="1"/>
  <c r="AK62" i="94"/>
  <c r="AK29" i="94" s="1"/>
  <c r="AE62" i="94"/>
  <c r="AE29" i="94" s="1"/>
  <c r="Z62" i="94"/>
  <c r="Z29" i="94" s="1"/>
  <c r="U62" i="94"/>
  <c r="U29" i="94" s="1"/>
  <c r="O62" i="94"/>
  <c r="O29" i="94" s="1"/>
  <c r="J62" i="94"/>
  <c r="J29" i="94" s="1"/>
  <c r="DU62" i="7"/>
  <c r="DO62" i="7"/>
  <c r="DJ62" i="7"/>
  <c r="DE62" i="7"/>
  <c r="CY62" i="7"/>
  <c r="CT62" i="7"/>
  <c r="CO62" i="7"/>
  <c r="CI62" i="7"/>
  <c r="CD62" i="7"/>
  <c r="BY62" i="7"/>
  <c r="BS62" i="7"/>
  <c r="BN62" i="7"/>
  <c r="BI62" i="7"/>
  <c r="BC62" i="7"/>
  <c r="AX62" i="7"/>
  <c r="AS62" i="7"/>
  <c r="AM62" i="7"/>
  <c r="AI62" i="7"/>
  <c r="AE62" i="7"/>
  <c r="AA62" i="7"/>
  <c r="W62" i="7"/>
  <c r="S62" i="7"/>
  <c r="O62" i="7"/>
  <c r="K62" i="7"/>
  <c r="G62" i="7"/>
  <c r="G29" i="7" s="1"/>
  <c r="BL62" i="92"/>
  <c r="Z62" i="92"/>
  <c r="M62" i="92"/>
  <c r="W62" i="10"/>
  <c r="BL62" i="6"/>
  <c r="AV62" i="6"/>
  <c r="AK62" i="6"/>
  <c r="AA62" i="6"/>
  <c r="O61" i="5"/>
  <c r="AA61" i="5"/>
  <c r="AN61" i="5"/>
  <c r="BD61" i="5"/>
  <c r="BS61" i="5"/>
  <c r="CE61" i="5"/>
  <c r="CU61" i="5"/>
  <c r="DH61" i="5"/>
  <c r="DQ62" i="92"/>
  <c r="DG62" i="92"/>
  <c r="CW62" i="92"/>
  <c r="CO62" i="92"/>
  <c r="CE62" i="92"/>
  <c r="BU62" i="92"/>
  <c r="BA62" i="92"/>
  <c r="AS62" i="92"/>
  <c r="AJ62" i="92"/>
  <c r="S62" i="92"/>
  <c r="DS62" i="10"/>
  <c r="DM62" i="10"/>
  <c r="DE62" i="10"/>
  <c r="CX62" i="10"/>
  <c r="CQ62" i="10"/>
  <c r="CI62" i="10"/>
  <c r="CC62" i="10"/>
  <c r="BV62" i="10"/>
  <c r="BN62" i="10"/>
  <c r="BG62" i="10"/>
  <c r="BA62" i="10"/>
  <c r="AS62" i="10"/>
  <c r="AL62" i="10"/>
  <c r="AE62" i="10"/>
  <c r="Q62" i="10"/>
  <c r="J62" i="10"/>
  <c r="DS62" i="6"/>
  <c r="DM62" i="6"/>
  <c r="DH62" i="6"/>
  <c r="DC62" i="6"/>
  <c r="CW62" i="6"/>
  <c r="CR62" i="6"/>
  <c r="CM62" i="6"/>
  <c r="CG62" i="6"/>
  <c r="CB62" i="6"/>
  <c r="BW62" i="6"/>
  <c r="BQ62" i="6"/>
  <c r="BG62" i="6"/>
  <c r="BA62" i="6"/>
  <c r="AQ62" i="6"/>
  <c r="AF62" i="6"/>
  <c r="P61" i="5"/>
  <c r="AU61" i="5"/>
  <c r="BT61" i="5"/>
  <c r="CY61" i="5"/>
  <c r="DL62" i="92"/>
  <c r="CR62" i="92"/>
  <c r="CA62" i="92"/>
  <c r="BG62" i="92"/>
  <c r="AN62" i="92"/>
  <c r="W62" i="92"/>
  <c r="I62" i="92"/>
  <c r="DJ62" i="10"/>
  <c r="CW62" i="10"/>
  <c r="CH62" i="10"/>
  <c r="BS62" i="10"/>
  <c r="BF62" i="10"/>
  <c r="AQ62" i="10"/>
  <c r="AC62" i="10"/>
  <c r="O62" i="10"/>
  <c r="DP62" i="6"/>
  <c r="DE62" i="6"/>
  <c r="CU62" i="6"/>
  <c r="CJ62" i="6"/>
  <c r="BY62" i="6"/>
  <c r="BO62" i="6"/>
  <c r="BD62" i="6"/>
  <c r="AS62" i="6"/>
  <c r="AI62" i="6"/>
  <c r="X62" i="6"/>
  <c r="P62" i="6"/>
  <c r="I62" i="6"/>
  <c r="DS62" i="11"/>
  <c r="DK62" i="11"/>
  <c r="DD62" i="11"/>
  <c r="CX62" i="11"/>
  <c r="CP62" i="11"/>
  <c r="CI62" i="11"/>
  <c r="CB62" i="11"/>
  <c r="BT62" i="11"/>
  <c r="BN62" i="11"/>
  <c r="BG62" i="11"/>
  <c r="AY62" i="11"/>
  <c r="AR62" i="11"/>
  <c r="AL62" i="11"/>
  <c r="AD62" i="11"/>
  <c r="W62" i="11"/>
  <c r="P62" i="11"/>
  <c r="H62" i="11"/>
  <c r="H29" i="11" s="1"/>
  <c r="DV62" i="94"/>
  <c r="DV29" i="94" s="1"/>
  <c r="DO62" i="94"/>
  <c r="DO29" i="94" s="1"/>
  <c r="DI62" i="94"/>
  <c r="DI29" i="94" s="1"/>
  <c r="DA62" i="94"/>
  <c r="DA29" i="94" s="1"/>
  <c r="CT62" i="94"/>
  <c r="CT29" i="94" s="1"/>
  <c r="CM62" i="94"/>
  <c r="CM29" i="94" s="1"/>
  <c r="CE62" i="94"/>
  <c r="CE29" i="94" s="1"/>
  <c r="BY62" i="94"/>
  <c r="BY29" i="94" s="1"/>
  <c r="BR62" i="94"/>
  <c r="BR29" i="94" s="1"/>
  <c r="BJ62" i="94"/>
  <c r="BJ29" i="94" s="1"/>
  <c r="BC62" i="94"/>
  <c r="BC29" i="94" s="1"/>
  <c r="AW62" i="94"/>
  <c r="AW29" i="94" s="1"/>
  <c r="AO62" i="94"/>
  <c r="AO29" i="94" s="1"/>
  <c r="AH62" i="94"/>
  <c r="AH29" i="94" s="1"/>
  <c r="AA62" i="94"/>
  <c r="AA29" i="94" s="1"/>
  <c r="S62" i="94"/>
  <c r="S29" i="94" s="1"/>
  <c r="M62" i="94"/>
  <c r="M29" i="94" s="1"/>
  <c r="DR62" i="7"/>
  <c r="DK62" i="7"/>
  <c r="DC62" i="7"/>
  <c r="CW62" i="7"/>
  <c r="CP62" i="7"/>
  <c r="CH62" i="7"/>
  <c r="CA62" i="7"/>
  <c r="BU62" i="7"/>
  <c r="BM62" i="7"/>
  <c r="BF62" i="7"/>
  <c r="AY62" i="7"/>
  <c r="AQ62" i="7"/>
  <c r="AK62" i="7"/>
  <c r="AF62" i="7"/>
  <c r="Z62" i="7"/>
  <c r="U62" i="7"/>
  <c r="P62" i="7"/>
  <c r="J62" i="7"/>
  <c r="S61" i="5"/>
  <c r="AV61" i="5"/>
  <c r="CA61" i="5"/>
  <c r="CZ61" i="5"/>
  <c r="DE62" i="92"/>
  <c r="CK62" i="92"/>
  <c r="BT62" i="92"/>
  <c r="AZ62" i="92"/>
  <c r="AF62" i="92"/>
  <c r="R62" i="92"/>
  <c r="DI62" i="10"/>
  <c r="CT62" i="10"/>
  <c r="CG62" i="10"/>
  <c r="BR62" i="10"/>
  <c r="BC62" i="10"/>
  <c r="AP62" i="10"/>
  <c r="AA62" i="10"/>
  <c r="M62" i="10"/>
  <c r="DL62" i="6"/>
  <c r="DA62" i="6"/>
  <c r="CQ62" i="6"/>
  <c r="CF62" i="6"/>
  <c r="BU62" i="6"/>
  <c r="BK62" i="6"/>
  <c r="AZ62" i="6"/>
  <c r="AO62" i="6"/>
  <c r="AE62" i="6"/>
  <c r="U62" i="6"/>
  <c r="O62" i="6"/>
  <c r="H62" i="6"/>
  <c r="DP62" i="11"/>
  <c r="DJ62" i="11"/>
  <c r="DC62" i="11"/>
  <c r="CU62" i="11"/>
  <c r="CN62" i="11"/>
  <c r="CH62" i="11"/>
  <c r="BZ62" i="11"/>
  <c r="BS62" i="11"/>
  <c r="BL62" i="11"/>
  <c r="BD62" i="11"/>
  <c r="AX62" i="11"/>
  <c r="AQ62" i="11"/>
  <c r="AI62" i="11"/>
  <c r="AB62" i="11"/>
  <c r="V62" i="11"/>
  <c r="N62" i="11"/>
  <c r="G62" i="11"/>
  <c r="G29" i="11" s="1"/>
  <c r="DU62" i="94"/>
  <c r="DU29" i="94" s="1"/>
  <c r="DN62" i="94"/>
  <c r="DN29" i="94" s="1"/>
  <c r="DF62" i="94"/>
  <c r="DF29" i="94" s="1"/>
  <c r="CY62" i="94"/>
  <c r="CY29" i="94" s="1"/>
  <c r="CS62" i="94"/>
  <c r="CS29" i="94" s="1"/>
  <c r="CK62" i="94"/>
  <c r="CK29" i="94" s="1"/>
  <c r="CD62" i="94"/>
  <c r="CD29" i="94" s="1"/>
  <c r="BW62" i="94"/>
  <c r="BW29" i="94" s="1"/>
  <c r="BO62" i="94"/>
  <c r="BO29" i="94" s="1"/>
  <c r="BI62" i="94"/>
  <c r="BI29" i="94" s="1"/>
  <c r="BB62" i="94"/>
  <c r="BB29" i="94" s="1"/>
  <c r="AT62" i="94"/>
  <c r="AT29" i="94" s="1"/>
  <c r="AM62" i="94"/>
  <c r="AM29" i="94" s="1"/>
  <c r="AG62" i="94"/>
  <c r="AG29" i="94" s="1"/>
  <c r="Y62" i="94"/>
  <c r="Y29" i="94" s="1"/>
  <c r="R62" i="94"/>
  <c r="R29" i="94" s="1"/>
  <c r="K62" i="94"/>
  <c r="K29" i="94" s="1"/>
  <c r="DQ62" i="7"/>
  <c r="DI62" i="7"/>
  <c r="DB62" i="7"/>
  <c r="CU62" i="7"/>
  <c r="CM62" i="7"/>
  <c r="CG62" i="7"/>
  <c r="BZ62" i="7"/>
  <c r="BR62" i="7"/>
  <c r="BK62" i="7"/>
  <c r="BE62" i="7"/>
  <c r="AW62" i="7"/>
  <c r="AP62" i="7"/>
  <c r="AJ62" i="7"/>
  <c r="AD62" i="7"/>
  <c r="Y62" i="7"/>
  <c r="T62" i="7"/>
  <c r="N62" i="7"/>
  <c r="I62" i="7"/>
  <c r="AE61" i="5"/>
  <c r="CJ61" i="5"/>
  <c r="DC62" i="92"/>
  <c r="BP62" i="92"/>
  <c r="AE62" i="92"/>
  <c r="DO62" i="10"/>
  <c r="CM62" i="10"/>
  <c r="BK62" i="10"/>
  <c r="AH62" i="10"/>
  <c r="DU62" i="6"/>
  <c r="CZ62" i="6"/>
  <c r="CE62" i="6"/>
  <c r="BI62" i="6"/>
  <c r="AN62" i="6"/>
  <c r="T62" i="6"/>
  <c r="DT62" i="11"/>
  <c r="DF62" i="11"/>
  <c r="CR62" i="11"/>
  <c r="CD62" i="11"/>
  <c r="BO62" i="11"/>
  <c r="BB62" i="11"/>
  <c r="AM62" i="11"/>
  <c r="X62" i="11"/>
  <c r="K62" i="11"/>
  <c r="DS62" i="94"/>
  <c r="DS29" i="94" s="1"/>
  <c r="DE62" i="94"/>
  <c r="DE29" i="94" s="1"/>
  <c r="CP62" i="94"/>
  <c r="CP29" i="94" s="1"/>
  <c r="CC62" i="94"/>
  <c r="CC29" i="94" s="1"/>
  <c r="BN62" i="94"/>
  <c r="BN29" i="94" s="1"/>
  <c r="AY62" i="94"/>
  <c r="AY29" i="94" s="1"/>
  <c r="AL62" i="94"/>
  <c r="AL29" i="94" s="1"/>
  <c r="W62" i="94"/>
  <c r="W29" i="94" s="1"/>
  <c r="I62" i="94"/>
  <c r="I29" i="94" s="1"/>
  <c r="DM62" i="7"/>
  <c r="CX62" i="7"/>
  <c r="CK62" i="7"/>
  <c r="BV62" i="7"/>
  <c r="BG62" i="7"/>
  <c r="AT62" i="7"/>
  <c r="AG62" i="7"/>
  <c r="V62" i="7"/>
  <c r="L62" i="7"/>
  <c r="BG61" i="5"/>
  <c r="CJ62" i="92"/>
  <c r="O62" i="92"/>
  <c r="DB62" i="10"/>
  <c r="U62" i="10"/>
  <c r="DK62" i="6"/>
  <c r="BT62" i="6"/>
  <c r="AY62" i="6"/>
  <c r="M62" i="6"/>
  <c r="CY62" i="11"/>
  <c r="BW62" i="11"/>
  <c r="AT62" i="11"/>
  <c r="R62" i="11"/>
  <c r="DK62" i="94"/>
  <c r="DK29" i="94" s="1"/>
  <c r="CX62" i="94"/>
  <c r="CX29" i="94" s="1"/>
  <c r="CI62" i="94"/>
  <c r="CI29" i="94" s="1"/>
  <c r="BG62" i="94"/>
  <c r="BG29" i="94" s="1"/>
  <c r="AS62" i="94"/>
  <c r="AS29" i="94" s="1"/>
  <c r="Q62" i="94"/>
  <c r="Q29" i="94" s="1"/>
  <c r="DS62" i="7"/>
  <c r="DF62" i="7"/>
  <c r="CQ62" i="7"/>
  <c r="CC62" i="7"/>
  <c r="BO62" i="7"/>
  <c r="AL62" i="7"/>
  <c r="AB62" i="7"/>
  <c r="BK61" i="5"/>
  <c r="DP61" i="5"/>
  <c r="DM62" i="92"/>
  <c r="CB62" i="92"/>
  <c r="J62" i="92"/>
  <c r="DR62" i="10"/>
  <c r="BM62" i="10"/>
  <c r="G62" i="10"/>
  <c r="G29" i="10" s="1"/>
  <c r="DG62" i="6"/>
  <c r="BP62" i="6"/>
  <c r="Y62" i="6"/>
  <c r="L62" i="11"/>
  <c r="DN62" i="7"/>
  <c r="DA62" i="7"/>
  <c r="CL62" i="7"/>
  <c r="BW62" i="7"/>
  <c r="BJ62" i="7"/>
  <c r="AH62" i="7"/>
  <c r="X62" i="7"/>
  <c r="G61" i="5"/>
  <c r="AI61" i="5"/>
  <c r="CM61" i="5"/>
  <c r="CV62" i="92"/>
  <c r="BI62" i="92"/>
  <c r="Y62" i="92"/>
  <c r="DC62" i="10"/>
  <c r="CA62" i="10"/>
  <c r="AX62" i="10"/>
  <c r="V62" i="10"/>
  <c r="DQ62" i="6"/>
  <c r="CV62" i="6"/>
  <c r="CA62" i="6"/>
  <c r="BE62" i="6"/>
  <c r="AJ62" i="6"/>
  <c r="S62" i="6"/>
  <c r="DO62" i="11"/>
  <c r="CZ62" i="11"/>
  <c r="CM62" i="11"/>
  <c r="BX62" i="11"/>
  <c r="BJ62" i="11"/>
  <c r="AV62" i="11"/>
  <c r="AH62" i="11"/>
  <c r="S62" i="11"/>
  <c r="DQ62" i="94"/>
  <c r="DQ29" i="94" s="1"/>
  <c r="DC62" i="94"/>
  <c r="DC29" i="94" s="1"/>
  <c r="CO62" i="94"/>
  <c r="CO29" i="94" s="1"/>
  <c r="BZ62" i="94"/>
  <c r="BZ29" i="94" s="1"/>
  <c r="BM62" i="94"/>
  <c r="BM29" i="94" s="1"/>
  <c r="AX62" i="94"/>
  <c r="AX29" i="94" s="1"/>
  <c r="AI62" i="94"/>
  <c r="AI29" i="94" s="1"/>
  <c r="V62" i="94"/>
  <c r="V29" i="94" s="1"/>
  <c r="G62" i="94"/>
  <c r="G29" i="94" s="1"/>
  <c r="DV62" i="7"/>
  <c r="DG62" i="7"/>
  <c r="CS62" i="7"/>
  <c r="CE62" i="7"/>
  <c r="BQ62" i="7"/>
  <c r="BB62" i="7"/>
  <c r="AO62" i="7"/>
  <c r="AC62" i="7"/>
  <c r="R62" i="7"/>
  <c r="H62" i="7"/>
  <c r="DK61" i="5"/>
  <c r="DU62" i="92"/>
  <c r="AY62" i="92"/>
  <c r="BY62" i="10"/>
  <c r="AW62" i="10"/>
  <c r="CO62" i="6"/>
  <c r="AC62" i="6"/>
  <c r="DN62" i="11"/>
  <c r="CJ62" i="11"/>
  <c r="BH62" i="11"/>
  <c r="AF62" i="11"/>
  <c r="BU62" i="94"/>
  <c r="BU29" i="94" s="1"/>
  <c r="AD62" i="94"/>
  <c r="AD29" i="94" s="1"/>
  <c r="BA62" i="7"/>
  <c r="Q62" i="7"/>
  <c r="AQ62" i="92"/>
  <c r="CO62" i="10"/>
  <c r="AK62" i="10"/>
  <c r="CK62" i="6"/>
  <c r="AU62" i="6"/>
  <c r="K62" i="6"/>
  <c r="DV62" i="11"/>
  <c r="DH62" i="11"/>
  <c r="CT62" i="11"/>
  <c r="CE62" i="11"/>
  <c r="BR62" i="11"/>
  <c r="BC62" i="11"/>
  <c r="AN62" i="11"/>
  <c r="AA62" i="11"/>
  <c r="DJ62" i="94"/>
  <c r="DJ29" i="94" s="1"/>
  <c r="CU62" i="94"/>
  <c r="CU29" i="94" s="1"/>
  <c r="CH62" i="94"/>
  <c r="CH29" i="94" s="1"/>
  <c r="BS62" i="94"/>
  <c r="BS29" i="94" s="1"/>
  <c r="BE62" i="94"/>
  <c r="BE29" i="94" s="1"/>
  <c r="AQ62" i="94"/>
  <c r="AQ29" i="94" s="1"/>
  <c r="AC62" i="94"/>
  <c r="AC29" i="94" s="1"/>
  <c r="N62" i="94"/>
  <c r="N29" i="94" s="1"/>
  <c r="AU62" i="7"/>
  <c r="M62" i="7"/>
  <c r="EG13" i="6"/>
  <c r="ES12" i="6"/>
  <c r="EI120" i="92"/>
  <c r="EK120" i="92"/>
  <c r="ED14" i="11"/>
  <c r="EF14" i="11"/>
  <c r="EG14" i="11" s="1"/>
  <c r="EI43" i="92"/>
  <c r="EK43" i="92"/>
  <c r="H60" i="5"/>
  <c r="L60" i="5"/>
  <c r="P60" i="5"/>
  <c r="T60" i="5"/>
  <c r="X60" i="5"/>
  <c r="AB60" i="5"/>
  <c r="AF60" i="5"/>
  <c r="AJ60" i="5"/>
  <c r="AN60" i="5"/>
  <c r="AR60" i="5"/>
  <c r="AV60" i="5"/>
  <c r="AZ60" i="5"/>
  <c r="BD60" i="5"/>
  <c r="BH60" i="5"/>
  <c r="BL60" i="5"/>
  <c r="BP60" i="5"/>
  <c r="BT60" i="5"/>
  <c r="BX60" i="5"/>
  <c r="CB60" i="5"/>
  <c r="CF60" i="5"/>
  <c r="CJ60" i="5"/>
  <c r="CN60" i="5"/>
  <c r="CR60" i="5"/>
  <c r="CV60" i="5"/>
  <c r="CZ60" i="5"/>
  <c r="DD60" i="5"/>
  <c r="DH60" i="5"/>
  <c r="DL60" i="5"/>
  <c r="DP60" i="5"/>
  <c r="DT60" i="5"/>
  <c r="I60" i="5"/>
  <c r="M60" i="5"/>
  <c r="Q60" i="5"/>
  <c r="U60" i="5"/>
  <c r="Y60" i="5"/>
  <c r="AC60" i="5"/>
  <c r="AG60" i="5"/>
  <c r="AK60" i="5"/>
  <c r="AO60" i="5"/>
  <c r="AS60" i="5"/>
  <c r="AW60" i="5"/>
  <c r="BA60" i="5"/>
  <c r="BE60" i="5"/>
  <c r="BI60" i="5"/>
  <c r="BM60" i="5"/>
  <c r="BQ60" i="5"/>
  <c r="BU60" i="5"/>
  <c r="BY60" i="5"/>
  <c r="CC60" i="5"/>
  <c r="CG60" i="5"/>
  <c r="CK60" i="5"/>
  <c r="CO60" i="5"/>
  <c r="CS60" i="5"/>
  <c r="CW60" i="5"/>
  <c r="DA60" i="5"/>
  <c r="DE60" i="5"/>
  <c r="DI60" i="5"/>
  <c r="DM60" i="5"/>
  <c r="DQ60" i="5"/>
  <c r="DU60" i="5"/>
  <c r="J60" i="5"/>
  <c r="K60" i="5"/>
  <c r="S60" i="5"/>
  <c r="AA60" i="5"/>
  <c r="AI60" i="5"/>
  <c r="AQ60" i="5"/>
  <c r="AY60" i="5"/>
  <c r="BG60" i="5"/>
  <c r="BO60" i="5"/>
  <c r="BW60" i="5"/>
  <c r="CE60" i="5"/>
  <c r="CM60" i="5"/>
  <c r="CU60" i="5"/>
  <c r="DC60" i="5"/>
  <c r="DK60" i="5"/>
  <c r="DS60" i="5"/>
  <c r="DT61" i="92"/>
  <c r="DP61" i="92"/>
  <c r="DL61" i="92"/>
  <c r="DH61" i="92"/>
  <c r="DD61" i="92"/>
  <c r="CZ61" i="92"/>
  <c r="CV61" i="92"/>
  <c r="CR61" i="92"/>
  <c r="CN61" i="92"/>
  <c r="CJ61" i="92"/>
  <c r="CF61" i="92"/>
  <c r="CB61" i="92"/>
  <c r="BX61" i="92"/>
  <c r="BT61" i="92"/>
  <c r="BP61" i="92"/>
  <c r="BL61" i="92"/>
  <c r="BH61" i="92"/>
  <c r="BD61" i="92"/>
  <c r="AZ61" i="92"/>
  <c r="AV61" i="92"/>
  <c r="AR61" i="92"/>
  <c r="AN61" i="92"/>
  <c r="AJ61" i="92"/>
  <c r="AF61" i="92"/>
  <c r="AB61" i="92"/>
  <c r="X61" i="92"/>
  <c r="T61" i="92"/>
  <c r="P61" i="92"/>
  <c r="L61" i="92"/>
  <c r="H61" i="92"/>
  <c r="DV61" i="10"/>
  <c r="DR61" i="10"/>
  <c r="DN61" i="10"/>
  <c r="DJ61" i="10"/>
  <c r="DF61" i="10"/>
  <c r="DB61" i="10"/>
  <c r="CX61" i="10"/>
  <c r="CT61" i="10"/>
  <c r="CP61" i="10"/>
  <c r="CL61" i="10"/>
  <c r="CH61" i="10"/>
  <c r="CD61" i="10"/>
  <c r="BZ61" i="10"/>
  <c r="BV61" i="10"/>
  <c r="BR61" i="10"/>
  <c r="BN61" i="10"/>
  <c r="BJ61" i="10"/>
  <c r="BF61" i="10"/>
  <c r="BB61" i="10"/>
  <c r="AX61" i="10"/>
  <c r="AT61" i="10"/>
  <c r="AP61" i="10"/>
  <c r="AL61" i="10"/>
  <c r="AH61" i="10"/>
  <c r="AD61" i="10"/>
  <c r="N60" i="5"/>
  <c r="W60" i="5"/>
  <c r="AH60" i="5"/>
  <c r="AT60" i="5"/>
  <c r="BC60" i="5"/>
  <c r="BN60" i="5"/>
  <c r="BZ60" i="5"/>
  <c r="CI60" i="5"/>
  <c r="CT60" i="5"/>
  <c r="DF60" i="5"/>
  <c r="DO60" i="5"/>
  <c r="DV61" i="92"/>
  <c r="DQ61" i="92"/>
  <c r="DK61" i="92"/>
  <c r="DF61" i="92"/>
  <c r="DA61" i="92"/>
  <c r="CU61" i="92"/>
  <c r="CP61" i="92"/>
  <c r="CK61" i="92"/>
  <c r="CE61" i="92"/>
  <c r="BZ61" i="92"/>
  <c r="BU61" i="92"/>
  <c r="BO61" i="92"/>
  <c r="BJ61" i="92"/>
  <c r="BE61" i="92"/>
  <c r="AY61" i="92"/>
  <c r="AT61" i="92"/>
  <c r="AO61" i="92"/>
  <c r="AI61" i="92"/>
  <c r="AD61" i="92"/>
  <c r="Y61" i="92"/>
  <c r="S61" i="92"/>
  <c r="N61" i="92"/>
  <c r="I61" i="92"/>
  <c r="DT61" i="10"/>
  <c r="DO61" i="10"/>
  <c r="DI61" i="10"/>
  <c r="DD61" i="10"/>
  <c r="CY61" i="10"/>
  <c r="CS61" i="10"/>
  <c r="CN61" i="10"/>
  <c r="CI61" i="10"/>
  <c r="CC61" i="10"/>
  <c r="BX61" i="10"/>
  <c r="BS61" i="10"/>
  <c r="BM61" i="10"/>
  <c r="BH61" i="10"/>
  <c r="BC61" i="10"/>
  <c r="AW61" i="10"/>
  <c r="AR61" i="10"/>
  <c r="AM61" i="10"/>
  <c r="AG61" i="10"/>
  <c r="AB61" i="10"/>
  <c r="X61" i="10"/>
  <c r="T61" i="10"/>
  <c r="P61" i="10"/>
  <c r="L61" i="10"/>
  <c r="H61" i="10"/>
  <c r="H28" i="10" s="1"/>
  <c r="DU61" i="6"/>
  <c r="DQ61" i="6"/>
  <c r="DM61" i="6"/>
  <c r="DI61" i="6"/>
  <c r="DE61" i="6"/>
  <c r="DA61" i="6"/>
  <c r="CW61" i="6"/>
  <c r="CS61" i="6"/>
  <c r="CO61" i="6"/>
  <c r="CK61" i="6"/>
  <c r="CG61" i="6"/>
  <c r="CC61" i="6"/>
  <c r="BY61" i="6"/>
  <c r="BU61" i="6"/>
  <c r="BQ61" i="6"/>
  <c r="BM61" i="6"/>
  <c r="BI61" i="6"/>
  <c r="BE61" i="6"/>
  <c r="BA61" i="6"/>
  <c r="AW61" i="6"/>
  <c r="AS61" i="6"/>
  <c r="AO61" i="6"/>
  <c r="AK61" i="6"/>
  <c r="AG61" i="6"/>
  <c r="AC61" i="6"/>
  <c r="Y61" i="6"/>
  <c r="U61" i="6"/>
  <c r="Q61" i="6"/>
  <c r="M61" i="6"/>
  <c r="I61" i="6"/>
  <c r="DS61" i="11"/>
  <c r="DO61" i="11"/>
  <c r="DK61" i="11"/>
  <c r="DG61" i="11"/>
  <c r="DC61" i="11"/>
  <c r="CY61" i="11"/>
  <c r="CU61" i="11"/>
  <c r="CQ61" i="11"/>
  <c r="CM61" i="11"/>
  <c r="CI61" i="11"/>
  <c r="CE61" i="11"/>
  <c r="CA61" i="11"/>
  <c r="BW61" i="11"/>
  <c r="BS61" i="11"/>
  <c r="BO61" i="11"/>
  <c r="BK61" i="11"/>
  <c r="BG61" i="11"/>
  <c r="BC61" i="11"/>
  <c r="AY61" i="11"/>
  <c r="AU61" i="11"/>
  <c r="AQ61" i="11"/>
  <c r="AM61" i="11"/>
  <c r="AI61" i="11"/>
  <c r="AE61" i="11"/>
  <c r="AA61" i="11"/>
  <c r="W61" i="11"/>
  <c r="S61" i="11"/>
  <c r="O61" i="11"/>
  <c r="K61" i="11"/>
  <c r="G61" i="11"/>
  <c r="G28" i="11" s="1"/>
  <c r="DV61" i="94"/>
  <c r="DV28" i="94" s="1"/>
  <c r="DR61" i="94"/>
  <c r="DR28" i="94" s="1"/>
  <c r="DN61" i="94"/>
  <c r="DN28" i="94" s="1"/>
  <c r="DJ61" i="94"/>
  <c r="DJ28" i="94" s="1"/>
  <c r="DF61" i="94"/>
  <c r="DF28" i="94" s="1"/>
  <c r="DB61" i="94"/>
  <c r="DB28" i="94" s="1"/>
  <c r="CX61" i="94"/>
  <c r="CX28" i="94" s="1"/>
  <c r="CT61" i="94"/>
  <c r="CT28" i="94" s="1"/>
  <c r="CP61" i="94"/>
  <c r="CP28" i="94" s="1"/>
  <c r="CL61" i="94"/>
  <c r="CL28" i="94" s="1"/>
  <c r="CH61" i="94"/>
  <c r="CH28" i="94" s="1"/>
  <c r="CD61" i="94"/>
  <c r="CD28" i="94" s="1"/>
  <c r="BZ61" i="94"/>
  <c r="BZ28" i="94" s="1"/>
  <c r="BV61" i="94"/>
  <c r="BV28" i="94" s="1"/>
  <c r="BR61" i="94"/>
  <c r="BR28" i="94" s="1"/>
  <c r="BN61" i="94"/>
  <c r="BN28" i="94" s="1"/>
  <c r="BJ61" i="94"/>
  <c r="BJ28" i="94" s="1"/>
  <c r="BF61" i="94"/>
  <c r="BF28" i="94" s="1"/>
  <c r="BB61" i="94"/>
  <c r="BB28" i="94" s="1"/>
  <c r="AX61" i="94"/>
  <c r="AX28" i="94" s="1"/>
  <c r="AT61" i="94"/>
  <c r="AT28" i="94" s="1"/>
  <c r="AP61" i="94"/>
  <c r="AP28" i="94" s="1"/>
  <c r="AL61" i="94"/>
  <c r="AL28" i="94" s="1"/>
  <c r="AH61" i="94"/>
  <c r="AH28" i="94" s="1"/>
  <c r="AD61" i="94"/>
  <c r="AD28" i="94" s="1"/>
  <c r="Z61" i="94"/>
  <c r="Z28" i="94" s="1"/>
  <c r="V61" i="94"/>
  <c r="V28" i="94" s="1"/>
  <c r="R61" i="94"/>
  <c r="R28" i="94" s="1"/>
  <c r="N61" i="94"/>
  <c r="N28" i="94" s="1"/>
  <c r="J61" i="94"/>
  <c r="J28" i="94" s="1"/>
  <c r="O60" i="5"/>
  <c r="AD60" i="5"/>
  <c r="AP60" i="5"/>
  <c r="BF60" i="5"/>
  <c r="BS60" i="5"/>
  <c r="CH60" i="5"/>
  <c r="CX60" i="5"/>
  <c r="DJ60" i="5"/>
  <c r="DO61" i="92"/>
  <c r="DI61" i="92"/>
  <c r="DB61" i="92"/>
  <c r="CT61" i="92"/>
  <c r="CM61" i="92"/>
  <c r="CG61" i="92"/>
  <c r="BY61" i="92"/>
  <c r="BR61" i="92"/>
  <c r="BK61" i="92"/>
  <c r="BC61" i="92"/>
  <c r="AW61" i="92"/>
  <c r="AP61" i="92"/>
  <c r="AH61" i="92"/>
  <c r="AA61" i="92"/>
  <c r="U61" i="92"/>
  <c r="M61" i="92"/>
  <c r="DU61" i="10"/>
  <c r="DM61" i="10"/>
  <c r="DG61" i="10"/>
  <c r="CZ61" i="10"/>
  <c r="CR61" i="10"/>
  <c r="CK61" i="10"/>
  <c r="CE61" i="10"/>
  <c r="BW61" i="10"/>
  <c r="BP61" i="10"/>
  <c r="BI61" i="10"/>
  <c r="BA61" i="10"/>
  <c r="AU61" i="10"/>
  <c r="AN61" i="10"/>
  <c r="AF61" i="10"/>
  <c r="Z61" i="10"/>
  <c r="U61" i="10"/>
  <c r="O61" i="10"/>
  <c r="J61" i="10"/>
  <c r="DV61" i="6"/>
  <c r="DP61" i="6"/>
  <c r="DK61" i="6"/>
  <c r="DF61" i="6"/>
  <c r="CZ61" i="6"/>
  <c r="CU61" i="6"/>
  <c r="CP61" i="6"/>
  <c r="CJ61" i="6"/>
  <c r="CE61" i="6"/>
  <c r="BZ61" i="6"/>
  <c r="BT61" i="6"/>
  <c r="BO61" i="6"/>
  <c r="BJ61" i="6"/>
  <c r="BD61" i="6"/>
  <c r="AY61" i="6"/>
  <c r="AT61" i="6"/>
  <c r="AN61" i="6"/>
  <c r="AI61" i="6"/>
  <c r="AD61" i="6"/>
  <c r="X61" i="6"/>
  <c r="S61" i="6"/>
  <c r="N61" i="6"/>
  <c r="H61" i="6"/>
  <c r="DV61" i="11"/>
  <c r="DQ61" i="11"/>
  <c r="DL61" i="11"/>
  <c r="DF61" i="11"/>
  <c r="DA61" i="11"/>
  <c r="CV61" i="11"/>
  <c r="CP61" i="11"/>
  <c r="CK61" i="11"/>
  <c r="CF61" i="11"/>
  <c r="BZ61" i="11"/>
  <c r="BU61" i="11"/>
  <c r="BP61" i="11"/>
  <c r="BJ61" i="11"/>
  <c r="BE61" i="11"/>
  <c r="AZ61" i="11"/>
  <c r="AT61" i="11"/>
  <c r="AO61" i="11"/>
  <c r="AJ61" i="11"/>
  <c r="AD61" i="11"/>
  <c r="Y61" i="11"/>
  <c r="T61" i="11"/>
  <c r="N61" i="11"/>
  <c r="I61" i="11"/>
  <c r="DQ61" i="94"/>
  <c r="DQ28" i="94" s="1"/>
  <c r="DL61" i="94"/>
  <c r="DL28" i="94" s="1"/>
  <c r="DG61" i="94"/>
  <c r="DG28" i="94" s="1"/>
  <c r="DA61" i="94"/>
  <c r="DA28" i="94" s="1"/>
  <c r="CV61" i="94"/>
  <c r="CV28" i="94" s="1"/>
  <c r="CQ61" i="94"/>
  <c r="CQ28" i="94" s="1"/>
  <c r="CK61" i="94"/>
  <c r="CK28" i="94" s="1"/>
  <c r="CF61" i="94"/>
  <c r="CF28" i="94" s="1"/>
  <c r="CA61" i="94"/>
  <c r="CA28" i="94" s="1"/>
  <c r="BU61" i="94"/>
  <c r="BU28" i="94" s="1"/>
  <c r="BP61" i="94"/>
  <c r="BP28" i="94" s="1"/>
  <c r="BK61" i="94"/>
  <c r="BK28" i="94" s="1"/>
  <c r="BE61" i="94"/>
  <c r="BE28" i="94" s="1"/>
  <c r="AZ61" i="94"/>
  <c r="AZ28" i="94" s="1"/>
  <c r="AU61" i="94"/>
  <c r="AU28" i="94" s="1"/>
  <c r="AO61" i="94"/>
  <c r="AO28" i="94" s="1"/>
  <c r="AJ61" i="94"/>
  <c r="AJ28" i="94" s="1"/>
  <c r="AE61" i="94"/>
  <c r="AE28" i="94" s="1"/>
  <c r="Y61" i="94"/>
  <c r="Y28" i="94" s="1"/>
  <c r="T61" i="94"/>
  <c r="T28" i="94" s="1"/>
  <c r="O61" i="94"/>
  <c r="O28" i="94" s="1"/>
  <c r="I61" i="94"/>
  <c r="I28" i="94" s="1"/>
  <c r="DS61" i="7"/>
  <c r="DO61" i="7"/>
  <c r="DK61" i="7"/>
  <c r="DG61" i="7"/>
  <c r="DC61" i="7"/>
  <c r="CY61" i="7"/>
  <c r="CU61" i="7"/>
  <c r="CQ61" i="7"/>
  <c r="CM61" i="7"/>
  <c r="CI61" i="7"/>
  <c r="CE61" i="7"/>
  <c r="CA61" i="7"/>
  <c r="BW61" i="7"/>
  <c r="BS61" i="7"/>
  <c r="BO61" i="7"/>
  <c r="BK61" i="7"/>
  <c r="BG61" i="7"/>
  <c r="BC61" i="7"/>
  <c r="AY61" i="7"/>
  <c r="AU61" i="7"/>
  <c r="AQ61" i="7"/>
  <c r="AM61" i="7"/>
  <c r="AI61" i="7"/>
  <c r="AE61" i="7"/>
  <c r="AA61" i="7"/>
  <c r="W61" i="7"/>
  <c r="S61" i="7"/>
  <c r="O61" i="7"/>
  <c r="K61" i="7"/>
  <c r="G61" i="7"/>
  <c r="G28" i="7" s="1"/>
  <c r="DN61" i="92"/>
  <c r="CY61" i="92"/>
  <c r="CL61" i="92"/>
  <c r="BW61" i="92"/>
  <c r="BI61" i="92"/>
  <c r="AU61" i="92"/>
  <c r="AG61" i="92"/>
  <c r="R61" i="92"/>
  <c r="DL61" i="10"/>
  <c r="CW61" i="10"/>
  <c r="CJ61" i="10"/>
  <c r="BU61" i="10"/>
  <c r="BG61" i="10"/>
  <c r="AS61" i="10"/>
  <c r="AE61" i="10"/>
  <c r="S61" i="10"/>
  <c r="I61" i="10"/>
  <c r="R60" i="5"/>
  <c r="AE60" i="5"/>
  <c r="AU60" i="5"/>
  <c r="BJ60" i="5"/>
  <c r="BV60" i="5"/>
  <c r="CL60" i="5"/>
  <c r="CY60" i="5"/>
  <c r="DN60" i="5"/>
  <c r="DU61" i="92"/>
  <c r="DG61" i="92"/>
  <c r="CS61" i="92"/>
  <c r="CD61" i="92"/>
  <c r="BQ61" i="92"/>
  <c r="BB61" i="92"/>
  <c r="AM61" i="92"/>
  <c r="Z61" i="92"/>
  <c r="K61" i="92"/>
  <c r="DS61" i="10"/>
  <c r="DE61" i="10"/>
  <c r="CQ61" i="10"/>
  <c r="CB61" i="10"/>
  <c r="BO61" i="10"/>
  <c r="AZ61" i="10"/>
  <c r="AK61" i="10"/>
  <c r="Y61" i="10"/>
  <c r="N61" i="10"/>
  <c r="V60" i="5"/>
  <c r="AX60" i="5"/>
  <c r="CA60" i="5"/>
  <c r="DB60" i="5"/>
  <c r="DJ61" i="92"/>
  <c r="CW61" i="92"/>
  <c r="CH61" i="92"/>
  <c r="BS61" i="92"/>
  <c r="BF61" i="92"/>
  <c r="AQ61" i="92"/>
  <c r="AC61" i="92"/>
  <c r="O61" i="92"/>
  <c r="DQ61" i="10"/>
  <c r="DC61" i="10"/>
  <c r="CO61" i="10"/>
  <c r="CA61" i="10"/>
  <c r="BL61" i="10"/>
  <c r="AY61" i="10"/>
  <c r="AJ61" i="10"/>
  <c r="W61" i="10"/>
  <c r="M61" i="10"/>
  <c r="DO61" i="6"/>
  <c r="DH61" i="6"/>
  <c r="DB61" i="6"/>
  <c r="CT61" i="6"/>
  <c r="CM61" i="6"/>
  <c r="CF61" i="6"/>
  <c r="BX61" i="6"/>
  <c r="BR61" i="6"/>
  <c r="BK61" i="6"/>
  <c r="BC61" i="6"/>
  <c r="AV61" i="6"/>
  <c r="AP61" i="6"/>
  <c r="AH61" i="6"/>
  <c r="AA61" i="6"/>
  <c r="T61" i="6"/>
  <c r="L61" i="6"/>
  <c r="DT61" i="11"/>
  <c r="DM61" i="11"/>
  <c r="DE61" i="11"/>
  <c r="CX61" i="11"/>
  <c r="CR61" i="11"/>
  <c r="CJ61" i="11"/>
  <c r="CC61" i="11"/>
  <c r="BV61" i="11"/>
  <c r="BN61" i="11"/>
  <c r="BH61" i="11"/>
  <c r="BA61" i="11"/>
  <c r="AS61" i="11"/>
  <c r="AL61" i="11"/>
  <c r="AF61" i="11"/>
  <c r="X61" i="11"/>
  <c r="Q61" i="11"/>
  <c r="J61" i="11"/>
  <c r="DU61" i="94"/>
  <c r="DU28" i="94" s="1"/>
  <c r="DO61" i="94"/>
  <c r="DO28" i="94" s="1"/>
  <c r="DH61" i="94"/>
  <c r="DH28" i="94" s="1"/>
  <c r="CZ61" i="94"/>
  <c r="CZ28" i="94" s="1"/>
  <c r="CS61" i="94"/>
  <c r="CS28" i="94" s="1"/>
  <c r="CM61" i="94"/>
  <c r="CM28" i="94" s="1"/>
  <c r="CE61" i="94"/>
  <c r="CE28" i="94" s="1"/>
  <c r="BX61" i="94"/>
  <c r="BX28" i="94" s="1"/>
  <c r="BQ61" i="94"/>
  <c r="BQ28" i="94" s="1"/>
  <c r="BI61" i="94"/>
  <c r="BI28" i="94" s="1"/>
  <c r="BC61" i="94"/>
  <c r="BC28" i="94" s="1"/>
  <c r="AV61" i="94"/>
  <c r="AV28" i="94" s="1"/>
  <c r="AN61" i="94"/>
  <c r="AN28" i="94" s="1"/>
  <c r="AG61" i="94"/>
  <c r="AG28" i="94" s="1"/>
  <c r="AA61" i="94"/>
  <c r="AA28" i="94" s="1"/>
  <c r="S61" i="94"/>
  <c r="S28" i="94" s="1"/>
  <c r="L61" i="94"/>
  <c r="L28" i="94" s="1"/>
  <c r="DR61" i="7"/>
  <c r="DM61" i="7"/>
  <c r="DH61" i="7"/>
  <c r="DB61" i="7"/>
  <c r="CW61" i="7"/>
  <c r="CR61" i="7"/>
  <c r="CL61" i="7"/>
  <c r="CG61" i="7"/>
  <c r="CB61" i="7"/>
  <c r="BV61" i="7"/>
  <c r="BQ61" i="7"/>
  <c r="BL61" i="7"/>
  <c r="BF61" i="7"/>
  <c r="BA61" i="7"/>
  <c r="AV61" i="7"/>
  <c r="AP61" i="7"/>
  <c r="AK61" i="7"/>
  <c r="AF61" i="7"/>
  <c r="Z61" i="7"/>
  <c r="U61" i="7"/>
  <c r="Z60" i="5"/>
  <c r="BB60" i="5"/>
  <c r="CD60" i="5"/>
  <c r="DG60" i="5"/>
  <c r="DS61" i="92"/>
  <c r="DE61" i="92"/>
  <c r="CQ61" i="92"/>
  <c r="CC61" i="92"/>
  <c r="BN61" i="92"/>
  <c r="BA61" i="92"/>
  <c r="AL61" i="92"/>
  <c r="W61" i="92"/>
  <c r="J61" i="92"/>
  <c r="DP61" i="10"/>
  <c r="DA61" i="10"/>
  <c r="CM61" i="10"/>
  <c r="BY61" i="10"/>
  <c r="BK61" i="10"/>
  <c r="AV61" i="10"/>
  <c r="AI61" i="10"/>
  <c r="V61" i="10"/>
  <c r="K61" i="10"/>
  <c r="DT61" i="6"/>
  <c r="DN61" i="6"/>
  <c r="DG61" i="6"/>
  <c r="CY61" i="6"/>
  <c r="CR61" i="6"/>
  <c r="CL61" i="6"/>
  <c r="CD61" i="6"/>
  <c r="BW61" i="6"/>
  <c r="BP61" i="6"/>
  <c r="BH61" i="6"/>
  <c r="BB61" i="6"/>
  <c r="AU61" i="6"/>
  <c r="AM61" i="6"/>
  <c r="AF61" i="6"/>
  <c r="Z61" i="6"/>
  <c r="R61" i="6"/>
  <c r="K61" i="6"/>
  <c r="DR61" i="11"/>
  <c r="DJ61" i="11"/>
  <c r="DD61" i="11"/>
  <c r="CW61" i="11"/>
  <c r="CO61" i="11"/>
  <c r="CH61" i="11"/>
  <c r="CB61" i="11"/>
  <c r="BT61" i="11"/>
  <c r="BM61" i="11"/>
  <c r="BF61" i="11"/>
  <c r="AX61" i="11"/>
  <c r="AR61" i="11"/>
  <c r="AK61" i="11"/>
  <c r="AC61" i="11"/>
  <c r="V61" i="11"/>
  <c r="P61" i="11"/>
  <c r="H61" i="11"/>
  <c r="H28" i="11" s="1"/>
  <c r="DT61" i="94"/>
  <c r="DT28" i="94" s="1"/>
  <c r="DM61" i="94"/>
  <c r="DM28" i="94" s="1"/>
  <c r="DE61" i="94"/>
  <c r="DE28" i="94" s="1"/>
  <c r="CY61" i="94"/>
  <c r="CY28" i="94" s="1"/>
  <c r="CR61" i="94"/>
  <c r="CR28" i="94" s="1"/>
  <c r="CJ61" i="94"/>
  <c r="CJ28" i="94" s="1"/>
  <c r="CC61" i="94"/>
  <c r="CC28" i="94" s="1"/>
  <c r="BW61" i="94"/>
  <c r="BW28" i="94" s="1"/>
  <c r="BO61" i="94"/>
  <c r="BO28" i="94" s="1"/>
  <c r="BH61" i="94"/>
  <c r="BH28" i="94" s="1"/>
  <c r="BA61" i="94"/>
  <c r="BA28" i="94" s="1"/>
  <c r="AS61" i="94"/>
  <c r="AS28" i="94" s="1"/>
  <c r="AM61" i="94"/>
  <c r="AM28" i="94" s="1"/>
  <c r="AF61" i="94"/>
  <c r="AF28" i="94" s="1"/>
  <c r="X61" i="94"/>
  <c r="X28" i="94" s="1"/>
  <c r="Q61" i="94"/>
  <c r="Q28" i="94" s="1"/>
  <c r="K61" i="94"/>
  <c r="K28" i="94" s="1"/>
  <c r="DV61" i="7"/>
  <c r="DQ61" i="7"/>
  <c r="DL61" i="7"/>
  <c r="DF61" i="7"/>
  <c r="DA61" i="7"/>
  <c r="AL60" i="5"/>
  <c r="CP60" i="5"/>
  <c r="DR61" i="92"/>
  <c r="CO61" i="92"/>
  <c r="BM61" i="92"/>
  <c r="AK61" i="92"/>
  <c r="G61" i="92"/>
  <c r="CU61" i="10"/>
  <c r="BQ61" i="10"/>
  <c r="AO61" i="10"/>
  <c r="Q61" i="10"/>
  <c r="DR61" i="6"/>
  <c r="DC61" i="6"/>
  <c r="CN61" i="6"/>
  <c r="CA61" i="6"/>
  <c r="BL61" i="6"/>
  <c r="AX61" i="6"/>
  <c r="AJ61" i="6"/>
  <c r="V61" i="6"/>
  <c r="G61" i="6"/>
  <c r="DI61" i="11"/>
  <c r="CT61" i="11"/>
  <c r="CG61" i="11"/>
  <c r="BR61" i="11"/>
  <c r="BD61" i="11"/>
  <c r="AP61" i="11"/>
  <c r="AB61" i="11"/>
  <c r="M61" i="11"/>
  <c r="DK61" i="94"/>
  <c r="DK28" i="94" s="1"/>
  <c r="CW61" i="94"/>
  <c r="CW28" i="94" s="1"/>
  <c r="CI61" i="94"/>
  <c r="CI28" i="94" s="1"/>
  <c r="BT61" i="94"/>
  <c r="BT28" i="94" s="1"/>
  <c r="BG61" i="94"/>
  <c r="BG28" i="94" s="1"/>
  <c r="AR61" i="94"/>
  <c r="AR28" i="94" s="1"/>
  <c r="AC61" i="94"/>
  <c r="AC28" i="94" s="1"/>
  <c r="P61" i="94"/>
  <c r="P28" i="94" s="1"/>
  <c r="DT61" i="7"/>
  <c r="DI61" i="7"/>
  <c r="CX61" i="7"/>
  <c r="CP61" i="7"/>
  <c r="CJ61" i="7"/>
  <c r="CC61" i="7"/>
  <c r="BU61" i="7"/>
  <c r="BN61" i="7"/>
  <c r="BH61" i="7"/>
  <c r="AZ61" i="7"/>
  <c r="AS61" i="7"/>
  <c r="AL61" i="7"/>
  <c r="AD61" i="7"/>
  <c r="X61" i="7"/>
  <c r="Q61" i="7"/>
  <c r="L61" i="7"/>
  <c r="G60" i="5"/>
  <c r="CH61" i="7"/>
  <c r="BM61" i="7"/>
  <c r="AR61" i="7"/>
  <c r="AC61" i="7"/>
  <c r="P61" i="7"/>
  <c r="DR60" i="5"/>
  <c r="DC61" i="92"/>
  <c r="AX61" i="92"/>
  <c r="DH61" i="10"/>
  <c r="AA61" i="10"/>
  <c r="DJ61" i="6"/>
  <c r="CH61" i="6"/>
  <c r="BF61" i="6"/>
  <c r="AB61" i="6"/>
  <c r="DB61" i="11"/>
  <c r="BY61" i="11"/>
  <c r="AW61" i="11"/>
  <c r="U61" i="11"/>
  <c r="DS61" i="94"/>
  <c r="DS28" i="94" s="1"/>
  <c r="CO61" i="94"/>
  <c r="CO28" i="94" s="1"/>
  <c r="BM61" i="94"/>
  <c r="BM28" i="94" s="1"/>
  <c r="AK61" i="94"/>
  <c r="AK28" i="94" s="1"/>
  <c r="H61" i="94"/>
  <c r="H28" i="94" s="1"/>
  <c r="CT61" i="7"/>
  <c r="BY61" i="7"/>
  <c r="BJ61" i="7"/>
  <c r="AW61" i="7"/>
  <c r="AH61" i="7"/>
  <c r="T61" i="7"/>
  <c r="I61" i="7"/>
  <c r="BR60" i="5"/>
  <c r="CX61" i="92"/>
  <c r="AS61" i="92"/>
  <c r="CV61" i="10"/>
  <c r="BT61" i="10"/>
  <c r="R61" i="10"/>
  <c r="DD61" i="6"/>
  <c r="CB61" i="6"/>
  <c r="AZ61" i="6"/>
  <c r="W61" i="6"/>
  <c r="CL61" i="11"/>
  <c r="BI61" i="11"/>
  <c r="AG61" i="11"/>
  <c r="DC61" i="94"/>
  <c r="DC28" i="94" s="1"/>
  <c r="BL61" i="94"/>
  <c r="BL28" i="94" s="1"/>
  <c r="AI61" i="94"/>
  <c r="AI28" i="94" s="1"/>
  <c r="G61" i="94"/>
  <c r="G28" i="94" s="1"/>
  <c r="DU61" i="7"/>
  <c r="CZ61" i="7"/>
  <c r="CK61" i="7"/>
  <c r="BX61" i="7"/>
  <c r="BI61" i="7"/>
  <c r="AT61" i="7"/>
  <c r="AG61" i="7"/>
  <c r="R61" i="7"/>
  <c r="H61" i="7"/>
  <c r="AM60" i="5"/>
  <c r="CQ60" i="5"/>
  <c r="DM61" i="92"/>
  <c r="CI61" i="92"/>
  <c r="BG61" i="92"/>
  <c r="AE61" i="92"/>
  <c r="DK61" i="10"/>
  <c r="CG61" i="10"/>
  <c r="BE61" i="10"/>
  <c r="AC61" i="10"/>
  <c r="G61" i="10"/>
  <c r="G28" i="10" s="1"/>
  <c r="DL61" i="6"/>
  <c r="CX61" i="6"/>
  <c r="CI61" i="6"/>
  <c r="BV61" i="6"/>
  <c r="BG61" i="6"/>
  <c r="AR61" i="6"/>
  <c r="AE61" i="6"/>
  <c r="P61" i="6"/>
  <c r="DU61" i="11"/>
  <c r="DH61" i="11"/>
  <c r="CS61" i="11"/>
  <c r="CD61" i="11"/>
  <c r="BQ61" i="11"/>
  <c r="BB61" i="11"/>
  <c r="AN61" i="11"/>
  <c r="Z61" i="11"/>
  <c r="L61" i="11"/>
  <c r="DI61" i="94"/>
  <c r="DI28" i="94" s="1"/>
  <c r="CU61" i="94"/>
  <c r="CU28" i="94" s="1"/>
  <c r="CG61" i="94"/>
  <c r="CG28" i="94" s="1"/>
  <c r="BS61" i="94"/>
  <c r="BS28" i="94" s="1"/>
  <c r="BD61" i="94"/>
  <c r="BD28" i="94" s="1"/>
  <c r="AQ61" i="94"/>
  <c r="AQ28" i="94" s="1"/>
  <c r="AB61" i="94"/>
  <c r="AB28" i="94" s="1"/>
  <c r="M61" i="94"/>
  <c r="M28" i="94" s="1"/>
  <c r="DP61" i="7"/>
  <c r="DE61" i="7"/>
  <c r="CV61" i="7"/>
  <c r="CO61" i="7"/>
  <c r="BZ61" i="7"/>
  <c r="BT61" i="7"/>
  <c r="BE61" i="7"/>
  <c r="AX61" i="7"/>
  <c r="AJ61" i="7"/>
  <c r="V61" i="7"/>
  <c r="J61" i="7"/>
  <c r="BK60" i="5"/>
  <c r="CA61" i="92"/>
  <c r="V61" i="92"/>
  <c r="CF61" i="10"/>
  <c r="BD61" i="10"/>
  <c r="CV61" i="6"/>
  <c r="BS61" i="6"/>
  <c r="AQ61" i="6"/>
  <c r="O61" i="6"/>
  <c r="DP61" i="11"/>
  <c r="CN61" i="11"/>
  <c r="BL61" i="11"/>
  <c r="AH61" i="11"/>
  <c r="DD61" i="94"/>
  <c r="DD28" i="94" s="1"/>
  <c r="CB61" i="94"/>
  <c r="CB28" i="94" s="1"/>
  <c r="AY61" i="94"/>
  <c r="AY28" i="94" s="1"/>
  <c r="W61" i="94"/>
  <c r="W28" i="94" s="1"/>
  <c r="DN61" i="7"/>
  <c r="DD61" i="7"/>
  <c r="CN61" i="7"/>
  <c r="CF61" i="7"/>
  <c r="BR61" i="7"/>
  <c r="BD61" i="7"/>
  <c r="AO61" i="7"/>
  <c r="AB61" i="7"/>
  <c r="N61" i="7"/>
  <c r="DV60" i="5"/>
  <c r="BV61" i="92"/>
  <c r="Q61" i="92"/>
  <c r="AQ61" i="10"/>
  <c r="DS61" i="6"/>
  <c r="CQ61" i="6"/>
  <c r="BN61" i="6"/>
  <c r="AL61" i="6"/>
  <c r="J61" i="6"/>
  <c r="DN61" i="11"/>
  <c r="CZ61" i="11"/>
  <c r="BX61" i="11"/>
  <c r="AV61" i="11"/>
  <c r="R61" i="11"/>
  <c r="DP61" i="94"/>
  <c r="DP28" i="94" s="1"/>
  <c r="CN61" i="94"/>
  <c r="CN28" i="94" s="1"/>
  <c r="BY61" i="94"/>
  <c r="BY28" i="94" s="1"/>
  <c r="AW61" i="94"/>
  <c r="AW28" i="94" s="1"/>
  <c r="U61" i="94"/>
  <c r="U28" i="94" s="1"/>
  <c r="DJ61" i="7"/>
  <c r="CS61" i="7"/>
  <c r="CD61" i="7"/>
  <c r="BP61" i="7"/>
  <c r="BB61" i="7"/>
  <c r="AN61" i="7"/>
  <c r="Y61" i="7"/>
  <c r="M61" i="7"/>
  <c r="I28" i="10"/>
  <c r="I29" i="10"/>
  <c r="F41" i="65"/>
  <c r="K36" i="89" s="1"/>
  <c r="G47" i="89"/>
  <c r="G25" i="6"/>
  <c r="EG14" i="10"/>
  <c r="ED15" i="10"/>
  <c r="EF15" i="10"/>
  <c r="DG45" i="5"/>
  <c r="CB45" i="5"/>
  <c r="EG13" i="5"/>
  <c r="E61" i="55"/>
  <c r="EN13" i="5"/>
  <c r="EZ15" i="5"/>
  <c r="CC45" i="5"/>
  <c r="EE17" i="5"/>
  <c r="ET13" i="5"/>
  <c r="EH12" i="5"/>
  <c r="EY16" i="5"/>
  <c r="CK45" i="5"/>
  <c r="CS45" i="5"/>
  <c r="CR45" i="5"/>
  <c r="EM14" i="5"/>
  <c r="H25" i="7"/>
  <c r="CH45" i="5"/>
  <c r="ED13" i="7"/>
  <c r="EF13" i="7"/>
  <c r="CX45" i="5"/>
  <c r="CE45" i="5"/>
  <c r="I23" i="7"/>
  <c r="J23" i="10"/>
  <c r="J25" i="10" s="1"/>
  <c r="J23" i="11"/>
  <c r="J25" i="11" s="1"/>
  <c r="CJ45" i="5"/>
  <c r="CA45" i="5"/>
  <c r="I25" i="11"/>
  <c r="ES14" i="5"/>
  <c r="EG12" i="7"/>
  <c r="EG13" i="7" s="1"/>
  <c r="CP45" i="5"/>
  <c r="H23" i="6"/>
  <c r="AH21" i="11" l="1"/>
  <c r="J40" i="102"/>
  <c r="J30" i="102"/>
  <c r="Q30" i="102"/>
  <c r="Q40" i="102"/>
  <c r="Y40" i="102"/>
  <c r="Y30" i="102"/>
  <c r="AG30" i="102"/>
  <c r="AG40" i="102"/>
  <c r="AG41" i="102" s="1"/>
  <c r="AO30" i="102"/>
  <c r="AO40" i="102"/>
  <c r="AO41" i="102" s="1"/>
  <c r="AW40" i="102"/>
  <c r="AW41" i="102" s="1"/>
  <c r="AW30" i="102"/>
  <c r="BE40" i="102"/>
  <c r="BE41" i="102" s="1"/>
  <c r="BE30" i="102"/>
  <c r="BM30" i="102"/>
  <c r="BM40" i="102"/>
  <c r="BM41" i="102" s="1"/>
  <c r="BU30" i="102"/>
  <c r="BU40" i="102"/>
  <c r="CC40" i="102"/>
  <c r="CC41" i="102" s="1"/>
  <c r="CC30" i="102"/>
  <c r="CK40" i="102"/>
  <c r="CK41" i="102" s="1"/>
  <c r="CK30" i="102"/>
  <c r="CS40" i="102"/>
  <c r="CS41" i="102" s="1"/>
  <c r="CS30" i="102"/>
  <c r="DA30" i="102"/>
  <c r="DA40" i="102"/>
  <c r="DA41" i="102" s="1"/>
  <c r="DI40" i="102"/>
  <c r="DI30" i="102"/>
  <c r="DQ40" i="102"/>
  <c r="DQ41" i="102" s="1"/>
  <c r="DQ30" i="102"/>
  <c r="L40" i="102"/>
  <c r="L30" i="102"/>
  <c r="O30" i="102"/>
  <c r="O40" i="102"/>
  <c r="X40" i="102"/>
  <c r="X30" i="102"/>
  <c r="AF40" i="102"/>
  <c r="AF41" i="102" s="1"/>
  <c r="AF30" i="102"/>
  <c r="AN30" i="102"/>
  <c r="AN40" i="102"/>
  <c r="AN41" i="102" s="1"/>
  <c r="AV30" i="102"/>
  <c r="AV40" i="102"/>
  <c r="BD30" i="102"/>
  <c r="BD40" i="102"/>
  <c r="BD41" i="102" s="1"/>
  <c r="BL30" i="102"/>
  <c r="BL40" i="102"/>
  <c r="BT40" i="102"/>
  <c r="BT41" i="102" s="1"/>
  <c r="BT30" i="102"/>
  <c r="CB30" i="102"/>
  <c r="CB40" i="102"/>
  <c r="CB41" i="102" s="1"/>
  <c r="CJ40" i="102"/>
  <c r="CJ30" i="102"/>
  <c r="CR40" i="102"/>
  <c r="CR41" i="102" s="1"/>
  <c r="CR30" i="102"/>
  <c r="CZ30" i="102"/>
  <c r="CZ40" i="102"/>
  <c r="DH40" i="102"/>
  <c r="DH41" i="102" s="1"/>
  <c r="DH30" i="102"/>
  <c r="DP30" i="102"/>
  <c r="DP40" i="102"/>
  <c r="N40" i="102"/>
  <c r="N30" i="102"/>
  <c r="S40" i="102"/>
  <c r="S30" i="102"/>
  <c r="AA40" i="102"/>
  <c r="AA30" i="102"/>
  <c r="AI40" i="102"/>
  <c r="AI41" i="102" s="1"/>
  <c r="AI30" i="102"/>
  <c r="AQ40" i="102"/>
  <c r="AQ30" i="102"/>
  <c r="AY30" i="102"/>
  <c r="AY40" i="102"/>
  <c r="AY41" i="102" s="1"/>
  <c r="BG40" i="102"/>
  <c r="BG41" i="102" s="1"/>
  <c r="BG30" i="102"/>
  <c r="BO30" i="102"/>
  <c r="BO40" i="102"/>
  <c r="BW40" i="102"/>
  <c r="BW41" i="102" s="1"/>
  <c r="BW30" i="102"/>
  <c r="CE40" i="102"/>
  <c r="CE41" i="102" s="1"/>
  <c r="CE30" i="102"/>
  <c r="CM40" i="102"/>
  <c r="CM30" i="102"/>
  <c r="CU40" i="102"/>
  <c r="CU41" i="102" s="1"/>
  <c r="CU30" i="102"/>
  <c r="DC40" i="102"/>
  <c r="DC41" i="102" s="1"/>
  <c r="DC30" i="102"/>
  <c r="DK40" i="102"/>
  <c r="DK30" i="102"/>
  <c r="DS40" i="102"/>
  <c r="DS41" i="102" s="1"/>
  <c r="DS30" i="102"/>
  <c r="P30" i="102"/>
  <c r="P40" i="102"/>
  <c r="R40" i="102"/>
  <c r="R30" i="102"/>
  <c r="Z40" i="102"/>
  <c r="Z30" i="102"/>
  <c r="AH30" i="102"/>
  <c r="AH40" i="102"/>
  <c r="AH41" i="102" s="1"/>
  <c r="AP30" i="102"/>
  <c r="AP40" i="102"/>
  <c r="AP41" i="102" s="1"/>
  <c r="AX40" i="102"/>
  <c r="AX30" i="102"/>
  <c r="BF30" i="102"/>
  <c r="BF40" i="102"/>
  <c r="BF41" i="102" s="1"/>
  <c r="BN30" i="102"/>
  <c r="BN40" i="102"/>
  <c r="BN41" i="102" s="1"/>
  <c r="BV30" i="102"/>
  <c r="BV40" i="102"/>
  <c r="BV41" i="102" s="1"/>
  <c r="CD40" i="102"/>
  <c r="CD41" i="102" s="1"/>
  <c r="CD30" i="102"/>
  <c r="CL40" i="102"/>
  <c r="CL41" i="102" s="1"/>
  <c r="CL30" i="102"/>
  <c r="CT30" i="102"/>
  <c r="CT40" i="102"/>
  <c r="CT41" i="102" s="1"/>
  <c r="DB40" i="102"/>
  <c r="DB30" i="102"/>
  <c r="DJ30" i="102"/>
  <c r="DJ40" i="102"/>
  <c r="DJ41" i="102" s="1"/>
  <c r="DR30" i="102"/>
  <c r="DR40" i="102"/>
  <c r="I30" i="102"/>
  <c r="I40" i="102"/>
  <c r="U40" i="102"/>
  <c r="U30" i="102"/>
  <c r="AC30" i="102"/>
  <c r="AC40" i="102"/>
  <c r="AK30" i="102"/>
  <c r="AK40" i="102"/>
  <c r="AS40" i="102"/>
  <c r="AS41" i="102" s="1"/>
  <c r="AS30" i="102"/>
  <c r="BA30" i="102"/>
  <c r="BA40" i="102"/>
  <c r="BA41" i="102" s="1"/>
  <c r="BI30" i="102"/>
  <c r="BI40" i="102"/>
  <c r="BI41" i="102" s="1"/>
  <c r="BQ30" i="102"/>
  <c r="BQ40" i="102"/>
  <c r="BY30" i="102"/>
  <c r="BY40" i="102"/>
  <c r="BY41" i="102" s="1"/>
  <c r="CG40" i="102"/>
  <c r="CG30" i="102"/>
  <c r="CO30" i="102"/>
  <c r="CO40" i="102"/>
  <c r="CO41" i="102" s="1"/>
  <c r="CW40" i="102"/>
  <c r="CW30" i="102"/>
  <c r="DE40" i="102"/>
  <c r="DE41" i="102" s="1"/>
  <c r="DE30" i="102"/>
  <c r="DM30" i="102"/>
  <c r="DM40" i="102"/>
  <c r="DM41" i="102" s="1"/>
  <c r="DU40" i="102"/>
  <c r="DU41" i="102" s="1"/>
  <c r="DU30" i="102"/>
  <c r="G30" i="102"/>
  <c r="G40" i="102"/>
  <c r="DW28" i="102"/>
  <c r="T40" i="102"/>
  <c r="T30" i="102"/>
  <c r="AB40" i="102"/>
  <c r="AB30" i="102"/>
  <c r="AJ30" i="102"/>
  <c r="AJ40" i="102"/>
  <c r="AJ41" i="102" s="1"/>
  <c r="AR40" i="102"/>
  <c r="AR41" i="102" s="1"/>
  <c r="AR30" i="102"/>
  <c r="AZ30" i="102"/>
  <c r="AZ40" i="102"/>
  <c r="BH30" i="102"/>
  <c r="BH40" i="102"/>
  <c r="BP40" i="102"/>
  <c r="BP41" i="102" s="1"/>
  <c r="BP30" i="102"/>
  <c r="BX40" i="102"/>
  <c r="BX41" i="102" s="1"/>
  <c r="BX30" i="102"/>
  <c r="CF40" i="102"/>
  <c r="CF41" i="102" s="1"/>
  <c r="CF30" i="102"/>
  <c r="CN30" i="102"/>
  <c r="CN40" i="102"/>
  <c r="CN41" i="102" s="1"/>
  <c r="CV30" i="102"/>
  <c r="CV40" i="102"/>
  <c r="DD30" i="102"/>
  <c r="DD40" i="102"/>
  <c r="DD41" i="102" s="1"/>
  <c r="DL40" i="102"/>
  <c r="DL41" i="102" s="1"/>
  <c r="DL30" i="102"/>
  <c r="DT40" i="102"/>
  <c r="DT30" i="102"/>
  <c r="M40" i="102"/>
  <c r="M30" i="102"/>
  <c r="W30" i="102"/>
  <c r="W40" i="102"/>
  <c r="AE40" i="102"/>
  <c r="AE30" i="102"/>
  <c r="AM40" i="102"/>
  <c r="AM41" i="102" s="1"/>
  <c r="AM30" i="102"/>
  <c r="AU30" i="102"/>
  <c r="AU40" i="102"/>
  <c r="AU41" i="102" s="1"/>
  <c r="BC40" i="102"/>
  <c r="BC30" i="102"/>
  <c r="BK30" i="102"/>
  <c r="BK40" i="102"/>
  <c r="BS40" i="102"/>
  <c r="BS41" i="102" s="1"/>
  <c r="BS30" i="102"/>
  <c r="CA30" i="102"/>
  <c r="CA40" i="102"/>
  <c r="CI30" i="102"/>
  <c r="CI40" i="102"/>
  <c r="CI41" i="102" s="1"/>
  <c r="CQ30" i="102"/>
  <c r="CQ40" i="102"/>
  <c r="CQ41" i="102" s="1"/>
  <c r="CY40" i="102"/>
  <c r="CY30" i="102"/>
  <c r="DG40" i="102"/>
  <c r="DG41" i="102" s="1"/>
  <c r="DG30" i="102"/>
  <c r="DO30" i="102"/>
  <c r="DO40" i="102"/>
  <c r="DO41" i="102" s="1"/>
  <c r="H30" i="102"/>
  <c r="H40" i="102"/>
  <c r="K40" i="102"/>
  <c r="K41" i="102" s="1"/>
  <c r="K30" i="102"/>
  <c r="V30" i="102"/>
  <c r="V40" i="102"/>
  <c r="AD30" i="102"/>
  <c r="AD40" i="102"/>
  <c r="AL40" i="102"/>
  <c r="AL30" i="102"/>
  <c r="AT30" i="102"/>
  <c r="AT40" i="102"/>
  <c r="AT41" i="102" s="1"/>
  <c r="BB30" i="102"/>
  <c r="BB40" i="102"/>
  <c r="BB41" i="102" s="1"/>
  <c r="BJ30" i="102"/>
  <c r="BJ40" i="102"/>
  <c r="BJ41" i="102" s="1"/>
  <c r="BR30" i="102"/>
  <c r="BR40" i="102"/>
  <c r="BR41" i="102" s="1"/>
  <c r="BZ30" i="102"/>
  <c r="BZ40" i="102"/>
  <c r="CH40" i="102"/>
  <c r="CH30" i="102"/>
  <c r="CP40" i="102"/>
  <c r="CP41" i="102" s="1"/>
  <c r="CP30" i="102"/>
  <c r="CX40" i="102"/>
  <c r="CX41" i="102" s="1"/>
  <c r="CX30" i="102"/>
  <c r="DF40" i="102"/>
  <c r="DF41" i="102" s="1"/>
  <c r="DF30" i="102"/>
  <c r="DN40" i="102"/>
  <c r="DN30" i="102"/>
  <c r="DV40" i="102"/>
  <c r="DV30" i="102"/>
  <c r="DW29" i="102"/>
  <c r="H30" i="10"/>
  <c r="AI84" i="88"/>
  <c r="AI33" i="7" s="1"/>
  <c r="AI35" i="88"/>
  <c r="AI99" i="88"/>
  <c r="AI33" i="6" s="1"/>
  <c r="AI50" i="88"/>
  <c r="AI108" i="88"/>
  <c r="AI33" i="11" s="1"/>
  <c r="AI21" i="11" s="1"/>
  <c r="AI59" i="88"/>
  <c r="AH148" i="88"/>
  <c r="AH157" i="88"/>
  <c r="AG21" i="6"/>
  <c r="AH21" i="7"/>
  <c r="AH133" i="88"/>
  <c r="G40" i="10"/>
  <c r="G41" i="10" s="1"/>
  <c r="G42" i="10" s="1"/>
  <c r="G30" i="10"/>
  <c r="H40" i="10"/>
  <c r="G13" i="73"/>
  <c r="I28" i="11"/>
  <c r="I29" i="11"/>
  <c r="U40" i="94"/>
  <c r="U41" i="94" s="1"/>
  <c r="U42" i="94" s="1"/>
  <c r="U30" i="94"/>
  <c r="DP30" i="94"/>
  <c r="DP40" i="94"/>
  <c r="DP41" i="94" s="1"/>
  <c r="DP42" i="94" s="1"/>
  <c r="W30" i="94"/>
  <c r="W40" i="94"/>
  <c r="W41" i="94" s="1"/>
  <c r="W42" i="94" s="1"/>
  <c r="M40" i="94"/>
  <c r="M41" i="94" s="1"/>
  <c r="M42" i="94" s="1"/>
  <c r="M30" i="94"/>
  <c r="BS40" i="94"/>
  <c r="BS41" i="94" s="1"/>
  <c r="BS42" i="94" s="1"/>
  <c r="BS30" i="94"/>
  <c r="DC40" i="94"/>
  <c r="DC41" i="94" s="1"/>
  <c r="DC42" i="94" s="1"/>
  <c r="DC30" i="94"/>
  <c r="CO30" i="94"/>
  <c r="CO40" i="94"/>
  <c r="CO41" i="94" s="1"/>
  <c r="CO42" i="94" s="1"/>
  <c r="BG30" i="94"/>
  <c r="BG40" i="94"/>
  <c r="BG41" i="94" s="1"/>
  <c r="BG42" i="94" s="1"/>
  <c r="DK30" i="94"/>
  <c r="DK40" i="94"/>
  <c r="X30" i="94"/>
  <c r="X40" i="94"/>
  <c r="X41" i="94" s="1"/>
  <c r="X42" i="94" s="1"/>
  <c r="BA30" i="94"/>
  <c r="BA40" i="94"/>
  <c r="BA41" i="94" s="1"/>
  <c r="BA42" i="94" s="1"/>
  <c r="CC30" i="94"/>
  <c r="CC40" i="94"/>
  <c r="CC41" i="94" s="1"/>
  <c r="CC42" i="94" s="1"/>
  <c r="DE40" i="94"/>
  <c r="DE41" i="94" s="1"/>
  <c r="DE42" i="94" s="1"/>
  <c r="DE30" i="94"/>
  <c r="S40" i="94"/>
  <c r="S30" i="94"/>
  <c r="AV40" i="94"/>
  <c r="AV41" i="94" s="1"/>
  <c r="AV42" i="94" s="1"/>
  <c r="AV30" i="94"/>
  <c r="BX30" i="94"/>
  <c r="BX40" i="94"/>
  <c r="BX41" i="94" s="1"/>
  <c r="BX42" i="94" s="1"/>
  <c r="CZ40" i="94"/>
  <c r="CZ41" i="94" s="1"/>
  <c r="CZ42" i="94" s="1"/>
  <c r="CZ30" i="94"/>
  <c r="O40" i="94"/>
  <c r="O41" i="94" s="1"/>
  <c r="O42" i="94" s="1"/>
  <c r="O30" i="94"/>
  <c r="AJ40" i="94"/>
  <c r="AJ41" i="94" s="1"/>
  <c r="AJ42" i="94" s="1"/>
  <c r="AJ30" i="94"/>
  <c r="BE40" i="94"/>
  <c r="BE41" i="94" s="1"/>
  <c r="BE42" i="94" s="1"/>
  <c r="BE30" i="94"/>
  <c r="CA30" i="94"/>
  <c r="CA40" i="94"/>
  <c r="CV40" i="94"/>
  <c r="CV41" i="94" s="1"/>
  <c r="CV42" i="94" s="1"/>
  <c r="CV30" i="94"/>
  <c r="DQ30" i="94"/>
  <c r="DQ40" i="94"/>
  <c r="DQ41" i="94" s="1"/>
  <c r="DQ42" i="94" s="1"/>
  <c r="V40" i="94"/>
  <c r="V41" i="94" s="1"/>
  <c r="V42" i="94" s="1"/>
  <c r="V30" i="94"/>
  <c r="AL40" i="94"/>
  <c r="AL41" i="94" s="1"/>
  <c r="AL42" i="94" s="1"/>
  <c r="AL30" i="94"/>
  <c r="BB30" i="94"/>
  <c r="BB40" i="94"/>
  <c r="BB41" i="94" s="1"/>
  <c r="BB42" i="94" s="1"/>
  <c r="BR30" i="94"/>
  <c r="BR40" i="94"/>
  <c r="BR41" i="94" s="1"/>
  <c r="BR42" i="94" s="1"/>
  <c r="CH40" i="94"/>
  <c r="CH41" i="94" s="1"/>
  <c r="CH42" i="94" s="1"/>
  <c r="CH30" i="94"/>
  <c r="CX40" i="94"/>
  <c r="CX41" i="94" s="1"/>
  <c r="CX42" i="94" s="1"/>
  <c r="CX30" i="94"/>
  <c r="DN40" i="94"/>
  <c r="DN41" i="94" s="1"/>
  <c r="DN42" i="94" s="1"/>
  <c r="DN30" i="94"/>
  <c r="J29" i="11"/>
  <c r="J28" i="11"/>
  <c r="AW40" i="94"/>
  <c r="AW41" i="94" s="1"/>
  <c r="AW42" i="94" s="1"/>
  <c r="AW30" i="94"/>
  <c r="AY40" i="94"/>
  <c r="AY41" i="94" s="1"/>
  <c r="AY42" i="94" s="1"/>
  <c r="AY30" i="94"/>
  <c r="AB40" i="94"/>
  <c r="AB41" i="94" s="1"/>
  <c r="AB42" i="94" s="1"/>
  <c r="AB30" i="94"/>
  <c r="CG40" i="94"/>
  <c r="CG41" i="94" s="1"/>
  <c r="CG42" i="94" s="1"/>
  <c r="CG30" i="94"/>
  <c r="G40" i="94"/>
  <c r="G30" i="94"/>
  <c r="DW28" i="94"/>
  <c r="H30" i="94"/>
  <c r="H40" i="94"/>
  <c r="H41" i="94" s="1"/>
  <c r="H42" i="94" s="1"/>
  <c r="DS40" i="94"/>
  <c r="DS41" i="94" s="1"/>
  <c r="DS42" i="94" s="1"/>
  <c r="DS30" i="94"/>
  <c r="P30" i="94"/>
  <c r="P40" i="94"/>
  <c r="P41" i="94" s="1"/>
  <c r="P42" i="94" s="1"/>
  <c r="BT30" i="94"/>
  <c r="BT40" i="94"/>
  <c r="BT41" i="94" s="1"/>
  <c r="BT42" i="94" s="1"/>
  <c r="AF30" i="94"/>
  <c r="AF40" i="94"/>
  <c r="AF41" i="94" s="1"/>
  <c r="AF42" i="94" s="1"/>
  <c r="BH30" i="94"/>
  <c r="BH40" i="94"/>
  <c r="BH41" i="94" s="1"/>
  <c r="BH42" i="94" s="1"/>
  <c r="CJ30" i="94"/>
  <c r="CJ40" i="94"/>
  <c r="CJ41" i="94" s="1"/>
  <c r="CJ42" i="94" s="1"/>
  <c r="DM40" i="94"/>
  <c r="DM41" i="94" s="1"/>
  <c r="DM42" i="94" s="1"/>
  <c r="DM30" i="94"/>
  <c r="AA40" i="94"/>
  <c r="AA41" i="94" s="1"/>
  <c r="AA42" i="94" s="1"/>
  <c r="AA30" i="94"/>
  <c r="BC40" i="94"/>
  <c r="BC30" i="94"/>
  <c r="CE30" i="94"/>
  <c r="CE40" i="94"/>
  <c r="CE41" i="94" s="1"/>
  <c r="CE42" i="94" s="1"/>
  <c r="DH30" i="94"/>
  <c r="DH40" i="94"/>
  <c r="DH41" i="94" s="1"/>
  <c r="DH42" i="94" s="1"/>
  <c r="G30" i="7"/>
  <c r="G40" i="7"/>
  <c r="G41" i="7" s="1"/>
  <c r="G42" i="7" s="1"/>
  <c r="G48" i="7" s="1"/>
  <c r="T30" i="94"/>
  <c r="T40" i="94"/>
  <c r="T41" i="94" s="1"/>
  <c r="T42" i="94" s="1"/>
  <c r="AO40" i="94"/>
  <c r="AO41" i="94" s="1"/>
  <c r="AO42" i="94" s="1"/>
  <c r="AO30" i="94"/>
  <c r="BK40" i="94"/>
  <c r="BK41" i="94" s="1"/>
  <c r="BK42" i="94" s="1"/>
  <c r="BK30" i="94"/>
  <c r="CF30" i="94"/>
  <c r="CF40" i="94"/>
  <c r="CF41" i="94" s="1"/>
  <c r="CF42" i="94" s="1"/>
  <c r="DA30" i="94"/>
  <c r="DA40" i="94"/>
  <c r="DA41" i="94" s="1"/>
  <c r="DA42" i="94" s="1"/>
  <c r="J40" i="94"/>
  <c r="J41" i="94" s="1"/>
  <c r="J42" i="94" s="1"/>
  <c r="J30" i="94"/>
  <c r="Z40" i="94"/>
  <c r="Z41" i="94" s="1"/>
  <c r="Z42" i="94" s="1"/>
  <c r="Z30" i="94"/>
  <c r="AP30" i="94"/>
  <c r="AP40" i="94"/>
  <c r="AP41" i="94" s="1"/>
  <c r="AP42" i="94" s="1"/>
  <c r="BF30" i="94"/>
  <c r="BF40" i="94"/>
  <c r="BF41" i="94" s="1"/>
  <c r="BF42" i="94" s="1"/>
  <c r="BV30" i="94"/>
  <c r="BV40" i="94"/>
  <c r="BV41" i="94" s="1"/>
  <c r="BV42" i="94" s="1"/>
  <c r="CL30" i="94"/>
  <c r="CL40" i="94"/>
  <c r="CL41" i="94" s="1"/>
  <c r="CL42" i="94" s="1"/>
  <c r="DB40" i="94"/>
  <c r="DB41" i="94" s="1"/>
  <c r="DB42" i="94" s="1"/>
  <c r="DB30" i="94"/>
  <c r="DR30" i="94"/>
  <c r="DR40" i="94"/>
  <c r="DR41" i="94" s="1"/>
  <c r="DR42" i="94" s="1"/>
  <c r="ED15" i="11"/>
  <c r="EF15" i="11"/>
  <c r="EG15" i="11" s="1"/>
  <c r="BY30" i="94"/>
  <c r="BY40" i="94"/>
  <c r="BY41" i="94" s="1"/>
  <c r="BY42" i="94" s="1"/>
  <c r="CB30" i="94"/>
  <c r="CB40" i="94"/>
  <c r="CB41" i="94" s="1"/>
  <c r="CB42" i="94" s="1"/>
  <c r="AQ40" i="94"/>
  <c r="AQ30" i="94"/>
  <c r="CU30" i="94"/>
  <c r="CU40" i="94"/>
  <c r="CU41" i="94" s="1"/>
  <c r="CU42" i="94" s="1"/>
  <c r="AI30" i="94"/>
  <c r="AI40" i="94"/>
  <c r="AI41" i="94" s="1"/>
  <c r="AI42" i="94" s="1"/>
  <c r="AK40" i="94"/>
  <c r="AK41" i="94" s="1"/>
  <c r="AK42" i="94" s="1"/>
  <c r="AK30" i="94"/>
  <c r="AC30" i="94"/>
  <c r="AC40" i="94"/>
  <c r="AC41" i="94" s="1"/>
  <c r="AC42" i="94" s="1"/>
  <c r="CI40" i="94"/>
  <c r="CI41" i="94" s="1"/>
  <c r="CI42" i="94" s="1"/>
  <c r="CI30" i="94"/>
  <c r="K30" i="94"/>
  <c r="K40" i="94"/>
  <c r="K41" i="94" s="1"/>
  <c r="K42" i="94" s="1"/>
  <c r="AM40" i="94"/>
  <c r="AM41" i="94" s="1"/>
  <c r="AM42" i="94" s="1"/>
  <c r="AM30" i="94"/>
  <c r="BO40" i="94"/>
  <c r="BO30" i="94"/>
  <c r="CR30" i="94"/>
  <c r="CR40" i="94"/>
  <c r="CR41" i="94" s="1"/>
  <c r="CR42" i="94" s="1"/>
  <c r="DT40" i="94"/>
  <c r="DT41" i="94" s="1"/>
  <c r="DT42" i="94" s="1"/>
  <c r="DT30" i="94"/>
  <c r="AG30" i="94"/>
  <c r="AG40" i="94"/>
  <c r="AG41" i="94" s="1"/>
  <c r="AG42" i="94" s="1"/>
  <c r="BI40" i="94"/>
  <c r="BI41" i="94" s="1"/>
  <c r="BI42" i="94" s="1"/>
  <c r="BI30" i="94"/>
  <c r="CM30" i="94"/>
  <c r="CM40" i="94"/>
  <c r="DO40" i="94"/>
  <c r="DO41" i="94" s="1"/>
  <c r="DO42" i="94" s="1"/>
  <c r="DO30" i="94"/>
  <c r="Y30" i="94"/>
  <c r="Y40" i="94"/>
  <c r="Y41" i="94" s="1"/>
  <c r="Y42" i="94" s="1"/>
  <c r="AU30" i="94"/>
  <c r="AU40" i="94"/>
  <c r="AU41" i="94" s="1"/>
  <c r="AU42" i="94" s="1"/>
  <c r="BP40" i="94"/>
  <c r="BP41" i="94" s="1"/>
  <c r="BP42" i="94" s="1"/>
  <c r="BP30" i="94"/>
  <c r="CK30" i="94"/>
  <c r="CK40" i="94"/>
  <c r="CK41" i="94" s="1"/>
  <c r="CK42" i="94" s="1"/>
  <c r="DG40" i="94"/>
  <c r="DG41" i="94" s="1"/>
  <c r="DG42" i="94" s="1"/>
  <c r="DG30" i="94"/>
  <c r="N30" i="94"/>
  <c r="N40" i="94"/>
  <c r="N41" i="94" s="1"/>
  <c r="N42" i="94" s="1"/>
  <c r="AD30" i="94"/>
  <c r="AD40" i="94"/>
  <c r="AD41" i="94" s="1"/>
  <c r="AD42" i="94" s="1"/>
  <c r="AT40" i="94"/>
  <c r="AT41" i="94" s="1"/>
  <c r="AT42" i="94" s="1"/>
  <c r="AT30" i="94"/>
  <c r="BJ40" i="94"/>
  <c r="BJ41" i="94" s="1"/>
  <c r="BJ42" i="94" s="1"/>
  <c r="BJ30" i="94"/>
  <c r="BZ30" i="94"/>
  <c r="BZ40" i="94"/>
  <c r="BZ41" i="94" s="1"/>
  <c r="BZ42" i="94" s="1"/>
  <c r="CP30" i="94"/>
  <c r="CP40" i="94"/>
  <c r="CP41" i="94" s="1"/>
  <c r="CP42" i="94" s="1"/>
  <c r="DF40" i="94"/>
  <c r="DF41" i="94" s="1"/>
  <c r="DF42" i="94" s="1"/>
  <c r="DF30" i="94"/>
  <c r="DV40" i="94"/>
  <c r="DV41" i="94" s="1"/>
  <c r="DV42" i="94" s="1"/>
  <c r="DV30" i="94"/>
  <c r="EI44" i="92"/>
  <c r="EK44" i="92"/>
  <c r="ES13" i="6"/>
  <c r="EG14" i="6"/>
  <c r="DW29" i="94"/>
  <c r="CN40" i="94"/>
  <c r="CN41" i="94" s="1"/>
  <c r="CN42" i="94" s="1"/>
  <c r="CN30" i="94"/>
  <c r="DD30" i="94"/>
  <c r="DD40" i="94"/>
  <c r="DD41" i="94" s="1"/>
  <c r="DD42" i="94" s="1"/>
  <c r="BD40" i="94"/>
  <c r="BD41" i="94" s="1"/>
  <c r="BD42" i="94" s="1"/>
  <c r="BD30" i="94"/>
  <c r="DI40" i="94"/>
  <c r="DI41" i="94" s="1"/>
  <c r="DI42" i="94" s="1"/>
  <c r="DI30" i="94"/>
  <c r="BL40" i="94"/>
  <c r="BL41" i="94" s="1"/>
  <c r="BL42" i="94" s="1"/>
  <c r="BL30" i="94"/>
  <c r="BM40" i="94"/>
  <c r="BM41" i="94" s="1"/>
  <c r="BM42" i="94" s="1"/>
  <c r="BM30" i="94"/>
  <c r="AR40" i="94"/>
  <c r="AR41" i="94" s="1"/>
  <c r="AR42" i="94" s="1"/>
  <c r="AR30" i="94"/>
  <c r="CW40" i="94"/>
  <c r="CW41" i="94" s="1"/>
  <c r="CW42" i="94" s="1"/>
  <c r="CW30" i="94"/>
  <c r="Q30" i="94"/>
  <c r="Q40" i="94"/>
  <c r="Q41" i="94" s="1"/>
  <c r="Q42" i="94" s="1"/>
  <c r="AS40" i="94"/>
  <c r="AS41" i="94" s="1"/>
  <c r="AS42" i="94" s="1"/>
  <c r="AS30" i="94"/>
  <c r="BW30" i="94"/>
  <c r="BW40" i="94"/>
  <c r="BW41" i="94" s="1"/>
  <c r="BW42" i="94" s="1"/>
  <c r="CY30" i="94"/>
  <c r="CY40" i="94"/>
  <c r="H40" i="11"/>
  <c r="H41" i="11" s="1"/>
  <c r="H42" i="11" s="1"/>
  <c r="H30" i="11"/>
  <c r="L40" i="94"/>
  <c r="L41" i="94" s="1"/>
  <c r="L42" i="94" s="1"/>
  <c r="L30" i="94"/>
  <c r="AN30" i="94"/>
  <c r="AN40" i="94"/>
  <c r="AN41" i="94" s="1"/>
  <c r="AN42" i="94" s="1"/>
  <c r="BQ40" i="94"/>
  <c r="BQ41" i="94" s="1"/>
  <c r="BQ42" i="94" s="1"/>
  <c r="BQ30" i="94"/>
  <c r="CS40" i="94"/>
  <c r="CS41" i="94" s="1"/>
  <c r="CS42" i="94" s="1"/>
  <c r="CS30" i="94"/>
  <c r="DU40" i="94"/>
  <c r="DU41" i="94" s="1"/>
  <c r="DU42" i="94" s="1"/>
  <c r="DU30" i="94"/>
  <c r="I30" i="94"/>
  <c r="I40" i="94"/>
  <c r="I41" i="94" s="1"/>
  <c r="I42" i="94" s="1"/>
  <c r="AE30" i="94"/>
  <c r="AE40" i="94"/>
  <c r="AZ30" i="94"/>
  <c r="AZ40" i="94"/>
  <c r="AZ41" i="94" s="1"/>
  <c r="AZ42" i="94" s="1"/>
  <c r="BU40" i="94"/>
  <c r="BU41" i="94" s="1"/>
  <c r="BU42" i="94" s="1"/>
  <c r="BU30" i="94"/>
  <c r="CQ40" i="94"/>
  <c r="CQ41" i="94" s="1"/>
  <c r="CQ42" i="94" s="1"/>
  <c r="CQ30" i="94"/>
  <c r="DL40" i="94"/>
  <c r="DL41" i="94" s="1"/>
  <c r="DL42" i="94" s="1"/>
  <c r="DL30" i="94"/>
  <c r="R30" i="94"/>
  <c r="R40" i="94"/>
  <c r="R41" i="94" s="1"/>
  <c r="R42" i="94" s="1"/>
  <c r="AH30" i="94"/>
  <c r="AH40" i="94"/>
  <c r="AH41" i="94" s="1"/>
  <c r="AH42" i="94" s="1"/>
  <c r="AX30" i="94"/>
  <c r="AX40" i="94"/>
  <c r="AX41" i="94" s="1"/>
  <c r="AX42" i="94" s="1"/>
  <c r="BN40" i="94"/>
  <c r="BN41" i="94" s="1"/>
  <c r="BN42" i="94" s="1"/>
  <c r="BN30" i="94"/>
  <c r="CD40" i="94"/>
  <c r="CD41" i="94" s="1"/>
  <c r="CD42" i="94" s="1"/>
  <c r="CD30" i="94"/>
  <c r="CT30" i="94"/>
  <c r="CT40" i="94"/>
  <c r="CT41" i="94" s="1"/>
  <c r="CT42" i="94" s="1"/>
  <c r="DJ40" i="94"/>
  <c r="DJ41" i="94" s="1"/>
  <c r="DJ42" i="94" s="1"/>
  <c r="DJ30" i="94"/>
  <c r="G40" i="11"/>
  <c r="G41" i="11" s="1"/>
  <c r="G42" i="11" s="1"/>
  <c r="G30" i="11"/>
  <c r="EK121" i="92"/>
  <c r="EI121" i="92"/>
  <c r="G28" i="6"/>
  <c r="G29" i="6"/>
  <c r="H28" i="7"/>
  <c r="H29" i="7"/>
  <c r="J28" i="10"/>
  <c r="J29" i="10"/>
  <c r="G48" i="10"/>
  <c r="DS45" i="5"/>
  <c r="M36" i="89"/>
  <c r="I40" i="10"/>
  <c r="I41" i="10" s="1"/>
  <c r="I42" i="10" s="1"/>
  <c r="I30" i="10"/>
  <c r="H41" i="65"/>
  <c r="G41" i="65"/>
  <c r="EG15" i="10"/>
  <c r="H25" i="6"/>
  <c r="EF16" i="10"/>
  <c r="ED16" i="10"/>
  <c r="CN45" i="5"/>
  <c r="EG14" i="5"/>
  <c r="EN14" i="5"/>
  <c r="EH13" i="5"/>
  <c r="EZ16" i="5"/>
  <c r="CO45" i="5"/>
  <c r="EE18" i="5"/>
  <c r="EY17" i="5"/>
  <c r="CW45" i="5"/>
  <c r="DD45" i="5"/>
  <c r="DE45" i="5"/>
  <c r="EM15" i="5"/>
  <c r="J23" i="7"/>
  <c r="J25" i="7" s="1"/>
  <c r="CQ45" i="5"/>
  <c r="DJ45" i="5"/>
  <c r="CM45" i="5"/>
  <c r="K23" i="11"/>
  <c r="K23" i="10"/>
  <c r="CT45" i="5"/>
  <c r="I23" i="6"/>
  <c r="DB45" i="5"/>
  <c r="ES15" i="5"/>
  <c r="CV45" i="5"/>
  <c r="ED14" i="7"/>
  <c r="EF14" i="7"/>
  <c r="I25" i="7"/>
  <c r="ET14" i="5"/>
  <c r="K9" i="105" l="1"/>
  <c r="C9" i="105"/>
  <c r="J9" i="105"/>
  <c r="D9" i="105"/>
  <c r="F9" i="105"/>
  <c r="B9" i="105"/>
  <c r="AE41" i="94"/>
  <c r="AE42" i="94" s="1"/>
  <c r="D12" i="105"/>
  <c r="CY41" i="94"/>
  <c r="CY42" i="94" s="1"/>
  <c r="J12" i="105"/>
  <c r="CA41" i="94"/>
  <c r="CA42" i="94" s="1"/>
  <c r="H12" i="105"/>
  <c r="DK41" i="94"/>
  <c r="DK42" i="94" s="1"/>
  <c r="DK48" i="94" s="1"/>
  <c r="K12" i="105"/>
  <c r="CA41" i="102"/>
  <c r="H9" i="105"/>
  <c r="H13" i="105" s="1"/>
  <c r="H33" i="105" s="1"/>
  <c r="CM41" i="94"/>
  <c r="CM42" i="94" s="1"/>
  <c r="I12" i="105"/>
  <c r="AQ41" i="102"/>
  <c r="AQ47" i="102" s="1"/>
  <c r="E9" i="105"/>
  <c r="G41" i="94"/>
  <c r="G42" i="94" s="1"/>
  <c r="B12" i="105"/>
  <c r="BO41" i="102"/>
  <c r="G9" i="105"/>
  <c r="G13" i="105" s="1"/>
  <c r="G33" i="105" s="1"/>
  <c r="BO41" i="94"/>
  <c r="BO42" i="94" s="1"/>
  <c r="G12" i="105"/>
  <c r="AQ41" i="94"/>
  <c r="AQ42" i="94" s="1"/>
  <c r="AQ48" i="94" s="1"/>
  <c r="E12" i="105"/>
  <c r="BC41" i="94"/>
  <c r="BC42" i="94" s="1"/>
  <c r="BC48" i="94" s="1"/>
  <c r="F12" i="105"/>
  <c r="L12" i="105" s="1"/>
  <c r="CM41" i="102"/>
  <c r="I9" i="105"/>
  <c r="I13" i="105" s="1"/>
  <c r="I33" i="105" s="1"/>
  <c r="S41" i="94"/>
  <c r="S42" i="94" s="1"/>
  <c r="C12" i="105"/>
  <c r="B13" i="105"/>
  <c r="BZ52" i="102"/>
  <c r="AD52" i="102"/>
  <c r="DV41" i="102"/>
  <c r="DV47" i="102" s="1"/>
  <c r="DF42" i="102"/>
  <c r="DF48" i="102" s="1"/>
  <c r="DF47" i="102"/>
  <c r="CP42" i="102"/>
  <c r="CP48" i="102" s="1"/>
  <c r="CP47" i="102"/>
  <c r="K42" i="102"/>
  <c r="K48" i="102" s="1"/>
  <c r="K47" i="102"/>
  <c r="CY41" i="102"/>
  <c r="CY47" i="102" s="1"/>
  <c r="BS42" i="102"/>
  <c r="BS48" i="102" s="1"/>
  <c r="BS47" i="102"/>
  <c r="BC41" i="102"/>
  <c r="BC47" i="102" s="1"/>
  <c r="AM42" i="102"/>
  <c r="AM48" i="102" s="1"/>
  <c r="AM47" i="102"/>
  <c r="DT41" i="102"/>
  <c r="DT47" i="102" s="1"/>
  <c r="BX42" i="102"/>
  <c r="BX48" i="102" s="1"/>
  <c r="BX47" i="102"/>
  <c r="AR42" i="102"/>
  <c r="AR48" i="102" s="1"/>
  <c r="AR47" i="102"/>
  <c r="AB41" i="102"/>
  <c r="AB47" i="102" s="1"/>
  <c r="G41" i="102"/>
  <c r="G42" i="102" s="1"/>
  <c r="DW40" i="102"/>
  <c r="DM42" i="102"/>
  <c r="DM48" i="102" s="1"/>
  <c r="DM47" i="102"/>
  <c r="BQ41" i="102"/>
  <c r="BQ47" i="102" s="1"/>
  <c r="BA42" i="102"/>
  <c r="BA48" i="102" s="1"/>
  <c r="BA47" i="102"/>
  <c r="AK41" i="102"/>
  <c r="AK47" i="102" s="1"/>
  <c r="DR41" i="102"/>
  <c r="DR47" i="102" s="1"/>
  <c r="CL52" i="102"/>
  <c r="BV42" i="102"/>
  <c r="BV48" i="102" s="1"/>
  <c r="BV47" i="102"/>
  <c r="BF42" i="102"/>
  <c r="BF48" i="102" s="1"/>
  <c r="BF47" i="102"/>
  <c r="AP42" i="102"/>
  <c r="AP48" i="102" s="1"/>
  <c r="AP47" i="102"/>
  <c r="P41" i="102"/>
  <c r="P47" i="102" s="1"/>
  <c r="DV52" i="102"/>
  <c r="BO42" i="102"/>
  <c r="BO48" i="102" s="1"/>
  <c r="BO47" i="102"/>
  <c r="AY42" i="102"/>
  <c r="AY48" i="102" s="1"/>
  <c r="AY47" i="102"/>
  <c r="DP41" i="102"/>
  <c r="DP47" i="102" s="1"/>
  <c r="CZ41" i="102"/>
  <c r="CZ47" i="102" s="1"/>
  <c r="BD42" i="102"/>
  <c r="BD48" i="102" s="1"/>
  <c r="BD47" i="102"/>
  <c r="AN42" i="102"/>
  <c r="AN48" i="102" s="1"/>
  <c r="AN47" i="102"/>
  <c r="BM42" i="102"/>
  <c r="BM48" i="102" s="1"/>
  <c r="BM47" i="102"/>
  <c r="AG42" i="102"/>
  <c r="AG48" i="102" s="1"/>
  <c r="AG47" i="102"/>
  <c r="Q41" i="102"/>
  <c r="Q47" i="102" s="1"/>
  <c r="BR42" i="102"/>
  <c r="BR48" i="102" s="1"/>
  <c r="BR47" i="102"/>
  <c r="BB42" i="102"/>
  <c r="BB48" i="102" s="1"/>
  <c r="BB47" i="102"/>
  <c r="V41" i="102"/>
  <c r="V47" i="102" s="1"/>
  <c r="H41" i="102"/>
  <c r="H47" i="102" s="1"/>
  <c r="CQ42" i="102"/>
  <c r="CQ48" i="102" s="1"/>
  <c r="CQ47" i="102"/>
  <c r="CA42" i="102"/>
  <c r="CA48" i="102" s="1"/>
  <c r="CA47" i="102"/>
  <c r="BK41" i="102"/>
  <c r="BK47" i="102" s="1"/>
  <c r="AU42" i="102"/>
  <c r="AU48" i="102" s="1"/>
  <c r="AU47" i="102"/>
  <c r="CV41" i="102"/>
  <c r="CV47" i="102" s="1"/>
  <c r="AZ41" i="102"/>
  <c r="AZ47" i="102" s="1"/>
  <c r="AJ42" i="102"/>
  <c r="AJ48" i="102" s="1"/>
  <c r="AJ47" i="102"/>
  <c r="DW30" i="102"/>
  <c r="CW41" i="102"/>
  <c r="CW47" i="102" s="1"/>
  <c r="CG41" i="102"/>
  <c r="CG47" i="102" s="1"/>
  <c r="U41" i="102"/>
  <c r="U47" i="102" s="1"/>
  <c r="DB41" i="102"/>
  <c r="DB47" i="102" s="1"/>
  <c r="CL42" i="102"/>
  <c r="CL48" i="102" s="1"/>
  <c r="CL47" i="102"/>
  <c r="AP52" i="102"/>
  <c r="Z41" i="102"/>
  <c r="Z47" i="102" s="1"/>
  <c r="DK41" i="102"/>
  <c r="DK47" i="102" s="1"/>
  <c r="CU42" i="102"/>
  <c r="CU48" i="102" s="1"/>
  <c r="CU47" i="102"/>
  <c r="CE42" i="102"/>
  <c r="CE48" i="102" s="1"/>
  <c r="CE47" i="102"/>
  <c r="AI42" i="102"/>
  <c r="AI48" i="102" s="1"/>
  <c r="AI47" i="102"/>
  <c r="S41" i="102"/>
  <c r="S47" i="102" s="1"/>
  <c r="CJ41" i="102"/>
  <c r="CJ47" i="102" s="1"/>
  <c r="BT42" i="102"/>
  <c r="BT48" i="102" s="1"/>
  <c r="BT47" i="102"/>
  <c r="X41" i="102"/>
  <c r="X47" i="102" s="1"/>
  <c r="L41" i="102"/>
  <c r="L47" i="102" s="1"/>
  <c r="DI41" i="102"/>
  <c r="DI47" i="102" s="1"/>
  <c r="CS42" i="102"/>
  <c r="CS48" i="102" s="1"/>
  <c r="CS47" i="102"/>
  <c r="CC42" i="102"/>
  <c r="CC48" i="102" s="1"/>
  <c r="CC47" i="102"/>
  <c r="AW42" i="102"/>
  <c r="AW48" i="102" s="1"/>
  <c r="AW47" i="102"/>
  <c r="DN41" i="102"/>
  <c r="DN47" i="102" s="1"/>
  <c r="CX42" i="102"/>
  <c r="CX48" i="102" s="1"/>
  <c r="CX47" i="102"/>
  <c r="CH41" i="102"/>
  <c r="CH47" i="102" s="1"/>
  <c r="BB52" i="102"/>
  <c r="AL41" i="102"/>
  <c r="AL47" i="102" s="1"/>
  <c r="DG42" i="102"/>
  <c r="DG48" i="102" s="1"/>
  <c r="DG47" i="102"/>
  <c r="AE41" i="102"/>
  <c r="AE47" i="102" s="1"/>
  <c r="M41" i="102"/>
  <c r="M47" i="102" s="1"/>
  <c r="DL42" i="102"/>
  <c r="DL48" i="102" s="1"/>
  <c r="DL47" i="102"/>
  <c r="CF42" i="102"/>
  <c r="CF48" i="102" s="1"/>
  <c r="CF47" i="102"/>
  <c r="BP42" i="102"/>
  <c r="BP48" i="102" s="1"/>
  <c r="BP47" i="102"/>
  <c r="T41" i="102"/>
  <c r="T47" i="102" s="1"/>
  <c r="CO42" i="102"/>
  <c r="CO48" i="102" s="1"/>
  <c r="CO47" i="102"/>
  <c r="BY42" i="102"/>
  <c r="BY48" i="102" s="1"/>
  <c r="BY47" i="102"/>
  <c r="BI42" i="102"/>
  <c r="BI48" i="102" s="1"/>
  <c r="BI47" i="102"/>
  <c r="AC41" i="102"/>
  <c r="AC47" i="102" s="1"/>
  <c r="I41" i="102"/>
  <c r="I47" i="102" s="1"/>
  <c r="DJ42" i="102"/>
  <c r="DJ48" i="102" s="1"/>
  <c r="DJ47" i="102"/>
  <c r="CT42" i="102"/>
  <c r="CT48" i="102" s="1"/>
  <c r="CT47" i="102"/>
  <c r="BN42" i="102"/>
  <c r="BN48" i="102" s="1"/>
  <c r="BN47" i="102"/>
  <c r="AH42" i="102"/>
  <c r="AH48" i="102" s="1"/>
  <c r="AH47" i="102"/>
  <c r="R52" i="102"/>
  <c r="CX52" i="102"/>
  <c r="CB42" i="102"/>
  <c r="CB48" i="102" s="1"/>
  <c r="CB47" i="102"/>
  <c r="BL41" i="102"/>
  <c r="BL47" i="102" s="1"/>
  <c r="AV41" i="102"/>
  <c r="AV47" i="102" s="1"/>
  <c r="O41" i="102"/>
  <c r="O47" i="102" s="1"/>
  <c r="DA42" i="102"/>
  <c r="DA48" i="102" s="1"/>
  <c r="DA47" i="102"/>
  <c r="BU41" i="102"/>
  <c r="BU47" i="102" s="1"/>
  <c r="AO42" i="102"/>
  <c r="AO48" i="102" s="1"/>
  <c r="AO47" i="102"/>
  <c r="BZ41" i="102"/>
  <c r="BZ47" i="102" s="1"/>
  <c r="BJ42" i="102"/>
  <c r="BJ48" i="102" s="1"/>
  <c r="BJ47" i="102"/>
  <c r="AT42" i="102"/>
  <c r="AT48" i="102" s="1"/>
  <c r="AT47" i="102"/>
  <c r="AD41" i="102"/>
  <c r="AD47" i="102" s="1"/>
  <c r="DO42" i="102"/>
  <c r="DO48" i="102" s="1"/>
  <c r="DO47" i="102"/>
  <c r="CI42" i="102"/>
  <c r="CI48" i="102" s="1"/>
  <c r="CI47" i="102"/>
  <c r="W41" i="102"/>
  <c r="W47" i="102" s="1"/>
  <c r="DD42" i="102"/>
  <c r="DD48" i="102" s="1"/>
  <c r="DD47" i="102"/>
  <c r="CN42" i="102"/>
  <c r="CN48" i="102" s="1"/>
  <c r="CN47" i="102"/>
  <c r="BH41" i="102"/>
  <c r="BH47" i="102" s="1"/>
  <c r="DU42" i="102"/>
  <c r="DU48" i="102" s="1"/>
  <c r="DU47" i="102"/>
  <c r="DE42" i="102"/>
  <c r="DE48" i="102" s="1"/>
  <c r="DE47" i="102"/>
  <c r="AS42" i="102"/>
  <c r="AS48" i="102" s="1"/>
  <c r="AS47" i="102"/>
  <c r="DJ52" i="102"/>
  <c r="CD42" i="102"/>
  <c r="CD48" i="102" s="1"/>
  <c r="CD47" i="102"/>
  <c r="BN52" i="102"/>
  <c r="AX41" i="102"/>
  <c r="AX47" i="102" s="1"/>
  <c r="R41" i="102"/>
  <c r="R47" i="102" s="1"/>
  <c r="DS42" i="102"/>
  <c r="DS48" i="102" s="1"/>
  <c r="DS47" i="102"/>
  <c r="DC42" i="102"/>
  <c r="DC48" i="102" s="1"/>
  <c r="DC47" i="102"/>
  <c r="CM42" i="102"/>
  <c r="CM48" i="102" s="1"/>
  <c r="CM47" i="102"/>
  <c r="BW42" i="102"/>
  <c r="BW48" i="102" s="1"/>
  <c r="BW47" i="102"/>
  <c r="BG42" i="102"/>
  <c r="BG48" i="102" s="1"/>
  <c r="BG47" i="102"/>
  <c r="AQ42" i="102"/>
  <c r="AQ48" i="102" s="1"/>
  <c r="AA41" i="102"/>
  <c r="AA47" i="102" s="1"/>
  <c r="N41" i="102"/>
  <c r="N47" i="102" s="1"/>
  <c r="DH42" i="102"/>
  <c r="DH48" i="102" s="1"/>
  <c r="DH47" i="102"/>
  <c r="CR42" i="102"/>
  <c r="CR48" i="102" s="1"/>
  <c r="CR47" i="102"/>
  <c r="AF42" i="102"/>
  <c r="AF48" i="102" s="1"/>
  <c r="AF47" i="102"/>
  <c r="DQ42" i="102"/>
  <c r="DQ48" i="102" s="1"/>
  <c r="DQ47" i="102"/>
  <c r="CK42" i="102"/>
  <c r="CK48" i="102" s="1"/>
  <c r="CK47" i="102"/>
  <c r="BE42" i="102"/>
  <c r="BE48" i="102" s="1"/>
  <c r="BE47" i="102"/>
  <c r="Y41" i="102"/>
  <c r="Y47" i="102" s="1"/>
  <c r="J41" i="102"/>
  <c r="J47" i="102" s="1"/>
  <c r="AI157" i="88"/>
  <c r="AI133" i="88"/>
  <c r="AI21" i="7"/>
  <c r="AH21" i="6"/>
  <c r="AI148" i="88"/>
  <c r="AJ59" i="88"/>
  <c r="AJ108" i="88"/>
  <c r="AJ33" i="11" s="1"/>
  <c r="AJ21" i="11" s="1"/>
  <c r="AJ35" i="88"/>
  <c r="AJ84" i="88"/>
  <c r="AJ33" i="7" s="1"/>
  <c r="AJ99" i="88"/>
  <c r="AJ33" i="6" s="1"/>
  <c r="AJ50" i="88"/>
  <c r="AP52" i="94"/>
  <c r="CX52" i="94"/>
  <c r="H41" i="10"/>
  <c r="H42" i="10" s="1"/>
  <c r="H48" i="10" s="1"/>
  <c r="DJ52" i="94"/>
  <c r="BZ52" i="94"/>
  <c r="BB52" i="94"/>
  <c r="BN52" i="94"/>
  <c r="R51" i="94"/>
  <c r="CL52" i="94"/>
  <c r="DV52" i="94"/>
  <c r="AD52" i="94"/>
  <c r="G40" i="6"/>
  <c r="G41" i="6" s="1"/>
  <c r="G42" i="6" s="1"/>
  <c r="G48" i="6" s="1"/>
  <c r="CD48" i="94"/>
  <c r="CS47" i="94"/>
  <c r="CS48" i="94"/>
  <c r="AD48" i="94"/>
  <c r="AG48" i="94"/>
  <c r="CB47" i="94"/>
  <c r="CB48" i="94"/>
  <c r="J48" i="94"/>
  <c r="CE48" i="94"/>
  <c r="BR47" i="94"/>
  <c r="BR48" i="94"/>
  <c r="DQ47" i="94"/>
  <c r="DQ48" i="94"/>
  <c r="BA48" i="94"/>
  <c r="CO47" i="94"/>
  <c r="CO48" i="94"/>
  <c r="EI123" i="92"/>
  <c r="EK123" i="92"/>
  <c r="CT47" i="94"/>
  <c r="CT48" i="94"/>
  <c r="AH48" i="94"/>
  <c r="AE48" i="94"/>
  <c r="H48" i="11"/>
  <c r="AR48" i="94"/>
  <c r="BL47" i="94"/>
  <c r="BL48" i="94"/>
  <c r="BD48" i="94"/>
  <c r="CN47" i="94"/>
  <c r="CN48" i="94"/>
  <c r="DV48" i="94"/>
  <c r="BJ48" i="94"/>
  <c r="DG48" i="94"/>
  <c r="BP47" i="94"/>
  <c r="BP48" i="94"/>
  <c r="AM48" i="94"/>
  <c r="CI47" i="94"/>
  <c r="CI48" i="94"/>
  <c r="AK47" i="94"/>
  <c r="AK48" i="94"/>
  <c r="DR47" i="94"/>
  <c r="DR48" i="94"/>
  <c r="CL47" i="94"/>
  <c r="CL48" i="94"/>
  <c r="BF48" i="94"/>
  <c r="DA47" i="94"/>
  <c r="DA48" i="94"/>
  <c r="T48" i="94"/>
  <c r="AA48" i="94"/>
  <c r="CX47" i="94"/>
  <c r="CX48" i="94"/>
  <c r="AL48" i="94"/>
  <c r="AJ48" i="94"/>
  <c r="CZ47" i="94"/>
  <c r="CZ48" i="94"/>
  <c r="AV47" i="94"/>
  <c r="AV48" i="94"/>
  <c r="DE47" i="94"/>
  <c r="DE48" i="94"/>
  <c r="BS48" i="94"/>
  <c r="U47" i="94"/>
  <c r="U48" i="94"/>
  <c r="DJ47" i="94"/>
  <c r="DJ48" i="94"/>
  <c r="BW47" i="94"/>
  <c r="BW48" i="94"/>
  <c r="DW30" i="94"/>
  <c r="CM47" i="94"/>
  <c r="CM48" i="94"/>
  <c r="CU48" i="94"/>
  <c r="ED16" i="11"/>
  <c r="EF16" i="11"/>
  <c r="EG16" i="11" s="1"/>
  <c r="P48" i="94"/>
  <c r="AB48" i="94"/>
  <c r="G48" i="11"/>
  <c r="BN48" i="94"/>
  <c r="DL48" i="94"/>
  <c r="BU48" i="94"/>
  <c r="DU47" i="94"/>
  <c r="DU48" i="94"/>
  <c r="BQ47" i="94"/>
  <c r="BQ48" i="94"/>
  <c r="L48" i="94"/>
  <c r="CY47" i="94"/>
  <c r="CY48" i="94"/>
  <c r="DD47" i="94"/>
  <c r="DD48" i="94"/>
  <c r="BZ47" i="94"/>
  <c r="BZ48" i="94"/>
  <c r="N48" i="94"/>
  <c r="CK48" i="94"/>
  <c r="AU47" i="94"/>
  <c r="AU48" i="94"/>
  <c r="K47" i="94"/>
  <c r="K48" i="94"/>
  <c r="AC47" i="94"/>
  <c r="AC48" i="94"/>
  <c r="AI48" i="94"/>
  <c r="BY48" i="94"/>
  <c r="Z48" i="94"/>
  <c r="BK48" i="94"/>
  <c r="DH47" i="94"/>
  <c r="DH48" i="94"/>
  <c r="BH47" i="94"/>
  <c r="BH48" i="94"/>
  <c r="BT47" i="94"/>
  <c r="BT48" i="94"/>
  <c r="CG47" i="94"/>
  <c r="CG48" i="94"/>
  <c r="AY47" i="94"/>
  <c r="AY48" i="94"/>
  <c r="BB47" i="94"/>
  <c r="BB48" i="94"/>
  <c r="BX47" i="94"/>
  <c r="BX48" i="94"/>
  <c r="CC47" i="94"/>
  <c r="CC48" i="94"/>
  <c r="X47" i="94"/>
  <c r="X48" i="94"/>
  <c r="BG47" i="94"/>
  <c r="BG48" i="94"/>
  <c r="DP47" i="94"/>
  <c r="DP48" i="94"/>
  <c r="CQ48" i="94"/>
  <c r="Q48" i="94"/>
  <c r="CP47" i="94"/>
  <c r="CP48" i="94"/>
  <c r="Y48" i="94"/>
  <c r="CR47" i="94"/>
  <c r="CR48" i="94"/>
  <c r="DB47" i="94"/>
  <c r="DB48" i="94"/>
  <c r="AO48" i="94"/>
  <c r="CJ47" i="94"/>
  <c r="CJ48" i="94"/>
  <c r="AF48" i="94"/>
  <c r="H47" i="94"/>
  <c r="H48" i="94"/>
  <c r="G47" i="94"/>
  <c r="DW40" i="94"/>
  <c r="AW47" i="94"/>
  <c r="AW48" i="94"/>
  <c r="CA48" i="94"/>
  <c r="W48" i="94"/>
  <c r="AX48" i="94"/>
  <c r="R48" i="94"/>
  <c r="AZ47" i="94"/>
  <c r="AZ48" i="94"/>
  <c r="I48" i="94"/>
  <c r="AN47" i="94"/>
  <c r="AN48" i="94"/>
  <c r="AS47" i="94"/>
  <c r="AS48" i="94"/>
  <c r="CW47" i="94"/>
  <c r="CW48" i="94"/>
  <c r="BM48" i="94"/>
  <c r="DI47" i="94"/>
  <c r="DI48" i="94"/>
  <c r="EI45" i="92"/>
  <c r="EK45" i="92"/>
  <c r="DF48" i="94"/>
  <c r="AT48" i="94"/>
  <c r="DO48" i="94"/>
  <c r="BI47" i="94"/>
  <c r="BI48" i="94"/>
  <c r="DT47" i="94"/>
  <c r="DT48" i="94"/>
  <c r="BO47" i="94"/>
  <c r="BO48" i="94"/>
  <c r="BV47" i="94"/>
  <c r="BV48" i="94"/>
  <c r="AP47" i="94"/>
  <c r="AP48" i="94"/>
  <c r="CF47" i="94"/>
  <c r="CF48" i="94"/>
  <c r="DM47" i="94"/>
  <c r="DM48" i="94"/>
  <c r="DS47" i="94"/>
  <c r="DS48" i="94"/>
  <c r="DN47" i="94"/>
  <c r="DN48" i="94"/>
  <c r="CH47" i="94"/>
  <c r="CH48" i="94"/>
  <c r="V48" i="94"/>
  <c r="CV47" i="94"/>
  <c r="CV48" i="94"/>
  <c r="BE48" i="94"/>
  <c r="O48" i="94"/>
  <c r="S47" i="94"/>
  <c r="S48" i="94"/>
  <c r="DC47" i="94"/>
  <c r="DC48" i="94"/>
  <c r="M47" i="94"/>
  <c r="M48" i="94"/>
  <c r="H28" i="6"/>
  <c r="H29" i="6"/>
  <c r="I29" i="7"/>
  <c r="I28" i="7"/>
  <c r="J28" i="7"/>
  <c r="J29" i="7"/>
  <c r="I48" i="10"/>
  <c r="G47" i="10"/>
  <c r="EG16" i="10"/>
  <c r="G58" i="89"/>
  <c r="J40" i="10"/>
  <c r="J41" i="10" s="1"/>
  <c r="J42" i="10" s="1"/>
  <c r="J30" i="10"/>
  <c r="I40" i="11"/>
  <c r="I41" i="11" s="1"/>
  <c r="I42" i="11" s="1"/>
  <c r="I30" i="11"/>
  <c r="J40" i="11"/>
  <c r="J41" i="11" s="1"/>
  <c r="J42" i="11" s="1"/>
  <c r="J30" i="11"/>
  <c r="H40" i="7"/>
  <c r="H41" i="7" s="1"/>
  <c r="H42" i="7" s="1"/>
  <c r="H30" i="7"/>
  <c r="K47" i="89"/>
  <c r="H13" i="73"/>
  <c r="I41" i="65"/>
  <c r="K58" i="89"/>
  <c r="I13" i="73"/>
  <c r="G30" i="6"/>
  <c r="I25" i="6"/>
  <c r="ED17" i="10"/>
  <c r="EF17" i="10"/>
  <c r="CZ45" i="5"/>
  <c r="EG15" i="5"/>
  <c r="EN15" i="5"/>
  <c r="EH14" i="5"/>
  <c r="EZ17" i="5"/>
  <c r="DA45" i="5"/>
  <c r="EE19" i="5"/>
  <c r="EY18" i="5"/>
  <c r="ET15" i="5"/>
  <c r="DI45" i="5"/>
  <c r="DP45" i="5"/>
  <c r="EM16" i="5"/>
  <c r="DQ45" i="5"/>
  <c r="DF45" i="5"/>
  <c r="DV45" i="5"/>
  <c r="K25" i="11"/>
  <c r="K23" i="7"/>
  <c r="K25" i="7" s="1"/>
  <c r="ED15" i="7"/>
  <c r="EF15" i="7"/>
  <c r="ES16" i="5"/>
  <c r="EG14" i="7"/>
  <c r="J23" i="6"/>
  <c r="J25" i="6" s="1"/>
  <c r="L23" i="10"/>
  <c r="L25" i="10" s="1"/>
  <c r="L23" i="11"/>
  <c r="CY45" i="5"/>
  <c r="DN45" i="5"/>
  <c r="DH45" i="5"/>
  <c r="DC45" i="5"/>
  <c r="K25" i="10"/>
  <c r="F13" i="105" l="1"/>
  <c r="F33" i="105" s="1"/>
  <c r="E13" i="105"/>
  <c r="E33" i="105" s="1"/>
  <c r="D13" i="105"/>
  <c r="D33" i="105" s="1"/>
  <c r="J13" i="105"/>
  <c r="J33" i="105" s="1"/>
  <c r="C13" i="105"/>
  <c r="C33" i="105" s="1"/>
  <c r="K13" i="105"/>
  <c r="K33" i="105" s="1"/>
  <c r="L9" i="105"/>
  <c r="DK47" i="94"/>
  <c r="CA47" i="94"/>
  <c r="AQ47" i="94"/>
  <c r="M12" i="105"/>
  <c r="B33" i="105"/>
  <c r="M9" i="105"/>
  <c r="L13" i="105"/>
  <c r="L33" i="105" s="1"/>
  <c r="AB42" i="102"/>
  <c r="AB48" i="102" s="1"/>
  <c r="H47" i="10"/>
  <c r="BT49" i="102"/>
  <c r="AJ49" i="102"/>
  <c r="V42" i="102"/>
  <c r="V48" i="102" s="1"/>
  <c r="BR49" i="102"/>
  <c r="K49" i="102"/>
  <c r="DF49" i="102"/>
  <c r="DV42" i="102"/>
  <c r="DV48" i="102" s="1"/>
  <c r="AK42" i="102"/>
  <c r="AK48" i="102" s="1"/>
  <c r="AK49" i="102" s="1"/>
  <c r="BQ42" i="102"/>
  <c r="BQ48" i="102" s="1"/>
  <c r="BQ49" i="102" s="1"/>
  <c r="BS49" i="102"/>
  <c r="J42" i="102"/>
  <c r="J48" i="102" s="1"/>
  <c r="BE49" i="102"/>
  <c r="DQ49" i="102"/>
  <c r="CR49" i="102"/>
  <c r="N42" i="102"/>
  <c r="N48" i="102" s="1"/>
  <c r="BW49" i="102"/>
  <c r="DC49" i="102"/>
  <c r="R42" i="102"/>
  <c r="R48" i="102" s="1"/>
  <c r="R49" i="102" s="1"/>
  <c r="AS49" i="102"/>
  <c r="DU49" i="102"/>
  <c r="CN49" i="102"/>
  <c r="W42" i="102"/>
  <c r="W48" i="102" s="1"/>
  <c r="W49" i="102" s="1"/>
  <c r="DO49" i="102"/>
  <c r="AT49" i="102"/>
  <c r="BZ42" i="102"/>
  <c r="BZ48" i="102" s="1"/>
  <c r="BU42" i="102"/>
  <c r="BU48" i="102" s="1"/>
  <c r="BU49" i="102" s="1"/>
  <c r="O42" i="102"/>
  <c r="O48" i="102" s="1"/>
  <c r="BL42" i="102"/>
  <c r="BL48" i="102" s="1"/>
  <c r="BN49" i="102"/>
  <c r="DJ49" i="102"/>
  <c r="AC42" i="102"/>
  <c r="AC48" i="102" s="1"/>
  <c r="BY49" i="102"/>
  <c r="T42" i="102"/>
  <c r="T48" i="102" s="1"/>
  <c r="CF49" i="102"/>
  <c r="M42" i="102"/>
  <c r="M48" i="102" s="1"/>
  <c r="DG49" i="102"/>
  <c r="L42" i="102"/>
  <c r="L48" i="102" s="1"/>
  <c r="L49" i="102" s="1"/>
  <c r="DB42" i="102"/>
  <c r="DB48" i="102" s="1"/>
  <c r="DB49" i="102" s="1"/>
  <c r="CG42" i="102"/>
  <c r="CG48" i="102" s="1"/>
  <c r="CV42" i="102"/>
  <c r="CV48" i="102" s="1"/>
  <c r="CV49" i="102" s="1"/>
  <c r="BK42" i="102"/>
  <c r="BK48" i="102" s="1"/>
  <c r="BK49" i="102" s="1"/>
  <c r="CQ49" i="102"/>
  <c r="AY49" i="102"/>
  <c r="CY42" i="102"/>
  <c r="CY48" i="102" s="1"/>
  <c r="Y42" i="102"/>
  <c r="Y48" i="102" s="1"/>
  <c r="Y49" i="102" s="1"/>
  <c r="CK49" i="102"/>
  <c r="AF49" i="102"/>
  <c r="DH49" i="102"/>
  <c r="AA42" i="102"/>
  <c r="AA48" i="102" s="1"/>
  <c r="AA49" i="102" s="1"/>
  <c r="BG49" i="102"/>
  <c r="DS49" i="102"/>
  <c r="AX42" i="102"/>
  <c r="AX48" i="102" s="1"/>
  <c r="AX49" i="102" s="1"/>
  <c r="DE49" i="102"/>
  <c r="BH42" i="102"/>
  <c r="BH48" i="102" s="1"/>
  <c r="BH49" i="102" s="1"/>
  <c r="DD49" i="102"/>
  <c r="CI49" i="102"/>
  <c r="AD42" i="102"/>
  <c r="AD48" i="102" s="1"/>
  <c r="AD49" i="102" s="1"/>
  <c r="BJ49" i="102"/>
  <c r="AO49" i="102"/>
  <c r="DA49" i="102"/>
  <c r="AV42" i="102"/>
  <c r="AV48" i="102" s="1"/>
  <c r="AV49" i="102" s="1"/>
  <c r="CB49" i="102"/>
  <c r="AH49" i="102"/>
  <c r="CT49" i="102"/>
  <c r="I42" i="102"/>
  <c r="I48" i="102" s="1"/>
  <c r="I49" i="102" s="1"/>
  <c r="BI49" i="102"/>
  <c r="CO49" i="102"/>
  <c r="BP49" i="102"/>
  <c r="DL49" i="102"/>
  <c r="AE42" i="102"/>
  <c r="AE48" i="102" s="1"/>
  <c r="AE49" i="102" s="1"/>
  <c r="AL42" i="102"/>
  <c r="AL48" i="102" s="1"/>
  <c r="AL49" i="102" s="1"/>
  <c r="S42" i="102"/>
  <c r="S48" i="102" s="1"/>
  <c r="S49" i="102" s="1"/>
  <c r="CE49" i="102"/>
  <c r="DK42" i="102"/>
  <c r="DK48" i="102" s="1"/>
  <c r="DK49" i="102" s="1"/>
  <c r="CL49" i="102"/>
  <c r="U42" i="102"/>
  <c r="U48" i="102" s="1"/>
  <c r="U49" i="102" s="1"/>
  <c r="CW42" i="102"/>
  <c r="CW48" i="102" s="1"/>
  <c r="CW49" i="102" s="1"/>
  <c r="AG49" i="102"/>
  <c r="AN49" i="102"/>
  <c r="CZ42" i="102"/>
  <c r="CZ48" i="102" s="1"/>
  <c r="CZ49" i="102" s="1"/>
  <c r="G48" i="102"/>
  <c r="CM49" i="102"/>
  <c r="L26" i="95"/>
  <c r="AP49" i="102"/>
  <c r="BV49" i="102"/>
  <c r="BX49" i="102"/>
  <c r="AM49" i="102"/>
  <c r="F26" i="95"/>
  <c r="G26" i="95"/>
  <c r="CX49" i="102"/>
  <c r="AW49" i="102"/>
  <c r="CS49" i="102"/>
  <c r="CG49" i="102"/>
  <c r="AB49" i="102"/>
  <c r="AQ49" i="102"/>
  <c r="H26" i="95"/>
  <c r="N26" i="95"/>
  <c r="V49" i="102"/>
  <c r="P42" i="102"/>
  <c r="P48" i="102" s="1"/>
  <c r="P49" i="102" s="1"/>
  <c r="BF49" i="102"/>
  <c r="AR49" i="102"/>
  <c r="DT42" i="102"/>
  <c r="DT48" i="102" s="1"/>
  <c r="DT49" i="102" s="1"/>
  <c r="BC42" i="102"/>
  <c r="BC48" i="102" s="1"/>
  <c r="CY49" i="102"/>
  <c r="CP49" i="102"/>
  <c r="J49" i="102"/>
  <c r="N49" i="102"/>
  <c r="CD49" i="102"/>
  <c r="BZ49" i="102"/>
  <c r="O49" i="102"/>
  <c r="BL49" i="102"/>
  <c r="AC49" i="102"/>
  <c r="T49" i="102"/>
  <c r="M49" i="102"/>
  <c r="CH42" i="102"/>
  <c r="CH48" i="102" s="1"/>
  <c r="DN42" i="102"/>
  <c r="DN48" i="102" s="1"/>
  <c r="DN49" i="102" s="1"/>
  <c r="CC49" i="102"/>
  <c r="DI42" i="102"/>
  <c r="DI48" i="102" s="1"/>
  <c r="X42" i="102"/>
  <c r="X48" i="102" s="1"/>
  <c r="CJ42" i="102"/>
  <c r="CJ48" i="102" s="1"/>
  <c r="CJ49" i="102" s="1"/>
  <c r="AI49" i="102"/>
  <c r="CU49" i="102"/>
  <c r="Z42" i="102"/>
  <c r="Z48" i="102" s="1"/>
  <c r="Z49" i="102" s="1"/>
  <c r="AZ42" i="102"/>
  <c r="AZ48" i="102" s="1"/>
  <c r="AZ49" i="102" s="1"/>
  <c r="AU49" i="102"/>
  <c r="CA49" i="102"/>
  <c r="K26" i="95"/>
  <c r="H42" i="102"/>
  <c r="H48" i="102" s="1"/>
  <c r="H49" i="102" s="1"/>
  <c r="BB49" i="102"/>
  <c r="Q42" i="102"/>
  <c r="Q48" i="102" s="1"/>
  <c r="Q49" i="102" s="1"/>
  <c r="BM49" i="102"/>
  <c r="BD49" i="102"/>
  <c r="DP42" i="102"/>
  <c r="DP48" i="102" s="1"/>
  <c r="DP49" i="102" s="1"/>
  <c r="BO49" i="102"/>
  <c r="J26" i="95"/>
  <c r="DR42" i="102"/>
  <c r="DR48" i="102" s="1"/>
  <c r="DR49" i="102" s="1"/>
  <c r="BA49" i="102"/>
  <c r="DM49" i="102"/>
  <c r="G47" i="102"/>
  <c r="E26" i="95" s="1"/>
  <c r="DW41" i="102"/>
  <c r="I26" i="95"/>
  <c r="M26" i="95"/>
  <c r="DV49" i="102"/>
  <c r="AJ21" i="7"/>
  <c r="AJ157" i="88"/>
  <c r="AI21" i="6"/>
  <c r="AK50" i="88"/>
  <c r="AK99" i="88"/>
  <c r="AK33" i="6" s="1"/>
  <c r="AJ148" i="88"/>
  <c r="AK59" i="88"/>
  <c r="AK108" i="88"/>
  <c r="AK33" i="11" s="1"/>
  <c r="AK21" i="11" s="1"/>
  <c r="AK84" i="88"/>
  <c r="AK33" i="7" s="1"/>
  <c r="AK35" i="88"/>
  <c r="AJ133" i="88"/>
  <c r="H49" i="10"/>
  <c r="CD47" i="94"/>
  <c r="CD49" i="94" s="1"/>
  <c r="H40" i="6"/>
  <c r="BW49" i="94"/>
  <c r="BS47" i="94"/>
  <c r="BS49" i="94" s="1"/>
  <c r="P47" i="94"/>
  <c r="P49" i="94" s="1"/>
  <c r="M49" i="94"/>
  <c r="AC49" i="94"/>
  <c r="AU49" i="94"/>
  <c r="DD49" i="94"/>
  <c r="CM49" i="94"/>
  <c r="U49" i="94"/>
  <c r="DE49" i="94"/>
  <c r="DQ49" i="94"/>
  <c r="CJ49" i="94"/>
  <c r="CQ47" i="94"/>
  <c r="CQ49" i="94" s="1"/>
  <c r="DP49" i="94"/>
  <c r="BX49" i="94"/>
  <c r="G20" i="95"/>
  <c r="AT47" i="94"/>
  <c r="AT49" i="94" s="1"/>
  <c r="AS49" i="94"/>
  <c r="W47" i="94"/>
  <c r="W49" i="94" s="1"/>
  <c r="AF47" i="94"/>
  <c r="AF49" i="94" s="1"/>
  <c r="AO47" i="94"/>
  <c r="AO49" i="94" s="1"/>
  <c r="CR49" i="94"/>
  <c r="BK47" i="94"/>
  <c r="BK49" i="94" s="1"/>
  <c r="AK49" i="94"/>
  <c r="CT49" i="94"/>
  <c r="CE47" i="94"/>
  <c r="CE49" i="94" s="1"/>
  <c r="AV49" i="94"/>
  <c r="BD47" i="94"/>
  <c r="BD49" i="94" s="1"/>
  <c r="S49" i="94"/>
  <c r="CV49" i="94"/>
  <c r="CW49" i="94"/>
  <c r="AN49" i="94"/>
  <c r="AW49" i="94"/>
  <c r="AY49" i="94"/>
  <c r="DH49" i="94"/>
  <c r="AI47" i="94"/>
  <c r="AI49" i="94" s="1"/>
  <c r="CY49" i="94"/>
  <c r="CI49" i="94"/>
  <c r="DT49" i="94"/>
  <c r="DI49" i="94"/>
  <c r="T47" i="94"/>
  <c r="T49" i="94" s="1"/>
  <c r="BP49" i="94"/>
  <c r="DC49" i="94"/>
  <c r="O47" i="94"/>
  <c r="O49" i="94" s="1"/>
  <c r="DN49" i="94"/>
  <c r="DS49" i="94"/>
  <c r="BC47" i="94"/>
  <c r="BC49" i="94" s="1"/>
  <c r="BO49" i="94"/>
  <c r="BI49" i="94"/>
  <c r="AZ49" i="94"/>
  <c r="BQ49" i="94"/>
  <c r="DA49" i="94"/>
  <c r="DG47" i="94"/>
  <c r="DG49" i="94" s="1"/>
  <c r="CO49" i="94"/>
  <c r="K28" i="11"/>
  <c r="K29" i="11"/>
  <c r="AP49" i="94"/>
  <c r="EI46" i="92"/>
  <c r="EK46" i="92"/>
  <c r="N20" i="95"/>
  <c r="H20" i="95"/>
  <c r="BZ49" i="94"/>
  <c r="ED17" i="11"/>
  <c r="EF17" i="11"/>
  <c r="EG17" i="11" s="1"/>
  <c r="CX49" i="94"/>
  <c r="DV47" i="94"/>
  <c r="DV49" i="94" s="1"/>
  <c r="H47" i="11"/>
  <c r="H49" i="11" s="1"/>
  <c r="F20" i="95"/>
  <c r="M58" i="89"/>
  <c r="CH49" i="94"/>
  <c r="DM49" i="94"/>
  <c r="CF49" i="94"/>
  <c r="BV49" i="94"/>
  <c r="DO47" i="94"/>
  <c r="DO49" i="94" s="1"/>
  <c r="DF47" i="94"/>
  <c r="DF49" i="94" s="1"/>
  <c r="BM47" i="94"/>
  <c r="BM49" i="94" s="1"/>
  <c r="I47" i="94"/>
  <c r="I49" i="94" s="1"/>
  <c r="R47" i="94"/>
  <c r="DK49" i="94"/>
  <c r="H49" i="94"/>
  <c r="DB49" i="94"/>
  <c r="Y47" i="94"/>
  <c r="Y49" i="94" s="1"/>
  <c r="Q47" i="94"/>
  <c r="Q49" i="94" s="1"/>
  <c r="BG49" i="94"/>
  <c r="CC49" i="94"/>
  <c r="BB49" i="94"/>
  <c r="BT49" i="94"/>
  <c r="Z47" i="94"/>
  <c r="Z49" i="94" s="1"/>
  <c r="BY47" i="94"/>
  <c r="BY49" i="94" s="1"/>
  <c r="N47" i="94"/>
  <c r="N49" i="94" s="1"/>
  <c r="BU47" i="94"/>
  <c r="BU49" i="94" s="1"/>
  <c r="BN47" i="94"/>
  <c r="BN49" i="94" s="1"/>
  <c r="AB47" i="94"/>
  <c r="AB49" i="94" s="1"/>
  <c r="G47" i="7"/>
  <c r="G49" i="7" s="1"/>
  <c r="M20" i="95"/>
  <c r="CZ49" i="94"/>
  <c r="AL47" i="94"/>
  <c r="AL49" i="94" s="1"/>
  <c r="AA47" i="94"/>
  <c r="AA49" i="94" s="1"/>
  <c r="K20" i="95"/>
  <c r="BJ47" i="94"/>
  <c r="BJ49" i="94" s="1"/>
  <c r="CN49" i="94"/>
  <c r="BL49" i="94"/>
  <c r="AH47" i="94"/>
  <c r="AH49" i="94" s="1"/>
  <c r="CB49" i="94"/>
  <c r="AD47" i="94"/>
  <c r="CS49" i="94"/>
  <c r="AQ49" i="94"/>
  <c r="I20" i="95"/>
  <c r="DJ49" i="94"/>
  <c r="CL49" i="94"/>
  <c r="EI124" i="92"/>
  <c r="EK124" i="92"/>
  <c r="I47" i="10"/>
  <c r="I49" i="10" s="1"/>
  <c r="BE47" i="94"/>
  <c r="BE49" i="94" s="1"/>
  <c r="V47" i="94"/>
  <c r="V49" i="94" s="1"/>
  <c r="AX47" i="94"/>
  <c r="AX49" i="94" s="1"/>
  <c r="CA49" i="94"/>
  <c r="G48" i="94"/>
  <c r="DW48" i="94" s="1"/>
  <c r="DW42" i="94"/>
  <c r="CP49" i="94"/>
  <c r="X49" i="94"/>
  <c r="CG49" i="94"/>
  <c r="BH49" i="94"/>
  <c r="K49" i="94"/>
  <c r="CK47" i="94"/>
  <c r="CK49" i="94" s="1"/>
  <c r="J20" i="95"/>
  <c r="L47" i="94"/>
  <c r="L49" i="94" s="1"/>
  <c r="DU49" i="94"/>
  <c r="DL47" i="94"/>
  <c r="DL49" i="94" s="1"/>
  <c r="G47" i="11"/>
  <c r="G49" i="11" s="1"/>
  <c r="CU47" i="94"/>
  <c r="CU49" i="94" s="1"/>
  <c r="AJ47" i="94"/>
  <c r="AJ49" i="94" s="1"/>
  <c r="L20" i="95"/>
  <c r="BF47" i="94"/>
  <c r="BF49" i="94" s="1"/>
  <c r="DR49" i="94"/>
  <c r="AM47" i="94"/>
  <c r="AM49" i="94" s="1"/>
  <c r="AR47" i="94"/>
  <c r="AR49" i="94" s="1"/>
  <c r="AE47" i="94"/>
  <c r="AE49" i="94" s="1"/>
  <c r="BA47" i="94"/>
  <c r="BA49" i="94" s="1"/>
  <c r="BR49" i="94"/>
  <c r="J47" i="94"/>
  <c r="J49" i="94" s="1"/>
  <c r="AG47" i="94"/>
  <c r="AG49" i="94" s="1"/>
  <c r="K29" i="7"/>
  <c r="K28" i="7"/>
  <c r="K29" i="10"/>
  <c r="K28" i="10"/>
  <c r="J29" i="6"/>
  <c r="J28" i="6"/>
  <c r="L28" i="10"/>
  <c r="L29" i="10"/>
  <c r="I29" i="6"/>
  <c r="I28" i="6"/>
  <c r="G47" i="6"/>
  <c r="J48" i="11"/>
  <c r="J48" i="10"/>
  <c r="H48" i="7"/>
  <c r="I48" i="11"/>
  <c r="M47" i="89"/>
  <c r="I40" i="7"/>
  <c r="I41" i="7" s="1"/>
  <c r="I42" i="7" s="1"/>
  <c r="I30" i="7"/>
  <c r="J40" i="7"/>
  <c r="J41" i="7" s="1"/>
  <c r="J42" i="7" s="1"/>
  <c r="J30" i="7"/>
  <c r="G69" i="89"/>
  <c r="K69" i="89"/>
  <c r="J13" i="73"/>
  <c r="G80" i="89"/>
  <c r="H30" i="6"/>
  <c r="ED18" i="10"/>
  <c r="EF18" i="10"/>
  <c r="EG17" i="10"/>
  <c r="DL45" i="5"/>
  <c r="EG16" i="5"/>
  <c r="EN16" i="5"/>
  <c r="EH15" i="5"/>
  <c r="EZ18" i="5"/>
  <c r="DM45" i="5"/>
  <c r="EK22" i="5"/>
  <c r="EE20" i="5"/>
  <c r="EY19" i="5"/>
  <c r="DU45" i="5"/>
  <c r="EM17" i="5"/>
  <c r="K23" i="6"/>
  <c r="EG15" i="7"/>
  <c r="L23" i="7"/>
  <c r="L25" i="7" s="1"/>
  <c r="ET16" i="5"/>
  <c r="ED16" i="7"/>
  <c r="EF16" i="7"/>
  <c r="DO45" i="5"/>
  <c r="L25" i="11"/>
  <c r="DR45" i="5"/>
  <c r="G49" i="10"/>
  <c r="DT45" i="5"/>
  <c r="DK45" i="5"/>
  <c r="M23" i="11"/>
  <c r="M25" i="11" s="1"/>
  <c r="M23" i="10"/>
  <c r="M25" i="10" s="1"/>
  <c r="ES17" i="5"/>
  <c r="M17" i="95" l="1"/>
  <c r="I17" i="95"/>
  <c r="G17" i="95"/>
  <c r="J17" i="95"/>
  <c r="L17" i="95"/>
  <c r="BC49" i="102"/>
  <c r="I35" i="95" s="1"/>
  <c r="F9" i="97" s="1"/>
  <c r="F17" i="95"/>
  <c r="K17" i="95"/>
  <c r="BZ50" i="102"/>
  <c r="BZ54" i="102" s="1"/>
  <c r="J35" i="95"/>
  <c r="G9" i="97" s="1"/>
  <c r="DV50" i="102"/>
  <c r="DV54" i="102" s="1"/>
  <c r="N35" i="95"/>
  <c r="K9" i="97" s="1"/>
  <c r="CH49" i="102"/>
  <c r="CL50" i="102" s="1"/>
  <c r="CL54" i="102" s="1"/>
  <c r="E17" i="95"/>
  <c r="X49" i="102"/>
  <c r="AD50" i="102" s="1"/>
  <c r="AD54" i="102" s="1"/>
  <c r="L35" i="95"/>
  <c r="I9" i="97" s="1"/>
  <c r="CX50" i="102"/>
  <c r="CX54" i="102" s="1"/>
  <c r="O26" i="95"/>
  <c r="DI49" i="102"/>
  <c r="M35" i="95" s="1"/>
  <c r="J9" i="97" s="1"/>
  <c r="G35" i="95"/>
  <c r="D9" i="97" s="1"/>
  <c r="AP50" i="102"/>
  <c r="AP54" i="102" s="1"/>
  <c r="DW42" i="102"/>
  <c r="G49" i="102"/>
  <c r="E35" i="95" s="1"/>
  <c r="DW47" i="102"/>
  <c r="H17" i="95"/>
  <c r="BB50" i="102"/>
  <c r="BB54" i="102" s="1"/>
  <c r="H35" i="95"/>
  <c r="E9" i="97" s="1"/>
  <c r="N17" i="95"/>
  <c r="DW48" i="102"/>
  <c r="AK21" i="7"/>
  <c r="AK133" i="88"/>
  <c r="AL50" i="88"/>
  <c r="AL99" i="88"/>
  <c r="AL33" i="6" s="1"/>
  <c r="AJ21" i="6"/>
  <c r="AL84" i="88"/>
  <c r="AL33" i="7" s="1"/>
  <c r="AL35" i="88"/>
  <c r="AK157" i="88"/>
  <c r="AL108" i="88"/>
  <c r="AL33" i="11" s="1"/>
  <c r="AL21" i="11" s="1"/>
  <c r="AL59" i="88"/>
  <c r="AK148" i="88"/>
  <c r="H41" i="6"/>
  <c r="H42" i="6" s="1"/>
  <c r="H48" i="6" s="1"/>
  <c r="DJ50" i="94"/>
  <c r="DJ54" i="94" s="1"/>
  <c r="CL50" i="94"/>
  <c r="CL54" i="94" s="1"/>
  <c r="DV50" i="94"/>
  <c r="DV54" i="94" s="1"/>
  <c r="BZ50" i="94"/>
  <c r="BZ54" i="94" s="1"/>
  <c r="CX50" i="94"/>
  <c r="CX54" i="94" s="1"/>
  <c r="AP50" i="94"/>
  <c r="AP54" i="94" s="1"/>
  <c r="BB50" i="94"/>
  <c r="BB54" i="94" s="1"/>
  <c r="BN50" i="94"/>
  <c r="BN54" i="94" s="1"/>
  <c r="M29" i="95"/>
  <c r="M38" i="95"/>
  <c r="J12" i="97" s="1"/>
  <c r="I30" i="6"/>
  <c r="J40" i="6"/>
  <c r="J47" i="11"/>
  <c r="J49" i="11" s="1"/>
  <c r="K38" i="95"/>
  <c r="H12" i="97" s="1"/>
  <c r="K29" i="95"/>
  <c r="G29" i="95"/>
  <c r="L38" i="95"/>
  <c r="I12" i="97" s="1"/>
  <c r="DW47" i="94"/>
  <c r="E20" i="95"/>
  <c r="O20" i="95" s="1"/>
  <c r="ED18" i="11"/>
  <c r="EF18" i="11"/>
  <c r="EG18" i="11" s="1"/>
  <c r="I29" i="95"/>
  <c r="EI47" i="92"/>
  <c r="EK47" i="92"/>
  <c r="G49" i="94"/>
  <c r="H29" i="95"/>
  <c r="N29" i="95"/>
  <c r="E29" i="95"/>
  <c r="R49" i="94"/>
  <c r="J38" i="95"/>
  <c r="G12" i="97" s="1"/>
  <c r="F29" i="95"/>
  <c r="AD49" i="94"/>
  <c r="F38" i="95" s="1"/>
  <c r="C12" i="97" s="1"/>
  <c r="M28" i="11"/>
  <c r="M29" i="11"/>
  <c r="L29" i="11"/>
  <c r="L28" i="11"/>
  <c r="EK125" i="92"/>
  <c r="EI125" i="92"/>
  <c r="I38" i="95"/>
  <c r="F12" i="97" s="1"/>
  <c r="H38" i="95"/>
  <c r="E12" i="97" s="1"/>
  <c r="N38" i="95"/>
  <c r="K12" i="97" s="1"/>
  <c r="DW41" i="94"/>
  <c r="L29" i="95"/>
  <c r="J29" i="95"/>
  <c r="G38" i="95"/>
  <c r="D12" i="97" s="1"/>
  <c r="M28" i="10"/>
  <c r="M29" i="10"/>
  <c r="L29" i="7"/>
  <c r="L28" i="7"/>
  <c r="H47" i="7"/>
  <c r="I48" i="7"/>
  <c r="J47" i="10"/>
  <c r="J48" i="7"/>
  <c r="I47" i="11"/>
  <c r="I40" i="6"/>
  <c r="I41" i="6" s="1"/>
  <c r="I42" i="6" s="1"/>
  <c r="K40" i="10"/>
  <c r="K41" i="10" s="1"/>
  <c r="K42" i="10" s="1"/>
  <c r="K30" i="10"/>
  <c r="L30" i="10"/>
  <c r="L40" i="10"/>
  <c r="L41" i="10" s="1"/>
  <c r="L42" i="10" s="1"/>
  <c r="K40" i="11"/>
  <c r="K41" i="11" s="1"/>
  <c r="K42" i="11" s="1"/>
  <c r="K30" i="11"/>
  <c r="K40" i="7"/>
  <c r="K30" i="7"/>
  <c r="J41" i="65"/>
  <c r="K13" i="73" s="1"/>
  <c r="M69" i="89"/>
  <c r="K41" i="65"/>
  <c r="J30" i="6"/>
  <c r="K25" i="6"/>
  <c r="EG16" i="7"/>
  <c r="ED19" i="10"/>
  <c r="EF19" i="10"/>
  <c r="EG18" i="10"/>
  <c r="EH16" i="5"/>
  <c r="EG17" i="5"/>
  <c r="EN17" i="5"/>
  <c r="EZ19" i="5"/>
  <c r="N15" i="65"/>
  <c r="EK23" i="5"/>
  <c r="EE22" i="5"/>
  <c r="EY20" i="5"/>
  <c r="EM18" i="5"/>
  <c r="ET17" i="5"/>
  <c r="ES18" i="5"/>
  <c r="N23" i="11"/>
  <c r="N25" i="11" s="1"/>
  <c r="N23" i="10"/>
  <c r="N25" i="10" s="1"/>
  <c r="ED17" i="7"/>
  <c r="EF17" i="7"/>
  <c r="M23" i="7"/>
  <c r="M25" i="7" s="1"/>
  <c r="L23" i="6"/>
  <c r="L25" i="6" s="1"/>
  <c r="E38" i="95" l="1"/>
  <c r="F35" i="95"/>
  <c r="C9" i="97" s="1"/>
  <c r="BN50" i="102"/>
  <c r="BN54" i="102" s="1"/>
  <c r="B9" i="97"/>
  <c r="DJ50" i="102"/>
  <c r="DJ54" i="102" s="1"/>
  <c r="R50" i="102"/>
  <c r="R54" i="102" s="1"/>
  <c r="DW49" i="102"/>
  <c r="K35" i="95"/>
  <c r="H9" i="97" s="1"/>
  <c r="O17" i="95"/>
  <c r="AL21" i="7"/>
  <c r="AK21" i="6"/>
  <c r="AM35" i="88"/>
  <c r="AM84" i="88"/>
  <c r="AL148" i="88"/>
  <c r="AL21" i="6"/>
  <c r="AM59" i="88"/>
  <c r="AM108" i="88"/>
  <c r="AM33" i="11" s="1"/>
  <c r="AM21" i="11" s="1"/>
  <c r="AM50" i="88"/>
  <c r="AM99" i="88"/>
  <c r="AM33" i="6" s="1"/>
  <c r="AL157" i="88"/>
  <c r="AL133" i="88"/>
  <c r="H47" i="6"/>
  <c r="J41" i="6"/>
  <c r="J42" i="6" s="1"/>
  <c r="J48" i="6" s="1"/>
  <c r="P15" i="65"/>
  <c r="Q15" i="65"/>
  <c r="K41" i="7"/>
  <c r="K42" i="7" s="1"/>
  <c r="K48" i="7" s="1"/>
  <c r="R50" i="94"/>
  <c r="R53" i="94" s="1"/>
  <c r="AD50" i="94"/>
  <c r="AD54" i="94" s="1"/>
  <c r="EG19" i="11"/>
  <c r="EI20" i="11" s="1"/>
  <c r="O29" i="95"/>
  <c r="N29" i="11"/>
  <c r="N28" i="11"/>
  <c r="EK126" i="92"/>
  <c r="EI126" i="92"/>
  <c r="EF19" i="11"/>
  <c r="ED19" i="11"/>
  <c r="B12" i="97"/>
  <c r="L12" i="97" s="1"/>
  <c r="O38" i="95"/>
  <c r="DW49" i="94"/>
  <c r="EI49" i="92"/>
  <c r="EK49" i="92"/>
  <c r="I47" i="7"/>
  <c r="M28" i="7"/>
  <c r="M29" i="7"/>
  <c r="N28" i="10"/>
  <c r="N29" i="10"/>
  <c r="K28" i="6"/>
  <c r="K29" i="6"/>
  <c r="L28" i="6"/>
  <c r="L29" i="6"/>
  <c r="K48" i="11"/>
  <c r="K48" i="10"/>
  <c r="I48" i="6"/>
  <c r="L48" i="10"/>
  <c r="J47" i="7"/>
  <c r="K80" i="89"/>
  <c r="M80" i="89" s="1"/>
  <c r="M30" i="10"/>
  <c r="M40" i="10"/>
  <c r="M41" i="10" s="1"/>
  <c r="M42" i="10" s="1"/>
  <c r="L40" i="11"/>
  <c r="L41" i="11" s="1"/>
  <c r="L42" i="11" s="1"/>
  <c r="L30" i="11"/>
  <c r="M40" i="11"/>
  <c r="M41" i="11" s="1"/>
  <c r="M42" i="11" s="1"/>
  <c r="M30" i="11"/>
  <c r="L40" i="7"/>
  <c r="L41" i="7" s="1"/>
  <c r="L42" i="7" s="1"/>
  <c r="L30" i="7"/>
  <c r="K91" i="89"/>
  <c r="L13" i="73"/>
  <c r="G91" i="89"/>
  <c r="L41" i="65"/>
  <c r="EG19" i="10"/>
  <c r="EI20" i="10" s="1"/>
  <c r="EF21" i="10"/>
  <c r="ED21" i="10"/>
  <c r="EI19" i="10"/>
  <c r="EG18" i="5"/>
  <c r="EH17" i="5"/>
  <c r="EZ20" i="5"/>
  <c r="EN18" i="5"/>
  <c r="EK24" i="5"/>
  <c r="EE23" i="5"/>
  <c r="EY22" i="5"/>
  <c r="ET18" i="5"/>
  <c r="EM19" i="5"/>
  <c r="H49" i="6"/>
  <c r="M23" i="6"/>
  <c r="N23" i="7"/>
  <c r="N25" i="7" s="1"/>
  <c r="ED18" i="7"/>
  <c r="EF18" i="7"/>
  <c r="O23" i="10"/>
  <c r="O25" i="10" s="1"/>
  <c r="O23" i="11"/>
  <c r="O25" i="11" s="1"/>
  <c r="G49" i="6"/>
  <c r="I49" i="11"/>
  <c r="J49" i="10"/>
  <c r="EG17" i="7"/>
  <c r="ES19" i="5"/>
  <c r="L9" i="97" l="1"/>
  <c r="O35" i="95"/>
  <c r="P35" i="95" s="1"/>
  <c r="AM33" i="7"/>
  <c r="AM21" i="7" s="1"/>
  <c r="J47" i="6"/>
  <c r="AM157" i="88"/>
  <c r="AM133" i="88"/>
  <c r="AN50" i="88"/>
  <c r="AN99" i="88"/>
  <c r="AN33" i="6" s="1"/>
  <c r="AN108" i="88"/>
  <c r="AN33" i="11" s="1"/>
  <c r="AN21" i="11" s="1"/>
  <c r="AN59" i="88"/>
  <c r="AN84" i="88"/>
  <c r="AN35" i="88"/>
  <c r="AM148" i="88"/>
  <c r="AM21" i="6"/>
  <c r="P38" i="95"/>
  <c r="K40" i="6"/>
  <c r="K41" i="6" s="1"/>
  <c r="K42" i="6" s="1"/>
  <c r="K48" i="6" s="1"/>
  <c r="L40" i="6"/>
  <c r="EI50" i="92"/>
  <c r="EK50" i="92"/>
  <c r="ED21" i="11"/>
  <c r="EI19" i="11"/>
  <c r="EF21" i="11"/>
  <c r="EG21" i="11" s="1"/>
  <c r="O28" i="11"/>
  <c r="O29" i="11"/>
  <c r="EI127" i="92"/>
  <c r="EK127" i="92"/>
  <c r="K47" i="7"/>
  <c r="K30" i="6"/>
  <c r="O28" i="10"/>
  <c r="O29" i="10"/>
  <c r="L47" i="10"/>
  <c r="L49" i="10" s="1"/>
  <c r="K47" i="10"/>
  <c r="N28" i="7"/>
  <c r="N29" i="7"/>
  <c r="I47" i="6"/>
  <c r="I49" i="6" s="1"/>
  <c r="M48" i="11"/>
  <c r="L48" i="7"/>
  <c r="L48" i="11"/>
  <c r="K47" i="11"/>
  <c r="M48" i="10"/>
  <c r="EZ22" i="5"/>
  <c r="N30" i="10"/>
  <c r="N40" i="10"/>
  <c r="N41" i="10" s="1"/>
  <c r="N42" i="10" s="1"/>
  <c r="H49" i="7"/>
  <c r="M40" i="7"/>
  <c r="M41" i="7" s="1"/>
  <c r="M42" i="7" s="1"/>
  <c r="M30" i="7"/>
  <c r="N40" i="11"/>
  <c r="N41" i="11" s="1"/>
  <c r="N42" i="11" s="1"/>
  <c r="N30" i="11"/>
  <c r="M13" i="73"/>
  <c r="K102" i="89"/>
  <c r="G102" i="89"/>
  <c r="M41" i="65"/>
  <c r="G113" i="89"/>
  <c r="M91" i="89"/>
  <c r="L30" i="6"/>
  <c r="M25" i="6"/>
  <c r="ED22" i="10"/>
  <c r="EF22" i="10"/>
  <c r="EG21" i="10"/>
  <c r="EN19" i="5"/>
  <c r="EG19" i="5"/>
  <c r="EH18" i="5"/>
  <c r="EK25" i="5"/>
  <c r="EE24" i="5"/>
  <c r="EY23" i="5"/>
  <c r="J49" i="7"/>
  <c r="I49" i="7"/>
  <c r="EM20" i="5"/>
  <c r="ET19" i="5"/>
  <c r="O23" i="7"/>
  <c r="O25" i="7" s="1"/>
  <c r="J49" i="6"/>
  <c r="P23" i="10"/>
  <c r="P25" i="10" s="1"/>
  <c r="N23" i="6"/>
  <c r="ES20" i="5"/>
  <c r="EG18" i="7"/>
  <c r="ED19" i="7"/>
  <c r="EF19" i="7"/>
  <c r="P23" i="11"/>
  <c r="AN33" i="7" l="1"/>
  <c r="AN21" i="7" s="1"/>
  <c r="AN133" i="88"/>
  <c r="AO59" i="88"/>
  <c r="AO108" i="88"/>
  <c r="AO33" i="11" s="1"/>
  <c r="AO21" i="11" s="1"/>
  <c r="AN148" i="88"/>
  <c r="AN21" i="6"/>
  <c r="AO50" i="88"/>
  <c r="AO99" i="88"/>
  <c r="AO33" i="6" s="1"/>
  <c r="AO84" i="88"/>
  <c r="AO35" i="88"/>
  <c r="AN157" i="88"/>
  <c r="L41" i="6"/>
  <c r="L42" i="6" s="1"/>
  <c r="L48" i="6" s="1"/>
  <c r="L47" i="7"/>
  <c r="EF22" i="11"/>
  <c r="EG22" i="11" s="1"/>
  <c r="ED22" i="11"/>
  <c r="EI51" i="92"/>
  <c r="EK51" i="92"/>
  <c r="EI128" i="92"/>
  <c r="EK128" i="92"/>
  <c r="EZ23" i="5"/>
  <c r="O28" i="7"/>
  <c r="O29" i="7"/>
  <c r="M29" i="6"/>
  <c r="M28" i="6"/>
  <c r="P28" i="10"/>
  <c r="P29" i="10"/>
  <c r="M47" i="10"/>
  <c r="M49" i="10" s="1"/>
  <c r="M48" i="7"/>
  <c r="K47" i="6"/>
  <c r="L47" i="11"/>
  <c r="L49" i="11" s="1"/>
  <c r="M47" i="11"/>
  <c r="M49" i="11" s="1"/>
  <c r="N48" i="11"/>
  <c r="N48" i="10"/>
  <c r="L47" i="6"/>
  <c r="O40" i="10"/>
  <c r="O41" i="10" s="1"/>
  <c r="O42" i="10" s="1"/>
  <c r="O30" i="10"/>
  <c r="N40" i="7"/>
  <c r="N41" i="7" s="1"/>
  <c r="N42" i="7" s="1"/>
  <c r="N30" i="7"/>
  <c r="O40" i="11"/>
  <c r="O41" i="11" s="1"/>
  <c r="O42" i="11" s="1"/>
  <c r="O30" i="11"/>
  <c r="K113" i="89"/>
  <c r="M113" i="89" s="1"/>
  <c r="N13" i="73"/>
  <c r="M102" i="89"/>
  <c r="N25" i="6"/>
  <c r="EG22" i="10"/>
  <c r="EF23" i="10"/>
  <c r="ED23" i="10"/>
  <c r="EH19" i="5"/>
  <c r="EN20" i="5"/>
  <c r="EG20" i="5"/>
  <c r="EK26" i="5"/>
  <c r="EE25" i="5"/>
  <c r="EY24" i="5"/>
  <c r="EZ24" i="5" s="1"/>
  <c r="EM22" i="5"/>
  <c r="EI19" i="7"/>
  <c r="ED21" i="7"/>
  <c r="EF21" i="7"/>
  <c r="ES22" i="5"/>
  <c r="EC20" i="5"/>
  <c r="EC21" i="5" s="1"/>
  <c r="Q23" i="10"/>
  <c r="ET20" i="5"/>
  <c r="Q23" i="11"/>
  <c r="Q25" i="11" s="1"/>
  <c r="K49" i="11"/>
  <c r="EG19" i="7"/>
  <c r="O23" i="6"/>
  <c r="K49" i="10"/>
  <c r="P25" i="11"/>
  <c r="P23" i="7"/>
  <c r="P25" i="7" s="1"/>
  <c r="AO33" i="7" l="1"/>
  <c r="AO21" i="7" s="1"/>
  <c r="AO157" i="88"/>
  <c r="AO133" i="88"/>
  <c r="AO148" i="88"/>
  <c r="AO21" i="6"/>
  <c r="AP50" i="88"/>
  <c r="AP99" i="88"/>
  <c r="AP33" i="6" s="1"/>
  <c r="AP59" i="88"/>
  <c r="AP108" i="88"/>
  <c r="AP84" i="88"/>
  <c r="AP33" i="7" s="1"/>
  <c r="AP35" i="88"/>
  <c r="M30" i="6"/>
  <c r="M47" i="7"/>
  <c r="Q28" i="11"/>
  <c r="Q29" i="11"/>
  <c r="EF23" i="11"/>
  <c r="EG23" i="11" s="1"/>
  <c r="ED23" i="11"/>
  <c r="P28" i="11"/>
  <c r="P29" i="11"/>
  <c r="N47" i="11"/>
  <c r="N49" i="11" s="1"/>
  <c r="EI129" i="92"/>
  <c r="EK129" i="92"/>
  <c r="EI52" i="92"/>
  <c r="EK52" i="92"/>
  <c r="P28" i="7"/>
  <c r="P29" i="7"/>
  <c r="N28" i="6"/>
  <c r="N29" i="6"/>
  <c r="N47" i="10"/>
  <c r="N49" i="10" s="1"/>
  <c r="O48" i="11"/>
  <c r="O48" i="10"/>
  <c r="N48" i="7"/>
  <c r="M40" i="6"/>
  <c r="P30" i="10"/>
  <c r="P40" i="10"/>
  <c r="P41" i="10" s="1"/>
  <c r="P42" i="10" s="1"/>
  <c r="O40" i="7"/>
  <c r="O41" i="7" s="1"/>
  <c r="O42" i="7" s="1"/>
  <c r="O30" i="7"/>
  <c r="O25" i="6"/>
  <c r="EG23" i="10"/>
  <c r="ED24" i="10"/>
  <c r="EF24" i="10"/>
  <c r="EH20" i="5"/>
  <c r="EN22" i="5"/>
  <c r="EG22" i="5"/>
  <c r="EK27" i="5"/>
  <c r="EE26" i="5"/>
  <c r="EY25" i="5"/>
  <c r="EZ25" i="5" s="1"/>
  <c r="ET22" i="5"/>
  <c r="EM23" i="5"/>
  <c r="P23" i="6"/>
  <c r="K49" i="7"/>
  <c r="ED22" i="7"/>
  <c r="EF22" i="7"/>
  <c r="EG21" i="7"/>
  <c r="EI20" i="7"/>
  <c r="Q23" i="7"/>
  <c r="ES23" i="5"/>
  <c r="R23" i="11"/>
  <c r="Q25" i="10"/>
  <c r="L49" i="7"/>
  <c r="R23" i="10"/>
  <c r="K49" i="6"/>
  <c r="AP148" i="88" l="1"/>
  <c r="AQ84" i="88"/>
  <c r="AR99" i="88"/>
  <c r="AQ33" i="6" s="1"/>
  <c r="AR50" i="88"/>
  <c r="AP33" i="11"/>
  <c r="AQ108" i="88"/>
  <c r="AP133" i="88"/>
  <c r="AP157" i="88"/>
  <c r="AR59" i="88"/>
  <c r="AR108" i="88"/>
  <c r="AR84" i="88"/>
  <c r="AQ33" i="7" s="1"/>
  <c r="AR35" i="88"/>
  <c r="AQ99" i="88"/>
  <c r="AP53" i="6"/>
  <c r="AA37" i="10"/>
  <c r="W37" i="10"/>
  <c r="S37" i="10"/>
  <c r="Z37" i="10"/>
  <c r="V37" i="10"/>
  <c r="AC37" i="10"/>
  <c r="Y37" i="10"/>
  <c r="U37" i="10"/>
  <c r="AB37" i="10"/>
  <c r="X37" i="10"/>
  <c r="T37" i="10"/>
  <c r="R25" i="11"/>
  <c r="R28" i="11" s="1"/>
  <c r="AB37" i="11"/>
  <c r="X37" i="11"/>
  <c r="T37" i="11"/>
  <c r="AA37" i="11"/>
  <c r="W37" i="11"/>
  <c r="S37" i="11"/>
  <c r="Z37" i="11"/>
  <c r="V37" i="11"/>
  <c r="U37" i="11"/>
  <c r="AC37" i="11"/>
  <c r="Y37" i="11"/>
  <c r="M41" i="6"/>
  <c r="M42" i="6" s="1"/>
  <c r="M48" i="6" s="1"/>
  <c r="N30" i="6"/>
  <c r="N47" i="7"/>
  <c r="EI53" i="92"/>
  <c r="EK53" i="92"/>
  <c r="EI130" i="92"/>
  <c r="EK130" i="92"/>
  <c r="EF24" i="11"/>
  <c r="EG24" i="11" s="1"/>
  <c r="ED24" i="11"/>
  <c r="O29" i="6"/>
  <c r="O28" i="6"/>
  <c r="Q28" i="10"/>
  <c r="Q29" i="10"/>
  <c r="O47" i="10"/>
  <c r="P48" i="10"/>
  <c r="O48" i="7"/>
  <c r="O47" i="11"/>
  <c r="O49" i="11" s="1"/>
  <c r="EG22" i="7"/>
  <c r="N40" i="6"/>
  <c r="N41" i="6" s="1"/>
  <c r="N42" i="6" s="1"/>
  <c r="P40" i="11"/>
  <c r="P41" i="11" s="1"/>
  <c r="P42" i="11" s="1"/>
  <c r="P30" i="11"/>
  <c r="P40" i="7"/>
  <c r="P41" i="7" s="1"/>
  <c r="P42" i="7" s="1"/>
  <c r="P30" i="7"/>
  <c r="Q40" i="11"/>
  <c r="Q41" i="11" s="1"/>
  <c r="Q42" i="11" s="1"/>
  <c r="Q30" i="11"/>
  <c r="P25" i="6"/>
  <c r="L49" i="6"/>
  <c r="ED25" i="10"/>
  <c r="EF25" i="10"/>
  <c r="EG24" i="10"/>
  <c r="EH22" i="5"/>
  <c r="EN23" i="5"/>
  <c r="EG23" i="5"/>
  <c r="EK28" i="5"/>
  <c r="EE27" i="5"/>
  <c r="EY26" i="5"/>
  <c r="EZ26" i="5" s="1"/>
  <c r="EM24" i="5"/>
  <c r="R23" i="7"/>
  <c r="EF23" i="7"/>
  <c r="ED23" i="7"/>
  <c r="R25" i="10"/>
  <c r="Q25" i="7"/>
  <c r="S23" i="11"/>
  <c r="S25" i="11" s="1"/>
  <c r="ES24" i="5"/>
  <c r="ET23" i="5"/>
  <c r="EG23" i="7"/>
  <c r="S23" i="10"/>
  <c r="S25" i="10" s="1"/>
  <c r="M49" i="7"/>
  <c r="Q23" i="6"/>
  <c r="EH23" i="5" l="1"/>
  <c r="AQ33" i="11"/>
  <c r="AS59" i="88"/>
  <c r="AS108" i="88"/>
  <c r="AR33" i="11" s="1"/>
  <c r="AP53" i="11"/>
  <c r="AP21" i="11"/>
  <c r="AQ21" i="11" s="1"/>
  <c r="AS84" i="88"/>
  <c r="AR33" i="7" s="1"/>
  <c r="AS35" i="88"/>
  <c r="AR157" i="88"/>
  <c r="AR148" i="88"/>
  <c r="AP53" i="7"/>
  <c r="AP21" i="7"/>
  <c r="AR133" i="88"/>
  <c r="AS50" i="88"/>
  <c r="AS99" i="88"/>
  <c r="AR33" i="6" s="1"/>
  <c r="AP21" i="6"/>
  <c r="AQ21" i="6" s="1"/>
  <c r="R29" i="11"/>
  <c r="R40" i="11" s="1"/>
  <c r="R41" i="11" s="1"/>
  <c r="R42" i="11" s="1"/>
  <c r="AD37" i="10"/>
  <c r="AD37" i="11"/>
  <c r="R25" i="7"/>
  <c r="R28" i="7" s="1"/>
  <c r="W37" i="7"/>
  <c r="AA37" i="7"/>
  <c r="Y37" i="7"/>
  <c r="V37" i="7"/>
  <c r="Z37" i="7"/>
  <c r="T37" i="7"/>
  <c r="X37" i="7"/>
  <c r="AB37" i="7"/>
  <c r="U37" i="7"/>
  <c r="AC37" i="7"/>
  <c r="S37" i="7"/>
  <c r="O47" i="7"/>
  <c r="O40" i="6"/>
  <c r="S29" i="11"/>
  <c r="S28" i="11"/>
  <c r="EI131" i="92"/>
  <c r="EK131" i="92"/>
  <c r="ED25" i="11"/>
  <c r="EF25" i="11"/>
  <c r="EG25" i="11" s="1"/>
  <c r="EI54" i="92"/>
  <c r="EK54" i="92"/>
  <c r="P28" i="6"/>
  <c r="P29" i="6"/>
  <c r="S29" i="10"/>
  <c r="S28" i="10"/>
  <c r="Q29" i="7"/>
  <c r="Q28" i="7"/>
  <c r="R29" i="10"/>
  <c r="R28" i="10"/>
  <c r="P48" i="11"/>
  <c r="Q48" i="11"/>
  <c r="P47" i="10"/>
  <c r="P48" i="7"/>
  <c r="N48" i="6"/>
  <c r="Q40" i="10"/>
  <c r="Q41" i="10" s="1"/>
  <c r="Q42" i="10" s="1"/>
  <c r="Q30" i="10"/>
  <c r="O30" i="6"/>
  <c r="Q25" i="6"/>
  <c r="EG25" i="10"/>
  <c r="EF26" i="10"/>
  <c r="ED26" i="10"/>
  <c r="EN24" i="5"/>
  <c r="EG24" i="5"/>
  <c r="EK29" i="5"/>
  <c r="EE28" i="5"/>
  <c r="EY27" i="5"/>
  <c r="EZ27" i="5" s="1"/>
  <c r="ET24" i="5"/>
  <c r="EM25" i="5"/>
  <c r="T23" i="11"/>
  <c r="T25" i="11" s="1"/>
  <c r="N49" i="7"/>
  <c r="ES25" i="5"/>
  <c r="ED24" i="7"/>
  <c r="EF24" i="7"/>
  <c r="R23" i="6"/>
  <c r="P49" i="10"/>
  <c r="T23" i="10"/>
  <c r="T25" i="10" s="1"/>
  <c r="O49" i="10"/>
  <c r="S23" i="7"/>
  <c r="R30" i="11" l="1"/>
  <c r="R52" i="11" s="1"/>
  <c r="AQ21" i="7"/>
  <c r="AR21" i="7" s="1"/>
  <c r="AS133" i="88"/>
  <c r="AT50" i="88"/>
  <c r="AT99" i="88"/>
  <c r="AS33" i="6" s="1"/>
  <c r="AT84" i="88"/>
  <c r="AT35" i="88"/>
  <c r="AT108" i="88"/>
  <c r="AS33" i="11" s="1"/>
  <c r="AT59" i="88"/>
  <c r="AR21" i="6"/>
  <c r="AS148" i="88"/>
  <c r="AR21" i="11"/>
  <c r="AS21" i="11" s="1"/>
  <c r="AS157" i="88"/>
  <c r="R29" i="7"/>
  <c r="R30" i="7" s="1"/>
  <c r="AD37" i="7"/>
  <c r="Z37" i="6"/>
  <c r="V37" i="6"/>
  <c r="AC37" i="6"/>
  <c r="Y37" i="6"/>
  <c r="U37" i="6"/>
  <c r="AB37" i="6"/>
  <c r="X37" i="6"/>
  <c r="T37" i="6"/>
  <c r="AA37" i="6"/>
  <c r="S37" i="6"/>
  <c r="W37" i="6"/>
  <c r="O41" i="6"/>
  <c r="O42" i="6" s="1"/>
  <c r="O48" i="6" s="1"/>
  <c r="P40" i="6"/>
  <c r="EI132" i="92"/>
  <c r="EK132" i="92"/>
  <c r="T28" i="11"/>
  <c r="T29" i="11"/>
  <c r="ED26" i="11"/>
  <c r="EF26" i="11"/>
  <c r="EG26" i="11" s="1"/>
  <c r="EH24" i="5"/>
  <c r="EI55" i="92"/>
  <c r="EK55" i="92"/>
  <c r="Q29" i="6"/>
  <c r="Q28" i="6"/>
  <c r="T28" i="10"/>
  <c r="T29" i="10"/>
  <c r="Q48" i="10"/>
  <c r="N47" i="6"/>
  <c r="R48" i="11"/>
  <c r="M47" i="6"/>
  <c r="P47" i="7"/>
  <c r="Q47" i="11"/>
  <c r="Q49" i="11" s="1"/>
  <c r="P47" i="11"/>
  <c r="P49" i="11" s="1"/>
  <c r="R40" i="10"/>
  <c r="R41" i="10" s="1"/>
  <c r="R42" i="10" s="1"/>
  <c r="R30" i="10"/>
  <c r="R52" i="10" s="1"/>
  <c r="S40" i="10"/>
  <c r="S41" i="10" s="1"/>
  <c r="S42" i="10" s="1"/>
  <c r="S30" i="10"/>
  <c r="S40" i="11"/>
  <c r="S41" i="11" s="1"/>
  <c r="S42" i="11" s="1"/>
  <c r="S30" i="11"/>
  <c r="R40" i="7"/>
  <c r="R41" i="7" s="1"/>
  <c r="R42" i="7" s="1"/>
  <c r="Q40" i="7"/>
  <c r="Q41" i="7" s="1"/>
  <c r="Q42" i="7" s="1"/>
  <c r="Q30" i="7"/>
  <c r="P30" i="6"/>
  <c r="R25" i="6"/>
  <c r="EG24" i="7"/>
  <c r="EF27" i="10"/>
  <c r="ED27" i="10"/>
  <c r="EG26" i="10"/>
  <c r="EN25" i="5"/>
  <c r="EG25" i="5"/>
  <c r="EK30" i="5"/>
  <c r="EE29" i="5"/>
  <c r="ET25" i="5"/>
  <c r="EY28" i="5"/>
  <c r="EZ28" i="5" s="1"/>
  <c r="O49" i="7"/>
  <c r="EM26" i="5"/>
  <c r="U23" i="10"/>
  <c r="U25" i="10" s="1"/>
  <c r="S25" i="7"/>
  <c r="S23" i="6"/>
  <c r="ES26" i="5"/>
  <c r="T23" i="7"/>
  <c r="ED25" i="7"/>
  <c r="EF25" i="7"/>
  <c r="U23" i="11"/>
  <c r="U25" i="11" s="1"/>
  <c r="AS33" i="7" l="1"/>
  <c r="AS21" i="7" s="1"/>
  <c r="AT157" i="88"/>
  <c r="AT148" i="88"/>
  <c r="AT133" i="88"/>
  <c r="AU108" i="88"/>
  <c r="AT33" i="11" s="1"/>
  <c r="AU59" i="88"/>
  <c r="AS21" i="6"/>
  <c r="AU84" i="88"/>
  <c r="AT33" i="7" s="1"/>
  <c r="AU35" i="88"/>
  <c r="AU99" i="88"/>
  <c r="AT33" i="6" s="1"/>
  <c r="AU50" i="88"/>
  <c r="AD37" i="6"/>
  <c r="R51" i="7"/>
  <c r="P41" i="6"/>
  <c r="P42" i="6" s="1"/>
  <c r="P48" i="6" s="1"/>
  <c r="N49" i="6"/>
  <c r="R47" i="11"/>
  <c r="R49" i="11" s="1"/>
  <c r="R50" i="11" s="1"/>
  <c r="R54" i="11" s="1"/>
  <c r="U28" i="11"/>
  <c r="U29" i="11"/>
  <c r="EG27" i="10"/>
  <c r="EI56" i="92"/>
  <c r="EK56" i="92"/>
  <c r="EF27" i="11"/>
  <c r="EG27" i="11" s="1"/>
  <c r="ED27" i="11"/>
  <c r="EK133" i="92"/>
  <c r="EI133" i="92"/>
  <c r="EH25" i="5"/>
  <c r="Q30" i="6"/>
  <c r="U28" i="10"/>
  <c r="U29" i="10"/>
  <c r="R28" i="6"/>
  <c r="R29" i="6"/>
  <c r="S28" i="7"/>
  <c r="S29" i="7"/>
  <c r="Q47" i="10"/>
  <c r="Q49" i="10" s="1"/>
  <c r="S48" i="10"/>
  <c r="R48" i="7"/>
  <c r="S48" i="11"/>
  <c r="M49" i="6"/>
  <c r="O47" i="6"/>
  <c r="O49" i="6" s="1"/>
  <c r="Q48" i="7"/>
  <c r="R48" i="10"/>
  <c r="E19" i="95"/>
  <c r="Q40" i="6"/>
  <c r="Q41" i="6" s="1"/>
  <c r="Q42" i="6" s="1"/>
  <c r="T40" i="11"/>
  <c r="T41" i="11" s="1"/>
  <c r="T42" i="11" s="1"/>
  <c r="T30" i="11"/>
  <c r="T40" i="10"/>
  <c r="T41" i="10" s="1"/>
  <c r="T42" i="10" s="1"/>
  <c r="T30" i="10"/>
  <c r="S25" i="6"/>
  <c r="EF28" i="10"/>
  <c r="ED28" i="10"/>
  <c r="EN26" i="5"/>
  <c r="EG26" i="5"/>
  <c r="EK31" i="5"/>
  <c r="EE30" i="5"/>
  <c r="EY29" i="5"/>
  <c r="EZ29" i="5" s="1"/>
  <c r="P49" i="7"/>
  <c r="EM27" i="5"/>
  <c r="ET26" i="5"/>
  <c r="V23" i="11"/>
  <c r="EF26" i="7"/>
  <c r="ED26" i="7"/>
  <c r="U23" i="7"/>
  <c r="U25" i="7" s="1"/>
  <c r="T23" i="6"/>
  <c r="V23" i="10"/>
  <c r="EG25" i="7"/>
  <c r="ES27" i="5"/>
  <c r="T25" i="7"/>
  <c r="AU133" i="88" l="1"/>
  <c r="AV59" i="88"/>
  <c r="AV108" i="88"/>
  <c r="AV35" i="88"/>
  <c r="AV84" i="88"/>
  <c r="AU33" i="7" s="1"/>
  <c r="AT21" i="7"/>
  <c r="AU157" i="88"/>
  <c r="AT21" i="11"/>
  <c r="AV50" i="88"/>
  <c r="AV99" i="88"/>
  <c r="AU33" i="6" s="1"/>
  <c r="AT21" i="6"/>
  <c r="AU148" i="88"/>
  <c r="P47" i="6"/>
  <c r="P49" i="6" s="1"/>
  <c r="E28" i="95"/>
  <c r="EI57" i="92"/>
  <c r="EK57" i="92"/>
  <c r="EK134" i="92"/>
  <c r="EI134" i="92"/>
  <c r="ED28" i="11"/>
  <c r="EF28" i="11"/>
  <c r="EG28" i="11" s="1"/>
  <c r="EH26" i="5"/>
  <c r="R30" i="6"/>
  <c r="R51" i="6" s="1"/>
  <c r="T28" i="7"/>
  <c r="T29" i="7"/>
  <c r="S28" i="6"/>
  <c r="S29" i="6"/>
  <c r="U29" i="7"/>
  <c r="U28" i="7"/>
  <c r="R47" i="7"/>
  <c r="Q47" i="7"/>
  <c r="T48" i="10"/>
  <c r="T48" i="11"/>
  <c r="Q48" i="6"/>
  <c r="R47" i="10"/>
  <c r="S47" i="11"/>
  <c r="S49" i="11" s="1"/>
  <c r="S47" i="10"/>
  <c r="S49" i="10" s="1"/>
  <c r="E16" i="95"/>
  <c r="E37" i="95"/>
  <c r="B11" i="97" s="1"/>
  <c r="R40" i="6"/>
  <c r="R41" i="6" s="1"/>
  <c r="R42" i="6" s="1"/>
  <c r="S40" i="7"/>
  <c r="S30" i="7"/>
  <c r="U40" i="11"/>
  <c r="U41" i="11" s="1"/>
  <c r="U42" i="11" s="1"/>
  <c r="U30" i="11"/>
  <c r="U40" i="10"/>
  <c r="U41" i="10" s="1"/>
  <c r="U42" i="10" s="1"/>
  <c r="U30" i="10"/>
  <c r="T25" i="6"/>
  <c r="EG26" i="7"/>
  <c r="EF29" i="10"/>
  <c r="ED29" i="10"/>
  <c r="EG28" i="10"/>
  <c r="EN27" i="5"/>
  <c r="EG27" i="5"/>
  <c r="EK32" i="5"/>
  <c r="EE31" i="5"/>
  <c r="EY30" i="5"/>
  <c r="EZ30" i="5" s="1"/>
  <c r="EM28" i="5"/>
  <c r="V23" i="7"/>
  <c r="V25" i="7" s="1"/>
  <c r="ET27" i="5"/>
  <c r="W23" i="10"/>
  <c r="W25" i="10" s="1"/>
  <c r="V25" i="10"/>
  <c r="W23" i="11"/>
  <c r="ES28" i="5"/>
  <c r="ED27" i="7"/>
  <c r="EF27" i="7"/>
  <c r="V25" i="11"/>
  <c r="U23" i="6"/>
  <c r="AW99" i="88" l="1"/>
  <c r="AV33" i="6" s="1"/>
  <c r="AW50" i="88"/>
  <c r="AU21" i="7"/>
  <c r="AW84" i="88"/>
  <c r="AV33" i="7" s="1"/>
  <c r="AW35" i="88"/>
  <c r="AV148" i="88"/>
  <c r="AU33" i="11"/>
  <c r="AU21" i="6"/>
  <c r="AV157" i="88"/>
  <c r="AV133" i="88"/>
  <c r="AW108" i="88"/>
  <c r="AV33" i="11" s="1"/>
  <c r="AW59" i="88"/>
  <c r="S41" i="7"/>
  <c r="S42" i="7" s="1"/>
  <c r="S48" i="7" s="1"/>
  <c r="R49" i="10"/>
  <c r="R50" i="10" s="1"/>
  <c r="R54" i="10" s="1"/>
  <c r="S40" i="6"/>
  <c r="S41" i="6" s="1"/>
  <c r="S42" i="6" s="1"/>
  <c r="S48" i="6" s="1"/>
  <c r="E25" i="95"/>
  <c r="ED29" i="11"/>
  <c r="EF29" i="11"/>
  <c r="EG29" i="11" s="1"/>
  <c r="V29" i="11"/>
  <c r="V28" i="11"/>
  <c r="EM60" i="92"/>
  <c r="EN60" i="92" s="1"/>
  <c r="EK60" i="92"/>
  <c r="T47" i="11"/>
  <c r="T49" i="11" s="1"/>
  <c r="T28" i="6"/>
  <c r="T29" i="6"/>
  <c r="W29" i="10"/>
  <c r="W28" i="10"/>
  <c r="V28" i="7"/>
  <c r="V29" i="7"/>
  <c r="V28" i="10"/>
  <c r="V29" i="10"/>
  <c r="U48" i="10"/>
  <c r="T47" i="10"/>
  <c r="T49" i="10" s="1"/>
  <c r="U48" i="11"/>
  <c r="R48" i="6"/>
  <c r="E18" i="95" s="1"/>
  <c r="E24" i="95"/>
  <c r="E15" i="95"/>
  <c r="T40" i="7"/>
  <c r="T41" i="7" s="1"/>
  <c r="T42" i="7" s="1"/>
  <c r="T30" i="7"/>
  <c r="U40" i="7"/>
  <c r="U41" i="7" s="1"/>
  <c r="U42" i="7" s="1"/>
  <c r="U30" i="7"/>
  <c r="S30" i="6"/>
  <c r="EG29" i="10"/>
  <c r="U25" i="6"/>
  <c r="ED30" i="10"/>
  <c r="EF30" i="10"/>
  <c r="EH27" i="5"/>
  <c r="EN28" i="5"/>
  <c r="EG28" i="5"/>
  <c r="EK33" i="5"/>
  <c r="EE32" i="5"/>
  <c r="EY31" i="5"/>
  <c r="EZ31" i="5" s="1"/>
  <c r="R49" i="7"/>
  <c r="Q49" i="7"/>
  <c r="EM29" i="5"/>
  <c r="EF28" i="7"/>
  <c r="ED28" i="7"/>
  <c r="X23" i="11"/>
  <c r="X25" i="11" s="1"/>
  <c r="EG27" i="7"/>
  <c r="ES29" i="5"/>
  <c r="ET28" i="5"/>
  <c r="W23" i="7"/>
  <c r="V23" i="6"/>
  <c r="V25" i="6" s="1"/>
  <c r="X23" i="10"/>
  <c r="X25" i="10" s="1"/>
  <c r="W25" i="11"/>
  <c r="AV21" i="6" l="1"/>
  <c r="E34" i="95"/>
  <c r="B8" i="97" s="1"/>
  <c r="AW148" i="88"/>
  <c r="AW133" i="88"/>
  <c r="AW157" i="88"/>
  <c r="AV21" i="7"/>
  <c r="AU21" i="11"/>
  <c r="AV21" i="11" s="1"/>
  <c r="AX59" i="88"/>
  <c r="AX108" i="88"/>
  <c r="AW33" i="11" s="1"/>
  <c r="AX50" i="88"/>
  <c r="AX99" i="88"/>
  <c r="AX35" i="88"/>
  <c r="AX84" i="88"/>
  <c r="AW33" i="7" s="1"/>
  <c r="R50" i="7"/>
  <c r="R53" i="7" s="1"/>
  <c r="T40" i="6"/>
  <c r="T41" i="6" s="1"/>
  <c r="T42" i="6" s="1"/>
  <c r="T48" i="6" s="1"/>
  <c r="U47" i="11"/>
  <c r="U49" i="11" s="1"/>
  <c r="W28" i="11"/>
  <c r="W29" i="11"/>
  <c r="EM61" i="92"/>
  <c r="EN61" i="92" s="1"/>
  <c r="EK61" i="92"/>
  <c r="EF30" i="11"/>
  <c r="EG30" i="11" s="1"/>
  <c r="ED30" i="11"/>
  <c r="X28" i="11"/>
  <c r="X29" i="11"/>
  <c r="S47" i="7"/>
  <c r="S49" i="7" s="1"/>
  <c r="U29" i="6"/>
  <c r="U28" i="6"/>
  <c r="X29" i="10"/>
  <c r="X28" i="10"/>
  <c r="V28" i="6"/>
  <c r="V29" i="6"/>
  <c r="U47" i="10"/>
  <c r="R47" i="6"/>
  <c r="U48" i="7"/>
  <c r="T48" i="7"/>
  <c r="Q47" i="6"/>
  <c r="S47" i="6"/>
  <c r="S49" i="6" s="1"/>
  <c r="E33" i="95"/>
  <c r="B7" i="97" s="1"/>
  <c r="V40" i="11"/>
  <c r="V41" i="11" s="1"/>
  <c r="V42" i="11" s="1"/>
  <c r="V30" i="11"/>
  <c r="V40" i="10"/>
  <c r="V41" i="10" s="1"/>
  <c r="V42" i="10" s="1"/>
  <c r="V30" i="10"/>
  <c r="W40" i="10"/>
  <c r="W41" i="10" s="1"/>
  <c r="W42" i="10" s="1"/>
  <c r="W30" i="10"/>
  <c r="V40" i="7"/>
  <c r="V41" i="7" s="1"/>
  <c r="V42" i="7" s="1"/>
  <c r="V30" i="7"/>
  <c r="T30" i="6"/>
  <c r="ED31" i="10"/>
  <c r="EF31" i="10"/>
  <c r="EG30" i="10"/>
  <c r="EH28" i="5"/>
  <c r="EN29" i="5"/>
  <c r="EG29" i="5"/>
  <c r="E41" i="73"/>
  <c r="E40" i="73"/>
  <c r="EK36" i="5"/>
  <c r="EE33" i="5"/>
  <c r="EY32" i="5"/>
  <c r="EZ32" i="5" s="1"/>
  <c r="U49" i="10"/>
  <c r="ET29" i="5"/>
  <c r="EM30" i="5"/>
  <c r="EG28" i="7"/>
  <c r="EF29" i="7"/>
  <c r="ED29" i="7"/>
  <c r="ES30" i="5"/>
  <c r="W25" i="7"/>
  <c r="Y23" i="11"/>
  <c r="Y25" i="11" s="1"/>
  <c r="Y23" i="10"/>
  <c r="Y25" i="10" s="1"/>
  <c r="W23" i="6"/>
  <c r="X23" i="7"/>
  <c r="X25" i="7" s="1"/>
  <c r="AW33" i="6" l="1"/>
  <c r="AW21" i="6" s="1"/>
  <c r="AW21" i="7"/>
  <c r="AX148" i="88"/>
  <c r="AY84" i="88"/>
  <c r="AX33" i="7" s="1"/>
  <c r="AY35" i="88"/>
  <c r="AY50" i="88"/>
  <c r="AY99" i="88"/>
  <c r="AY108" i="88"/>
  <c r="AX33" i="11" s="1"/>
  <c r="AY59" i="88"/>
  <c r="AW21" i="11"/>
  <c r="AX157" i="88"/>
  <c r="AX133" i="88"/>
  <c r="R49" i="6"/>
  <c r="E27" i="95"/>
  <c r="Y28" i="11"/>
  <c r="Y29" i="11"/>
  <c r="EH29" i="5"/>
  <c r="EK62" i="92"/>
  <c r="EM62" i="92"/>
  <c r="EN62" i="92" s="1"/>
  <c r="T47" i="7"/>
  <c r="ED31" i="11"/>
  <c r="EF31" i="11"/>
  <c r="EG31" i="11" s="1"/>
  <c r="V40" i="6"/>
  <c r="V41" i="6" s="1"/>
  <c r="V42" i="6" s="1"/>
  <c r="X28" i="7"/>
  <c r="X29" i="7"/>
  <c r="Y28" i="10"/>
  <c r="Y29" i="10"/>
  <c r="W28" i="7"/>
  <c r="W29" i="7"/>
  <c r="U40" i="6"/>
  <c r="V48" i="7"/>
  <c r="V48" i="10"/>
  <c r="W48" i="10"/>
  <c r="T47" i="6"/>
  <c r="V48" i="11"/>
  <c r="Q49" i="6"/>
  <c r="U47" i="7"/>
  <c r="U49" i="7" s="1"/>
  <c r="X40" i="11"/>
  <c r="X41" i="11" s="1"/>
  <c r="X42" i="11" s="1"/>
  <c r="X30" i="11"/>
  <c r="W40" i="11"/>
  <c r="W41" i="11" s="1"/>
  <c r="W42" i="11" s="1"/>
  <c r="W30" i="11"/>
  <c r="X40" i="10"/>
  <c r="X41" i="10" s="1"/>
  <c r="X42" i="10" s="1"/>
  <c r="X30" i="10"/>
  <c r="U30" i="6"/>
  <c r="V30" i="6"/>
  <c r="W25" i="6"/>
  <c r="EF32" i="10"/>
  <c r="ED32" i="10"/>
  <c r="EG31" i="10"/>
  <c r="EN30" i="5"/>
  <c r="EG30" i="5"/>
  <c r="EK37" i="5"/>
  <c r="EE36" i="5"/>
  <c r="EY33" i="5"/>
  <c r="EZ33" i="5" s="1"/>
  <c r="EM31" i="5"/>
  <c r="X23" i="6"/>
  <c r="Z23" i="10"/>
  <c r="Z25" i="10" s="1"/>
  <c r="Z23" i="11"/>
  <c r="Z25" i="11" s="1"/>
  <c r="Y23" i="7"/>
  <c r="Y25" i="7" s="1"/>
  <c r="ES31" i="5"/>
  <c r="EG29" i="7"/>
  <c r="ET30" i="5"/>
  <c r="T49" i="7"/>
  <c r="ED30" i="7"/>
  <c r="EF30" i="7"/>
  <c r="AX33" i="6" l="1"/>
  <c r="AX21" i="6" s="1"/>
  <c r="AY157" i="88"/>
  <c r="AY148" i="88"/>
  <c r="AY133" i="88"/>
  <c r="AZ50" i="88"/>
  <c r="AZ99" i="88"/>
  <c r="AZ108" i="88"/>
  <c r="AY33" i="11" s="1"/>
  <c r="AZ59" i="88"/>
  <c r="AZ84" i="88"/>
  <c r="AY33" i="7" s="1"/>
  <c r="AZ35" i="88"/>
  <c r="AX21" i="11"/>
  <c r="AX21" i="7"/>
  <c r="U41" i="6"/>
  <c r="U42" i="6" s="1"/>
  <c r="U48" i="6" s="1"/>
  <c r="R50" i="6"/>
  <c r="R53" i="6" s="1"/>
  <c r="V48" i="6"/>
  <c r="V47" i="7"/>
  <c r="V49" i="7" s="1"/>
  <c r="Z29" i="11"/>
  <c r="Z28" i="11"/>
  <c r="EF32" i="11"/>
  <c r="EG32" i="11" s="1"/>
  <c r="ED32" i="11"/>
  <c r="W47" i="10"/>
  <c r="W49" i="10" s="1"/>
  <c r="E36" i="95"/>
  <c r="B10" i="97" s="1"/>
  <c r="W28" i="6"/>
  <c r="W29" i="6"/>
  <c r="Y29" i="7"/>
  <c r="Y28" i="7"/>
  <c r="Z28" i="10"/>
  <c r="Z29" i="10"/>
  <c r="X48" i="10"/>
  <c r="X48" i="11"/>
  <c r="V47" i="10"/>
  <c r="V49" i="10" s="1"/>
  <c r="W48" i="11"/>
  <c r="V47" i="11"/>
  <c r="V49" i="11" s="1"/>
  <c r="EH30" i="5"/>
  <c r="W40" i="7"/>
  <c r="W41" i="7" s="1"/>
  <c r="W42" i="7" s="1"/>
  <c r="W30" i="7"/>
  <c r="Y40" i="10"/>
  <c r="Y41" i="10" s="1"/>
  <c r="Y42" i="10" s="1"/>
  <c r="Y30" i="10"/>
  <c r="Y40" i="11"/>
  <c r="Y41" i="11" s="1"/>
  <c r="Y42" i="11" s="1"/>
  <c r="Y30" i="11"/>
  <c r="X40" i="7"/>
  <c r="X41" i="7" s="1"/>
  <c r="X42" i="7" s="1"/>
  <c r="X30" i="7"/>
  <c r="EG32" i="10"/>
  <c r="EI34" i="10" s="1"/>
  <c r="X25" i="6"/>
  <c r="EI32" i="10"/>
  <c r="ED35" i="10"/>
  <c r="EF35" i="10"/>
  <c r="EN31" i="5"/>
  <c r="EG31" i="5"/>
  <c r="EK38" i="5"/>
  <c r="EE37" i="5"/>
  <c r="EY36" i="5"/>
  <c r="EZ36" i="5" s="1"/>
  <c r="ET31" i="5"/>
  <c r="T49" i="6"/>
  <c r="EM32" i="5"/>
  <c r="ES32" i="5"/>
  <c r="Z23" i="7"/>
  <c r="Z25" i="7" s="1"/>
  <c r="EF31" i="7"/>
  <c r="ED31" i="7"/>
  <c r="Y23" i="6"/>
  <c r="AA23" i="11"/>
  <c r="AA23" i="10"/>
  <c r="AA25" i="10" s="1"/>
  <c r="EG30" i="7"/>
  <c r="EG31" i="7" s="1"/>
  <c r="EH31" i="5" l="1"/>
  <c r="AY33" i="6"/>
  <c r="AY21" i="6" s="1"/>
  <c r="U47" i="6"/>
  <c r="AY21" i="7"/>
  <c r="AZ148" i="88"/>
  <c r="BA59" i="88"/>
  <c r="BA108" i="88"/>
  <c r="AZ33" i="11" s="1"/>
  <c r="BA50" i="88"/>
  <c r="BA99" i="88"/>
  <c r="AY21" i="11"/>
  <c r="BA35" i="88"/>
  <c r="BA84" i="88"/>
  <c r="AZ157" i="88"/>
  <c r="AZ133" i="88"/>
  <c r="V47" i="6"/>
  <c r="EI34" i="11"/>
  <c r="ED35" i="11"/>
  <c r="EF35" i="11"/>
  <c r="EG35" i="11" s="1"/>
  <c r="EI32" i="11"/>
  <c r="W40" i="6"/>
  <c r="AA29" i="10"/>
  <c r="AA28" i="10"/>
  <c r="Z28" i="7"/>
  <c r="Z29" i="7"/>
  <c r="X28" i="6"/>
  <c r="X29" i="6"/>
  <c r="X47" i="10"/>
  <c r="X49" i="10" s="1"/>
  <c r="W48" i="7"/>
  <c r="W47" i="11"/>
  <c r="W49" i="11" s="1"/>
  <c r="X47" i="11"/>
  <c r="X49" i="11" s="1"/>
  <c r="X48" i="7"/>
  <c r="Y48" i="11"/>
  <c r="Y48" i="10"/>
  <c r="W30" i="6"/>
  <c r="Y40" i="7"/>
  <c r="Y41" i="7" s="1"/>
  <c r="Y42" i="7" s="1"/>
  <c r="Y30" i="7"/>
  <c r="Z40" i="11"/>
  <c r="Z41" i="11" s="1"/>
  <c r="Z42" i="11" s="1"/>
  <c r="Z30" i="11"/>
  <c r="Z40" i="10"/>
  <c r="Z41" i="10" s="1"/>
  <c r="Z42" i="10" s="1"/>
  <c r="Z30" i="10"/>
  <c r="Y25" i="6"/>
  <c r="EG35" i="10"/>
  <c r="ED36" i="10"/>
  <c r="EF36" i="10"/>
  <c r="EN32" i="5"/>
  <c r="EG32" i="5"/>
  <c r="EK39" i="5"/>
  <c r="EE38" i="5"/>
  <c r="ET32" i="5"/>
  <c r="EY37" i="5"/>
  <c r="EZ37" i="5" s="1"/>
  <c r="EM33" i="5"/>
  <c r="AB23" i="10"/>
  <c r="AB25" i="10" s="1"/>
  <c r="EF32" i="7"/>
  <c r="ED32" i="7"/>
  <c r="EG32" i="7"/>
  <c r="V49" i="6"/>
  <c r="Z23" i="6"/>
  <c r="Z25" i="6" s="1"/>
  <c r="U49" i="6"/>
  <c r="AB23" i="11"/>
  <c r="AA25" i="11"/>
  <c r="AA23" i="7"/>
  <c r="AA25" i="7" s="1"/>
  <c r="ES33" i="5"/>
  <c r="EH32" i="5" l="1"/>
  <c r="AZ33" i="6"/>
  <c r="AZ21" i="6" s="1"/>
  <c r="AZ33" i="7"/>
  <c r="AZ21" i="7" s="1"/>
  <c r="BA148" i="88"/>
  <c r="AZ21" i="11"/>
  <c r="BA133" i="88"/>
  <c r="BA157" i="88"/>
  <c r="BB108" i="88"/>
  <c r="BA33" i="11" s="1"/>
  <c r="BB59" i="88"/>
  <c r="BB84" i="88"/>
  <c r="BB35" i="88"/>
  <c r="BB50" i="88"/>
  <c r="BB99" i="88"/>
  <c r="W41" i="6"/>
  <c r="W42" i="6" s="1"/>
  <c r="W48" i="6" s="1"/>
  <c r="AA29" i="11"/>
  <c r="AA28" i="11"/>
  <c r="ED36" i="11"/>
  <c r="EF36" i="11"/>
  <c r="EG36" i="11" s="1"/>
  <c r="X30" i="6"/>
  <c r="X47" i="7"/>
  <c r="X49" i="7" s="1"/>
  <c r="AB28" i="10"/>
  <c r="AB29" i="10"/>
  <c r="AA28" i="7"/>
  <c r="AA29" i="7"/>
  <c r="Z29" i="6"/>
  <c r="Z28" i="6"/>
  <c r="Y29" i="6"/>
  <c r="Y28" i="6"/>
  <c r="Y47" i="10"/>
  <c r="Y49" i="10" s="1"/>
  <c r="W47" i="7"/>
  <c r="W49" i="7" s="1"/>
  <c r="Z48" i="10"/>
  <c r="Z48" i="11"/>
  <c r="Y48" i="7"/>
  <c r="Y47" i="11"/>
  <c r="Y49" i="11" s="1"/>
  <c r="X40" i="6"/>
  <c r="X41" i="6" s="1"/>
  <c r="X42" i="6" s="1"/>
  <c r="AA40" i="10"/>
  <c r="AA41" i="10" s="1"/>
  <c r="AA42" i="10" s="1"/>
  <c r="AA30" i="10"/>
  <c r="Z40" i="7"/>
  <c r="Z41" i="7" s="1"/>
  <c r="Z42" i="7" s="1"/>
  <c r="Z30" i="7"/>
  <c r="EG36" i="10"/>
  <c r="EF37" i="10"/>
  <c r="ED37" i="10"/>
  <c r="EN33" i="5"/>
  <c r="EG33" i="5"/>
  <c r="EK40" i="5"/>
  <c r="EE39" i="5"/>
  <c r="EY38" i="5"/>
  <c r="EZ38" i="5" s="1"/>
  <c r="EM36" i="5"/>
  <c r="ES36" i="5"/>
  <c r="EC35" i="5"/>
  <c r="EI34" i="7"/>
  <c r="AC23" i="11"/>
  <c r="AC25" i="11" s="1"/>
  <c r="AA23" i="6"/>
  <c r="ET33" i="5"/>
  <c r="EH33" i="5" s="1"/>
  <c r="AB25" i="11"/>
  <c r="EI32" i="7"/>
  <c r="ED35" i="7"/>
  <c r="EF35" i="7"/>
  <c r="AB23" i="7"/>
  <c r="AC23" i="10"/>
  <c r="AC25" i="10" s="1"/>
  <c r="BA33" i="6" l="1"/>
  <c r="BA21" i="6" s="1"/>
  <c r="BA33" i="7"/>
  <c r="BA21" i="7" s="1"/>
  <c r="BA21" i="11"/>
  <c r="BB148" i="88"/>
  <c r="BC59" i="88"/>
  <c r="BC108" i="88"/>
  <c r="BB133" i="88"/>
  <c r="BC50" i="88"/>
  <c r="BC99" i="88"/>
  <c r="BB33" i="6" s="1"/>
  <c r="BC84" i="88"/>
  <c r="BB33" i="7" s="1"/>
  <c r="BC35" i="88"/>
  <c r="BB157" i="88"/>
  <c r="Z47" i="11"/>
  <c r="AB28" i="11"/>
  <c r="AB29" i="11"/>
  <c r="AC28" i="11"/>
  <c r="AC29" i="11"/>
  <c r="ED37" i="11"/>
  <c r="EF37" i="11"/>
  <c r="EG37" i="11" s="1"/>
  <c r="Y40" i="6"/>
  <c r="Z40" i="6"/>
  <c r="Z41" i="6" s="1"/>
  <c r="Z42" i="6" s="1"/>
  <c r="Z48" i="6" s="1"/>
  <c r="AC28" i="10"/>
  <c r="AC29" i="10"/>
  <c r="Z47" i="10"/>
  <c r="Z49" i="10" s="1"/>
  <c r="W47" i="6"/>
  <c r="Z48" i="7"/>
  <c r="Y47" i="7"/>
  <c r="Y49" i="7" s="1"/>
  <c r="AA48" i="10"/>
  <c r="X48" i="6"/>
  <c r="AA40" i="11"/>
  <c r="AA41" i="11" s="1"/>
  <c r="AA42" i="11" s="1"/>
  <c r="AA30" i="11"/>
  <c r="AA40" i="7"/>
  <c r="AA30" i="7"/>
  <c r="AB40" i="10"/>
  <c r="AB41" i="10" s="1"/>
  <c r="AB42" i="10" s="1"/>
  <c r="AB30" i="10"/>
  <c r="Y30" i="6"/>
  <c r="Z30" i="6"/>
  <c r="AA25" i="6"/>
  <c r="EG37" i="10"/>
  <c r="ED38" i="10"/>
  <c r="EF38" i="10"/>
  <c r="EN36" i="5"/>
  <c r="EG36" i="5"/>
  <c r="EK41" i="5"/>
  <c r="EE40" i="5"/>
  <c r="ET36" i="5"/>
  <c r="EH36" i="5" s="1"/>
  <c r="EY39" i="5"/>
  <c r="EZ39" i="5" s="1"/>
  <c r="EM37" i="5"/>
  <c r="AD23" i="10"/>
  <c r="EF36" i="7"/>
  <c r="ED36" i="7"/>
  <c r="EG35" i="7"/>
  <c r="EG36" i="7" s="1"/>
  <c r="Z49" i="11"/>
  <c r="AB25" i="7"/>
  <c r="AC23" i="7"/>
  <c r="AC25" i="7" s="1"/>
  <c r="AB23" i="6"/>
  <c r="AD23" i="11"/>
  <c r="ES37" i="5"/>
  <c r="BC157" i="88" l="1"/>
  <c r="BD99" i="88"/>
  <c r="BE108" i="88"/>
  <c r="BE59" i="88"/>
  <c r="BE84" i="88"/>
  <c r="BC33" i="7" s="1"/>
  <c r="BE35" i="88"/>
  <c r="BE50" i="88"/>
  <c r="BE99" i="88"/>
  <c r="BC33" i="6" s="1"/>
  <c r="BC148" i="88"/>
  <c r="BD84" i="88"/>
  <c r="BC133" i="88"/>
  <c r="BB33" i="11"/>
  <c r="BD108" i="88"/>
  <c r="AD25" i="10"/>
  <c r="AD28" i="10" s="1"/>
  <c r="AN37" i="10"/>
  <c r="AJ37" i="10"/>
  <c r="AF37" i="10"/>
  <c r="AM37" i="10"/>
  <c r="AI37" i="10"/>
  <c r="AE37" i="10"/>
  <c r="AL37" i="10"/>
  <c r="AH37" i="10"/>
  <c r="AO37" i="10"/>
  <c r="AK37" i="10"/>
  <c r="AG37" i="10"/>
  <c r="AD25" i="11"/>
  <c r="AD29" i="11" s="1"/>
  <c r="AO37" i="11"/>
  <c r="AK37" i="11"/>
  <c r="AG37" i="11"/>
  <c r="AN37" i="11"/>
  <c r="AJ37" i="11"/>
  <c r="AF37" i="11"/>
  <c r="AM37" i="11"/>
  <c r="AI37" i="11"/>
  <c r="AE37" i="11"/>
  <c r="AH37" i="11"/>
  <c r="AL37" i="11"/>
  <c r="AA41" i="7"/>
  <c r="AA42" i="7" s="1"/>
  <c r="AA48" i="7" s="1"/>
  <c r="Y41" i="6"/>
  <c r="Y42" i="6" s="1"/>
  <c r="Y48" i="6" s="1"/>
  <c r="EF38" i="11"/>
  <c r="EG38" i="11" s="1"/>
  <c r="ED38" i="11"/>
  <c r="X47" i="6"/>
  <c r="X49" i="6" s="1"/>
  <c r="Z47" i="7"/>
  <c r="Z49" i="7" s="1"/>
  <c r="AC28" i="7"/>
  <c r="AC29" i="7"/>
  <c r="AB28" i="7"/>
  <c r="AB29" i="7"/>
  <c r="AA28" i="6"/>
  <c r="AA29" i="6"/>
  <c r="AB48" i="10"/>
  <c r="AA48" i="11"/>
  <c r="W49" i="6"/>
  <c r="AA47" i="10"/>
  <c r="AA49" i="10" s="1"/>
  <c r="Z47" i="6"/>
  <c r="AB40" i="11"/>
  <c r="AB41" i="11" s="1"/>
  <c r="AB42" i="11" s="1"/>
  <c r="AB30" i="11"/>
  <c r="AC40" i="11"/>
  <c r="AC41" i="11" s="1"/>
  <c r="AC42" i="11" s="1"/>
  <c r="AC30" i="11"/>
  <c r="AC40" i="10"/>
  <c r="AC41" i="10" s="1"/>
  <c r="AC42" i="10" s="1"/>
  <c r="AC30" i="10"/>
  <c r="AB25" i="6"/>
  <c r="ED39" i="10"/>
  <c r="EF39" i="10"/>
  <c r="EG38" i="10"/>
  <c r="EN37" i="5"/>
  <c r="EG37" i="5"/>
  <c r="EK42" i="5"/>
  <c r="EE41" i="5"/>
  <c r="EY40" i="5"/>
  <c r="EZ40" i="5" s="1"/>
  <c r="EM38" i="5"/>
  <c r="ES38" i="5"/>
  <c r="AD23" i="7"/>
  <c r="ET37" i="5"/>
  <c r="ED37" i="7"/>
  <c r="EF37" i="7"/>
  <c r="AE23" i="11"/>
  <c r="AE25" i="11" s="1"/>
  <c r="AC23" i="6"/>
  <c r="AE23" i="10"/>
  <c r="AD29" i="10" l="1"/>
  <c r="AD30" i="10" s="1"/>
  <c r="AD52" i="10" s="1"/>
  <c r="AD28" i="11"/>
  <c r="BE148" i="88"/>
  <c r="BE133" i="88"/>
  <c r="BF50" i="88"/>
  <c r="BF99" i="88"/>
  <c r="BD33" i="6" s="1"/>
  <c r="BC33" i="11"/>
  <c r="BB53" i="7"/>
  <c r="BB21" i="7"/>
  <c r="BF35" i="88"/>
  <c r="BF84" i="88"/>
  <c r="BD33" i="7" s="1"/>
  <c r="BB53" i="6"/>
  <c r="BB21" i="6"/>
  <c r="BC21" i="6" s="1"/>
  <c r="BB53" i="11"/>
  <c r="BB21" i="11"/>
  <c r="BC21" i="11" s="1"/>
  <c r="BF59" i="88"/>
  <c r="BF108" i="88"/>
  <c r="BD33" i="11" s="1"/>
  <c r="BE157" i="88"/>
  <c r="AP37" i="10"/>
  <c r="AP37" i="11"/>
  <c r="AD25" i="7"/>
  <c r="AD28" i="7" s="1"/>
  <c r="AI37" i="7"/>
  <c r="AM37" i="7"/>
  <c r="AO37" i="7"/>
  <c r="AL37" i="7"/>
  <c r="AF37" i="7"/>
  <c r="AJ37" i="7"/>
  <c r="AN37" i="7"/>
  <c r="AK37" i="7"/>
  <c r="AH37" i="7"/>
  <c r="AE37" i="7"/>
  <c r="AG37" i="7"/>
  <c r="EF39" i="11"/>
  <c r="EG39" i="11" s="1"/>
  <c r="ED39" i="11"/>
  <c r="AE28" i="11"/>
  <c r="AE29" i="11"/>
  <c r="EH37" i="5"/>
  <c r="AB28" i="6"/>
  <c r="AB29" i="6"/>
  <c r="AB47" i="10"/>
  <c r="AB49" i="10" s="1"/>
  <c r="Y47" i="6"/>
  <c r="AC48" i="10"/>
  <c r="AB48" i="11"/>
  <c r="AA47" i="11"/>
  <c r="AA49" i="11" s="1"/>
  <c r="AC48" i="11"/>
  <c r="AA47" i="7"/>
  <c r="AA49" i="7" s="1"/>
  <c r="AA40" i="6"/>
  <c r="AA41" i="6" s="1"/>
  <c r="AA42" i="6" s="1"/>
  <c r="AA30" i="6"/>
  <c r="AD40" i="11"/>
  <c r="AD41" i="11" s="1"/>
  <c r="AD42" i="11" s="1"/>
  <c r="AD30" i="11"/>
  <c r="AD52" i="11" s="1"/>
  <c r="AB40" i="7"/>
  <c r="AB41" i="7" s="1"/>
  <c r="AB42" i="7" s="1"/>
  <c r="AB30" i="7"/>
  <c r="AC40" i="7"/>
  <c r="AC41" i="7" s="1"/>
  <c r="AC42" i="7" s="1"/>
  <c r="AC30" i="7"/>
  <c r="EG37" i="7"/>
  <c r="AC25" i="6"/>
  <c r="EG39" i="10"/>
  <c r="ED40" i="10"/>
  <c r="EF40" i="10"/>
  <c r="EN38" i="5"/>
  <c r="EG38" i="5"/>
  <c r="EK43" i="5"/>
  <c r="EE42" i="5"/>
  <c r="EY41" i="5"/>
  <c r="EZ41" i="5" s="1"/>
  <c r="ET38" i="5"/>
  <c r="Z49" i="6"/>
  <c r="EM39" i="5"/>
  <c r="AF23" i="11"/>
  <c r="AF25" i="11" s="1"/>
  <c r="AE25" i="10"/>
  <c r="ES39" i="5"/>
  <c r="AD23" i="6"/>
  <c r="AF23" i="10"/>
  <c r="ED38" i="7"/>
  <c r="EF38" i="7"/>
  <c r="AE23" i="7"/>
  <c r="AE25" i="7" s="1"/>
  <c r="AD40" i="10" l="1"/>
  <c r="AD41" i="10" s="1"/>
  <c r="AD42" i="10" s="1"/>
  <c r="BF133" i="88"/>
  <c r="BD21" i="6"/>
  <c r="BD21" i="11"/>
  <c r="BF157" i="88"/>
  <c r="BG84" i="88"/>
  <c r="BE33" i="7" s="1"/>
  <c r="BG35" i="88"/>
  <c r="BC21" i="7"/>
  <c r="BD21" i="7" s="1"/>
  <c r="BG108" i="88"/>
  <c r="BE33" i="11" s="1"/>
  <c r="BG59" i="88"/>
  <c r="BF148" i="88"/>
  <c r="BG50" i="88"/>
  <c r="BG99" i="88"/>
  <c r="AD29" i="7"/>
  <c r="AD30" i="7" s="1"/>
  <c r="AD52" i="7" s="1"/>
  <c r="AP37" i="7"/>
  <c r="AM37" i="6"/>
  <c r="AI37" i="6"/>
  <c r="AE37" i="6"/>
  <c r="AL37" i="6"/>
  <c r="AH37" i="6"/>
  <c r="AO37" i="6"/>
  <c r="AK37" i="6"/>
  <c r="AG37" i="6"/>
  <c r="AF37" i="6"/>
  <c r="AJ37" i="6"/>
  <c r="AN37" i="6"/>
  <c r="AC47" i="11"/>
  <c r="AC49" i="11" s="1"/>
  <c r="AF28" i="11"/>
  <c r="AF29" i="11"/>
  <c r="AB40" i="6"/>
  <c r="AB41" i="6" s="1"/>
  <c r="AB42" i="6" s="1"/>
  <c r="ED40" i="11"/>
  <c r="EF40" i="11"/>
  <c r="EG40" i="11" s="1"/>
  <c r="AE28" i="7"/>
  <c r="AE29" i="7"/>
  <c r="Y49" i="6"/>
  <c r="AE28" i="10"/>
  <c r="AE29" i="10"/>
  <c r="AC29" i="6"/>
  <c r="AC28" i="6"/>
  <c r="AC47" i="10"/>
  <c r="AC49" i="10" s="1"/>
  <c r="AC48" i="7"/>
  <c r="AB48" i="7"/>
  <c r="AD48" i="11"/>
  <c r="AB47" i="11"/>
  <c r="AB49" i="11" s="1"/>
  <c r="AD48" i="10"/>
  <c r="AD40" i="7"/>
  <c r="AD41" i="7" s="1"/>
  <c r="AD42" i="7" s="1"/>
  <c r="AE40" i="11"/>
  <c r="AE41" i="11" s="1"/>
  <c r="AE42" i="11" s="1"/>
  <c r="AE30" i="11"/>
  <c r="AB30" i="6"/>
  <c r="EG40" i="10"/>
  <c r="AD25" i="6"/>
  <c r="EG38" i="7"/>
  <c r="ED41" i="10"/>
  <c r="EF41" i="10"/>
  <c r="EH38" i="5"/>
  <c r="EN39" i="5"/>
  <c r="EG39" i="5"/>
  <c r="EK44" i="5"/>
  <c r="EE43" i="5"/>
  <c r="EY42" i="5"/>
  <c r="EZ42" i="5" s="1"/>
  <c r="EM40" i="5"/>
  <c r="ED39" i="7"/>
  <c r="EF39" i="7"/>
  <c r="AE23" i="6"/>
  <c r="AE25" i="6" s="1"/>
  <c r="ET39" i="5"/>
  <c r="AF25" i="10"/>
  <c r="AG23" i="10"/>
  <c r="AG25" i="10" s="1"/>
  <c r="AF23" i="7"/>
  <c r="AF25" i="7" s="1"/>
  <c r="EG39" i="7"/>
  <c r="ES40" i="5"/>
  <c r="AG23" i="11"/>
  <c r="BE33" i="6" l="1"/>
  <c r="BE21" i="6" s="1"/>
  <c r="BG157" i="88"/>
  <c r="BG148" i="88"/>
  <c r="BH108" i="88"/>
  <c r="BF33" i="11" s="1"/>
  <c r="BH59" i="88"/>
  <c r="BH84" i="88"/>
  <c r="BF33" i="7" s="1"/>
  <c r="BH35" i="88"/>
  <c r="BE21" i="11"/>
  <c r="BH99" i="88"/>
  <c r="BH50" i="88"/>
  <c r="BE21" i="7"/>
  <c r="BG133" i="88"/>
  <c r="AP37" i="6"/>
  <c r="AB48" i="6"/>
  <c r="AD47" i="11"/>
  <c r="F28" i="95" s="1"/>
  <c r="AC30" i="6"/>
  <c r="ED41" i="11"/>
  <c r="EF41" i="11"/>
  <c r="EG41" i="11" s="1"/>
  <c r="AB47" i="7"/>
  <c r="AB49" i="7" s="1"/>
  <c r="AG28" i="10"/>
  <c r="AG29" i="10"/>
  <c r="AD28" i="6"/>
  <c r="AD29" i="6"/>
  <c r="AF28" i="7"/>
  <c r="AF29" i="7"/>
  <c r="AC40" i="6"/>
  <c r="AE29" i="6"/>
  <c r="AE28" i="6"/>
  <c r="AF29" i="10"/>
  <c r="AF28" i="10"/>
  <c r="AC47" i="7"/>
  <c r="AC49" i="7" s="1"/>
  <c r="AE48" i="11"/>
  <c r="AD48" i="7"/>
  <c r="AA48" i="6"/>
  <c r="AD47" i="10"/>
  <c r="F25" i="95" s="1"/>
  <c r="F19" i="95"/>
  <c r="F16" i="95"/>
  <c r="EH39" i="5"/>
  <c r="EG41" i="10"/>
  <c r="AF40" i="11"/>
  <c r="AF41" i="11" s="1"/>
  <c r="AF42" i="11" s="1"/>
  <c r="AF30" i="11"/>
  <c r="AE40" i="7"/>
  <c r="AE41" i="7" s="1"/>
  <c r="AE42" i="7" s="1"/>
  <c r="AE30" i="7"/>
  <c r="AE40" i="10"/>
  <c r="AE41" i="10" s="1"/>
  <c r="AE42" i="10" s="1"/>
  <c r="AE30" i="10"/>
  <c r="ED42" i="10"/>
  <c r="EF42" i="10"/>
  <c r="EN40" i="5"/>
  <c r="EG40" i="5"/>
  <c r="EK45" i="5"/>
  <c r="EE44" i="5"/>
  <c r="EY43" i="5"/>
  <c r="EZ43" i="5" s="1"/>
  <c r="EM41" i="5"/>
  <c r="ES41" i="5"/>
  <c r="ED40" i="7"/>
  <c r="EF40" i="7"/>
  <c r="ET40" i="5"/>
  <c r="AH23" i="11"/>
  <c r="AG23" i="7"/>
  <c r="AH23" i="10"/>
  <c r="AH25" i="10" s="1"/>
  <c r="AG25" i="11"/>
  <c r="AD49" i="10"/>
  <c r="AD50" i="10" s="1"/>
  <c r="AD54" i="10" s="1"/>
  <c r="AF23" i="6"/>
  <c r="AD49" i="11"/>
  <c r="AD50" i="11" s="1"/>
  <c r="AD54" i="11" s="1"/>
  <c r="BF33" i="6" l="1"/>
  <c r="BF21" i="6" s="1"/>
  <c r="BF21" i="7"/>
  <c r="BH133" i="88"/>
  <c r="BI84" i="88"/>
  <c r="BG33" i="7" s="1"/>
  <c r="BI35" i="88"/>
  <c r="BI99" i="88"/>
  <c r="BI50" i="88"/>
  <c r="BH157" i="88"/>
  <c r="BH148" i="88"/>
  <c r="BF21" i="11"/>
  <c r="BI59" i="88"/>
  <c r="BI108" i="88"/>
  <c r="BG33" i="11" s="1"/>
  <c r="AC41" i="6"/>
  <c r="AC42" i="6" s="1"/>
  <c r="AC48" i="6" s="1"/>
  <c r="AD47" i="7"/>
  <c r="AD49" i="7" s="1"/>
  <c r="AD50" i="7" s="1"/>
  <c r="AD54" i="7" s="1"/>
  <c r="AD40" i="6"/>
  <c r="AE40" i="6"/>
  <c r="EG42" i="11"/>
  <c r="AG28" i="11"/>
  <c r="AG29" i="11"/>
  <c r="EF42" i="11"/>
  <c r="ED42" i="11"/>
  <c r="AH28" i="10"/>
  <c r="AH29" i="10"/>
  <c r="AE48" i="7"/>
  <c r="AB47" i="6"/>
  <c r="AE48" i="10"/>
  <c r="AF48" i="11"/>
  <c r="AA47" i="6"/>
  <c r="AE47" i="11"/>
  <c r="AE49" i="11" s="1"/>
  <c r="F37" i="95"/>
  <c r="C11" i="97" s="1"/>
  <c r="F34" i="95"/>
  <c r="C8" i="97" s="1"/>
  <c r="F15" i="95"/>
  <c r="AF40" i="10"/>
  <c r="AF41" i="10" s="1"/>
  <c r="AF42" i="10" s="1"/>
  <c r="AF30" i="10"/>
  <c r="AG40" i="10"/>
  <c r="AG41" i="10" s="1"/>
  <c r="AG42" i="10" s="1"/>
  <c r="AG30" i="10"/>
  <c r="AF40" i="7"/>
  <c r="AF41" i="7" s="1"/>
  <c r="AF42" i="7" s="1"/>
  <c r="AF30" i="7"/>
  <c r="AD30" i="6"/>
  <c r="AD52" i="6" s="1"/>
  <c r="AE30" i="6"/>
  <c r="AF25" i="6"/>
  <c r="ED43" i="10"/>
  <c r="EF43" i="10"/>
  <c r="EG42" i="10"/>
  <c r="EH40" i="5"/>
  <c r="EN41" i="5"/>
  <c r="EG41" i="5"/>
  <c r="EK46" i="5"/>
  <c r="EE45" i="5"/>
  <c r="EY44" i="5"/>
  <c r="EZ44" i="5" s="1"/>
  <c r="ET41" i="5"/>
  <c r="EM42" i="5"/>
  <c r="AI23" i="10"/>
  <c r="AI25" i="10" s="1"/>
  <c r="ES42" i="5"/>
  <c r="AG23" i="6"/>
  <c r="AI23" i="11"/>
  <c r="AI25" i="11" s="1"/>
  <c r="EG40" i="7"/>
  <c r="AH23" i="7"/>
  <c r="AH25" i="11"/>
  <c r="AG25" i="7"/>
  <c r="ED41" i="7"/>
  <c r="EF41" i="7"/>
  <c r="BG33" i="6" l="1"/>
  <c r="BG21" i="6" s="1"/>
  <c r="AC47" i="6"/>
  <c r="BI133" i="88"/>
  <c r="BI148" i="88"/>
  <c r="BG21" i="11"/>
  <c r="BI157" i="88"/>
  <c r="BJ35" i="88"/>
  <c r="BJ84" i="88"/>
  <c r="BH33" i="7" s="1"/>
  <c r="BJ99" i="88"/>
  <c r="BJ50" i="88"/>
  <c r="BG21" i="7"/>
  <c r="BJ108" i="88"/>
  <c r="BH33" i="11" s="1"/>
  <c r="BJ59" i="88"/>
  <c r="AC49" i="6"/>
  <c r="AE41" i="6"/>
  <c r="AE42" i="6" s="1"/>
  <c r="AE48" i="6" s="1"/>
  <c r="AD41" i="6"/>
  <c r="AD42" i="6" s="1"/>
  <c r="AD48" i="6" s="1"/>
  <c r="F24" i="95"/>
  <c r="ED43" i="11"/>
  <c r="EF43" i="11"/>
  <c r="EG43" i="11" s="1"/>
  <c r="AH29" i="11"/>
  <c r="AH28" i="11"/>
  <c r="AI28" i="11"/>
  <c r="AI29" i="11"/>
  <c r="AB49" i="6"/>
  <c r="AE47" i="7"/>
  <c r="AE49" i="7" s="1"/>
  <c r="AF28" i="6"/>
  <c r="AF29" i="6"/>
  <c r="AG29" i="7"/>
  <c r="AG28" i="7"/>
  <c r="AI29" i="10"/>
  <c r="AI28" i="10"/>
  <c r="AF48" i="7"/>
  <c r="AF48" i="10"/>
  <c r="AA49" i="6"/>
  <c r="AE47" i="10"/>
  <c r="AE49" i="10" s="1"/>
  <c r="AG48" i="10"/>
  <c r="AF47" i="11"/>
  <c r="AF49" i="11" s="1"/>
  <c r="EH41" i="5"/>
  <c r="F33" i="95"/>
  <c r="C7" i="97" s="1"/>
  <c r="AH40" i="10"/>
  <c r="AH41" i="10" s="1"/>
  <c r="AH42" i="10" s="1"/>
  <c r="AH30" i="10"/>
  <c r="AG40" i="11"/>
  <c r="AG41" i="11" s="1"/>
  <c r="AG42" i="11" s="1"/>
  <c r="AG30" i="11"/>
  <c r="AG25" i="6"/>
  <c r="EF44" i="10"/>
  <c r="ED44" i="10"/>
  <c r="EG43" i="10"/>
  <c r="EN42" i="5"/>
  <c r="EG42" i="5"/>
  <c r="EK47" i="5"/>
  <c r="EE46" i="5"/>
  <c r="EY45" i="5"/>
  <c r="EZ45" i="5" s="1"/>
  <c r="EM43" i="5"/>
  <c r="ET42" i="5"/>
  <c r="ES43" i="5"/>
  <c r="EF42" i="7"/>
  <c r="ED42" i="7"/>
  <c r="AI23" i="7"/>
  <c r="AJ23" i="10"/>
  <c r="AJ25" i="10" s="1"/>
  <c r="AH25" i="7"/>
  <c r="AH23" i="6"/>
  <c r="EG41" i="7"/>
  <c r="EG42" i="7" s="1"/>
  <c r="AJ23" i="11"/>
  <c r="AJ25" i="11" s="1"/>
  <c r="BH33" i="6" l="1"/>
  <c r="BH21" i="6" s="1"/>
  <c r="BH21" i="7"/>
  <c r="AE47" i="6"/>
  <c r="BH21" i="11"/>
  <c r="BK108" i="88"/>
  <c r="BI33" i="11" s="1"/>
  <c r="BK59" i="88"/>
  <c r="BK50" i="88"/>
  <c r="BK99" i="88"/>
  <c r="BK84" i="88"/>
  <c r="BI33" i="7" s="1"/>
  <c r="BK35" i="88"/>
  <c r="BJ157" i="88"/>
  <c r="BJ148" i="88"/>
  <c r="BJ133" i="88"/>
  <c r="AD47" i="6"/>
  <c r="AD49" i="6" s="1"/>
  <c r="F18" i="95"/>
  <c r="AF40" i="6"/>
  <c r="AF41" i="6" s="1"/>
  <c r="AF42" i="6" s="1"/>
  <c r="AF48" i="6" s="1"/>
  <c r="AJ28" i="11"/>
  <c r="AJ29" i="11"/>
  <c r="ED44" i="11"/>
  <c r="EF44" i="11"/>
  <c r="EG44" i="11" s="1"/>
  <c r="AF47" i="7"/>
  <c r="AG29" i="6"/>
  <c r="AG28" i="6"/>
  <c r="AJ28" i="10"/>
  <c r="AJ29" i="10"/>
  <c r="AH28" i="7"/>
  <c r="AH29" i="7"/>
  <c r="AF47" i="10"/>
  <c r="AF49" i="10" s="1"/>
  <c r="AG48" i="11"/>
  <c r="AH48" i="10"/>
  <c r="AG47" i="10"/>
  <c r="AG49" i="10" s="1"/>
  <c r="EH42" i="5"/>
  <c r="AG40" i="7"/>
  <c r="AG41" i="7" s="1"/>
  <c r="AG42" i="7" s="1"/>
  <c r="AG30" i="7"/>
  <c r="AI40" i="10"/>
  <c r="AI41" i="10" s="1"/>
  <c r="AI42" i="10" s="1"/>
  <c r="AI30" i="10"/>
  <c r="AI40" i="11"/>
  <c r="AI41" i="11" s="1"/>
  <c r="AI42" i="11" s="1"/>
  <c r="AI30" i="11"/>
  <c r="AH40" i="11"/>
  <c r="AH41" i="11" s="1"/>
  <c r="AH42" i="11" s="1"/>
  <c r="AH30" i="11"/>
  <c r="AF30" i="6"/>
  <c r="EG44" i="10"/>
  <c r="AH25" i="6"/>
  <c r="ED45" i="10"/>
  <c r="EF45" i="10"/>
  <c r="EN43" i="5"/>
  <c r="EG43" i="5"/>
  <c r="EK49" i="5"/>
  <c r="EE47" i="5"/>
  <c r="ET43" i="5"/>
  <c r="EY46" i="5"/>
  <c r="EZ46" i="5" s="1"/>
  <c r="AE49" i="6"/>
  <c r="EM44" i="5"/>
  <c r="AJ23" i="7"/>
  <c r="AJ25" i="7" s="1"/>
  <c r="AI23" i="6"/>
  <c r="AK23" i="11"/>
  <c r="ES44" i="5"/>
  <c r="EF43" i="7"/>
  <c r="ED43" i="7"/>
  <c r="AK23" i="10"/>
  <c r="AK25" i="10" s="1"/>
  <c r="AF49" i="7"/>
  <c r="AI25" i="7"/>
  <c r="BK148" i="88" l="1"/>
  <c r="BI21" i="11"/>
  <c r="BI33" i="6"/>
  <c r="BI21" i="6" s="1"/>
  <c r="BK133" i="88"/>
  <c r="BK157" i="88"/>
  <c r="BL50" i="88"/>
  <c r="BL99" i="88"/>
  <c r="BL35" i="88"/>
  <c r="BL84" i="88"/>
  <c r="BJ33" i="7" s="1"/>
  <c r="BL108" i="88"/>
  <c r="BJ33" i="11" s="1"/>
  <c r="BJ21" i="11" s="1"/>
  <c r="BL59" i="88"/>
  <c r="BI21" i="7"/>
  <c r="F27" i="95"/>
  <c r="F36" i="95"/>
  <c r="C10" i="97" s="1"/>
  <c r="AD50" i="6"/>
  <c r="AD54" i="6" s="1"/>
  <c r="ED45" i="11"/>
  <c r="EF45" i="11"/>
  <c r="EG45" i="11" s="1"/>
  <c r="AG40" i="6"/>
  <c r="AG30" i="6"/>
  <c r="AH28" i="6"/>
  <c r="AH29" i="6"/>
  <c r="AJ28" i="7"/>
  <c r="AJ29" i="7"/>
  <c r="AK28" i="10"/>
  <c r="AK29" i="10"/>
  <c r="AI28" i="7"/>
  <c r="AI29" i="7"/>
  <c r="AH47" i="10"/>
  <c r="AH49" i="10" s="1"/>
  <c r="AI48" i="10"/>
  <c r="AI48" i="11"/>
  <c r="AG48" i="7"/>
  <c r="AH48" i="11"/>
  <c r="AG47" i="11"/>
  <c r="AG49" i="11" s="1"/>
  <c r="EH43" i="5"/>
  <c r="AJ40" i="11"/>
  <c r="AJ41" i="11" s="1"/>
  <c r="AJ42" i="11" s="1"/>
  <c r="AJ30" i="11"/>
  <c r="AH40" i="7"/>
  <c r="AH41" i="7" s="1"/>
  <c r="AH42" i="7" s="1"/>
  <c r="AH30" i="7"/>
  <c r="AJ40" i="10"/>
  <c r="AJ41" i="10" s="1"/>
  <c r="AJ42" i="10" s="1"/>
  <c r="AJ30" i="10"/>
  <c r="AI25" i="6"/>
  <c r="EF46" i="10"/>
  <c r="ED46" i="10"/>
  <c r="EG45" i="10"/>
  <c r="EN44" i="5"/>
  <c r="EG44" i="5"/>
  <c r="EK50" i="5"/>
  <c r="EE49" i="5"/>
  <c r="EY47" i="5"/>
  <c r="EZ47" i="5" s="1"/>
  <c r="EM45" i="5"/>
  <c r="AL23" i="10"/>
  <c r="AL25" i="10" s="1"/>
  <c r="ES45" i="5"/>
  <c r="EG43" i="7"/>
  <c r="AK25" i="11"/>
  <c r="AJ23" i="6"/>
  <c r="EF44" i="7"/>
  <c r="ED44" i="7"/>
  <c r="AL23" i="11"/>
  <c r="AK23" i="7"/>
  <c r="ET44" i="5"/>
  <c r="BJ33" i="6" l="1"/>
  <c r="BJ21" i="6" s="1"/>
  <c r="BL157" i="88"/>
  <c r="BJ21" i="7"/>
  <c r="BM84" i="88"/>
  <c r="BK33" i="7" s="1"/>
  <c r="BM35" i="88"/>
  <c r="BL133" i="88"/>
  <c r="BM108" i="88"/>
  <c r="BK33" i="11" s="1"/>
  <c r="BK21" i="11" s="1"/>
  <c r="BM59" i="88"/>
  <c r="BL148" i="88"/>
  <c r="BM50" i="88"/>
  <c r="BM99" i="88"/>
  <c r="AG41" i="6"/>
  <c r="AG42" i="6" s="1"/>
  <c r="AG48" i="6" s="1"/>
  <c r="EF46" i="11"/>
  <c r="EG46" i="11" s="1"/>
  <c r="ED46" i="11"/>
  <c r="AH40" i="6"/>
  <c r="AK28" i="11"/>
  <c r="AK29" i="11"/>
  <c r="AL28" i="10"/>
  <c r="AL29" i="10"/>
  <c r="AI47" i="10"/>
  <c r="AI49" i="10" s="1"/>
  <c r="AI28" i="6"/>
  <c r="AI29" i="6"/>
  <c r="AJ48" i="10"/>
  <c r="AJ48" i="11"/>
  <c r="AG47" i="7"/>
  <c r="AG49" i="7" s="1"/>
  <c r="AI47" i="11"/>
  <c r="AI49" i="11" s="1"/>
  <c r="AH48" i="7"/>
  <c r="AH47" i="11"/>
  <c r="AH49" i="11" s="1"/>
  <c r="AF47" i="6"/>
  <c r="AJ40" i="7"/>
  <c r="AJ41" i="7" s="1"/>
  <c r="AJ42" i="7" s="1"/>
  <c r="AJ30" i="7"/>
  <c r="AK40" i="10"/>
  <c r="AK41" i="10" s="1"/>
  <c r="AK42" i="10" s="1"/>
  <c r="AK30" i="10"/>
  <c r="AI40" i="7"/>
  <c r="AI30" i="7"/>
  <c r="AH30" i="6"/>
  <c r="EG46" i="10"/>
  <c r="EI47" i="10" s="1"/>
  <c r="AJ25" i="6"/>
  <c r="ED48" i="10"/>
  <c r="EF48" i="10"/>
  <c r="EI46" i="10"/>
  <c r="EH44" i="5"/>
  <c r="EN45" i="5"/>
  <c r="EG45" i="5"/>
  <c r="EK51" i="5"/>
  <c r="EE50" i="5"/>
  <c r="EY49" i="5"/>
  <c r="EZ49" i="5" s="1"/>
  <c r="ET45" i="5"/>
  <c r="EM46" i="5"/>
  <c r="AM23" i="11"/>
  <c r="AM25" i="11" s="1"/>
  <c r="EG44" i="7"/>
  <c r="AL25" i="11"/>
  <c r="EF45" i="7"/>
  <c r="ED45" i="7"/>
  <c r="AK23" i="6"/>
  <c r="ES46" i="5"/>
  <c r="AM23" i="10"/>
  <c r="AM25" i="10" s="1"/>
  <c r="AL23" i="7"/>
  <c r="AK25" i="7"/>
  <c r="BK33" i="6" l="1"/>
  <c r="BK21" i="6" s="1"/>
  <c r="BN108" i="88"/>
  <c r="BL33" i="11" s="1"/>
  <c r="BL21" i="11" s="1"/>
  <c r="BN59" i="88"/>
  <c r="BK21" i="7"/>
  <c r="BN50" i="88"/>
  <c r="BN99" i="88"/>
  <c r="BM133" i="88"/>
  <c r="BM157" i="88"/>
  <c r="BM148" i="88"/>
  <c r="BN84" i="88"/>
  <c r="BL33" i="7" s="1"/>
  <c r="BN35" i="88"/>
  <c r="AG47" i="6"/>
  <c r="AG49" i="6" s="1"/>
  <c r="AI41" i="7"/>
  <c r="AI42" i="7" s="1"/>
  <c r="AI48" i="7" s="1"/>
  <c r="AH41" i="6"/>
  <c r="AH42" i="6" s="1"/>
  <c r="AH48" i="6" s="1"/>
  <c r="EI47" i="11"/>
  <c r="AL29" i="11"/>
  <c r="AL28" i="11"/>
  <c r="AM28" i="11"/>
  <c r="AM29" i="11"/>
  <c r="ED48" i="11"/>
  <c r="EI46" i="11"/>
  <c r="EF48" i="11"/>
  <c r="EG48" i="11" s="1"/>
  <c r="AI40" i="6"/>
  <c r="AF49" i="6"/>
  <c r="AK29" i="7"/>
  <c r="AK28" i="7"/>
  <c r="AM29" i="10"/>
  <c r="AM28" i="10"/>
  <c r="AH47" i="6"/>
  <c r="AJ28" i="6"/>
  <c r="AJ29" i="6"/>
  <c r="AJ47" i="10"/>
  <c r="AJ49" i="10" s="1"/>
  <c r="AK48" i="10"/>
  <c r="AJ47" i="11"/>
  <c r="AJ49" i="11" s="1"/>
  <c r="AJ48" i="7"/>
  <c r="AI30" i="6"/>
  <c r="EH45" i="5"/>
  <c r="AK40" i="11"/>
  <c r="AK41" i="11" s="1"/>
  <c r="AK42" i="11" s="1"/>
  <c r="AK30" i="11"/>
  <c r="AL40" i="10"/>
  <c r="AL41" i="10" s="1"/>
  <c r="AL42" i="10" s="1"/>
  <c r="AL30" i="10"/>
  <c r="EG45" i="7"/>
  <c r="AK25" i="6"/>
  <c r="EG48" i="10"/>
  <c r="EF49" i="10"/>
  <c r="ED49" i="10"/>
  <c r="EN46" i="5"/>
  <c r="EG46" i="5"/>
  <c r="EK52" i="5"/>
  <c r="EE51" i="5"/>
  <c r="EY50" i="5"/>
  <c r="EZ50" i="5" s="1"/>
  <c r="ET46" i="5"/>
  <c r="EM47" i="5"/>
  <c r="AN23" i="10"/>
  <c r="AN25" i="10" s="1"/>
  <c r="ES47" i="5"/>
  <c r="AL23" i="6"/>
  <c r="ED46" i="7"/>
  <c r="EF46" i="7"/>
  <c r="AN23" i="11"/>
  <c r="AM23" i="7"/>
  <c r="AL25" i="7"/>
  <c r="BL33" i="6" l="1"/>
  <c r="BL21" i="6" s="1"/>
  <c r="BN148" i="88"/>
  <c r="BL21" i="7"/>
  <c r="BN157" i="88"/>
  <c r="BN133" i="88"/>
  <c r="BO84" i="88"/>
  <c r="BO35" i="88"/>
  <c r="BO108" i="88"/>
  <c r="BM33" i="11" s="1"/>
  <c r="BM21" i="11" s="1"/>
  <c r="BO59" i="88"/>
  <c r="BO50" i="88"/>
  <c r="BO99" i="88"/>
  <c r="AI41" i="6"/>
  <c r="AI42" i="6" s="1"/>
  <c r="AI48" i="6" s="1"/>
  <c r="ED49" i="11"/>
  <c r="EF49" i="11"/>
  <c r="EG49" i="11" s="1"/>
  <c r="AI47" i="7"/>
  <c r="AI49" i="7" s="1"/>
  <c r="AJ40" i="6"/>
  <c r="AK47" i="10"/>
  <c r="AK49" i="10" s="1"/>
  <c r="AL28" i="7"/>
  <c r="AL29" i="7"/>
  <c r="AK29" i="6"/>
  <c r="AK28" i="6"/>
  <c r="AN28" i="10"/>
  <c r="AN29" i="10"/>
  <c r="AK48" i="11"/>
  <c r="AL48" i="10"/>
  <c r="AH47" i="7"/>
  <c r="AJ47" i="7"/>
  <c r="AJ49" i="7" s="1"/>
  <c r="AJ30" i="6"/>
  <c r="AM40" i="11"/>
  <c r="AM41" i="11" s="1"/>
  <c r="AM42" i="11" s="1"/>
  <c r="AM30" i="11"/>
  <c r="AM40" i="10"/>
  <c r="AM41" i="10" s="1"/>
  <c r="AM42" i="10" s="1"/>
  <c r="AM30" i="10"/>
  <c r="AL40" i="11"/>
  <c r="AL41" i="11" s="1"/>
  <c r="AL42" i="11" s="1"/>
  <c r="AL30" i="11"/>
  <c r="AK40" i="7"/>
  <c r="AK41" i="7" s="1"/>
  <c r="AK42" i="7" s="1"/>
  <c r="AK30" i="7"/>
  <c r="AL25" i="6"/>
  <c r="ED50" i="10"/>
  <c r="EF50" i="10"/>
  <c r="EG49" i="10"/>
  <c r="EG46" i="7"/>
  <c r="EI47" i="7" s="1"/>
  <c r="EH46" i="5"/>
  <c r="EN47" i="5"/>
  <c r="EG47" i="5"/>
  <c r="EK53" i="5"/>
  <c r="EE52" i="5"/>
  <c r="EY51" i="5"/>
  <c r="EZ51" i="5" s="1"/>
  <c r="EM49" i="5"/>
  <c r="ES49" i="5"/>
  <c r="EC48" i="5"/>
  <c r="AO23" i="10"/>
  <c r="AN25" i="11"/>
  <c r="AO23" i="11"/>
  <c r="AO25" i="11" s="1"/>
  <c r="AH49" i="6"/>
  <c r="ET47" i="5"/>
  <c r="EI46" i="7"/>
  <c r="EF48" i="7"/>
  <c r="ED48" i="7"/>
  <c r="AN23" i="7"/>
  <c r="AM23" i="6"/>
  <c r="AM25" i="7"/>
  <c r="BO157" i="88" l="1"/>
  <c r="BM33" i="6"/>
  <c r="BM21" i="6" s="1"/>
  <c r="BM33" i="7"/>
  <c r="BM21" i="7" s="1"/>
  <c r="BO133" i="88"/>
  <c r="BP50" i="88"/>
  <c r="BP99" i="88"/>
  <c r="BN33" i="6" s="1"/>
  <c r="BO148" i="88"/>
  <c r="BP35" i="88"/>
  <c r="BP84" i="88"/>
  <c r="BP59" i="88"/>
  <c r="BP108" i="88"/>
  <c r="AJ41" i="6"/>
  <c r="AJ42" i="6" s="1"/>
  <c r="AJ48" i="6" s="1"/>
  <c r="ED50" i="11"/>
  <c r="EF50" i="11"/>
  <c r="EG50" i="11" s="1"/>
  <c r="AO28" i="11"/>
  <c r="AO29" i="11"/>
  <c r="AN29" i="11"/>
  <c r="AN28" i="11"/>
  <c r="AL47" i="10"/>
  <c r="AL49" i="10" s="1"/>
  <c r="AL28" i="6"/>
  <c r="AL29" i="6"/>
  <c r="AM28" i="7"/>
  <c r="AM29" i="7"/>
  <c r="AM48" i="10"/>
  <c r="AK48" i="7"/>
  <c r="AH49" i="7"/>
  <c r="AL48" i="11"/>
  <c r="AI47" i="6"/>
  <c r="AM48" i="11"/>
  <c r="AK47" i="11"/>
  <c r="AK49" i="11" s="1"/>
  <c r="EG50" i="10"/>
  <c r="AK40" i="6"/>
  <c r="AK41" i="6" s="1"/>
  <c r="AK42" i="6" s="1"/>
  <c r="AK30" i="6"/>
  <c r="AN40" i="10"/>
  <c r="AN41" i="10" s="1"/>
  <c r="AN42" i="10" s="1"/>
  <c r="AN30" i="10"/>
  <c r="AL40" i="7"/>
  <c r="AL41" i="7" s="1"/>
  <c r="AL42" i="7" s="1"/>
  <c r="AL30" i="7"/>
  <c r="AM25" i="6"/>
  <c r="EG48" i="7"/>
  <c r="ED51" i="10"/>
  <c r="EF51" i="10"/>
  <c r="EH47" i="5"/>
  <c r="EN49" i="5"/>
  <c r="EG49" i="5"/>
  <c r="EK54" i="5"/>
  <c r="EE53" i="5"/>
  <c r="EY52" i="5"/>
  <c r="EZ52" i="5" s="1"/>
  <c r="EM50" i="5"/>
  <c r="ET49" i="5"/>
  <c r="EF49" i="7"/>
  <c r="ED49" i="7"/>
  <c r="AN25" i="7"/>
  <c r="AP23" i="11"/>
  <c r="AN23" i="6"/>
  <c r="AO23" i="7"/>
  <c r="AO25" i="7" s="1"/>
  <c r="AO25" i="10"/>
  <c r="ES50" i="5"/>
  <c r="AP23" i="10"/>
  <c r="BP157" i="88" l="1"/>
  <c r="BP133" i="88"/>
  <c r="BN33" i="7"/>
  <c r="BQ84" i="88"/>
  <c r="BQ99" i="88"/>
  <c r="BN33" i="11"/>
  <c r="BQ108" i="88"/>
  <c r="BR84" i="88"/>
  <c r="BO33" i="7" s="1"/>
  <c r="BR35" i="88"/>
  <c r="BR99" i="88"/>
  <c r="BO33" i="6" s="1"/>
  <c r="BR50" i="88"/>
  <c r="BR108" i="88"/>
  <c r="BR157" i="88" s="1"/>
  <c r="BR59" i="88"/>
  <c r="BP148" i="88"/>
  <c r="BR148" i="88" s="1"/>
  <c r="AP25" i="10"/>
  <c r="AP28" i="10" s="1"/>
  <c r="BA37" i="10"/>
  <c r="AW37" i="10"/>
  <c r="AS37" i="10"/>
  <c r="AZ37" i="10"/>
  <c r="AV37" i="10"/>
  <c r="AR37" i="10"/>
  <c r="AY37" i="10"/>
  <c r="AU37" i="10"/>
  <c r="AQ37" i="10"/>
  <c r="AX37" i="10"/>
  <c r="AT37" i="10"/>
  <c r="AP25" i="11"/>
  <c r="AP29" i="11" s="1"/>
  <c r="AX37" i="11"/>
  <c r="AT37" i="11"/>
  <c r="BA37" i="11"/>
  <c r="AW37" i="11"/>
  <c r="AS37" i="11"/>
  <c r="AZ37" i="11"/>
  <c r="AV37" i="11"/>
  <c r="AR37" i="11"/>
  <c r="AY37" i="11"/>
  <c r="AU37" i="11"/>
  <c r="AQ37" i="11"/>
  <c r="ED51" i="11"/>
  <c r="EF51" i="11"/>
  <c r="EG51" i="11" s="1"/>
  <c r="AM47" i="10"/>
  <c r="AM49" i="10" s="1"/>
  <c r="AL40" i="6"/>
  <c r="AM28" i="6"/>
  <c r="AM29" i="6"/>
  <c r="AO29" i="7"/>
  <c r="AO28" i="7"/>
  <c r="AO28" i="10"/>
  <c r="AO29" i="10"/>
  <c r="AN28" i="7"/>
  <c r="AN29" i="7"/>
  <c r="AK47" i="7"/>
  <c r="AK49" i="7" s="1"/>
  <c r="AI49" i="6"/>
  <c r="AJ47" i="6"/>
  <c r="AL48" i="7"/>
  <c r="AN48" i="10"/>
  <c r="AM47" i="11"/>
  <c r="AM49" i="11" s="1"/>
  <c r="AL47" i="11"/>
  <c r="AL49" i="11" s="1"/>
  <c r="AL30" i="6"/>
  <c r="AN40" i="11"/>
  <c r="AN41" i="11" s="1"/>
  <c r="AN42" i="11" s="1"/>
  <c r="AN30" i="11"/>
  <c r="AM40" i="7"/>
  <c r="AM30" i="7"/>
  <c r="AO40" i="11"/>
  <c r="AO41" i="11" s="1"/>
  <c r="AO42" i="11" s="1"/>
  <c r="AO30" i="11"/>
  <c r="AN25" i="6"/>
  <c r="EF52" i="10"/>
  <c r="ED52" i="10"/>
  <c r="EG51" i="10"/>
  <c r="EH49" i="5"/>
  <c r="EN50" i="5"/>
  <c r="EG50" i="5"/>
  <c r="EE54" i="5"/>
  <c r="EY53" i="5"/>
  <c r="EZ53" i="5" s="1"/>
  <c r="EM51" i="5"/>
  <c r="ED50" i="7"/>
  <c r="EF50" i="7"/>
  <c r="EG49" i="7"/>
  <c r="AP23" i="7"/>
  <c r="AO23" i="6"/>
  <c r="ET50" i="5"/>
  <c r="AQ23" i="10"/>
  <c r="AQ25" i="10" s="1"/>
  <c r="ES51" i="5"/>
  <c r="AQ23" i="11"/>
  <c r="AQ25" i="11" s="1"/>
  <c r="BS50" i="88" l="1"/>
  <c r="BS99" i="88"/>
  <c r="BP33" i="6" s="1"/>
  <c r="BN53" i="11"/>
  <c r="BN21" i="11"/>
  <c r="BN53" i="7"/>
  <c r="BN21" i="7"/>
  <c r="BS108" i="88"/>
  <c r="BP33" i="11" s="1"/>
  <c r="BS59" i="88"/>
  <c r="BS84" i="88"/>
  <c r="BP33" i="7" s="1"/>
  <c r="BS35" i="88"/>
  <c r="BN53" i="6"/>
  <c r="BN21" i="6"/>
  <c r="BO21" i="6" s="1"/>
  <c r="BO33" i="11"/>
  <c r="BR133" i="88"/>
  <c r="AP29" i="10"/>
  <c r="AP40" i="10" s="1"/>
  <c r="AP41" i="10" s="1"/>
  <c r="AP42" i="10" s="1"/>
  <c r="AP28" i="11"/>
  <c r="AP40" i="11" s="1"/>
  <c r="AP41" i="11" s="1"/>
  <c r="AP42" i="11" s="1"/>
  <c r="BB37" i="11"/>
  <c r="BB37" i="10"/>
  <c r="AP25" i="7"/>
  <c r="AP28" i="7" s="1"/>
  <c r="AU37" i="7"/>
  <c r="AY37" i="7"/>
  <c r="AS37" i="7"/>
  <c r="BA37" i="7"/>
  <c r="AX37" i="7"/>
  <c r="AR37" i="7"/>
  <c r="AV37" i="7"/>
  <c r="AZ37" i="7"/>
  <c r="AW37" i="7"/>
  <c r="AT37" i="7"/>
  <c r="AQ37" i="7"/>
  <c r="AL41" i="6"/>
  <c r="AL42" i="6" s="1"/>
  <c r="AL48" i="6" s="1"/>
  <c r="AM41" i="7"/>
  <c r="AM42" i="7" s="1"/>
  <c r="AM48" i="7" s="1"/>
  <c r="AM40" i="6"/>
  <c r="AQ28" i="11"/>
  <c r="AQ29" i="11"/>
  <c r="EH50" i="5"/>
  <c r="ED52" i="11"/>
  <c r="EF52" i="11"/>
  <c r="EG52" i="11" s="1"/>
  <c r="AN47" i="10"/>
  <c r="AN49" i="10" s="1"/>
  <c r="AN28" i="6"/>
  <c r="AN29" i="6"/>
  <c r="AQ29" i="10"/>
  <c r="AQ28" i="10"/>
  <c r="AN48" i="11"/>
  <c r="AK48" i="6"/>
  <c r="AO48" i="11"/>
  <c r="AJ49" i="6"/>
  <c r="AK47" i="6"/>
  <c r="AL47" i="7"/>
  <c r="AL49" i="7" s="1"/>
  <c r="EG52" i="10"/>
  <c r="AN40" i="7"/>
  <c r="AN41" i="7" s="1"/>
  <c r="AN42" i="7" s="1"/>
  <c r="AN30" i="7"/>
  <c r="AO40" i="10"/>
  <c r="AO41" i="10" s="1"/>
  <c r="AO42" i="10" s="1"/>
  <c r="AO30" i="10"/>
  <c r="AO40" i="7"/>
  <c r="AO41" i="7" s="1"/>
  <c r="AO42" i="7" s="1"/>
  <c r="AO30" i="7"/>
  <c r="AM30" i="6"/>
  <c r="AO25" i="6"/>
  <c r="ED53" i="10"/>
  <c r="EF53" i="10"/>
  <c r="EN51" i="5"/>
  <c r="EG51" i="5"/>
  <c r="EK55" i="5"/>
  <c r="EY54" i="5"/>
  <c r="EZ54" i="5" s="1"/>
  <c r="ET51" i="5"/>
  <c r="EM52" i="5"/>
  <c r="AQ23" i="7"/>
  <c r="AQ25" i="7" s="1"/>
  <c r="ES52" i="5"/>
  <c r="AP23" i="6"/>
  <c r="EF51" i="7"/>
  <c r="ED51" i="7"/>
  <c r="EG50" i="7"/>
  <c r="AR23" i="10"/>
  <c r="AR23" i="11"/>
  <c r="AP30" i="10" l="1"/>
  <c r="BS133" i="88"/>
  <c r="BS148" i="88"/>
  <c r="BO21" i="7"/>
  <c r="BP21" i="7" s="1"/>
  <c r="BT35" i="88"/>
  <c r="BT84" i="88"/>
  <c r="BQ33" i="7" s="1"/>
  <c r="BP21" i="6"/>
  <c r="BT59" i="88"/>
  <c r="BT108" i="88"/>
  <c r="BO21" i="11"/>
  <c r="BP21" i="11" s="1"/>
  <c r="BT99" i="88"/>
  <c r="BQ33" i="6" s="1"/>
  <c r="BT50" i="88"/>
  <c r="BS157" i="88"/>
  <c r="BT157" i="88" s="1"/>
  <c r="AP30" i="11"/>
  <c r="AP52" i="11" s="1"/>
  <c r="AP29" i="7"/>
  <c r="AP30" i="7" s="1"/>
  <c r="AP52" i="7" s="1"/>
  <c r="AL47" i="6"/>
  <c r="AL49" i="6" s="1"/>
  <c r="BB37" i="7"/>
  <c r="AZ37" i="6"/>
  <c r="AV37" i="6"/>
  <c r="AR37" i="6"/>
  <c r="AY37" i="6"/>
  <c r="AU37" i="6"/>
  <c r="AQ37" i="6"/>
  <c r="AX37" i="6"/>
  <c r="AT37" i="6"/>
  <c r="AW37" i="6"/>
  <c r="AS37" i="6"/>
  <c r="BA37" i="6"/>
  <c r="AP52" i="10"/>
  <c r="AM41" i="6"/>
  <c r="AM42" i="6" s="1"/>
  <c r="AM48" i="6" s="1"/>
  <c r="AN40" i="6"/>
  <c r="AN41" i="6" s="1"/>
  <c r="AN42" i="6" s="1"/>
  <c r="ED53" i="11"/>
  <c r="EF53" i="11"/>
  <c r="EG53" i="11" s="1"/>
  <c r="AK49" i="6"/>
  <c r="AM47" i="7"/>
  <c r="AM49" i="7" s="1"/>
  <c r="AO29" i="6"/>
  <c r="AO28" i="6"/>
  <c r="AQ29" i="7"/>
  <c r="AQ28" i="7"/>
  <c r="AO48" i="7"/>
  <c r="AO48" i="10"/>
  <c r="AN48" i="7"/>
  <c r="AN47" i="11"/>
  <c r="AN49" i="11" s="1"/>
  <c r="AP48" i="10"/>
  <c r="AP48" i="11"/>
  <c r="AO47" i="11"/>
  <c r="AO49" i="11" s="1"/>
  <c r="EH51" i="5"/>
  <c r="AQ40" i="10"/>
  <c r="AQ41" i="10" s="1"/>
  <c r="AQ42" i="10" s="1"/>
  <c r="AQ30" i="10"/>
  <c r="AQ40" i="11"/>
  <c r="AQ41" i="11" s="1"/>
  <c r="AQ42" i="11" s="1"/>
  <c r="AQ30" i="11"/>
  <c r="AN30" i="6"/>
  <c r="AP25" i="6"/>
  <c r="EG51" i="7"/>
  <c r="EG53" i="10"/>
  <c r="ED54" i="10"/>
  <c r="EF54" i="10"/>
  <c r="EN52" i="5"/>
  <c r="EG52" i="5"/>
  <c r="EK56" i="5"/>
  <c r="EE55" i="5"/>
  <c r="ET52" i="5"/>
  <c r="EM53" i="5"/>
  <c r="AS23" i="10"/>
  <c r="AS25" i="10" s="1"/>
  <c r="AQ23" i="6"/>
  <c r="AQ25" i="6" s="1"/>
  <c r="AR25" i="10"/>
  <c r="AR23" i="7"/>
  <c r="EF52" i="7"/>
  <c r="ED52" i="7"/>
  <c r="ES53" i="5"/>
  <c r="AS23" i="11"/>
  <c r="AR25" i="11"/>
  <c r="AP40" i="7" l="1"/>
  <c r="AP41" i="7" s="1"/>
  <c r="AP42" i="7" s="1"/>
  <c r="BQ21" i="6"/>
  <c r="BT148" i="88"/>
  <c r="BQ21" i="7"/>
  <c r="BQ33" i="11"/>
  <c r="BU99" i="88"/>
  <c r="BR33" i="6" s="1"/>
  <c r="BU50" i="88"/>
  <c r="BU59" i="88"/>
  <c r="BU108" i="88"/>
  <c r="BR33" i="11" s="1"/>
  <c r="BT133" i="88"/>
  <c r="BU84" i="88"/>
  <c r="BR33" i="7" s="1"/>
  <c r="BU35" i="88"/>
  <c r="BB37" i="6"/>
  <c r="AM47" i="6"/>
  <c r="AM49" i="6" s="1"/>
  <c r="AP47" i="10"/>
  <c r="AP49" i="10" s="1"/>
  <c r="AN48" i="6"/>
  <c r="AR28" i="11"/>
  <c r="AR29" i="11"/>
  <c r="EF54" i="11"/>
  <c r="EG54" i="11" s="1"/>
  <c r="ED54" i="11"/>
  <c r="AN47" i="7"/>
  <c r="AN49" i="7" s="1"/>
  <c r="AO40" i="6"/>
  <c r="AO47" i="7"/>
  <c r="AO49" i="7" s="1"/>
  <c r="AP29" i="6"/>
  <c r="AP28" i="6"/>
  <c r="AR28" i="10"/>
  <c r="AR29" i="10"/>
  <c r="AQ28" i="6"/>
  <c r="AQ29" i="6"/>
  <c r="AS28" i="10"/>
  <c r="AS29" i="10"/>
  <c r="AO47" i="10"/>
  <c r="AP48" i="7"/>
  <c r="AQ48" i="10"/>
  <c r="AQ48" i="11"/>
  <c r="AP47" i="11"/>
  <c r="G19" i="95"/>
  <c r="G16" i="95"/>
  <c r="EG52" i="7"/>
  <c r="AQ40" i="7"/>
  <c r="AQ41" i="7" s="1"/>
  <c r="AQ42" i="7" s="1"/>
  <c r="AQ30" i="7"/>
  <c r="AO30" i="6"/>
  <c r="ED55" i="10"/>
  <c r="EF55" i="10"/>
  <c r="EG54" i="10"/>
  <c r="EH52" i="5"/>
  <c r="EN53" i="5"/>
  <c r="EG53" i="5"/>
  <c r="EK59" i="5"/>
  <c r="EE56" i="5"/>
  <c r="EY55" i="5"/>
  <c r="EZ55" i="5" s="1"/>
  <c r="EM54" i="5"/>
  <c r="ET53" i="5"/>
  <c r="AT23" i="11"/>
  <c r="ES54" i="5"/>
  <c r="AS25" i="11"/>
  <c r="AT23" i="10"/>
  <c r="AT25" i="10" s="1"/>
  <c r="AS23" i="7"/>
  <c r="AS25" i="7" s="1"/>
  <c r="AR23" i="6"/>
  <c r="ED53" i="7"/>
  <c r="EF53" i="7"/>
  <c r="AR25" i="7"/>
  <c r="G25" i="95" l="1"/>
  <c r="BU133" i="88"/>
  <c r="BV35" i="88"/>
  <c r="BV84" i="88"/>
  <c r="BS33" i="7" s="1"/>
  <c r="BV108" i="88"/>
  <c r="BS33" i="11" s="1"/>
  <c r="BV59" i="88"/>
  <c r="BQ21" i="11"/>
  <c r="BR21" i="11" s="1"/>
  <c r="BV50" i="88"/>
  <c r="BV99" i="88"/>
  <c r="BS33" i="6" s="1"/>
  <c r="BU157" i="88"/>
  <c r="BU148" i="88"/>
  <c r="BR21" i="7"/>
  <c r="BR21" i="6"/>
  <c r="AO41" i="6"/>
  <c r="AO42" i="6" s="1"/>
  <c r="AO48" i="6" s="1"/>
  <c r="AN47" i="6"/>
  <c r="AO49" i="10"/>
  <c r="G34" i="95" s="1"/>
  <c r="D8" i="97" s="1"/>
  <c r="AQ40" i="6"/>
  <c r="AP49" i="11"/>
  <c r="EF55" i="11"/>
  <c r="EG55" i="11" s="1"/>
  <c r="ED55" i="11"/>
  <c r="AS28" i="11"/>
  <c r="AS29" i="11"/>
  <c r="EH53" i="5"/>
  <c r="G28" i="95"/>
  <c r="AP40" i="6"/>
  <c r="AP41" i="6" s="1"/>
  <c r="AP42" i="6" s="1"/>
  <c r="AO47" i="6"/>
  <c r="AP47" i="7"/>
  <c r="AP30" i="6"/>
  <c r="AP52" i="6" s="1"/>
  <c r="AR28" i="7"/>
  <c r="AR29" i="7"/>
  <c r="AS28" i="7"/>
  <c r="AS29" i="7"/>
  <c r="AT29" i="10"/>
  <c r="AT28" i="10"/>
  <c r="AQ47" i="10"/>
  <c r="AQ49" i="10" s="1"/>
  <c r="AQ48" i="7"/>
  <c r="AQ47" i="11"/>
  <c r="AQ49" i="11" s="1"/>
  <c r="G15" i="95"/>
  <c r="AR40" i="11"/>
  <c r="AR41" i="11" s="1"/>
  <c r="AR42" i="11" s="1"/>
  <c r="AR30" i="11"/>
  <c r="AR40" i="10"/>
  <c r="AR41" i="10" s="1"/>
  <c r="AR42" i="10" s="1"/>
  <c r="AR30" i="10"/>
  <c r="AS40" i="10"/>
  <c r="AS41" i="10" s="1"/>
  <c r="AS42" i="10" s="1"/>
  <c r="AS30" i="10"/>
  <c r="AQ30" i="6"/>
  <c r="EG55" i="10"/>
  <c r="AR25" i="6"/>
  <c r="ED56" i="10"/>
  <c r="EF56" i="10"/>
  <c r="EN54" i="5"/>
  <c r="EG54" i="5"/>
  <c r="EK60" i="5"/>
  <c r="EE59" i="5"/>
  <c r="EY56" i="5"/>
  <c r="EZ56" i="5" s="1"/>
  <c r="EG53" i="7"/>
  <c r="AU23" i="10"/>
  <c r="AU25" i="10" s="1"/>
  <c r="AU23" i="11"/>
  <c r="AT23" i="7"/>
  <c r="AT25" i="7" s="1"/>
  <c r="ET54" i="5"/>
  <c r="ED54" i="7"/>
  <c r="EF54" i="7"/>
  <c r="AS23" i="6"/>
  <c r="AT25" i="11"/>
  <c r="BV133" i="88" l="1"/>
  <c r="BV148" i="88"/>
  <c r="BS21" i="6"/>
  <c r="BW99" i="88"/>
  <c r="BT33" i="6" s="1"/>
  <c r="BW50" i="88"/>
  <c r="BS21" i="11"/>
  <c r="BS21" i="7"/>
  <c r="BV157" i="88"/>
  <c r="BW35" i="88"/>
  <c r="BW84" i="88"/>
  <c r="BT33" i="7" s="1"/>
  <c r="BW108" i="88"/>
  <c r="BT33" i="11" s="1"/>
  <c r="BW59" i="88"/>
  <c r="AQ41" i="6"/>
  <c r="AQ42" i="6" s="1"/>
  <c r="AQ48" i="6" s="1"/>
  <c r="AP50" i="11"/>
  <c r="AP54" i="11" s="1"/>
  <c r="AP50" i="10"/>
  <c r="AP54" i="10" s="1"/>
  <c r="G37" i="95"/>
  <c r="D11" i="97" s="1"/>
  <c r="AP48" i="6"/>
  <c r="AT29" i="11"/>
  <c r="AT28" i="11"/>
  <c r="AP49" i="7"/>
  <c r="G24" i="95"/>
  <c r="ED56" i="11"/>
  <c r="EF56" i="11"/>
  <c r="EG56" i="11" s="1"/>
  <c r="AT28" i="7"/>
  <c r="AT29" i="7"/>
  <c r="AR28" i="6"/>
  <c r="AR29" i="6"/>
  <c r="AN49" i="6"/>
  <c r="AU28" i="10"/>
  <c r="AU29" i="10"/>
  <c r="AR48" i="10"/>
  <c r="AR48" i="11"/>
  <c r="AS48" i="10"/>
  <c r="AQ47" i="7"/>
  <c r="AQ49" i="7" s="1"/>
  <c r="EH54" i="5"/>
  <c r="AS40" i="11"/>
  <c r="AS41" i="11" s="1"/>
  <c r="AS42" i="11" s="1"/>
  <c r="AS30" i="11"/>
  <c r="AR40" i="7"/>
  <c r="AR41" i="7" s="1"/>
  <c r="AR42" i="7" s="1"/>
  <c r="AR30" i="7"/>
  <c r="AT40" i="10"/>
  <c r="AT41" i="10" s="1"/>
  <c r="AT42" i="10" s="1"/>
  <c r="AT30" i="10"/>
  <c r="AS40" i="7"/>
  <c r="AS41" i="7" s="1"/>
  <c r="AS42" i="7" s="1"/>
  <c r="AS30" i="7"/>
  <c r="AS25" i="6"/>
  <c r="EG54" i="7"/>
  <c r="EG56" i="10"/>
  <c r="EF57" i="10"/>
  <c r="ED57" i="10"/>
  <c r="EK61" i="5"/>
  <c r="EE60" i="5"/>
  <c r="EY59" i="5"/>
  <c r="EZ59" i="5" s="1"/>
  <c r="AO49" i="6"/>
  <c r="EM55" i="5"/>
  <c r="AU25" i="11"/>
  <c r="AT23" i="6"/>
  <c r="EF55" i="7"/>
  <c r="ED55" i="7"/>
  <c r="ES55" i="5"/>
  <c r="AU23" i="7"/>
  <c r="AV23" i="11"/>
  <c r="AV25" i="11" s="1"/>
  <c r="AV23" i="10"/>
  <c r="AV25" i="10" s="1"/>
  <c r="BT21" i="6" l="1"/>
  <c r="BW133" i="88"/>
  <c r="BW148" i="88"/>
  <c r="BX108" i="88"/>
  <c r="BX59" i="88"/>
  <c r="BX99" i="88"/>
  <c r="BX50" i="88"/>
  <c r="BX35" i="88"/>
  <c r="BX84" i="88"/>
  <c r="BU33" i="7" s="1"/>
  <c r="BT21" i="7"/>
  <c r="BW157" i="88"/>
  <c r="BT21" i="11"/>
  <c r="AQ47" i="6"/>
  <c r="AP50" i="7"/>
  <c r="AP54" i="7" s="1"/>
  <c r="G18" i="95"/>
  <c r="G33" i="95"/>
  <c r="D7" i="97" s="1"/>
  <c r="AP47" i="6"/>
  <c r="G27" i="95" s="1"/>
  <c r="AR30" i="6"/>
  <c r="AU28" i="11"/>
  <c r="AU29" i="11"/>
  <c r="AV29" i="11"/>
  <c r="AV28" i="11"/>
  <c r="EF57" i="11"/>
  <c r="EG57" i="11" s="1"/>
  <c r="ED57" i="11"/>
  <c r="AS29" i="6"/>
  <c r="AS28" i="6"/>
  <c r="AV28" i="10"/>
  <c r="AV29" i="10"/>
  <c r="AS47" i="10"/>
  <c r="AS49" i="10" s="1"/>
  <c r="AS48" i="7"/>
  <c r="AS48" i="11"/>
  <c r="AR47" i="11"/>
  <c r="AR49" i="11" s="1"/>
  <c r="AT48" i="10"/>
  <c r="AR48" i="7"/>
  <c r="AR47" i="10"/>
  <c r="AR49" i="10" s="1"/>
  <c r="AR40" i="6"/>
  <c r="AR41" i="6" s="1"/>
  <c r="AR42" i="6" s="1"/>
  <c r="EG55" i="7"/>
  <c r="AT40" i="7"/>
  <c r="AT41" i="7" s="1"/>
  <c r="AT42" i="7" s="1"/>
  <c r="AT30" i="7"/>
  <c r="AU40" i="10"/>
  <c r="AU41" i="10" s="1"/>
  <c r="AU42" i="10" s="1"/>
  <c r="AU30" i="10"/>
  <c r="AT40" i="11"/>
  <c r="AT41" i="11" s="1"/>
  <c r="AT42" i="11" s="1"/>
  <c r="AT30" i="11"/>
  <c r="AT25" i="6"/>
  <c r="EF58" i="10"/>
  <c r="ED58" i="10"/>
  <c r="EG57" i="10"/>
  <c r="EN55" i="5"/>
  <c r="EG55" i="5"/>
  <c r="EE61" i="5"/>
  <c r="EY60" i="5"/>
  <c r="EZ60" i="5" s="1"/>
  <c r="EM56" i="5"/>
  <c r="AQ49" i="6"/>
  <c r="AW23" i="11"/>
  <c r="AW25" i="11" s="1"/>
  <c r="ET55" i="5"/>
  <c r="AV23" i="7"/>
  <c r="AU23" i="6"/>
  <c r="AU25" i="6" s="1"/>
  <c r="AU25" i="7"/>
  <c r="AW23" i="10"/>
  <c r="ES56" i="5"/>
  <c r="EF56" i="7"/>
  <c r="ED56" i="7"/>
  <c r="BU33" i="6" l="1"/>
  <c r="BU21" i="6" s="1"/>
  <c r="BX157" i="88"/>
  <c r="BU21" i="7"/>
  <c r="BY50" i="88"/>
  <c r="BY99" i="88"/>
  <c r="BU33" i="11"/>
  <c r="BU21" i="11" s="1"/>
  <c r="BX148" i="88"/>
  <c r="BY84" i="88"/>
  <c r="BY35" i="88"/>
  <c r="BY108" i="88"/>
  <c r="BV33" i="11" s="1"/>
  <c r="BY59" i="88"/>
  <c r="BX133" i="88"/>
  <c r="AP49" i="6"/>
  <c r="AS47" i="7"/>
  <c r="AS49" i="7" s="1"/>
  <c r="AS40" i="6"/>
  <c r="AS41" i="6" s="1"/>
  <c r="AS42" i="6" s="1"/>
  <c r="AW28" i="11"/>
  <c r="AW29" i="11"/>
  <c r="EF58" i="11"/>
  <c r="EG58" i="11" s="1"/>
  <c r="ED58" i="11"/>
  <c r="AU29" i="6"/>
  <c r="AU28" i="6"/>
  <c r="AU28" i="7"/>
  <c r="AU29" i="7"/>
  <c r="AT29" i="6"/>
  <c r="AT28" i="6"/>
  <c r="AT48" i="7"/>
  <c r="AU48" i="10"/>
  <c r="AT47" i="10"/>
  <c r="AT49" i="10" s="1"/>
  <c r="AS47" i="11"/>
  <c r="AS49" i="11" s="1"/>
  <c r="AT48" i="11"/>
  <c r="AR48" i="6"/>
  <c r="AR47" i="7"/>
  <c r="AR49" i="7" s="1"/>
  <c r="AV40" i="11"/>
  <c r="AV41" i="11" s="1"/>
  <c r="AV42" i="11" s="1"/>
  <c r="AV30" i="11"/>
  <c r="AV40" i="10"/>
  <c r="AV41" i="10" s="1"/>
  <c r="AV42" i="10" s="1"/>
  <c r="AV30" i="10"/>
  <c r="AU40" i="11"/>
  <c r="AU41" i="11" s="1"/>
  <c r="AU42" i="11" s="1"/>
  <c r="AU30" i="11"/>
  <c r="AS30" i="6"/>
  <c r="ED59" i="10"/>
  <c r="EF59" i="10"/>
  <c r="EG58" i="10"/>
  <c r="EH55" i="5"/>
  <c r="EN56" i="5"/>
  <c r="EG56" i="5"/>
  <c r="EY61" i="5"/>
  <c r="EZ61" i="5" s="1"/>
  <c r="EM59" i="5"/>
  <c r="ET56" i="5"/>
  <c r="ED57" i="7"/>
  <c r="EF57" i="7"/>
  <c r="AV23" i="6"/>
  <c r="EG56" i="7"/>
  <c r="AX23" i="11"/>
  <c r="AX25" i="11" s="1"/>
  <c r="AW23" i="7"/>
  <c r="AW25" i="7" s="1"/>
  <c r="AW25" i="10"/>
  <c r="ES59" i="5"/>
  <c r="AX23" i="10"/>
  <c r="AV25" i="7"/>
  <c r="BV33" i="6" l="1"/>
  <c r="BV21" i="6" s="1"/>
  <c r="BV33" i="7"/>
  <c r="BV21" i="7" s="1"/>
  <c r="BY133" i="88"/>
  <c r="BY148" i="88"/>
  <c r="BZ35" i="88"/>
  <c r="BZ84" i="88"/>
  <c r="BZ50" i="88"/>
  <c r="BZ99" i="88"/>
  <c r="BY157" i="88"/>
  <c r="BZ59" i="88"/>
  <c r="BZ108" i="88"/>
  <c r="BW33" i="11" s="1"/>
  <c r="BV21" i="11"/>
  <c r="G36" i="95"/>
  <c r="D10" i="97" s="1"/>
  <c r="AP50" i="6"/>
  <c r="AP54" i="6" s="1"/>
  <c r="AT47" i="11"/>
  <c r="AT49" i="11" s="1"/>
  <c r="AX29" i="11"/>
  <c r="AX28" i="11"/>
  <c r="AS47" i="6"/>
  <c r="ED59" i="11"/>
  <c r="EI59" i="11" s="1"/>
  <c r="EF59" i="11"/>
  <c r="EG59" i="11" s="1"/>
  <c r="AU40" i="6"/>
  <c r="AT30" i="6"/>
  <c r="AU47" i="10"/>
  <c r="AU49" i="10" s="1"/>
  <c r="AT47" i="7"/>
  <c r="AT49" i="7" s="1"/>
  <c r="AT40" i="6"/>
  <c r="AV28" i="7"/>
  <c r="AV29" i="7"/>
  <c r="AW28" i="10"/>
  <c r="AW29" i="10"/>
  <c r="AW29" i="7"/>
  <c r="AW28" i="7"/>
  <c r="AU48" i="11"/>
  <c r="AV48" i="10"/>
  <c r="AR47" i="6"/>
  <c r="AR49" i="6" s="1"/>
  <c r="AV48" i="11"/>
  <c r="EG59" i="10"/>
  <c r="AW40" i="11"/>
  <c r="AW41" i="11" s="1"/>
  <c r="AW42" i="11" s="1"/>
  <c r="AW30" i="11"/>
  <c r="AU40" i="7"/>
  <c r="AU30" i="7"/>
  <c r="AU30" i="6"/>
  <c r="AV25" i="6"/>
  <c r="EI59" i="10"/>
  <c r="EH56" i="5"/>
  <c r="EN59" i="5"/>
  <c r="EG59" i="5"/>
  <c r="EM60" i="5"/>
  <c r="ES60" i="5"/>
  <c r="AX23" i="7"/>
  <c r="AX25" i="7" s="1"/>
  <c r="AW23" i="6"/>
  <c r="AW25" i="6" s="1"/>
  <c r="ET59" i="5"/>
  <c r="AY23" i="10"/>
  <c r="AY25" i="10" s="1"/>
  <c r="AY23" i="11"/>
  <c r="EG57" i="7"/>
  <c r="EF58" i="7"/>
  <c r="ED58" i="7"/>
  <c r="AX25" i="10"/>
  <c r="BW33" i="6" l="1"/>
  <c r="BW21" i="6" s="1"/>
  <c r="BW33" i="7"/>
  <c r="BW21" i="7" s="1"/>
  <c r="BW21" i="11"/>
  <c r="BZ133" i="88"/>
  <c r="CA35" i="88"/>
  <c r="CA84" i="88"/>
  <c r="BZ148" i="88"/>
  <c r="CA108" i="88"/>
  <c r="BX33" i="11" s="1"/>
  <c r="CA59" i="88"/>
  <c r="CA50" i="88"/>
  <c r="CA99" i="88"/>
  <c r="BZ157" i="88"/>
  <c r="AU41" i="7"/>
  <c r="AU42" i="7" s="1"/>
  <c r="AU48" i="7" s="1"/>
  <c r="AT41" i="6"/>
  <c r="AT42" i="6" s="1"/>
  <c r="AT48" i="6" s="1"/>
  <c r="AU41" i="6"/>
  <c r="AU42" i="6" s="1"/>
  <c r="AU48" i="6" s="1"/>
  <c r="AS48" i="6"/>
  <c r="AS49" i="6" s="1"/>
  <c r="AY29" i="10"/>
  <c r="AY28" i="10"/>
  <c r="AX28" i="7"/>
  <c r="AX29" i="7"/>
  <c r="AV28" i="6"/>
  <c r="AV29" i="6"/>
  <c r="AX29" i="10"/>
  <c r="AX28" i="10"/>
  <c r="AW29" i="6"/>
  <c r="AW28" i="6"/>
  <c r="AV47" i="10"/>
  <c r="AV49" i="10" s="1"/>
  <c r="EH59" i="5"/>
  <c r="AW48" i="11"/>
  <c r="AV47" i="11"/>
  <c r="AV49" i="11" s="1"/>
  <c r="AU47" i="11"/>
  <c r="AU49" i="11" s="1"/>
  <c r="AV40" i="7"/>
  <c r="AV41" i="7" s="1"/>
  <c r="AV42" i="7" s="1"/>
  <c r="AV30" i="7"/>
  <c r="AW40" i="7"/>
  <c r="AW41" i="7" s="1"/>
  <c r="AW42" i="7" s="1"/>
  <c r="AW30" i="7"/>
  <c r="AW40" i="10"/>
  <c r="AW41" i="10" s="1"/>
  <c r="AW42" i="10" s="1"/>
  <c r="AW30" i="10"/>
  <c r="AX40" i="11"/>
  <c r="AX41" i="11" s="1"/>
  <c r="AX42" i="11" s="1"/>
  <c r="AX30" i="11"/>
  <c r="EN60" i="5"/>
  <c r="EG60" i="5"/>
  <c r="EK63" i="5"/>
  <c r="ET60" i="5"/>
  <c r="EM61" i="5"/>
  <c r="EG58" i="7"/>
  <c r="AZ23" i="10"/>
  <c r="AZ25" i="10" s="1"/>
  <c r="ED63" i="11"/>
  <c r="EF63" i="11"/>
  <c r="AX23" i="6"/>
  <c r="AY25" i="11"/>
  <c r="AY23" i="7"/>
  <c r="AY25" i="7" s="1"/>
  <c r="ES61" i="5"/>
  <c r="EF59" i="7"/>
  <c r="ED59" i="7"/>
  <c r="AZ23" i="11"/>
  <c r="AZ25" i="11" s="1"/>
  <c r="BX33" i="6" l="1"/>
  <c r="BX21" i="6" s="1"/>
  <c r="BX33" i="7"/>
  <c r="BX21" i="7" s="1"/>
  <c r="AU47" i="6"/>
  <c r="AU49" i="6" s="1"/>
  <c r="CA157" i="88"/>
  <c r="CA133" i="88"/>
  <c r="CA148" i="88"/>
  <c r="BX21" i="11"/>
  <c r="CB50" i="88"/>
  <c r="CB99" i="88"/>
  <c r="CB108" i="88"/>
  <c r="BY33" i="11" s="1"/>
  <c r="CB59" i="88"/>
  <c r="CB84" i="88"/>
  <c r="CB35" i="88"/>
  <c r="AT47" i="6"/>
  <c r="AT49" i="6" s="1"/>
  <c r="AV40" i="6"/>
  <c r="AV41" i="6" s="1"/>
  <c r="AV42" i="6" s="1"/>
  <c r="AV48" i="6" s="1"/>
  <c r="AW40" i="6"/>
  <c r="AY28" i="11"/>
  <c r="AY29" i="11"/>
  <c r="AZ28" i="11"/>
  <c r="AZ29" i="11"/>
  <c r="AU47" i="7"/>
  <c r="AU49" i="7" s="1"/>
  <c r="AZ28" i="10"/>
  <c r="AZ29" i="10"/>
  <c r="AY28" i="7"/>
  <c r="AY29" i="7"/>
  <c r="AX48" i="11"/>
  <c r="AV48" i="7"/>
  <c r="AW47" i="11"/>
  <c r="AW49" i="11" s="1"/>
  <c r="AW48" i="10"/>
  <c r="AW48" i="7"/>
  <c r="AX40" i="10"/>
  <c r="AX41" i="10" s="1"/>
  <c r="AX42" i="10" s="1"/>
  <c r="AX30" i="10"/>
  <c r="AY40" i="10"/>
  <c r="AY41" i="10" s="1"/>
  <c r="AY42" i="10" s="1"/>
  <c r="AY30" i="10"/>
  <c r="AX40" i="7"/>
  <c r="AX41" i="7" s="1"/>
  <c r="AX42" i="7" s="1"/>
  <c r="AX30" i="7"/>
  <c r="AW30" i="6"/>
  <c r="AV30" i="6"/>
  <c r="AX25" i="6"/>
  <c r="EF63" i="10"/>
  <c r="ED63" i="10"/>
  <c r="EG63" i="11"/>
  <c r="EH60" i="5"/>
  <c r="EN61" i="5"/>
  <c r="EG61" i="5"/>
  <c r="EK64" i="5"/>
  <c r="EE63" i="5"/>
  <c r="ET61" i="5"/>
  <c r="EI59" i="7"/>
  <c r="AZ23" i="7"/>
  <c r="AZ25" i="7" s="1"/>
  <c r="BA23" i="10"/>
  <c r="BA25" i="10" s="1"/>
  <c r="EG59" i="7"/>
  <c r="BA23" i="11"/>
  <c r="EC62" i="5"/>
  <c r="AY23" i="6"/>
  <c r="ED64" i="11"/>
  <c r="EF64" i="11"/>
  <c r="BY33" i="6" l="1"/>
  <c r="BY21" i="6" s="1"/>
  <c r="BY33" i="7"/>
  <c r="BY21" i="7" s="1"/>
  <c r="BY21" i="11"/>
  <c r="CC35" i="88"/>
  <c r="CC84" i="88"/>
  <c r="BZ33" i="7" s="1"/>
  <c r="CB133" i="88"/>
  <c r="CC50" i="88"/>
  <c r="CC99" i="88"/>
  <c r="BZ33" i="6" s="1"/>
  <c r="CB157" i="88"/>
  <c r="CC108" i="88"/>
  <c r="CC59" i="88"/>
  <c r="CB148" i="88"/>
  <c r="AW41" i="6"/>
  <c r="AW42" i="6" s="1"/>
  <c r="AW48" i="6" s="1"/>
  <c r="AX47" i="11"/>
  <c r="AX49" i="11" s="1"/>
  <c r="AV47" i="7"/>
  <c r="AV49" i="7" s="1"/>
  <c r="AZ28" i="7"/>
  <c r="AZ29" i="7"/>
  <c r="AV47" i="6"/>
  <c r="AV49" i="6" s="1"/>
  <c r="BA28" i="10"/>
  <c r="BA29" i="10"/>
  <c r="AX28" i="6"/>
  <c r="AX29" i="6"/>
  <c r="AX48" i="7"/>
  <c r="AX48" i="10"/>
  <c r="AY48" i="10"/>
  <c r="AW47" i="7"/>
  <c r="AW49" i="7" s="1"/>
  <c r="AW47" i="10"/>
  <c r="AW49" i="10" s="1"/>
  <c r="AY40" i="11"/>
  <c r="AY41" i="11" s="1"/>
  <c r="AY42" i="11" s="1"/>
  <c r="AY30" i="11"/>
  <c r="AZ40" i="10"/>
  <c r="AZ41" i="10" s="1"/>
  <c r="AZ42" i="10" s="1"/>
  <c r="AZ30" i="10"/>
  <c r="AY40" i="7"/>
  <c r="AY30" i="7"/>
  <c r="AZ40" i="11"/>
  <c r="AZ41" i="11" s="1"/>
  <c r="AZ42" i="11" s="1"/>
  <c r="AZ30" i="11"/>
  <c r="AY25" i="6"/>
  <c r="EG63" i="10"/>
  <c r="ED64" i="10"/>
  <c r="EF64" i="10"/>
  <c r="EH61" i="5"/>
  <c r="EK65" i="5"/>
  <c r="EE64" i="5"/>
  <c r="EY63" i="5"/>
  <c r="EZ63" i="5" s="1"/>
  <c r="EF65" i="11"/>
  <c r="ED65" i="11"/>
  <c r="BB23" i="11"/>
  <c r="AZ23" i="6"/>
  <c r="BA23" i="7"/>
  <c r="BA25" i="7" s="1"/>
  <c r="BB23" i="10"/>
  <c r="BA25" i="11"/>
  <c r="EG64" i="11"/>
  <c r="EG65" i="11" s="1"/>
  <c r="CC148" i="88" l="1"/>
  <c r="AW47" i="6"/>
  <c r="AW49" i="6" s="1"/>
  <c r="CC157" i="88"/>
  <c r="CD84" i="88"/>
  <c r="CD99" i="88"/>
  <c r="CE84" i="88"/>
  <c r="CA33" i="7" s="1"/>
  <c r="CE35" i="88"/>
  <c r="CE59" i="88"/>
  <c r="CE108" i="88"/>
  <c r="CE99" i="88"/>
  <c r="CA33" i="6" s="1"/>
  <c r="CE50" i="88"/>
  <c r="BZ33" i="11"/>
  <c r="CD108" i="88"/>
  <c r="CC133" i="88"/>
  <c r="CE133" i="88" s="1"/>
  <c r="BJ37" i="10"/>
  <c r="BF37" i="10"/>
  <c r="BM37" i="10"/>
  <c r="BI37" i="10"/>
  <c r="BE37" i="10"/>
  <c r="BL37" i="10"/>
  <c r="BH37" i="10"/>
  <c r="BD37" i="10"/>
  <c r="BK37" i="10"/>
  <c r="BG37" i="10"/>
  <c r="BC37" i="10"/>
  <c r="BB25" i="11"/>
  <c r="BB29" i="11" s="1"/>
  <c r="BK37" i="11"/>
  <c r="BG37" i="11"/>
  <c r="BC37" i="11"/>
  <c r="BJ37" i="11"/>
  <c r="BF37" i="11"/>
  <c r="BM37" i="11"/>
  <c r="BI37" i="11"/>
  <c r="BE37" i="11"/>
  <c r="BD37" i="11"/>
  <c r="BL37" i="11"/>
  <c r="BH37" i="11"/>
  <c r="AY41" i="7"/>
  <c r="AY42" i="7" s="1"/>
  <c r="AY48" i="7" s="1"/>
  <c r="AX47" i="10"/>
  <c r="AX49" i="10" s="1"/>
  <c r="BA28" i="11"/>
  <c r="BA29" i="11"/>
  <c r="AX47" i="7"/>
  <c r="AX49" i="7" s="1"/>
  <c r="BA29" i="7"/>
  <c r="BA28" i="7"/>
  <c r="AX40" i="6"/>
  <c r="AY28" i="6"/>
  <c r="AY29" i="6"/>
  <c r="AZ48" i="11"/>
  <c r="AZ48" i="10"/>
  <c r="AY48" i="11"/>
  <c r="AY47" i="10"/>
  <c r="AY49" i="10" s="1"/>
  <c r="AZ40" i="7"/>
  <c r="AZ41" i="7" s="1"/>
  <c r="AZ42" i="7" s="1"/>
  <c r="AZ30" i="7"/>
  <c r="BA40" i="10"/>
  <c r="BA41" i="10" s="1"/>
  <c r="BA42" i="10" s="1"/>
  <c r="BA30" i="10"/>
  <c r="AX30" i="6"/>
  <c r="AZ25" i="6"/>
  <c r="EG64" i="10"/>
  <c r="EF65" i="10"/>
  <c r="ED65" i="10"/>
  <c r="EK66" i="5"/>
  <c r="EE65" i="5"/>
  <c r="EY64" i="5"/>
  <c r="EZ64" i="5" s="1"/>
  <c r="BB23" i="7"/>
  <c r="BA23" i="6"/>
  <c r="BC23" i="11"/>
  <c r="BC25" i="11" s="1"/>
  <c r="ED63" i="7"/>
  <c r="EF63" i="7"/>
  <c r="BB25" i="10"/>
  <c r="BC23" i="10"/>
  <c r="BC25" i="10" s="1"/>
  <c r="ED66" i="11"/>
  <c r="EF66" i="11"/>
  <c r="CF50" i="88" l="1"/>
  <c r="CF99" i="88"/>
  <c r="CB33" i="6" s="1"/>
  <c r="BZ53" i="7"/>
  <c r="BZ21" i="7"/>
  <c r="CF35" i="88"/>
  <c r="CF84" i="88"/>
  <c r="CB33" i="7" s="1"/>
  <c r="CA33" i="11"/>
  <c r="BZ53" i="6"/>
  <c r="BZ21" i="6"/>
  <c r="CA21" i="6" s="1"/>
  <c r="CE157" i="88"/>
  <c r="BZ53" i="11"/>
  <c r="BZ21" i="11"/>
  <c r="CF59" i="88"/>
  <c r="CF108" i="88"/>
  <c r="CB33" i="11" s="1"/>
  <c r="CE148" i="88"/>
  <c r="BB28" i="11"/>
  <c r="BN37" i="10"/>
  <c r="BN37" i="11"/>
  <c r="BB25" i="7"/>
  <c r="BB29" i="7" s="1"/>
  <c r="BE37" i="7"/>
  <c r="BI37" i="7"/>
  <c r="BK37" i="7"/>
  <c r="BM37" i="7"/>
  <c r="BF37" i="7"/>
  <c r="BJ37" i="7"/>
  <c r="BG37" i="7"/>
  <c r="BH37" i="7"/>
  <c r="BC37" i="7"/>
  <c r="BD37" i="7"/>
  <c r="BL37" i="7"/>
  <c r="AX41" i="6"/>
  <c r="AX42" i="6" s="1"/>
  <c r="AX48" i="6" s="1"/>
  <c r="AY47" i="7"/>
  <c r="AY49" i="7" s="1"/>
  <c r="BC29" i="11"/>
  <c r="BC28" i="11"/>
  <c r="AZ47" i="10"/>
  <c r="AZ49" i="10" s="1"/>
  <c r="AY30" i="6"/>
  <c r="AZ28" i="6"/>
  <c r="AZ29" i="6"/>
  <c r="BC29" i="10"/>
  <c r="BC28" i="10"/>
  <c r="BB28" i="10"/>
  <c r="BB29" i="10"/>
  <c r="BB28" i="7"/>
  <c r="BA48" i="10"/>
  <c r="AZ48" i="7"/>
  <c r="AY47" i="11"/>
  <c r="AY49" i="11" s="1"/>
  <c r="AZ47" i="11"/>
  <c r="AZ49" i="11" s="1"/>
  <c r="AY40" i="6"/>
  <c r="AY41" i="6" s="1"/>
  <c r="AY42" i="6" s="1"/>
  <c r="BA40" i="11"/>
  <c r="BA41" i="11" s="1"/>
  <c r="BA42" i="11" s="1"/>
  <c r="BA30" i="11"/>
  <c r="BA40" i="7"/>
  <c r="BA41" i="7" s="1"/>
  <c r="BA42" i="7" s="1"/>
  <c r="BA30" i="7"/>
  <c r="EG65" i="10"/>
  <c r="BA25" i="6"/>
  <c r="ED66" i="10"/>
  <c r="EF66" i="10"/>
  <c r="EK67" i="5"/>
  <c r="EE66" i="5"/>
  <c r="EY65" i="5"/>
  <c r="EZ65" i="5" s="1"/>
  <c r="EM63" i="5"/>
  <c r="EG66" i="11"/>
  <c r="BD23" i="11"/>
  <c r="BD25" i="11" s="1"/>
  <c r="BC23" i="7"/>
  <c r="BC25" i="7" s="1"/>
  <c r="EF67" i="11"/>
  <c r="ED67" i="11"/>
  <c r="BD23" i="10"/>
  <c r="BD25" i="10" s="1"/>
  <c r="EG63" i="7"/>
  <c r="BB23" i="6"/>
  <c r="ES63" i="5"/>
  <c r="ED64" i="7"/>
  <c r="EF64" i="7"/>
  <c r="CF148" i="88" l="1"/>
  <c r="CA21" i="11"/>
  <c r="CB21" i="11" s="1"/>
  <c r="CF133" i="88"/>
  <c r="CG84" i="88"/>
  <c r="CC33" i="7" s="1"/>
  <c r="CG35" i="88"/>
  <c r="BB30" i="11"/>
  <c r="BB52" i="11" s="1"/>
  <c r="CA21" i="7"/>
  <c r="CB21" i="7" s="1"/>
  <c r="BB40" i="11"/>
  <c r="BB41" i="11" s="1"/>
  <c r="BB42" i="11" s="1"/>
  <c r="BB48" i="11" s="1"/>
  <c r="CF157" i="88"/>
  <c r="CG108" i="88"/>
  <c r="CC33" i="11" s="1"/>
  <c r="CG59" i="88"/>
  <c r="CB21" i="6"/>
  <c r="CG50" i="88"/>
  <c r="CG99" i="88"/>
  <c r="CC33" i="6" s="1"/>
  <c r="AX47" i="6"/>
  <c r="AX49" i="6" s="1"/>
  <c r="BN37" i="7"/>
  <c r="BM37" i="6"/>
  <c r="BI37" i="6"/>
  <c r="BE37" i="6"/>
  <c r="BL37" i="6"/>
  <c r="BH37" i="6"/>
  <c r="BD37" i="6"/>
  <c r="BK37" i="6"/>
  <c r="BG37" i="6"/>
  <c r="BC37" i="6"/>
  <c r="BJ37" i="6"/>
  <c r="BF37" i="6"/>
  <c r="BD28" i="11"/>
  <c r="BD29" i="11"/>
  <c r="BA47" i="10"/>
  <c r="BA49" i="10" s="1"/>
  <c r="AZ47" i="7"/>
  <c r="AZ49" i="7" s="1"/>
  <c r="AZ30" i="6"/>
  <c r="BC29" i="7"/>
  <c r="BC28" i="7"/>
  <c r="BA29" i="6"/>
  <c r="BA28" i="6"/>
  <c r="BD29" i="10"/>
  <c r="BD28" i="10"/>
  <c r="BA48" i="7"/>
  <c r="AY48" i="6"/>
  <c r="BA48" i="11"/>
  <c r="AZ40" i="6"/>
  <c r="AZ41" i="6" s="1"/>
  <c r="AZ42" i="6" s="1"/>
  <c r="BB40" i="10"/>
  <c r="BB41" i="10" s="1"/>
  <c r="BB42" i="10" s="1"/>
  <c r="BB30" i="10"/>
  <c r="BB52" i="10" s="1"/>
  <c r="BC40" i="11"/>
  <c r="BC41" i="11" s="1"/>
  <c r="BC42" i="11" s="1"/>
  <c r="BC30" i="11"/>
  <c r="BC40" i="10"/>
  <c r="BC41" i="10" s="1"/>
  <c r="BC42" i="10" s="1"/>
  <c r="BC30" i="10"/>
  <c r="BB40" i="7"/>
  <c r="BB41" i="7" s="1"/>
  <c r="BB42" i="7" s="1"/>
  <c r="BB30" i="7"/>
  <c r="BB52" i="7" s="1"/>
  <c r="BB25" i="6"/>
  <c r="EF67" i="10"/>
  <c r="ED67" i="10"/>
  <c r="EG66" i="10"/>
  <c r="EN63" i="5"/>
  <c r="EG63" i="5"/>
  <c r="EK68" i="5"/>
  <c r="EE67" i="5"/>
  <c r="EY66" i="5"/>
  <c r="EZ66" i="5" s="1"/>
  <c r="EM64" i="5"/>
  <c r="BC23" i="6"/>
  <c r="EG64" i="7"/>
  <c r="ED65" i="7"/>
  <c r="EF65" i="7"/>
  <c r="ES64" i="5"/>
  <c r="BD23" i="7"/>
  <c r="BD25" i="7" s="1"/>
  <c r="BE23" i="11"/>
  <c r="ET63" i="5"/>
  <c r="BE23" i="10"/>
  <c r="BE25" i="10" s="1"/>
  <c r="ED68" i="11"/>
  <c r="EF68" i="11"/>
  <c r="EG67" i="11"/>
  <c r="CG133" i="88" l="1"/>
  <c r="CC21" i="11"/>
  <c r="CC21" i="6"/>
  <c r="CC21" i="7"/>
  <c r="CH84" i="88"/>
  <c r="CH35" i="88"/>
  <c r="CG157" i="88"/>
  <c r="CH99" i="88"/>
  <c r="CH50" i="88"/>
  <c r="CH59" i="88"/>
  <c r="CH108" i="88"/>
  <c r="CD33" i="11" s="1"/>
  <c r="CD21" i="11" s="1"/>
  <c r="CG148" i="88"/>
  <c r="CH148" i="88" s="1"/>
  <c r="BN37" i="6"/>
  <c r="BB47" i="11"/>
  <c r="BA47" i="7"/>
  <c r="BA49" i="7" s="1"/>
  <c r="BD28" i="7"/>
  <c r="BD29" i="7"/>
  <c r="BE28" i="10"/>
  <c r="BE29" i="10"/>
  <c r="BB28" i="6"/>
  <c r="BB29" i="6"/>
  <c r="BA30" i="6"/>
  <c r="BC48" i="10"/>
  <c r="BB48" i="10"/>
  <c r="BA47" i="11"/>
  <c r="BB48" i="7"/>
  <c r="BC48" i="11"/>
  <c r="AZ48" i="6"/>
  <c r="EG68" i="11"/>
  <c r="H19" i="95"/>
  <c r="BC40" i="7"/>
  <c r="BC30" i="7"/>
  <c r="BD40" i="10"/>
  <c r="BD41" i="10" s="1"/>
  <c r="BD42" i="10" s="1"/>
  <c r="BD30" i="10"/>
  <c r="BD40" i="11"/>
  <c r="BD41" i="11" s="1"/>
  <c r="BD42" i="11" s="1"/>
  <c r="BD30" i="11"/>
  <c r="BA40" i="6"/>
  <c r="BA41" i="6" s="1"/>
  <c r="BA42" i="6" s="1"/>
  <c r="EG67" i="10"/>
  <c r="BC25" i="6"/>
  <c r="EF68" i="10"/>
  <c r="ED68" i="10"/>
  <c r="EH63" i="5"/>
  <c r="EN64" i="5"/>
  <c r="EG64" i="5"/>
  <c r="EK69" i="5"/>
  <c r="EE68" i="5"/>
  <c r="ET64" i="5"/>
  <c r="EY67" i="5"/>
  <c r="EZ67" i="5" s="1"/>
  <c r="BB49" i="11"/>
  <c r="EM65" i="5"/>
  <c r="BE23" i="7"/>
  <c r="BE25" i="7" s="1"/>
  <c r="ES65" i="5"/>
  <c r="BF23" i="10"/>
  <c r="BF25" i="10" s="1"/>
  <c r="BF23" i="11"/>
  <c r="BD23" i="6"/>
  <c r="EF66" i="7"/>
  <c r="ED66" i="7"/>
  <c r="EG65" i="7"/>
  <c r="EF69" i="11"/>
  <c r="ED69" i="11"/>
  <c r="BE25" i="11"/>
  <c r="CD33" i="6" l="1"/>
  <c r="CD21" i="6" s="1"/>
  <c r="CH133" i="88"/>
  <c r="CD33" i="7"/>
  <c r="CD21" i="7" s="1"/>
  <c r="CH157" i="88"/>
  <c r="CI50" i="88"/>
  <c r="CI99" i="88"/>
  <c r="CI59" i="88"/>
  <c r="CI108" i="88"/>
  <c r="CI35" i="88"/>
  <c r="CI84" i="88"/>
  <c r="CE33" i="7" s="1"/>
  <c r="BC41" i="7"/>
  <c r="BC42" i="7" s="1"/>
  <c r="BC48" i="7" s="1"/>
  <c r="H28" i="95"/>
  <c r="BB40" i="6"/>
  <c r="BB41" i="6" s="1"/>
  <c r="BB42" i="6" s="1"/>
  <c r="BB48" i="6" s="1"/>
  <c r="AY47" i="6"/>
  <c r="AY49" i="6" s="1"/>
  <c r="BC47" i="11"/>
  <c r="BC49" i="11" s="1"/>
  <c r="AZ47" i="6"/>
  <c r="AZ49" i="6" s="1"/>
  <c r="BA49" i="11"/>
  <c r="H37" i="95" s="1"/>
  <c r="E11" i="97" s="1"/>
  <c r="BE28" i="11"/>
  <c r="BE29" i="11"/>
  <c r="BC47" i="10"/>
  <c r="BC49" i="10" s="1"/>
  <c r="BF28" i="10"/>
  <c r="BF29" i="10"/>
  <c r="BE29" i="7"/>
  <c r="BE28" i="7"/>
  <c r="BC28" i="6"/>
  <c r="BC29" i="6"/>
  <c r="BB47" i="10"/>
  <c r="H25" i="95" s="1"/>
  <c r="BD48" i="10"/>
  <c r="BA47" i="6"/>
  <c r="BB47" i="7"/>
  <c r="BD48" i="11"/>
  <c r="H15" i="95"/>
  <c r="H16" i="95"/>
  <c r="EH64" i="5"/>
  <c r="BD40" i="7"/>
  <c r="BD41" i="7" s="1"/>
  <c r="BD42" i="7" s="1"/>
  <c r="BD30" i="7"/>
  <c r="BE40" i="10"/>
  <c r="BE41" i="10" s="1"/>
  <c r="BE42" i="10" s="1"/>
  <c r="BE30" i="10"/>
  <c r="BB30" i="6"/>
  <c r="BB52" i="6" s="1"/>
  <c r="BD25" i="6"/>
  <c r="EF69" i="10"/>
  <c r="ED69" i="10"/>
  <c r="EG68" i="10"/>
  <c r="ET65" i="5"/>
  <c r="EN65" i="5"/>
  <c r="EG65" i="5"/>
  <c r="EK70" i="5"/>
  <c r="EE69" i="5"/>
  <c r="EY68" i="5"/>
  <c r="EZ68" i="5" s="1"/>
  <c r="EM66" i="5"/>
  <c r="ED67" i="7"/>
  <c r="EF67" i="7"/>
  <c r="BG23" i="10"/>
  <c r="BG25" i="10" s="1"/>
  <c r="ES66" i="5"/>
  <c r="ED70" i="11"/>
  <c r="EF70" i="11"/>
  <c r="BF23" i="7"/>
  <c r="BF25" i="7" s="1"/>
  <c r="EG69" i="11"/>
  <c r="EG66" i="7"/>
  <c r="BE23" i="6"/>
  <c r="BE25" i="6" s="1"/>
  <c r="BG23" i="11"/>
  <c r="BF25" i="11"/>
  <c r="CE33" i="6" l="1"/>
  <c r="CE21" i="6" s="1"/>
  <c r="CI148" i="88"/>
  <c r="CI133" i="88"/>
  <c r="CE33" i="11"/>
  <c r="CI157" i="88"/>
  <c r="CJ59" i="88"/>
  <c r="CJ108" i="88"/>
  <c r="CF33" i="11" s="1"/>
  <c r="CJ99" i="88"/>
  <c r="CJ50" i="88"/>
  <c r="CJ84" i="88"/>
  <c r="CF33" i="7" s="1"/>
  <c r="CJ35" i="88"/>
  <c r="CE21" i="7"/>
  <c r="BB50" i="11"/>
  <c r="BB54" i="11" s="1"/>
  <c r="BB49" i="10"/>
  <c r="BC30" i="6"/>
  <c r="BF29" i="11"/>
  <c r="BF28" i="11"/>
  <c r="BB47" i="6"/>
  <c r="H27" i="95" s="1"/>
  <c r="BE29" i="6"/>
  <c r="BE28" i="6"/>
  <c r="BG29" i="10"/>
  <c r="BG28" i="10"/>
  <c r="BB49" i="7"/>
  <c r="BC40" i="6"/>
  <c r="H24" i="95"/>
  <c r="BF29" i="7"/>
  <c r="BF28" i="7"/>
  <c r="BD28" i="6"/>
  <c r="BD29" i="6"/>
  <c r="BC47" i="7"/>
  <c r="BC49" i="7" s="1"/>
  <c r="BD47" i="10"/>
  <c r="BD49" i="10" s="1"/>
  <c r="BD48" i="7"/>
  <c r="BE48" i="10"/>
  <c r="BD47" i="11"/>
  <c r="BD49" i="11" s="1"/>
  <c r="BA48" i="6"/>
  <c r="EG67" i="7"/>
  <c r="EH65" i="5"/>
  <c r="EG70" i="11"/>
  <c r="BE40" i="7"/>
  <c r="BE41" i="7" s="1"/>
  <c r="BE42" i="7" s="1"/>
  <c r="BE30" i="7"/>
  <c r="BE40" i="11"/>
  <c r="BE41" i="11" s="1"/>
  <c r="BE42" i="11" s="1"/>
  <c r="BE30" i="11"/>
  <c r="BF40" i="10"/>
  <c r="BF41" i="10" s="1"/>
  <c r="BF42" i="10" s="1"/>
  <c r="BF30" i="10"/>
  <c r="EF70" i="10"/>
  <c r="ED70" i="10"/>
  <c r="EG69" i="10"/>
  <c r="ET66" i="5"/>
  <c r="EN66" i="5"/>
  <c r="EG66" i="5"/>
  <c r="EK71" i="5"/>
  <c r="EE70" i="5"/>
  <c r="EY69" i="5"/>
  <c r="EZ69" i="5" s="1"/>
  <c r="EM67" i="5"/>
  <c r="BG25" i="11"/>
  <c r="ED71" i="11"/>
  <c r="EF71" i="11"/>
  <c r="BH23" i="11"/>
  <c r="BH25" i="11" s="1"/>
  <c r="BF23" i="6"/>
  <c r="BF25" i="6" s="1"/>
  <c r="BH23" i="10"/>
  <c r="BH25" i="10" s="1"/>
  <c r="ED68" i="7"/>
  <c r="EF68" i="7"/>
  <c r="BG23" i="7"/>
  <c r="ES67" i="5"/>
  <c r="CF33" i="6" l="1"/>
  <c r="CF21" i="6" s="1"/>
  <c r="CJ157" i="88"/>
  <c r="CJ148" i="88"/>
  <c r="CF21" i="7"/>
  <c r="CK99" i="88"/>
  <c r="CK50" i="88"/>
  <c r="CE21" i="11"/>
  <c r="CF21" i="11" s="1"/>
  <c r="CJ133" i="88"/>
  <c r="CK35" i="88"/>
  <c r="CK84" i="88"/>
  <c r="CG33" i="7" s="1"/>
  <c r="CK108" i="88"/>
  <c r="CK157" i="88" s="1"/>
  <c r="CK59" i="88"/>
  <c r="BC41" i="6"/>
  <c r="BC42" i="6" s="1"/>
  <c r="BC48" i="6" s="1"/>
  <c r="H33" i="95"/>
  <c r="E7" i="97" s="1"/>
  <c r="BB50" i="7"/>
  <c r="BB54" i="7" s="1"/>
  <c r="H34" i="95"/>
  <c r="E8" i="97" s="1"/>
  <c r="BB50" i="10"/>
  <c r="BB54" i="10" s="1"/>
  <c r="BH28" i="11"/>
  <c r="BH29" i="11"/>
  <c r="BG28" i="11"/>
  <c r="BG29" i="11"/>
  <c r="BE47" i="10"/>
  <c r="BE49" i="10" s="1"/>
  <c r="BD47" i="7"/>
  <c r="BD49" i="7" s="1"/>
  <c r="BD30" i="6"/>
  <c r="BF29" i="6"/>
  <c r="BF28" i="6"/>
  <c r="BH28" i="10"/>
  <c r="BH29" i="10"/>
  <c r="BF48" i="10"/>
  <c r="BE48" i="11"/>
  <c r="BA49" i="6"/>
  <c r="BE48" i="7"/>
  <c r="EH66" i="5"/>
  <c r="H18" i="95"/>
  <c r="BG40" i="10"/>
  <c r="BG41" i="10" s="1"/>
  <c r="BG42" i="10" s="1"/>
  <c r="BG30" i="10"/>
  <c r="BF40" i="11"/>
  <c r="BF41" i="11" s="1"/>
  <c r="BF42" i="11" s="1"/>
  <c r="BF30" i="11"/>
  <c r="BF40" i="7"/>
  <c r="BF41" i="7" s="1"/>
  <c r="BF42" i="7" s="1"/>
  <c r="BF30" i="7"/>
  <c r="BD40" i="6"/>
  <c r="BD41" i="6" s="1"/>
  <c r="BD42" i="6" s="1"/>
  <c r="EG70" i="10"/>
  <c r="EF71" i="10"/>
  <c r="ED71" i="10"/>
  <c r="EN67" i="5"/>
  <c r="EG67" i="5"/>
  <c r="EK73" i="5"/>
  <c r="EE71" i="5"/>
  <c r="EY70" i="5"/>
  <c r="EZ70" i="5" s="1"/>
  <c r="BB49" i="6"/>
  <c r="EM68" i="5"/>
  <c r="ES68" i="5"/>
  <c r="BI23" i="10"/>
  <c r="BI25" i="10" s="1"/>
  <c r="BG23" i="6"/>
  <c r="BI23" i="11"/>
  <c r="BI25" i="11" s="1"/>
  <c r="ED72" i="11"/>
  <c r="EF72" i="11"/>
  <c r="BH23" i="7"/>
  <c r="BH25" i="7" s="1"/>
  <c r="ET67" i="5"/>
  <c r="EG68" i="7"/>
  <c r="EG71" i="11"/>
  <c r="EG72" i="11" s="1"/>
  <c r="EF69" i="7"/>
  <c r="ED69" i="7"/>
  <c r="BG25" i="7"/>
  <c r="CG33" i="6" l="1"/>
  <c r="CG21" i="6" s="1"/>
  <c r="CK148" i="88"/>
  <c r="CL84" i="88"/>
  <c r="CH33" i="7" s="1"/>
  <c r="CL35" i="88"/>
  <c r="CL50" i="88"/>
  <c r="CL99" i="88"/>
  <c r="BC47" i="6"/>
  <c r="BC49" i="6" s="1"/>
  <c r="CL108" i="88"/>
  <c r="CH33" i="11" s="1"/>
  <c r="CL59" i="88"/>
  <c r="CK133" i="88"/>
  <c r="CG33" i="11"/>
  <c r="CG21" i="11" s="1"/>
  <c r="CG21" i="7"/>
  <c r="BB50" i="6"/>
  <c r="BB54" i="6" s="1"/>
  <c r="BF40" i="6"/>
  <c r="BI28" i="11"/>
  <c r="BI29" i="11"/>
  <c r="BF47" i="10"/>
  <c r="BF49" i="10" s="1"/>
  <c r="BG29" i="7"/>
  <c r="BG28" i="7"/>
  <c r="BH28" i="7"/>
  <c r="BH29" i="7"/>
  <c r="BI28" i="10"/>
  <c r="BI29" i="10"/>
  <c r="BF48" i="11"/>
  <c r="BG48" i="10"/>
  <c r="BD48" i="6"/>
  <c r="BF48" i="7"/>
  <c r="BE47" i="11"/>
  <c r="BE49" i="11" s="1"/>
  <c r="BE47" i="7"/>
  <c r="BE49" i="7" s="1"/>
  <c r="EG71" i="10"/>
  <c r="H36" i="95"/>
  <c r="E10" i="97" s="1"/>
  <c r="BH40" i="10"/>
  <c r="BH41" i="10" s="1"/>
  <c r="BH42" i="10" s="1"/>
  <c r="BH30" i="10"/>
  <c r="BG40" i="11"/>
  <c r="BG41" i="11" s="1"/>
  <c r="BG42" i="11" s="1"/>
  <c r="BG30" i="11"/>
  <c r="BH40" i="11"/>
  <c r="BH41" i="11" s="1"/>
  <c r="BH42" i="11" s="1"/>
  <c r="BH30" i="11"/>
  <c r="BE40" i="6"/>
  <c r="BE41" i="6" s="1"/>
  <c r="BE42" i="6" s="1"/>
  <c r="BE30" i="6"/>
  <c r="BF30" i="6"/>
  <c r="BG25" i="6"/>
  <c r="EF72" i="10"/>
  <c r="ED72" i="10"/>
  <c r="EN68" i="5"/>
  <c r="EG68" i="5"/>
  <c r="ET68" i="5"/>
  <c r="EK74" i="5"/>
  <c r="EE73" i="5"/>
  <c r="EH67" i="5"/>
  <c r="EY71" i="5"/>
  <c r="EZ71" i="5" s="1"/>
  <c r="EM69" i="5"/>
  <c r="BI23" i="7"/>
  <c r="BI25" i="7" s="1"/>
  <c r="BH23" i="6"/>
  <c r="ES69" i="5"/>
  <c r="EI73" i="11"/>
  <c r="EG69" i="7"/>
  <c r="EF74" i="11"/>
  <c r="ED74" i="11"/>
  <c r="EI72" i="11"/>
  <c r="BJ23" i="11"/>
  <c r="EF70" i="7"/>
  <c r="ED70" i="7"/>
  <c r="BJ23" i="10"/>
  <c r="CH33" i="6" l="1"/>
  <c r="CH21" i="6" s="1"/>
  <c r="CL133" i="88"/>
  <c r="CL148" i="88"/>
  <c r="CH21" i="7"/>
  <c r="CM59" i="88"/>
  <c r="CM108" i="88"/>
  <c r="CI33" i="11" s="1"/>
  <c r="CL157" i="88"/>
  <c r="CH21" i="11"/>
  <c r="CM50" i="88"/>
  <c r="CM99" i="88"/>
  <c r="CM84" i="88"/>
  <c r="CI33" i="7" s="1"/>
  <c r="CM35" i="88"/>
  <c r="BF41" i="6"/>
  <c r="BF42" i="6" s="1"/>
  <c r="BF48" i="6" s="1"/>
  <c r="BF47" i="11"/>
  <c r="BF49" i="11" s="1"/>
  <c r="BF47" i="7"/>
  <c r="BF49" i="7" s="1"/>
  <c r="BI29" i="7"/>
  <c r="BI28" i="7"/>
  <c r="BG28" i="6"/>
  <c r="BG29" i="6"/>
  <c r="BH48" i="10"/>
  <c r="BE47" i="6"/>
  <c r="BG48" i="11"/>
  <c r="BH48" i="11"/>
  <c r="BG47" i="10"/>
  <c r="BG49" i="10" s="1"/>
  <c r="EH68" i="5"/>
  <c r="BH40" i="7"/>
  <c r="BH41" i="7" s="1"/>
  <c r="BH42" i="7" s="1"/>
  <c r="BH30" i="7"/>
  <c r="BG40" i="7"/>
  <c r="BG41" i="7" s="1"/>
  <c r="BG42" i="7" s="1"/>
  <c r="BG30" i="7"/>
  <c r="BI40" i="11"/>
  <c r="BI41" i="11" s="1"/>
  <c r="BI42" i="11" s="1"/>
  <c r="BI30" i="11"/>
  <c r="BI40" i="10"/>
  <c r="BI41" i="10" s="1"/>
  <c r="BI42" i="10" s="1"/>
  <c r="BI30" i="10"/>
  <c r="BH25" i="6"/>
  <c r="EG72" i="10"/>
  <c r="ED74" i="10"/>
  <c r="EF74" i="10"/>
  <c r="EI72" i="10"/>
  <c r="EN69" i="5"/>
  <c r="EG69" i="5"/>
  <c r="EK75" i="5"/>
  <c r="EE74" i="5"/>
  <c r="EY73" i="5"/>
  <c r="EZ73" i="5" s="1"/>
  <c r="ET69" i="5"/>
  <c r="EM70" i="5"/>
  <c r="BK23" i="10"/>
  <c r="BK25" i="10" s="1"/>
  <c r="BJ23" i="7"/>
  <c r="BJ25" i="7" s="1"/>
  <c r="ED71" i="7"/>
  <c r="EF71" i="7"/>
  <c r="EG70" i="7"/>
  <c r="EG74" i="11"/>
  <c r="ES70" i="5"/>
  <c r="BJ25" i="10"/>
  <c r="BK23" i="11"/>
  <c r="BK25" i="11" s="1"/>
  <c r="ED75" i="11"/>
  <c r="EF75" i="11"/>
  <c r="BJ25" i="11"/>
  <c r="BI23" i="6"/>
  <c r="CI33" i="6" l="1"/>
  <c r="CI21" i="6" s="1"/>
  <c r="CM148" i="88"/>
  <c r="CM157" i="88"/>
  <c r="CN59" i="88"/>
  <c r="CN108" i="88"/>
  <c r="CJ33" i="11" s="1"/>
  <c r="CI21" i="7"/>
  <c r="CM133" i="88"/>
  <c r="CN84" i="88"/>
  <c r="CJ33" i="7" s="1"/>
  <c r="CN35" i="88"/>
  <c r="CN99" i="88"/>
  <c r="CN50" i="88"/>
  <c r="CI21" i="11"/>
  <c r="BF47" i="6"/>
  <c r="BF49" i="6" s="1"/>
  <c r="BJ29" i="11"/>
  <c r="BJ28" i="11"/>
  <c r="BK28" i="11"/>
  <c r="BK29" i="11"/>
  <c r="BG40" i="6"/>
  <c r="BG41" i="6" s="1"/>
  <c r="BG42" i="6" s="1"/>
  <c r="BG48" i="6" s="1"/>
  <c r="BD47" i="6"/>
  <c r="BJ28" i="10"/>
  <c r="BJ29" i="10"/>
  <c r="BK28" i="10"/>
  <c r="BK29" i="10"/>
  <c r="BJ29" i="7"/>
  <c r="BJ28" i="7"/>
  <c r="BH28" i="6"/>
  <c r="BH29" i="6"/>
  <c r="BH47" i="10"/>
  <c r="BH49" i="10" s="1"/>
  <c r="BI48" i="10"/>
  <c r="BI48" i="11"/>
  <c r="BH47" i="11"/>
  <c r="BH49" i="11" s="1"/>
  <c r="BE48" i="6"/>
  <c r="BE49" i="6" s="1"/>
  <c r="BG48" i="7"/>
  <c r="BH48" i="7"/>
  <c r="BG47" i="11"/>
  <c r="BG49" i="11" s="1"/>
  <c r="EG71" i="7"/>
  <c r="BG30" i="6"/>
  <c r="BI40" i="7"/>
  <c r="BI41" i="7" s="1"/>
  <c r="BI42" i="7" s="1"/>
  <c r="BI30" i="7"/>
  <c r="BI25" i="6"/>
  <c r="ED75" i="10"/>
  <c r="EF75" i="10"/>
  <c r="EI73" i="10"/>
  <c r="EG74" i="10"/>
  <c r="EH69" i="5"/>
  <c r="EN70" i="5"/>
  <c r="EG70" i="5"/>
  <c r="EK76" i="5"/>
  <c r="EE75" i="5"/>
  <c r="EY74" i="5"/>
  <c r="EZ74" i="5" s="1"/>
  <c r="EM71" i="5"/>
  <c r="BJ23" i="6"/>
  <c r="BJ25" i="6" s="1"/>
  <c r="BL23" i="11"/>
  <c r="BL25" i="11" s="1"/>
  <c r="ED76" i="11"/>
  <c r="EF76" i="11"/>
  <c r="EG75" i="11"/>
  <c r="ED72" i="7"/>
  <c r="EF72" i="7"/>
  <c r="ET70" i="5"/>
  <c r="BK23" i="7"/>
  <c r="BK25" i="7" s="1"/>
  <c r="ES71" i="5"/>
  <c r="BL23" i="10"/>
  <c r="CJ33" i="6" l="1"/>
  <c r="CJ21" i="6" s="1"/>
  <c r="CN148" i="88"/>
  <c r="CO99" i="88"/>
  <c r="CO50" i="88"/>
  <c r="CN133" i="88"/>
  <c r="CJ21" i="11"/>
  <c r="CN157" i="88"/>
  <c r="CO108" i="88"/>
  <c r="CK33" i="11" s="1"/>
  <c r="CO59" i="88"/>
  <c r="CO84" i="88"/>
  <c r="CK33" i="7" s="1"/>
  <c r="CO35" i="88"/>
  <c r="CJ21" i="7"/>
  <c r="BL28" i="11"/>
  <c r="BL29" i="11"/>
  <c r="EG72" i="7"/>
  <c r="EI73" i="7" s="1"/>
  <c r="BH30" i="6"/>
  <c r="BG47" i="6"/>
  <c r="BG49" i="6" s="1"/>
  <c r="BH47" i="7"/>
  <c r="BH49" i="7" s="1"/>
  <c r="BD49" i="6"/>
  <c r="BK28" i="7"/>
  <c r="BK29" i="7"/>
  <c r="BJ28" i="6"/>
  <c r="BJ29" i="6"/>
  <c r="BI29" i="6"/>
  <c r="BI28" i="6"/>
  <c r="BI48" i="7"/>
  <c r="BI47" i="11"/>
  <c r="BI49" i="11" s="1"/>
  <c r="BI47" i="10"/>
  <c r="BI49" i="10" s="1"/>
  <c r="BG47" i="7"/>
  <c r="BK40" i="10"/>
  <c r="BK41" i="10" s="1"/>
  <c r="BK42" i="10" s="1"/>
  <c r="BK30" i="10"/>
  <c r="BJ40" i="11"/>
  <c r="BJ41" i="11" s="1"/>
  <c r="BJ42" i="11" s="1"/>
  <c r="BJ30" i="11"/>
  <c r="BJ40" i="10"/>
  <c r="BJ41" i="10" s="1"/>
  <c r="BJ42" i="10" s="1"/>
  <c r="BJ30" i="10"/>
  <c r="BJ40" i="7"/>
  <c r="BJ41" i="7" s="1"/>
  <c r="BJ42" i="7" s="1"/>
  <c r="BJ30" i="7"/>
  <c r="BK40" i="11"/>
  <c r="BK41" i="11" s="1"/>
  <c r="BK42" i="11" s="1"/>
  <c r="BK30" i="11"/>
  <c r="BH40" i="6"/>
  <c r="BH41" i="6" s="1"/>
  <c r="BH42" i="6" s="1"/>
  <c r="EG75" i="10"/>
  <c r="EF76" i="10"/>
  <c r="ED76" i="10"/>
  <c r="EG76" i="11"/>
  <c r="EH70" i="5"/>
  <c r="EN71" i="5"/>
  <c r="EG71" i="5"/>
  <c r="EK77" i="5"/>
  <c r="EE76" i="5"/>
  <c r="EY75" i="5"/>
  <c r="EZ75" i="5" s="1"/>
  <c r="EM73" i="5"/>
  <c r="BL23" i="7"/>
  <c r="BL25" i="7" s="1"/>
  <c r="EI72" i="7"/>
  <c r="ED74" i="7"/>
  <c r="EF74" i="7"/>
  <c r="BM23" i="11"/>
  <c r="BM25" i="11" s="1"/>
  <c r="BM23" i="10"/>
  <c r="ET71" i="5"/>
  <c r="BL25" i="10"/>
  <c r="ED77" i="11"/>
  <c r="EF77" i="11"/>
  <c r="ES73" i="5"/>
  <c r="EC72" i="5"/>
  <c r="BK23" i="6"/>
  <c r="BK25" i="6" s="1"/>
  <c r="CK33" i="6" l="1"/>
  <c r="CK21" i="6" s="1"/>
  <c r="CK21" i="7"/>
  <c r="CK21" i="11"/>
  <c r="CO157" i="88"/>
  <c r="CP50" i="88"/>
  <c r="CP99" i="88"/>
  <c r="CL33" i="6" s="1"/>
  <c r="CP84" i="88"/>
  <c r="CL33" i="7" s="1"/>
  <c r="CP35" i="88"/>
  <c r="CO148" i="88"/>
  <c r="CP59" i="88"/>
  <c r="CP108" i="88"/>
  <c r="CO133" i="88"/>
  <c r="BJ40" i="6"/>
  <c r="BJ41" i="6" s="1"/>
  <c r="BJ42" i="6" s="1"/>
  <c r="BJ48" i="6" s="1"/>
  <c r="BM28" i="11"/>
  <c r="BM29" i="11"/>
  <c r="BI30" i="6"/>
  <c r="BG49" i="7"/>
  <c r="BK29" i="6"/>
  <c r="BK28" i="6"/>
  <c r="BL28" i="7"/>
  <c r="BL29" i="7"/>
  <c r="BL28" i="10"/>
  <c r="BL29" i="10"/>
  <c r="BK48" i="11"/>
  <c r="BJ48" i="10"/>
  <c r="BK48" i="10"/>
  <c r="BH48" i="6"/>
  <c r="BJ48" i="7"/>
  <c r="BJ48" i="11"/>
  <c r="BI47" i="7"/>
  <c r="BI49" i="7" s="1"/>
  <c r="EG77" i="11"/>
  <c r="EH71" i="5"/>
  <c r="BK40" i="7"/>
  <c r="BK30" i="7"/>
  <c r="BL40" i="11"/>
  <c r="BL41" i="11" s="1"/>
  <c r="BL42" i="11" s="1"/>
  <c r="BL30" i="11"/>
  <c r="BJ30" i="6"/>
  <c r="BI40" i="6"/>
  <c r="BI41" i="6" s="1"/>
  <c r="BI42" i="6" s="1"/>
  <c r="ED77" i="10"/>
  <c r="EF77" i="10"/>
  <c r="EG76" i="10"/>
  <c r="EN73" i="5"/>
  <c r="EG73" i="5"/>
  <c r="EK78" i="5"/>
  <c r="EE77" i="5"/>
  <c r="EY76" i="5"/>
  <c r="EZ76" i="5" s="1"/>
  <c r="EM74" i="5"/>
  <c r="BL23" i="6"/>
  <c r="BL25" i="6" s="1"/>
  <c r="ET73" i="5"/>
  <c r="BN23" i="10"/>
  <c r="ED75" i="7"/>
  <c r="EF75" i="7"/>
  <c r="ES74" i="5"/>
  <c r="ED78" i="11"/>
  <c r="EF78" i="11"/>
  <c r="BN23" i="11"/>
  <c r="EG74" i="7"/>
  <c r="EG75" i="7" s="1"/>
  <c r="BM25" i="10"/>
  <c r="BM23" i="7"/>
  <c r="BM25" i="7" s="1"/>
  <c r="EG78" i="11" l="1"/>
  <c r="CP148" i="88"/>
  <c r="CP133" i="88"/>
  <c r="CR50" i="88"/>
  <c r="CR99" i="88"/>
  <c r="CM33" i="6" s="1"/>
  <c r="CL33" i="11"/>
  <c r="CQ108" i="88"/>
  <c r="CR84" i="88"/>
  <c r="CM33" i="7" s="1"/>
  <c r="CR35" i="88"/>
  <c r="CR59" i="88"/>
  <c r="CR108" i="88"/>
  <c r="CQ84" i="88"/>
  <c r="CP157" i="88"/>
  <c r="CQ99" i="88"/>
  <c r="BN25" i="10"/>
  <c r="BN28" i="10" s="1"/>
  <c r="BW37" i="10"/>
  <c r="BS37" i="10"/>
  <c r="BO37" i="10"/>
  <c r="BV37" i="10"/>
  <c r="BR37" i="10"/>
  <c r="BY37" i="10"/>
  <c r="BU37" i="10"/>
  <c r="BQ37" i="10"/>
  <c r="BX37" i="10"/>
  <c r="BT37" i="10"/>
  <c r="BP37" i="10"/>
  <c r="BN25" i="11"/>
  <c r="BN29" i="11" s="1"/>
  <c r="BX37" i="11"/>
  <c r="BT37" i="11"/>
  <c r="BP37" i="11"/>
  <c r="BW37" i="11"/>
  <c r="BS37" i="11"/>
  <c r="BO37" i="11"/>
  <c r="BV37" i="11"/>
  <c r="BR37" i="11"/>
  <c r="BQ37" i="11"/>
  <c r="BU37" i="11"/>
  <c r="BY37" i="11"/>
  <c r="BK41" i="7"/>
  <c r="BK42" i="7" s="1"/>
  <c r="BK48" i="7" s="1"/>
  <c r="BJ47" i="10"/>
  <c r="BJ49" i="10" s="1"/>
  <c r="BK40" i="6"/>
  <c r="BK47" i="10"/>
  <c r="BK49" i="10" s="1"/>
  <c r="BL28" i="6"/>
  <c r="BL29" i="6"/>
  <c r="BM29" i="7"/>
  <c r="BM28" i="7"/>
  <c r="BM28" i="10"/>
  <c r="BM29" i="10"/>
  <c r="BH47" i="6"/>
  <c r="BJ47" i="7"/>
  <c r="BJ49" i="7" s="1"/>
  <c r="BL48" i="11"/>
  <c r="BJ47" i="6"/>
  <c r="BJ47" i="11"/>
  <c r="BJ49" i="11" s="1"/>
  <c r="BK47" i="11"/>
  <c r="BK49" i="11" s="1"/>
  <c r="EH73" i="5"/>
  <c r="EG77" i="10"/>
  <c r="BL40" i="10"/>
  <c r="BL41" i="10" s="1"/>
  <c r="BL42" i="10" s="1"/>
  <c r="BL30" i="10"/>
  <c r="BL40" i="7"/>
  <c r="BL41" i="7" s="1"/>
  <c r="BL42" i="7" s="1"/>
  <c r="BL30" i="7"/>
  <c r="BM40" i="11"/>
  <c r="BM41" i="11" s="1"/>
  <c r="BM42" i="11" s="1"/>
  <c r="BM30" i="11"/>
  <c r="BK30" i="6"/>
  <c r="EF78" i="10"/>
  <c r="ED78" i="10"/>
  <c r="EN74" i="5"/>
  <c r="EG74" i="5"/>
  <c r="EK79" i="5"/>
  <c r="EE78" i="5"/>
  <c r="EY77" i="5"/>
  <c r="EZ77" i="5" s="1"/>
  <c r="EM75" i="5"/>
  <c r="BO23" i="11"/>
  <c r="BO25" i="11" s="1"/>
  <c r="ED79" i="11"/>
  <c r="EF79" i="11"/>
  <c r="BN23" i="7"/>
  <c r="BM23" i="6"/>
  <c r="BM25" i="6" s="1"/>
  <c r="EG79" i="11"/>
  <c r="ES75" i="5"/>
  <c r="EF76" i="7"/>
  <c r="EG76" i="7" s="1"/>
  <c r="ED76" i="7"/>
  <c r="BO23" i="10"/>
  <c r="BO25" i="10" s="1"/>
  <c r="ET74" i="5"/>
  <c r="BN29" i="10" l="1"/>
  <c r="BN28" i="11"/>
  <c r="BN30" i="11" s="1"/>
  <c r="BN52" i="11" s="1"/>
  <c r="CS84" i="88"/>
  <c r="CN33" i="7" s="1"/>
  <c r="CS35" i="88"/>
  <c r="CL53" i="6"/>
  <c r="CL21" i="6"/>
  <c r="CM21" i="6" s="1"/>
  <c r="CL53" i="7"/>
  <c r="CL21" i="7"/>
  <c r="CS50" i="88"/>
  <c r="CS99" i="88"/>
  <c r="CN33" i="6" s="1"/>
  <c r="CM33" i="11"/>
  <c r="CR148" i="88"/>
  <c r="CR157" i="88"/>
  <c r="CS108" i="88"/>
  <c r="CN33" i="11" s="1"/>
  <c r="CS59" i="88"/>
  <c r="CL53" i="11"/>
  <c r="CL21" i="11"/>
  <c r="CR133" i="88"/>
  <c r="BZ37" i="10"/>
  <c r="BZ37" i="11"/>
  <c r="BN25" i="7"/>
  <c r="BN29" i="7" s="1"/>
  <c r="BS37" i="7"/>
  <c r="BW37" i="7"/>
  <c r="BR37" i="7"/>
  <c r="BO37" i="7"/>
  <c r="BP37" i="7"/>
  <c r="BT37" i="7"/>
  <c r="BX37" i="7"/>
  <c r="BQ37" i="7"/>
  <c r="BU37" i="7"/>
  <c r="BY37" i="7"/>
  <c r="BV37" i="7"/>
  <c r="BK41" i="6"/>
  <c r="BK42" i="6" s="1"/>
  <c r="BK48" i="6" s="1"/>
  <c r="BL40" i="6"/>
  <c r="BL41" i="6" s="1"/>
  <c r="BL42" i="6" s="1"/>
  <c r="BL48" i="6" s="1"/>
  <c r="BL47" i="11"/>
  <c r="BL49" i="11" s="1"/>
  <c r="BH49" i="6"/>
  <c r="BK47" i="7"/>
  <c r="BK49" i="7" s="1"/>
  <c r="BO28" i="11"/>
  <c r="BO29" i="11"/>
  <c r="BO29" i="10"/>
  <c r="BO28" i="10"/>
  <c r="BM29" i="6"/>
  <c r="BM28" i="6"/>
  <c r="BI47" i="6"/>
  <c r="BL48" i="7"/>
  <c r="BL48" i="10"/>
  <c r="BM48" i="11"/>
  <c r="BI48" i="6"/>
  <c r="BN40" i="10"/>
  <c r="BN41" i="10" s="1"/>
  <c r="BN42" i="10" s="1"/>
  <c r="BN30" i="10"/>
  <c r="BM40" i="10"/>
  <c r="BM41" i="10" s="1"/>
  <c r="BM42" i="10" s="1"/>
  <c r="BM30" i="10"/>
  <c r="BM40" i="7"/>
  <c r="BM41" i="7" s="1"/>
  <c r="BM42" i="7" s="1"/>
  <c r="BM30" i="7"/>
  <c r="BL30" i="6"/>
  <c r="ED79" i="10"/>
  <c r="EF79" i="10"/>
  <c r="EG78" i="10"/>
  <c r="EH74" i="5"/>
  <c r="EN75" i="5"/>
  <c r="EG75" i="5"/>
  <c r="EK80" i="5"/>
  <c r="EE79" i="5"/>
  <c r="EY78" i="5"/>
  <c r="EZ78" i="5" s="1"/>
  <c r="BJ49" i="6"/>
  <c r="ET75" i="5"/>
  <c r="EM76" i="5"/>
  <c r="BN23" i="6"/>
  <c r="BP23" i="10"/>
  <c r="BP25" i="10" s="1"/>
  <c r="ED77" i="7"/>
  <c r="EF77" i="7"/>
  <c r="ES76" i="5"/>
  <c r="BO23" i="7"/>
  <c r="BO25" i="7" s="1"/>
  <c r="EF80" i="11"/>
  <c r="ED80" i="11"/>
  <c r="BP23" i="11"/>
  <c r="CS133" i="88" l="1"/>
  <c r="BN40" i="11"/>
  <c r="BN41" i="11" s="1"/>
  <c r="BN42" i="11" s="1"/>
  <c r="CM21" i="11"/>
  <c r="CN21" i="11" s="1"/>
  <c r="CS157" i="88"/>
  <c r="CT108" i="88"/>
  <c r="CO33" i="11" s="1"/>
  <c r="CT59" i="88"/>
  <c r="CN21" i="6"/>
  <c r="CM21" i="7"/>
  <c r="CN21" i="7" s="1"/>
  <c r="CT35" i="88"/>
  <c r="CT84" i="88"/>
  <c r="CO33" i="7" s="1"/>
  <c r="CS148" i="88"/>
  <c r="CT99" i="88"/>
  <c r="CO33" i="6" s="1"/>
  <c r="CT50" i="88"/>
  <c r="BN28" i="7"/>
  <c r="BN30" i="7" s="1"/>
  <c r="BN52" i="7" s="1"/>
  <c r="BK47" i="6"/>
  <c r="BK49" i="6" s="1"/>
  <c r="BZ37" i="7"/>
  <c r="BN25" i="6"/>
  <c r="BN28" i="6" s="1"/>
  <c r="BV37" i="6"/>
  <c r="BR37" i="6"/>
  <c r="BY37" i="6"/>
  <c r="BU37" i="6"/>
  <c r="BQ37" i="6"/>
  <c r="BX37" i="6"/>
  <c r="BT37" i="6"/>
  <c r="BP37" i="6"/>
  <c r="BO37" i="6"/>
  <c r="BS37" i="6"/>
  <c r="BW37" i="6"/>
  <c r="BN52" i="10"/>
  <c r="BL47" i="10"/>
  <c r="BL49" i="10" s="1"/>
  <c r="BM40" i="6"/>
  <c r="BP28" i="10"/>
  <c r="BP29" i="10"/>
  <c r="BO29" i="7"/>
  <c r="BO28" i="7"/>
  <c r="BL47" i="6"/>
  <c r="BL47" i="7"/>
  <c r="BL49" i="7" s="1"/>
  <c r="BN48" i="11"/>
  <c r="BM47" i="11"/>
  <c r="BM49" i="11" s="1"/>
  <c r="BM48" i="7"/>
  <c r="BM48" i="10"/>
  <c r="BN48" i="10"/>
  <c r="BI49" i="6"/>
  <c r="EH75" i="5"/>
  <c r="BN40" i="7"/>
  <c r="BN41" i="7" s="1"/>
  <c r="BN42" i="7" s="1"/>
  <c r="BO40" i="11"/>
  <c r="BO41" i="11" s="1"/>
  <c r="BO42" i="11" s="1"/>
  <c r="BO30" i="11"/>
  <c r="BO40" i="10"/>
  <c r="BO41" i="10" s="1"/>
  <c r="BO42" i="10" s="1"/>
  <c r="BO30" i="10"/>
  <c r="BM30" i="6"/>
  <c r="EG79" i="10"/>
  <c r="ED80" i="10"/>
  <c r="EF80" i="10"/>
  <c r="EN76" i="5"/>
  <c r="EG76" i="5"/>
  <c r="EK81" i="5"/>
  <c r="EE80" i="5"/>
  <c r="ET76" i="5"/>
  <c r="EY79" i="5"/>
  <c r="EZ79" i="5" s="1"/>
  <c r="EM77" i="5"/>
  <c r="BP23" i="7"/>
  <c r="BP25" i="7" s="1"/>
  <c r="EF78" i="7"/>
  <c r="ED78" i="7"/>
  <c r="BO23" i="6"/>
  <c r="EG77" i="7"/>
  <c r="BQ23" i="11"/>
  <c r="EG80" i="11"/>
  <c r="ED81" i="11"/>
  <c r="EF81" i="11"/>
  <c r="BP25" i="11"/>
  <c r="ES77" i="5"/>
  <c r="BQ23" i="10"/>
  <c r="CT157" i="88" l="1"/>
  <c r="CO21" i="6"/>
  <c r="CT148" i="88"/>
  <c r="CO21" i="7"/>
  <c r="CO21" i="11"/>
  <c r="CU59" i="88"/>
  <c r="CU108" i="88"/>
  <c r="CU157" i="88" s="1"/>
  <c r="CU50" i="88"/>
  <c r="CU99" i="88"/>
  <c r="CP33" i="6" s="1"/>
  <c r="CU35" i="88"/>
  <c r="CU84" i="88"/>
  <c r="CP33" i="7" s="1"/>
  <c r="CT133" i="88"/>
  <c r="BN29" i="6"/>
  <c r="BN40" i="6" s="1"/>
  <c r="BN41" i="6" s="1"/>
  <c r="BN42" i="6" s="1"/>
  <c r="BN48" i="6" s="1"/>
  <c r="BZ37" i="6"/>
  <c r="BM41" i="6"/>
  <c r="BM42" i="6" s="1"/>
  <c r="BM48" i="6" s="1"/>
  <c r="BN47" i="11"/>
  <c r="BP29" i="11"/>
  <c r="BP28" i="11"/>
  <c r="BM47" i="7"/>
  <c r="BM49" i="7" s="1"/>
  <c r="BP28" i="7"/>
  <c r="BP29" i="7"/>
  <c r="BN47" i="10"/>
  <c r="BN49" i="10" s="1"/>
  <c r="BO48" i="10"/>
  <c r="BN48" i="7"/>
  <c r="BO48" i="11"/>
  <c r="BM47" i="10"/>
  <c r="I16" i="95"/>
  <c r="I19" i="95"/>
  <c r="BP40" i="10"/>
  <c r="BP41" i="10" s="1"/>
  <c r="BP42" i="10" s="1"/>
  <c r="BP30" i="10"/>
  <c r="BO40" i="7"/>
  <c r="BO30" i="7"/>
  <c r="BN30" i="6"/>
  <c r="BN52" i="6" s="1"/>
  <c r="EG80" i="10"/>
  <c r="EG78" i="7"/>
  <c r="BO25" i="6"/>
  <c r="ED81" i="10"/>
  <c r="EF81" i="10"/>
  <c r="EH76" i="5"/>
  <c r="EN77" i="5"/>
  <c r="EG77" i="5"/>
  <c r="EK82" i="5"/>
  <c r="EE81" i="5"/>
  <c r="EY80" i="5"/>
  <c r="EZ80" i="5" s="1"/>
  <c r="BL49" i="6"/>
  <c r="EM78" i="5"/>
  <c r="ET77" i="5"/>
  <c r="EF82" i="11"/>
  <c r="ED82" i="11"/>
  <c r="EG81" i="11"/>
  <c r="BP23" i="6"/>
  <c r="BP25" i="6" s="1"/>
  <c r="ES78" i="5"/>
  <c r="BQ25" i="10"/>
  <c r="ED79" i="7"/>
  <c r="EF79" i="7"/>
  <c r="BR23" i="11"/>
  <c r="BQ25" i="11"/>
  <c r="BR23" i="10"/>
  <c r="BQ23" i="7"/>
  <c r="CP21" i="7" l="1"/>
  <c r="CU148" i="88"/>
  <c r="CV84" i="88"/>
  <c r="CQ33" i="7" s="1"/>
  <c r="CV35" i="88"/>
  <c r="CV108" i="88"/>
  <c r="CQ33" i="11" s="1"/>
  <c r="CV59" i="88"/>
  <c r="CU133" i="88"/>
  <c r="CV50" i="88"/>
  <c r="CV99" i="88"/>
  <c r="CQ33" i="6" s="1"/>
  <c r="CP21" i="6"/>
  <c r="CP33" i="11"/>
  <c r="CP21" i="11" s="1"/>
  <c r="BM47" i="6"/>
  <c r="BM49" i="6" s="1"/>
  <c r="BO41" i="7"/>
  <c r="BO42" i="7" s="1"/>
  <c r="BO48" i="7" s="1"/>
  <c r="BN49" i="11"/>
  <c r="BN50" i="11" s="1"/>
  <c r="BN54" i="11" s="1"/>
  <c r="I28" i="95"/>
  <c r="I25" i="95"/>
  <c r="BN47" i="7"/>
  <c r="I24" i="95" s="1"/>
  <c r="BQ29" i="11"/>
  <c r="BQ28" i="11"/>
  <c r="BP28" i="6"/>
  <c r="BP29" i="6"/>
  <c r="BO28" i="6"/>
  <c r="BO29" i="6"/>
  <c r="BQ28" i="10"/>
  <c r="BQ29" i="10"/>
  <c r="BM49" i="10"/>
  <c r="I34" i="95" s="1"/>
  <c r="F8" i="97" s="1"/>
  <c r="BN47" i="6"/>
  <c r="BO47" i="11"/>
  <c r="BO49" i="11" s="1"/>
  <c r="BP48" i="10"/>
  <c r="BO47" i="10"/>
  <c r="BO49" i="10" s="1"/>
  <c r="EH77" i="5"/>
  <c r="I15" i="95"/>
  <c r="BP40" i="7"/>
  <c r="BP41" i="7" s="1"/>
  <c r="BP42" i="7" s="1"/>
  <c r="BP30" i="7"/>
  <c r="BP40" i="11"/>
  <c r="BP41" i="11" s="1"/>
  <c r="BP42" i="11" s="1"/>
  <c r="BP30" i="11"/>
  <c r="EG82" i="11"/>
  <c r="EF82" i="10"/>
  <c r="ED82" i="10"/>
  <c r="EG81" i="10"/>
  <c r="EN78" i="5"/>
  <c r="EG78" i="5"/>
  <c r="EK83" i="5"/>
  <c r="EE82" i="5"/>
  <c r="EY81" i="5"/>
  <c r="EZ81" i="5" s="1"/>
  <c r="EM79" i="5"/>
  <c r="BR23" i="7"/>
  <c r="BR25" i="7" s="1"/>
  <c r="ED80" i="7"/>
  <c r="EF80" i="7"/>
  <c r="BR25" i="11"/>
  <c r="ET78" i="5"/>
  <c r="BR25" i="10"/>
  <c r="BS23" i="11"/>
  <c r="ES79" i="5"/>
  <c r="BQ23" i="6"/>
  <c r="ED83" i="11"/>
  <c r="EF83" i="11"/>
  <c r="BS23" i="10"/>
  <c r="BS25" i="10" s="1"/>
  <c r="EG79" i="7"/>
  <c r="BQ25" i="7"/>
  <c r="CQ21" i="7" l="1"/>
  <c r="CQ21" i="6"/>
  <c r="CV148" i="88"/>
  <c r="CW108" i="88"/>
  <c r="CW59" i="88"/>
  <c r="CV133" i="88"/>
  <c r="CQ21" i="11"/>
  <c r="CV157" i="88"/>
  <c r="CW50" i="88"/>
  <c r="CW99" i="88"/>
  <c r="CW35" i="88"/>
  <c r="CW84" i="88"/>
  <c r="I37" i="95"/>
  <c r="F11" i="97" s="1"/>
  <c r="BN50" i="10"/>
  <c r="BN54" i="10" s="1"/>
  <c r="I27" i="95"/>
  <c r="BN49" i="7"/>
  <c r="BP40" i="6"/>
  <c r="BR29" i="11"/>
  <c r="BR28" i="11"/>
  <c r="BR29" i="7"/>
  <c r="BR28" i="7"/>
  <c r="BS29" i="10"/>
  <c r="BS28" i="10"/>
  <c r="BR28" i="10"/>
  <c r="BR29" i="10"/>
  <c r="BQ29" i="7"/>
  <c r="BQ28" i="7"/>
  <c r="BP48" i="11"/>
  <c r="BO47" i="7"/>
  <c r="BO49" i="7" s="1"/>
  <c r="BP48" i="7"/>
  <c r="BP47" i="10"/>
  <c r="BP49" i="10" s="1"/>
  <c r="I18" i="95"/>
  <c r="EH78" i="5"/>
  <c r="BQ40" i="11"/>
  <c r="BQ41" i="11" s="1"/>
  <c r="BQ42" i="11" s="1"/>
  <c r="BQ30" i="11"/>
  <c r="BQ40" i="10"/>
  <c r="BQ41" i="10" s="1"/>
  <c r="BQ42" i="10" s="1"/>
  <c r="BQ30" i="10"/>
  <c r="BP30" i="6"/>
  <c r="BO30" i="6"/>
  <c r="BO40" i="6"/>
  <c r="BO41" i="6" s="1"/>
  <c r="BO42" i="6" s="1"/>
  <c r="BQ25" i="6"/>
  <c r="EG82" i="10"/>
  <c r="EG80" i="7"/>
  <c r="ED83" i="10"/>
  <c r="EF83" i="10"/>
  <c r="EN79" i="5"/>
  <c r="EG79" i="5"/>
  <c r="EK84" i="5"/>
  <c r="EE83" i="5"/>
  <c r="EY82" i="5"/>
  <c r="EZ82" i="5" s="1"/>
  <c r="EM80" i="5"/>
  <c r="ES80" i="5"/>
  <c r="EG83" i="11"/>
  <c r="ET79" i="5"/>
  <c r="EF81" i="7"/>
  <c r="ED81" i="7"/>
  <c r="BT23" i="10"/>
  <c r="BT25" i="10" s="1"/>
  <c r="ED84" i="11"/>
  <c r="EF84" i="11"/>
  <c r="BS25" i="11"/>
  <c r="BR23" i="6"/>
  <c r="BR25" i="6" s="1"/>
  <c r="BN49" i="6"/>
  <c r="BN50" i="6" s="1"/>
  <c r="BN54" i="6" s="1"/>
  <c r="BT23" i="11"/>
  <c r="BS23" i="7"/>
  <c r="CR33" i="6" l="1"/>
  <c r="CR21" i="6" s="1"/>
  <c r="CR33" i="7"/>
  <c r="CR21" i="7" s="1"/>
  <c r="CW133" i="88"/>
  <c r="CX84" i="88"/>
  <c r="CX35" i="88"/>
  <c r="CX108" i="88"/>
  <c r="CS33" i="11" s="1"/>
  <c r="CX59" i="88"/>
  <c r="CR33" i="11"/>
  <c r="CR21" i="11" s="1"/>
  <c r="CX99" i="88"/>
  <c r="CX50" i="88"/>
  <c r="CW157" i="88"/>
  <c r="CW148" i="88"/>
  <c r="BP41" i="6"/>
  <c r="BP42" i="6" s="1"/>
  <c r="BP48" i="6" s="1"/>
  <c r="I33" i="95"/>
  <c r="F7" i="97" s="1"/>
  <c r="BN50" i="7"/>
  <c r="BN54" i="7" s="1"/>
  <c r="BP47" i="6"/>
  <c r="BP47" i="7"/>
  <c r="BP49" i="7" s="1"/>
  <c r="BS28" i="11"/>
  <c r="BS29" i="11"/>
  <c r="BT29" i="10"/>
  <c r="BT28" i="10"/>
  <c r="BQ29" i="6"/>
  <c r="BQ28" i="6"/>
  <c r="BR28" i="6"/>
  <c r="BR29" i="6"/>
  <c r="BQ48" i="10"/>
  <c r="BO48" i="6"/>
  <c r="BQ48" i="11"/>
  <c r="BP47" i="11"/>
  <c r="BP49" i="11" s="1"/>
  <c r="I36" i="95"/>
  <c r="F10" i="97" s="1"/>
  <c r="EH79" i="5"/>
  <c r="BR40" i="11"/>
  <c r="BR41" i="11" s="1"/>
  <c r="BR42" i="11" s="1"/>
  <c r="BR30" i="11"/>
  <c r="BR40" i="10"/>
  <c r="BR41" i="10" s="1"/>
  <c r="BR42" i="10" s="1"/>
  <c r="BR30" i="10"/>
  <c r="BQ40" i="7"/>
  <c r="BQ41" i="7" s="1"/>
  <c r="BQ42" i="7" s="1"/>
  <c r="BQ30" i="7"/>
  <c r="BR40" i="7"/>
  <c r="BR41" i="7" s="1"/>
  <c r="BR42" i="7" s="1"/>
  <c r="BR30" i="7"/>
  <c r="BS40" i="10"/>
  <c r="BS41" i="10" s="1"/>
  <c r="BS42" i="10" s="1"/>
  <c r="BS30" i="10"/>
  <c r="EG83" i="10"/>
  <c r="EG81" i="7"/>
  <c r="ED84" i="10"/>
  <c r="EF84" i="10"/>
  <c r="EN80" i="5"/>
  <c r="EG80" i="5"/>
  <c r="EK86" i="5"/>
  <c r="EE84" i="5"/>
  <c r="EY83" i="5"/>
  <c r="EZ83" i="5" s="1"/>
  <c r="ET80" i="5"/>
  <c r="EM81" i="5"/>
  <c r="BU23" i="11"/>
  <c r="BU25" i="11" s="1"/>
  <c r="BS23" i="6"/>
  <c r="BS25" i="6" s="1"/>
  <c r="ED85" i="11"/>
  <c r="EF85" i="11"/>
  <c r="ED82" i="7"/>
  <c r="EF82" i="7"/>
  <c r="BT23" i="7"/>
  <c r="BU23" i="10"/>
  <c r="BU25" i="10" s="1"/>
  <c r="BS25" i="7"/>
  <c r="BT25" i="11"/>
  <c r="EG84" i="11"/>
  <c r="EG85" i="11" s="1"/>
  <c r="ES81" i="5"/>
  <c r="CS33" i="6" l="1"/>
  <c r="CS21" i="6" s="1"/>
  <c r="CS33" i="7"/>
  <c r="CS21" i="7" s="1"/>
  <c r="CX133" i="88"/>
  <c r="CX157" i="88"/>
  <c r="CY84" i="88"/>
  <c r="CY35" i="88"/>
  <c r="CX148" i="88"/>
  <c r="CY50" i="88"/>
  <c r="CY99" i="88"/>
  <c r="CY108" i="88"/>
  <c r="CY59" i="88"/>
  <c r="CS21" i="11"/>
  <c r="BQ30" i="6"/>
  <c r="EG84" i="10"/>
  <c r="BO47" i="6"/>
  <c r="BO49" i="6" s="1"/>
  <c r="BT29" i="11"/>
  <c r="BT28" i="11"/>
  <c r="BU29" i="11"/>
  <c r="BU28" i="11"/>
  <c r="BQ47" i="11"/>
  <c r="BQ49" i="11" s="1"/>
  <c r="BS28" i="6"/>
  <c r="BS29" i="6"/>
  <c r="BS29" i="7"/>
  <c r="BS28" i="7"/>
  <c r="BU28" i="10"/>
  <c r="BU29" i="10"/>
  <c r="BR48" i="7"/>
  <c r="BR48" i="10"/>
  <c r="BS48" i="10"/>
  <c r="BQ47" i="10"/>
  <c r="BQ49" i="10" s="1"/>
  <c r="BQ48" i="7"/>
  <c r="BR48" i="11"/>
  <c r="EH80" i="5"/>
  <c r="BS40" i="11"/>
  <c r="BS41" i="11" s="1"/>
  <c r="BS42" i="11" s="1"/>
  <c r="BS30" i="11"/>
  <c r="BT40" i="10"/>
  <c r="BT41" i="10" s="1"/>
  <c r="BT42" i="10" s="1"/>
  <c r="BT30" i="10"/>
  <c r="BQ40" i="6"/>
  <c r="BQ41" i="6" s="1"/>
  <c r="BQ42" i="6" s="1"/>
  <c r="EG82" i="7"/>
  <c r="EF85" i="10"/>
  <c r="ED85" i="10"/>
  <c r="EN81" i="5"/>
  <c r="EG81" i="5"/>
  <c r="EK87" i="5"/>
  <c r="EE86" i="5"/>
  <c r="EY84" i="5"/>
  <c r="EZ84" i="5" s="1"/>
  <c r="BP49" i="6"/>
  <c r="EM82" i="5"/>
  <c r="ES82" i="5"/>
  <c r="ET81" i="5"/>
  <c r="BV23" i="10"/>
  <c r="BV25" i="10" s="1"/>
  <c r="BT25" i="7"/>
  <c r="EI86" i="11"/>
  <c r="BU23" i="7"/>
  <c r="ED83" i="7"/>
  <c r="EF83" i="7"/>
  <c r="EI85" i="11"/>
  <c r="ED87" i="11"/>
  <c r="EF87" i="11"/>
  <c r="BT23" i="6"/>
  <c r="BV23" i="11"/>
  <c r="BV25" i="11" s="1"/>
  <c r="CT33" i="6" l="1"/>
  <c r="CT21" i="6" s="1"/>
  <c r="CY157" i="88"/>
  <c r="CT33" i="7"/>
  <c r="CT21" i="7" s="1"/>
  <c r="CZ99" i="88"/>
  <c r="CZ50" i="88"/>
  <c r="CY133" i="88"/>
  <c r="CZ108" i="88"/>
  <c r="CU33" i="11" s="1"/>
  <c r="CZ59" i="88"/>
  <c r="CY148" i="88"/>
  <c r="CT33" i="11"/>
  <c r="CT21" i="11" s="1"/>
  <c r="CZ84" i="88"/>
  <c r="CZ35" i="88"/>
  <c r="BR47" i="11"/>
  <c r="BR49" i="11" s="1"/>
  <c r="BS40" i="6"/>
  <c r="BR47" i="7"/>
  <c r="BR49" i="7" s="1"/>
  <c r="BV29" i="11"/>
  <c r="BV28" i="11"/>
  <c r="BS47" i="10"/>
  <c r="BS49" i="10" s="1"/>
  <c r="BT28" i="7"/>
  <c r="BT29" i="7"/>
  <c r="BV28" i="10"/>
  <c r="BV29" i="10"/>
  <c r="BR47" i="10"/>
  <c r="BR49" i="10" s="1"/>
  <c r="BQ48" i="6"/>
  <c r="BS48" i="11"/>
  <c r="BT48" i="10"/>
  <c r="BQ47" i="7"/>
  <c r="BQ49" i="7" s="1"/>
  <c r="EH81" i="5"/>
  <c r="BU40" i="10"/>
  <c r="BU41" i="10" s="1"/>
  <c r="BU42" i="10" s="1"/>
  <c r="BU30" i="10"/>
  <c r="BU40" i="11"/>
  <c r="BU41" i="11" s="1"/>
  <c r="BU42" i="11" s="1"/>
  <c r="BU30" i="11"/>
  <c r="BS40" i="7"/>
  <c r="BS30" i="7"/>
  <c r="BT40" i="11"/>
  <c r="BT41" i="11" s="1"/>
  <c r="BT42" i="11" s="1"/>
  <c r="BT30" i="11"/>
  <c r="BR40" i="6"/>
  <c r="BR41" i="6" s="1"/>
  <c r="BR42" i="6" s="1"/>
  <c r="BR30" i="6"/>
  <c r="BS30" i="6"/>
  <c r="BT25" i="6"/>
  <c r="EF87" i="10"/>
  <c r="ED87" i="10"/>
  <c r="EI85" i="10"/>
  <c r="EG85" i="10"/>
  <c r="EN82" i="5"/>
  <c r="EG82" i="5"/>
  <c r="EK88" i="5"/>
  <c r="EE87" i="5"/>
  <c r="EY86" i="5"/>
  <c r="EZ86" i="5" s="1"/>
  <c r="ET82" i="5"/>
  <c r="EM83" i="5"/>
  <c r="EG83" i="7"/>
  <c r="EG87" i="11"/>
  <c r="BW23" i="11"/>
  <c r="BW25" i="11" s="1"/>
  <c r="BU25" i="7"/>
  <c r="BW23" i="10"/>
  <c r="BW25" i="10" s="1"/>
  <c r="ES83" i="5"/>
  <c r="BU23" i="6"/>
  <c r="ED88" i="11"/>
  <c r="EF88" i="11"/>
  <c r="EF84" i="7"/>
  <c r="ED84" i="7"/>
  <c r="BV23" i="7"/>
  <c r="CU33" i="6" l="1"/>
  <c r="CU21" i="6" s="1"/>
  <c r="CU33" i="7"/>
  <c r="CU21" i="7" s="1"/>
  <c r="CU21" i="11"/>
  <c r="CZ148" i="88"/>
  <c r="DA35" i="88"/>
  <c r="DA84" i="88"/>
  <c r="DA99" i="88"/>
  <c r="DA50" i="88"/>
  <c r="DA108" i="88"/>
  <c r="CV33" i="11" s="1"/>
  <c r="DA59" i="88"/>
  <c r="CZ157" i="88"/>
  <c r="CZ133" i="88"/>
  <c r="BS41" i="7"/>
  <c r="BS42" i="7" s="1"/>
  <c r="BS48" i="7" s="1"/>
  <c r="BS41" i="6"/>
  <c r="BS42" i="6" s="1"/>
  <c r="BS48" i="6" s="1"/>
  <c r="BW28" i="11"/>
  <c r="BW29" i="11"/>
  <c r="BS47" i="11"/>
  <c r="BS49" i="11" s="1"/>
  <c r="BT28" i="6"/>
  <c r="BT29" i="6"/>
  <c r="BU29" i="7"/>
  <c r="BU28" i="7"/>
  <c r="BW29" i="10"/>
  <c r="BW28" i="10"/>
  <c r="BU48" i="10"/>
  <c r="BR47" i="6"/>
  <c r="BT48" i="11"/>
  <c r="BU48" i="11"/>
  <c r="BT47" i="10"/>
  <c r="BT49" i="10" s="1"/>
  <c r="BQ47" i="6"/>
  <c r="BV40" i="11"/>
  <c r="BV41" i="11" s="1"/>
  <c r="BV42" i="11" s="1"/>
  <c r="BV30" i="11"/>
  <c r="BV40" i="10"/>
  <c r="BV41" i="10" s="1"/>
  <c r="BV42" i="10" s="1"/>
  <c r="BV30" i="10"/>
  <c r="BT40" i="7"/>
  <c r="BT41" i="7" s="1"/>
  <c r="BT42" i="7" s="1"/>
  <c r="BT30" i="7"/>
  <c r="BU25" i="6"/>
  <c r="EI86" i="10"/>
  <c r="EG87" i="10"/>
  <c r="ED88" i="10"/>
  <c r="EF88" i="10"/>
  <c r="EH82" i="5"/>
  <c r="EN83" i="5"/>
  <c r="EG83" i="5"/>
  <c r="EK89" i="5"/>
  <c r="EE88" i="5"/>
  <c r="EY87" i="5"/>
  <c r="EZ87" i="5" s="1"/>
  <c r="EM84" i="5"/>
  <c r="BV23" i="6"/>
  <c r="ET83" i="5"/>
  <c r="BW23" i="7"/>
  <c r="EF89" i="11"/>
  <c r="ED89" i="11"/>
  <c r="BX23" i="11"/>
  <c r="BX25" i="11" s="1"/>
  <c r="EG88" i="11"/>
  <c r="EG84" i="7"/>
  <c r="BV25" i="7"/>
  <c r="ED85" i="7"/>
  <c r="EF85" i="7"/>
  <c r="ES84" i="5"/>
  <c r="BX23" i="10"/>
  <c r="BX25" i="10" s="1"/>
  <c r="CV21" i="11" l="1"/>
  <c r="CV33" i="6"/>
  <c r="CV21" i="6" s="1"/>
  <c r="CV33" i="7"/>
  <c r="CV21" i="7" s="1"/>
  <c r="DB59" i="88"/>
  <c r="DB108" i="88"/>
  <c r="CW33" i="11" s="1"/>
  <c r="CW21" i="11" s="1"/>
  <c r="DA148" i="88"/>
  <c r="DA133" i="88"/>
  <c r="DB84" i="88"/>
  <c r="DB35" i="88"/>
  <c r="DA157" i="88"/>
  <c r="DB99" i="88"/>
  <c r="DB50" i="88"/>
  <c r="BS47" i="6"/>
  <c r="BT40" i="6"/>
  <c r="BT47" i="11"/>
  <c r="BT49" i="11" s="1"/>
  <c r="BX29" i="11"/>
  <c r="BX28" i="11"/>
  <c r="BQ49" i="6"/>
  <c r="BU47" i="10"/>
  <c r="BU49" i="10" s="1"/>
  <c r="BX28" i="10"/>
  <c r="BX29" i="10"/>
  <c r="BU29" i="6"/>
  <c r="BU28" i="6"/>
  <c r="BV29" i="7"/>
  <c r="BV28" i="7"/>
  <c r="BT48" i="7"/>
  <c r="BS47" i="7"/>
  <c r="BS49" i="7" s="1"/>
  <c r="BV48" i="11"/>
  <c r="BV48" i="10"/>
  <c r="BU47" i="11"/>
  <c r="BU49" i="11" s="1"/>
  <c r="BR48" i="6"/>
  <c r="BR49" i="6" s="1"/>
  <c r="EH83" i="5"/>
  <c r="BW40" i="11"/>
  <c r="BW41" i="11" s="1"/>
  <c r="BW42" i="11" s="1"/>
  <c r="BW30" i="11"/>
  <c r="BU40" i="7"/>
  <c r="BU41" i="7" s="1"/>
  <c r="BU42" i="7" s="1"/>
  <c r="BU30" i="7"/>
  <c r="BW40" i="10"/>
  <c r="BW41" i="10" s="1"/>
  <c r="BW42" i="10" s="1"/>
  <c r="BW30" i="10"/>
  <c r="BT30" i="6"/>
  <c r="BV25" i="6"/>
  <c r="EG88" i="10"/>
  <c r="EG89" i="11"/>
  <c r="ED89" i="10"/>
  <c r="EF89" i="10"/>
  <c r="EN84" i="5"/>
  <c r="EG84" i="5"/>
  <c r="EK90" i="5"/>
  <c r="EE89" i="5"/>
  <c r="EY88" i="5"/>
  <c r="EZ88" i="5" s="1"/>
  <c r="EM86" i="5"/>
  <c r="BW23" i="6"/>
  <c r="BW25" i="6" s="1"/>
  <c r="BS49" i="6"/>
  <c r="EG85" i="7"/>
  <c r="BY23" i="10"/>
  <c r="BY25" i="10" s="1"/>
  <c r="ED87" i="7"/>
  <c r="EF87" i="7"/>
  <c r="EI85" i="7"/>
  <c r="BY23" i="11"/>
  <c r="BX23" i="7"/>
  <c r="ET84" i="5"/>
  <c r="ES86" i="5"/>
  <c r="EC85" i="5"/>
  <c r="ED90" i="11"/>
  <c r="EF90" i="11"/>
  <c r="BW25" i="7"/>
  <c r="EH84" i="5" l="1"/>
  <c r="CW33" i="6"/>
  <c r="CW21" i="6" s="1"/>
  <c r="CW33" i="7"/>
  <c r="CW21" i="7" s="1"/>
  <c r="DB157" i="88"/>
  <c r="DB148" i="88"/>
  <c r="DC84" i="88"/>
  <c r="CX33" i="7" s="1"/>
  <c r="DC35" i="88"/>
  <c r="DC50" i="88"/>
  <c r="DC99" i="88"/>
  <c r="CX33" i="6" s="1"/>
  <c r="DC108" i="88"/>
  <c r="DC59" i="88"/>
  <c r="DB133" i="88"/>
  <c r="BT41" i="6"/>
  <c r="BT42" i="6" s="1"/>
  <c r="BT48" i="6" s="1"/>
  <c r="BT47" i="7"/>
  <c r="BT49" i="7" s="1"/>
  <c r="BV47" i="11"/>
  <c r="BV49" i="11" s="1"/>
  <c r="BU30" i="6"/>
  <c r="BY28" i="10"/>
  <c r="BY29" i="10"/>
  <c r="BW28" i="6"/>
  <c r="BW29" i="6"/>
  <c r="BW29" i="7"/>
  <c r="BW28" i="7"/>
  <c r="BV29" i="6"/>
  <c r="BV28" i="6"/>
  <c r="BW48" i="10"/>
  <c r="BW48" i="11"/>
  <c r="BU48" i="7"/>
  <c r="BV47" i="10"/>
  <c r="BV49" i="10" s="1"/>
  <c r="BU40" i="6"/>
  <c r="BU41" i="6" s="1"/>
  <c r="BU42" i="6" s="1"/>
  <c r="BX40" i="11"/>
  <c r="BX41" i="11" s="1"/>
  <c r="BX42" i="11" s="1"/>
  <c r="BX30" i="11"/>
  <c r="BV40" i="7"/>
  <c r="BV41" i="7" s="1"/>
  <c r="BV42" i="7" s="1"/>
  <c r="BV30" i="7"/>
  <c r="BX40" i="10"/>
  <c r="BX41" i="10" s="1"/>
  <c r="BX42" i="10" s="1"/>
  <c r="BX30" i="10"/>
  <c r="EG89" i="10"/>
  <c r="EF90" i="10"/>
  <c r="ED90" i="10"/>
  <c r="EN86" i="5"/>
  <c r="EG86" i="5"/>
  <c r="EK91" i="5"/>
  <c r="EE90" i="5"/>
  <c r="EY89" i="5"/>
  <c r="EZ89" i="5" s="1"/>
  <c r="EM87" i="5"/>
  <c r="ET86" i="5"/>
  <c r="ES87" i="5"/>
  <c r="BZ23" i="10"/>
  <c r="EI86" i="7"/>
  <c r="EG87" i="7"/>
  <c r="BX23" i="6"/>
  <c r="BZ23" i="11"/>
  <c r="ED91" i="11"/>
  <c r="EF91" i="11"/>
  <c r="BY23" i="7"/>
  <c r="BY25" i="7" s="1"/>
  <c r="EG90" i="11"/>
  <c r="ED88" i="7"/>
  <c r="EF88" i="7"/>
  <c r="BX25" i="7"/>
  <c r="BY25" i="11"/>
  <c r="DC133" i="88" l="1"/>
  <c r="DD99" i="88"/>
  <c r="DE84" i="88"/>
  <c r="CY33" i="7" s="1"/>
  <c r="DE35" i="88"/>
  <c r="DE108" i="88"/>
  <c r="DE59" i="88"/>
  <c r="DE50" i="88"/>
  <c r="DE99" i="88"/>
  <c r="CY33" i="6" s="1"/>
  <c r="DD84" i="88"/>
  <c r="CX33" i="11"/>
  <c r="DD108" i="88"/>
  <c r="DC157" i="88"/>
  <c r="DC148" i="88"/>
  <c r="BT47" i="6"/>
  <c r="BT49" i="6" s="1"/>
  <c r="BZ25" i="10"/>
  <c r="BZ29" i="10" s="1"/>
  <c r="CJ37" i="10"/>
  <c r="CF37" i="10"/>
  <c r="CB37" i="10"/>
  <c r="CI37" i="10"/>
  <c r="CE37" i="10"/>
  <c r="CA37" i="10"/>
  <c r="CH37" i="10"/>
  <c r="CD37" i="10"/>
  <c r="CK37" i="10"/>
  <c r="CG37" i="10"/>
  <c r="CC37" i="10"/>
  <c r="BZ25" i="11"/>
  <c r="BZ29" i="11" s="1"/>
  <c r="CK37" i="11"/>
  <c r="CG37" i="11"/>
  <c r="CC37" i="11"/>
  <c r="CJ37" i="11"/>
  <c r="CF37" i="11"/>
  <c r="CB37" i="11"/>
  <c r="CI37" i="11"/>
  <c r="CE37" i="11"/>
  <c r="CA37" i="11"/>
  <c r="CH37" i="11"/>
  <c r="CD37" i="11"/>
  <c r="BV30" i="6"/>
  <c r="BW40" i="6"/>
  <c r="BW41" i="6" s="1"/>
  <c r="BW42" i="6" s="1"/>
  <c r="BW48" i="6" s="1"/>
  <c r="BU47" i="7"/>
  <c r="BU49" i="7" s="1"/>
  <c r="BY29" i="11"/>
  <c r="BY28" i="11"/>
  <c r="BV40" i="6"/>
  <c r="BY29" i="7"/>
  <c r="BY28" i="7"/>
  <c r="BX28" i="7"/>
  <c r="BX29" i="7"/>
  <c r="BZ28" i="10"/>
  <c r="BV48" i="7"/>
  <c r="BW47" i="11"/>
  <c r="BW49" i="11" s="1"/>
  <c r="BX48" i="10"/>
  <c r="BX48" i="11"/>
  <c r="BU48" i="6"/>
  <c r="BW47" i="10"/>
  <c r="BW49" i="10" s="1"/>
  <c r="EG91" i="11"/>
  <c r="BW40" i="7"/>
  <c r="BW41" i="7" s="1"/>
  <c r="BW42" i="7" s="1"/>
  <c r="BW30" i="7"/>
  <c r="BY40" i="10"/>
  <c r="BY41" i="10" s="1"/>
  <c r="BY42" i="10" s="1"/>
  <c r="BY30" i="10"/>
  <c r="BW30" i="6"/>
  <c r="BX25" i="6"/>
  <c r="EG90" i="10"/>
  <c r="ED91" i="10"/>
  <c r="EF91" i="10"/>
  <c r="EH86" i="5"/>
  <c r="EN87" i="5"/>
  <c r="EG87" i="5"/>
  <c r="EK92" i="5"/>
  <c r="EE91" i="5"/>
  <c r="EY90" i="5"/>
  <c r="EZ90" i="5" s="1"/>
  <c r="EM88" i="5"/>
  <c r="CA23" i="11"/>
  <c r="CA25" i="11" s="1"/>
  <c r="ES88" i="5"/>
  <c r="EF89" i="7"/>
  <c r="ED89" i="7"/>
  <c r="BZ23" i="7"/>
  <c r="BY23" i="6"/>
  <c r="ED92" i="11"/>
  <c r="EF92" i="11"/>
  <c r="ET87" i="5"/>
  <c r="EG88" i="7"/>
  <c r="CA23" i="10"/>
  <c r="BZ28" i="11" l="1"/>
  <c r="DE157" i="88"/>
  <c r="DE148" i="88"/>
  <c r="DF59" i="88"/>
  <c r="DF108" i="88"/>
  <c r="CZ33" i="11" s="1"/>
  <c r="CX53" i="6"/>
  <c r="CX21" i="6"/>
  <c r="CY21" i="6" s="1"/>
  <c r="CX53" i="11"/>
  <c r="CX21" i="11"/>
  <c r="CX53" i="7"/>
  <c r="CX21" i="7"/>
  <c r="CY21" i="7" s="1"/>
  <c r="CY33" i="11"/>
  <c r="DF50" i="88"/>
  <c r="DF99" i="88"/>
  <c r="CZ33" i="6" s="1"/>
  <c r="DF35" i="88"/>
  <c r="DF84" i="88"/>
  <c r="CZ33" i="7" s="1"/>
  <c r="DE133" i="88"/>
  <c r="CL37" i="10"/>
  <c r="CE37" i="7"/>
  <c r="CI37" i="7"/>
  <c r="CB37" i="7"/>
  <c r="CF37" i="7"/>
  <c r="CJ37" i="7"/>
  <c r="CA37" i="7"/>
  <c r="CC37" i="7"/>
  <c r="CG37" i="7"/>
  <c r="CK37" i="7"/>
  <c r="CD37" i="7"/>
  <c r="CH37" i="7"/>
  <c r="CL37" i="11"/>
  <c r="BV41" i="6"/>
  <c r="BV42" i="6" s="1"/>
  <c r="BV48" i="6" s="1"/>
  <c r="CA28" i="11"/>
  <c r="CA29" i="11"/>
  <c r="BW47" i="6"/>
  <c r="BX28" i="6"/>
  <c r="BX29" i="6"/>
  <c r="BV47" i="7"/>
  <c r="BV49" i="7" s="1"/>
  <c r="BY48" i="10"/>
  <c r="BW48" i="7"/>
  <c r="BX47" i="11"/>
  <c r="BX49" i="11" s="1"/>
  <c r="BX47" i="10"/>
  <c r="BX49" i="10" s="1"/>
  <c r="BZ40" i="11"/>
  <c r="BZ41" i="11" s="1"/>
  <c r="BZ42" i="11" s="1"/>
  <c r="BZ30" i="11"/>
  <c r="BZ40" i="10"/>
  <c r="BZ41" i="10" s="1"/>
  <c r="BZ42" i="10" s="1"/>
  <c r="BZ30" i="10"/>
  <c r="BZ52" i="10" s="1"/>
  <c r="BY40" i="11"/>
  <c r="BY41" i="11" s="1"/>
  <c r="BY42" i="11" s="1"/>
  <c r="BY30" i="11"/>
  <c r="BY40" i="7"/>
  <c r="BY41" i="7" s="1"/>
  <c r="BY42" i="7" s="1"/>
  <c r="BY30" i="7"/>
  <c r="BX40" i="7"/>
  <c r="BX41" i="7" s="1"/>
  <c r="BX42" i="7" s="1"/>
  <c r="BX30" i="7"/>
  <c r="BY25" i="6"/>
  <c r="EF92" i="10"/>
  <c r="ED92" i="10"/>
  <c r="EG91" i="10"/>
  <c r="EH87" i="5"/>
  <c r="EN88" i="5"/>
  <c r="EG88" i="5"/>
  <c r="EK93" i="5"/>
  <c r="EE92" i="5"/>
  <c r="EY91" i="5"/>
  <c r="EZ91" i="5" s="1"/>
  <c r="ET88" i="5"/>
  <c r="EM89" i="5"/>
  <c r="ED93" i="11"/>
  <c r="EF93" i="11"/>
  <c r="CB23" i="11"/>
  <c r="CB25" i="11" s="1"/>
  <c r="CB23" i="10"/>
  <c r="CB25" i="10" s="1"/>
  <c r="EG89" i="7"/>
  <c r="EG92" i="11"/>
  <c r="BZ23" i="6"/>
  <c r="CA23" i="7"/>
  <c r="CA25" i="7" s="1"/>
  <c r="ED90" i="7"/>
  <c r="EF90" i="7"/>
  <c r="ES89" i="5"/>
  <c r="BZ25" i="7"/>
  <c r="CA25" i="10"/>
  <c r="DF133" i="88" l="1"/>
  <c r="CZ21" i="7"/>
  <c r="DG59" i="88"/>
  <c r="DG108" i="88"/>
  <c r="DG99" i="88"/>
  <c r="DA33" i="6" s="1"/>
  <c r="DG50" i="88"/>
  <c r="CZ21" i="6"/>
  <c r="DF148" i="88"/>
  <c r="DF157" i="88"/>
  <c r="DG84" i="88"/>
  <c r="DG35" i="88"/>
  <c r="CY21" i="11"/>
  <c r="CZ21" i="11" s="1"/>
  <c r="BV47" i="6"/>
  <c r="BV49" i="6" s="1"/>
  <c r="CL37" i="7"/>
  <c r="CI37" i="6"/>
  <c r="CE37" i="6"/>
  <c r="CA37" i="6"/>
  <c r="CH37" i="6"/>
  <c r="CD37" i="6"/>
  <c r="CK37" i="6"/>
  <c r="CG37" i="6"/>
  <c r="CC37" i="6"/>
  <c r="CF37" i="6"/>
  <c r="CB37" i="6"/>
  <c r="CJ37" i="6"/>
  <c r="BZ52" i="11"/>
  <c r="BW47" i="7"/>
  <c r="BW49" i="7" s="1"/>
  <c r="EG93" i="11"/>
  <c r="CB29" i="11"/>
  <c r="CB28" i="11"/>
  <c r="BX40" i="6"/>
  <c r="BZ29" i="7"/>
  <c r="BZ28" i="7"/>
  <c r="CA29" i="7"/>
  <c r="CA28" i="7"/>
  <c r="CB28" i="10"/>
  <c r="CB29" i="10"/>
  <c r="CA28" i="10"/>
  <c r="CA29" i="10"/>
  <c r="BY29" i="6"/>
  <c r="BY28" i="6"/>
  <c r="BY47" i="10"/>
  <c r="BY49" i="10" s="1"/>
  <c r="BY48" i="7"/>
  <c r="BZ48" i="11"/>
  <c r="BZ48" i="10"/>
  <c r="BX48" i="7"/>
  <c r="BU47" i="6"/>
  <c r="BY48" i="11"/>
  <c r="EH88" i="5"/>
  <c r="CA40" i="11"/>
  <c r="CA41" i="11" s="1"/>
  <c r="CA42" i="11" s="1"/>
  <c r="CA30" i="11"/>
  <c r="BX30" i="6"/>
  <c r="EG92" i="10"/>
  <c r="BZ25" i="6"/>
  <c r="EF93" i="10"/>
  <c r="ED93" i="10"/>
  <c r="EN89" i="5"/>
  <c r="EG89" i="5"/>
  <c r="EK94" i="5"/>
  <c r="EE93" i="5"/>
  <c r="EY92" i="5"/>
  <c r="EZ92" i="5" s="1"/>
  <c r="EM90" i="5"/>
  <c r="ES90" i="5"/>
  <c r="BW49" i="6"/>
  <c r="CB23" i="7"/>
  <c r="CB25" i="7" s="1"/>
  <c r="EG90" i="7"/>
  <c r="CC23" i="11"/>
  <c r="CC25" i="11" s="1"/>
  <c r="ED94" i="11"/>
  <c r="EF94" i="11"/>
  <c r="ET89" i="5"/>
  <c r="ED91" i="7"/>
  <c r="EF91" i="7"/>
  <c r="CA23" i="6"/>
  <c r="CC23" i="10"/>
  <c r="CC25" i="10" s="1"/>
  <c r="EH89" i="5" l="1"/>
  <c r="DA33" i="7"/>
  <c r="DA21" i="7" s="1"/>
  <c r="DA21" i="6"/>
  <c r="DG157" i="88"/>
  <c r="DG148" i="88"/>
  <c r="DG133" i="88"/>
  <c r="DH35" i="88"/>
  <c r="DH84" i="88"/>
  <c r="DA33" i="11"/>
  <c r="DA21" i="11" s="1"/>
  <c r="DH50" i="88"/>
  <c r="DH99" i="88"/>
  <c r="DH108" i="88"/>
  <c r="DB33" i="11" s="1"/>
  <c r="DH59" i="88"/>
  <c r="CL37" i="6"/>
  <c r="BX41" i="6"/>
  <c r="BX42" i="6" s="1"/>
  <c r="BX48" i="6" s="1"/>
  <c r="EG94" i="11"/>
  <c r="BZ47" i="11"/>
  <c r="BZ49" i="11" s="1"/>
  <c r="BZ47" i="10"/>
  <c r="BY47" i="7"/>
  <c r="BY49" i="7" s="1"/>
  <c r="CC29" i="11"/>
  <c r="CC28" i="11"/>
  <c r="CC28" i="10"/>
  <c r="CC29" i="10"/>
  <c r="CB28" i="7"/>
  <c r="CB29" i="7"/>
  <c r="BZ28" i="6"/>
  <c r="BZ29" i="6"/>
  <c r="BY40" i="6"/>
  <c r="BY41" i="6" s="1"/>
  <c r="BY42" i="6" s="1"/>
  <c r="CA48" i="11"/>
  <c r="BY47" i="11"/>
  <c r="BU49" i="6"/>
  <c r="EG93" i="10"/>
  <c r="J19" i="95"/>
  <c r="J16" i="95"/>
  <c r="CA40" i="10"/>
  <c r="CA41" i="10" s="1"/>
  <c r="CA42" i="10" s="1"/>
  <c r="CA30" i="10"/>
  <c r="CA40" i="7"/>
  <c r="CA30" i="7"/>
  <c r="CB40" i="11"/>
  <c r="CB41" i="11" s="1"/>
  <c r="CB42" i="11" s="1"/>
  <c r="CB30" i="11"/>
  <c r="BZ40" i="7"/>
  <c r="BZ41" i="7" s="1"/>
  <c r="BZ42" i="7" s="1"/>
  <c r="BZ30" i="7"/>
  <c r="BZ52" i="7" s="1"/>
  <c r="CB40" i="10"/>
  <c r="CB41" i="10" s="1"/>
  <c r="CB42" i="10" s="1"/>
  <c r="CB30" i="10"/>
  <c r="BY30" i="6"/>
  <c r="CA25" i="6"/>
  <c r="ED94" i="10"/>
  <c r="EF94" i="10"/>
  <c r="EN90" i="5"/>
  <c r="EG90" i="5"/>
  <c r="EK95" i="5"/>
  <c r="EE94" i="5"/>
  <c r="ET90" i="5"/>
  <c r="EY93" i="5"/>
  <c r="EZ93" i="5" s="1"/>
  <c r="EM91" i="5"/>
  <c r="ES91" i="5"/>
  <c r="CD23" i="10"/>
  <c r="CD25" i="10" s="1"/>
  <c r="BY49" i="11"/>
  <c r="ED92" i="7"/>
  <c r="EF92" i="7"/>
  <c r="EG91" i="7"/>
  <c r="CB23" i="6"/>
  <c r="CB25" i="6" s="1"/>
  <c r="EF95" i="11"/>
  <c r="ED95" i="11"/>
  <c r="CD23" i="11"/>
  <c r="CD25" i="11" s="1"/>
  <c r="CC23" i="7"/>
  <c r="DB33" i="6" l="1"/>
  <c r="DB21" i="6" s="1"/>
  <c r="DB33" i="7"/>
  <c r="DB21" i="7" s="1"/>
  <c r="DH157" i="88"/>
  <c r="DH133" i="88"/>
  <c r="DI108" i="88"/>
  <c r="DC33" i="11" s="1"/>
  <c r="DI59" i="88"/>
  <c r="DB21" i="11"/>
  <c r="DI35" i="88"/>
  <c r="DI84" i="88"/>
  <c r="DC33" i="7" s="1"/>
  <c r="DH148" i="88"/>
  <c r="DI50" i="88"/>
  <c r="DI99" i="88"/>
  <c r="BX47" i="6"/>
  <c r="BX49" i="6" s="1"/>
  <c r="J28" i="95"/>
  <c r="BZ49" i="10"/>
  <c r="BZ50" i="10" s="1"/>
  <c r="BZ54" i="10" s="1"/>
  <c r="CA41" i="7"/>
  <c r="CA47" i="7" s="1"/>
  <c r="BZ50" i="11"/>
  <c r="BZ54" i="11" s="1"/>
  <c r="J25" i="95"/>
  <c r="BZ40" i="6"/>
  <c r="CD29" i="11"/>
  <c r="CD28" i="11"/>
  <c r="CB28" i="6"/>
  <c r="CB29" i="6"/>
  <c r="CA29" i="6"/>
  <c r="CA28" i="6"/>
  <c r="CD29" i="10"/>
  <c r="CD28" i="10"/>
  <c r="BX47" i="7"/>
  <c r="CB48" i="10"/>
  <c r="CB48" i="11"/>
  <c r="CA48" i="10"/>
  <c r="CA47" i="11"/>
  <c r="CA49" i="11" s="1"/>
  <c r="BZ48" i="7"/>
  <c r="J37" i="95"/>
  <c r="G11" i="97" s="1"/>
  <c r="EH90" i="5"/>
  <c r="CC40" i="10"/>
  <c r="CC41" i="10" s="1"/>
  <c r="CC42" i="10" s="1"/>
  <c r="CC30" i="10"/>
  <c r="CC40" i="11"/>
  <c r="CC41" i="11" s="1"/>
  <c r="CC42" i="11" s="1"/>
  <c r="CC30" i="11"/>
  <c r="CB40" i="7"/>
  <c r="CB30" i="7"/>
  <c r="BZ30" i="6"/>
  <c r="BZ52" i="6" s="1"/>
  <c r="EG92" i="7"/>
  <c r="EF95" i="10"/>
  <c r="ED95" i="10"/>
  <c r="EG94" i="10"/>
  <c r="EN91" i="5"/>
  <c r="EG91" i="5"/>
  <c r="EK96" i="5"/>
  <c r="EE95" i="5"/>
  <c r="EY94" i="5"/>
  <c r="EZ94" i="5" s="1"/>
  <c r="ET91" i="5"/>
  <c r="EM92" i="5"/>
  <c r="CE23" i="11"/>
  <c r="CE25" i="11" s="1"/>
  <c r="CC23" i="6"/>
  <c r="EF96" i="11"/>
  <c r="ED96" i="11"/>
  <c r="EG95" i="11"/>
  <c r="CC25" i="7"/>
  <c r="ED93" i="7"/>
  <c r="EF93" i="7"/>
  <c r="CD23" i="7"/>
  <c r="CE23" i="10"/>
  <c r="CE25" i="10" s="1"/>
  <c r="ES92" i="5"/>
  <c r="DC33" i="6" l="1"/>
  <c r="DC21" i="6" s="1"/>
  <c r="DC21" i="11"/>
  <c r="DI157" i="88"/>
  <c r="DJ99" i="88"/>
  <c r="DJ50" i="88"/>
  <c r="DI148" i="88"/>
  <c r="DJ108" i="88"/>
  <c r="DJ59" i="88"/>
  <c r="DC21" i="7"/>
  <c r="DI133" i="88"/>
  <c r="J34" i="95"/>
  <c r="G8" i="97" s="1"/>
  <c r="DJ84" i="88"/>
  <c r="DD33" i="7" s="1"/>
  <c r="DJ35" i="88"/>
  <c r="BZ41" i="6"/>
  <c r="BZ42" i="6" s="1"/>
  <c r="BZ48" i="6" s="1"/>
  <c r="CA42" i="7"/>
  <c r="CA48" i="7" s="1"/>
  <c r="CA49" i="7" s="1"/>
  <c r="CB41" i="7"/>
  <c r="CB47" i="7" s="1"/>
  <c r="EG93" i="7"/>
  <c r="CA40" i="6"/>
  <c r="CB40" i="6"/>
  <c r="CE28" i="11"/>
  <c r="CE29" i="11"/>
  <c r="CA47" i="10"/>
  <c r="CA49" i="10" s="1"/>
  <c r="BY47" i="6"/>
  <c r="CC29" i="7"/>
  <c r="CC28" i="7"/>
  <c r="CE29" i="10"/>
  <c r="CE28" i="10"/>
  <c r="CB47" i="10"/>
  <c r="CB49" i="10" s="1"/>
  <c r="BX49" i="7"/>
  <c r="BY48" i="6"/>
  <c r="CC48" i="10"/>
  <c r="BZ47" i="7"/>
  <c r="BZ49" i="7" s="1"/>
  <c r="CB47" i="11"/>
  <c r="CB49" i="11" s="1"/>
  <c r="CC48" i="11"/>
  <c r="J15" i="95"/>
  <c r="EH91" i="5"/>
  <c r="CD40" i="10"/>
  <c r="CD41" i="10" s="1"/>
  <c r="CD42" i="10" s="1"/>
  <c r="CD30" i="10"/>
  <c r="CD40" i="11"/>
  <c r="CD41" i="11" s="1"/>
  <c r="CD42" i="11" s="1"/>
  <c r="CD30" i="11"/>
  <c r="CA30" i="6"/>
  <c r="CB30" i="6"/>
  <c r="EG95" i="10"/>
  <c r="CC25" i="6"/>
  <c r="EF96" i="10"/>
  <c r="ED96" i="10"/>
  <c r="EG96" i="11"/>
  <c r="EN92" i="5"/>
  <c r="EG92" i="5"/>
  <c r="EK97" i="5"/>
  <c r="EE96" i="5"/>
  <c r="EY95" i="5"/>
  <c r="EZ95" i="5" s="1"/>
  <c r="EM93" i="5"/>
  <c r="ET92" i="5"/>
  <c r="CF23" i="10"/>
  <c r="CF25" i="10" s="1"/>
  <c r="CE23" i="7"/>
  <c r="CE25" i="7" s="1"/>
  <c r="EF94" i="7"/>
  <c r="ED94" i="7"/>
  <c r="CD23" i="6"/>
  <c r="CF23" i="11"/>
  <c r="CF25" i="11" s="1"/>
  <c r="ES93" i="5"/>
  <c r="ED97" i="11"/>
  <c r="EF97" i="11"/>
  <c r="CD25" i="7"/>
  <c r="DD33" i="6" l="1"/>
  <c r="DD21" i="6" s="1"/>
  <c r="DJ148" i="88"/>
  <c r="DJ133" i="88"/>
  <c r="DD33" i="11"/>
  <c r="DD21" i="11" s="1"/>
  <c r="DD21" i="7"/>
  <c r="DK50" i="88"/>
  <c r="DK99" i="88"/>
  <c r="DK84" i="88"/>
  <c r="DE33" i="7" s="1"/>
  <c r="DK35" i="88"/>
  <c r="DJ157" i="88"/>
  <c r="DK108" i="88"/>
  <c r="DE33" i="11" s="1"/>
  <c r="DK59" i="88"/>
  <c r="BZ47" i="6"/>
  <c r="CB42" i="7"/>
  <c r="CB48" i="7" s="1"/>
  <c r="CB49" i="7" s="1"/>
  <c r="BZ50" i="7"/>
  <c r="BZ54" i="7" s="1"/>
  <c r="CB41" i="6"/>
  <c r="CB42" i="6" s="1"/>
  <c r="CB48" i="6" s="1"/>
  <c r="CA41" i="6"/>
  <c r="CA42" i="6" s="1"/>
  <c r="CA48" i="6" s="1"/>
  <c r="BY49" i="6"/>
  <c r="CF29" i="11"/>
  <c r="CF28" i="11"/>
  <c r="CF28" i="10"/>
  <c r="CF29" i="10"/>
  <c r="J24" i="95"/>
  <c r="CD29" i="7"/>
  <c r="CD28" i="7"/>
  <c r="CC29" i="6"/>
  <c r="CC28" i="6"/>
  <c r="CE29" i="7"/>
  <c r="CE28" i="7"/>
  <c r="CD48" i="10"/>
  <c r="CC47" i="11"/>
  <c r="CC49" i="11" s="1"/>
  <c r="CD48" i="11"/>
  <c r="CC47" i="10"/>
  <c r="CC49" i="10" s="1"/>
  <c r="J18" i="95"/>
  <c r="J33" i="95"/>
  <c r="G7" i="97" s="1"/>
  <c r="EH92" i="5"/>
  <c r="EG94" i="7"/>
  <c r="CE40" i="10"/>
  <c r="CE41" i="10" s="1"/>
  <c r="CE42" i="10" s="1"/>
  <c r="CE30" i="10"/>
  <c r="CE40" i="11"/>
  <c r="CE41" i="11" s="1"/>
  <c r="CE42" i="11" s="1"/>
  <c r="CE30" i="11"/>
  <c r="CC40" i="7"/>
  <c r="CC41" i="7" s="1"/>
  <c r="CC42" i="7" s="1"/>
  <c r="CC30" i="7"/>
  <c r="CD25" i="6"/>
  <c r="EG97" i="11"/>
  <c r="EG96" i="10"/>
  <c r="ED97" i="10"/>
  <c r="EF97" i="10"/>
  <c r="EN93" i="5"/>
  <c r="EG93" i="5"/>
  <c r="EK99" i="5"/>
  <c r="EE97" i="5"/>
  <c r="EY96" i="5"/>
  <c r="EZ96" i="5" s="1"/>
  <c r="ET93" i="5"/>
  <c r="EM94" i="5"/>
  <c r="CF23" i="7"/>
  <c r="CF25" i="7" s="1"/>
  <c r="EF95" i="7"/>
  <c r="ED95" i="7"/>
  <c r="CE23" i="6"/>
  <c r="ES94" i="5"/>
  <c r="CG23" i="11"/>
  <c r="CG23" i="10"/>
  <c r="EF98" i="11"/>
  <c r="ED98" i="11"/>
  <c r="DE33" i="6" l="1"/>
  <c r="DE21" i="6" s="1"/>
  <c r="DE21" i="11"/>
  <c r="J27" i="95"/>
  <c r="BZ49" i="6"/>
  <c r="CA47" i="6"/>
  <c r="CA49" i="6" s="1"/>
  <c r="DK157" i="88"/>
  <c r="DE21" i="7"/>
  <c r="DL99" i="88"/>
  <c r="DL50" i="88"/>
  <c r="DL59" i="88"/>
  <c r="DL108" i="88"/>
  <c r="DF33" i="11" s="1"/>
  <c r="DF21" i="11" s="1"/>
  <c r="DL84" i="88"/>
  <c r="DF33" i="7" s="1"/>
  <c r="DL35" i="88"/>
  <c r="DK148" i="88"/>
  <c r="DK133" i="88"/>
  <c r="BZ50" i="6"/>
  <c r="BZ54" i="6" s="1"/>
  <c r="CB47" i="6"/>
  <c r="CB49" i="6" s="1"/>
  <c r="EH93" i="5"/>
  <c r="CC30" i="6"/>
  <c r="CD47" i="10"/>
  <c r="CD49" i="10" s="1"/>
  <c r="CD28" i="6"/>
  <c r="CD29" i="6"/>
  <c r="CF28" i="7"/>
  <c r="CF29" i="7"/>
  <c r="CE48" i="11"/>
  <c r="CC48" i="7"/>
  <c r="CE48" i="10"/>
  <c r="CD47" i="11"/>
  <c r="CD49" i="11" s="1"/>
  <c r="CC40" i="6"/>
  <c r="CC41" i="6" s="1"/>
  <c r="CC42" i="6" s="1"/>
  <c r="CE40" i="7"/>
  <c r="CE30" i="7"/>
  <c r="CF40" i="11"/>
  <c r="CF41" i="11" s="1"/>
  <c r="CF42" i="11" s="1"/>
  <c r="CF30" i="11"/>
  <c r="CF40" i="10"/>
  <c r="CF41" i="10" s="1"/>
  <c r="CF42" i="10" s="1"/>
  <c r="CF30" i="10"/>
  <c r="CD40" i="7"/>
  <c r="CD41" i="7" s="1"/>
  <c r="CD42" i="7" s="1"/>
  <c r="CD30" i="7"/>
  <c r="EG97" i="10"/>
  <c r="CE25" i="6"/>
  <c r="EG95" i="7"/>
  <c r="EF98" i="10"/>
  <c r="ED98" i="10"/>
  <c r="EN94" i="5"/>
  <c r="EG94" i="5"/>
  <c r="EK100" i="5"/>
  <c r="EE99" i="5"/>
  <c r="EY97" i="5"/>
  <c r="EZ97" i="5" s="1"/>
  <c r="EM95" i="5"/>
  <c r="CF23" i="6"/>
  <c r="EI98" i="11"/>
  <c r="ED100" i="11"/>
  <c r="EF100" i="11"/>
  <c r="ES95" i="5"/>
  <c r="EG98" i="11"/>
  <c r="CG25" i="10"/>
  <c r="ED96" i="7"/>
  <c r="EF96" i="7"/>
  <c r="CH23" i="10"/>
  <c r="CH25" i="10" s="1"/>
  <c r="CH23" i="11"/>
  <c r="CH25" i="11" s="1"/>
  <c r="CG25" i="11"/>
  <c r="ET94" i="5"/>
  <c r="EH94" i="5" s="1"/>
  <c r="CG23" i="7"/>
  <c r="DF33" i="6" l="1"/>
  <c r="DF21" i="6" s="1"/>
  <c r="J36" i="95"/>
  <c r="G10" i="97" s="1"/>
  <c r="DF21" i="7"/>
  <c r="DL133" i="88"/>
  <c r="DL148" i="88"/>
  <c r="DM50" i="88"/>
  <c r="DM99" i="88"/>
  <c r="DM108" i="88"/>
  <c r="DG33" i="11" s="1"/>
  <c r="DG21" i="11" s="1"/>
  <c r="DM59" i="88"/>
  <c r="DL157" i="88"/>
  <c r="DM35" i="88"/>
  <c r="DM84" i="88"/>
  <c r="CE41" i="7"/>
  <c r="CE42" i="7" s="1"/>
  <c r="CE48" i="7" s="1"/>
  <c r="CD40" i="6"/>
  <c r="CH29" i="11"/>
  <c r="CH28" i="11"/>
  <c r="CG29" i="11"/>
  <c r="CG28" i="11"/>
  <c r="CC47" i="7"/>
  <c r="CC49" i="7" s="1"/>
  <c r="CE47" i="10"/>
  <c r="CE49" i="10" s="1"/>
  <c r="CG28" i="10"/>
  <c r="CG29" i="10"/>
  <c r="CE28" i="6"/>
  <c r="CE29" i="6"/>
  <c r="CH28" i="10"/>
  <c r="CH29" i="10"/>
  <c r="CD48" i="7"/>
  <c r="CF48" i="11"/>
  <c r="CF48" i="10"/>
  <c r="CC48" i="6"/>
  <c r="CE47" i="11"/>
  <c r="CE49" i="11" s="1"/>
  <c r="CF40" i="7"/>
  <c r="CF41" i="7" s="1"/>
  <c r="CF42" i="7" s="1"/>
  <c r="CF30" i="7"/>
  <c r="CD30" i="6"/>
  <c r="CF25" i="6"/>
  <c r="EF100" i="10"/>
  <c r="EI98" i="10"/>
  <c r="ED100" i="10"/>
  <c r="EG98" i="10"/>
  <c r="EN95" i="5"/>
  <c r="EG95" i="5"/>
  <c r="EK101" i="5"/>
  <c r="EE100" i="5"/>
  <c r="ET95" i="5"/>
  <c r="EY99" i="5"/>
  <c r="EZ99" i="5" s="1"/>
  <c r="EM96" i="5"/>
  <c r="CI23" i="11"/>
  <c r="CI25" i="11" s="1"/>
  <c r="EG100" i="11"/>
  <c r="EI99" i="11"/>
  <c r="CH23" i="7"/>
  <c r="CH25" i="7" s="1"/>
  <c r="CI23" i="10"/>
  <c r="CI25" i="10" s="1"/>
  <c r="EG96" i="7"/>
  <c r="CG23" i="6"/>
  <c r="ES96" i="5"/>
  <c r="CG25" i="7"/>
  <c r="EF97" i="7"/>
  <c r="ED97" i="7"/>
  <c r="ED101" i="11"/>
  <c r="EF101" i="11"/>
  <c r="EH95" i="5" l="1"/>
  <c r="DG33" i="6"/>
  <c r="DG21" i="6" s="1"/>
  <c r="DG33" i="7"/>
  <c r="DG21" i="7" s="1"/>
  <c r="DN108" i="88"/>
  <c r="DH33" i="11" s="1"/>
  <c r="DH21" i="11" s="1"/>
  <c r="DN59" i="88"/>
  <c r="DN99" i="88"/>
  <c r="DN50" i="88"/>
  <c r="DN84" i="88"/>
  <c r="DN35" i="88"/>
  <c r="DM133" i="88"/>
  <c r="DM157" i="88"/>
  <c r="DM148" i="88"/>
  <c r="CD41" i="6"/>
  <c r="CD42" i="6" s="1"/>
  <c r="CD48" i="6" s="1"/>
  <c r="CF47" i="10"/>
  <c r="CF49" i="10" s="1"/>
  <c r="CI28" i="11"/>
  <c r="CI29" i="11"/>
  <c r="CD47" i="7"/>
  <c r="CD49" i="7" s="1"/>
  <c r="CE40" i="6"/>
  <c r="CI29" i="10"/>
  <c r="CI28" i="10"/>
  <c r="CH29" i="7"/>
  <c r="CH28" i="7"/>
  <c r="CG29" i="7"/>
  <c r="CG28" i="7"/>
  <c r="CF28" i="6"/>
  <c r="CF29" i="6"/>
  <c r="CC47" i="6"/>
  <c r="CC49" i="6" s="1"/>
  <c r="CE47" i="7"/>
  <c r="CE49" i="7" s="1"/>
  <c r="CF48" i="7"/>
  <c r="CF47" i="11"/>
  <c r="CF49" i="11" s="1"/>
  <c r="CG40" i="11"/>
  <c r="CG41" i="11" s="1"/>
  <c r="CG42" i="11" s="1"/>
  <c r="CG30" i="11"/>
  <c r="CH40" i="11"/>
  <c r="CH41" i="11" s="1"/>
  <c r="CH42" i="11" s="1"/>
  <c r="CH30" i="11"/>
  <c r="CG40" i="10"/>
  <c r="CG41" i="10" s="1"/>
  <c r="CG42" i="10" s="1"/>
  <c r="CG30" i="10"/>
  <c r="CH40" i="10"/>
  <c r="CH41" i="10" s="1"/>
  <c r="CH42" i="10" s="1"/>
  <c r="CH30" i="10"/>
  <c r="CE30" i="6"/>
  <c r="CG25" i="6"/>
  <c r="EF101" i="10"/>
  <c r="ED101" i="10"/>
  <c r="EG100" i="10"/>
  <c r="EI99" i="10"/>
  <c r="EN96" i="5"/>
  <c r="EG96" i="5"/>
  <c r="EK102" i="5"/>
  <c r="EE101" i="5"/>
  <c r="EY100" i="5"/>
  <c r="EZ100" i="5" s="1"/>
  <c r="EM97" i="5"/>
  <c r="EG97" i="7"/>
  <c r="ET96" i="5"/>
  <c r="EF102" i="11"/>
  <c r="ED102" i="11"/>
  <c r="CH23" i="6"/>
  <c r="CI23" i="7"/>
  <c r="CI25" i="7" s="1"/>
  <c r="EG101" i="11"/>
  <c r="ED98" i="7"/>
  <c r="EF98" i="7"/>
  <c r="ES97" i="5"/>
  <c r="CJ23" i="10"/>
  <c r="CJ23" i="11"/>
  <c r="CJ25" i="11" s="1"/>
  <c r="DH33" i="6" l="1"/>
  <c r="DH21" i="6" s="1"/>
  <c r="DH33" i="7"/>
  <c r="DH21" i="7" s="1"/>
  <c r="DN148" i="88"/>
  <c r="DN157" i="88"/>
  <c r="DO84" i="88"/>
  <c r="DO35" i="88"/>
  <c r="DO108" i="88"/>
  <c r="DI33" i="11" s="1"/>
  <c r="DI21" i="11" s="1"/>
  <c r="DO59" i="88"/>
  <c r="DO99" i="88"/>
  <c r="DO50" i="88"/>
  <c r="DN133" i="88"/>
  <c r="CD47" i="6"/>
  <c r="CD49" i="6" s="1"/>
  <c r="CE41" i="6"/>
  <c r="CE42" i="6" s="1"/>
  <c r="CE48" i="6" s="1"/>
  <c r="CF47" i="7"/>
  <c r="CF49" i="7" s="1"/>
  <c r="CF40" i="6"/>
  <c r="CJ29" i="11"/>
  <c r="CJ28" i="11"/>
  <c r="CG29" i="6"/>
  <c r="CG28" i="6"/>
  <c r="CI29" i="7"/>
  <c r="CI28" i="7"/>
  <c r="CH48" i="10"/>
  <c r="CH48" i="11"/>
  <c r="CG48" i="10"/>
  <c r="CG48" i="11"/>
  <c r="EH96" i="5"/>
  <c r="EG101" i="10"/>
  <c r="CH40" i="7"/>
  <c r="CH41" i="7" s="1"/>
  <c r="CH42" i="7" s="1"/>
  <c r="CH30" i="7"/>
  <c r="CG40" i="7"/>
  <c r="CG41" i="7" s="1"/>
  <c r="CG42" i="7" s="1"/>
  <c r="CG30" i="7"/>
  <c r="CI40" i="11"/>
  <c r="CI41" i="11" s="1"/>
  <c r="CI42" i="11" s="1"/>
  <c r="CI30" i="11"/>
  <c r="CI40" i="10"/>
  <c r="CI41" i="10" s="1"/>
  <c r="CI42" i="10" s="1"/>
  <c r="CI30" i="10"/>
  <c r="CF30" i="6"/>
  <c r="EG102" i="11"/>
  <c r="CH25" i="6"/>
  <c r="EF102" i="10"/>
  <c r="ED102" i="10"/>
  <c r="EN97" i="5"/>
  <c r="EG97" i="5"/>
  <c r="EK103" i="5"/>
  <c r="EE102" i="5"/>
  <c r="EY101" i="5"/>
  <c r="EZ101" i="5" s="1"/>
  <c r="EM99" i="5"/>
  <c r="ES99" i="5"/>
  <c r="EC98" i="5"/>
  <c r="CI23" i="6"/>
  <c r="ET97" i="5"/>
  <c r="CK23" i="11"/>
  <c r="CK25" i="11" s="1"/>
  <c r="EF103" i="11"/>
  <c r="ED103" i="11"/>
  <c r="CK23" i="10"/>
  <c r="CK25" i="10" s="1"/>
  <c r="EF100" i="7"/>
  <c r="ED100" i="7"/>
  <c r="EI98" i="7"/>
  <c r="CJ23" i="7"/>
  <c r="CJ25" i="7" s="1"/>
  <c r="CJ25" i="10"/>
  <c r="EG98" i="7"/>
  <c r="EH97" i="5" l="1"/>
  <c r="EG103" i="11"/>
  <c r="DI33" i="6"/>
  <c r="DI21" i="6" s="1"/>
  <c r="DI33" i="7"/>
  <c r="DI21" i="7" s="1"/>
  <c r="DO133" i="88"/>
  <c r="DO157" i="88"/>
  <c r="DO148" i="88"/>
  <c r="DP84" i="88"/>
  <c r="DP35" i="88"/>
  <c r="DP99" i="88"/>
  <c r="DJ33" i="6" s="1"/>
  <c r="DP50" i="88"/>
  <c r="DP59" i="88"/>
  <c r="DP108" i="88"/>
  <c r="CE47" i="6"/>
  <c r="CE49" i="6" s="1"/>
  <c r="CF41" i="6"/>
  <c r="CF42" i="6" s="1"/>
  <c r="CF48" i="6" s="1"/>
  <c r="CH47" i="11"/>
  <c r="CH49" i="11" s="1"/>
  <c r="CG30" i="6"/>
  <c r="CK29" i="11"/>
  <c r="CK28" i="11"/>
  <c r="CH47" i="10"/>
  <c r="CH49" i="10" s="1"/>
  <c r="CJ28" i="7"/>
  <c r="CJ29" i="7"/>
  <c r="CH28" i="6"/>
  <c r="CH29" i="6"/>
  <c r="CK28" i="10"/>
  <c r="CK29" i="10"/>
  <c r="CJ29" i="10"/>
  <c r="CJ28" i="10"/>
  <c r="CG47" i="10"/>
  <c r="CG49" i="10" s="1"/>
  <c r="CI48" i="11"/>
  <c r="CH48" i="7"/>
  <c r="CI48" i="10"/>
  <c r="CG48" i="7"/>
  <c r="CG47" i="11"/>
  <c r="CG49" i="11" s="1"/>
  <c r="CG40" i="6"/>
  <c r="CG41" i="6" s="1"/>
  <c r="CG42" i="6" s="1"/>
  <c r="CJ40" i="11"/>
  <c r="CJ41" i="11" s="1"/>
  <c r="CJ42" i="11" s="1"/>
  <c r="CJ30" i="11"/>
  <c r="CI40" i="7"/>
  <c r="CI30" i="7"/>
  <c r="CI25" i="6"/>
  <c r="EF103" i="10"/>
  <c r="ED103" i="10"/>
  <c r="EG102" i="10"/>
  <c r="EN99" i="5"/>
  <c r="EG99" i="5"/>
  <c r="EK104" i="5"/>
  <c r="EE103" i="5"/>
  <c r="ET99" i="5"/>
  <c r="EY102" i="5"/>
  <c r="EZ102" i="5" s="1"/>
  <c r="EM100" i="5"/>
  <c r="CL23" i="11"/>
  <c r="EI99" i="7"/>
  <c r="EG100" i="7"/>
  <c r="CK23" i="7"/>
  <c r="CK25" i="7" s="1"/>
  <c r="CJ23" i="6"/>
  <c r="ED101" i="7"/>
  <c r="EF101" i="7"/>
  <c r="ED104" i="11"/>
  <c r="EF104" i="11"/>
  <c r="CL23" i="10"/>
  <c r="ES100" i="5"/>
  <c r="DP133" i="88" l="1"/>
  <c r="DJ33" i="7"/>
  <c r="DP157" i="88"/>
  <c r="DP148" i="88"/>
  <c r="DR108" i="88"/>
  <c r="DR59" i="88"/>
  <c r="DR50" i="88"/>
  <c r="DR99" i="88"/>
  <c r="DK33" i="6" s="1"/>
  <c r="DR84" i="88"/>
  <c r="DK33" i="7" s="1"/>
  <c r="DR35" i="88"/>
  <c r="DJ33" i="11"/>
  <c r="DQ108" i="88"/>
  <c r="DQ99" i="88"/>
  <c r="DQ84" i="88"/>
  <c r="CF47" i="6"/>
  <c r="CF49" i="6" s="1"/>
  <c r="CW37" i="10"/>
  <c r="CS37" i="10"/>
  <c r="CO37" i="10"/>
  <c r="CV37" i="10"/>
  <c r="CR37" i="10"/>
  <c r="CN37" i="10"/>
  <c r="CU37" i="10"/>
  <c r="CQ37" i="10"/>
  <c r="CM37" i="10"/>
  <c r="CT37" i="10"/>
  <c r="CP37" i="10"/>
  <c r="CL25" i="11"/>
  <c r="CL28" i="11" s="1"/>
  <c r="CT37" i="11"/>
  <c r="CP37" i="11"/>
  <c r="CW37" i="11"/>
  <c r="CS37" i="11"/>
  <c r="CO37" i="11"/>
  <c r="CV37" i="11"/>
  <c r="CR37" i="11"/>
  <c r="CN37" i="11"/>
  <c r="CM37" i="11"/>
  <c r="CU37" i="11"/>
  <c r="CQ37" i="11"/>
  <c r="CI41" i="7"/>
  <c r="CI42" i="7" s="1"/>
  <c r="CI48" i="7" s="1"/>
  <c r="CG47" i="7"/>
  <c r="CG49" i="7" s="1"/>
  <c r="CH47" i="7"/>
  <c r="CH49" i="7" s="1"/>
  <c r="CH40" i="6"/>
  <c r="CH41" i="6" s="1"/>
  <c r="CH42" i="6" s="1"/>
  <c r="CH48" i="6" s="1"/>
  <c r="CI47" i="10"/>
  <c r="CI49" i="10" s="1"/>
  <c r="CL29" i="11"/>
  <c r="CK29" i="7"/>
  <c r="CK28" i="7"/>
  <c r="CI28" i="6"/>
  <c r="CI29" i="6"/>
  <c r="CJ48" i="11"/>
  <c r="CG48" i="6"/>
  <c r="CI47" i="11"/>
  <c r="CI49" i="11" s="1"/>
  <c r="EH99" i="5"/>
  <c r="EG103" i="10"/>
  <c r="CJ40" i="10"/>
  <c r="CJ41" i="10" s="1"/>
  <c r="CJ42" i="10" s="1"/>
  <c r="CJ30" i="10"/>
  <c r="CK40" i="11"/>
  <c r="CK41" i="11" s="1"/>
  <c r="CK42" i="11" s="1"/>
  <c r="CK30" i="11"/>
  <c r="CK40" i="10"/>
  <c r="CK41" i="10" s="1"/>
  <c r="CK42" i="10" s="1"/>
  <c r="CK30" i="10"/>
  <c r="CJ40" i="7"/>
  <c r="CJ41" i="7" s="1"/>
  <c r="CJ42" i="7" s="1"/>
  <c r="CJ30" i="7"/>
  <c r="CH30" i="6"/>
  <c r="CJ25" i="6"/>
  <c r="EF104" i="10"/>
  <c r="ED104" i="10"/>
  <c r="EN100" i="5"/>
  <c r="EG100" i="5"/>
  <c r="EK105" i="5"/>
  <c r="EE104" i="5"/>
  <c r="EY103" i="5"/>
  <c r="EZ103" i="5" s="1"/>
  <c r="EM101" i="5"/>
  <c r="ED105" i="11"/>
  <c r="EF105" i="11"/>
  <c r="CK23" i="6"/>
  <c r="CK25" i="6" s="1"/>
  <c r="EG101" i="7"/>
  <c r="EG104" i="11"/>
  <c r="CM23" i="10"/>
  <c r="CM25" i="10" s="1"/>
  <c r="ED102" i="7"/>
  <c r="EF102" i="7"/>
  <c r="CL25" i="10"/>
  <c r="ET100" i="5"/>
  <c r="CM23" i="11"/>
  <c r="ES101" i="5"/>
  <c r="CL23" i="7"/>
  <c r="EH100" i="5" l="1"/>
  <c r="DR133" i="88"/>
  <c r="DS108" i="88"/>
  <c r="DL33" i="11" s="1"/>
  <c r="DS59" i="88"/>
  <c r="DJ53" i="7"/>
  <c r="DJ21" i="7"/>
  <c r="DJ53" i="11"/>
  <c r="DJ21" i="11"/>
  <c r="DS99" i="88"/>
  <c r="DL33" i="6" s="1"/>
  <c r="DS50" i="88"/>
  <c r="DK33" i="11"/>
  <c r="DJ53" i="6"/>
  <c r="DJ21" i="6"/>
  <c r="DK21" i="6" s="1"/>
  <c r="DS84" i="88"/>
  <c r="DL33" i="7" s="1"/>
  <c r="DS35" i="88"/>
  <c r="DR148" i="88"/>
  <c r="DR157" i="88"/>
  <c r="CX37" i="10"/>
  <c r="CL25" i="7"/>
  <c r="CL29" i="7" s="1"/>
  <c r="CN37" i="7"/>
  <c r="CR37" i="7"/>
  <c r="CV37" i="7"/>
  <c r="CO37" i="7"/>
  <c r="CS37" i="7"/>
  <c r="CT37" i="7"/>
  <c r="CQ37" i="7"/>
  <c r="CM37" i="7"/>
  <c r="CU37" i="7"/>
  <c r="CP37" i="7"/>
  <c r="CW37" i="7"/>
  <c r="CX37" i="11"/>
  <c r="CI40" i="6"/>
  <c r="CI47" i="7"/>
  <c r="CI49" i="7" s="1"/>
  <c r="CH47" i="6"/>
  <c r="CM29" i="10"/>
  <c r="CM28" i="10"/>
  <c r="CK29" i="6"/>
  <c r="CK28" i="6"/>
  <c r="CL28" i="10"/>
  <c r="CL29" i="10"/>
  <c r="CJ28" i="6"/>
  <c r="CJ29" i="6"/>
  <c r="CG47" i="6"/>
  <c r="CG49" i="6" s="1"/>
  <c r="CJ48" i="7"/>
  <c r="CK48" i="11"/>
  <c r="CJ47" i="11"/>
  <c r="CJ49" i="11" s="1"/>
  <c r="CK48" i="10"/>
  <c r="CJ48" i="10"/>
  <c r="CL40" i="11"/>
  <c r="CL41" i="11" s="1"/>
  <c r="CL42" i="11" s="1"/>
  <c r="CL30" i="11"/>
  <c r="CL52" i="11" s="1"/>
  <c r="CK40" i="7"/>
  <c r="CK41" i="7" s="1"/>
  <c r="CK42" i="7" s="1"/>
  <c r="CK30" i="7"/>
  <c r="CI30" i="6"/>
  <c r="EG105" i="11"/>
  <c r="ED105" i="10"/>
  <c r="EF105" i="10"/>
  <c r="EG104" i="10"/>
  <c r="EN101" i="5"/>
  <c r="EG101" i="5"/>
  <c r="EK106" i="5"/>
  <c r="EE105" i="5"/>
  <c r="EY104" i="5"/>
  <c r="EZ104" i="5" s="1"/>
  <c r="EM102" i="5"/>
  <c r="CM23" i="7"/>
  <c r="CM25" i="7" s="1"/>
  <c r="ES102" i="5"/>
  <c r="ED103" i="7"/>
  <c r="EF103" i="7"/>
  <c r="ED106" i="11"/>
  <c r="EF106" i="11"/>
  <c r="ET101" i="5"/>
  <c r="CM25" i="11"/>
  <c r="CL23" i="6"/>
  <c r="CN23" i="11"/>
  <c r="CN23" i="10"/>
  <c r="EG102" i="7"/>
  <c r="CL28" i="7" l="1"/>
  <c r="DL21" i="6"/>
  <c r="DS148" i="88"/>
  <c r="DK21" i="7"/>
  <c r="DS157" i="88"/>
  <c r="DT99" i="88"/>
  <c r="DT50" i="88"/>
  <c r="DL21" i="7"/>
  <c r="DS133" i="88"/>
  <c r="DT84" i="88"/>
  <c r="DM33" i="7" s="1"/>
  <c r="DT35" i="88"/>
  <c r="DK21" i="11"/>
  <c r="DL21" i="11" s="1"/>
  <c r="DT108" i="88"/>
  <c r="DM33" i="11" s="1"/>
  <c r="DT59" i="88"/>
  <c r="CX37" i="7"/>
  <c r="CL25" i="6"/>
  <c r="CL28" i="6" s="1"/>
  <c r="CV37" i="6"/>
  <c r="CR37" i="6"/>
  <c r="CN37" i="6"/>
  <c r="CU37" i="6"/>
  <c r="CQ37" i="6"/>
  <c r="CM37" i="6"/>
  <c r="CT37" i="6"/>
  <c r="CP37" i="6"/>
  <c r="CW37" i="6"/>
  <c r="CS37" i="6"/>
  <c r="CO37" i="6"/>
  <c r="CI41" i="6"/>
  <c r="CI42" i="6" s="1"/>
  <c r="CI48" i="6" s="1"/>
  <c r="CK40" i="6"/>
  <c r="EH101" i="5"/>
  <c r="CJ30" i="6"/>
  <c r="CJ47" i="10"/>
  <c r="CJ49" i="10" s="1"/>
  <c r="CM28" i="11"/>
  <c r="CM29" i="11"/>
  <c r="CJ47" i="7"/>
  <c r="CJ49" i="7" s="1"/>
  <c r="CM29" i="7"/>
  <c r="CM28" i="7"/>
  <c r="CL48" i="11"/>
  <c r="CK48" i="7"/>
  <c r="CK47" i="10"/>
  <c r="CK49" i="10" s="1"/>
  <c r="CK47" i="11"/>
  <c r="CK49" i="11" s="1"/>
  <c r="EG106" i="11"/>
  <c r="CL40" i="10"/>
  <c r="CL41" i="10" s="1"/>
  <c r="CL42" i="10" s="1"/>
  <c r="CL30" i="10"/>
  <c r="CL52" i="10" s="1"/>
  <c r="CL40" i="7"/>
  <c r="CL41" i="7" s="1"/>
  <c r="CL42" i="7" s="1"/>
  <c r="CL30" i="7"/>
  <c r="CL52" i="7" s="1"/>
  <c r="CM40" i="10"/>
  <c r="CM41" i="10" s="1"/>
  <c r="CM42" i="10" s="1"/>
  <c r="CM30" i="10"/>
  <c r="CJ40" i="6"/>
  <c r="CJ41" i="6" s="1"/>
  <c r="CJ42" i="6" s="1"/>
  <c r="CK30" i="6"/>
  <c r="EG103" i="7"/>
  <c r="EG105" i="10"/>
  <c r="ED106" i="10"/>
  <c r="EF106" i="10"/>
  <c r="EN102" i="5"/>
  <c r="EG102" i="5"/>
  <c r="EK107" i="5"/>
  <c r="EE106" i="5"/>
  <c r="EY105" i="5"/>
  <c r="EZ105" i="5" s="1"/>
  <c r="ET102" i="5"/>
  <c r="EM103" i="5"/>
  <c r="CO23" i="10"/>
  <c r="CO25" i="10" s="1"/>
  <c r="CH49" i="6"/>
  <c r="CO23" i="11"/>
  <c r="ED107" i="11"/>
  <c r="EF107" i="11"/>
  <c r="ED104" i="7"/>
  <c r="EF104" i="7"/>
  <c r="ES103" i="5"/>
  <c r="CM23" i="6"/>
  <c r="CM25" i="6" s="1"/>
  <c r="CN25" i="10"/>
  <c r="CN25" i="11"/>
  <c r="CN23" i="7"/>
  <c r="DT148" i="88" l="1"/>
  <c r="DM33" i="6"/>
  <c r="DM21" i="6" s="1"/>
  <c r="DU108" i="88"/>
  <c r="DN33" i="11" s="1"/>
  <c r="DU59" i="88"/>
  <c r="DU84" i="88"/>
  <c r="DN33" i="7" s="1"/>
  <c r="DU35" i="88"/>
  <c r="DT133" i="88"/>
  <c r="DM21" i="7"/>
  <c r="DT157" i="88"/>
  <c r="DM21" i="11"/>
  <c r="DU50" i="88"/>
  <c r="DU99" i="88"/>
  <c r="CL29" i="6"/>
  <c r="CL30" i="6" s="1"/>
  <c r="CL52" i="6" s="1"/>
  <c r="CX37" i="6"/>
  <c r="CI47" i="6"/>
  <c r="CI49" i="6" s="1"/>
  <c r="CK41" i="6"/>
  <c r="CK42" i="6" s="1"/>
  <c r="CK48" i="6" s="1"/>
  <c r="CL47" i="11"/>
  <c r="CL49" i="11" s="1"/>
  <c r="CL50" i="11" s="1"/>
  <c r="CL54" i="11" s="1"/>
  <c r="EG107" i="11"/>
  <c r="EH102" i="5"/>
  <c r="CK47" i="7"/>
  <c r="CK49" i="7" s="1"/>
  <c r="CN29" i="11"/>
  <c r="CN28" i="11"/>
  <c r="CN28" i="10"/>
  <c r="CN29" i="10"/>
  <c r="CM28" i="6"/>
  <c r="CM29" i="6"/>
  <c r="CO28" i="10"/>
  <c r="CO29" i="10"/>
  <c r="CM48" i="10"/>
  <c r="CL48" i="10"/>
  <c r="CJ48" i="6"/>
  <c r="CL48" i="7"/>
  <c r="K19" i="95"/>
  <c r="CM40" i="7"/>
  <c r="CM41" i="7" s="1"/>
  <c r="CM42" i="7" s="1"/>
  <c r="CM30" i="7"/>
  <c r="CM40" i="11"/>
  <c r="CM41" i="11" s="1"/>
  <c r="CM42" i="11" s="1"/>
  <c r="CM30" i="11"/>
  <c r="EF107" i="10"/>
  <c r="ED107" i="10"/>
  <c r="EG106" i="10"/>
  <c r="EN103" i="5"/>
  <c r="EG103" i="5"/>
  <c r="EK108" i="5"/>
  <c r="EE107" i="5"/>
  <c r="ET103" i="5"/>
  <c r="EY106" i="5"/>
  <c r="EZ106" i="5" s="1"/>
  <c r="EM104" i="5"/>
  <c r="ES104" i="5"/>
  <c r="EF105" i="7"/>
  <c r="ED105" i="7"/>
  <c r="CO25" i="11"/>
  <c r="CN25" i="7"/>
  <c r="CP23" i="11"/>
  <c r="CP25" i="11" s="1"/>
  <c r="CO23" i="7"/>
  <c r="CN23" i="6"/>
  <c r="CN25" i="6" s="1"/>
  <c r="ED108" i="11"/>
  <c r="EF108" i="11"/>
  <c r="EG104" i="7"/>
  <c r="CP23" i="10"/>
  <c r="CP25" i="10" s="1"/>
  <c r="DU157" i="88" l="1"/>
  <c r="DN21" i="11"/>
  <c r="DN33" i="6"/>
  <c r="DN21" i="6" s="1"/>
  <c r="DV84" i="88"/>
  <c r="DO33" i="7" s="1"/>
  <c r="DV35" i="88"/>
  <c r="DU148" i="88"/>
  <c r="K28" i="95"/>
  <c r="DV99" i="88"/>
  <c r="DV50" i="88"/>
  <c r="DN21" i="7"/>
  <c r="DV108" i="88"/>
  <c r="DV59" i="88"/>
  <c r="DU133" i="88"/>
  <c r="CL40" i="6"/>
  <c r="CL41" i="6" s="1"/>
  <c r="CL42" i="6" s="1"/>
  <c r="CL48" i="6" s="1"/>
  <c r="CK47" i="6"/>
  <c r="CK49" i="6" s="1"/>
  <c r="CM47" i="10"/>
  <c r="CM49" i="10" s="1"/>
  <c r="CO29" i="11"/>
  <c r="CO28" i="11"/>
  <c r="CP29" i="11"/>
  <c r="CP28" i="11"/>
  <c r="CJ47" i="6"/>
  <c r="CJ49" i="6" s="1"/>
  <c r="CL47" i="7"/>
  <c r="K24" i="95" s="1"/>
  <c r="CL47" i="10"/>
  <c r="K25" i="95" s="1"/>
  <c r="CN28" i="6"/>
  <c r="CN29" i="6"/>
  <c r="CN28" i="7"/>
  <c r="CN29" i="7"/>
  <c r="CP29" i="10"/>
  <c r="CP28" i="10"/>
  <c r="CM48" i="7"/>
  <c r="CM48" i="11"/>
  <c r="K16" i="95"/>
  <c r="K37" i="95"/>
  <c r="H11" i="97" s="1"/>
  <c r="K15" i="95"/>
  <c r="EG105" i="7"/>
  <c r="EH103" i="5"/>
  <c r="CN40" i="11"/>
  <c r="CN41" i="11" s="1"/>
  <c r="CN42" i="11" s="1"/>
  <c r="CN30" i="11"/>
  <c r="CO40" i="10"/>
  <c r="CO41" i="10" s="1"/>
  <c r="CO42" i="10" s="1"/>
  <c r="CO30" i="10"/>
  <c r="CN40" i="10"/>
  <c r="CN41" i="10" s="1"/>
  <c r="CN42" i="10" s="1"/>
  <c r="CN30" i="10"/>
  <c r="EG107" i="10"/>
  <c r="EF108" i="10"/>
  <c r="ED108" i="10"/>
  <c r="ET104" i="5"/>
  <c r="EN104" i="5"/>
  <c r="EH104" i="5" s="1"/>
  <c r="EG104" i="5"/>
  <c r="EK109" i="5"/>
  <c r="EE108" i="5"/>
  <c r="EY107" i="5"/>
  <c r="EZ107" i="5" s="1"/>
  <c r="EM105" i="5"/>
  <c r="CO23" i="6"/>
  <c r="CP23" i="7"/>
  <c r="CP25" i="7" s="1"/>
  <c r="EG108" i="11"/>
  <c r="ES105" i="5"/>
  <c r="ET105" i="5" s="1"/>
  <c r="CQ23" i="10"/>
  <c r="ED109" i="11"/>
  <c r="EF109" i="11"/>
  <c r="ED106" i="7"/>
  <c r="EF106" i="7"/>
  <c r="CQ23" i="11"/>
  <c r="CO25" i="7"/>
  <c r="DO33" i="6" l="1"/>
  <c r="DO21" i="6" s="1"/>
  <c r="DV133" i="88"/>
  <c r="DV148" i="88"/>
  <c r="DO33" i="11"/>
  <c r="DO21" i="11" s="1"/>
  <c r="DO21" i="7"/>
  <c r="DV157" i="88"/>
  <c r="DW99" i="88"/>
  <c r="DW50" i="88"/>
  <c r="DW108" i="88"/>
  <c r="DP33" i="11" s="1"/>
  <c r="DW59" i="88"/>
  <c r="DW35" i="88"/>
  <c r="DW84" i="88"/>
  <c r="DP33" i="7" s="1"/>
  <c r="CL47" i="6"/>
  <c r="K27" i="95" s="1"/>
  <c r="CL49" i="7"/>
  <c r="CL49" i="10"/>
  <c r="CM47" i="7"/>
  <c r="CM49" i="7" s="1"/>
  <c r="CN40" i="6"/>
  <c r="CO29" i="7"/>
  <c r="CO28" i="7"/>
  <c r="CP29" i="7"/>
  <c r="CP28" i="7"/>
  <c r="CO48" i="10"/>
  <c r="CM47" i="11"/>
  <c r="CM49" i="11" s="1"/>
  <c r="CN48" i="10"/>
  <c r="CN48" i="11"/>
  <c r="K18" i="95"/>
  <c r="CO40" i="11"/>
  <c r="CO41" i="11" s="1"/>
  <c r="CO42" i="11" s="1"/>
  <c r="CO30" i="11"/>
  <c r="CN40" i="7"/>
  <c r="CN41" i="7" s="1"/>
  <c r="CN42" i="7" s="1"/>
  <c r="CN30" i="7"/>
  <c r="CP40" i="11"/>
  <c r="CP41" i="11" s="1"/>
  <c r="CP42" i="11" s="1"/>
  <c r="CP30" i="11"/>
  <c r="CP40" i="10"/>
  <c r="CP41" i="10" s="1"/>
  <c r="CP42" i="10" s="1"/>
  <c r="CP30" i="10"/>
  <c r="CM40" i="6"/>
  <c r="CM41" i="6" s="1"/>
  <c r="CM42" i="6" s="1"/>
  <c r="CM30" i="6"/>
  <c r="CN30" i="6"/>
  <c r="EG108" i="10"/>
  <c r="CO25" i="6"/>
  <c r="ED109" i="10"/>
  <c r="EF109" i="10"/>
  <c r="EN105" i="5"/>
  <c r="EH105" i="5" s="1"/>
  <c r="EG105" i="5"/>
  <c r="EK110" i="5"/>
  <c r="EE109" i="5"/>
  <c r="EY108" i="5"/>
  <c r="EZ108" i="5" s="1"/>
  <c r="EM106" i="5"/>
  <c r="EF107" i="7"/>
  <c r="ED107" i="7"/>
  <c r="CQ25" i="11"/>
  <c r="CP23" i="6"/>
  <c r="CR23" i="11"/>
  <c r="EF110" i="11"/>
  <c r="ED110" i="11"/>
  <c r="ES106" i="5"/>
  <c r="ET106" i="5" s="1"/>
  <c r="EG109" i="11"/>
  <c r="CQ25" i="10"/>
  <c r="CQ23" i="7"/>
  <c r="CQ25" i="7" s="1"/>
  <c r="CR23" i="10"/>
  <c r="EG106" i="7"/>
  <c r="DP33" i="6" l="1"/>
  <c r="DP21" i="6" s="1"/>
  <c r="DX108" i="88"/>
  <c r="DX59" i="88"/>
  <c r="DW157" i="88"/>
  <c r="DP21" i="11"/>
  <c r="DW148" i="88"/>
  <c r="DP21" i="7"/>
  <c r="DW133" i="88"/>
  <c r="DX35" i="88"/>
  <c r="DX84" i="88"/>
  <c r="DQ33" i="7" s="1"/>
  <c r="DX50" i="88"/>
  <c r="DX99" i="88"/>
  <c r="CL49" i="6"/>
  <c r="CL50" i="6" s="1"/>
  <c r="CL54" i="6" s="1"/>
  <c r="CN41" i="6"/>
  <c r="CN42" i="6" s="1"/>
  <c r="CN48" i="6" s="1"/>
  <c r="K33" i="95"/>
  <c r="H7" i="97" s="1"/>
  <c r="CL50" i="7"/>
  <c r="CL54" i="7" s="1"/>
  <c r="K34" i="95"/>
  <c r="H8" i="97" s="1"/>
  <c r="CL50" i="10"/>
  <c r="CL54" i="10" s="1"/>
  <c r="CN47" i="10"/>
  <c r="CN49" i="10" s="1"/>
  <c r="CO47" i="10"/>
  <c r="CO49" i="10" s="1"/>
  <c r="CQ28" i="11"/>
  <c r="CQ29" i="11"/>
  <c r="CN47" i="11"/>
  <c r="CN49" i="11" s="1"/>
  <c r="CO29" i="6"/>
  <c r="CO28" i="6"/>
  <c r="CQ29" i="7"/>
  <c r="CQ28" i="7"/>
  <c r="CQ28" i="10"/>
  <c r="CQ29" i="10"/>
  <c r="CM48" i="6"/>
  <c r="CP48" i="11"/>
  <c r="CO48" i="11"/>
  <c r="CP48" i="10"/>
  <c r="CN48" i="7"/>
  <c r="EG109" i="10"/>
  <c r="CO40" i="7"/>
  <c r="CO41" i="7" s="1"/>
  <c r="CO42" i="7" s="1"/>
  <c r="CO30" i="7"/>
  <c r="CP40" i="7"/>
  <c r="CP41" i="7" s="1"/>
  <c r="CP42" i="7" s="1"/>
  <c r="CP30" i="7"/>
  <c r="CP25" i="6"/>
  <c r="EF110" i="10"/>
  <c r="ED110" i="10"/>
  <c r="EG107" i="7"/>
  <c r="EG110" i="11"/>
  <c r="EN106" i="5"/>
  <c r="EH106" i="5" s="1"/>
  <c r="EG106" i="5"/>
  <c r="EK112" i="5"/>
  <c r="EE110" i="5"/>
  <c r="EY109" i="5"/>
  <c r="EZ109" i="5" s="1"/>
  <c r="EM107" i="5"/>
  <c r="ES107" i="5"/>
  <c r="EF111" i="11"/>
  <c r="ED111" i="11"/>
  <c r="CS23" i="10"/>
  <c r="CS25" i="10" s="1"/>
  <c r="CS23" i="11"/>
  <c r="CQ23" i="6"/>
  <c r="CR25" i="11"/>
  <c r="CR23" i="7"/>
  <c r="CR25" i="7" s="1"/>
  <c r="CR25" i="10"/>
  <c r="ED108" i="7"/>
  <c r="EF108" i="7"/>
  <c r="DQ33" i="6" l="1"/>
  <c r="DQ21" i="6" s="1"/>
  <c r="K36" i="95"/>
  <c r="H10" i="97" s="1"/>
  <c r="DX133" i="88"/>
  <c r="DX157" i="88"/>
  <c r="DY50" i="88"/>
  <c r="DY99" i="88"/>
  <c r="DQ21" i="7"/>
  <c r="DY108" i="88"/>
  <c r="DR33" i="11" s="1"/>
  <c r="DY59" i="88"/>
  <c r="DX148" i="88"/>
  <c r="DQ33" i="11"/>
  <c r="DQ21" i="11" s="1"/>
  <c r="DY84" i="88"/>
  <c r="DR33" i="7" s="1"/>
  <c r="DY35" i="88"/>
  <c r="CN47" i="6"/>
  <c r="CN49" i="6" s="1"/>
  <c r="CO30" i="6"/>
  <c r="CR29" i="11"/>
  <c r="CR28" i="11"/>
  <c r="CP47" i="11"/>
  <c r="CP49" i="11" s="1"/>
  <c r="CN47" i="7"/>
  <c r="CN49" i="7" s="1"/>
  <c r="CP47" i="10"/>
  <c r="CP49" i="10" s="1"/>
  <c r="CP28" i="6"/>
  <c r="CP29" i="6"/>
  <c r="CS28" i="10"/>
  <c r="CS29" i="10"/>
  <c r="CR29" i="10"/>
  <c r="CR28" i="10"/>
  <c r="CR28" i="7"/>
  <c r="CR29" i="7"/>
  <c r="CO48" i="7"/>
  <c r="CP48" i="7"/>
  <c r="CO47" i="11"/>
  <c r="CO49" i="11" s="1"/>
  <c r="CM47" i="6"/>
  <c r="CM49" i="6" s="1"/>
  <c r="CO40" i="6"/>
  <c r="CO41" i="6" s="1"/>
  <c r="CO42" i="6" s="1"/>
  <c r="CQ40" i="7"/>
  <c r="CQ30" i="7"/>
  <c r="CQ40" i="11"/>
  <c r="CQ41" i="11" s="1"/>
  <c r="CQ42" i="11" s="1"/>
  <c r="CQ30" i="11"/>
  <c r="CQ40" i="10"/>
  <c r="CQ41" i="10" s="1"/>
  <c r="CQ42" i="10" s="1"/>
  <c r="CQ30" i="10"/>
  <c r="EG111" i="11"/>
  <c r="EI112" i="11" s="1"/>
  <c r="CQ25" i="6"/>
  <c r="ED111" i="10"/>
  <c r="EF111" i="10"/>
  <c r="EG110" i="10"/>
  <c r="EN107" i="5"/>
  <c r="EG107" i="5"/>
  <c r="EK113" i="5"/>
  <c r="EE112" i="5"/>
  <c r="EY110" i="5"/>
  <c r="EZ110" i="5" s="1"/>
  <c r="EM108" i="5"/>
  <c r="ED109" i="7"/>
  <c r="EF109" i="7"/>
  <c r="CS23" i="7"/>
  <c r="CS25" i="7" s="1"/>
  <c r="ED113" i="11"/>
  <c r="EF113" i="11"/>
  <c r="EI111" i="11"/>
  <c r="ES108" i="5"/>
  <c r="CT23" i="10"/>
  <c r="CT25" i="10" s="1"/>
  <c r="CS25" i="11"/>
  <c r="ET107" i="5"/>
  <c r="EG108" i="7"/>
  <c r="CR23" i="6"/>
  <c r="CT23" i="11"/>
  <c r="DY148" i="88" l="1"/>
  <c r="DR33" i="6"/>
  <c r="DR21" i="6" s="1"/>
  <c r="DZ59" i="88"/>
  <c r="DZ108" i="88"/>
  <c r="DS33" i="11" s="1"/>
  <c r="DZ50" i="88"/>
  <c r="DZ99" i="88"/>
  <c r="DR21" i="11"/>
  <c r="DY157" i="88"/>
  <c r="DR21" i="7"/>
  <c r="DY133" i="88"/>
  <c r="DZ35" i="88"/>
  <c r="DZ84" i="88"/>
  <c r="DS33" i="7" s="1"/>
  <c r="CQ41" i="7"/>
  <c r="CQ42" i="7" s="1"/>
  <c r="CQ48" i="7" s="1"/>
  <c r="CO47" i="7"/>
  <c r="CO49" i="7" s="1"/>
  <c r="CP40" i="6"/>
  <c r="EH107" i="5"/>
  <c r="CS29" i="11"/>
  <c r="CS28" i="11"/>
  <c r="CP47" i="7"/>
  <c r="CP49" i="7" s="1"/>
  <c r="CS29" i="7"/>
  <c r="CS28" i="7"/>
  <c r="CT28" i="10"/>
  <c r="CT29" i="10"/>
  <c r="CQ29" i="6"/>
  <c r="CQ28" i="6"/>
  <c r="CO48" i="6"/>
  <c r="CQ48" i="11"/>
  <c r="CQ48" i="10"/>
  <c r="CR40" i="10"/>
  <c r="CR41" i="10" s="1"/>
  <c r="CR42" i="10" s="1"/>
  <c r="CR30" i="10"/>
  <c r="CR40" i="11"/>
  <c r="CR41" i="11" s="1"/>
  <c r="CR42" i="11" s="1"/>
  <c r="CR30" i="11"/>
  <c r="CR40" i="7"/>
  <c r="CR41" i="7" s="1"/>
  <c r="CR42" i="7" s="1"/>
  <c r="CR30" i="7"/>
  <c r="CS40" i="10"/>
  <c r="CS41" i="10" s="1"/>
  <c r="CS42" i="10" s="1"/>
  <c r="CS30" i="10"/>
  <c r="CP30" i="6"/>
  <c r="CR25" i="6"/>
  <c r="EG109" i="7"/>
  <c r="EG111" i="10"/>
  <c r="EF113" i="10"/>
  <c r="EI111" i="10"/>
  <c r="ED113" i="10"/>
  <c r="EG113" i="11"/>
  <c r="EN108" i="5"/>
  <c r="EG108" i="5"/>
  <c r="EK114" i="5"/>
  <c r="EE113" i="5"/>
  <c r="EY112" i="5"/>
  <c r="EZ112" i="5" s="1"/>
  <c r="ET108" i="5"/>
  <c r="EM109" i="5"/>
  <c r="CS23" i="6"/>
  <c r="CS25" i="6" s="1"/>
  <c r="CU23" i="10"/>
  <c r="CU25" i="10" s="1"/>
  <c r="CT23" i="7"/>
  <c r="CT25" i="11"/>
  <c r="ES109" i="5"/>
  <c r="EF114" i="11"/>
  <c r="ED114" i="11"/>
  <c r="CU23" i="11"/>
  <c r="EF110" i="7"/>
  <c r="ED110" i="7"/>
  <c r="EH108" i="5" l="1"/>
  <c r="DZ157" i="88"/>
  <c r="DS21" i="11"/>
  <c r="DS33" i="6"/>
  <c r="DS21" i="6" s="1"/>
  <c r="DZ148" i="88"/>
  <c r="DS21" i="7"/>
  <c r="EA50" i="88"/>
  <c r="EA99" i="88"/>
  <c r="EA35" i="88"/>
  <c r="EA84" i="88"/>
  <c r="DT33" i="7" s="1"/>
  <c r="EA108" i="88"/>
  <c r="DT33" i="11" s="1"/>
  <c r="DT21" i="11" s="1"/>
  <c r="EA59" i="88"/>
  <c r="DZ133" i="88"/>
  <c r="CP41" i="6"/>
  <c r="CP42" i="6" s="1"/>
  <c r="CP48" i="6" s="1"/>
  <c r="CQ47" i="11"/>
  <c r="CQ49" i="11" s="1"/>
  <c r="CQ40" i="6"/>
  <c r="CT29" i="11"/>
  <c r="CT28" i="11"/>
  <c r="CU29" i="10"/>
  <c r="CU28" i="10"/>
  <c r="CR28" i="6"/>
  <c r="CR29" i="6"/>
  <c r="CS29" i="6"/>
  <c r="CS28" i="6"/>
  <c r="CQ47" i="10"/>
  <c r="CQ49" i="10" s="1"/>
  <c r="CO47" i="6"/>
  <c r="CO49" i="6" s="1"/>
  <c r="CR48" i="7"/>
  <c r="CR48" i="10"/>
  <c r="CQ47" i="7"/>
  <c r="CQ49" i="7" s="1"/>
  <c r="CS48" i="10"/>
  <c r="CR48" i="11"/>
  <c r="CT40" i="10"/>
  <c r="CT41" i="10" s="1"/>
  <c r="CT42" i="10" s="1"/>
  <c r="CT30" i="10"/>
  <c r="CS40" i="7"/>
  <c r="CS41" i="7" s="1"/>
  <c r="CS42" i="7" s="1"/>
  <c r="CS30" i="7"/>
  <c r="CS40" i="11"/>
  <c r="CS41" i="11" s="1"/>
  <c r="CS42" i="11" s="1"/>
  <c r="CS30" i="11"/>
  <c r="CQ30" i="6"/>
  <c r="ED114" i="10"/>
  <c r="EF114" i="10"/>
  <c r="EG113" i="10"/>
  <c r="EI112" i="10"/>
  <c r="EN109" i="5"/>
  <c r="EG109" i="5"/>
  <c r="EK115" i="5"/>
  <c r="EE114" i="5"/>
  <c r="EY113" i="5"/>
  <c r="EZ113" i="5" s="1"/>
  <c r="EM110" i="5"/>
  <c r="ES110" i="5"/>
  <c r="CT23" i="6"/>
  <c r="CT25" i="6" s="1"/>
  <c r="ET109" i="5"/>
  <c r="CV23" i="11"/>
  <c r="ED115" i="11"/>
  <c r="EF115" i="11"/>
  <c r="EG110" i="7"/>
  <c r="CU23" i="7"/>
  <c r="CU25" i="7" s="1"/>
  <c r="EG114" i="11"/>
  <c r="CT25" i="7"/>
  <c r="ED111" i="7"/>
  <c r="EF111" i="7"/>
  <c r="CU25" i="11"/>
  <c r="CV23" i="10"/>
  <c r="EH109" i="5" l="1"/>
  <c r="DT33" i="6"/>
  <c r="DT21" i="6" s="1"/>
  <c r="EB99" i="88"/>
  <c r="EB50" i="88"/>
  <c r="EA133" i="88"/>
  <c r="EB84" i="88"/>
  <c r="DU33" i="7" s="1"/>
  <c r="EB35" i="88"/>
  <c r="DT21" i="7"/>
  <c r="EB108" i="88"/>
  <c r="DU33" i="11" s="1"/>
  <c r="DU21" i="11" s="1"/>
  <c r="EB59" i="88"/>
  <c r="EA157" i="88"/>
  <c r="EA148" i="88"/>
  <c r="CP47" i="6"/>
  <c r="CP49" i="6" s="1"/>
  <c r="CQ41" i="6"/>
  <c r="CQ42" i="6" s="1"/>
  <c r="CQ48" i="6" s="1"/>
  <c r="CR40" i="6"/>
  <c r="CS40" i="6"/>
  <c r="CS41" i="6" s="1"/>
  <c r="CS42" i="6" s="1"/>
  <c r="CS48" i="6" s="1"/>
  <c r="CR47" i="10"/>
  <c r="CR49" i="10" s="1"/>
  <c r="CS47" i="10"/>
  <c r="CS49" i="10" s="1"/>
  <c r="CR47" i="7"/>
  <c r="CR49" i="7" s="1"/>
  <c r="CU28" i="11"/>
  <c r="CU29" i="11"/>
  <c r="CU29" i="7"/>
  <c r="CU28" i="7"/>
  <c r="CT29" i="7"/>
  <c r="CT28" i="7"/>
  <c r="CT28" i="6"/>
  <c r="CT29" i="6"/>
  <c r="CS48" i="7"/>
  <c r="CR47" i="11"/>
  <c r="CR49" i="11" s="1"/>
  <c r="CS48" i="11"/>
  <c r="CT48" i="10"/>
  <c r="CU40" i="10"/>
  <c r="CU41" i="10" s="1"/>
  <c r="CU42" i="10" s="1"/>
  <c r="CU30" i="10"/>
  <c r="CT40" i="11"/>
  <c r="CT41" i="11" s="1"/>
  <c r="CT42" i="11" s="1"/>
  <c r="CT30" i="11"/>
  <c r="CR30" i="6"/>
  <c r="CS30" i="6"/>
  <c r="EG115" i="11"/>
  <c r="EG114" i="10"/>
  <c r="ED115" i="10"/>
  <c r="EF115" i="10"/>
  <c r="EN110" i="5"/>
  <c r="EG110" i="5"/>
  <c r="EK116" i="5"/>
  <c r="EE115" i="5"/>
  <c r="ET110" i="5"/>
  <c r="EY114" i="5"/>
  <c r="EZ114" i="5" s="1"/>
  <c r="EM112" i="5"/>
  <c r="ED116" i="11"/>
  <c r="EF116" i="11"/>
  <c r="CW23" i="11"/>
  <c r="CW25" i="11" s="1"/>
  <c r="CU23" i="6"/>
  <c r="CU25" i="6" s="1"/>
  <c r="CW23" i="10"/>
  <c r="CW25" i="10" s="1"/>
  <c r="EG111" i="7"/>
  <c r="ES112" i="5"/>
  <c r="EC111" i="5"/>
  <c r="CV23" i="7"/>
  <c r="EI111" i="7"/>
  <c r="ED113" i="7"/>
  <c r="EF113" i="7"/>
  <c r="CV25" i="10"/>
  <c r="CV25" i="11"/>
  <c r="DU33" i="6" l="1"/>
  <c r="DU21" i="6" s="1"/>
  <c r="EB148" i="88"/>
  <c r="EB133" i="88"/>
  <c r="DU21" i="7"/>
  <c r="EC50" i="88"/>
  <c r="EC99" i="88"/>
  <c r="EB157" i="88"/>
  <c r="EC84" i="88"/>
  <c r="EC35" i="88"/>
  <c r="EC108" i="88"/>
  <c r="EC59" i="88"/>
  <c r="CQ47" i="6"/>
  <c r="CQ49" i="6" s="1"/>
  <c r="CR41" i="6"/>
  <c r="CR42" i="6" s="1"/>
  <c r="CR48" i="6" s="1"/>
  <c r="CS47" i="7"/>
  <c r="CS49" i="7" s="1"/>
  <c r="CS47" i="11"/>
  <c r="CS49" i="11" s="1"/>
  <c r="CS47" i="6"/>
  <c r="CT40" i="6"/>
  <c r="CW29" i="11"/>
  <c r="CW28" i="11"/>
  <c r="CV29" i="11"/>
  <c r="CV28" i="11"/>
  <c r="CU28" i="6"/>
  <c r="CU29" i="6"/>
  <c r="CV28" i="10"/>
  <c r="CV29" i="10"/>
  <c r="CW28" i="10"/>
  <c r="CW29" i="10"/>
  <c r="CT47" i="10"/>
  <c r="CT49" i="10" s="1"/>
  <c r="CU48" i="10"/>
  <c r="CT48" i="11"/>
  <c r="EG115" i="10"/>
  <c r="EH110" i="5"/>
  <c r="CU40" i="11"/>
  <c r="CU41" i="11" s="1"/>
  <c r="CU42" i="11" s="1"/>
  <c r="CU30" i="11"/>
  <c r="CT40" i="7"/>
  <c r="CT41" i="7" s="1"/>
  <c r="CT42" i="7" s="1"/>
  <c r="CT30" i="7"/>
  <c r="CU40" i="7"/>
  <c r="CU30" i="7"/>
  <c r="CT30" i="6"/>
  <c r="EF116" i="10"/>
  <c r="ED116" i="10"/>
  <c r="EN112" i="5"/>
  <c r="EG112" i="5"/>
  <c r="EK117" i="5"/>
  <c r="EE116" i="5"/>
  <c r="EY115" i="5"/>
  <c r="EZ115" i="5" s="1"/>
  <c r="EM113" i="5"/>
  <c r="EI112" i="7"/>
  <c r="EG113" i="7"/>
  <c r="CV23" i="6"/>
  <c r="CV25" i="6" s="1"/>
  <c r="CX23" i="11"/>
  <c r="ED114" i="7"/>
  <c r="EF114" i="7"/>
  <c r="CX23" i="10"/>
  <c r="ED117" i="11"/>
  <c r="EF117" i="11"/>
  <c r="EG116" i="11"/>
  <c r="ES113" i="5"/>
  <c r="CW23" i="7"/>
  <c r="ET112" i="5"/>
  <c r="CV25" i="7"/>
  <c r="EC148" i="88" l="1"/>
  <c r="DV33" i="6"/>
  <c r="EC133" i="88"/>
  <c r="DV33" i="7"/>
  <c r="DV53" i="7" s="1"/>
  <c r="EC157" i="88"/>
  <c r="DV33" i="11"/>
  <c r="ED108" i="88"/>
  <c r="EE108" i="88" s="1"/>
  <c r="ED99" i="88"/>
  <c r="EE99" i="88" s="1"/>
  <c r="ED84" i="88"/>
  <c r="EE84" i="88" s="1"/>
  <c r="CR47" i="6"/>
  <c r="CR49" i="6" s="1"/>
  <c r="CX25" i="10"/>
  <c r="CX28" i="10" s="1"/>
  <c r="DF37" i="10"/>
  <c r="DB37" i="10"/>
  <c r="DI37" i="10"/>
  <c r="DE37" i="10"/>
  <c r="DA37" i="10"/>
  <c r="DH37" i="10"/>
  <c r="DD37" i="10"/>
  <c r="CZ37" i="10"/>
  <c r="DG37" i="10"/>
  <c r="DC37" i="10"/>
  <c r="CY37" i="10"/>
  <c r="CX25" i="11"/>
  <c r="CX28" i="11" s="1"/>
  <c r="DG37" i="11"/>
  <c r="DC37" i="11"/>
  <c r="CY37" i="11"/>
  <c r="DF37" i="11"/>
  <c r="DB37" i="11"/>
  <c r="DI37" i="11"/>
  <c r="DE37" i="11"/>
  <c r="DA37" i="11"/>
  <c r="CZ37" i="11"/>
  <c r="DD37" i="11"/>
  <c r="DH37" i="11"/>
  <c r="CU41" i="7"/>
  <c r="CU42" i="7" s="1"/>
  <c r="CU48" i="7" s="1"/>
  <c r="CT41" i="6"/>
  <c r="CT42" i="6" s="1"/>
  <c r="CT48" i="6" s="1"/>
  <c r="CU40" i="6"/>
  <c r="CU41" i="6" s="1"/>
  <c r="CU42" i="6" s="1"/>
  <c r="CU48" i="6" s="1"/>
  <c r="CT47" i="11"/>
  <c r="CT49" i="11" s="1"/>
  <c r="CU47" i="10"/>
  <c r="CU49" i="10" s="1"/>
  <c r="CV28" i="7"/>
  <c r="CV29" i="7"/>
  <c r="CV28" i="6"/>
  <c r="CV29" i="6"/>
  <c r="CT48" i="7"/>
  <c r="CU48" i="11"/>
  <c r="CW40" i="11"/>
  <c r="CW41" i="11" s="1"/>
  <c r="CW42" i="11" s="1"/>
  <c r="CW30" i="11"/>
  <c r="CV40" i="11"/>
  <c r="CV41" i="11" s="1"/>
  <c r="CV42" i="11" s="1"/>
  <c r="CV30" i="11"/>
  <c r="CW40" i="10"/>
  <c r="CW41" i="10" s="1"/>
  <c r="CW42" i="10" s="1"/>
  <c r="CW30" i="10"/>
  <c r="CV40" i="10"/>
  <c r="CV41" i="10" s="1"/>
  <c r="CV42" i="10" s="1"/>
  <c r="CV30" i="10"/>
  <c r="CU30" i="6"/>
  <c r="EG117" i="11"/>
  <c r="ED117" i="10"/>
  <c r="EF117" i="10"/>
  <c r="EG116" i="10"/>
  <c r="EN113" i="5"/>
  <c r="EG113" i="5"/>
  <c r="ET113" i="5"/>
  <c r="EK118" i="5"/>
  <c r="EE117" i="5"/>
  <c r="EH112" i="5"/>
  <c r="EY116" i="5"/>
  <c r="EZ116" i="5" s="1"/>
  <c r="EM114" i="5"/>
  <c r="CS49" i="6"/>
  <c r="ED118" i="11"/>
  <c r="EF118" i="11"/>
  <c r="EF115" i="7"/>
  <c r="ED115" i="7"/>
  <c r="CX23" i="7"/>
  <c r="CW25" i="7"/>
  <c r="CY23" i="10"/>
  <c r="CY25" i="10" s="1"/>
  <c r="CY23" i="11"/>
  <c r="CY25" i="11" s="1"/>
  <c r="EG114" i="7"/>
  <c r="EG115" i="7" s="1"/>
  <c r="ES114" i="5"/>
  <c r="CW23" i="6"/>
  <c r="CW25" i="6" s="1"/>
  <c r="CX29" i="11" l="1"/>
  <c r="CT47" i="6"/>
  <c r="DV21" i="7"/>
  <c r="DV53" i="11"/>
  <c r="DV21" i="11"/>
  <c r="DV53" i="6"/>
  <c r="DW33" i="6"/>
  <c r="DV21" i="6"/>
  <c r="CX29" i="10"/>
  <c r="CX30" i="10" s="1"/>
  <c r="CX52" i="10" s="1"/>
  <c r="DJ37" i="10"/>
  <c r="DJ37" i="11"/>
  <c r="CZ37" i="7"/>
  <c r="DD37" i="7"/>
  <c r="DH37" i="7"/>
  <c r="DA37" i="7"/>
  <c r="DE37" i="7"/>
  <c r="DI37" i="7"/>
  <c r="DB37" i="7"/>
  <c r="CY37" i="7"/>
  <c r="DC37" i="7"/>
  <c r="DF37" i="7"/>
  <c r="DG37" i="7"/>
  <c r="CU47" i="7"/>
  <c r="CU49" i="7" s="1"/>
  <c r="CY28" i="11"/>
  <c r="CY29" i="11"/>
  <c r="CV40" i="6"/>
  <c r="CW29" i="6"/>
  <c r="CW28" i="6"/>
  <c r="CY29" i="10"/>
  <c r="CY28" i="10"/>
  <c r="CW29" i="7"/>
  <c r="CW28" i="7"/>
  <c r="CT47" i="7"/>
  <c r="CT49" i="7" s="1"/>
  <c r="CV48" i="10"/>
  <c r="CV48" i="11"/>
  <c r="CU47" i="11"/>
  <c r="CU49" i="11" s="1"/>
  <c r="CU47" i="6"/>
  <c r="CW48" i="10"/>
  <c r="CW48" i="11"/>
  <c r="EG117" i="10"/>
  <c r="EH113" i="5"/>
  <c r="EG118" i="11"/>
  <c r="CV40" i="7"/>
  <c r="CV41" i="7" s="1"/>
  <c r="CV42" i="7" s="1"/>
  <c r="CV30" i="7"/>
  <c r="CX40" i="11"/>
  <c r="CX41" i="11" s="1"/>
  <c r="CX42" i="11" s="1"/>
  <c r="CX30" i="11"/>
  <c r="CX52" i="11" s="1"/>
  <c r="CV30" i="6"/>
  <c r="ED118" i="10"/>
  <c r="EF118" i="10"/>
  <c r="EN114" i="5"/>
  <c r="EG114" i="5"/>
  <c r="EK119" i="5"/>
  <c r="EE118" i="5"/>
  <c r="EY117" i="5"/>
  <c r="EZ117" i="5" s="1"/>
  <c r="CT49" i="6"/>
  <c r="EM115" i="5"/>
  <c r="ES115" i="5"/>
  <c r="ED119" i="11"/>
  <c r="EF119" i="11"/>
  <c r="CZ23" i="10"/>
  <c r="CZ25" i="10" s="1"/>
  <c r="CX23" i="6"/>
  <c r="ED116" i="7"/>
  <c r="EF116" i="7"/>
  <c r="CZ23" i="11"/>
  <c r="CZ25" i="11" s="1"/>
  <c r="CY23" i="7"/>
  <c r="ET114" i="5"/>
  <c r="CX25" i="7"/>
  <c r="CX40" i="10" l="1"/>
  <c r="CX41" i="10" s="1"/>
  <c r="CX42" i="10" s="1"/>
  <c r="DJ37" i="7"/>
  <c r="CX25" i="6"/>
  <c r="CX29" i="6" s="1"/>
  <c r="DI37" i="6"/>
  <c r="DE37" i="6"/>
  <c r="DA37" i="6"/>
  <c r="DH37" i="6"/>
  <c r="DD37" i="6"/>
  <c r="CZ37" i="6"/>
  <c r="DG37" i="6"/>
  <c r="DC37" i="6"/>
  <c r="CY37" i="6"/>
  <c r="DB37" i="6"/>
  <c r="DF37" i="6"/>
  <c r="EG119" i="11"/>
  <c r="CV41" i="6"/>
  <c r="CV42" i="6" s="1"/>
  <c r="CV48" i="6" s="1"/>
  <c r="CZ29" i="11"/>
  <c r="CZ28" i="11"/>
  <c r="CV47" i="10"/>
  <c r="CV49" i="10" s="1"/>
  <c r="CW47" i="10"/>
  <c r="CW49" i="10" s="1"/>
  <c r="CX29" i="7"/>
  <c r="CX28" i="7"/>
  <c r="CZ28" i="10"/>
  <c r="CZ29" i="10"/>
  <c r="CX48" i="11"/>
  <c r="CV48" i="7"/>
  <c r="CW47" i="11"/>
  <c r="CW49" i="11" s="1"/>
  <c r="CX48" i="10"/>
  <c r="CV47" i="11"/>
  <c r="CV49" i="11" s="1"/>
  <c r="EH114" i="5"/>
  <c r="CY40" i="11"/>
  <c r="CY41" i="11" s="1"/>
  <c r="CY42" i="11" s="1"/>
  <c r="CY30" i="11"/>
  <c r="CW40" i="7"/>
  <c r="CW41" i="7" s="1"/>
  <c r="CW42" i="7" s="1"/>
  <c r="CW30" i="7"/>
  <c r="CY40" i="10"/>
  <c r="CY41" i="10" s="1"/>
  <c r="CY42" i="10" s="1"/>
  <c r="CY30" i="10"/>
  <c r="EF119" i="10"/>
  <c r="ED119" i="10"/>
  <c r="EG118" i="10"/>
  <c r="EN115" i="5"/>
  <c r="EG115" i="5"/>
  <c r="EK120" i="5"/>
  <c r="EE119" i="5"/>
  <c r="EY118" i="5"/>
  <c r="EZ118" i="5" s="1"/>
  <c r="ET115" i="5"/>
  <c r="EM116" i="5"/>
  <c r="CZ23" i="7"/>
  <c r="CZ25" i="7" s="1"/>
  <c r="DA23" i="11"/>
  <c r="DA25" i="11" s="1"/>
  <c r="EF117" i="7"/>
  <c r="ED117" i="7"/>
  <c r="ES116" i="5"/>
  <c r="CU49" i="6"/>
  <c r="DA23" i="10"/>
  <c r="DA25" i="10" s="1"/>
  <c r="EF120" i="11"/>
  <c r="ED120" i="11"/>
  <c r="CY25" i="7"/>
  <c r="CY23" i="6"/>
  <c r="EG116" i="7"/>
  <c r="CX28" i="6" l="1"/>
  <c r="DJ37" i="6"/>
  <c r="CV47" i="6"/>
  <c r="CV49" i="6" s="1"/>
  <c r="CX40" i="6"/>
  <c r="CX41" i="6" s="1"/>
  <c r="CX42" i="6" s="1"/>
  <c r="CX48" i="6" s="1"/>
  <c r="CV47" i="7"/>
  <c r="CV49" i="7" s="1"/>
  <c r="DA29" i="11"/>
  <c r="DA28" i="11"/>
  <c r="CX47" i="11"/>
  <c r="CX47" i="10"/>
  <c r="CX49" i="10" s="1"/>
  <c r="CX50" i="10" s="1"/>
  <c r="CX54" i="10" s="1"/>
  <c r="CZ28" i="7"/>
  <c r="CZ29" i="7"/>
  <c r="DA28" i="10"/>
  <c r="DA29" i="10"/>
  <c r="CY29" i="7"/>
  <c r="CY28" i="7"/>
  <c r="CW48" i="7"/>
  <c r="CY48" i="10"/>
  <c r="CY48" i="11"/>
  <c r="L16" i="95"/>
  <c r="L19" i="95"/>
  <c r="EH115" i="5"/>
  <c r="EG119" i="10"/>
  <c r="CX40" i="7"/>
  <c r="CX41" i="7" s="1"/>
  <c r="CX42" i="7" s="1"/>
  <c r="CX30" i="7"/>
  <c r="CX52" i="7" s="1"/>
  <c r="CZ40" i="11"/>
  <c r="CZ41" i="11" s="1"/>
  <c r="CZ42" i="11" s="1"/>
  <c r="CZ30" i="11"/>
  <c r="CZ40" i="10"/>
  <c r="CZ41" i="10" s="1"/>
  <c r="CZ42" i="10" s="1"/>
  <c r="CZ30" i="10"/>
  <c r="CW40" i="6"/>
  <c r="CW41" i="6" s="1"/>
  <c r="CW42" i="6" s="1"/>
  <c r="CW30" i="6"/>
  <c r="CX30" i="6"/>
  <c r="CY25" i="6"/>
  <c r="EF120" i="10"/>
  <c r="ED120" i="10"/>
  <c r="EG117" i="7"/>
  <c r="EN116" i="5"/>
  <c r="EG116" i="5"/>
  <c r="ET116" i="5"/>
  <c r="EK121" i="5"/>
  <c r="EE120" i="5"/>
  <c r="EY119" i="5"/>
  <c r="EZ119" i="5" s="1"/>
  <c r="EM117" i="5"/>
  <c r="EG120" i="11"/>
  <c r="ES117" i="5"/>
  <c r="ED118" i="7"/>
  <c r="EF118" i="7"/>
  <c r="DA23" i="7"/>
  <c r="CZ23" i="6"/>
  <c r="ED121" i="11"/>
  <c r="EF121" i="11"/>
  <c r="DB23" i="10"/>
  <c r="DB23" i="11"/>
  <c r="CX52" i="6" l="1"/>
  <c r="EG120" i="10"/>
  <c r="L28" i="95"/>
  <c r="CX49" i="11"/>
  <c r="L25" i="95"/>
  <c r="CY47" i="10"/>
  <c r="CY49" i="10" s="1"/>
  <c r="CW47" i="7"/>
  <c r="CW49" i="7" s="1"/>
  <c r="CY28" i="6"/>
  <c r="CY29" i="6"/>
  <c r="CX47" i="6"/>
  <c r="CZ48" i="10"/>
  <c r="CX48" i="7"/>
  <c r="CW48" i="6"/>
  <c r="CZ48" i="11"/>
  <c r="CY47" i="11"/>
  <c r="CY49" i="11" s="1"/>
  <c r="ET117" i="5"/>
  <c r="L34" i="95"/>
  <c r="I8" i="97" s="1"/>
  <c r="EH116" i="5"/>
  <c r="DA40" i="10"/>
  <c r="DA41" i="10" s="1"/>
  <c r="DA42" i="10" s="1"/>
  <c r="DA30" i="10"/>
  <c r="CZ40" i="7"/>
  <c r="CZ41" i="7" s="1"/>
  <c r="CZ42" i="7" s="1"/>
  <c r="CZ30" i="7"/>
  <c r="CY40" i="7"/>
  <c r="CY30" i="7"/>
  <c r="DA40" i="11"/>
  <c r="DA41" i="11" s="1"/>
  <c r="DA42" i="11" s="1"/>
  <c r="DA30" i="11"/>
  <c r="EG118" i="7"/>
  <c r="CZ25" i="6"/>
  <c r="ED121" i="10"/>
  <c r="EF121" i="10"/>
  <c r="EN117" i="5"/>
  <c r="EG117" i="5"/>
  <c r="EK122" i="5"/>
  <c r="EE121" i="5"/>
  <c r="EY120" i="5"/>
  <c r="EZ120" i="5" s="1"/>
  <c r="EM118" i="5"/>
  <c r="DC23" i="10"/>
  <c r="DC25" i="10" s="1"/>
  <c r="DA23" i="6"/>
  <c r="ED122" i="11"/>
  <c r="EF122" i="11"/>
  <c r="DB23" i="7"/>
  <c r="DB25" i="7" s="1"/>
  <c r="EG121" i="11"/>
  <c r="DB25" i="10"/>
  <c r="DB25" i="11"/>
  <c r="DC23" i="11"/>
  <c r="EF119" i="7"/>
  <c r="ED119" i="7"/>
  <c r="DA25" i="7"/>
  <c r="ES118" i="5"/>
  <c r="CY41" i="7" l="1"/>
  <c r="CY42" i="7" s="1"/>
  <c r="CY48" i="7" s="1"/>
  <c r="L37" i="95"/>
  <c r="I11" i="97" s="1"/>
  <c r="CX50" i="11"/>
  <c r="CX54" i="11" s="1"/>
  <c r="EH117" i="5"/>
  <c r="CX47" i="7"/>
  <c r="CY30" i="6"/>
  <c r="DB29" i="11"/>
  <c r="DB28" i="11"/>
  <c r="DB29" i="7"/>
  <c r="DB28" i="7"/>
  <c r="DA29" i="7"/>
  <c r="DA28" i="7"/>
  <c r="DB28" i="10"/>
  <c r="DB29" i="10"/>
  <c r="DC29" i="10"/>
  <c r="DC28" i="10"/>
  <c r="CZ28" i="6"/>
  <c r="CZ29" i="6"/>
  <c r="CW47" i="6"/>
  <c r="CZ47" i="10"/>
  <c r="CZ49" i="10" s="1"/>
  <c r="DA48" i="11"/>
  <c r="CZ48" i="7"/>
  <c r="CZ47" i="11"/>
  <c r="CZ49" i="11" s="1"/>
  <c r="DA48" i="10"/>
  <c r="L18" i="95"/>
  <c r="L15" i="95"/>
  <c r="CY40" i="6"/>
  <c r="CY41" i="6" s="1"/>
  <c r="CY42" i="6" s="1"/>
  <c r="DA25" i="6"/>
  <c r="EG122" i="11"/>
  <c r="ED122" i="10"/>
  <c r="EF122" i="10"/>
  <c r="EG119" i="7"/>
  <c r="EG121" i="10"/>
  <c r="EN118" i="5"/>
  <c r="EG118" i="5"/>
  <c r="EK123" i="5"/>
  <c r="EE122" i="5"/>
  <c r="EY121" i="5"/>
  <c r="EZ121" i="5" s="1"/>
  <c r="EM119" i="5"/>
  <c r="CX49" i="6"/>
  <c r="ET118" i="5"/>
  <c r="EF123" i="11"/>
  <c r="ED123" i="11"/>
  <c r="DD23" i="10"/>
  <c r="DD25" i="10" s="1"/>
  <c r="EF120" i="7"/>
  <c r="ED120" i="7"/>
  <c r="ES119" i="5"/>
  <c r="DC23" i="7"/>
  <c r="DC25" i="7" s="1"/>
  <c r="DB23" i="6"/>
  <c r="DD23" i="11"/>
  <c r="DC25" i="11"/>
  <c r="EG123" i="11" l="1"/>
  <c r="CX49" i="7"/>
  <c r="L24" i="95"/>
  <c r="EH118" i="5"/>
  <c r="CY47" i="7"/>
  <c r="CY49" i="7" s="1"/>
  <c r="CZ30" i="6"/>
  <c r="DC28" i="11"/>
  <c r="DC29" i="11"/>
  <c r="CZ47" i="7"/>
  <c r="CZ49" i="7" s="1"/>
  <c r="CW49" i="6"/>
  <c r="L36" i="95" s="1"/>
  <c r="I10" i="97" s="1"/>
  <c r="DC29" i="7"/>
  <c r="DC28" i="7"/>
  <c r="DD28" i="10"/>
  <c r="DD29" i="10"/>
  <c r="DA29" i="6"/>
  <c r="DA28" i="6"/>
  <c r="L27" i="95"/>
  <c r="CY48" i="6"/>
  <c r="DA47" i="10"/>
  <c r="DA49" i="10" s="1"/>
  <c r="DA47" i="11"/>
  <c r="DA49" i="11" s="1"/>
  <c r="EG120" i="7"/>
  <c r="DB40" i="10"/>
  <c r="DB41" i="10" s="1"/>
  <c r="DB42" i="10" s="1"/>
  <c r="DB30" i="10"/>
  <c r="DB40" i="11"/>
  <c r="DB41" i="11" s="1"/>
  <c r="DB42" i="11" s="1"/>
  <c r="DB30" i="11"/>
  <c r="CZ40" i="6"/>
  <c r="CZ41" i="6" s="1"/>
  <c r="CZ42" i="6" s="1"/>
  <c r="DA40" i="7"/>
  <c r="DA41" i="7" s="1"/>
  <c r="DA42" i="7" s="1"/>
  <c r="DA30" i="7"/>
  <c r="DC40" i="10"/>
  <c r="DC41" i="10" s="1"/>
  <c r="DC42" i="10" s="1"/>
  <c r="DC30" i="10"/>
  <c r="DB40" i="7"/>
  <c r="DB41" i="7" s="1"/>
  <c r="DB42" i="7" s="1"/>
  <c r="DB30" i="7"/>
  <c r="DB25" i="6"/>
  <c r="ED123" i="10"/>
  <c r="EF123" i="10"/>
  <c r="EG122" i="10"/>
  <c r="EN119" i="5"/>
  <c r="EG119" i="5"/>
  <c r="EK125" i="5"/>
  <c r="EE123" i="5"/>
  <c r="EY122" i="5"/>
  <c r="EZ122" i="5" s="1"/>
  <c r="EM120" i="5"/>
  <c r="ES120" i="5"/>
  <c r="DD23" i="7"/>
  <c r="ED121" i="7"/>
  <c r="EF121" i="7"/>
  <c r="DE23" i="11"/>
  <c r="DC23" i="6"/>
  <c r="DD25" i="11"/>
  <c r="ED124" i="11"/>
  <c r="EF124" i="11"/>
  <c r="ET119" i="5"/>
  <c r="EG124" i="11"/>
  <c r="DE23" i="10"/>
  <c r="EH119" i="5" l="1"/>
  <c r="CX50" i="7"/>
  <c r="CX54" i="7" s="1"/>
  <c r="CX50" i="6"/>
  <c r="CX54" i="6" s="1"/>
  <c r="L33" i="95"/>
  <c r="I7" i="97" s="1"/>
  <c r="DA40" i="6"/>
  <c r="DD29" i="11"/>
  <c r="DD28" i="11"/>
  <c r="DB29" i="6"/>
  <c r="DB28" i="6"/>
  <c r="DB48" i="7"/>
  <c r="DA48" i="7"/>
  <c r="DB48" i="11"/>
  <c r="CZ48" i="6"/>
  <c r="DC48" i="10"/>
  <c r="DB48" i="10"/>
  <c r="CY47" i="6"/>
  <c r="CY49" i="6" s="1"/>
  <c r="EG123" i="10"/>
  <c r="DC40" i="7"/>
  <c r="DC41" i="7" s="1"/>
  <c r="DC42" i="7" s="1"/>
  <c r="DC30" i="7"/>
  <c r="DD40" i="10"/>
  <c r="DD41" i="10" s="1"/>
  <c r="DD42" i="10" s="1"/>
  <c r="DD30" i="10"/>
  <c r="DC40" i="11"/>
  <c r="DC41" i="11" s="1"/>
  <c r="DC42" i="11" s="1"/>
  <c r="DC30" i="11"/>
  <c r="DA30" i="6"/>
  <c r="DC25" i="6"/>
  <c r="EF124" i="10"/>
  <c r="ED124" i="10"/>
  <c r="EN120" i="5"/>
  <c r="EG120" i="5"/>
  <c r="EK126" i="5"/>
  <c r="EE125" i="5"/>
  <c r="EY123" i="5"/>
  <c r="EZ123" i="5" s="1"/>
  <c r="ET120" i="5"/>
  <c r="EM121" i="5"/>
  <c r="ES121" i="5"/>
  <c r="DF23" i="10"/>
  <c r="DF25" i="10" s="1"/>
  <c r="EI125" i="11"/>
  <c r="DF23" i="11"/>
  <c r="ED122" i="7"/>
  <c r="EF122" i="7"/>
  <c r="DE25" i="11"/>
  <c r="EF126" i="11"/>
  <c r="EI124" i="11"/>
  <c r="ED126" i="11"/>
  <c r="DE23" i="7"/>
  <c r="DE25" i="7" s="1"/>
  <c r="EG121" i="7"/>
  <c r="DD23" i="6"/>
  <c r="DE25" i="10"/>
  <c r="DD25" i="7"/>
  <c r="DA41" i="6" l="1"/>
  <c r="DA42" i="6" s="1"/>
  <c r="DA48" i="6" s="1"/>
  <c r="DB40" i="6"/>
  <c r="EH120" i="5"/>
  <c r="DB47" i="7"/>
  <c r="DB49" i="7" s="1"/>
  <c r="DB47" i="11"/>
  <c r="DB49" i="11" s="1"/>
  <c r="DE29" i="11"/>
  <c r="DE28" i="11"/>
  <c r="DB47" i="10"/>
  <c r="DB49" i="10" s="1"/>
  <c r="DC47" i="10"/>
  <c r="DC49" i="10" s="1"/>
  <c r="CZ47" i="6"/>
  <c r="CZ49" i="6" s="1"/>
  <c r="DA47" i="7"/>
  <c r="DA49" i="7" s="1"/>
  <c r="DE29" i="7"/>
  <c r="DE28" i="7"/>
  <c r="DD28" i="7"/>
  <c r="DD29" i="7"/>
  <c r="DE29" i="10"/>
  <c r="DE28" i="10"/>
  <c r="DF28" i="10"/>
  <c r="DF29" i="10"/>
  <c r="DC28" i="6"/>
  <c r="DC29" i="6"/>
  <c r="DD48" i="10"/>
  <c r="DC48" i="11"/>
  <c r="DC48" i="7"/>
  <c r="EG122" i="7"/>
  <c r="DD40" i="11"/>
  <c r="DD41" i="11" s="1"/>
  <c r="DD42" i="11" s="1"/>
  <c r="DD30" i="11"/>
  <c r="DB30" i="6"/>
  <c r="DD25" i="6"/>
  <c r="EI124" i="10"/>
  <c r="EF126" i="10"/>
  <c r="ED126" i="10"/>
  <c r="EG124" i="10"/>
  <c r="EN121" i="5"/>
  <c r="EG121" i="5"/>
  <c r="EK127" i="5"/>
  <c r="EE126" i="5"/>
  <c r="ET121" i="5"/>
  <c r="EY125" i="5"/>
  <c r="EZ125" i="5" s="1"/>
  <c r="EM122" i="5"/>
  <c r="DE23" i="6"/>
  <c r="DE25" i="6" s="1"/>
  <c r="EF127" i="11"/>
  <c r="ED127" i="11"/>
  <c r="ED123" i="7"/>
  <c r="EF123" i="7"/>
  <c r="DG23" i="10"/>
  <c r="DG25" i="10" s="1"/>
  <c r="DG23" i="11"/>
  <c r="DG25" i="11" s="1"/>
  <c r="DF23" i="7"/>
  <c r="DF25" i="7" s="1"/>
  <c r="EG126" i="11"/>
  <c r="EG127" i="11" s="1"/>
  <c r="ES122" i="5"/>
  <c r="DF25" i="11"/>
  <c r="DA47" i="6" l="1"/>
  <c r="DA49" i="6" s="1"/>
  <c r="DB41" i="6"/>
  <c r="DB42" i="6" s="1"/>
  <c r="DB48" i="6" s="1"/>
  <c r="DC40" i="6"/>
  <c r="DG28" i="11"/>
  <c r="DG29" i="11"/>
  <c r="DF28" i="11"/>
  <c r="DF29" i="11"/>
  <c r="DD47" i="10"/>
  <c r="DD49" i="10" s="1"/>
  <c r="DG29" i="10"/>
  <c r="DG28" i="10"/>
  <c r="DF29" i="7"/>
  <c r="DF28" i="7"/>
  <c r="DD28" i="6"/>
  <c r="DD29" i="6"/>
  <c r="DE29" i="6"/>
  <c r="DE28" i="6"/>
  <c r="DC47" i="7"/>
  <c r="DC49" i="7" s="1"/>
  <c r="DD48" i="11"/>
  <c r="DC47" i="11"/>
  <c r="DC49" i="11" s="1"/>
  <c r="EH121" i="5"/>
  <c r="DE40" i="11"/>
  <c r="DE41" i="11" s="1"/>
  <c r="DE42" i="11" s="1"/>
  <c r="DE30" i="11"/>
  <c r="DF40" i="10"/>
  <c r="DF41" i="10" s="1"/>
  <c r="DF42" i="10" s="1"/>
  <c r="DF30" i="10"/>
  <c r="DD40" i="7"/>
  <c r="DD41" i="7" s="1"/>
  <c r="DD42" i="7" s="1"/>
  <c r="DD30" i="7"/>
  <c r="DE40" i="10"/>
  <c r="DE41" i="10" s="1"/>
  <c r="DE42" i="10" s="1"/>
  <c r="DE30" i="10"/>
  <c r="DE40" i="7"/>
  <c r="DE41" i="7" s="1"/>
  <c r="DE42" i="7" s="1"/>
  <c r="DE30" i="7"/>
  <c r="DC30" i="6"/>
  <c r="EG126" i="10"/>
  <c r="EI125" i="10"/>
  <c r="ED127" i="10"/>
  <c r="EF127" i="10"/>
  <c r="EN122" i="5"/>
  <c r="EG122" i="5"/>
  <c r="EK128" i="5"/>
  <c r="EE127" i="5"/>
  <c r="EY126" i="5"/>
  <c r="EZ126" i="5" s="1"/>
  <c r="EM123" i="5"/>
  <c r="DG23" i="7"/>
  <c r="ES123" i="5"/>
  <c r="DH23" i="10"/>
  <c r="DH25" i="10" s="1"/>
  <c r="EF124" i="7"/>
  <c r="ED124" i="7"/>
  <c r="EG123" i="7"/>
  <c r="DF23" i="6"/>
  <c r="DH23" i="11"/>
  <c r="DH25" i="11" s="1"/>
  <c r="ED128" i="11"/>
  <c r="EF128" i="11"/>
  <c r="ET122" i="5"/>
  <c r="DB47" i="6" l="1"/>
  <c r="DC41" i="6"/>
  <c r="DC42" i="6" s="1"/>
  <c r="DC48" i="6" s="1"/>
  <c r="DD40" i="6"/>
  <c r="DD41" i="6" s="1"/>
  <c r="DD42" i="6" s="1"/>
  <c r="DD48" i="6" s="1"/>
  <c r="DH29" i="11"/>
  <c r="DH28" i="11"/>
  <c r="DE40" i="6"/>
  <c r="DH28" i="10"/>
  <c r="DH29" i="10"/>
  <c r="DE48" i="7"/>
  <c r="DD48" i="7"/>
  <c r="DE48" i="11"/>
  <c r="DD47" i="11"/>
  <c r="DD49" i="11" s="1"/>
  <c r="DC47" i="6"/>
  <c r="DE48" i="10"/>
  <c r="DF48" i="10"/>
  <c r="EG124" i="7"/>
  <c r="EI125" i="7" s="1"/>
  <c r="EH122" i="5"/>
  <c r="EG127" i="10"/>
  <c r="DF40" i="11"/>
  <c r="DF41" i="11" s="1"/>
  <c r="DF42" i="11" s="1"/>
  <c r="DF30" i="11"/>
  <c r="DF40" i="7"/>
  <c r="DF41" i="7" s="1"/>
  <c r="DF42" i="7" s="1"/>
  <c r="DF30" i="7"/>
  <c r="DG40" i="11"/>
  <c r="DG41" i="11" s="1"/>
  <c r="DG42" i="11" s="1"/>
  <c r="DG30" i="11"/>
  <c r="DG40" i="10"/>
  <c r="DG41" i="10" s="1"/>
  <c r="DG42" i="10" s="1"/>
  <c r="DG30" i="10"/>
  <c r="DD30" i="6"/>
  <c r="DE30" i="6"/>
  <c r="DF25" i="6"/>
  <c r="EF128" i="10"/>
  <c r="ED128" i="10"/>
  <c r="EG128" i="11"/>
  <c r="EN123" i="5"/>
  <c r="EG123" i="5"/>
  <c r="EK129" i="5"/>
  <c r="EE128" i="5"/>
  <c r="ET123" i="5"/>
  <c r="EH123" i="5" s="1"/>
  <c r="EY127" i="5"/>
  <c r="EZ127" i="5" s="1"/>
  <c r="DB49" i="6"/>
  <c r="EM125" i="5"/>
  <c r="EI124" i="7"/>
  <c r="ED126" i="7"/>
  <c r="EF126" i="7"/>
  <c r="ES125" i="5"/>
  <c r="EC124" i="5"/>
  <c r="DH23" i="7"/>
  <c r="ED129" i="11"/>
  <c r="EF129" i="11"/>
  <c r="DI23" i="10"/>
  <c r="DI25" i="10" s="1"/>
  <c r="DI23" i="11"/>
  <c r="DI25" i="11" s="1"/>
  <c r="DG23" i="6"/>
  <c r="DG25" i="7"/>
  <c r="EG128" i="10" l="1"/>
  <c r="DE41" i="6"/>
  <c r="DE42" i="6" s="1"/>
  <c r="DE48" i="6" s="1"/>
  <c r="DI29" i="11"/>
  <c r="DI28" i="11"/>
  <c r="DD47" i="7"/>
  <c r="DD49" i="7" s="1"/>
  <c r="DE47" i="10"/>
  <c r="DE49" i="10" s="1"/>
  <c r="DE47" i="7"/>
  <c r="DE49" i="7" s="1"/>
  <c r="DG29" i="7"/>
  <c r="DG28" i="7"/>
  <c r="DI28" i="10"/>
  <c r="DI29" i="10"/>
  <c r="DF29" i="6"/>
  <c r="DF28" i="6"/>
  <c r="DF47" i="10"/>
  <c r="DF49" i="10" s="1"/>
  <c r="DD47" i="6"/>
  <c r="DG48" i="11"/>
  <c r="DG48" i="10"/>
  <c r="DF48" i="7"/>
  <c r="DF48" i="11"/>
  <c r="DE47" i="11"/>
  <c r="DE49" i="11" s="1"/>
  <c r="DH40" i="10"/>
  <c r="DH41" i="10" s="1"/>
  <c r="DH42" i="10" s="1"/>
  <c r="DH30" i="10"/>
  <c r="DH40" i="11"/>
  <c r="DH41" i="11" s="1"/>
  <c r="DH42" i="11" s="1"/>
  <c r="DH30" i="11"/>
  <c r="EG126" i="7"/>
  <c r="DG25" i="6"/>
  <c r="EG129" i="11"/>
  <c r="EF129" i="10"/>
  <c r="ED129" i="10"/>
  <c r="EN125" i="5"/>
  <c r="EG125" i="5"/>
  <c r="EK130" i="5"/>
  <c r="EE129" i="5"/>
  <c r="EY128" i="5"/>
  <c r="EZ128" i="5" s="1"/>
  <c r="EM126" i="5"/>
  <c r="ED127" i="7"/>
  <c r="EF127" i="7"/>
  <c r="DH23" i="6"/>
  <c r="ET125" i="5"/>
  <c r="ES126" i="5"/>
  <c r="DH25" i="7"/>
  <c r="DI23" i="7"/>
  <c r="DI25" i="7" s="1"/>
  <c r="DC49" i="6"/>
  <c r="DJ23" i="11"/>
  <c r="DJ23" i="10"/>
  <c r="ED130" i="11"/>
  <c r="EF130" i="11"/>
  <c r="EH125" i="5" l="1"/>
  <c r="DJ25" i="10"/>
  <c r="DJ28" i="10" s="1"/>
  <c r="DS37" i="10"/>
  <c r="DO37" i="10"/>
  <c r="DK37" i="10"/>
  <c r="DR37" i="10"/>
  <c r="DN37" i="10"/>
  <c r="DU37" i="10"/>
  <c r="DQ37" i="10"/>
  <c r="DM37" i="10"/>
  <c r="DT37" i="10"/>
  <c r="DP37" i="10"/>
  <c r="DL37" i="10"/>
  <c r="DT37" i="11"/>
  <c r="DP37" i="11"/>
  <c r="DL37" i="11"/>
  <c r="DS37" i="11"/>
  <c r="DO37" i="11"/>
  <c r="DK37" i="11"/>
  <c r="DR37" i="11"/>
  <c r="DN37" i="11"/>
  <c r="DQ37" i="11"/>
  <c r="DM37" i="11"/>
  <c r="DU37" i="11"/>
  <c r="DE47" i="6"/>
  <c r="DE49" i="6" s="1"/>
  <c r="DF47" i="11"/>
  <c r="DF49" i="11" s="1"/>
  <c r="DF40" i="6"/>
  <c r="DG47" i="10"/>
  <c r="DG49" i="10" s="1"/>
  <c r="DI29" i="7"/>
  <c r="DI28" i="7"/>
  <c r="DH28" i="7"/>
  <c r="DH29" i="7"/>
  <c r="DG29" i="6"/>
  <c r="DG28" i="6"/>
  <c r="DF47" i="7"/>
  <c r="DF49" i="7" s="1"/>
  <c r="DH48" i="10"/>
  <c r="DH48" i="11"/>
  <c r="DG47" i="11"/>
  <c r="DG49" i="11" s="1"/>
  <c r="DI40" i="10"/>
  <c r="DI41" i="10" s="1"/>
  <c r="DI42" i="10" s="1"/>
  <c r="DI30" i="10"/>
  <c r="DI40" i="11"/>
  <c r="DI41" i="11" s="1"/>
  <c r="DI42" i="11" s="1"/>
  <c r="DI30" i="11"/>
  <c r="DG40" i="7"/>
  <c r="DG30" i="7"/>
  <c r="DF30" i="6"/>
  <c r="DH25" i="6"/>
  <c r="ED130" i="10"/>
  <c r="EF130" i="10"/>
  <c r="EG129" i="10"/>
  <c r="EN126" i="5"/>
  <c r="EG126" i="5"/>
  <c r="EK131" i="5"/>
  <c r="EE130" i="5"/>
  <c r="EY129" i="5"/>
  <c r="EZ129" i="5" s="1"/>
  <c r="DD49" i="6"/>
  <c r="EM127" i="5"/>
  <c r="EF131" i="11"/>
  <c r="ED131" i="11"/>
  <c r="ED128" i="7"/>
  <c r="EF128" i="7"/>
  <c r="DK23" i="11"/>
  <c r="DJ23" i="7"/>
  <c r="ES127" i="5"/>
  <c r="EG127" i="7"/>
  <c r="ET126" i="5"/>
  <c r="DI23" i="6"/>
  <c r="DK23" i="10"/>
  <c r="DJ25" i="11"/>
  <c r="EG130" i="11"/>
  <c r="DJ29" i="10" l="1"/>
  <c r="DV37" i="10"/>
  <c r="DW37" i="10" s="1"/>
  <c r="DL37" i="7"/>
  <c r="DP37" i="7"/>
  <c r="DT37" i="7"/>
  <c r="DM37" i="7"/>
  <c r="DQ37" i="7"/>
  <c r="DU37" i="7"/>
  <c r="DR37" i="7"/>
  <c r="DO37" i="7"/>
  <c r="DS37" i="7"/>
  <c r="DN37" i="7"/>
  <c r="DK37" i="7"/>
  <c r="DV37" i="11"/>
  <c r="DW37" i="11" s="1"/>
  <c r="DF41" i="6"/>
  <c r="DF42" i="6" s="1"/>
  <c r="DF48" i="6" s="1"/>
  <c r="DG41" i="7"/>
  <c r="DG42" i="7" s="1"/>
  <c r="DG48" i="7" s="1"/>
  <c r="DG30" i="6"/>
  <c r="DJ29" i="11"/>
  <c r="DJ28" i="11"/>
  <c r="DG40" i="6"/>
  <c r="DH47" i="10"/>
  <c r="DH49" i="10" s="1"/>
  <c r="DH28" i="6"/>
  <c r="DH29" i="6"/>
  <c r="DI48" i="10"/>
  <c r="DH47" i="11"/>
  <c r="DH49" i="11" s="1"/>
  <c r="DI48" i="11"/>
  <c r="EG131" i="11"/>
  <c r="DJ40" i="10"/>
  <c r="DJ41" i="10" s="1"/>
  <c r="DJ42" i="10" s="1"/>
  <c r="DJ30" i="10"/>
  <c r="DJ52" i="10" s="1"/>
  <c r="DH40" i="7"/>
  <c r="DH41" i="7" s="1"/>
  <c r="DH42" i="7" s="1"/>
  <c r="DH30" i="7"/>
  <c r="DI40" i="7"/>
  <c r="DI41" i="7" s="1"/>
  <c r="DI42" i="7" s="1"/>
  <c r="DI30" i="7"/>
  <c r="DI25" i="6"/>
  <c r="EG130" i="10"/>
  <c r="EF131" i="10"/>
  <c r="ED131" i="10"/>
  <c r="EN127" i="5"/>
  <c r="EG127" i="5"/>
  <c r="ET127" i="5"/>
  <c r="EK132" i="5"/>
  <c r="EE131" i="5"/>
  <c r="EH126" i="5"/>
  <c r="EY130" i="5"/>
  <c r="EZ130" i="5" s="1"/>
  <c r="EM128" i="5"/>
  <c r="ES128" i="5"/>
  <c r="DK23" i="7"/>
  <c r="DL23" i="11"/>
  <c r="ED129" i="7"/>
  <c r="EF129" i="7"/>
  <c r="ED132" i="11"/>
  <c r="EF132" i="11"/>
  <c r="DK25" i="10"/>
  <c r="DJ23" i="6"/>
  <c r="EG128" i="7"/>
  <c r="EG129" i="7" s="1"/>
  <c r="DK25" i="11"/>
  <c r="DL23" i="10"/>
  <c r="DJ25" i="7"/>
  <c r="DV37" i="7" l="1"/>
  <c r="DW37" i="7" s="1"/>
  <c r="DF47" i="6"/>
  <c r="DF49" i="6" s="1"/>
  <c r="DR37" i="6"/>
  <c r="DN37" i="6"/>
  <c r="DU37" i="6"/>
  <c r="DQ37" i="6"/>
  <c r="DM37" i="6"/>
  <c r="DT37" i="6"/>
  <c r="DP37" i="6"/>
  <c r="DL37" i="6"/>
  <c r="DO37" i="6"/>
  <c r="DK37" i="6"/>
  <c r="DS37" i="6"/>
  <c r="DG41" i="6"/>
  <c r="DG42" i="6" s="1"/>
  <c r="DG48" i="6" s="1"/>
  <c r="DI47" i="11"/>
  <c r="DI49" i="11" s="1"/>
  <c r="DH30" i="6"/>
  <c r="DK28" i="11"/>
  <c r="DK29" i="11"/>
  <c r="DI47" i="10"/>
  <c r="DG47" i="7"/>
  <c r="DG49" i="7" s="1"/>
  <c r="DJ29" i="7"/>
  <c r="DJ28" i="7"/>
  <c r="DK29" i="10"/>
  <c r="DK28" i="10"/>
  <c r="DI29" i="6"/>
  <c r="DI28" i="6"/>
  <c r="DI48" i="7"/>
  <c r="DJ48" i="10"/>
  <c r="DH48" i="7"/>
  <c r="EH127" i="5"/>
  <c r="DH40" i="6"/>
  <c r="DH41" i="6" s="1"/>
  <c r="DH42" i="6" s="1"/>
  <c r="DJ40" i="11"/>
  <c r="DJ41" i="11" s="1"/>
  <c r="DJ42" i="11" s="1"/>
  <c r="DJ30" i="11"/>
  <c r="DJ52" i="11" s="1"/>
  <c r="DJ25" i="6"/>
  <c r="EF132" i="10"/>
  <c r="ED132" i="10"/>
  <c r="EG131" i="10"/>
  <c r="EN128" i="5"/>
  <c r="EG128" i="5"/>
  <c r="EK133" i="5"/>
  <c r="EE132" i="5"/>
  <c r="EY131" i="5"/>
  <c r="EZ131" i="5" s="1"/>
  <c r="ET128" i="5"/>
  <c r="EM129" i="5"/>
  <c r="DK25" i="7"/>
  <c r="ED133" i="11"/>
  <c r="EF133" i="11"/>
  <c r="DM23" i="11"/>
  <c r="DM25" i="11" s="1"/>
  <c r="DL23" i="7"/>
  <c r="DL25" i="7" s="1"/>
  <c r="DL25" i="10"/>
  <c r="DI49" i="10"/>
  <c r="DK23" i="6"/>
  <c r="ES129" i="5"/>
  <c r="DM23" i="10"/>
  <c r="ED130" i="7"/>
  <c r="EF130" i="7"/>
  <c r="EG132" i="11"/>
  <c r="DL25" i="11"/>
  <c r="DG47" i="6" l="1"/>
  <c r="DG49" i="6" s="1"/>
  <c r="DV37" i="6"/>
  <c r="DW37" i="6" s="1"/>
  <c r="DJ47" i="10"/>
  <c r="DM29" i="11"/>
  <c r="DM28" i="11"/>
  <c r="DL29" i="11"/>
  <c r="DL28" i="11"/>
  <c r="DI40" i="6"/>
  <c r="DI30" i="6"/>
  <c r="DH47" i="7"/>
  <c r="DH49" i="7" s="1"/>
  <c r="DI47" i="7"/>
  <c r="DI49" i="7" s="1"/>
  <c r="DJ28" i="6"/>
  <c r="DJ29" i="6"/>
  <c r="DL28" i="10"/>
  <c r="DL29" i="10"/>
  <c r="DL28" i="7"/>
  <c r="DL29" i="7"/>
  <c r="DK29" i="7"/>
  <c r="DK28" i="7"/>
  <c r="DJ48" i="11"/>
  <c r="DH48" i="6"/>
  <c r="EG133" i="11"/>
  <c r="M16" i="95"/>
  <c r="EH128" i="5"/>
  <c r="EG132" i="10"/>
  <c r="DJ40" i="7"/>
  <c r="DJ41" i="7" s="1"/>
  <c r="DJ42" i="7" s="1"/>
  <c r="DJ30" i="7"/>
  <c r="DJ52" i="7" s="1"/>
  <c r="DK40" i="10"/>
  <c r="DK41" i="10" s="1"/>
  <c r="DK42" i="10" s="1"/>
  <c r="DK30" i="10"/>
  <c r="DK40" i="11"/>
  <c r="DK41" i="11" s="1"/>
  <c r="DK42" i="11" s="1"/>
  <c r="DK30" i="11"/>
  <c r="DK25" i="6"/>
  <c r="EG130" i="7"/>
  <c r="ED133" i="10"/>
  <c r="EF133" i="10"/>
  <c r="EN129" i="5"/>
  <c r="EG129" i="5"/>
  <c r="EK134" i="5"/>
  <c r="EE133" i="5"/>
  <c r="EY132" i="5"/>
  <c r="EZ132" i="5" s="1"/>
  <c r="EM130" i="5"/>
  <c r="DN23" i="11"/>
  <c r="ET129" i="5"/>
  <c r="EF131" i="7"/>
  <c r="ED131" i="7"/>
  <c r="ES130" i="5"/>
  <c r="DM23" i="7"/>
  <c r="DN23" i="10"/>
  <c r="DL23" i="6"/>
  <c r="ED134" i="11"/>
  <c r="EF134" i="11"/>
  <c r="DM25" i="10"/>
  <c r="DI41" i="6" l="1"/>
  <c r="DI42" i="6" s="1"/>
  <c r="DI48" i="6" s="1"/>
  <c r="DJ49" i="10"/>
  <c r="DJ50" i="10" s="1"/>
  <c r="DJ54" i="10" s="1"/>
  <c r="M25" i="95"/>
  <c r="DJ47" i="11"/>
  <c r="EH129" i="5"/>
  <c r="DH47" i="6"/>
  <c r="DH49" i="6" s="1"/>
  <c r="DJ40" i="6"/>
  <c r="DM28" i="10"/>
  <c r="DM29" i="10"/>
  <c r="DK28" i="6"/>
  <c r="DK29" i="6"/>
  <c r="DK48" i="11"/>
  <c r="DJ48" i="7"/>
  <c r="DK48" i="10"/>
  <c r="EG131" i="7"/>
  <c r="M19" i="95"/>
  <c r="DL40" i="7"/>
  <c r="DL41" i="7" s="1"/>
  <c r="DL42" i="7" s="1"/>
  <c r="DL30" i="7"/>
  <c r="DL40" i="10"/>
  <c r="DL41" i="10" s="1"/>
  <c r="DL42" i="10" s="1"/>
  <c r="DL30" i="10"/>
  <c r="DM40" i="11"/>
  <c r="DM41" i="11" s="1"/>
  <c r="DM42" i="11" s="1"/>
  <c r="DM30" i="11"/>
  <c r="DL40" i="11"/>
  <c r="DL41" i="11" s="1"/>
  <c r="DL42" i="11" s="1"/>
  <c r="DL30" i="11"/>
  <c r="DK40" i="7"/>
  <c r="DK30" i="7"/>
  <c r="DJ30" i="6"/>
  <c r="DJ52" i="6" s="1"/>
  <c r="DL25" i="6"/>
  <c r="EG133" i="10"/>
  <c r="EF134" i="10"/>
  <c r="ED134" i="10"/>
  <c r="EN130" i="5"/>
  <c r="EG130" i="5"/>
  <c r="EK135" i="5"/>
  <c r="EE134" i="5"/>
  <c r="EY133" i="5"/>
  <c r="EZ133" i="5" s="1"/>
  <c r="ET130" i="5"/>
  <c r="EM131" i="5"/>
  <c r="ED135" i="11"/>
  <c r="EF135" i="11"/>
  <c r="DN23" i="7"/>
  <c r="DN25" i="7" s="1"/>
  <c r="ED132" i="7"/>
  <c r="EF132" i="7"/>
  <c r="DO23" i="11"/>
  <c r="DO25" i="11" s="1"/>
  <c r="DM23" i="6"/>
  <c r="DM25" i="6" s="1"/>
  <c r="EG134" i="11"/>
  <c r="ES131" i="5"/>
  <c r="DJ49" i="11"/>
  <c r="DJ50" i="11" s="1"/>
  <c r="DJ54" i="11" s="1"/>
  <c r="DO23" i="10"/>
  <c r="DO25" i="10" s="1"/>
  <c r="DN25" i="11"/>
  <c r="DN25" i="10"/>
  <c r="DM25" i="7"/>
  <c r="EH130" i="5" l="1"/>
  <c r="M34" i="95"/>
  <c r="J8" i="97" s="1"/>
  <c r="DI47" i="6"/>
  <c r="DJ41" i="6"/>
  <c r="DJ42" i="6" s="1"/>
  <c r="DJ48" i="6" s="1"/>
  <c r="DI49" i="6"/>
  <c r="DK41" i="7"/>
  <c r="DK42" i="7" s="1"/>
  <c r="DK48" i="7" s="1"/>
  <c r="M28" i="95"/>
  <c r="DK30" i="6"/>
  <c r="DJ47" i="7"/>
  <c r="DJ49" i="7" s="1"/>
  <c r="DJ50" i="7" s="1"/>
  <c r="DJ54" i="7" s="1"/>
  <c r="DO28" i="11"/>
  <c r="DO29" i="11"/>
  <c r="DN28" i="11"/>
  <c r="DN29" i="11"/>
  <c r="DK47" i="10"/>
  <c r="DK49" i="10" s="1"/>
  <c r="DL28" i="6"/>
  <c r="DL29" i="6"/>
  <c r="DO29" i="10"/>
  <c r="DO28" i="10"/>
  <c r="DM29" i="6"/>
  <c r="DM28" i="6"/>
  <c r="DN28" i="10"/>
  <c r="DN29" i="10"/>
  <c r="DN29" i="7"/>
  <c r="DN28" i="7"/>
  <c r="DM29" i="7"/>
  <c r="DM28" i="7"/>
  <c r="DL48" i="11"/>
  <c r="DL48" i="10"/>
  <c r="DM48" i="11"/>
  <c r="DL48" i="7"/>
  <c r="DK47" i="11"/>
  <c r="DK49" i="11" s="1"/>
  <c r="EG132" i="7"/>
  <c r="M15" i="95"/>
  <c r="M37" i="95"/>
  <c r="J11" i="97" s="1"/>
  <c r="DM40" i="10"/>
  <c r="DM41" i="10" s="1"/>
  <c r="DM42" i="10" s="1"/>
  <c r="DM30" i="10"/>
  <c r="DK40" i="6"/>
  <c r="DK41" i="6" s="1"/>
  <c r="DK42" i="6" s="1"/>
  <c r="ED135" i="10"/>
  <c r="EF135" i="10"/>
  <c r="EG134" i="10"/>
  <c r="EN131" i="5"/>
  <c r="EG131" i="5"/>
  <c r="EK136" i="5"/>
  <c r="EE136" i="5" s="1"/>
  <c r="EE135" i="5"/>
  <c r="EY134" i="5"/>
  <c r="EZ134" i="5" s="1"/>
  <c r="EM132" i="5"/>
  <c r="DN23" i="6"/>
  <c r="DO23" i="7"/>
  <c r="DO25" i="7" s="1"/>
  <c r="EF136" i="11"/>
  <c r="ED136" i="11"/>
  <c r="ES132" i="5"/>
  <c r="EG135" i="11"/>
  <c r="ET131" i="5"/>
  <c r="DP23" i="10"/>
  <c r="DP25" i="10" s="1"/>
  <c r="DP23" i="11"/>
  <c r="DP25" i="11" s="1"/>
  <c r="ED133" i="7"/>
  <c r="EF133" i="7"/>
  <c r="DJ47" i="6" l="1"/>
  <c r="M27" i="95" s="1"/>
  <c r="M18" i="95"/>
  <c r="M24" i="95"/>
  <c r="DM40" i="6"/>
  <c r="DL40" i="6"/>
  <c r="DP29" i="11"/>
  <c r="DP28" i="11"/>
  <c r="DL47" i="10"/>
  <c r="DL49" i="10" s="1"/>
  <c r="DP29" i="10"/>
  <c r="DP28" i="10"/>
  <c r="DO29" i="7"/>
  <c r="DO28" i="7"/>
  <c r="DK47" i="7"/>
  <c r="DK49" i="7" s="1"/>
  <c r="DL47" i="7"/>
  <c r="DL49" i="7" s="1"/>
  <c r="DK48" i="6"/>
  <c r="DM47" i="11"/>
  <c r="DM49" i="11" s="1"/>
  <c r="DM48" i="10"/>
  <c r="DL47" i="11"/>
  <c r="DL49" i="11" s="1"/>
  <c r="M33" i="95"/>
  <c r="J7" i="97" s="1"/>
  <c r="EH131" i="5"/>
  <c r="DO40" i="11"/>
  <c r="DO41" i="11" s="1"/>
  <c r="DO42" i="11" s="1"/>
  <c r="DO30" i="11"/>
  <c r="DN40" i="11"/>
  <c r="DN41" i="11" s="1"/>
  <c r="DN42" i="11" s="1"/>
  <c r="DN30" i="11"/>
  <c r="DN40" i="10"/>
  <c r="DN41" i="10" s="1"/>
  <c r="DN42" i="10" s="1"/>
  <c r="DN30" i="10"/>
  <c r="DN40" i="7"/>
  <c r="DN41" i="7" s="1"/>
  <c r="DN42" i="7" s="1"/>
  <c r="DN30" i="7"/>
  <c r="DO40" i="10"/>
  <c r="DO41" i="10" s="1"/>
  <c r="DO42" i="10" s="1"/>
  <c r="DO30" i="10"/>
  <c r="DM40" i="7"/>
  <c r="DM41" i="7" s="1"/>
  <c r="DM42" i="7" s="1"/>
  <c r="DM30" i="7"/>
  <c r="DM30" i="6"/>
  <c r="DL30" i="6"/>
  <c r="EG136" i="11"/>
  <c r="DN25" i="6"/>
  <c r="EF136" i="10"/>
  <c r="ED136" i="10"/>
  <c r="EG133" i="7"/>
  <c r="EG135" i="10"/>
  <c r="EN132" i="5"/>
  <c r="EG132" i="5"/>
  <c r="EY135" i="5"/>
  <c r="EZ135" i="5" s="1"/>
  <c r="ET132" i="5"/>
  <c r="EH132" i="5" s="1"/>
  <c r="EM133" i="5"/>
  <c r="ES133" i="5"/>
  <c r="DO23" i="6"/>
  <c r="DQ23" i="10"/>
  <c r="DQ25" i="10" s="1"/>
  <c r="DP23" i="7"/>
  <c r="ED134" i="7"/>
  <c r="EF134" i="7"/>
  <c r="DQ23" i="11"/>
  <c r="DQ25" i="11" s="1"/>
  <c r="ED137" i="11"/>
  <c r="EF137" i="11"/>
  <c r="DJ49" i="6" l="1"/>
  <c r="M36" i="95" s="1"/>
  <c r="J10" i="97" s="1"/>
  <c r="DL41" i="6"/>
  <c r="DL42" i="6" s="1"/>
  <c r="DL48" i="6" s="1"/>
  <c r="DM41" i="6"/>
  <c r="DM42" i="6" s="1"/>
  <c r="DM48" i="6" s="1"/>
  <c r="DQ29" i="11"/>
  <c r="DQ28" i="11"/>
  <c r="DK47" i="6"/>
  <c r="DK49" i="6" s="1"/>
  <c r="DQ28" i="10"/>
  <c r="DQ29" i="10"/>
  <c r="DN28" i="6"/>
  <c r="DN29" i="6"/>
  <c r="DO48" i="10"/>
  <c r="DN48" i="10"/>
  <c r="DO48" i="11"/>
  <c r="DM48" i="7"/>
  <c r="DN48" i="7"/>
  <c r="DN48" i="11"/>
  <c r="DM47" i="10"/>
  <c r="DM49" i="10" s="1"/>
  <c r="EG136" i="10"/>
  <c r="DO40" i="7"/>
  <c r="DO30" i="7"/>
  <c r="DP40" i="11"/>
  <c r="DP41" i="11" s="1"/>
  <c r="DP42" i="11" s="1"/>
  <c r="DP30" i="11"/>
  <c r="DP40" i="10"/>
  <c r="DP41" i="10" s="1"/>
  <c r="DP42" i="10" s="1"/>
  <c r="DP30" i="10"/>
  <c r="DO25" i="6"/>
  <c r="EF137" i="10"/>
  <c r="DW33" i="10" s="1"/>
  <c r="ED137" i="10"/>
  <c r="EN133" i="5"/>
  <c r="EG133" i="5"/>
  <c r="EY136" i="5"/>
  <c r="EZ136" i="5" s="1"/>
  <c r="EM134" i="5"/>
  <c r="EG137" i="11"/>
  <c r="EI137" i="11"/>
  <c r="DQ23" i="7"/>
  <c r="DQ25" i="7" s="1"/>
  <c r="ES134" i="5"/>
  <c r="DW33" i="11"/>
  <c r="EF135" i="7"/>
  <c r="ED135" i="7"/>
  <c r="DP23" i="6"/>
  <c r="DP25" i="7"/>
  <c r="EG134" i="7"/>
  <c r="DR23" i="11"/>
  <c r="DR23" i="10"/>
  <c r="ET133" i="5"/>
  <c r="DL47" i="6" l="1"/>
  <c r="DJ50" i="6"/>
  <c r="DJ54" i="6" s="1"/>
  <c r="DM47" i="6"/>
  <c r="DM49" i="6" s="1"/>
  <c r="DO41" i="7"/>
  <c r="DO42" i="7" s="1"/>
  <c r="DO48" i="7" s="1"/>
  <c r="DN47" i="11"/>
  <c r="DN49" i="11" s="1"/>
  <c r="DM47" i="7"/>
  <c r="DM49" i="7" s="1"/>
  <c r="DO47" i="10"/>
  <c r="DO49" i="10" s="1"/>
  <c r="DN30" i="6"/>
  <c r="DN40" i="6"/>
  <c r="DN47" i="7"/>
  <c r="DN49" i="7" s="1"/>
  <c r="DO28" i="6"/>
  <c r="DO29" i="6"/>
  <c r="DQ29" i="7"/>
  <c r="DQ28" i="7"/>
  <c r="DP28" i="7"/>
  <c r="DP29" i="7"/>
  <c r="DN47" i="10"/>
  <c r="DN49" i="10" s="1"/>
  <c r="DP48" i="10"/>
  <c r="DP48" i="11"/>
  <c r="DO47" i="11"/>
  <c r="DO49" i="11" s="1"/>
  <c r="DQ40" i="10"/>
  <c r="DQ41" i="10" s="1"/>
  <c r="DQ42" i="10" s="1"/>
  <c r="DQ30" i="10"/>
  <c r="DQ40" i="11"/>
  <c r="DQ41" i="11" s="1"/>
  <c r="DQ42" i="11" s="1"/>
  <c r="DQ30" i="11"/>
  <c r="DP25" i="6"/>
  <c r="EI137" i="10"/>
  <c r="EG135" i="7"/>
  <c r="EG137" i="10"/>
  <c r="EI138" i="10" s="1"/>
  <c r="EN134" i="5"/>
  <c r="EG134" i="5"/>
  <c r="ET134" i="5"/>
  <c r="EH133" i="5"/>
  <c r="DL49" i="6"/>
  <c r="EM135" i="5"/>
  <c r="EI138" i="11"/>
  <c r="DS23" i="11"/>
  <c r="DS25" i="11" s="1"/>
  <c r="ED136" i="7"/>
  <c r="EF136" i="7"/>
  <c r="DS23" i="10"/>
  <c r="DS25" i="10" s="1"/>
  <c r="DR25" i="11"/>
  <c r="ES135" i="5"/>
  <c r="DQ23" i="6"/>
  <c r="DQ25" i="6" s="1"/>
  <c r="DR25" i="10"/>
  <c r="DR23" i="7"/>
  <c r="DN41" i="6" l="1"/>
  <c r="DN42" i="6" s="1"/>
  <c r="DN48" i="6" s="1"/>
  <c r="DR29" i="11"/>
  <c r="DR28" i="11"/>
  <c r="DS28" i="11"/>
  <c r="DS29" i="11"/>
  <c r="DO30" i="6"/>
  <c r="DO47" i="7"/>
  <c r="DO49" i="7" s="1"/>
  <c r="DR28" i="10"/>
  <c r="DR29" i="10"/>
  <c r="DS29" i="10"/>
  <c r="DS28" i="10"/>
  <c r="DQ29" i="6"/>
  <c r="DQ28" i="6"/>
  <c r="DP28" i="6"/>
  <c r="DP29" i="6"/>
  <c r="DP47" i="10"/>
  <c r="DP49" i="10" s="1"/>
  <c r="DQ48" i="10"/>
  <c r="DP47" i="11"/>
  <c r="DP49" i="11" s="1"/>
  <c r="DQ48" i="11"/>
  <c r="EH134" i="5"/>
  <c r="DO40" i="6"/>
  <c r="DO41" i="6" s="1"/>
  <c r="DO42" i="6" s="1"/>
  <c r="EG136" i="7"/>
  <c r="DQ40" i="7"/>
  <c r="DQ41" i="7" s="1"/>
  <c r="DQ42" i="7" s="1"/>
  <c r="DQ30" i="7"/>
  <c r="DP40" i="7"/>
  <c r="DP41" i="7" s="1"/>
  <c r="DP42" i="7" s="1"/>
  <c r="DP30" i="7"/>
  <c r="EN135" i="5"/>
  <c r="EG135" i="5"/>
  <c r="EM136" i="5"/>
  <c r="DT23" i="10"/>
  <c r="DT25" i="10" s="1"/>
  <c r="ES136" i="5"/>
  <c r="DR23" i="6"/>
  <c r="DR25" i="6" s="1"/>
  <c r="DS23" i="7"/>
  <c r="ET135" i="5"/>
  <c r="EF137" i="7"/>
  <c r="ED137" i="7"/>
  <c r="DT23" i="11"/>
  <c r="DR25" i="7"/>
  <c r="EH135" i="5" l="1"/>
  <c r="DN47" i="6"/>
  <c r="DN49" i="6" s="1"/>
  <c r="DQ47" i="10"/>
  <c r="DQ49" i="10" s="1"/>
  <c r="DP40" i="6"/>
  <c r="DQ47" i="11"/>
  <c r="DQ49" i="11" s="1"/>
  <c r="DT28" i="10"/>
  <c r="DT29" i="10"/>
  <c r="DR29" i="7"/>
  <c r="DR28" i="7"/>
  <c r="DR29" i="6"/>
  <c r="DR28" i="6"/>
  <c r="DP48" i="7"/>
  <c r="DO48" i="6"/>
  <c r="DQ48" i="7"/>
  <c r="DR40" i="10"/>
  <c r="DR41" i="10" s="1"/>
  <c r="DR42" i="10" s="1"/>
  <c r="DR30" i="10"/>
  <c r="DS40" i="10"/>
  <c r="DS41" i="10" s="1"/>
  <c r="DS42" i="10" s="1"/>
  <c r="DS30" i="10"/>
  <c r="DS40" i="11"/>
  <c r="DS41" i="11" s="1"/>
  <c r="DS42" i="11" s="1"/>
  <c r="DS30" i="11"/>
  <c r="DR40" i="11"/>
  <c r="DR41" i="11" s="1"/>
  <c r="DR42" i="11" s="1"/>
  <c r="DR30" i="11"/>
  <c r="DP30" i="6"/>
  <c r="EN136" i="5"/>
  <c r="EG136" i="5"/>
  <c r="ET136" i="5"/>
  <c r="EC137" i="5"/>
  <c r="DT23" i="7"/>
  <c r="DS25" i="7"/>
  <c r="DU23" i="10"/>
  <c r="DU25" i="10" s="1"/>
  <c r="DW33" i="7"/>
  <c r="DU23" i="11"/>
  <c r="EI137" i="7"/>
  <c r="DS23" i="6"/>
  <c r="DS25" i="6" s="1"/>
  <c r="EG137" i="7"/>
  <c r="DT25" i="11"/>
  <c r="DP41" i="6" l="1"/>
  <c r="DP42" i="6" s="1"/>
  <c r="DP48" i="6" s="1"/>
  <c r="DO47" i="6"/>
  <c r="DO49" i="6" s="1"/>
  <c r="DQ47" i="7"/>
  <c r="DQ49" i="7" s="1"/>
  <c r="DT29" i="11"/>
  <c r="DT28" i="11"/>
  <c r="DP47" i="7"/>
  <c r="DP49" i="7" s="1"/>
  <c r="DS28" i="6"/>
  <c r="DS29" i="6"/>
  <c r="DU29" i="10"/>
  <c r="DU28" i="10"/>
  <c r="DS29" i="7"/>
  <c r="DS28" i="7"/>
  <c r="DR48" i="11"/>
  <c r="DS48" i="10"/>
  <c r="DS48" i="11"/>
  <c r="DR48" i="10"/>
  <c r="DT40" i="10"/>
  <c r="DT41" i="10" s="1"/>
  <c r="DT42" i="10" s="1"/>
  <c r="DT30" i="10"/>
  <c r="DR40" i="7"/>
  <c r="DR41" i="7" s="1"/>
  <c r="DR42" i="7" s="1"/>
  <c r="DR30" i="7"/>
  <c r="DQ40" i="6"/>
  <c r="DQ41" i="6" s="1"/>
  <c r="DQ42" i="6" s="1"/>
  <c r="DQ30" i="6"/>
  <c r="EH136" i="5"/>
  <c r="EC138" i="5" s="1"/>
  <c r="DU25" i="11"/>
  <c r="DU23" i="7"/>
  <c r="DV23" i="7"/>
  <c r="DR30" i="6"/>
  <c r="EI138" i="7"/>
  <c r="DV23" i="11"/>
  <c r="DV25" i="11" s="1"/>
  <c r="DV23" i="10"/>
  <c r="DV25" i="10" s="1"/>
  <c r="DT25" i="7"/>
  <c r="DT23" i="6"/>
  <c r="DT25" i="6" s="1"/>
  <c r="DP47" i="6" l="1"/>
  <c r="DP49" i="6" s="1"/>
  <c r="DR47" i="11"/>
  <c r="DS47" i="10"/>
  <c r="DS49" i="10" s="1"/>
  <c r="DV28" i="11"/>
  <c r="DV29" i="11"/>
  <c r="DU29" i="11"/>
  <c r="DU28" i="11"/>
  <c r="DT28" i="6"/>
  <c r="DT29" i="6"/>
  <c r="DV28" i="10"/>
  <c r="DV29" i="10"/>
  <c r="DW29" i="10" s="1"/>
  <c r="DT28" i="7"/>
  <c r="DT29" i="7"/>
  <c r="DR47" i="10"/>
  <c r="DR49" i="10" s="1"/>
  <c r="DR48" i="7"/>
  <c r="DQ48" i="6"/>
  <c r="DT48" i="10"/>
  <c r="DS47" i="11"/>
  <c r="DS49" i="11" s="1"/>
  <c r="DT40" i="11"/>
  <c r="DT41" i="11" s="1"/>
  <c r="DT42" i="11" s="1"/>
  <c r="DT30" i="11"/>
  <c r="DU40" i="10"/>
  <c r="DU41" i="10" s="1"/>
  <c r="DU42" i="10" s="1"/>
  <c r="DU30" i="10"/>
  <c r="DS40" i="7"/>
  <c r="DS41" i="7" s="1"/>
  <c r="DS42" i="7" s="1"/>
  <c r="DS30" i="7"/>
  <c r="DR40" i="6"/>
  <c r="DR41" i="6" s="1"/>
  <c r="DR42" i="6" s="1"/>
  <c r="DV25" i="7"/>
  <c r="DU25" i="7"/>
  <c r="DR49" i="11"/>
  <c r="DU23" i="6"/>
  <c r="DU25" i="6" s="1"/>
  <c r="DT40" i="6" l="1"/>
  <c r="DQ47" i="6"/>
  <c r="DQ49" i="6" s="1"/>
  <c r="DU29" i="7"/>
  <c r="DU28" i="7"/>
  <c r="DU29" i="6"/>
  <c r="DU28" i="6"/>
  <c r="DV29" i="7"/>
  <c r="DV28" i="7"/>
  <c r="DT47" i="10"/>
  <c r="DT49" i="10" s="1"/>
  <c r="DR47" i="7"/>
  <c r="DR49" i="7" s="1"/>
  <c r="DS48" i="7"/>
  <c r="DT48" i="11"/>
  <c r="DR48" i="6"/>
  <c r="DU48" i="10"/>
  <c r="DV40" i="10"/>
  <c r="DV41" i="10" s="1"/>
  <c r="DV42" i="10" s="1"/>
  <c r="DV30" i="10"/>
  <c r="DT40" i="7"/>
  <c r="DT41" i="7" s="1"/>
  <c r="DT42" i="7" s="1"/>
  <c r="DT30" i="7"/>
  <c r="DV40" i="11"/>
  <c r="DV41" i="11" s="1"/>
  <c r="DV42" i="11" s="1"/>
  <c r="DV30" i="11"/>
  <c r="DU40" i="11"/>
  <c r="DU41" i="11" s="1"/>
  <c r="DU42" i="11" s="1"/>
  <c r="DU30" i="11"/>
  <c r="DT30" i="6"/>
  <c r="DS40" i="6"/>
  <c r="DS41" i="6" s="1"/>
  <c r="DS42" i="6" s="1"/>
  <c r="DS30" i="6"/>
  <c r="DW29" i="11"/>
  <c r="DW28" i="10"/>
  <c r="DW28" i="11"/>
  <c r="DV23" i="6"/>
  <c r="DV25" i="6" s="1"/>
  <c r="DV52" i="11" l="1"/>
  <c r="DT41" i="6"/>
  <c r="DT42" i="6" s="1"/>
  <c r="DT48" i="6" s="1"/>
  <c r="DW30" i="10"/>
  <c r="DV52" i="10"/>
  <c r="DU40" i="6"/>
  <c r="DR47" i="6"/>
  <c r="DR49" i="6" s="1"/>
  <c r="DS47" i="7"/>
  <c r="DS49" i="7" s="1"/>
  <c r="DV28" i="6"/>
  <c r="DV29" i="6"/>
  <c r="DU47" i="10"/>
  <c r="DU49" i="10" s="1"/>
  <c r="DT47" i="6"/>
  <c r="DS48" i="6"/>
  <c r="DV48" i="11"/>
  <c r="DV48" i="10"/>
  <c r="DT47" i="11"/>
  <c r="DT49" i="11" s="1"/>
  <c r="DU48" i="11"/>
  <c r="DT48" i="7"/>
  <c r="DW30" i="11"/>
  <c r="DU40" i="7"/>
  <c r="DU41" i="7" s="1"/>
  <c r="DU42" i="7" s="1"/>
  <c r="DU30" i="7"/>
  <c r="DV40" i="7"/>
  <c r="DV41" i="7" s="1"/>
  <c r="DV42" i="7" s="1"/>
  <c r="DV30" i="7"/>
  <c r="DU30" i="6"/>
  <c r="DW29" i="7"/>
  <c r="DW40" i="10"/>
  <c r="DW40" i="11"/>
  <c r="DW28" i="7"/>
  <c r="DV52" i="7" l="1"/>
  <c r="DU41" i="6"/>
  <c r="DU42" i="6" s="1"/>
  <c r="DU48" i="6" s="1"/>
  <c r="DV40" i="6"/>
  <c r="DV47" i="10"/>
  <c r="DV47" i="11"/>
  <c r="DS47" i="6"/>
  <c r="DS49" i="6" s="1"/>
  <c r="DU48" i="7"/>
  <c r="DU47" i="11"/>
  <c r="DU49" i="11" s="1"/>
  <c r="DV48" i="7"/>
  <c r="DT47" i="7"/>
  <c r="DT49" i="7" s="1"/>
  <c r="DW30" i="7"/>
  <c r="DV30" i="6"/>
  <c r="DW29" i="6"/>
  <c r="DT49" i="6"/>
  <c r="DW28" i="6"/>
  <c r="DW40" i="7"/>
  <c r="N19" i="95"/>
  <c r="O19" i="95" s="1"/>
  <c r="DW42" i="11"/>
  <c r="N16" i="95"/>
  <c r="O16" i="95" s="1"/>
  <c r="DW42" i="10"/>
  <c r="DW41" i="11"/>
  <c r="DU47" i="6" l="1"/>
  <c r="DU49" i="6" s="1"/>
  <c r="DW30" i="6"/>
  <c r="DV52" i="6"/>
  <c r="DV41" i="6"/>
  <c r="DV42" i="6" s="1"/>
  <c r="DV48" i="6" s="1"/>
  <c r="DW41" i="10"/>
  <c r="DW40" i="6"/>
  <c r="DU47" i="7"/>
  <c r="DU49" i="7" s="1"/>
  <c r="DV47" i="7"/>
  <c r="N25" i="95"/>
  <c r="O25" i="95" s="1"/>
  <c r="N28" i="95"/>
  <c r="O28" i="95" s="1"/>
  <c r="DW48" i="11"/>
  <c r="DW48" i="10"/>
  <c r="DV49" i="10"/>
  <c r="DW47" i="10"/>
  <c r="DV49" i="11"/>
  <c r="DW47" i="11"/>
  <c r="DV47" i="6" l="1"/>
  <c r="N27" i="95" s="1"/>
  <c r="O27" i="95" s="1"/>
  <c r="N34" i="95"/>
  <c r="O34" i="95" s="1"/>
  <c r="P34" i="95" s="1"/>
  <c r="DV50" i="10"/>
  <c r="DV54" i="10" s="1"/>
  <c r="N37" i="95"/>
  <c r="O37" i="95" s="1"/>
  <c r="P37" i="95" s="1"/>
  <c r="DV50" i="11"/>
  <c r="DV54" i="11" s="1"/>
  <c r="DW41" i="7"/>
  <c r="N24" i="95"/>
  <c r="O24" i="95" s="1"/>
  <c r="DW49" i="11"/>
  <c r="DW49" i="10"/>
  <c r="DW47" i="7"/>
  <c r="DW41" i="6"/>
  <c r="N15" i="95"/>
  <c r="DW42" i="7"/>
  <c r="DW42" i="6"/>
  <c r="K8" i="97" l="1"/>
  <c r="L8" i="97" s="1"/>
  <c r="K11" i="97"/>
  <c r="L11" i="97" s="1"/>
  <c r="N18" i="95"/>
  <c r="O18" i="95" s="1"/>
  <c r="O15" i="95"/>
  <c r="DW48" i="7"/>
  <c r="DW48" i="6"/>
  <c r="DV49" i="7"/>
  <c r="DV49" i="6"/>
  <c r="DW47" i="6"/>
  <c r="N36" i="95" l="1"/>
  <c r="K10" i="97" s="1"/>
  <c r="L10" i="97" s="1"/>
  <c r="DV50" i="6"/>
  <c r="DV54" i="6" s="1"/>
  <c r="N33" i="95"/>
  <c r="O33" i="95" s="1"/>
  <c r="P33" i="95" s="1"/>
  <c r="DV50" i="7"/>
  <c r="DV54" i="7" s="1"/>
  <c r="O36" i="95"/>
  <c r="P36" i="95" s="1"/>
  <c r="DW49" i="7"/>
  <c r="DW49" i="6"/>
  <c r="K7" i="97" l="1"/>
  <c r="L7" i="97" s="1"/>
  <c r="F40" i="73" l="1"/>
  <c r="F41" i="73" l="1"/>
  <c r="G40" i="73" l="1"/>
  <c r="G41" i="73" l="1"/>
  <c r="H40" i="73" l="1"/>
  <c r="H41" i="73" l="1"/>
  <c r="I40" i="73" l="1"/>
  <c r="I41" i="73" l="1"/>
  <c r="J40" i="73" l="1"/>
  <c r="J41" i="73"/>
  <c r="K40" i="73" l="1"/>
  <c r="K41" i="73"/>
  <c r="L40" i="73" l="1"/>
  <c r="L41" i="73"/>
  <c r="M40" i="73" l="1"/>
  <c r="M41" i="73"/>
  <c r="N40" i="73" l="1"/>
  <c r="N41" i="73"/>
  <c r="ES14" i="6" l="1"/>
  <c r="EF15" i="6"/>
  <c r="EP14" i="6"/>
  <c r="EL15" i="6"/>
  <c r="ER15" i="6" s="1"/>
  <c r="ER14" i="6"/>
  <c r="EJ15" i="6"/>
  <c r="EL16" i="6" s="1"/>
  <c r="ED15" i="6"/>
  <c r="ED16" i="6" s="1"/>
  <c r="ED17" i="6" s="1"/>
  <c r="EG15" i="6"/>
  <c r="EM15" i="6" l="1"/>
  <c r="EM16" i="6" s="1"/>
  <c r="CP3" i="88"/>
  <c r="DF14" i="88" s="1"/>
  <c r="CE3" i="88"/>
  <c r="CT14" i="88" s="1"/>
  <c r="EF18" i="6"/>
  <c r="ED18" i="6"/>
  <c r="EF17" i="6"/>
  <c r="EP15" i="6"/>
  <c r="EF16" i="6"/>
  <c r="EG16" i="6" s="1"/>
  <c r="ES15" i="6"/>
  <c r="EJ16" i="6"/>
  <c r="EP16" i="6" s="1"/>
  <c r="CT21" i="88" l="1"/>
  <c r="CO16" i="5"/>
  <c r="CO16" i="92" s="1"/>
  <c r="DD14" i="88"/>
  <c r="DD21" i="88" s="1"/>
  <c r="DD22" i="88" s="1"/>
  <c r="DF21" i="88"/>
  <c r="CZ16" i="5"/>
  <c r="CZ16" i="92" s="1"/>
  <c r="DQ14" i="88"/>
  <c r="DQ21" i="88" s="1"/>
  <c r="ER16" i="6"/>
  <c r="CE10" i="88"/>
  <c r="CP21" i="88"/>
  <c r="CP10" i="88"/>
  <c r="CA16" i="5"/>
  <c r="CA16" i="92" s="1"/>
  <c r="CA15" i="5"/>
  <c r="CA15" i="92" s="1"/>
  <c r="CQ3" i="88"/>
  <c r="CL15" i="5"/>
  <c r="CL15" i="92" s="1"/>
  <c r="EF19" i="6"/>
  <c r="ED19" i="6"/>
  <c r="EG17" i="6"/>
  <c r="EG18" i="6" s="1"/>
  <c r="EL17" i="6"/>
  <c r="EJ17" i="6"/>
  <c r="ES16" i="6"/>
  <c r="DQ22" i="88" l="1"/>
  <c r="DQ23" i="88"/>
  <c r="DD23" i="88"/>
  <c r="CL16" i="5"/>
  <c r="CL16" i="92" s="1"/>
  <c r="CE21" i="88"/>
  <c r="EG19" i="6"/>
  <c r="CQ10" i="88"/>
  <c r="CQ11" i="88" s="1"/>
  <c r="CF74" i="88"/>
  <c r="CQ14" i="88"/>
  <c r="CQ21" i="88" s="1"/>
  <c r="CQ22" i="88" s="1"/>
  <c r="EF21" i="6"/>
  <c r="EG21" i="6" s="1"/>
  <c r="ED21" i="6"/>
  <c r="EJ18" i="6"/>
  <c r="EL18" i="6"/>
  <c r="ER18" i="6" s="1"/>
  <c r="EP17" i="6"/>
  <c r="ER17" i="6"/>
  <c r="EM17" i="6"/>
  <c r="CG74" i="88" l="1"/>
  <c r="CF123" i="88"/>
  <c r="CQ12" i="88"/>
  <c r="ED22" i="6"/>
  <c r="EF22" i="6"/>
  <c r="EG22" i="6" s="1"/>
  <c r="ES17" i="6"/>
  <c r="EM18" i="6"/>
  <c r="EL19" i="6"/>
  <c r="ER19" i="6" s="1"/>
  <c r="EJ19" i="6"/>
  <c r="EP18" i="6"/>
  <c r="CH74" i="88" l="1"/>
  <c r="CG123" i="88"/>
  <c r="CQ23" i="88"/>
  <c r="EJ21" i="6"/>
  <c r="EL21" i="6"/>
  <c r="ER21" i="6" s="1"/>
  <c r="EP19" i="6"/>
  <c r="EU19" i="6" s="1"/>
  <c r="ES18" i="6"/>
  <c r="EM19" i="6"/>
  <c r="EF23" i="6"/>
  <c r="EG23" i="6" s="1"/>
  <c r="ED23" i="6"/>
  <c r="CI74" i="88" l="1"/>
  <c r="CH123" i="88"/>
  <c r="ED24" i="6"/>
  <c r="EF24" i="6"/>
  <c r="EG24" i="6" s="1"/>
  <c r="ES19" i="6"/>
  <c r="EM21" i="6"/>
  <c r="EL22" i="6"/>
  <c r="ER22" i="6" s="1"/>
  <c r="EJ22" i="6"/>
  <c r="EP21" i="6"/>
  <c r="CI123" i="88" l="1"/>
  <c r="CJ74" i="88"/>
  <c r="EL23" i="6"/>
  <c r="ER23" i="6" s="1"/>
  <c r="EJ23" i="6"/>
  <c r="EP22" i="6"/>
  <c r="EM22" i="6"/>
  <c r="EF25" i="6"/>
  <c r="EG25" i="6" s="1"/>
  <c r="ED25" i="6"/>
  <c r="ES21" i="6"/>
  <c r="EU20" i="6"/>
  <c r="CJ123" i="88" l="1"/>
  <c r="CK74" i="88"/>
  <c r="EF26" i="6"/>
  <c r="EG26" i="6" s="1"/>
  <c r="ED26" i="6"/>
  <c r="EJ24" i="6"/>
  <c r="EL24" i="6"/>
  <c r="ER24" i="6" s="1"/>
  <c r="EP23" i="6"/>
  <c r="EM23" i="6"/>
  <c r="ES22" i="6"/>
  <c r="CL74" i="88" l="1"/>
  <c r="CK123" i="88"/>
  <c r="EM24" i="6"/>
  <c r="ES23" i="6"/>
  <c r="ED27" i="6"/>
  <c r="EF27" i="6"/>
  <c r="EG27" i="6" s="1"/>
  <c r="EL25" i="6"/>
  <c r="ER25" i="6" s="1"/>
  <c r="EJ25" i="6"/>
  <c r="EP24" i="6"/>
  <c r="CL123" i="88" l="1"/>
  <c r="CM74" i="88"/>
  <c r="ES24" i="6"/>
  <c r="EM25" i="6"/>
  <c r="EJ26" i="6"/>
  <c r="EL26" i="6"/>
  <c r="ER26" i="6" s="1"/>
  <c r="EP25" i="6"/>
  <c r="EF28" i="6"/>
  <c r="EG28" i="6" s="1"/>
  <c r="ED28" i="6"/>
  <c r="CM123" i="88" l="1"/>
  <c r="CN74" i="88"/>
  <c r="EL27" i="6"/>
  <c r="ER27" i="6" s="1"/>
  <c r="EJ27" i="6"/>
  <c r="EP26" i="6"/>
  <c r="EM26" i="6"/>
  <c r="ES25" i="6"/>
  <c r="ED29" i="6"/>
  <c r="EF29" i="6"/>
  <c r="EG29" i="6" s="1"/>
  <c r="CN123" i="88" l="1"/>
  <c r="CO74" i="88"/>
  <c r="EF30" i="6"/>
  <c r="EG30" i="6" s="1"/>
  <c r="ED30" i="6"/>
  <c r="EL28" i="6"/>
  <c r="ER28" i="6" s="1"/>
  <c r="EJ28" i="6"/>
  <c r="EP27" i="6"/>
  <c r="EM27" i="6"/>
  <c r="ES26" i="6"/>
  <c r="CO123" i="88" l="1"/>
  <c r="CP74" i="88"/>
  <c r="EM28" i="6"/>
  <c r="ES27" i="6"/>
  <c r="EF31" i="6"/>
  <c r="EG31" i="6" s="1"/>
  <c r="ED31" i="6"/>
  <c r="EL29" i="6"/>
  <c r="ER29" i="6" s="1"/>
  <c r="EJ29" i="6"/>
  <c r="EP28" i="6"/>
  <c r="CR74" i="88" l="1"/>
  <c r="CQ74" i="88"/>
  <c r="CP123" i="88"/>
  <c r="EL30" i="6"/>
  <c r="ER30" i="6" s="1"/>
  <c r="EJ30" i="6"/>
  <c r="EP29" i="6"/>
  <c r="EM29" i="6"/>
  <c r="ES28" i="6"/>
  <c r="ED32" i="6"/>
  <c r="EF32" i="6"/>
  <c r="EG32" i="6" s="1"/>
  <c r="CR123" i="88" l="1"/>
  <c r="CS74" i="88"/>
  <c r="EF35" i="6"/>
  <c r="EG35" i="6" s="1"/>
  <c r="ED35" i="6"/>
  <c r="EJ31" i="6"/>
  <c r="EL31" i="6"/>
  <c r="ER31" i="6" s="1"/>
  <c r="EP30" i="6"/>
  <c r="EM30" i="6"/>
  <c r="ES29" i="6"/>
  <c r="CS123" i="88" l="1"/>
  <c r="CT74" i="88"/>
  <c r="ES30" i="6"/>
  <c r="EM31" i="6"/>
  <c r="EF36" i="6"/>
  <c r="EG36" i="6" s="1"/>
  <c r="ED36" i="6"/>
  <c r="EL32" i="6"/>
  <c r="ER32" i="6" s="1"/>
  <c r="EJ32" i="6"/>
  <c r="EP31" i="6"/>
  <c r="CT123" i="88" l="1"/>
  <c r="CU74" i="88"/>
  <c r="EL35" i="6"/>
  <c r="ER35" i="6" s="1"/>
  <c r="EJ35" i="6"/>
  <c r="EP32" i="6"/>
  <c r="EU32" i="6" s="1"/>
  <c r="ES31" i="6"/>
  <c r="EM32" i="6"/>
  <c r="EF37" i="6"/>
  <c r="EG37" i="6" s="1"/>
  <c r="ED37" i="6"/>
  <c r="CU123" i="88" l="1"/>
  <c r="CV74" i="88"/>
  <c r="EF38" i="6"/>
  <c r="EG38" i="6" s="1"/>
  <c r="ED38" i="6"/>
  <c r="EL36" i="6"/>
  <c r="ER36" i="6" s="1"/>
  <c r="EJ36" i="6"/>
  <c r="EP35" i="6"/>
  <c r="ES32" i="6"/>
  <c r="EM35" i="6"/>
  <c r="EM36" i="6" s="1"/>
  <c r="CV123" i="88" l="1"/>
  <c r="CW74" i="88"/>
  <c r="EF39" i="6"/>
  <c r="EG39" i="6" s="1"/>
  <c r="ED39" i="6"/>
  <c r="EU34" i="6"/>
  <c r="ES35" i="6"/>
  <c r="EJ37" i="6"/>
  <c r="EL37" i="6"/>
  <c r="ER37" i="6" s="1"/>
  <c r="EP36" i="6"/>
  <c r="ES36" i="6"/>
  <c r="CX74" i="88" l="1"/>
  <c r="CW123" i="88"/>
  <c r="EF40" i="6"/>
  <c r="EG40" i="6" s="1"/>
  <c r="ED40" i="6"/>
  <c r="EM37" i="6"/>
  <c r="EL38" i="6"/>
  <c r="ER38" i="6" s="1"/>
  <c r="EJ38" i="6"/>
  <c r="EP37" i="6"/>
  <c r="CY74" i="88" l="1"/>
  <c r="CX123" i="88"/>
  <c r="EL39" i="6"/>
  <c r="ER39" i="6" s="1"/>
  <c r="EJ39" i="6"/>
  <c r="EP38" i="6"/>
  <c r="ED41" i="6"/>
  <c r="EF41" i="6"/>
  <c r="EG41" i="6" s="1"/>
  <c r="ES37" i="6"/>
  <c r="EM38" i="6"/>
  <c r="CY123" i="88" l="1"/>
  <c r="CZ74" i="88"/>
  <c r="EL40" i="6"/>
  <c r="ER40" i="6" s="1"/>
  <c r="EJ40" i="6"/>
  <c r="EP39" i="6"/>
  <c r="ES38" i="6"/>
  <c r="EM39" i="6"/>
  <c r="EF42" i="6"/>
  <c r="EG42" i="6" s="1"/>
  <c r="ED42" i="6"/>
  <c r="DA74" i="88" l="1"/>
  <c r="CZ123" i="88"/>
  <c r="EM40" i="6"/>
  <c r="ES39" i="6"/>
  <c r="EF43" i="6"/>
  <c r="EG43" i="6" s="1"/>
  <c r="ED43" i="6"/>
  <c r="EJ41" i="6"/>
  <c r="EL41" i="6"/>
  <c r="ER41" i="6" s="1"/>
  <c r="EP40" i="6"/>
  <c r="DB74" i="88" l="1"/>
  <c r="DA123" i="88"/>
  <c r="EL42" i="6"/>
  <c r="ER42" i="6" s="1"/>
  <c r="EJ42" i="6"/>
  <c r="EP41" i="6"/>
  <c r="EM41" i="6"/>
  <c r="ES40" i="6"/>
  <c r="ED44" i="6"/>
  <c r="EF44" i="6"/>
  <c r="EG44" i="6" s="1"/>
  <c r="DC74" i="88" l="1"/>
  <c r="DB123" i="88"/>
  <c r="ED45" i="6"/>
  <c r="EF45" i="6"/>
  <c r="EG45" i="6" s="1"/>
  <c r="EL43" i="6"/>
  <c r="ER43" i="6" s="1"/>
  <c r="EJ43" i="6"/>
  <c r="EP42" i="6"/>
  <c r="EM42" i="6"/>
  <c r="ES41" i="6"/>
  <c r="DC123" i="88" l="1"/>
  <c r="DD74" i="88"/>
  <c r="DE74" i="88"/>
  <c r="EM43" i="6"/>
  <c r="ES42" i="6"/>
  <c r="EF46" i="6"/>
  <c r="EG46" i="6" s="1"/>
  <c r="ED46" i="6"/>
  <c r="EJ44" i="6"/>
  <c r="EL44" i="6"/>
  <c r="ER44" i="6" s="1"/>
  <c r="EP43" i="6"/>
  <c r="DE123" i="88" l="1"/>
  <c r="DF74" i="88"/>
  <c r="EM44" i="6"/>
  <c r="ES43" i="6"/>
  <c r="EJ45" i="6"/>
  <c r="EL45" i="6"/>
  <c r="ER45" i="6" s="1"/>
  <c r="EP44" i="6"/>
  <c r="ED48" i="6"/>
  <c r="EF48" i="6"/>
  <c r="EG48" i="6" s="1"/>
  <c r="DG74" i="88" l="1"/>
  <c r="DF123" i="88"/>
  <c r="EF49" i="6"/>
  <c r="EG49" i="6" s="1"/>
  <c r="ED49" i="6"/>
  <c r="EL46" i="6"/>
  <c r="ER46" i="6" s="1"/>
  <c r="EJ46" i="6"/>
  <c r="EP45" i="6"/>
  <c r="ES44" i="6"/>
  <c r="EM45" i="6"/>
  <c r="DH74" i="88" l="1"/>
  <c r="DG123" i="88"/>
  <c r="EF50" i="6"/>
  <c r="EG50" i="6" s="1"/>
  <c r="ED50" i="6"/>
  <c r="EL48" i="6"/>
  <c r="ER48" i="6" s="1"/>
  <c r="EJ48" i="6"/>
  <c r="EP46" i="6"/>
  <c r="EU46" i="6" s="1"/>
  <c r="ES45" i="6"/>
  <c r="EM46" i="6"/>
  <c r="DH123" i="88" l="1"/>
  <c r="DI74" i="88"/>
  <c r="EF51" i="6"/>
  <c r="EG51" i="6" s="1"/>
  <c r="ED51" i="6"/>
  <c r="EJ49" i="6"/>
  <c r="EL49" i="6"/>
  <c r="ER49" i="6" s="1"/>
  <c r="EP48" i="6"/>
  <c r="ES46" i="6"/>
  <c r="EM48" i="6"/>
  <c r="DJ74" i="88" l="1"/>
  <c r="DI123" i="88"/>
  <c r="EU47" i="6"/>
  <c r="ES48" i="6"/>
  <c r="ED52" i="6"/>
  <c r="EF52" i="6"/>
  <c r="EG52" i="6" s="1"/>
  <c r="EM49" i="6"/>
  <c r="EJ50" i="6"/>
  <c r="EL50" i="6"/>
  <c r="ER50" i="6" s="1"/>
  <c r="EP49" i="6"/>
  <c r="DK74" i="88" l="1"/>
  <c r="DJ123" i="88"/>
  <c r="EM50" i="6"/>
  <c r="ES49" i="6"/>
  <c r="EJ51" i="6"/>
  <c r="EL51" i="6"/>
  <c r="ER51" i="6" s="1"/>
  <c r="EP50" i="6"/>
  <c r="EF53" i="6"/>
  <c r="EG53" i="6" s="1"/>
  <c r="ED53" i="6"/>
  <c r="DK123" i="88" l="1"/>
  <c r="DL74" i="88"/>
  <c r="EJ52" i="6"/>
  <c r="EL52" i="6"/>
  <c r="ER52" i="6" s="1"/>
  <c r="EP51" i="6"/>
  <c r="EF54" i="6"/>
  <c r="EG54" i="6" s="1"/>
  <c r="ED54" i="6"/>
  <c r="ES50" i="6"/>
  <c r="EM51" i="6"/>
  <c r="DL123" i="88" l="1"/>
  <c r="DM74" i="88"/>
  <c r="EF55" i="6"/>
  <c r="EG55" i="6" s="1"/>
  <c r="ED55" i="6"/>
  <c r="EL53" i="6"/>
  <c r="ER53" i="6" s="1"/>
  <c r="EJ53" i="6"/>
  <c r="EP52" i="6"/>
  <c r="EM52" i="6"/>
  <c r="ES51" i="6"/>
  <c r="DM123" i="88" l="1"/>
  <c r="DN74" i="88"/>
  <c r="EM53" i="6"/>
  <c r="ES52" i="6"/>
  <c r="EL54" i="6"/>
  <c r="ER54" i="6" s="1"/>
  <c r="EJ54" i="6"/>
  <c r="EP53" i="6"/>
  <c r="ED56" i="6"/>
  <c r="EF56" i="6"/>
  <c r="EG56" i="6" s="1"/>
  <c r="DN123" i="88" l="1"/>
  <c r="DO74" i="88"/>
  <c r="ED57" i="6"/>
  <c r="EF57" i="6"/>
  <c r="EG57" i="6" s="1"/>
  <c r="EM54" i="6"/>
  <c r="ES53" i="6"/>
  <c r="EL55" i="6"/>
  <c r="ER55" i="6" s="1"/>
  <c r="EJ55" i="6"/>
  <c r="EP54" i="6"/>
  <c r="DP74" i="88" l="1"/>
  <c r="DO123" i="88"/>
  <c r="EL56" i="6"/>
  <c r="ER56" i="6" s="1"/>
  <c r="EJ56" i="6"/>
  <c r="EP55" i="6"/>
  <c r="ED58" i="6"/>
  <c r="EF58" i="6"/>
  <c r="EG58" i="6" s="1"/>
  <c r="ES54" i="6"/>
  <c r="EM55" i="6"/>
  <c r="DP123" i="88" l="1"/>
  <c r="DR74" i="88"/>
  <c r="DQ74" i="88"/>
  <c r="EL57" i="6"/>
  <c r="ER57" i="6" s="1"/>
  <c r="EJ57" i="6"/>
  <c r="EP56" i="6"/>
  <c r="EF59" i="6"/>
  <c r="EG59" i="6" s="1"/>
  <c r="ED59" i="6"/>
  <c r="ES55" i="6"/>
  <c r="EM56" i="6"/>
  <c r="DS74" i="88" l="1"/>
  <c r="DR123" i="88"/>
  <c r="EL58" i="6"/>
  <c r="ER58" i="6" s="1"/>
  <c r="EJ58" i="6"/>
  <c r="EP57" i="6"/>
  <c r="ES56" i="6"/>
  <c r="EM57" i="6"/>
  <c r="DS123" i="88" l="1"/>
  <c r="DT74" i="88"/>
  <c r="EL59" i="6"/>
  <c r="ER59" i="6" s="1"/>
  <c r="EJ59" i="6"/>
  <c r="EP58" i="6"/>
  <c r="ES57" i="6"/>
  <c r="EM58" i="6"/>
  <c r="DU74" i="88" l="1"/>
  <c r="DT123" i="88"/>
  <c r="EF63" i="6"/>
  <c r="EG63" i="6" s="1"/>
  <c r="ED63" i="6"/>
  <c r="EP59" i="6"/>
  <c r="EU59" i="6" s="1"/>
  <c r="ES58" i="6"/>
  <c r="EM59" i="6"/>
  <c r="DV74" i="88" l="1"/>
  <c r="DU123" i="88"/>
  <c r="ED64" i="6"/>
  <c r="EF64" i="6"/>
  <c r="EG64" i="6" s="1"/>
  <c r="ES59" i="6"/>
  <c r="DV123" i="88" l="1"/>
  <c r="DW74" i="88"/>
  <c r="EF65" i="6"/>
  <c r="EG65" i="6" s="1"/>
  <c r="ED65" i="6"/>
  <c r="EL63" i="6"/>
  <c r="ER63" i="6" s="1"/>
  <c r="EJ63" i="6"/>
  <c r="DW123" i="88" l="1"/>
  <c r="DX74" i="88"/>
  <c r="EM63" i="6"/>
  <c r="EF66" i="6"/>
  <c r="EG66" i="6" s="1"/>
  <c r="ED66" i="6"/>
  <c r="EJ64" i="6"/>
  <c r="EL64" i="6"/>
  <c r="ER64" i="6" s="1"/>
  <c r="EP63" i="6"/>
  <c r="DX123" i="88" l="1"/>
  <c r="DY74" i="88"/>
  <c r="EL65" i="6"/>
  <c r="ER65" i="6" s="1"/>
  <c r="EJ65" i="6"/>
  <c r="EP64" i="6"/>
  <c r="EF67" i="6"/>
  <c r="EG67" i="6" s="1"/>
  <c r="ED67" i="6"/>
  <c r="ES63" i="6"/>
  <c r="EM64" i="6"/>
  <c r="DZ74" i="88" l="1"/>
  <c r="DY123" i="88"/>
  <c r="EF68" i="6"/>
  <c r="EG68" i="6" s="1"/>
  <c r="ED68" i="6"/>
  <c r="EJ66" i="6"/>
  <c r="EL66" i="6"/>
  <c r="ER66" i="6" s="1"/>
  <c r="EP65" i="6"/>
  <c r="ES64" i="6"/>
  <c r="EM65" i="6"/>
  <c r="EA74" i="88" l="1"/>
  <c r="DZ123" i="88"/>
  <c r="EF69" i="6"/>
  <c r="EG69" i="6" s="1"/>
  <c r="ED69" i="6"/>
  <c r="ES65" i="6"/>
  <c r="EM66" i="6"/>
  <c r="EL67" i="6"/>
  <c r="ER67" i="6" s="1"/>
  <c r="EJ67" i="6"/>
  <c r="EP66" i="6"/>
  <c r="EA123" i="88" l="1"/>
  <c r="EB74" i="88"/>
  <c r="EF70" i="6"/>
  <c r="EG70" i="6" s="1"/>
  <c r="ED70" i="6"/>
  <c r="EL68" i="6"/>
  <c r="ER68" i="6" s="1"/>
  <c r="EJ68" i="6"/>
  <c r="EP67" i="6"/>
  <c r="EM67" i="6"/>
  <c r="ES66" i="6"/>
  <c r="EC74" i="88" l="1"/>
  <c r="EB123" i="88"/>
  <c r="ES67" i="6"/>
  <c r="EM68" i="6"/>
  <c r="EF71" i="6"/>
  <c r="EG71" i="6" s="1"/>
  <c r="ED71" i="6"/>
  <c r="EL69" i="6"/>
  <c r="ER69" i="6" s="1"/>
  <c r="EJ69" i="6"/>
  <c r="EP68" i="6"/>
  <c r="ED74" i="88" l="1"/>
  <c r="EC123" i="88"/>
  <c r="EJ70" i="6"/>
  <c r="EL70" i="6"/>
  <c r="ER70" i="6" s="1"/>
  <c r="EP69" i="6"/>
  <c r="ES68" i="6"/>
  <c r="EM69" i="6"/>
  <c r="EF72" i="6"/>
  <c r="EG72" i="6" s="1"/>
  <c r="ED72" i="6"/>
  <c r="EE74" i="88" l="1"/>
  <c r="EL71" i="6"/>
  <c r="ER71" i="6" s="1"/>
  <c r="EJ71" i="6"/>
  <c r="EP70" i="6"/>
  <c r="ES69" i="6"/>
  <c r="EM70" i="6"/>
  <c r="EF74" i="6"/>
  <c r="EG74" i="6" s="1"/>
  <c r="ED74" i="6"/>
  <c r="EM71" i="6" l="1"/>
  <c r="ES70" i="6"/>
  <c r="EL72" i="6"/>
  <c r="ER72" i="6" s="1"/>
  <c r="EJ72" i="6"/>
  <c r="EP71" i="6"/>
  <c r="EF75" i="6"/>
  <c r="EG75" i="6" s="1"/>
  <c r="ED75" i="6"/>
  <c r="ES71" i="6" l="1"/>
  <c r="EM72" i="6"/>
  <c r="EF76" i="6"/>
  <c r="EG76" i="6" s="1"/>
  <c r="ED76" i="6"/>
  <c r="EL74" i="6"/>
  <c r="ER74" i="6" s="1"/>
  <c r="EJ74" i="6"/>
  <c r="EP72" i="6"/>
  <c r="EU72" i="6" s="1"/>
  <c r="EJ75" i="6" l="1"/>
  <c r="EL75" i="6"/>
  <c r="ER75" i="6" s="1"/>
  <c r="EP74" i="6"/>
  <c r="EM74" i="6"/>
  <c r="ES72" i="6"/>
  <c r="EF77" i="6"/>
  <c r="EG77" i="6" s="1"/>
  <c r="ED77" i="6"/>
  <c r="EU73" i="6" l="1"/>
  <c r="ES74" i="6"/>
  <c r="EL76" i="6"/>
  <c r="ER76" i="6" s="1"/>
  <c r="EJ76" i="6"/>
  <c r="EP75" i="6"/>
  <c r="EF78" i="6"/>
  <c r="EG78" i="6" s="1"/>
  <c r="ED78" i="6"/>
  <c r="EM75" i="6"/>
  <c r="ES75" i="6" l="1"/>
  <c r="EM76" i="6"/>
  <c r="EF79" i="6"/>
  <c r="EG79" i="6" s="1"/>
  <c r="ED79" i="6"/>
  <c r="EL77" i="6"/>
  <c r="ER77" i="6" s="1"/>
  <c r="EJ77" i="6"/>
  <c r="EP76" i="6"/>
  <c r="EL78" i="6" l="1"/>
  <c r="ER78" i="6" s="1"/>
  <c r="EJ78" i="6"/>
  <c r="EP77" i="6"/>
  <c r="EM77" i="6"/>
  <c r="ES76" i="6"/>
  <c r="EF80" i="6"/>
  <c r="EG80" i="6" s="1"/>
  <c r="ED80" i="6"/>
  <c r="EL79" i="6" l="1"/>
  <c r="ER79" i="6" s="1"/>
  <c r="EJ79" i="6"/>
  <c r="EP78" i="6"/>
  <c r="ED81" i="6"/>
  <c r="EF81" i="6"/>
  <c r="EG81" i="6" s="1"/>
  <c r="ES77" i="6"/>
  <c r="EM78" i="6"/>
  <c r="EJ80" i="6" l="1"/>
  <c r="EL80" i="6"/>
  <c r="ER80" i="6" s="1"/>
  <c r="EP79" i="6"/>
  <c r="ES78" i="6"/>
  <c r="EM79" i="6"/>
  <c r="EF82" i="6"/>
  <c r="EG82" i="6" s="1"/>
  <c r="ED82" i="6"/>
  <c r="EF83" i="6" l="1"/>
  <c r="EG83" i="6" s="1"/>
  <c r="ED83" i="6"/>
  <c r="ES79" i="6"/>
  <c r="EM80" i="6"/>
  <c r="EJ81" i="6"/>
  <c r="EL81" i="6"/>
  <c r="ER81" i="6" s="1"/>
  <c r="EP80" i="6"/>
  <c r="EJ82" i="6" l="1"/>
  <c r="EL82" i="6"/>
  <c r="ER82" i="6" s="1"/>
  <c r="EP81" i="6"/>
  <c r="EF84" i="6"/>
  <c r="EG84" i="6" s="1"/>
  <c r="ED84" i="6"/>
  <c r="EM81" i="6"/>
  <c r="ES80" i="6"/>
  <c r="EL83" i="6" l="1"/>
  <c r="ER83" i="6" s="1"/>
  <c r="EJ83" i="6"/>
  <c r="EP82" i="6"/>
  <c r="ES81" i="6"/>
  <c r="EM82" i="6"/>
  <c r="EF85" i="6"/>
  <c r="EG85" i="6" s="1"/>
  <c r="ED85" i="6"/>
  <c r="EL84" i="6" l="1"/>
  <c r="ER84" i="6" s="1"/>
  <c r="EJ84" i="6"/>
  <c r="EP83" i="6"/>
  <c r="EM83" i="6"/>
  <c r="ES82" i="6"/>
  <c r="EF87" i="6"/>
  <c r="EG87" i="6" s="1"/>
  <c r="ED87" i="6"/>
  <c r="EL85" i="6" l="1"/>
  <c r="ER85" i="6" s="1"/>
  <c r="EJ85" i="6"/>
  <c r="EP84" i="6"/>
  <c r="EF88" i="6"/>
  <c r="EG88" i="6" s="1"/>
  <c r="ED88" i="6"/>
  <c r="ES83" i="6"/>
  <c r="EM84" i="6"/>
  <c r="ED89" i="6" l="1"/>
  <c r="EF89" i="6"/>
  <c r="EG89" i="6" s="1"/>
  <c r="EJ87" i="6"/>
  <c r="EL87" i="6"/>
  <c r="ER87" i="6" s="1"/>
  <c r="EP85" i="6"/>
  <c r="EU85" i="6" s="1"/>
  <c r="ES84" i="6"/>
  <c r="EM85" i="6"/>
  <c r="EF90" i="6" l="1"/>
  <c r="EG90" i="6" s="1"/>
  <c r="ED90" i="6"/>
  <c r="EM87" i="6"/>
  <c r="ES85" i="6"/>
  <c r="EJ88" i="6"/>
  <c r="EL88" i="6"/>
  <c r="ER88" i="6" s="1"/>
  <c r="EP87" i="6"/>
  <c r="EU86" i="6" l="1"/>
  <c r="ES87" i="6"/>
  <c r="EL89" i="6"/>
  <c r="ER89" i="6" s="1"/>
  <c r="EJ89" i="6"/>
  <c r="EP88" i="6"/>
  <c r="EF91" i="6"/>
  <c r="EG91" i="6" s="1"/>
  <c r="ED91" i="6"/>
  <c r="EM88" i="6"/>
  <c r="EM89" i="6" l="1"/>
  <c r="ES88" i="6"/>
  <c r="EF92" i="6"/>
  <c r="EG92" i="6" s="1"/>
  <c r="ED92" i="6"/>
  <c r="EJ90" i="6"/>
  <c r="EL90" i="6"/>
  <c r="ER90" i="6" s="1"/>
  <c r="EP89" i="6"/>
  <c r="EL91" i="6" l="1"/>
  <c r="ER91" i="6" s="1"/>
  <c r="EJ91" i="6"/>
  <c r="EP90" i="6"/>
  <c r="EF93" i="6"/>
  <c r="EG93" i="6" s="1"/>
  <c r="ED93" i="6"/>
  <c r="EM90" i="6"/>
  <c r="ES89" i="6"/>
  <c r="EM91" i="6" l="1"/>
  <c r="ES90" i="6"/>
  <c r="ED94" i="6"/>
  <c r="EF94" i="6"/>
  <c r="EG94" i="6" s="1"/>
  <c r="EL92" i="6"/>
  <c r="ER92" i="6" s="1"/>
  <c r="EJ92" i="6"/>
  <c r="EP91" i="6"/>
  <c r="EL93" i="6" l="1"/>
  <c r="ER93" i="6" s="1"/>
  <c r="EJ93" i="6"/>
  <c r="EP92" i="6"/>
  <c r="EF95" i="6"/>
  <c r="EG95" i="6" s="1"/>
  <c r="ED95" i="6"/>
  <c r="EM92" i="6"/>
  <c r="ES91" i="6"/>
  <c r="EM93" i="6" l="1"/>
  <c r="ES92" i="6"/>
  <c r="EF96" i="6"/>
  <c r="EG96" i="6" s="1"/>
  <c r="ED96" i="6"/>
  <c r="EL94" i="6"/>
  <c r="ER94" i="6" s="1"/>
  <c r="EJ94" i="6"/>
  <c r="EP93" i="6"/>
  <c r="EF97" i="6" l="1"/>
  <c r="EG97" i="6" s="1"/>
  <c r="ED97" i="6"/>
  <c r="EM94" i="6"/>
  <c r="ES93" i="6"/>
  <c r="EL95" i="6"/>
  <c r="ER95" i="6" s="1"/>
  <c r="EJ95" i="6"/>
  <c r="EP94" i="6"/>
  <c r="EJ96" i="6" l="1"/>
  <c r="EL96" i="6"/>
  <c r="ER96" i="6" s="1"/>
  <c r="EP95" i="6"/>
  <c r="ED98" i="6"/>
  <c r="EF98" i="6"/>
  <c r="EG98" i="6" s="1"/>
  <c r="ES94" i="6"/>
  <c r="EM95" i="6"/>
  <c r="ED100" i="6" l="1"/>
  <c r="EF100" i="6"/>
  <c r="EG100" i="6" s="1"/>
  <c r="EJ97" i="6"/>
  <c r="EL97" i="6"/>
  <c r="ER97" i="6" s="1"/>
  <c r="EP96" i="6"/>
  <c r="EM96" i="6"/>
  <c r="ES95" i="6"/>
  <c r="ED101" i="6" l="1"/>
  <c r="EF101" i="6"/>
  <c r="EG101" i="6" s="1"/>
  <c r="EM97" i="6"/>
  <c r="ES96" i="6"/>
  <c r="EJ98" i="6"/>
  <c r="EL98" i="6"/>
  <c r="ER98" i="6" s="1"/>
  <c r="EP97" i="6"/>
  <c r="EJ100" i="6" l="1"/>
  <c r="EL100" i="6"/>
  <c r="ER100" i="6" s="1"/>
  <c r="EP98" i="6"/>
  <c r="EU98" i="6" s="1"/>
  <c r="ED102" i="6"/>
  <c r="EF102" i="6"/>
  <c r="EG102" i="6" s="1"/>
  <c r="EM98" i="6"/>
  <c r="ES97" i="6"/>
  <c r="EL101" i="6" l="1"/>
  <c r="ER101" i="6" s="1"/>
  <c r="EJ101" i="6"/>
  <c r="EP100" i="6"/>
  <c r="EM100" i="6"/>
  <c r="ES98" i="6"/>
  <c r="EF103" i="6"/>
  <c r="EG103" i="6" s="1"/>
  <c r="ED103" i="6"/>
  <c r="EF104" i="6" l="1"/>
  <c r="EG104" i="6" s="1"/>
  <c r="ED104" i="6"/>
  <c r="EJ102" i="6"/>
  <c r="EL102" i="6"/>
  <c r="ER102" i="6" s="1"/>
  <c r="EP101" i="6"/>
  <c r="EU99" i="6"/>
  <c r="ES100" i="6"/>
  <c r="EM101" i="6"/>
  <c r="EF105" i="6" l="1"/>
  <c r="EG105" i="6" s="1"/>
  <c r="ED105" i="6"/>
  <c r="EM102" i="6"/>
  <c r="ES101" i="6"/>
  <c r="EL103" i="6"/>
  <c r="ER103" i="6" s="1"/>
  <c r="EJ103" i="6"/>
  <c r="EP102" i="6"/>
  <c r="EL104" i="6" l="1"/>
  <c r="ER104" i="6" s="1"/>
  <c r="EJ104" i="6"/>
  <c r="EP103" i="6"/>
  <c r="ED106" i="6"/>
  <c r="EF106" i="6"/>
  <c r="EG106" i="6" s="1"/>
  <c r="EM103" i="6"/>
  <c r="ES102" i="6"/>
  <c r="ES103" i="6" l="1"/>
  <c r="EM104" i="6"/>
  <c r="EL105" i="6"/>
  <c r="ER105" i="6" s="1"/>
  <c r="EJ105" i="6"/>
  <c r="EP104" i="6"/>
  <c r="EF107" i="6"/>
  <c r="EG107" i="6" s="1"/>
  <c r="ED107" i="6"/>
  <c r="ES104" i="6" l="1"/>
  <c r="EM105" i="6"/>
  <c r="EF108" i="6"/>
  <c r="EG108" i="6" s="1"/>
  <c r="ED108" i="6"/>
  <c r="EJ106" i="6"/>
  <c r="EL106" i="6"/>
  <c r="ER106" i="6" s="1"/>
  <c r="EP105" i="6"/>
  <c r="EJ107" i="6" l="1"/>
  <c r="EL107" i="6"/>
  <c r="ER107" i="6" s="1"/>
  <c r="EP106" i="6"/>
  <c r="ES105" i="6"/>
  <c r="EM106" i="6"/>
  <c r="EF109" i="6"/>
  <c r="EG109" i="6" s="1"/>
  <c r="ED109" i="6"/>
  <c r="EM107" i="6" l="1"/>
  <c r="ES106" i="6"/>
  <c r="EL108" i="6"/>
  <c r="ER108" i="6" s="1"/>
  <c r="EJ108" i="6"/>
  <c r="EP107" i="6"/>
  <c r="EF110" i="6"/>
  <c r="EG110" i="6" s="1"/>
  <c r="ED110" i="6"/>
  <c r="EM108" i="6" l="1"/>
  <c r="ES107" i="6"/>
  <c r="EF111" i="6"/>
  <c r="EG111" i="6" s="1"/>
  <c r="ED111" i="6"/>
  <c r="EL109" i="6"/>
  <c r="ER109" i="6" s="1"/>
  <c r="EJ109" i="6"/>
  <c r="EP108" i="6"/>
  <c r="EJ110" i="6" l="1"/>
  <c r="EL110" i="6"/>
  <c r="ER110" i="6" s="1"/>
  <c r="EP109" i="6"/>
  <c r="EM109" i="6"/>
  <c r="ES108" i="6"/>
  <c r="EF113" i="6"/>
  <c r="EG113" i="6" s="1"/>
  <c r="ED113" i="6"/>
  <c r="EJ111" i="6" l="1"/>
  <c r="EL111" i="6"/>
  <c r="ER111" i="6" s="1"/>
  <c r="EP110" i="6"/>
  <c r="EF114" i="6"/>
  <c r="EG114" i="6" s="1"/>
  <c r="ED114" i="6"/>
  <c r="ES109" i="6"/>
  <c r="EM110" i="6"/>
  <c r="EF115" i="6" l="1"/>
  <c r="EG115" i="6" s="1"/>
  <c r="ED115" i="6"/>
  <c r="EL113" i="6"/>
  <c r="ER113" i="6" s="1"/>
  <c r="EJ113" i="6"/>
  <c r="EP111" i="6"/>
  <c r="EU111" i="6" s="1"/>
  <c r="ES110" i="6"/>
  <c r="EM111" i="6"/>
  <c r="EF116" i="6" l="1"/>
  <c r="EG116" i="6" s="1"/>
  <c r="ED116" i="6"/>
  <c r="EJ114" i="6"/>
  <c r="EL114" i="6"/>
  <c r="ER114" i="6" s="1"/>
  <c r="EP113" i="6"/>
  <c r="EM113" i="6"/>
  <c r="ES111" i="6"/>
  <c r="EM114" i="6" l="1"/>
  <c r="ES114" i="6"/>
  <c r="ED117" i="6"/>
  <c r="EF117" i="6"/>
  <c r="EG117" i="6" s="1"/>
  <c r="ES113" i="6"/>
  <c r="EU112" i="6"/>
  <c r="EL115" i="6"/>
  <c r="ER115" i="6" s="1"/>
  <c r="EJ115" i="6"/>
  <c r="EP114" i="6"/>
  <c r="EM115" i="6" l="1"/>
  <c r="ES115" i="6" s="1"/>
  <c r="EF118" i="6"/>
  <c r="EG118" i="6" s="1"/>
  <c r="ED118" i="6"/>
  <c r="EL116" i="6"/>
  <c r="ER116" i="6" s="1"/>
  <c r="EJ116" i="6"/>
  <c r="EP115" i="6"/>
  <c r="EJ117" i="6" l="1"/>
  <c r="EL117" i="6"/>
  <c r="ER117" i="6" s="1"/>
  <c r="EP116" i="6"/>
  <c r="EM116" i="6"/>
  <c r="EF119" i="6"/>
  <c r="EG119" i="6" s="1"/>
  <c r="ED119" i="6"/>
  <c r="ED120" i="6" l="1"/>
  <c r="EF120" i="6"/>
  <c r="EG120" i="6" s="1"/>
  <c r="EL118" i="6"/>
  <c r="ER118" i="6" s="1"/>
  <c r="EJ118" i="6"/>
  <c r="EP117" i="6"/>
  <c r="EM117" i="6"/>
  <c r="ES116" i="6"/>
  <c r="ES117" i="6" l="1"/>
  <c r="EM118" i="6"/>
  <c r="EF121" i="6"/>
  <c r="EG121" i="6" s="1"/>
  <c r="ED121" i="6"/>
  <c r="EJ119" i="6"/>
  <c r="EL119" i="6"/>
  <c r="ER119" i="6" s="1"/>
  <c r="EP118" i="6"/>
  <c r="EL120" i="6" l="1"/>
  <c r="ER120" i="6" s="1"/>
  <c r="EJ120" i="6"/>
  <c r="EP119" i="6"/>
  <c r="ES118" i="6"/>
  <c r="EM119" i="6"/>
  <c r="ED122" i="6"/>
  <c r="EF122" i="6"/>
  <c r="EG122" i="6" s="1"/>
  <c r="ES119" i="6" l="1"/>
  <c r="EM120" i="6"/>
  <c r="EF123" i="6"/>
  <c r="EG123" i="6" s="1"/>
  <c r="ED123" i="6"/>
  <c r="EJ121" i="6"/>
  <c r="EL121" i="6"/>
  <c r="ER121" i="6" s="1"/>
  <c r="EP120" i="6"/>
  <c r="EJ122" i="6" l="1"/>
  <c r="EL122" i="6"/>
  <c r="ER122" i="6" s="1"/>
  <c r="EP121" i="6"/>
  <c r="EM121" i="6"/>
  <c r="ES120" i="6"/>
  <c r="EF124" i="6"/>
  <c r="EG124" i="6" s="1"/>
  <c r="ED124" i="6"/>
  <c r="EF126" i="6" l="1"/>
  <c r="EG126" i="6" s="1"/>
  <c r="ED126" i="6"/>
  <c r="EL123" i="6"/>
  <c r="ER123" i="6" s="1"/>
  <c r="EJ123" i="6"/>
  <c r="EP122" i="6"/>
  <c r="ES121" i="6"/>
  <c r="EM122" i="6"/>
  <c r="ED127" i="6" l="1"/>
  <c r="EF127" i="6"/>
  <c r="EG127" i="6" s="1"/>
  <c r="EL124" i="6"/>
  <c r="ER124" i="6" s="1"/>
  <c r="EJ124" i="6"/>
  <c r="EP123" i="6"/>
  <c r="EM123" i="6"/>
  <c r="ES122" i="6"/>
  <c r="ES123" i="6" l="1"/>
  <c r="EM124" i="6"/>
  <c r="EL126" i="6"/>
  <c r="ER126" i="6" s="1"/>
  <c r="EJ126" i="6"/>
  <c r="EP124" i="6"/>
  <c r="EU124" i="6" s="1"/>
  <c r="EF128" i="6"/>
  <c r="EG128" i="6" s="1"/>
  <c r="ED128" i="6"/>
  <c r="ES124" i="6" l="1"/>
  <c r="EM126" i="6"/>
  <c r="EF129" i="6"/>
  <c r="EG129" i="6" s="1"/>
  <c r="ED129" i="6"/>
  <c r="EJ127" i="6"/>
  <c r="EL127" i="6"/>
  <c r="ER127" i="6" s="1"/>
  <c r="EP126" i="6"/>
  <c r="EJ128" i="6" l="1"/>
  <c r="EL128" i="6"/>
  <c r="ER128" i="6" s="1"/>
  <c r="EP127" i="6"/>
  <c r="EF130" i="6"/>
  <c r="EG130" i="6" s="1"/>
  <c r="ED130" i="6"/>
  <c r="EM127" i="6"/>
  <c r="ES126" i="6"/>
  <c r="EU125" i="6"/>
  <c r="EJ129" i="6" l="1"/>
  <c r="EL129" i="6"/>
  <c r="ER129" i="6" s="1"/>
  <c r="EP128" i="6"/>
  <c r="ES127" i="6"/>
  <c r="EM128" i="6"/>
  <c r="ED131" i="6"/>
  <c r="EF131" i="6"/>
  <c r="EG131" i="6" s="1"/>
  <c r="EM129" i="6" l="1"/>
  <c r="ES128" i="6"/>
  <c r="EL130" i="6"/>
  <c r="ER130" i="6" s="1"/>
  <c r="EJ130" i="6"/>
  <c r="EP129" i="6"/>
  <c r="ED132" i="6"/>
  <c r="EF132" i="6"/>
  <c r="EG132" i="6" s="1"/>
  <c r="EM130" i="6" l="1"/>
  <c r="ES129" i="6"/>
  <c r="EF133" i="6"/>
  <c r="EG133" i="6" s="1"/>
  <c r="ED133" i="6"/>
  <c r="EJ131" i="6"/>
  <c r="EL131" i="6"/>
  <c r="ER131" i="6" s="1"/>
  <c r="EP130" i="6"/>
  <c r="EM131" i="6" l="1"/>
  <c r="ES130" i="6"/>
  <c r="EL132" i="6"/>
  <c r="ER132" i="6" s="1"/>
  <c r="EJ132" i="6"/>
  <c r="EP131" i="6"/>
  <c r="EF134" i="6"/>
  <c r="EG134" i="6" s="1"/>
  <c r="ED134" i="6"/>
  <c r="EM132" i="6" l="1"/>
  <c r="ES131" i="6"/>
  <c r="ED135" i="6"/>
  <c r="EF135" i="6"/>
  <c r="EG135" i="6" s="1"/>
  <c r="EL133" i="6"/>
  <c r="ER133" i="6" s="1"/>
  <c r="EJ133" i="6"/>
  <c r="EP132" i="6"/>
  <c r="EJ134" i="6" l="1"/>
  <c r="EL134" i="6"/>
  <c r="ER134" i="6" s="1"/>
  <c r="EP133" i="6"/>
  <c r="EF136" i="6"/>
  <c r="EG136" i="6" s="1"/>
  <c r="ED136" i="6"/>
  <c r="ES132" i="6"/>
  <c r="EM133" i="6"/>
  <c r="EL135" i="6" l="1"/>
  <c r="ER135" i="6" s="1"/>
  <c r="EJ135" i="6"/>
  <c r="EP134" i="6"/>
  <c r="EF137" i="6"/>
  <c r="EG137" i="6" s="1"/>
  <c r="ED137" i="6"/>
  <c r="ES133" i="6"/>
  <c r="EM134" i="6"/>
  <c r="EM135" i="6" l="1"/>
  <c r="ES134" i="6"/>
  <c r="EL136" i="6"/>
  <c r="ER136" i="6" s="1"/>
  <c r="EJ136" i="6"/>
  <c r="EP135" i="6"/>
  <c r="EL137" i="6" l="1"/>
  <c r="ER137" i="6" s="1"/>
  <c r="EJ137" i="6"/>
  <c r="EP137" i="6" s="1"/>
  <c r="EU137" i="6" s="1"/>
  <c r="EP136" i="6"/>
  <c r="EM136" i="6"/>
  <c r="ES135" i="6"/>
  <c r="ES136" i="6" l="1"/>
  <c r="EM137" i="6"/>
  <c r="ES137" i="6" s="1"/>
  <c r="EU138" i="6" s="1"/>
  <c r="EQ15" i="92" l="1"/>
  <c r="EK119" i="92"/>
  <c r="EK68" i="92"/>
  <c r="EK78" i="92"/>
  <c r="EK72" i="92"/>
  <c r="EQ16" i="92"/>
  <c r="EK107" i="92"/>
  <c r="EK90" i="92"/>
  <c r="EK27" i="92"/>
  <c r="EQ17" i="92"/>
  <c r="EK17" i="92"/>
  <c r="EQ20" i="92"/>
  <c r="EK18" i="92"/>
  <c r="EK77" i="92"/>
  <c r="EK41" i="92"/>
  <c r="EK26" i="92"/>
  <c r="EK108" i="92"/>
  <c r="EK71" i="92"/>
  <c r="EK79" i="92"/>
  <c r="EC14" i="92"/>
  <c r="EK19" i="92"/>
  <c r="EF14" i="92"/>
  <c r="EK106" i="92"/>
  <c r="EK98" i="92"/>
  <c r="EK84" i="92"/>
  <c r="EK28" i="92"/>
  <c r="EK76" i="92"/>
  <c r="EK97" i="92"/>
  <c r="EK16" i="92"/>
  <c r="EE14" i="92"/>
  <c r="EK15" i="92"/>
  <c r="EL15" i="92" s="1"/>
  <c r="EL16" i="92" s="1"/>
  <c r="EO22" i="92"/>
  <c r="EQ23" i="92" s="1"/>
  <c r="EQ22" i="92"/>
  <c r="EK22" i="92"/>
  <c r="EK118" i="92"/>
  <c r="EQ19" i="92"/>
  <c r="EK67" i="92"/>
  <c r="EK69" i="92"/>
  <c r="EK75" i="92"/>
  <c r="EK80" i="92"/>
  <c r="EK95" i="92"/>
  <c r="EK112" i="92"/>
  <c r="EK117" i="92"/>
  <c r="EK88" i="92"/>
  <c r="EK20" i="92"/>
  <c r="EK66" i="92"/>
  <c r="EK89" i="92"/>
  <c r="EK100" i="92"/>
  <c r="EK102" i="92"/>
  <c r="EK116" i="92"/>
  <c r="EK25" i="92"/>
  <c r="EK42" i="92"/>
  <c r="EK82" i="92"/>
  <c r="EK85" i="92"/>
  <c r="EK92" i="92"/>
  <c r="EK111" i="92"/>
  <c r="ER15" i="92"/>
  <c r="EK87" i="92"/>
  <c r="EK91" i="92"/>
  <c r="EK99" i="92"/>
  <c r="EK115" i="92"/>
  <c r="EW15" i="92"/>
  <c r="EX15" i="92" s="1"/>
  <c r="EU15" i="92"/>
  <c r="EK65" i="92"/>
  <c r="EK101" i="92"/>
  <c r="EK110" i="92"/>
  <c r="EK29" i="92"/>
  <c r="EK105" i="92"/>
  <c r="EQ18" i="92"/>
  <c r="EK81" i="92"/>
  <c r="EK86" i="92"/>
  <c r="ER16" i="92" l="1"/>
  <c r="ER17" i="92" s="1"/>
  <c r="ER18" i="92" s="1"/>
  <c r="ER19" i="92" s="1"/>
  <c r="ER20" i="92" s="1"/>
  <c r="ER22" i="92" s="1"/>
  <c r="ER23" i="92" s="1"/>
  <c r="EL17" i="92"/>
  <c r="EW16" i="92"/>
  <c r="EX16" i="92" s="1"/>
  <c r="EC15" i="92"/>
  <c r="EE15" i="92"/>
  <c r="EU16" i="92"/>
  <c r="EF15" i="92"/>
  <c r="EO23" i="92"/>
  <c r="EE16" i="92" l="1"/>
  <c r="EF16" i="92"/>
  <c r="EQ24" i="92"/>
  <c r="EO24" i="92"/>
  <c r="EC16" i="92"/>
  <c r="EW17" i="92"/>
  <c r="EE17" i="92" s="1"/>
  <c r="EU17" i="92"/>
  <c r="EL18" i="92"/>
  <c r="EC17" i="92" l="1"/>
  <c r="EW18" i="92"/>
  <c r="EE18" i="92" s="1"/>
  <c r="EU18" i="92"/>
  <c r="ER24" i="92"/>
  <c r="EO25" i="92"/>
  <c r="EQ25" i="92"/>
  <c r="EL19" i="92"/>
  <c r="EX17" i="92"/>
  <c r="EX18" i="92" l="1"/>
  <c r="EF17" i="92"/>
  <c r="EU19" i="92"/>
  <c r="EC18" i="92"/>
  <c r="EW19" i="92"/>
  <c r="EE19" i="92" s="1"/>
  <c r="EQ26" i="92"/>
  <c r="EO26" i="92"/>
  <c r="EL20" i="92"/>
  <c r="ER25" i="92"/>
  <c r="ER26" i="92" l="1"/>
  <c r="EW20" i="92"/>
  <c r="EE20" i="92" s="1"/>
  <c r="EU20" i="92"/>
  <c r="EC19" i="92"/>
  <c r="EO27" i="92"/>
  <c r="EQ27" i="92"/>
  <c r="EX19" i="92"/>
  <c r="EF18" i="92"/>
  <c r="EL22" i="92"/>
  <c r="ER27" i="92" l="1"/>
  <c r="EX20" i="92"/>
  <c r="EF19" i="92"/>
  <c r="EL23" i="92"/>
  <c r="EW22" i="92"/>
  <c r="EE22" i="92" s="1"/>
  <c r="EU22" i="92"/>
  <c r="EC20" i="92"/>
  <c r="EA20" i="92" s="1"/>
  <c r="EA21" i="92" s="1"/>
  <c r="EQ28" i="92"/>
  <c r="EO28" i="92"/>
  <c r="EL24" i="92" l="1"/>
  <c r="EW23" i="92"/>
  <c r="EE23" i="92" s="1"/>
  <c r="EU23" i="92"/>
  <c r="EC22" i="92"/>
  <c r="EQ29" i="92"/>
  <c r="EO29" i="92"/>
  <c r="EX22" i="92"/>
  <c r="EF20" i="92"/>
  <c r="ER28" i="92"/>
  <c r="ER29" i="92" l="1"/>
  <c r="EW24" i="92"/>
  <c r="EE24" i="92" s="1"/>
  <c r="EU24" i="92"/>
  <c r="EC23" i="92"/>
  <c r="EQ30" i="92"/>
  <c r="EO30" i="92"/>
  <c r="EL25" i="92"/>
  <c r="EX23" i="92"/>
  <c r="EF22" i="92"/>
  <c r="ER30" i="92" l="1"/>
  <c r="EX24" i="92"/>
  <c r="EF23" i="92"/>
  <c r="EW25" i="92"/>
  <c r="EE25" i="92" s="1"/>
  <c r="EU25" i="92"/>
  <c r="EC24" i="92"/>
  <c r="EL26" i="92"/>
  <c r="EO31" i="92"/>
  <c r="EQ31" i="92"/>
  <c r="EX25" i="92" l="1"/>
  <c r="EF24" i="92"/>
  <c r="EW26" i="92"/>
  <c r="EE26" i="92" s="1"/>
  <c r="EU26" i="92"/>
  <c r="EC25" i="92"/>
  <c r="ER31" i="92"/>
  <c r="EL27" i="92"/>
  <c r="EO32" i="92"/>
  <c r="EQ32" i="92"/>
  <c r="ER32" i="92" l="1"/>
  <c r="EQ33" i="92"/>
  <c r="EO33" i="92"/>
  <c r="EX26" i="92"/>
  <c r="EF25" i="92"/>
  <c r="EL28" i="92"/>
  <c r="EW27" i="92"/>
  <c r="EE27" i="92" s="1"/>
  <c r="EU27" i="92"/>
  <c r="EC26" i="92"/>
  <c r="EQ36" i="92" l="1"/>
  <c r="EO36" i="92"/>
  <c r="EX27" i="92"/>
  <c r="EF26" i="92"/>
  <c r="EU28" i="92"/>
  <c r="EW28" i="92"/>
  <c r="EE28" i="92" s="1"/>
  <c r="EC27" i="92"/>
  <c r="EL29" i="92"/>
  <c r="ER33" i="92"/>
  <c r="ER36" i="92" s="1"/>
  <c r="EO37" i="92" l="1"/>
  <c r="EQ37" i="92"/>
  <c r="ER37" i="92" s="1"/>
  <c r="EL30" i="92"/>
  <c r="EU29" i="92"/>
  <c r="EW29" i="92"/>
  <c r="EE29" i="92" s="1"/>
  <c r="EC28" i="92"/>
  <c r="EX28" i="92"/>
  <c r="EF27" i="92"/>
  <c r="EW30" i="92" l="1"/>
  <c r="EE30" i="92" s="1"/>
  <c r="EU30" i="92"/>
  <c r="EC29" i="92"/>
  <c r="EX29" i="92"/>
  <c r="EF28" i="92"/>
  <c r="EL31" i="92"/>
  <c r="EO38" i="92"/>
  <c r="EQ38" i="92"/>
  <c r="EX30" i="92" l="1"/>
  <c r="EF29" i="92"/>
  <c r="EL32" i="92"/>
  <c r="EU31" i="92"/>
  <c r="EW31" i="92"/>
  <c r="EE31" i="92" s="1"/>
  <c r="EC30" i="92"/>
  <c r="ER38" i="92"/>
  <c r="EQ39" i="92"/>
  <c r="EO39" i="92"/>
  <c r="EQ40" i="92" l="1"/>
  <c r="EO40" i="92"/>
  <c r="EU32" i="92"/>
  <c r="EW32" i="92"/>
  <c r="EE32" i="92" s="1"/>
  <c r="EC31" i="92"/>
  <c r="EX31" i="92"/>
  <c r="EF30" i="92"/>
  <c r="EL33" i="92"/>
  <c r="ER39" i="92"/>
  <c r="ER40" i="92" s="1"/>
  <c r="EW33" i="92" l="1"/>
  <c r="EE33" i="92" s="1"/>
  <c r="EU33" i="92"/>
  <c r="EC32" i="92"/>
  <c r="EX32" i="92"/>
  <c r="EF31" i="92"/>
  <c r="EO41" i="92"/>
  <c r="EQ41" i="92"/>
  <c r="ER41" i="92" s="1"/>
  <c r="EL36" i="92"/>
  <c r="EQ42" i="92" l="1"/>
  <c r="ER42" i="92" s="1"/>
  <c r="EO42" i="92"/>
  <c r="EL37" i="92"/>
  <c r="EW36" i="92"/>
  <c r="EE36" i="92" s="1"/>
  <c r="EU36" i="92"/>
  <c r="EC33" i="92"/>
  <c r="EA35" i="92" s="1"/>
  <c r="EX33" i="92"/>
  <c r="EF32" i="92"/>
  <c r="EU37" i="92" l="1"/>
  <c r="EW37" i="92"/>
  <c r="EE37" i="92" s="1"/>
  <c r="EC36" i="92"/>
  <c r="EQ43" i="92"/>
  <c r="EO43" i="92"/>
  <c r="EL38" i="92"/>
  <c r="EX36" i="92"/>
  <c r="EF33" i="92"/>
  <c r="EL39" i="92" l="1"/>
  <c r="ER43" i="92"/>
  <c r="EO44" i="92"/>
  <c r="EQ44" i="92"/>
  <c r="EX37" i="92"/>
  <c r="EF36" i="92"/>
  <c r="EU38" i="92"/>
  <c r="EW38" i="92"/>
  <c r="EE38" i="92" s="1"/>
  <c r="EC37" i="92"/>
  <c r="ER44" i="92" l="1"/>
  <c r="EX38" i="92"/>
  <c r="EF37" i="92"/>
  <c r="EW39" i="92"/>
  <c r="EE39" i="92" s="1"/>
  <c r="EU39" i="92"/>
  <c r="EC38" i="92"/>
  <c r="EQ45" i="92"/>
  <c r="EO45" i="92"/>
  <c r="EL40" i="92"/>
  <c r="EW40" i="92" l="1"/>
  <c r="EE40" i="92" s="1"/>
  <c r="EU40" i="92"/>
  <c r="EC39" i="92"/>
  <c r="EL41" i="92"/>
  <c r="EQ46" i="92"/>
  <c r="EO46" i="92"/>
  <c r="ER45" i="92"/>
  <c r="EX39" i="92"/>
  <c r="EF38" i="92"/>
  <c r="EX40" i="92" l="1"/>
  <c r="EF39" i="92"/>
  <c r="ER46" i="92"/>
  <c r="EW41" i="92"/>
  <c r="EE41" i="92" s="1"/>
  <c r="EU41" i="92"/>
  <c r="EC40" i="92"/>
  <c r="EQ47" i="92"/>
  <c r="EO47" i="92"/>
  <c r="EL42" i="92"/>
  <c r="EL43" i="92" l="1"/>
  <c r="EO49" i="92"/>
  <c r="EQ49" i="92"/>
  <c r="EW42" i="92"/>
  <c r="EE42" i="92" s="1"/>
  <c r="EU42" i="92"/>
  <c r="EC41" i="92"/>
  <c r="ER47" i="92"/>
  <c r="EX41" i="92"/>
  <c r="EF40" i="92"/>
  <c r="EW43" i="92" l="1"/>
  <c r="EE43" i="92" s="1"/>
  <c r="EU43" i="92"/>
  <c r="EC42" i="92"/>
  <c r="EO50" i="92"/>
  <c r="EQ50" i="92"/>
  <c r="EX42" i="92"/>
  <c r="EF41" i="92"/>
  <c r="ER49" i="92"/>
  <c r="EL44" i="92"/>
  <c r="EL45" i="92" l="1"/>
  <c r="EO51" i="92"/>
  <c r="EQ51" i="92"/>
  <c r="EX43" i="92"/>
  <c r="EF42" i="92"/>
  <c r="EU44" i="92"/>
  <c r="EW44" i="92"/>
  <c r="EE44" i="92" s="1"/>
  <c r="EC43" i="92"/>
  <c r="ER50" i="92"/>
  <c r="EQ52" i="92" l="1"/>
  <c r="EO52" i="92"/>
  <c r="EX44" i="92"/>
  <c r="EF44" i="92" s="1"/>
  <c r="EF43" i="92"/>
  <c r="EU45" i="92"/>
  <c r="EW45" i="92"/>
  <c r="EC44" i="92"/>
  <c r="ER51" i="92"/>
  <c r="EL46" i="92"/>
  <c r="EQ53" i="92" l="1"/>
  <c r="EO53" i="92"/>
  <c r="EL47" i="92"/>
  <c r="EX45" i="92"/>
  <c r="EF45" i="92" s="1"/>
  <c r="EE45" i="92"/>
  <c r="EU46" i="92"/>
  <c r="EW46" i="92"/>
  <c r="EC45" i="92"/>
  <c r="ER52" i="92"/>
  <c r="ER53" i="92" s="1"/>
  <c r="EW47" i="92" l="1"/>
  <c r="EU47" i="92"/>
  <c r="EC46" i="92"/>
  <c r="EL49" i="92"/>
  <c r="EQ54" i="92"/>
  <c r="EO54" i="92"/>
  <c r="EX46" i="92"/>
  <c r="EF46" i="92" s="1"/>
  <c r="EE46" i="92"/>
  <c r="EL50" i="92" l="1"/>
  <c r="EQ55" i="92"/>
  <c r="EO55" i="92"/>
  <c r="EU49" i="92"/>
  <c r="EW49" i="92"/>
  <c r="EC47" i="92"/>
  <c r="EA48" i="92" s="1"/>
  <c r="ER54" i="92"/>
  <c r="EX47" i="92"/>
  <c r="EF47" i="92" s="1"/>
  <c r="EE47" i="92"/>
  <c r="EX49" i="92" l="1"/>
  <c r="EF49" i="92" s="1"/>
  <c r="EE49" i="92"/>
  <c r="EW50" i="92"/>
  <c r="EU50" i="92"/>
  <c r="EC49" i="92"/>
  <c r="ER55" i="92"/>
  <c r="EQ56" i="92"/>
  <c r="EO56" i="92"/>
  <c r="EL51" i="92"/>
  <c r="EU51" i="92" l="1"/>
  <c r="EW51" i="92"/>
  <c r="EC50" i="92"/>
  <c r="ER56" i="92"/>
  <c r="EX50" i="92"/>
  <c r="EF50" i="92" s="1"/>
  <c r="EE50" i="92"/>
  <c r="EQ57" i="92"/>
  <c r="EO57" i="92"/>
  <c r="EL52" i="92"/>
  <c r="EQ60" i="92" l="1"/>
  <c r="ES60" i="92"/>
  <c r="EX51" i="92"/>
  <c r="EF51" i="92" s="1"/>
  <c r="EE51" i="92"/>
  <c r="EL53" i="92"/>
  <c r="ER57" i="92"/>
  <c r="EU52" i="92"/>
  <c r="EW52" i="92"/>
  <c r="EC51" i="92"/>
  <c r="ET60" i="92" l="1"/>
  <c r="ES61" i="92"/>
  <c r="EQ61" i="92"/>
  <c r="EL54" i="92"/>
  <c r="EW53" i="92"/>
  <c r="EE53" i="92" s="1"/>
  <c r="EU53" i="92"/>
  <c r="EC52" i="92"/>
  <c r="EX52" i="92"/>
  <c r="EE52" i="92"/>
  <c r="EQ62" i="92" l="1"/>
  <c r="ES62" i="92"/>
  <c r="ET61" i="92"/>
  <c r="EW54" i="92"/>
  <c r="EE54" i="92" s="1"/>
  <c r="EU54" i="92"/>
  <c r="EC53" i="92"/>
  <c r="EX53" i="92"/>
  <c r="EF52" i="92"/>
  <c r="EL55" i="92"/>
  <c r="ET62" i="92" l="1"/>
  <c r="EL56" i="92"/>
  <c r="EU55" i="92"/>
  <c r="EW55" i="92"/>
  <c r="EC54" i="92"/>
  <c r="EX54" i="92"/>
  <c r="EF54" i="92" s="1"/>
  <c r="EF53" i="92"/>
  <c r="EL57" i="92" l="1"/>
  <c r="EW56" i="92"/>
  <c r="EU56" i="92"/>
  <c r="EC55" i="92"/>
  <c r="EX55" i="92"/>
  <c r="EF55" i="92" s="1"/>
  <c r="EE55" i="92"/>
  <c r="EX56" i="92" l="1"/>
  <c r="EF56" i="92" s="1"/>
  <c r="EE56" i="92"/>
  <c r="EU57" i="92"/>
  <c r="EW57" i="92"/>
  <c r="EC56" i="92"/>
  <c r="EW60" i="92" l="1"/>
  <c r="EY60" i="92"/>
  <c r="EX57" i="92"/>
  <c r="EF57" i="92" s="1"/>
  <c r="EE57" i="92"/>
  <c r="EC57" i="92"/>
  <c r="EZ60" i="92" l="1"/>
  <c r="EH60" i="92" s="1"/>
  <c r="EG60" i="92"/>
  <c r="EE60" i="92"/>
  <c r="EW61" i="92"/>
  <c r="EY61" i="92"/>
  <c r="EQ64" i="92"/>
  <c r="EO64" i="92"/>
  <c r="EA63" i="92"/>
  <c r="EW62" i="92" l="1"/>
  <c r="EE62" i="92" s="1"/>
  <c r="EY62" i="92"/>
  <c r="EE61" i="92"/>
  <c r="EZ61" i="92"/>
  <c r="EH61" i="92" s="1"/>
  <c r="EG61" i="92"/>
  <c r="ER64" i="92"/>
  <c r="EQ65" i="92"/>
  <c r="EO65" i="92"/>
  <c r="EZ62" i="92" l="1"/>
  <c r="EH62" i="92" s="1"/>
  <c r="EG62" i="92"/>
  <c r="ER65" i="92"/>
  <c r="EQ66" i="92"/>
  <c r="EO66" i="92"/>
  <c r="ER66" i="92" l="1"/>
  <c r="EO67" i="92"/>
  <c r="EQ67" i="92"/>
  <c r="EQ68" i="92" l="1"/>
  <c r="EO68" i="92"/>
  <c r="ER67" i="92"/>
  <c r="ER68" i="92" l="1"/>
  <c r="EQ69" i="92"/>
  <c r="EO69" i="92"/>
  <c r="EL64" i="92"/>
  <c r="EL65" i="92" l="1"/>
  <c r="EO71" i="92"/>
  <c r="EQ71" i="92"/>
  <c r="EW64" i="92"/>
  <c r="EE64" i="92" s="1"/>
  <c r="EU64" i="92"/>
  <c r="ER69" i="92"/>
  <c r="ER71" i="92" l="1"/>
  <c r="EQ72" i="92"/>
  <c r="ER72" i="92" s="1"/>
  <c r="EO72" i="92"/>
  <c r="EU65" i="92"/>
  <c r="EW65" i="92"/>
  <c r="EE65" i="92" s="1"/>
  <c r="EC64" i="92"/>
  <c r="EX64" i="92"/>
  <c r="EL66" i="92"/>
  <c r="EL67" i="92" l="1"/>
  <c r="EQ73" i="92"/>
  <c r="ER73" i="92" s="1"/>
  <c r="EO73" i="92"/>
  <c r="EX65" i="92"/>
  <c r="EF64" i="92"/>
  <c r="EW66" i="92"/>
  <c r="EE66" i="92" s="1"/>
  <c r="EU66" i="92"/>
  <c r="EC65" i="92"/>
  <c r="EQ74" i="92" l="1"/>
  <c r="ER74" i="92" s="1"/>
  <c r="EO74" i="92"/>
  <c r="EW67" i="92"/>
  <c r="EE67" i="92" s="1"/>
  <c r="EU67" i="92"/>
  <c r="EC66" i="92"/>
  <c r="EX66" i="92"/>
  <c r="EF65" i="92"/>
  <c r="EL68" i="92"/>
  <c r="EL69" i="92" l="1"/>
  <c r="EU68" i="92"/>
  <c r="EW68" i="92"/>
  <c r="EE68" i="92" s="1"/>
  <c r="EC67" i="92"/>
  <c r="EQ75" i="92"/>
  <c r="EO75" i="92"/>
  <c r="EX67" i="92"/>
  <c r="EF66" i="92"/>
  <c r="EW69" i="92" l="1"/>
  <c r="EE69" i="92" s="1"/>
  <c r="EU69" i="92"/>
  <c r="EC68" i="92"/>
  <c r="EX68" i="92"/>
  <c r="EF67" i="92"/>
  <c r="EL71" i="92"/>
  <c r="EQ76" i="92"/>
  <c r="EO76" i="92"/>
  <c r="ER75" i="92"/>
  <c r="ER76" i="92" l="1"/>
  <c r="EW71" i="92"/>
  <c r="EE71" i="92" s="1"/>
  <c r="EU71" i="92"/>
  <c r="EC69" i="92"/>
  <c r="EA70" i="92" s="1"/>
  <c r="EL72" i="92"/>
  <c r="EQ77" i="92"/>
  <c r="EO77" i="92"/>
  <c r="EX69" i="92"/>
  <c r="EF68" i="92"/>
  <c r="EX71" i="92" l="1"/>
  <c r="EF69" i="92"/>
  <c r="EL73" i="92"/>
  <c r="EU72" i="92"/>
  <c r="EW72" i="92"/>
  <c r="EE72" i="92" s="1"/>
  <c r="EC71" i="92"/>
  <c r="EQ78" i="92"/>
  <c r="EO78" i="92"/>
  <c r="ER77" i="92"/>
  <c r="ER78" i="92" l="1"/>
  <c r="EL74" i="92"/>
  <c r="EQ79" i="92"/>
  <c r="EO79" i="92"/>
  <c r="EW73" i="92"/>
  <c r="EE73" i="92" s="1"/>
  <c r="EU73" i="92"/>
  <c r="EC72" i="92"/>
  <c r="EX72" i="92"/>
  <c r="EF71" i="92"/>
  <c r="EX73" i="92" l="1"/>
  <c r="EF72" i="92"/>
  <c r="EW74" i="92"/>
  <c r="EE74" i="92" s="1"/>
  <c r="EU74" i="92"/>
  <c r="EC73" i="92"/>
  <c r="ER79" i="92"/>
  <c r="EQ80" i="92"/>
  <c r="EO80" i="92"/>
  <c r="EL75" i="92"/>
  <c r="ER80" i="92" l="1"/>
  <c r="EL76" i="92"/>
  <c r="EQ81" i="92"/>
  <c r="EO81" i="92"/>
  <c r="EW75" i="92"/>
  <c r="EE75" i="92" s="1"/>
  <c r="EU75" i="92"/>
  <c r="EC74" i="92"/>
  <c r="EX74" i="92"/>
  <c r="EF73" i="92"/>
  <c r="EQ82" i="92" l="1"/>
  <c r="EO82" i="92"/>
  <c r="ER81" i="92"/>
  <c r="ER82" i="92" s="1"/>
  <c r="EL77" i="92"/>
  <c r="EX75" i="92"/>
  <c r="EF74" i="92"/>
  <c r="EW76" i="92"/>
  <c r="EE76" i="92" s="1"/>
  <c r="EU76" i="92"/>
  <c r="EC75" i="92"/>
  <c r="EW77" i="92" l="1"/>
  <c r="EE77" i="92" s="1"/>
  <c r="EU77" i="92"/>
  <c r="EC76" i="92"/>
  <c r="EX76" i="92"/>
  <c r="EF75" i="92"/>
  <c r="EQ84" i="92"/>
  <c r="EO84" i="92"/>
  <c r="EL78" i="92"/>
  <c r="EL79" i="92" l="1"/>
  <c r="EW78" i="92"/>
  <c r="EE78" i="92" s="1"/>
  <c r="EU78" i="92"/>
  <c r="EC77" i="92"/>
  <c r="EQ85" i="92"/>
  <c r="EO85" i="92"/>
  <c r="EX77" i="92"/>
  <c r="EF76" i="92"/>
  <c r="ER84" i="92"/>
  <c r="ER85" i="92" l="1"/>
  <c r="EW79" i="92"/>
  <c r="EE79" i="92" s="1"/>
  <c r="EU79" i="92"/>
  <c r="EC78" i="92"/>
  <c r="EX78" i="92"/>
  <c r="EF77" i="92"/>
  <c r="EL80" i="92"/>
  <c r="EQ86" i="92"/>
  <c r="EO86" i="92"/>
  <c r="EQ87" i="92" l="1"/>
  <c r="EO87" i="92"/>
  <c r="EX79" i="92"/>
  <c r="EF78" i="92"/>
  <c r="EW80" i="92"/>
  <c r="EE80" i="92" s="1"/>
  <c r="EU80" i="92"/>
  <c r="EC79" i="92"/>
  <c r="EL81" i="92"/>
  <c r="ER86" i="92"/>
  <c r="ER87" i="92" s="1"/>
  <c r="EW81" i="92" l="1"/>
  <c r="EE81" i="92" s="1"/>
  <c r="EU81" i="92"/>
  <c r="EC80" i="92"/>
  <c r="EX80" i="92"/>
  <c r="EF79" i="92"/>
  <c r="EL82" i="92"/>
  <c r="EQ88" i="92"/>
  <c r="ER88" i="92" s="1"/>
  <c r="EO88" i="92"/>
  <c r="EW82" i="92" l="1"/>
  <c r="EE82" i="92" s="1"/>
  <c r="EU82" i="92"/>
  <c r="EC81" i="92"/>
  <c r="EQ89" i="92"/>
  <c r="EO89" i="92"/>
  <c r="EL84" i="92"/>
  <c r="EX81" i="92"/>
  <c r="EF80" i="92"/>
  <c r="EL85" i="92" l="1"/>
  <c r="EX82" i="92"/>
  <c r="EF81" i="92"/>
  <c r="EW84" i="92"/>
  <c r="EE84" i="92" s="1"/>
  <c r="EU84" i="92"/>
  <c r="EC82" i="92"/>
  <c r="EA83" i="92" s="1"/>
  <c r="EQ90" i="92"/>
  <c r="EO90" i="92"/>
  <c r="ER89" i="92"/>
  <c r="ER90" i="92" l="1"/>
  <c r="EQ91" i="92"/>
  <c r="ER91" i="92" s="1"/>
  <c r="EO91" i="92"/>
  <c r="EW85" i="92"/>
  <c r="EE85" i="92" s="1"/>
  <c r="EU85" i="92"/>
  <c r="EC84" i="92"/>
  <c r="EX84" i="92"/>
  <c r="EF82" i="92"/>
  <c r="EL86" i="92"/>
  <c r="EL87" i="92" l="1"/>
  <c r="EX85" i="92"/>
  <c r="EF84" i="92"/>
  <c r="EQ92" i="92"/>
  <c r="EO92" i="92"/>
  <c r="EW86" i="92"/>
  <c r="EE86" i="92" s="1"/>
  <c r="EU86" i="92"/>
  <c r="EC85" i="92"/>
  <c r="EX86" i="92" l="1"/>
  <c r="EF85" i="92"/>
  <c r="EW87" i="92"/>
  <c r="EE87" i="92" s="1"/>
  <c r="EU87" i="92"/>
  <c r="EC86" i="92"/>
  <c r="ER92" i="92"/>
  <c r="EL88" i="92"/>
  <c r="EQ93" i="92"/>
  <c r="EO93" i="92"/>
  <c r="ER93" i="92" l="1"/>
  <c r="EO94" i="92"/>
  <c r="EQ94" i="92"/>
  <c r="EX87" i="92"/>
  <c r="EF86" i="92"/>
  <c r="EL89" i="92"/>
  <c r="EW88" i="92"/>
  <c r="EE88" i="92" s="1"/>
  <c r="EU88" i="92"/>
  <c r="EC87" i="92"/>
  <c r="ER94" i="92" l="1"/>
  <c r="EL90" i="92"/>
  <c r="EW89" i="92"/>
  <c r="EE89" i="92" s="1"/>
  <c r="EU89" i="92"/>
  <c r="EC88" i="92"/>
  <c r="EX88" i="92"/>
  <c r="EF87" i="92"/>
  <c r="EO95" i="92"/>
  <c r="EQ95" i="92"/>
  <c r="ER95" i="92" l="1"/>
  <c r="EX89" i="92"/>
  <c r="EF88" i="92"/>
  <c r="EQ97" i="92"/>
  <c r="EO97" i="92"/>
  <c r="EW90" i="92"/>
  <c r="EE90" i="92" s="1"/>
  <c r="EU90" i="92"/>
  <c r="EC89" i="92"/>
  <c r="EL91" i="92"/>
  <c r="ER97" i="92" l="1"/>
  <c r="EL92" i="92"/>
  <c r="EX90" i="92"/>
  <c r="EF89" i="92"/>
  <c r="EO98" i="92"/>
  <c r="EQ98" i="92"/>
  <c r="EU91" i="92"/>
  <c r="EW91" i="92"/>
  <c r="EE91" i="92" s="1"/>
  <c r="EC90" i="92"/>
  <c r="ER98" i="92" l="1"/>
  <c r="EX91" i="92"/>
  <c r="EF90" i="92"/>
  <c r="EQ99" i="92"/>
  <c r="EO99" i="92"/>
  <c r="EW92" i="92"/>
  <c r="EE92" i="92" s="1"/>
  <c r="EU92" i="92"/>
  <c r="EC91" i="92"/>
  <c r="EL93" i="92"/>
  <c r="EX92" i="92" l="1"/>
  <c r="EF91" i="92"/>
  <c r="EQ100" i="92"/>
  <c r="EO100" i="92"/>
  <c r="ER99" i="92"/>
  <c r="EL94" i="92"/>
  <c r="EW93" i="92"/>
  <c r="EE93" i="92" s="1"/>
  <c r="EU93" i="92"/>
  <c r="EC92" i="92"/>
  <c r="EL95" i="92" l="1"/>
  <c r="ER100" i="92"/>
  <c r="EU94" i="92"/>
  <c r="EW94" i="92"/>
  <c r="EE94" i="92" s="1"/>
  <c r="EC93" i="92"/>
  <c r="EQ101" i="92"/>
  <c r="EO101" i="92"/>
  <c r="EX93" i="92"/>
  <c r="EF92" i="92"/>
  <c r="ER101" i="92" l="1"/>
  <c r="EL97" i="92"/>
  <c r="EX94" i="92"/>
  <c r="EF93" i="92"/>
  <c r="EO102" i="92"/>
  <c r="EQ102" i="92"/>
  <c r="EW95" i="92"/>
  <c r="EE95" i="92" s="1"/>
  <c r="EU95" i="92"/>
  <c r="EC94" i="92"/>
  <c r="EQ103" i="92" l="1"/>
  <c r="EO103" i="92"/>
  <c r="EL98" i="92"/>
  <c r="EW97" i="92"/>
  <c r="EE97" i="92" s="1"/>
  <c r="EU97" i="92"/>
  <c r="EC95" i="92"/>
  <c r="EA96" i="92" s="1"/>
  <c r="EX95" i="92"/>
  <c r="EF94" i="92"/>
  <c r="ER102" i="92"/>
  <c r="ER103" i="92" s="1"/>
  <c r="EU98" i="92" l="1"/>
  <c r="EW98" i="92"/>
  <c r="EE98" i="92" s="1"/>
  <c r="EC97" i="92"/>
  <c r="EQ104" i="92"/>
  <c r="EO104" i="92"/>
  <c r="EX97" i="92"/>
  <c r="EF95" i="92"/>
  <c r="EL99" i="92"/>
  <c r="EX98" i="92" l="1"/>
  <c r="EF97" i="92"/>
  <c r="EW99" i="92"/>
  <c r="EE99" i="92" s="1"/>
  <c r="EU99" i="92"/>
  <c r="EC98" i="92"/>
  <c r="EL100" i="92"/>
  <c r="EQ105" i="92"/>
  <c r="EO105" i="92"/>
  <c r="ER104" i="92"/>
  <c r="ER105" i="92" l="1"/>
  <c r="EW100" i="92"/>
  <c r="EE100" i="92" s="1"/>
  <c r="EU100" i="92"/>
  <c r="EC99" i="92"/>
  <c r="EL101" i="92"/>
  <c r="EQ106" i="92"/>
  <c r="EO106" i="92"/>
  <c r="EX99" i="92"/>
  <c r="EF98" i="92"/>
  <c r="EX100" i="92" l="1"/>
  <c r="EF99" i="92"/>
  <c r="EU101" i="92"/>
  <c r="EW101" i="92"/>
  <c r="EE101" i="92" s="1"/>
  <c r="EC100" i="92"/>
  <c r="ER106" i="92"/>
  <c r="EQ107" i="92"/>
  <c r="EO107" i="92"/>
  <c r="EL102" i="92"/>
  <c r="ER107" i="92" l="1"/>
  <c r="EL103" i="92"/>
  <c r="EW102" i="92"/>
  <c r="EE102" i="92" s="1"/>
  <c r="EU102" i="92"/>
  <c r="EC101" i="92"/>
  <c r="EQ108" i="92"/>
  <c r="ER108" i="92" s="1"/>
  <c r="EO108" i="92"/>
  <c r="EX101" i="92"/>
  <c r="EF100" i="92"/>
  <c r="EQ110" i="92" l="1"/>
  <c r="EO110" i="92"/>
  <c r="EW103" i="92"/>
  <c r="EE103" i="92" s="1"/>
  <c r="EU103" i="92"/>
  <c r="EC102" i="92"/>
  <c r="EX102" i="92"/>
  <c r="EF101" i="92"/>
  <c r="EL104" i="92"/>
  <c r="EQ111" i="92" l="1"/>
  <c r="EO111" i="92"/>
  <c r="EL105" i="92"/>
  <c r="EW104" i="92"/>
  <c r="EE104" i="92" s="1"/>
  <c r="EU104" i="92"/>
  <c r="EC103" i="92"/>
  <c r="EX103" i="92"/>
  <c r="EF102" i="92"/>
  <c r="ER110" i="92"/>
  <c r="ER111" i="92" s="1"/>
  <c r="EW105" i="92" l="1"/>
  <c r="EE105" i="92" s="1"/>
  <c r="EU105" i="92"/>
  <c r="EC104" i="92"/>
  <c r="EX104" i="92"/>
  <c r="EF103" i="92"/>
  <c r="EO112" i="92"/>
  <c r="EQ112" i="92"/>
  <c r="ER112" i="92" s="1"/>
  <c r="EL106" i="92"/>
  <c r="EL107" i="92" l="1"/>
  <c r="EQ113" i="92"/>
  <c r="ER113" i="92" s="1"/>
  <c r="EO113" i="92"/>
  <c r="EW106" i="92"/>
  <c r="EE106" i="92" s="1"/>
  <c r="EU106" i="92"/>
  <c r="EC105" i="92"/>
  <c r="EX105" i="92"/>
  <c r="EF104" i="92"/>
  <c r="EQ114" i="92" l="1"/>
  <c r="ER114" i="92" s="1"/>
  <c r="EO114" i="92"/>
  <c r="EU107" i="92"/>
  <c r="EW107" i="92"/>
  <c r="EE107" i="92" s="1"/>
  <c r="EC106" i="92"/>
  <c r="EX106" i="92"/>
  <c r="EF105" i="92"/>
  <c r="EL108" i="92"/>
  <c r="EL110" i="92" l="1"/>
  <c r="EX107" i="92"/>
  <c r="EF106" i="92"/>
  <c r="EW108" i="92"/>
  <c r="EE108" i="92" s="1"/>
  <c r="EU108" i="92"/>
  <c r="EC107" i="92"/>
  <c r="EQ115" i="92"/>
  <c r="EO115" i="92"/>
  <c r="EW110" i="92" l="1"/>
  <c r="EE110" i="92" s="1"/>
  <c r="EU110" i="92"/>
  <c r="EC108" i="92"/>
  <c r="EA109" i="92" s="1"/>
  <c r="EX108" i="92"/>
  <c r="EF107" i="92"/>
  <c r="EL111" i="92"/>
  <c r="EQ116" i="92"/>
  <c r="EO116" i="92"/>
  <c r="ER115" i="92"/>
  <c r="ER116" i="92" l="1"/>
  <c r="EL112" i="92"/>
  <c r="EX110" i="92"/>
  <c r="EF108" i="92"/>
  <c r="EQ117" i="92"/>
  <c r="EO117" i="92"/>
  <c r="EU111" i="92"/>
  <c r="EW111" i="92"/>
  <c r="EE111" i="92" s="1"/>
  <c r="EC110" i="92"/>
  <c r="EQ118" i="92" l="1"/>
  <c r="EO118" i="92"/>
  <c r="EX111" i="92"/>
  <c r="EF110" i="92"/>
  <c r="EL113" i="92"/>
  <c r="EU112" i="92"/>
  <c r="EW112" i="92"/>
  <c r="EE112" i="92" s="1"/>
  <c r="EC111" i="92"/>
  <c r="ER117" i="92"/>
  <c r="ER118" i="92" s="1"/>
  <c r="EQ119" i="92" l="1"/>
  <c r="EO119" i="92"/>
  <c r="ER119" i="92"/>
  <c r="EL114" i="92"/>
  <c r="EX112" i="92"/>
  <c r="EF111" i="92"/>
  <c r="EW113" i="92"/>
  <c r="EE113" i="92" s="1"/>
  <c r="EU113" i="92"/>
  <c r="EC112" i="92"/>
  <c r="EW114" i="92" l="1"/>
  <c r="EE114" i="92" s="1"/>
  <c r="EU114" i="92"/>
  <c r="EC113" i="92"/>
  <c r="EQ120" i="92"/>
  <c r="EO120" i="92"/>
  <c r="EX113" i="92"/>
  <c r="EF112" i="92"/>
  <c r="EL115" i="92"/>
  <c r="EX114" i="92" l="1"/>
  <c r="EF113" i="92"/>
  <c r="EW115" i="92"/>
  <c r="EE115" i="92" s="1"/>
  <c r="EU115" i="92"/>
  <c r="EC114" i="92"/>
  <c r="EL116" i="92"/>
  <c r="ER120" i="92"/>
  <c r="EQ121" i="92"/>
  <c r="EO121" i="92"/>
  <c r="ER121" i="92" l="1"/>
  <c r="EO123" i="92"/>
  <c r="EQ123" i="92"/>
  <c r="ER123" i="92" s="1"/>
  <c r="EL117" i="92"/>
  <c r="EU116" i="92"/>
  <c r="EW116" i="92"/>
  <c r="EE116" i="92" s="1"/>
  <c r="EC115" i="92"/>
  <c r="EX115" i="92"/>
  <c r="EF114" i="92"/>
  <c r="EW117" i="92" l="1"/>
  <c r="EE117" i="92" s="1"/>
  <c r="EU117" i="92"/>
  <c r="EC116" i="92"/>
  <c r="EX116" i="92"/>
  <c r="EF115" i="92"/>
  <c r="EL118" i="92"/>
  <c r="EO124" i="92"/>
  <c r="EQ124" i="92"/>
  <c r="ER124" i="92" l="1"/>
  <c r="EU118" i="92"/>
  <c r="EW118" i="92"/>
  <c r="EE118" i="92" s="1"/>
  <c r="EC117" i="92"/>
  <c r="EQ125" i="92"/>
  <c r="EO125" i="92"/>
  <c r="EX117" i="92"/>
  <c r="EF116" i="92"/>
  <c r="EL119" i="92"/>
  <c r="EL120" i="92" l="1"/>
  <c r="EW119" i="92"/>
  <c r="EE119" i="92" s="1"/>
  <c r="EU119" i="92"/>
  <c r="EC118" i="92"/>
  <c r="EQ126" i="92"/>
  <c r="EO126" i="92"/>
  <c r="ER125" i="92"/>
  <c r="EX118" i="92"/>
  <c r="EF117" i="92"/>
  <c r="EX119" i="92" l="1"/>
  <c r="EF118" i="92"/>
  <c r="EO127" i="92"/>
  <c r="EQ127" i="92"/>
  <c r="EW120" i="92"/>
  <c r="EE120" i="92" s="1"/>
  <c r="EU120" i="92"/>
  <c r="EC119" i="92"/>
  <c r="ER126" i="92"/>
  <c r="EL121" i="92"/>
  <c r="EL123" i="92" l="1"/>
  <c r="EW121" i="92"/>
  <c r="EE121" i="92" s="1"/>
  <c r="EU121" i="92"/>
  <c r="EC120" i="92"/>
  <c r="ER127" i="92"/>
  <c r="EO128" i="92"/>
  <c r="EQ128" i="92"/>
  <c r="EX120" i="92"/>
  <c r="EF119" i="92"/>
  <c r="ER128" i="92" l="1"/>
  <c r="EQ129" i="92"/>
  <c r="ER129" i="92" s="1"/>
  <c r="EO129" i="92"/>
  <c r="EX121" i="92"/>
  <c r="EF120" i="92"/>
  <c r="EU123" i="92"/>
  <c r="EW123" i="92"/>
  <c r="EE123" i="92" s="1"/>
  <c r="EC121" i="92"/>
  <c r="EA122" i="92" s="1"/>
  <c r="EL124" i="92"/>
  <c r="EX123" i="92" l="1"/>
  <c r="EF121" i="92"/>
  <c r="EQ130" i="92"/>
  <c r="ER130" i="92" s="1"/>
  <c r="EO130" i="92"/>
  <c r="EL125" i="92"/>
  <c r="EU124" i="92"/>
  <c r="EW124" i="92"/>
  <c r="EE124" i="92" s="1"/>
  <c r="EC123" i="92"/>
  <c r="EO131" i="92" l="1"/>
  <c r="EQ131" i="92"/>
  <c r="EW125" i="92"/>
  <c r="EE125" i="92" s="1"/>
  <c r="EU125" i="92"/>
  <c r="EC124" i="92"/>
  <c r="EL126" i="92"/>
  <c r="EX124" i="92"/>
  <c r="EF123" i="92"/>
  <c r="EL127" i="92" l="1"/>
  <c r="EW126" i="92"/>
  <c r="EE126" i="92" s="1"/>
  <c r="EU126" i="92"/>
  <c r="EC125" i="92"/>
  <c r="ER131" i="92"/>
  <c r="EX125" i="92"/>
  <c r="EF124" i="92"/>
  <c r="EQ132" i="92"/>
  <c r="EO132" i="92"/>
  <c r="EX126" i="92" l="1"/>
  <c r="EF125" i="92"/>
  <c r="ER132" i="92"/>
  <c r="EQ133" i="92"/>
  <c r="EO133" i="92"/>
  <c r="EU127" i="92"/>
  <c r="EW127" i="92"/>
  <c r="EE127" i="92" s="1"/>
  <c r="EC126" i="92"/>
  <c r="EL128" i="92"/>
  <c r="ER133" i="92" l="1"/>
  <c r="EU128" i="92"/>
  <c r="EW128" i="92"/>
  <c r="EE128" i="92" s="1"/>
  <c r="EC127" i="92"/>
  <c r="EL129" i="92"/>
  <c r="EO134" i="92"/>
  <c r="EQ134" i="92"/>
  <c r="EX127" i="92"/>
  <c r="EF126" i="92"/>
  <c r="EX128" i="92" l="1"/>
  <c r="EF127" i="92"/>
  <c r="EL130" i="92"/>
  <c r="ER134" i="92"/>
  <c r="EW129" i="92"/>
  <c r="EE129" i="92" s="1"/>
  <c r="EU129" i="92"/>
  <c r="EC128" i="92"/>
  <c r="EL131" i="92" l="1"/>
  <c r="EW130" i="92"/>
  <c r="EE130" i="92" s="1"/>
  <c r="EU130" i="92"/>
  <c r="EC129" i="92"/>
  <c r="EX129" i="92"/>
  <c r="EF128" i="92"/>
  <c r="EW131" i="92" l="1"/>
  <c r="EU131" i="92"/>
  <c r="EC130" i="92"/>
  <c r="EX130" i="92"/>
  <c r="EF130" i="92" s="1"/>
  <c r="EF129" i="92"/>
  <c r="EL132" i="92"/>
  <c r="EL133" i="92" l="1"/>
  <c r="EU132" i="92"/>
  <c r="EW132" i="92"/>
  <c r="EE132" i="92" s="1"/>
  <c r="EC131" i="92"/>
  <c r="EX131" i="92"/>
  <c r="EE131" i="92"/>
  <c r="EW133" i="92" l="1"/>
  <c r="EE133" i="92" s="1"/>
  <c r="EU133" i="92"/>
  <c r="EC132" i="92"/>
  <c r="EX132" i="92"/>
  <c r="EF131" i="92"/>
  <c r="EL134" i="92"/>
  <c r="EX133" i="92" l="1"/>
  <c r="EF132" i="92"/>
  <c r="EU134" i="92"/>
  <c r="EC134" i="92" s="1"/>
  <c r="EA135" i="92" s="1"/>
  <c r="EW134" i="92"/>
  <c r="EE134" i="92" s="1"/>
  <c r="EC133" i="92"/>
  <c r="EX134" i="92" l="1"/>
  <c r="EF134" i="92" s="1"/>
  <c r="EA136" i="92" s="1"/>
  <c r="EF133" i="92"/>
  <c r="EF19" i="94" l="1"/>
  <c r="EG19" i="94" s="1"/>
  <c r="EI20" i="94" s="1"/>
  <c r="ED19" i="94"/>
  <c r="EI19" i="94" s="1"/>
  <c r="ED21" i="94" l="1"/>
  <c r="EF21" i="94"/>
  <c r="EG21" i="94" s="1"/>
  <c r="EF22" i="94" l="1"/>
  <c r="EG22" i="94" s="1"/>
  <c r="ED22" i="94"/>
  <c r="ED23" i="94" l="1"/>
  <c r="EF23" i="94"/>
  <c r="EG23" i="94" s="1"/>
  <c r="EF24" i="94" l="1"/>
  <c r="EG24" i="94" s="1"/>
  <c r="ED24" i="94"/>
  <c r="EF25" i="94" l="1"/>
  <c r="EG25" i="94" s="1"/>
  <c r="ED25" i="94"/>
  <c r="ED26" i="94" l="1"/>
  <c r="EF26" i="94"/>
  <c r="EG26" i="94" s="1"/>
  <c r="EF27" i="94" l="1"/>
  <c r="EG27" i="94" s="1"/>
  <c r="ED27" i="94"/>
  <c r="EF28" i="94" l="1"/>
  <c r="EG28" i="94" s="1"/>
  <c r="ED28" i="94"/>
  <c r="ED29" i="94" l="1"/>
  <c r="EF29" i="94"/>
  <c r="EG29" i="94" s="1"/>
  <c r="ED30" i="94" l="1"/>
  <c r="EF30" i="94"/>
  <c r="EG30" i="94" s="1"/>
  <c r="EF31" i="94" l="1"/>
  <c r="EG31" i="94" s="1"/>
  <c r="ED31" i="94"/>
  <c r="ED32" i="94" l="1"/>
  <c r="EF32" i="94"/>
  <c r="EG32" i="94" s="1"/>
  <c r="EI34" i="94" l="1"/>
  <c r="EF35" i="94"/>
  <c r="EG35" i="94" s="1"/>
  <c r="EI32" i="94"/>
  <c r="ED35" i="94"/>
  <c r="ED36" i="94" l="1"/>
  <c r="EF36" i="94"/>
  <c r="EG36" i="94" s="1"/>
  <c r="EF37" i="94" l="1"/>
  <c r="EG37" i="94" s="1"/>
  <c r="ED37" i="94"/>
  <c r="ED38" i="94" l="1"/>
  <c r="EF38" i="94"/>
  <c r="EG38" i="94" s="1"/>
  <c r="EF39" i="94" l="1"/>
  <c r="EG39" i="94" s="1"/>
  <c r="ED39" i="94"/>
  <c r="ED40" i="94" l="1"/>
  <c r="EF40" i="94"/>
  <c r="EG40" i="94" s="1"/>
  <c r="EF41" i="94" l="1"/>
  <c r="EG41" i="94" s="1"/>
  <c r="ED41" i="94"/>
  <c r="ED42" i="94" l="1"/>
  <c r="EF42" i="94"/>
  <c r="EG42" i="94" s="1"/>
  <c r="EF43" i="94" l="1"/>
  <c r="EG43" i="94" s="1"/>
  <c r="ED43" i="94"/>
  <c r="ED44" i="94" l="1"/>
  <c r="EF44" i="94"/>
  <c r="EG44" i="94" s="1"/>
  <c r="EF45" i="94" l="1"/>
  <c r="EG45" i="94" s="1"/>
  <c r="ED45" i="94"/>
  <c r="EF46" i="94" l="1"/>
  <c r="EG46" i="94" s="1"/>
  <c r="ED46" i="94"/>
  <c r="EI47" i="94" l="1"/>
  <c r="EF48" i="94"/>
  <c r="EG48" i="94" s="1"/>
  <c r="ED48" i="94"/>
  <c r="EI46" i="94"/>
  <c r="EF49" i="94" l="1"/>
  <c r="EG49" i="94" s="1"/>
  <c r="ED49" i="94"/>
  <c r="EF50" i="94" l="1"/>
  <c r="EG50" i="94" s="1"/>
  <c r="ED50" i="94"/>
  <c r="EF51" i="94" l="1"/>
  <c r="EG51" i="94" s="1"/>
  <c r="ED51" i="94"/>
  <c r="ED52" i="94" l="1"/>
  <c r="EF52" i="94"/>
  <c r="EG52" i="94" s="1"/>
  <c r="ED53" i="94" l="1"/>
  <c r="EF53" i="94"/>
  <c r="EG53" i="94" s="1"/>
  <c r="ED54" i="94" l="1"/>
  <c r="EF54" i="94"/>
  <c r="EG54" i="94" s="1"/>
  <c r="EF55" i="94" l="1"/>
  <c r="EG55" i="94" s="1"/>
  <c r="ED55" i="94"/>
  <c r="ED56" i="94" l="1"/>
  <c r="EF56" i="94"/>
  <c r="EG56" i="94" s="1"/>
  <c r="EF57" i="94" l="1"/>
  <c r="EG57" i="94" s="1"/>
  <c r="ED57" i="94"/>
  <c r="EF58" i="94" l="1"/>
  <c r="EG58" i="94" s="1"/>
  <c r="ED58" i="94"/>
  <c r="EF59" i="94" l="1"/>
  <c r="EG59" i="94" s="1"/>
  <c r="ED59" i="94"/>
  <c r="EI59" i="94" l="1"/>
  <c r="ED63" i="94" l="1"/>
  <c r="EF63" i="94"/>
  <c r="EG63" i="94" s="1"/>
  <c r="ED64" i="94" l="1"/>
  <c r="EF64" i="94"/>
  <c r="EG64" i="94" s="1"/>
  <c r="EF65" i="94" l="1"/>
  <c r="EG65" i="94" s="1"/>
  <c r="ED65" i="94"/>
  <c r="EF66" i="94" l="1"/>
  <c r="EG66" i="94" s="1"/>
  <c r="ED66" i="94"/>
  <c r="EF67" i="94" l="1"/>
  <c r="EG67" i="94" s="1"/>
  <c r="ED67" i="94"/>
  <c r="EF68" i="94" l="1"/>
  <c r="EG68" i="94" s="1"/>
  <c r="ED68" i="94"/>
  <c r="ED69" i="94" l="1"/>
  <c r="EF69" i="94"/>
  <c r="EG69" i="94" s="1"/>
  <c r="EF70" i="94" l="1"/>
  <c r="EG70" i="94" s="1"/>
  <c r="ED70" i="94"/>
  <c r="EF71" i="94" l="1"/>
  <c r="EG71" i="94" s="1"/>
  <c r="ED71" i="94"/>
  <c r="ED72" i="94" l="1"/>
  <c r="EF72" i="94"/>
  <c r="EG72" i="94" s="1"/>
  <c r="EI73" i="94" l="1"/>
  <c r="ED74" i="94"/>
  <c r="EI72" i="94"/>
  <c r="EF74" i="94"/>
  <c r="EG74" i="94" s="1"/>
  <c r="EF75" i="94" l="1"/>
  <c r="EG75" i="94" s="1"/>
  <c r="ED75" i="94"/>
  <c r="EF76" i="94" l="1"/>
  <c r="EG76" i="94" s="1"/>
  <c r="ED76" i="94"/>
  <c r="ED77" i="94" l="1"/>
  <c r="EF77" i="94"/>
  <c r="EG77" i="94" s="1"/>
  <c r="ED78" i="94" l="1"/>
  <c r="EF78" i="94"/>
  <c r="EG78" i="94" s="1"/>
  <c r="EF79" i="94" l="1"/>
  <c r="EG79" i="94" s="1"/>
  <c r="ED79" i="94"/>
  <c r="EF80" i="94" l="1"/>
  <c r="EG80" i="94" s="1"/>
  <c r="ED80" i="94"/>
  <c r="EF81" i="94" l="1"/>
  <c r="EG81" i="94" s="1"/>
  <c r="ED81" i="94"/>
  <c r="EF82" i="94" l="1"/>
  <c r="EG82" i="94" s="1"/>
  <c r="ED82" i="94"/>
  <c r="EF83" i="94" l="1"/>
  <c r="EG83" i="94" s="1"/>
  <c r="ED83" i="94"/>
  <c r="ED84" i="94" l="1"/>
  <c r="EF84" i="94"/>
  <c r="EG84" i="94" s="1"/>
  <c r="ED85" i="94" l="1"/>
  <c r="EF85" i="94"/>
  <c r="EG85" i="94" s="1"/>
  <c r="EI86" i="94" l="1"/>
  <c r="EI85" i="94"/>
  <c r="EF87" i="94"/>
  <c r="EG87" i="94" s="1"/>
  <c r="ED87" i="94"/>
  <c r="ED88" i="94" l="1"/>
  <c r="EF88" i="94"/>
  <c r="EG88" i="94" s="1"/>
  <c r="ED89" i="94" l="1"/>
  <c r="EF89" i="94"/>
  <c r="EG89" i="94" s="1"/>
  <c r="ED90" i="94" l="1"/>
  <c r="EF90" i="94"/>
  <c r="EG90" i="94" s="1"/>
  <c r="ED91" i="94" l="1"/>
  <c r="EF91" i="94"/>
  <c r="EG91" i="94" s="1"/>
  <c r="EF92" i="94" l="1"/>
  <c r="EG92" i="94" s="1"/>
  <c r="ED92" i="94"/>
  <c r="ED93" i="94" l="1"/>
  <c r="EF93" i="94"/>
  <c r="EG93" i="94" s="1"/>
  <c r="ED94" i="94" l="1"/>
  <c r="EF94" i="94"/>
  <c r="EG94" i="94" s="1"/>
  <c r="EF95" i="94" l="1"/>
  <c r="EG95" i="94" s="1"/>
  <c r="ED95" i="94"/>
  <c r="EF96" i="94" l="1"/>
  <c r="EG96" i="94" s="1"/>
  <c r="ED96" i="94"/>
  <c r="EF97" i="94" l="1"/>
  <c r="EG97" i="94" s="1"/>
  <c r="ED97" i="94"/>
  <c r="EF98" i="94" l="1"/>
  <c r="EG98" i="94" s="1"/>
  <c r="ED98" i="94"/>
  <c r="EI99" i="94" l="1"/>
  <c r="EF100" i="94"/>
  <c r="EG100" i="94" s="1"/>
  <c r="ED100" i="94"/>
  <c r="EI98" i="94"/>
  <c r="EF101" i="94" l="1"/>
  <c r="EG101" i="94" s="1"/>
  <c r="ED101" i="94"/>
  <c r="EF102" i="94" l="1"/>
  <c r="EG102" i="94" s="1"/>
  <c r="ED102" i="94"/>
  <c r="EF103" i="94" l="1"/>
  <c r="EG103" i="94" s="1"/>
  <c r="ED103" i="94"/>
  <c r="ED104" i="94" l="1"/>
  <c r="EF104" i="94"/>
  <c r="EG104" i="94" s="1"/>
  <c r="ED105" i="94" l="1"/>
  <c r="EF105" i="94"/>
  <c r="EG105" i="94" s="1"/>
  <c r="ED106" i="94" l="1"/>
  <c r="EF106" i="94"/>
  <c r="EG106" i="94" s="1"/>
  <c r="EF107" i="94" l="1"/>
  <c r="EG107" i="94" s="1"/>
  <c r="ED107" i="94"/>
  <c r="EF108" i="94" l="1"/>
  <c r="EG108" i="94" s="1"/>
  <c r="ED108" i="94"/>
  <c r="ED109" i="94" l="1"/>
  <c r="EF109" i="94"/>
  <c r="EG109" i="94" s="1"/>
  <c r="ED110" i="94" l="1"/>
  <c r="EF110" i="94"/>
  <c r="EG110" i="94" s="1"/>
  <c r="EF111" i="94" l="1"/>
  <c r="EG111" i="94" s="1"/>
  <c r="ED111" i="94"/>
  <c r="EI112" i="94" l="1"/>
  <c r="EI111" i="94"/>
  <c r="EF113" i="94"/>
  <c r="EG113" i="94" s="1"/>
  <c r="ED113" i="94"/>
  <c r="ED114" i="94" l="1"/>
  <c r="EF114" i="94"/>
  <c r="EG114" i="94" s="1"/>
  <c r="EF115" i="94" l="1"/>
  <c r="EG115" i="94" s="1"/>
  <c r="ED115" i="94"/>
  <c r="EF116" i="94" l="1"/>
  <c r="EG116" i="94" s="1"/>
  <c r="ED116" i="94"/>
  <c r="EF117" i="94" l="1"/>
  <c r="EG117" i="94" s="1"/>
  <c r="ED117" i="94"/>
  <c r="EF118" i="94" l="1"/>
  <c r="EG118" i="94" s="1"/>
  <c r="ED118" i="94"/>
  <c r="ED119" i="94" l="1"/>
  <c r="EF119" i="94"/>
  <c r="EG119" i="94" s="1"/>
  <c r="EF120" i="94" l="1"/>
  <c r="EG120" i="94" s="1"/>
  <c r="ED120" i="94"/>
  <c r="EF121" i="94" l="1"/>
  <c r="EG121" i="94" s="1"/>
  <c r="ED121" i="94"/>
  <c r="ED122" i="94" l="1"/>
  <c r="EF122" i="94"/>
  <c r="EG122" i="94" s="1"/>
  <c r="EF123" i="94" l="1"/>
  <c r="EG123" i="94" s="1"/>
  <c r="ED123" i="94"/>
  <c r="EF124" i="94" l="1"/>
  <c r="EG124" i="94" s="1"/>
  <c r="ED124" i="94"/>
  <c r="EI125" i="94" l="1"/>
  <c r="EI124" i="94"/>
  <c r="EF126" i="94"/>
  <c r="EG126" i="94" s="1"/>
  <c r="ED126" i="94"/>
  <c r="EF127" i="94" l="1"/>
  <c r="EG127" i="94" s="1"/>
  <c r="ED127" i="94"/>
  <c r="ED128" i="94" l="1"/>
  <c r="EF128" i="94"/>
  <c r="EG128" i="94" s="1"/>
  <c r="EF129" i="94" l="1"/>
  <c r="EG129" i="94" s="1"/>
  <c r="ED129" i="94"/>
  <c r="ED130" i="94" l="1"/>
  <c r="EF130" i="94"/>
  <c r="EG130" i="94" s="1"/>
  <c r="EF131" i="94" l="1"/>
  <c r="EG131" i="94" s="1"/>
  <c r="ED131" i="94"/>
  <c r="EF132" i="94" l="1"/>
  <c r="EG132" i="94" s="1"/>
  <c r="ED132" i="94"/>
  <c r="ED133" i="94" l="1"/>
  <c r="EF133" i="94"/>
  <c r="EG133" i="94" s="1"/>
  <c r="EF134" i="94" l="1"/>
  <c r="EG134" i="94" s="1"/>
  <c r="ED134" i="94"/>
  <c r="EF135" i="94" l="1"/>
  <c r="EG135" i="94" s="1"/>
  <c r="ED135" i="94"/>
  <c r="ED136" i="94" l="1"/>
  <c r="EF136" i="94"/>
  <c r="EG136" i="94" s="1"/>
  <c r="EF137" i="94" l="1"/>
  <c r="EG137" i="94" s="1"/>
  <c r="EI138" i="94" s="1"/>
  <c r="ED137" i="94"/>
  <c r="EI137" i="94" s="1"/>
  <c r="N37" i="93" l="1"/>
  <c r="D53" i="93"/>
  <c r="D39" i="93"/>
  <c r="N53" i="93" l="1"/>
  <c r="D25" i="65"/>
  <c r="D38" i="65" s="1"/>
  <c r="D54" i="93"/>
  <c r="D40" i="93"/>
  <c r="N39" i="93"/>
  <c r="N40" i="93" s="1"/>
  <c r="O39" i="93"/>
  <c r="D62" i="93" l="1"/>
  <c r="N62" i="93" s="1"/>
  <c r="N54" i="93"/>
  <c r="B27" i="97"/>
  <c r="B30" i="97" s="1"/>
  <c r="D29" i="65"/>
  <c r="N25" i="65"/>
  <c r="N63" i="93" l="1"/>
  <c r="P25" i="65"/>
  <c r="P29" i="65" s="1"/>
  <c r="Q25" i="65"/>
  <c r="Q29" i="65" s="1"/>
  <c r="N32" i="65"/>
  <c r="N29" i="65"/>
  <c r="L27" i="97"/>
  <c r="L30" i="97" s="1"/>
  <c r="D31" i="65"/>
  <c r="D41" i="65" l="1"/>
  <c r="N31" i="65"/>
  <c r="I14" i="89"/>
  <c r="N38" i="65"/>
  <c r="I124" i="89" l="1"/>
  <c r="G14" i="89"/>
  <c r="N37" i="65"/>
  <c r="N41" i="65" s="1"/>
  <c r="K14" i="89"/>
  <c r="E13" i="73"/>
  <c r="O13" i="73" l="1"/>
  <c r="M14" i="89"/>
  <c r="G124" i="89"/>
  <c r="K124" i="89"/>
  <c r="M124" i="89" l="1"/>
  <c r="M30" i="97"/>
  <c r="V4" i="87"/>
  <c r="Q22" i="88" s="1"/>
  <c r="E3" i="88"/>
  <c r="E10" i="88" s="1"/>
  <c r="G15" i="5" l="1"/>
  <c r="Q3" i="88"/>
  <c r="Q10" i="88" s="1"/>
  <c r="DW15" i="5" l="1"/>
  <c r="G15" i="92"/>
  <c r="DW15" i="92" s="1"/>
  <c r="G22" i="5"/>
  <c r="Q12" i="88"/>
  <c r="EE3" i="88"/>
  <c r="Q11" i="88"/>
  <c r="M13" i="106" l="1"/>
  <c r="G23" i="5"/>
  <c r="G25" i="5" s="1"/>
  <c r="G22" i="92"/>
  <c r="G23" i="92" s="1"/>
  <c r="H22" i="5"/>
  <c r="I22" i="5" s="1"/>
  <c r="I22" i="92" s="1"/>
  <c r="EE10" i="88"/>
  <c r="G29" i="5" l="1"/>
  <c r="G29" i="92" s="1"/>
  <c r="H23" i="5"/>
  <c r="H25" i="5" s="1"/>
  <c r="G28" i="5"/>
  <c r="G28" i="92" s="1"/>
  <c r="H22" i="92"/>
  <c r="H23" i="92" s="1"/>
  <c r="I23" i="5"/>
  <c r="I23" i="92"/>
  <c r="J22" i="5"/>
  <c r="J22" i="92" s="1"/>
  <c r="H28" i="5" l="1"/>
  <c r="H28" i="92" s="1"/>
  <c r="H29" i="5"/>
  <c r="H29" i="92" s="1"/>
  <c r="G30" i="5"/>
  <c r="J23" i="92"/>
  <c r="K22" i="5"/>
  <c r="K22" i="92" s="1"/>
  <c r="J23" i="5"/>
  <c r="G40" i="5"/>
  <c r="I25" i="5"/>
  <c r="H30" i="5" l="1"/>
  <c r="H40" i="5"/>
  <c r="H40" i="92" s="1"/>
  <c r="G41" i="5"/>
  <c r="G41" i="92" s="1"/>
  <c r="G40" i="92"/>
  <c r="H41" i="5"/>
  <c r="I29" i="5"/>
  <c r="I29" i="92" s="1"/>
  <c r="I28" i="5"/>
  <c r="I28" i="92" s="1"/>
  <c r="J25" i="5"/>
  <c r="G30" i="92"/>
  <c r="K23" i="5"/>
  <c r="L22" i="5"/>
  <c r="L22" i="92" s="1"/>
  <c r="K23" i="92"/>
  <c r="H30" i="92"/>
  <c r="H42" i="5" l="1"/>
  <c r="H42" i="92" s="1"/>
  <c r="H41" i="92"/>
  <c r="H47" i="5"/>
  <c r="H47" i="92" s="1"/>
  <c r="I40" i="5"/>
  <c r="I30" i="5"/>
  <c r="H48" i="5"/>
  <c r="H48" i="92" s="1"/>
  <c r="K25" i="5"/>
  <c r="J29" i="5"/>
  <c r="J29" i="92" s="1"/>
  <c r="J28" i="5"/>
  <c r="J28" i="92" s="1"/>
  <c r="L23" i="5"/>
  <c r="M22" i="5"/>
  <c r="M22" i="92" s="1"/>
  <c r="L23" i="92"/>
  <c r="I41" i="5" l="1"/>
  <c r="I40" i="92"/>
  <c r="H49" i="5"/>
  <c r="H49" i="92"/>
  <c r="M23" i="5"/>
  <c r="M25" i="5" s="1"/>
  <c r="N22" i="5"/>
  <c r="N22" i="92" s="1"/>
  <c r="M23" i="92"/>
  <c r="I30" i="92"/>
  <c r="J30" i="5"/>
  <c r="J40" i="5"/>
  <c r="K28" i="5"/>
  <c r="K28" i="92" s="1"/>
  <c r="K29" i="5"/>
  <c r="K29" i="92" s="1"/>
  <c r="L25" i="5"/>
  <c r="J41" i="5" l="1"/>
  <c r="J40" i="92"/>
  <c r="I42" i="5"/>
  <c r="I42" i="92" s="1"/>
  <c r="I41" i="92"/>
  <c r="J30" i="92"/>
  <c r="M28" i="5"/>
  <c r="M28" i="92" s="1"/>
  <c r="M29" i="5"/>
  <c r="M29" i="92" s="1"/>
  <c r="L28" i="5"/>
  <c r="L28" i="92" s="1"/>
  <c r="L29" i="5"/>
  <c r="L29" i="92" s="1"/>
  <c r="K40" i="5"/>
  <c r="K30" i="5"/>
  <c r="I47" i="5"/>
  <c r="I47" i="92" s="1"/>
  <c r="O22" i="5"/>
  <c r="O22" i="92" s="1"/>
  <c r="N23" i="5"/>
  <c r="N25" i="5" s="1"/>
  <c r="N23" i="92"/>
  <c r="I48" i="5" l="1"/>
  <c r="I48" i="92" s="1"/>
  <c r="K41" i="5"/>
  <c r="K40" i="92"/>
  <c r="J42" i="5"/>
  <c r="J42" i="92" s="1"/>
  <c r="J41" i="92"/>
  <c r="K30" i="92"/>
  <c r="N29" i="5"/>
  <c r="N29" i="92" s="1"/>
  <c r="N28" i="5"/>
  <c r="N28" i="92" s="1"/>
  <c r="P22" i="5"/>
  <c r="P22" i="92" s="1"/>
  <c r="O23" i="92"/>
  <c r="O23" i="5"/>
  <c r="O25" i="5" s="1"/>
  <c r="I49" i="5"/>
  <c r="L40" i="5"/>
  <c r="L40" i="92" s="1"/>
  <c r="L30" i="5"/>
  <c r="M40" i="5"/>
  <c r="M30" i="5"/>
  <c r="J48" i="5"/>
  <c r="J48" i="92" s="1"/>
  <c r="M41" i="5" l="1"/>
  <c r="M40" i="92"/>
  <c r="K42" i="5"/>
  <c r="K42" i="92" s="1"/>
  <c r="K41" i="92"/>
  <c r="L41" i="5"/>
  <c r="M30" i="92"/>
  <c r="O29" i="5"/>
  <c r="O29" i="92" s="1"/>
  <c r="O28" i="5"/>
  <c r="O28" i="92" s="1"/>
  <c r="K47" i="5"/>
  <c r="K47" i="92" s="1"/>
  <c r="I49" i="92"/>
  <c r="K48" i="5"/>
  <c r="K48" i="92" s="1"/>
  <c r="N40" i="5"/>
  <c r="N30" i="5"/>
  <c r="L30" i="92"/>
  <c r="J47" i="5"/>
  <c r="J47" i="92" s="1"/>
  <c r="Q22" i="5"/>
  <c r="Q22" i="92" s="1"/>
  <c r="P23" i="92"/>
  <c r="P23" i="5"/>
  <c r="N41" i="5" l="1"/>
  <c r="N40" i="92"/>
  <c r="L42" i="5"/>
  <c r="L42" i="92" s="1"/>
  <c r="L41" i="92"/>
  <c r="M42" i="5"/>
  <c r="M42" i="92" s="1"/>
  <c r="M41" i="92"/>
  <c r="M48" i="5"/>
  <c r="M48" i="92" s="1"/>
  <c r="O40" i="5"/>
  <c r="O30" i="5"/>
  <c r="J49" i="5"/>
  <c r="N30" i="92"/>
  <c r="L47" i="5"/>
  <c r="L47" i="92" s="1"/>
  <c r="K49" i="5"/>
  <c r="K49" i="92"/>
  <c r="Q23" i="5"/>
  <c r="Q25" i="5" s="1"/>
  <c r="R22" i="5"/>
  <c r="R22" i="92" s="1"/>
  <c r="Q23" i="92"/>
  <c r="P25" i="5"/>
  <c r="L48" i="5" l="1"/>
  <c r="L48" i="92" s="1"/>
  <c r="O41" i="5"/>
  <c r="O40" i="92"/>
  <c r="N42" i="5"/>
  <c r="N42" i="92" s="1"/>
  <c r="N41" i="92"/>
  <c r="P29" i="5"/>
  <c r="P29" i="92" s="1"/>
  <c r="P28" i="5"/>
  <c r="P28" i="92" s="1"/>
  <c r="R23" i="5"/>
  <c r="R25" i="5" s="1"/>
  <c r="S22" i="5"/>
  <c r="S22" i="92" s="1"/>
  <c r="R23" i="92"/>
  <c r="M47" i="5"/>
  <c r="M47" i="92" s="1"/>
  <c r="J49" i="92"/>
  <c r="N47" i="5"/>
  <c r="N47" i="92" s="1"/>
  <c r="Q28" i="5"/>
  <c r="Q28" i="92" s="1"/>
  <c r="Q29" i="5"/>
  <c r="Q29" i="92" s="1"/>
  <c r="O30" i="92"/>
  <c r="N48" i="5"/>
  <c r="N48" i="92" s="1"/>
  <c r="L49" i="5"/>
  <c r="O42" i="5" l="1"/>
  <c r="O42" i="92" s="1"/>
  <c r="O41" i="92"/>
  <c r="Z37" i="5"/>
  <c r="Z37" i="92" s="1"/>
  <c r="V37" i="5"/>
  <c r="V37" i="92" s="1"/>
  <c r="AC37" i="5"/>
  <c r="AC37" i="92" s="1"/>
  <c r="Y37" i="5"/>
  <c r="Y37" i="92" s="1"/>
  <c r="U37" i="5"/>
  <c r="U37" i="92" s="1"/>
  <c r="AB37" i="5"/>
  <c r="AB37" i="92" s="1"/>
  <c r="X37" i="5"/>
  <c r="X37" i="92" s="1"/>
  <c r="T37" i="5"/>
  <c r="T37" i="92" s="1"/>
  <c r="W37" i="5"/>
  <c r="W37" i="92" s="1"/>
  <c r="S37" i="5"/>
  <c r="S37" i="92" s="1"/>
  <c r="AA37" i="5"/>
  <c r="AA37" i="92" s="1"/>
  <c r="L49" i="92"/>
  <c r="O47" i="5"/>
  <c r="O47" i="92" s="1"/>
  <c r="N49" i="5"/>
  <c r="P30" i="5"/>
  <c r="P40" i="5"/>
  <c r="P40" i="92" s="1"/>
  <c r="Q30" i="5"/>
  <c r="Q40" i="5"/>
  <c r="M49" i="92"/>
  <c r="M49" i="5"/>
  <c r="S23" i="92"/>
  <c r="S23" i="5"/>
  <c r="S25" i="5" s="1"/>
  <c r="T22" i="5"/>
  <c r="T22" i="92" s="1"/>
  <c r="O48" i="5"/>
  <c r="O48" i="92" s="1"/>
  <c r="R28" i="5"/>
  <c r="R28" i="92" s="1"/>
  <c r="R29" i="5"/>
  <c r="R29" i="92" s="1"/>
  <c r="Q41" i="5" l="1"/>
  <c r="Q40" i="92"/>
  <c r="N49" i="92"/>
  <c r="AD37" i="5"/>
  <c r="AD37" i="92" s="1"/>
  <c r="P41" i="5"/>
  <c r="E36" i="73"/>
  <c r="S29" i="5"/>
  <c r="S29" i="92" s="1"/>
  <c r="S28" i="5"/>
  <c r="S28" i="92" s="1"/>
  <c r="R40" i="5"/>
  <c r="R30" i="5"/>
  <c r="U22" i="5"/>
  <c r="U22" i="92" s="1"/>
  <c r="T23" i="92"/>
  <c r="T23" i="5"/>
  <c r="T25" i="5" s="1"/>
  <c r="P30" i="92"/>
  <c r="Q30" i="92"/>
  <c r="O49" i="5"/>
  <c r="P42" i="5" l="1"/>
  <c r="P42" i="92" s="1"/>
  <c r="P41" i="92"/>
  <c r="R41" i="5"/>
  <c r="R40" i="92"/>
  <c r="Q42" i="5"/>
  <c r="Q42" i="92" s="1"/>
  <c r="Q41" i="92"/>
  <c r="R30" i="92"/>
  <c r="R52" i="92" s="1"/>
  <c r="R51" i="5"/>
  <c r="S30" i="5"/>
  <c r="S40" i="5"/>
  <c r="E37" i="73"/>
  <c r="E38" i="73" s="1"/>
  <c r="T29" i="5"/>
  <c r="T29" i="92" s="1"/>
  <c r="T28" i="5"/>
  <c r="T28" i="92" s="1"/>
  <c r="U23" i="5"/>
  <c r="U25" i="5" s="1"/>
  <c r="U23" i="92"/>
  <c r="V22" i="5"/>
  <c r="V22" i="92" s="1"/>
  <c r="Q48" i="5"/>
  <c r="Q48" i="92" s="1"/>
  <c r="O49" i="92"/>
  <c r="E35" i="73"/>
  <c r="P48" i="5" l="1"/>
  <c r="P48" i="92" s="1"/>
  <c r="R42" i="5"/>
  <c r="R42" i="92" s="1"/>
  <c r="R41" i="92"/>
  <c r="S41" i="5"/>
  <c r="S40" i="92"/>
  <c r="Q47" i="5"/>
  <c r="Q47" i="92" s="1"/>
  <c r="T30" i="5"/>
  <c r="T40" i="5"/>
  <c r="V23" i="5"/>
  <c r="V25" i="5" s="1"/>
  <c r="V23" i="92"/>
  <c r="W22" i="5"/>
  <c r="W22" i="92" s="1"/>
  <c r="U29" i="5"/>
  <c r="U29" i="92" s="1"/>
  <c r="U28" i="5"/>
  <c r="U28" i="92" s="1"/>
  <c r="S30" i="92"/>
  <c r="P47" i="5"/>
  <c r="P47" i="92" s="1"/>
  <c r="R47" i="5"/>
  <c r="R47" i="92" s="1"/>
  <c r="R48" i="5" l="1"/>
  <c r="R48" i="92" s="1"/>
  <c r="T41" i="5"/>
  <c r="T40" i="92"/>
  <c r="S42" i="5"/>
  <c r="S42" i="92" s="1"/>
  <c r="S41" i="92"/>
  <c r="Q49" i="92"/>
  <c r="Q49" i="5"/>
  <c r="V28" i="5"/>
  <c r="V28" i="92" s="1"/>
  <c r="V29" i="5"/>
  <c r="V29" i="92" s="1"/>
  <c r="U40" i="5"/>
  <c r="U30" i="5"/>
  <c r="W23" i="5"/>
  <c r="W25" i="5" s="1"/>
  <c r="X22" i="5"/>
  <c r="X22" i="92" s="1"/>
  <c r="W23" i="92"/>
  <c r="P49" i="92"/>
  <c r="P49" i="5"/>
  <c r="T30" i="92"/>
  <c r="R49" i="5" l="1"/>
  <c r="S48" i="5"/>
  <c r="S48" i="92" s="1"/>
  <c r="U41" i="5"/>
  <c r="U40" i="92"/>
  <c r="T42" i="5"/>
  <c r="T42" i="92" s="1"/>
  <c r="T41" i="92"/>
  <c r="R49" i="92"/>
  <c r="W29" i="5"/>
  <c r="W29" i="92" s="1"/>
  <c r="W28" i="5"/>
  <c r="W28" i="92" s="1"/>
  <c r="S47" i="5"/>
  <c r="S47" i="92" s="1"/>
  <c r="V30" i="5"/>
  <c r="V40" i="5"/>
  <c r="U30" i="92"/>
  <c r="X23" i="5"/>
  <c r="X25" i="5" s="1"/>
  <c r="X23" i="92"/>
  <c r="Y22" i="5"/>
  <c r="Y22" i="92" s="1"/>
  <c r="T47" i="5"/>
  <c r="T47" i="92" s="1"/>
  <c r="T48" i="5" l="1"/>
  <c r="T48" i="92" s="1"/>
  <c r="V41" i="5"/>
  <c r="V40" i="92"/>
  <c r="U42" i="5"/>
  <c r="U42" i="92" s="1"/>
  <c r="U41" i="92"/>
  <c r="X29" i="5"/>
  <c r="X29" i="92" s="1"/>
  <c r="X28" i="5"/>
  <c r="X28" i="92" s="1"/>
  <c r="W40" i="5"/>
  <c r="W30" i="5"/>
  <c r="S49" i="92"/>
  <c r="S49" i="5"/>
  <c r="Z22" i="5"/>
  <c r="Z22" i="92" s="1"/>
  <c r="Y23" i="92"/>
  <c r="Y23" i="5"/>
  <c r="U47" i="5"/>
  <c r="U47" i="92" s="1"/>
  <c r="T49" i="5"/>
  <c r="T49" i="92"/>
  <c r="V30" i="92"/>
  <c r="U48" i="5"/>
  <c r="U48" i="92" s="1"/>
  <c r="W41" i="5" l="1"/>
  <c r="W40" i="92"/>
  <c r="V42" i="5"/>
  <c r="V42" i="92" s="1"/>
  <c r="V41" i="92"/>
  <c r="Y25" i="5"/>
  <c r="U49" i="5"/>
  <c r="U49" i="92"/>
  <c r="W30" i="92"/>
  <c r="Z23" i="5"/>
  <c r="Z25" i="5" s="1"/>
  <c r="Z23" i="92"/>
  <c r="AA22" i="5"/>
  <c r="AA22" i="92" s="1"/>
  <c r="V48" i="5"/>
  <c r="V48" i="92" s="1"/>
  <c r="X40" i="5"/>
  <c r="X30" i="5"/>
  <c r="X41" i="5" l="1"/>
  <c r="X40" i="92"/>
  <c r="W42" i="5"/>
  <c r="W42" i="92" s="1"/>
  <c r="W41" i="92"/>
  <c r="W47" i="5"/>
  <c r="W47" i="92" s="1"/>
  <c r="Z28" i="5"/>
  <c r="Z28" i="92" s="1"/>
  <c r="Z29" i="5"/>
  <c r="Z29" i="92" s="1"/>
  <c r="X30" i="92"/>
  <c r="AA23" i="5"/>
  <c r="AA25" i="5" s="1"/>
  <c r="AB22" i="5"/>
  <c r="AB22" i="92" s="1"/>
  <c r="AA23" i="92"/>
  <c r="V47" i="5"/>
  <c r="V47" i="92" s="1"/>
  <c r="Y29" i="5"/>
  <c r="Y29" i="92" s="1"/>
  <c r="Y28" i="5"/>
  <c r="Y28" i="92" s="1"/>
  <c r="W48" i="5" l="1"/>
  <c r="W48" i="92" s="1"/>
  <c r="X42" i="5"/>
  <c r="X42" i="92" s="1"/>
  <c r="X41" i="92"/>
  <c r="Y40" i="5"/>
  <c r="Y30" i="5"/>
  <c r="Z40" i="5"/>
  <c r="Z30" i="5"/>
  <c r="V49" i="92"/>
  <c r="V49" i="5"/>
  <c r="AC22" i="5"/>
  <c r="AC22" i="92" s="1"/>
  <c r="AB23" i="92"/>
  <c r="AB23" i="5"/>
  <c r="AB25" i="5" s="1"/>
  <c r="AA28" i="5"/>
  <c r="AA28" i="92" s="1"/>
  <c r="AA29" i="5"/>
  <c r="AA29" i="92" s="1"/>
  <c r="W49" i="5"/>
  <c r="X48" i="5" l="1"/>
  <c r="X48" i="92" s="1"/>
  <c r="Z41" i="5"/>
  <c r="Z40" i="92"/>
  <c r="Y41" i="5"/>
  <c r="Y40" i="92"/>
  <c r="AB28" i="5"/>
  <c r="AB28" i="92" s="1"/>
  <c r="AB29" i="5"/>
  <c r="AB29" i="92" s="1"/>
  <c r="W49" i="92"/>
  <c r="X47" i="5"/>
  <c r="X47" i="92" s="1"/>
  <c r="AC23" i="5"/>
  <c r="AC25" i="5" s="1"/>
  <c r="AD22" i="5"/>
  <c r="AC23" i="92"/>
  <c r="Z30" i="92"/>
  <c r="AA40" i="5"/>
  <c r="AA30" i="5"/>
  <c r="Y30" i="92"/>
  <c r="AD22" i="92" l="1"/>
  <c r="Y42" i="5"/>
  <c r="Y42" i="92" s="1"/>
  <c r="Y41" i="92"/>
  <c r="AA41" i="5"/>
  <c r="AA40" i="92"/>
  <c r="Z42" i="5"/>
  <c r="Z42" i="92" s="1"/>
  <c r="Z41" i="92"/>
  <c r="AS14" i="88"/>
  <c r="AR14" i="88"/>
  <c r="AE14" i="88"/>
  <c r="AF14" i="88"/>
  <c r="AJ14" i="88"/>
  <c r="AN14" i="88"/>
  <c r="AM14" i="88"/>
  <c r="AG14" i="88"/>
  <c r="AK14" i="88"/>
  <c r="AO14" i="88"/>
  <c r="AI14" i="88"/>
  <c r="AH14" i="88"/>
  <c r="AL14" i="88"/>
  <c r="AP14" i="88"/>
  <c r="AT21" i="88"/>
  <c r="AA30" i="92"/>
  <c r="AB30" i="5"/>
  <c r="AB40" i="5"/>
  <c r="AD23" i="92"/>
  <c r="AD23" i="5"/>
  <c r="X49" i="5"/>
  <c r="X49" i="92"/>
  <c r="Y47" i="5"/>
  <c r="Y47" i="92" s="1"/>
  <c r="Y48" i="5"/>
  <c r="Y48" i="92" s="1"/>
  <c r="AC28" i="5"/>
  <c r="AC28" i="92" s="1"/>
  <c r="AC29" i="5"/>
  <c r="AC29" i="92" s="1"/>
  <c r="Z48" i="5" l="1"/>
  <c r="Z48" i="92" s="1"/>
  <c r="AB41" i="5"/>
  <c r="AB40" i="92"/>
  <c r="AA42" i="5"/>
  <c r="AA42" i="92" s="1"/>
  <c r="AA41" i="92"/>
  <c r="AS16" i="5"/>
  <c r="AS16" i="92" s="1"/>
  <c r="AR21" i="88"/>
  <c r="AQ16" i="5"/>
  <c r="AQ16" i="92" s="1"/>
  <c r="AR16" i="5"/>
  <c r="AR16" i="92" s="1"/>
  <c r="AS21" i="88"/>
  <c r="AP21" i="88"/>
  <c r="AP16" i="5"/>
  <c r="AP16" i="92" s="1"/>
  <c r="AO16" i="5"/>
  <c r="AO16" i="92" s="1"/>
  <c r="AO21" i="88"/>
  <c r="AN16" i="5"/>
  <c r="AN16" i="92" s="1"/>
  <c r="AN21" i="88"/>
  <c r="AL16" i="5"/>
  <c r="AL16" i="92" s="1"/>
  <c r="AL21" i="88"/>
  <c r="AK16" i="5"/>
  <c r="AK16" i="92" s="1"/>
  <c r="AK21" i="88"/>
  <c r="AJ16" i="5"/>
  <c r="AJ16" i="92" s="1"/>
  <c r="AJ21" i="88"/>
  <c r="AH21" i="88"/>
  <c r="AH16" i="5"/>
  <c r="AH16" i="92" s="1"/>
  <c r="AG16" i="5"/>
  <c r="AG16" i="92" s="1"/>
  <c r="AG21" i="88"/>
  <c r="AF16" i="5"/>
  <c r="AF16" i="92" s="1"/>
  <c r="AF21" i="88"/>
  <c r="AI16" i="5"/>
  <c r="AI16" i="92" s="1"/>
  <c r="AI21" i="88"/>
  <c r="AM21" i="88"/>
  <c r="AM16" i="5"/>
  <c r="AM16" i="92" s="1"/>
  <c r="AE28" i="88"/>
  <c r="AE70" i="88" s="1"/>
  <c r="AE16" i="5"/>
  <c r="AE16" i="92" s="1"/>
  <c r="AE21" i="88"/>
  <c r="AQ14" i="88"/>
  <c r="AQ21" i="88" s="1"/>
  <c r="AU21" i="88"/>
  <c r="AT16" i="5"/>
  <c r="AT16" i="92" s="1"/>
  <c r="BD14" i="88"/>
  <c r="AD25" i="5"/>
  <c r="AM37" i="5"/>
  <c r="AM37" i="92" s="1"/>
  <c r="AI37" i="5"/>
  <c r="AI37" i="92" s="1"/>
  <c r="AE37" i="5"/>
  <c r="AE37" i="92" s="1"/>
  <c r="AL37" i="5"/>
  <c r="AL37" i="92" s="1"/>
  <c r="AH37" i="5"/>
  <c r="AH37" i="92" s="1"/>
  <c r="AO37" i="5"/>
  <c r="AO37" i="92" s="1"/>
  <c r="AK37" i="5"/>
  <c r="AK37" i="92" s="1"/>
  <c r="AG37" i="5"/>
  <c r="AG37" i="92" s="1"/>
  <c r="AN37" i="5"/>
  <c r="AN37" i="92" s="1"/>
  <c r="AJ37" i="5"/>
  <c r="AJ37" i="92" s="1"/>
  <c r="AF37" i="5"/>
  <c r="AF37" i="92" s="1"/>
  <c r="Z47" i="5"/>
  <c r="Z47" i="92" s="1"/>
  <c r="AA47" i="5"/>
  <c r="AA47" i="92" s="1"/>
  <c r="AB30" i="92"/>
  <c r="AC40" i="5"/>
  <c r="AC30" i="5"/>
  <c r="AA48" i="5"/>
  <c r="AA48" i="92" s="1"/>
  <c r="Y49" i="5"/>
  <c r="AC41" i="5" l="1"/>
  <c r="AC40" i="92"/>
  <c r="AB42" i="5"/>
  <c r="AB42" i="92" s="1"/>
  <c r="AB41" i="92"/>
  <c r="DW16" i="5"/>
  <c r="EE14" i="88"/>
  <c r="EE21" i="88" s="1"/>
  <c r="BD21" i="88"/>
  <c r="BD23" i="88" s="1"/>
  <c r="AC30" i="92"/>
  <c r="AQ22" i="88"/>
  <c r="AQ23" i="88"/>
  <c r="AE20" i="5"/>
  <c r="AE20" i="92" s="1"/>
  <c r="AE22" i="5"/>
  <c r="AE22" i="92" s="1"/>
  <c r="AF28" i="88"/>
  <c r="AF70" i="88" s="1"/>
  <c r="AF77" i="88"/>
  <c r="AE71" i="88"/>
  <c r="AD28" i="5"/>
  <c r="AD28" i="92" s="1"/>
  <c r="AD29" i="5"/>
  <c r="AD29" i="92" s="1"/>
  <c r="AP37" i="5"/>
  <c r="AP37" i="92" s="1"/>
  <c r="Y49" i="92"/>
  <c r="Z49" i="5"/>
  <c r="Z49" i="92"/>
  <c r="AA49" i="5"/>
  <c r="AA49" i="92"/>
  <c r="AD40" i="5" l="1"/>
  <c r="AD41" i="5" s="1"/>
  <c r="AB48" i="5"/>
  <c r="AB48" i="92" s="1"/>
  <c r="BD22" i="88"/>
  <c r="AC42" i="5"/>
  <c r="AC42" i="92" s="1"/>
  <c r="AC41" i="92"/>
  <c r="AD30" i="5"/>
  <c r="AD52" i="5" s="1"/>
  <c r="DW16" i="92"/>
  <c r="AF126" i="88"/>
  <c r="AF168" i="88" s="1"/>
  <c r="AF33" i="5"/>
  <c r="AF33" i="92" s="1"/>
  <c r="AF119" i="88"/>
  <c r="AF20" i="5"/>
  <c r="AF20" i="92" s="1"/>
  <c r="AE23" i="5"/>
  <c r="AE25" i="5" s="1"/>
  <c r="AG28" i="88"/>
  <c r="AG70" i="88" s="1"/>
  <c r="AG77" i="88"/>
  <c r="AF71" i="88"/>
  <c r="AF22" i="5"/>
  <c r="AF22" i="92" s="1"/>
  <c r="AB47" i="5"/>
  <c r="AB47" i="92" s="1"/>
  <c r="AD30" i="92"/>
  <c r="AD52" i="92" s="1"/>
  <c r="AD40" i="92" l="1"/>
  <c r="AC48" i="5"/>
  <c r="AC48" i="92" s="1"/>
  <c r="AD42" i="5"/>
  <c r="AD42" i="92" s="1"/>
  <c r="AD41" i="92"/>
  <c r="F35" i="73"/>
  <c r="F36" i="73"/>
  <c r="F37" i="73" s="1"/>
  <c r="F38" i="73" s="1"/>
  <c r="AE23" i="92"/>
  <c r="AH28" i="88"/>
  <c r="AH70" i="88" s="1"/>
  <c r="AH77" i="88"/>
  <c r="AG71" i="88"/>
  <c r="AG20" i="5"/>
  <c r="AG20" i="92" s="1"/>
  <c r="AE29" i="5"/>
  <c r="AE29" i="92" s="1"/>
  <c r="AE28" i="5"/>
  <c r="AE28" i="92" s="1"/>
  <c r="AF21" i="5"/>
  <c r="AG22" i="5"/>
  <c r="AG22" i="92" s="1"/>
  <c r="AG126" i="88"/>
  <c r="AG168" i="88" s="1"/>
  <c r="AG33" i="5"/>
  <c r="AG33" i="92" s="1"/>
  <c r="AG119" i="88"/>
  <c r="AC47" i="5"/>
  <c r="AC47" i="92" s="1"/>
  <c r="AB49" i="5"/>
  <c r="AB49" i="92"/>
  <c r="AD47" i="5"/>
  <c r="AD47" i="92" s="1"/>
  <c r="AD48" i="5" l="1"/>
  <c r="AD48" i="92" s="1"/>
  <c r="AF23" i="5"/>
  <c r="AF25" i="5" s="1"/>
  <c r="AF21" i="92"/>
  <c r="AF23" i="92" s="1"/>
  <c r="AE30" i="5"/>
  <c r="AE40" i="5"/>
  <c r="AE40" i="92" s="1"/>
  <c r="AH126" i="88"/>
  <c r="AH168" i="88" s="1"/>
  <c r="AH33" i="5"/>
  <c r="AH33" i="92" s="1"/>
  <c r="AH119" i="88"/>
  <c r="AI28" i="88"/>
  <c r="AI70" i="88" s="1"/>
  <c r="AI77" i="88"/>
  <c r="AH71" i="88"/>
  <c r="AH22" i="5"/>
  <c r="AH22" i="92" s="1"/>
  <c r="AG21" i="5"/>
  <c r="AH20" i="5"/>
  <c r="AH20" i="92" s="1"/>
  <c r="AC49" i="5"/>
  <c r="AC49" i="92"/>
  <c r="F23" i="95"/>
  <c r="AD49" i="5" l="1"/>
  <c r="F14" i="95"/>
  <c r="AF29" i="5"/>
  <c r="AF29" i="92" s="1"/>
  <c r="AF28" i="5"/>
  <c r="AF28" i="92" s="1"/>
  <c r="AG23" i="5"/>
  <c r="AG25" i="5" s="1"/>
  <c r="AG21" i="92"/>
  <c r="AG23" i="92" s="1"/>
  <c r="AJ77" i="88"/>
  <c r="AJ28" i="88"/>
  <c r="AJ70" i="88" s="1"/>
  <c r="AE30" i="92"/>
  <c r="AE41" i="5"/>
  <c r="AE41" i="92" s="1"/>
  <c r="AF30" i="5"/>
  <c r="AI22" i="5"/>
  <c r="AI22" i="92" s="1"/>
  <c r="AI20" i="5"/>
  <c r="AI20" i="92" s="1"/>
  <c r="AH21" i="5"/>
  <c r="AH21" i="92" s="1"/>
  <c r="AI126" i="88"/>
  <c r="AI168" i="88" s="1"/>
  <c r="AI33" i="5"/>
  <c r="AI33" i="92" s="1"/>
  <c r="AI119" i="88"/>
  <c r="AD49" i="92"/>
  <c r="AD50" i="92" s="1"/>
  <c r="F22" i="95"/>
  <c r="G26" i="89" s="1"/>
  <c r="F13" i="95"/>
  <c r="I26" i="89" s="1"/>
  <c r="F32" i="95"/>
  <c r="AD50" i="5"/>
  <c r="AD54" i="5" s="1"/>
  <c r="AF30" i="92" l="1"/>
  <c r="AF40" i="5"/>
  <c r="AF40" i="92" s="1"/>
  <c r="AG29" i="5"/>
  <c r="AG29" i="92" s="1"/>
  <c r="AH23" i="5"/>
  <c r="AH25" i="5" s="1"/>
  <c r="AG28" i="5"/>
  <c r="AG28" i="92" s="1"/>
  <c r="AD54" i="92"/>
  <c r="F14" i="73"/>
  <c r="F19" i="73" s="1"/>
  <c r="F22" i="73" s="1"/>
  <c r="F25" i="73" s="1"/>
  <c r="F28" i="73" s="1"/>
  <c r="AE42" i="5"/>
  <c r="AE42" i="92" s="1"/>
  <c r="AE47" i="5"/>
  <c r="AE47" i="92" s="1"/>
  <c r="AH23" i="92"/>
  <c r="AI21" i="5"/>
  <c r="AI71" i="88"/>
  <c r="AJ20" i="5"/>
  <c r="AJ20" i="92" s="1"/>
  <c r="AK77" i="88"/>
  <c r="AK28" i="88"/>
  <c r="AK70" i="88" s="1"/>
  <c r="AJ71" i="88"/>
  <c r="AJ22" i="5"/>
  <c r="AJ22" i="92" s="1"/>
  <c r="AJ126" i="88"/>
  <c r="AJ168" i="88" s="1"/>
  <c r="AJ33" i="5"/>
  <c r="AJ33" i="92" s="1"/>
  <c r="AJ119" i="88"/>
  <c r="F31" i="95"/>
  <c r="K26" i="89" s="1"/>
  <c r="M26" i="89" s="1"/>
  <c r="C6" i="97"/>
  <c r="G27" i="89"/>
  <c r="I27" i="89"/>
  <c r="I29" i="89" s="1"/>
  <c r="F26" i="73" l="1"/>
  <c r="AF41" i="5"/>
  <c r="AG40" i="5"/>
  <c r="AG40" i="92" s="1"/>
  <c r="AG30" i="5"/>
  <c r="AI23" i="5"/>
  <c r="AI25" i="5" s="1"/>
  <c r="AI21" i="92"/>
  <c r="AI23" i="92" s="1"/>
  <c r="AF42" i="5"/>
  <c r="AF42" i="92" s="1"/>
  <c r="AF41" i="92"/>
  <c r="AH28" i="5"/>
  <c r="AH28" i="92" s="1"/>
  <c r="AH29" i="5"/>
  <c r="AH29" i="92" s="1"/>
  <c r="AK22" i="5"/>
  <c r="AK22" i="92" s="1"/>
  <c r="AL28" i="88"/>
  <c r="AL70" i="88" s="1"/>
  <c r="AL77" i="88"/>
  <c r="AK71" i="88"/>
  <c r="AK20" i="5"/>
  <c r="AK20" i="92" s="1"/>
  <c r="AJ21" i="5"/>
  <c r="AG30" i="92"/>
  <c r="AE48" i="5"/>
  <c r="AE48" i="92" s="1"/>
  <c r="AK126" i="88"/>
  <c r="AK168" i="88" s="1"/>
  <c r="AK33" i="5"/>
  <c r="AK33" i="92" s="1"/>
  <c r="AK119" i="88"/>
  <c r="G29" i="89"/>
  <c r="K27" i="89"/>
  <c r="M27" i="89" s="1"/>
  <c r="C13" i="97"/>
  <c r="C33" i="97" s="1"/>
  <c r="AI28" i="5" l="1"/>
  <c r="AI28" i="92" s="1"/>
  <c r="AI29" i="5"/>
  <c r="AI29" i="92" s="1"/>
  <c r="AG41" i="5"/>
  <c r="AG41" i="92" s="1"/>
  <c r="AF48" i="5"/>
  <c r="AF48" i="92" s="1"/>
  <c r="AF47" i="5"/>
  <c r="AJ23" i="5"/>
  <c r="AJ25" i="5" s="1"/>
  <c r="AJ21" i="92"/>
  <c r="AJ23" i="92" s="1"/>
  <c r="AL126" i="88"/>
  <c r="AL168" i="88" s="1"/>
  <c r="AL33" i="5"/>
  <c r="AL33" i="92" s="1"/>
  <c r="AL119" i="88"/>
  <c r="AG42" i="5"/>
  <c r="AG42" i="92" s="1"/>
  <c r="AG47" i="5"/>
  <c r="AG47" i="92" s="1"/>
  <c r="AM77" i="88"/>
  <c r="AM28" i="88"/>
  <c r="AM70" i="88" s="1"/>
  <c r="AL71" i="88"/>
  <c r="AE49" i="92"/>
  <c r="AI30" i="5"/>
  <c r="AI40" i="5"/>
  <c r="AI40" i="92" s="1"/>
  <c r="AK21" i="5"/>
  <c r="AK21" i="92" s="1"/>
  <c r="AE49" i="5"/>
  <c r="AL20" i="5"/>
  <c r="AL20" i="92" s="1"/>
  <c r="AK23" i="5"/>
  <c r="AK25" i="5" s="1"/>
  <c r="AL22" i="5"/>
  <c r="AL22" i="92" s="1"/>
  <c r="AH30" i="92"/>
  <c r="AH40" i="5"/>
  <c r="AH40" i="92" s="1"/>
  <c r="AH30" i="5"/>
  <c r="K29" i="89"/>
  <c r="AK29" i="5" l="1"/>
  <c r="AK29" i="92" s="1"/>
  <c r="AJ28" i="5"/>
  <c r="AJ28" i="92" s="1"/>
  <c r="AF47" i="92"/>
  <c r="AF49" i="92" s="1"/>
  <c r="AF49" i="5"/>
  <c r="AJ29" i="5"/>
  <c r="AJ29" i="92" s="1"/>
  <c r="AJ30" i="92" s="1"/>
  <c r="AK28" i="5"/>
  <c r="AK28" i="92" s="1"/>
  <c r="AM20" i="5"/>
  <c r="AM20" i="92" s="1"/>
  <c r="AM126" i="88"/>
  <c r="AM168" i="88" s="1"/>
  <c r="AM33" i="5"/>
  <c r="AM33" i="92" s="1"/>
  <c r="AM119" i="88"/>
  <c r="AG48" i="5"/>
  <c r="AG48" i="92" s="1"/>
  <c r="AG49" i="92" s="1"/>
  <c r="AK23" i="92"/>
  <c r="AL21" i="5"/>
  <c r="AM22" i="5"/>
  <c r="AM22" i="92" s="1"/>
  <c r="AH41" i="5"/>
  <c r="AH41" i="92" s="1"/>
  <c r="AI41" i="5"/>
  <c r="AI47" i="5" s="1"/>
  <c r="AI47" i="92" s="1"/>
  <c r="AI30" i="92"/>
  <c r="AN28" i="88"/>
  <c r="AN70" i="88" s="1"/>
  <c r="AN77" i="88"/>
  <c r="AM71" i="88"/>
  <c r="AJ40" i="5"/>
  <c r="AJ40" i="92" s="1"/>
  <c r="AJ30" i="5"/>
  <c r="AK40" i="5"/>
  <c r="AK30" i="5" l="1"/>
  <c r="AG49" i="5"/>
  <c r="AK41" i="5"/>
  <c r="AK40" i="92"/>
  <c r="AI42" i="5"/>
  <c r="AI42" i="92" s="1"/>
  <c r="AI41" i="92"/>
  <c r="AL23" i="5"/>
  <c r="AL25" i="5" s="1"/>
  <c r="AL21" i="92"/>
  <c r="AL23" i="92" s="1"/>
  <c r="AN126" i="88"/>
  <c r="AN168" i="88" s="1"/>
  <c r="AN33" i="5"/>
  <c r="AN33" i="92" s="1"/>
  <c r="AN119" i="88"/>
  <c r="AJ41" i="5"/>
  <c r="AJ41" i="92" s="1"/>
  <c r="AO28" i="88"/>
  <c r="AO70" i="88" s="1"/>
  <c r="AO77" i="88"/>
  <c r="AI48" i="5"/>
  <c r="AI48" i="92" s="1"/>
  <c r="AI49" i="92" s="1"/>
  <c r="AH42" i="5"/>
  <c r="AH42" i="92" s="1"/>
  <c r="AH47" i="5"/>
  <c r="AH47" i="92" s="1"/>
  <c r="AN22" i="5"/>
  <c r="AN22" i="92" s="1"/>
  <c r="AM21" i="5"/>
  <c r="AN20" i="5"/>
  <c r="AN20" i="92" s="1"/>
  <c r="AK30" i="92"/>
  <c r="AL28" i="5" l="1"/>
  <c r="AL28" i="92" s="1"/>
  <c r="AI49" i="5"/>
  <c r="AL29" i="5"/>
  <c r="AM23" i="5"/>
  <c r="AM25" i="5" s="1"/>
  <c r="AM21" i="92"/>
  <c r="AM23" i="92" s="1"/>
  <c r="AK42" i="5"/>
  <c r="AK42" i="92" s="1"/>
  <c r="AK41" i="92"/>
  <c r="AM28" i="5"/>
  <c r="AM28" i="92" s="1"/>
  <c r="AO22" i="5"/>
  <c r="AO22" i="92" s="1"/>
  <c r="AH48" i="5"/>
  <c r="AH48" i="92" s="1"/>
  <c r="AN71" i="88"/>
  <c r="AO126" i="88"/>
  <c r="AO33" i="5"/>
  <c r="AO33" i="92" s="1"/>
  <c r="AO119" i="88"/>
  <c r="AJ42" i="5"/>
  <c r="AJ42" i="92" s="1"/>
  <c r="AJ47" i="5"/>
  <c r="AJ47" i="92" s="1"/>
  <c r="AP28" i="88"/>
  <c r="AP70" i="88" s="1"/>
  <c r="AQ70" i="88" s="1"/>
  <c r="AP77" i="88"/>
  <c r="AO20" i="5"/>
  <c r="AO20" i="92" s="1"/>
  <c r="AN21" i="5"/>
  <c r="AK47" i="5"/>
  <c r="AK47" i="92" s="1"/>
  <c r="AK48" i="5" l="1"/>
  <c r="AK48" i="92" s="1"/>
  <c r="AL40" i="5"/>
  <c r="AM29" i="5"/>
  <c r="AM29" i="92" s="1"/>
  <c r="AL29" i="92"/>
  <c r="AL30" i="92" s="1"/>
  <c r="AL30" i="5"/>
  <c r="AN23" i="5"/>
  <c r="AN25" i="5" s="1"/>
  <c r="AN21" i="92"/>
  <c r="AN23" i="92" s="1"/>
  <c r="AL41" i="5"/>
  <c r="AH49" i="92"/>
  <c r="AO71" i="88"/>
  <c r="AQ77" i="88"/>
  <c r="AQ119" i="88" s="1"/>
  <c r="AP33" i="5"/>
  <c r="AP33" i="92" s="1"/>
  <c r="AP119" i="88"/>
  <c r="AO21" i="5"/>
  <c r="AO21" i="92" s="1"/>
  <c r="AP126" i="88"/>
  <c r="AO168" i="88"/>
  <c r="AP22" i="5"/>
  <c r="AP22" i="92" s="1"/>
  <c r="AR77" i="88"/>
  <c r="AR28" i="88"/>
  <c r="AR70" i="88" s="1"/>
  <c r="AH49" i="5"/>
  <c r="AP20" i="5"/>
  <c r="AP20" i="92" s="1"/>
  <c r="AO23" i="5"/>
  <c r="AJ48" i="5"/>
  <c r="AJ48" i="92" s="1"/>
  <c r="AL47" i="5"/>
  <c r="AL47" i="92" s="1"/>
  <c r="AK49" i="5"/>
  <c r="AL40" i="92" l="1"/>
  <c r="AM40" i="5"/>
  <c r="AM40" i="92" s="1"/>
  <c r="AO25" i="5"/>
  <c r="AM30" i="5"/>
  <c r="AN29" i="5"/>
  <c r="AN29" i="92" s="1"/>
  <c r="AN28" i="5"/>
  <c r="AL42" i="5"/>
  <c r="AL41" i="92"/>
  <c r="AQ120" i="88"/>
  <c r="AO23" i="92"/>
  <c r="AP21" i="5"/>
  <c r="AP71" i="88"/>
  <c r="AS28" i="88"/>
  <c r="AS70" i="88" s="1"/>
  <c r="AS77" i="88"/>
  <c r="AQ22" i="5"/>
  <c r="AQ22" i="92" s="1"/>
  <c r="AR126" i="88"/>
  <c r="AP168" i="88"/>
  <c r="AQ168" i="88" s="1"/>
  <c r="AM41" i="5"/>
  <c r="AM41" i="92" s="1"/>
  <c r="AQ20" i="5"/>
  <c r="AQ20" i="92" s="1"/>
  <c r="AQ33" i="5"/>
  <c r="AQ33" i="92" s="1"/>
  <c r="AR119" i="88"/>
  <c r="AM30" i="92"/>
  <c r="AJ49" i="92"/>
  <c r="AO28" i="5"/>
  <c r="AO28" i="92" s="1"/>
  <c r="AP53" i="92"/>
  <c r="AP53" i="5"/>
  <c r="AJ49" i="5"/>
  <c r="AK49" i="92"/>
  <c r="AO29" i="5" l="1"/>
  <c r="AO29" i="92" s="1"/>
  <c r="AN40" i="5"/>
  <c r="AN30" i="5"/>
  <c r="AN28" i="92"/>
  <c r="AN30" i="92" s="1"/>
  <c r="AP23" i="5"/>
  <c r="AV37" i="5" s="1"/>
  <c r="AV37" i="92" s="1"/>
  <c r="AP21" i="92"/>
  <c r="AP23" i="92" s="1"/>
  <c r="AL42" i="92"/>
  <c r="AL48" i="5"/>
  <c r="AR22" i="5"/>
  <c r="AR22" i="92" s="1"/>
  <c r="AR33" i="5"/>
  <c r="AR33" i="92" s="1"/>
  <c r="AS119" i="88"/>
  <c r="AQ21" i="5"/>
  <c r="AQ21" i="92" s="1"/>
  <c r="AM42" i="5"/>
  <c r="AM42" i="92" s="1"/>
  <c r="AM47" i="5"/>
  <c r="AM47" i="92" s="1"/>
  <c r="AT77" i="88"/>
  <c r="AT28" i="88"/>
  <c r="AT70" i="88" s="1"/>
  <c r="AO30" i="5"/>
  <c r="AO40" i="5"/>
  <c r="AO40" i="92" s="1"/>
  <c r="AR20" i="5"/>
  <c r="AR20" i="92" s="1"/>
  <c r="AQ23" i="5"/>
  <c r="AS37" i="5"/>
  <c r="AS37" i="92" s="1"/>
  <c r="AP25" i="5"/>
  <c r="AT37" i="5"/>
  <c r="AT37" i="92" s="1"/>
  <c r="AS126" i="88"/>
  <c r="AR168" i="88"/>
  <c r="AN40" i="92" l="1"/>
  <c r="AN41" i="5"/>
  <c r="AX37" i="5"/>
  <c r="AX37" i="92" s="1"/>
  <c r="AW37" i="5"/>
  <c r="AW37" i="92" s="1"/>
  <c r="BA37" i="5"/>
  <c r="BA37" i="92" s="1"/>
  <c r="AU37" i="5"/>
  <c r="AU37" i="92" s="1"/>
  <c r="AQ25" i="5"/>
  <c r="AQ29" i="5" s="1"/>
  <c r="AQ37" i="5"/>
  <c r="AQ37" i="92" s="1"/>
  <c r="AZ37" i="5"/>
  <c r="AZ37" i="92" s="1"/>
  <c r="AY37" i="5"/>
  <c r="AY37" i="92" s="1"/>
  <c r="AR37" i="5"/>
  <c r="AR37" i="92" s="1"/>
  <c r="AL48" i="92"/>
  <c r="AL49" i="92" s="1"/>
  <c r="AL49" i="5"/>
  <c r="AN42" i="5"/>
  <c r="AN41" i="92"/>
  <c r="AT126" i="88"/>
  <c r="AS168" i="88"/>
  <c r="AS20" i="5"/>
  <c r="AS20" i="92" s="1"/>
  <c r="AO41" i="5"/>
  <c r="AO30" i="92"/>
  <c r="AS33" i="5"/>
  <c r="AS33" i="92" s="1"/>
  <c r="AT119" i="88"/>
  <c r="AQ23" i="92"/>
  <c r="AR21" i="5"/>
  <c r="AP28" i="5"/>
  <c r="AP28" i="92" s="1"/>
  <c r="AP29" i="5"/>
  <c r="AP29" i="92" s="1"/>
  <c r="AM48" i="5"/>
  <c r="AM48" i="92" s="1"/>
  <c r="AS22" i="5"/>
  <c r="AS22" i="92" s="1"/>
  <c r="AU77" i="88"/>
  <c r="AU28" i="88"/>
  <c r="AU70" i="88" s="1"/>
  <c r="AO47" i="5"/>
  <c r="AO47" i="92" s="1"/>
  <c r="AQ29" i="92" l="1"/>
  <c r="AQ28" i="5"/>
  <c r="AN47" i="5"/>
  <c r="AN47" i="92" s="1"/>
  <c r="BB37" i="5"/>
  <c r="BB37" i="92" s="1"/>
  <c r="AQ40" i="5"/>
  <c r="AQ41" i="5" s="1"/>
  <c r="AR23" i="5"/>
  <c r="AR25" i="5" s="1"/>
  <c r="AR21" i="92"/>
  <c r="AR23" i="92" s="1"/>
  <c r="AO42" i="5"/>
  <c r="AO42" i="92" s="1"/>
  <c r="AO41" i="92"/>
  <c r="AN42" i="92"/>
  <c r="AN48" i="5"/>
  <c r="AM49" i="92"/>
  <c r="AT33" i="5"/>
  <c r="AT33" i="92" s="1"/>
  <c r="AU119" i="88"/>
  <c r="AP30" i="5"/>
  <c r="AP52" i="5" s="1"/>
  <c r="AP40" i="5"/>
  <c r="AP40" i="92" s="1"/>
  <c r="AM49" i="5"/>
  <c r="AT168" i="88"/>
  <c r="AU126" i="88"/>
  <c r="AT22" i="5"/>
  <c r="AT22" i="92" s="1"/>
  <c r="AS21" i="5"/>
  <c r="AS21" i="92" s="1"/>
  <c r="AT20" i="5"/>
  <c r="AT20" i="92" s="1"/>
  <c r="AV77" i="88"/>
  <c r="AV28" i="88"/>
  <c r="AV70" i="88" s="1"/>
  <c r="AQ28" i="92" l="1"/>
  <c r="AQ30" i="92" s="1"/>
  <c r="AQ30" i="5"/>
  <c r="AO48" i="5"/>
  <c r="AO48" i="92" s="1"/>
  <c r="AO49" i="92" s="1"/>
  <c r="AQ40" i="92"/>
  <c r="AN48" i="92"/>
  <c r="AN49" i="92" s="1"/>
  <c r="AN49" i="5"/>
  <c r="AQ42" i="5"/>
  <c r="AQ42" i="92" s="1"/>
  <c r="AQ41" i="92"/>
  <c r="AU33" i="5"/>
  <c r="AU33" i="92" s="1"/>
  <c r="AV119" i="88"/>
  <c r="AS23" i="92"/>
  <c r="AT21" i="5"/>
  <c r="AT21" i="92" s="1"/>
  <c r="AU22" i="5"/>
  <c r="AU22" i="92" s="1"/>
  <c r="G35" i="73"/>
  <c r="G36" i="73"/>
  <c r="G37" i="73" s="1"/>
  <c r="G38" i="73" s="1"/>
  <c r="AU20" i="5"/>
  <c r="AU20" i="92" s="1"/>
  <c r="AT23" i="5"/>
  <c r="AU168" i="88"/>
  <c r="AV126" i="88"/>
  <c r="AP41" i="5"/>
  <c r="AP41" i="92" s="1"/>
  <c r="AW28" i="88"/>
  <c r="AW70" i="88" s="1"/>
  <c r="AW77" i="88"/>
  <c r="AS23" i="5"/>
  <c r="AP30" i="92"/>
  <c r="AP52" i="92" s="1"/>
  <c r="AR29" i="5"/>
  <c r="AR29" i="92" s="1"/>
  <c r="AR28" i="5"/>
  <c r="AR28" i="92" s="1"/>
  <c r="AQ47" i="5"/>
  <c r="AQ47" i="92" s="1"/>
  <c r="AQ48" i="5" l="1"/>
  <c r="AQ48" i="92" s="1"/>
  <c r="AO49" i="5"/>
  <c r="AT25" i="5"/>
  <c r="AS25" i="5"/>
  <c r="AV20" i="5"/>
  <c r="AV20" i="92" s="1"/>
  <c r="AT23" i="92"/>
  <c r="AU21" i="5"/>
  <c r="AV33" i="5"/>
  <c r="AV33" i="92" s="1"/>
  <c r="AW119" i="88"/>
  <c r="AR40" i="5"/>
  <c r="AR40" i="92" s="1"/>
  <c r="AR30" i="5"/>
  <c r="AP42" i="5"/>
  <c r="AP42" i="92" s="1"/>
  <c r="AP47" i="5"/>
  <c r="AP47" i="92" s="1"/>
  <c r="AX77" i="88"/>
  <c r="AX28" i="88"/>
  <c r="AX70" i="88" s="1"/>
  <c r="AW126" i="88"/>
  <c r="AV168" i="88"/>
  <c r="AV22" i="5"/>
  <c r="AV22" i="92" s="1"/>
  <c r="AQ49" i="5"/>
  <c r="AU23" i="5" l="1"/>
  <c r="AU25" i="5" s="1"/>
  <c r="AU21" i="92"/>
  <c r="AU23" i="92" s="1"/>
  <c r="AP48" i="5"/>
  <c r="AP48" i="92" s="1"/>
  <c r="AW22" i="5"/>
  <c r="AW22" i="92" s="1"/>
  <c r="AX119" i="88"/>
  <c r="AW33" i="5"/>
  <c r="AW33" i="92" s="1"/>
  <c r="AR41" i="5"/>
  <c r="AR41" i="92" s="1"/>
  <c r="AV21" i="5"/>
  <c r="AV21" i="92" s="1"/>
  <c r="AW168" i="88"/>
  <c r="AX126" i="88"/>
  <c r="G23" i="95"/>
  <c r="G22" i="95" s="1"/>
  <c r="H26" i="89" s="1"/>
  <c r="AS28" i="5"/>
  <c r="AS28" i="92" s="1"/>
  <c r="AS29" i="5"/>
  <c r="AS29" i="92" s="1"/>
  <c r="AY77" i="88"/>
  <c r="AY28" i="88"/>
  <c r="AY70" i="88" s="1"/>
  <c r="AR30" i="92"/>
  <c r="AW20" i="5"/>
  <c r="AW20" i="92" s="1"/>
  <c r="AT28" i="5"/>
  <c r="AT28" i="92" s="1"/>
  <c r="AT29" i="5"/>
  <c r="AT29" i="92" s="1"/>
  <c r="AQ49" i="92"/>
  <c r="AV23" i="5" l="1"/>
  <c r="AV25" i="5" s="1"/>
  <c r="AP49" i="5"/>
  <c r="G37" i="89"/>
  <c r="G38" i="89" s="1"/>
  <c r="AP50" i="5"/>
  <c r="AP54" i="5" s="1"/>
  <c r="G32" i="95"/>
  <c r="AR42" i="5"/>
  <c r="AR42" i="92" s="1"/>
  <c r="AR47" i="5"/>
  <c r="AR47" i="92" s="1"/>
  <c r="AP49" i="92"/>
  <c r="AP50" i="92" s="1"/>
  <c r="G14" i="95"/>
  <c r="G13" i="95" s="1"/>
  <c r="I37" i="89" s="1"/>
  <c r="I38" i="89" s="1"/>
  <c r="I40" i="89" s="1"/>
  <c r="AT40" i="5"/>
  <c r="AT40" i="92" s="1"/>
  <c r="AT30" i="5"/>
  <c r="AX20" i="5"/>
  <c r="AX20" i="92" s="1"/>
  <c r="AZ77" i="88"/>
  <c r="AZ28" i="88"/>
  <c r="AZ70" i="88" s="1"/>
  <c r="AS40" i="5"/>
  <c r="AS40" i="92" s="1"/>
  <c r="AS30" i="92"/>
  <c r="AS30" i="5"/>
  <c r="AY126" i="88"/>
  <c r="AX168" i="88"/>
  <c r="AX22" i="5"/>
  <c r="AX22" i="92" s="1"/>
  <c r="AX33" i="5"/>
  <c r="AX33" i="92" s="1"/>
  <c r="AY119" i="88"/>
  <c r="AV23" i="92"/>
  <c r="AW21" i="5"/>
  <c r="AU28" i="5"/>
  <c r="AU28" i="92" s="1"/>
  <c r="AU29" i="5"/>
  <c r="AU29" i="92" s="1"/>
  <c r="AV29" i="5" l="1"/>
  <c r="AV29" i="92" s="1"/>
  <c r="AV28" i="5"/>
  <c r="AV28" i="92" s="1"/>
  <c r="AW23" i="5"/>
  <c r="AW25" i="5" s="1"/>
  <c r="AW21" i="92"/>
  <c r="AW23" i="92" s="1"/>
  <c r="AP54" i="92"/>
  <c r="G14" i="73"/>
  <c r="G19" i="73" s="1"/>
  <c r="AS41" i="5"/>
  <c r="AS41" i="92" s="1"/>
  <c r="AT30" i="92"/>
  <c r="AZ126" i="88"/>
  <c r="AY168" i="88"/>
  <c r="AY33" i="5"/>
  <c r="AY33" i="92" s="1"/>
  <c r="AZ119" i="88"/>
  <c r="AT41" i="5"/>
  <c r="AR48" i="5"/>
  <c r="AR48" i="92" s="1"/>
  <c r="AU40" i="5"/>
  <c r="AU40" i="92" s="1"/>
  <c r="AU30" i="5"/>
  <c r="AY20" i="5"/>
  <c r="AY20" i="92" s="1"/>
  <c r="AX21" i="5"/>
  <c r="AY22" i="5"/>
  <c r="AY22" i="92" s="1"/>
  <c r="BA28" i="88"/>
  <c r="BA70" i="88" s="1"/>
  <c r="BA77" i="88"/>
  <c r="G31" i="95"/>
  <c r="K37" i="89" s="1"/>
  <c r="D6" i="97"/>
  <c r="D13" i="97" s="1"/>
  <c r="D33" i="97" s="1"/>
  <c r="AV40" i="5"/>
  <c r="AV40" i="92" s="1"/>
  <c r="AV30" i="5"/>
  <c r="G40" i="89"/>
  <c r="AR49" i="5" l="1"/>
  <c r="AX23" i="5"/>
  <c r="AX25" i="5" s="1"/>
  <c r="AX21" i="92"/>
  <c r="AX23" i="92" s="1"/>
  <c r="AT42" i="5"/>
  <c r="AT42" i="92" s="1"/>
  <c r="AT41" i="92"/>
  <c r="G22" i="73"/>
  <c r="G25" i="73" s="1"/>
  <c r="G26" i="73" s="1"/>
  <c r="AR49" i="92"/>
  <c r="AZ33" i="5"/>
  <c r="AZ33" i="92" s="1"/>
  <c r="BA119" i="88"/>
  <c r="BA126" i="88"/>
  <c r="AZ168" i="88"/>
  <c r="AV30" i="92"/>
  <c r="BB28" i="88"/>
  <c r="BB70" i="88" s="1"/>
  <c r="BB77" i="88"/>
  <c r="K38" i="89"/>
  <c r="M38" i="89" s="1"/>
  <c r="M37" i="89"/>
  <c r="AU41" i="5"/>
  <c r="AU41" i="92" s="1"/>
  <c r="AT47" i="5"/>
  <c r="AT47" i="92" s="1"/>
  <c r="AV41" i="5"/>
  <c r="AV41" i="92" s="1"/>
  <c r="AY21" i="5"/>
  <c r="AY21" i="92" s="1"/>
  <c r="AZ20" i="5"/>
  <c r="AZ20" i="92" s="1"/>
  <c r="AS42" i="5"/>
  <c r="AS42" i="92" s="1"/>
  <c r="AS47" i="5"/>
  <c r="AS47" i="92" s="1"/>
  <c r="AW28" i="5"/>
  <c r="AW28" i="92" s="1"/>
  <c r="AW29" i="5"/>
  <c r="AW29" i="92" s="1"/>
  <c r="AZ22" i="5"/>
  <c r="AZ22" i="92" s="1"/>
  <c r="AU30" i="92"/>
  <c r="K40" i="89"/>
  <c r="AT48" i="5" l="1"/>
  <c r="AT48" i="92" s="1"/>
  <c r="AT49" i="92" s="1"/>
  <c r="AX29" i="5"/>
  <c r="AX28" i="5"/>
  <c r="G28" i="73"/>
  <c r="G46" i="73"/>
  <c r="G47" i="73" s="1"/>
  <c r="AU42" i="5"/>
  <c r="AU42" i="92" s="1"/>
  <c r="AU47" i="5"/>
  <c r="AU47" i="92" s="1"/>
  <c r="BA20" i="5"/>
  <c r="BA20" i="92" s="1"/>
  <c r="AV42" i="5"/>
  <c r="AV42" i="92" s="1"/>
  <c r="AV47" i="5"/>
  <c r="AV47" i="92" s="1"/>
  <c r="BA33" i="5"/>
  <c r="BA33" i="92" s="1"/>
  <c r="BB119" i="88"/>
  <c r="AW40" i="5"/>
  <c r="AW40" i="92" s="1"/>
  <c r="AW30" i="5"/>
  <c r="AS48" i="5"/>
  <c r="AS48" i="92" s="1"/>
  <c r="AY23" i="92"/>
  <c r="AZ21" i="5"/>
  <c r="BA22" i="5"/>
  <c r="BA22" i="92" s="1"/>
  <c r="AY23" i="5"/>
  <c r="AY25" i="5" s="1"/>
  <c r="BC28" i="88"/>
  <c r="BC70" i="88" s="1"/>
  <c r="BD70" i="88" s="1"/>
  <c r="BC77" i="88"/>
  <c r="BB126" i="88"/>
  <c r="BA168" i="88"/>
  <c r="AS49" i="5" l="1"/>
  <c r="AT49" i="5"/>
  <c r="AX40" i="5"/>
  <c r="AX41" i="5" s="1"/>
  <c r="AX30" i="5"/>
  <c r="AX29" i="92"/>
  <c r="AX28" i="92"/>
  <c r="AZ23" i="5"/>
  <c r="AZ25" i="5" s="1"/>
  <c r="AZ21" i="92"/>
  <c r="AZ23" i="92" s="1"/>
  <c r="AW30" i="92"/>
  <c r="AS49" i="92"/>
  <c r="BB33" i="5"/>
  <c r="BB33" i="92" s="1"/>
  <c r="BC119" i="88"/>
  <c r="BD77" i="88"/>
  <c r="BD119" i="88" s="1"/>
  <c r="AV48" i="5"/>
  <c r="AV48" i="92" s="1"/>
  <c r="AW41" i="5"/>
  <c r="AW41" i="92" s="1"/>
  <c r="AU48" i="5"/>
  <c r="AU48" i="92" s="1"/>
  <c r="BC126" i="88"/>
  <c r="BB168" i="88"/>
  <c r="AY29" i="5"/>
  <c r="AY29" i="92" s="1"/>
  <c r="AY28" i="5"/>
  <c r="AY28" i="92" s="1"/>
  <c r="BB22" i="5"/>
  <c r="BB22" i="92" s="1"/>
  <c r="BA21" i="5"/>
  <c r="BE77" i="88"/>
  <c r="BE28" i="88"/>
  <c r="BE70" i="88" s="1"/>
  <c r="BB20" i="5"/>
  <c r="BB20" i="92" s="1"/>
  <c r="AX40" i="92" l="1"/>
  <c r="AX30" i="92"/>
  <c r="BA23" i="5"/>
  <c r="BA25" i="5" s="1"/>
  <c r="BA21" i="92"/>
  <c r="BA23" i="92" s="1"/>
  <c r="AZ29" i="5"/>
  <c r="AZ29" i="92" s="1"/>
  <c r="AX42" i="5"/>
  <c r="AX41" i="92"/>
  <c r="AZ28" i="5"/>
  <c r="AZ28" i="92" s="1"/>
  <c r="AU49" i="92"/>
  <c r="BB53" i="92"/>
  <c r="BB53" i="5"/>
  <c r="AV49" i="5"/>
  <c r="BF77" i="88"/>
  <c r="BF28" i="88"/>
  <c r="BF70" i="88" s="1"/>
  <c r="BC20" i="5"/>
  <c r="BC20" i="92" s="1"/>
  <c r="BC33" i="5"/>
  <c r="BC33" i="92" s="1"/>
  <c r="BE119" i="88"/>
  <c r="BB21" i="5"/>
  <c r="BB21" i="92" s="1"/>
  <c r="AW42" i="5"/>
  <c r="AW42" i="92" s="1"/>
  <c r="AW47" i="5"/>
  <c r="AW47" i="92" s="1"/>
  <c r="AU49" i="5"/>
  <c r="BC22" i="5"/>
  <c r="BC22" i="92" s="1"/>
  <c r="AY30" i="5"/>
  <c r="AY40" i="5"/>
  <c r="AY40" i="92" s="1"/>
  <c r="BE126" i="88"/>
  <c r="BC168" i="88"/>
  <c r="BD168" i="88" s="1"/>
  <c r="BD120" i="88"/>
  <c r="AV49" i="92"/>
  <c r="AX47" i="5"/>
  <c r="AX47" i="92" s="1"/>
  <c r="BA28" i="5" l="1"/>
  <c r="BA28" i="92" s="1"/>
  <c r="BA29" i="5"/>
  <c r="BA29" i="92" s="1"/>
  <c r="AZ40" i="5"/>
  <c r="AZ40" i="92" s="1"/>
  <c r="AX42" i="92"/>
  <c r="AX48" i="5"/>
  <c r="AX48" i="92" s="1"/>
  <c r="AX49" i="92" s="1"/>
  <c r="AZ30" i="5"/>
  <c r="AY30" i="92"/>
  <c r="BA40" i="5"/>
  <c r="BA40" i="92" s="1"/>
  <c r="BA30" i="5"/>
  <c r="BE168" i="88"/>
  <c r="BF126" i="88"/>
  <c r="BD22" i="5"/>
  <c r="BD22" i="92" s="1"/>
  <c r="AZ30" i="92"/>
  <c r="BB23" i="92"/>
  <c r="BC21" i="5"/>
  <c r="AW48" i="5"/>
  <c r="AW48" i="92" s="1"/>
  <c r="BB23" i="5"/>
  <c r="BD33" i="5"/>
  <c r="BD33" i="92" s="1"/>
  <c r="BF119" i="88"/>
  <c r="BG28" i="88"/>
  <c r="BG70" i="88" s="1"/>
  <c r="BG77" i="88"/>
  <c r="AY41" i="5"/>
  <c r="AY41" i="92" s="1"/>
  <c r="BD20" i="5"/>
  <c r="BD20" i="92" s="1"/>
  <c r="AZ41" i="5" l="1"/>
  <c r="AZ41" i="92" s="1"/>
  <c r="AX49" i="5"/>
  <c r="BC23" i="5"/>
  <c r="BC25" i="5" s="1"/>
  <c r="BC21" i="92"/>
  <c r="BC23" i="92" s="1"/>
  <c r="AY42" i="5"/>
  <c r="AY42" i="92" s="1"/>
  <c r="AY47" i="5"/>
  <c r="AY47" i="92" s="1"/>
  <c r="BH77" i="88"/>
  <c r="BH28" i="88"/>
  <c r="BH70" i="88" s="1"/>
  <c r="AZ42" i="5"/>
  <c r="AZ42" i="92" s="1"/>
  <c r="AZ47" i="5"/>
  <c r="AZ47" i="92" s="1"/>
  <c r="BE22" i="5"/>
  <c r="BE22" i="92" s="1"/>
  <c r="BG126" i="88"/>
  <c r="BF168" i="88"/>
  <c r="BE33" i="5"/>
  <c r="BE33" i="92" s="1"/>
  <c r="BG119" i="88"/>
  <c r="AW49" i="92"/>
  <c r="BA30" i="92"/>
  <c r="BE20" i="5"/>
  <c r="BE20" i="92" s="1"/>
  <c r="BI37" i="5"/>
  <c r="BI37" i="92" s="1"/>
  <c r="BD37" i="5"/>
  <c r="BD37" i="92" s="1"/>
  <c r="BF37" i="5"/>
  <c r="BF37" i="92" s="1"/>
  <c r="BG37" i="5"/>
  <c r="BG37" i="92" s="1"/>
  <c r="BM37" i="5"/>
  <c r="BM37" i="92" s="1"/>
  <c r="BH37" i="5"/>
  <c r="BH37" i="92" s="1"/>
  <c r="BE37" i="5"/>
  <c r="BE37" i="92" s="1"/>
  <c r="BK37" i="5"/>
  <c r="BK37" i="92" s="1"/>
  <c r="BJ37" i="5"/>
  <c r="BJ37" i="92" s="1"/>
  <c r="BB25" i="5"/>
  <c r="BL37" i="5"/>
  <c r="BL37" i="92" s="1"/>
  <c r="BC37" i="5"/>
  <c r="BC37" i="92" s="1"/>
  <c r="AW49" i="5"/>
  <c r="BD21" i="5"/>
  <c r="BA41" i="5"/>
  <c r="BA41" i="92" s="1"/>
  <c r="BC28" i="5" l="1"/>
  <c r="BC28" i="92" s="1"/>
  <c r="BC29" i="5"/>
  <c r="BC29" i="92" s="1"/>
  <c r="BD23" i="5"/>
  <c r="BD25" i="5" s="1"/>
  <c r="BD21" i="92"/>
  <c r="BD23" i="92" s="1"/>
  <c r="AY48" i="5"/>
  <c r="AY48" i="92" s="1"/>
  <c r="AY49" i="92" s="1"/>
  <c r="BH126" i="88"/>
  <c r="BG168" i="88"/>
  <c r="AZ48" i="5"/>
  <c r="AZ48" i="92" s="1"/>
  <c r="BA42" i="5"/>
  <c r="BA42" i="92" s="1"/>
  <c r="BA47" i="5"/>
  <c r="BA47" i="92" s="1"/>
  <c r="BB29" i="5"/>
  <c r="BB29" i="92" s="1"/>
  <c r="BB28" i="5"/>
  <c r="BB28" i="92" s="1"/>
  <c r="BI28" i="88"/>
  <c r="BI70" i="88" s="1"/>
  <c r="BI77" i="88"/>
  <c r="BE21" i="5"/>
  <c r="BE21" i="92" s="1"/>
  <c r="BN37" i="5"/>
  <c r="BN37" i="92" s="1"/>
  <c r="BC30" i="5"/>
  <c r="BF20" i="5"/>
  <c r="BF20" i="92" s="1"/>
  <c r="BF22" i="5"/>
  <c r="BF22" i="92" s="1"/>
  <c r="BF33" i="5"/>
  <c r="BF33" i="92" s="1"/>
  <c r="BH119" i="88"/>
  <c r="BC40" i="5" l="1"/>
  <c r="BC40" i="92" s="1"/>
  <c r="AY49" i="5"/>
  <c r="BE23" i="5"/>
  <c r="BE25" i="5" s="1"/>
  <c r="BC30" i="92"/>
  <c r="AZ49" i="92"/>
  <c r="AZ49" i="5"/>
  <c r="BE28" i="5"/>
  <c r="BG22" i="5"/>
  <c r="BG22" i="92" s="1"/>
  <c r="BJ77" i="88"/>
  <c r="BJ28" i="88"/>
  <c r="BJ70" i="88" s="1"/>
  <c r="BC41" i="5"/>
  <c r="BE23" i="92"/>
  <c r="BF21" i="5"/>
  <c r="BF21" i="92" s="1"/>
  <c r="BB40" i="5"/>
  <c r="BB40" i="92" s="1"/>
  <c r="BB30" i="5"/>
  <c r="BB52" i="5" s="1"/>
  <c r="BI126" i="88"/>
  <c r="BH168" i="88"/>
  <c r="BG20" i="5"/>
  <c r="BG20" i="92" s="1"/>
  <c r="BG33" i="5"/>
  <c r="BG33" i="92" s="1"/>
  <c r="BI119" i="88"/>
  <c r="BD29" i="5"/>
  <c r="BD29" i="92" s="1"/>
  <c r="BD28" i="5"/>
  <c r="BD28" i="92" s="1"/>
  <c r="BA48" i="5"/>
  <c r="BC47" i="5"/>
  <c r="BC47" i="92" s="1"/>
  <c r="BE29" i="5" l="1"/>
  <c r="BE30" i="5" s="1"/>
  <c r="BA49" i="5"/>
  <c r="BA48" i="92"/>
  <c r="BA49" i="92" s="1"/>
  <c r="BC42" i="5"/>
  <c r="BC42" i="92" s="1"/>
  <c r="BC41" i="92"/>
  <c r="BE28" i="92"/>
  <c r="BD40" i="5"/>
  <c r="BD40" i="92" s="1"/>
  <c r="BD30" i="5"/>
  <c r="H35" i="73"/>
  <c r="H36" i="73"/>
  <c r="H37" i="73" s="1"/>
  <c r="H38" i="73" s="1"/>
  <c r="BB41" i="5"/>
  <c r="BB41" i="92" s="1"/>
  <c r="BH33" i="5"/>
  <c r="BH33" i="92" s="1"/>
  <c r="BJ119" i="88"/>
  <c r="BB30" i="92"/>
  <c r="BB52" i="92" s="1"/>
  <c r="BH20" i="5"/>
  <c r="BH20" i="92" s="1"/>
  <c r="BG21" i="5"/>
  <c r="BG21" i="92" s="1"/>
  <c r="BF23" i="92"/>
  <c r="BF23" i="5"/>
  <c r="BJ126" i="88"/>
  <c r="BI168" i="88"/>
  <c r="BC48" i="5"/>
  <c r="BC48" i="92" s="1"/>
  <c r="BK77" i="88"/>
  <c r="BK28" i="88"/>
  <c r="BK70" i="88" s="1"/>
  <c r="BH22" i="5"/>
  <c r="BH22" i="92" s="1"/>
  <c r="BE40" i="5" l="1"/>
  <c r="BE29" i="92"/>
  <c r="BE30" i="92" s="1"/>
  <c r="BC49" i="92"/>
  <c r="BL28" i="88"/>
  <c r="BL70" i="88" s="1"/>
  <c r="BL77" i="88"/>
  <c r="BF25" i="5"/>
  <c r="BD30" i="92"/>
  <c r="BI33" i="5"/>
  <c r="BI33" i="92" s="1"/>
  <c r="BK119" i="88"/>
  <c r="BG23" i="92"/>
  <c r="BH21" i="5"/>
  <c r="BI20" i="5"/>
  <c r="BI20" i="92" s="1"/>
  <c r="BG23" i="5"/>
  <c r="BG25" i="5" s="1"/>
  <c r="BD41" i="5"/>
  <c r="BD47" i="5" s="1"/>
  <c r="BD47" i="92" s="1"/>
  <c r="BC49" i="5"/>
  <c r="BI22" i="5"/>
  <c r="BI22" i="92" s="1"/>
  <c r="BK126" i="88"/>
  <c r="BJ168" i="88"/>
  <c r="BB42" i="5"/>
  <c r="BB42" i="92" s="1"/>
  <c r="BB47" i="5"/>
  <c r="BB47" i="92" s="1"/>
  <c r="BE40" i="92" l="1"/>
  <c r="BE41" i="5"/>
  <c r="BH23" i="5"/>
  <c r="BH25" i="5" s="1"/>
  <c r="BH21" i="92"/>
  <c r="BH23" i="92" s="1"/>
  <c r="BD42" i="5"/>
  <c r="BD42" i="92" s="1"/>
  <c r="BD41" i="92"/>
  <c r="BE42" i="5"/>
  <c r="BE41" i="92"/>
  <c r="BG28" i="5"/>
  <c r="BG28" i="92" s="1"/>
  <c r="BG29" i="5"/>
  <c r="BG29" i="92" s="1"/>
  <c r="BJ33" i="5"/>
  <c r="BJ33" i="92" s="1"/>
  <c r="BL119" i="88"/>
  <c r="H23" i="95"/>
  <c r="H22" i="95" s="1"/>
  <c r="G48" i="89" s="1"/>
  <c r="G49" i="89" s="1"/>
  <c r="G51" i="89" s="1"/>
  <c r="BJ22" i="5"/>
  <c r="BJ22" i="92" s="1"/>
  <c r="BB48" i="5"/>
  <c r="BL126" i="88"/>
  <c r="BK168" i="88"/>
  <c r="BJ20" i="5"/>
  <c r="BJ20" i="92" s="1"/>
  <c r="BI21" i="5"/>
  <c r="BM28" i="88"/>
  <c r="BM70" i="88" s="1"/>
  <c r="BM77" i="88"/>
  <c r="BF29" i="5"/>
  <c r="BF29" i="92" s="1"/>
  <c r="BF28" i="5"/>
  <c r="BF28" i="92" s="1"/>
  <c r="BE47" i="5"/>
  <c r="BE47" i="92" s="1"/>
  <c r="BD48" i="5" l="1"/>
  <c r="BD48" i="92" s="1"/>
  <c r="BD49" i="92" s="1"/>
  <c r="BI23" i="5"/>
  <c r="BI25" i="5" s="1"/>
  <c r="BI21" i="92"/>
  <c r="BI23" i="92" s="1"/>
  <c r="BB49" i="5"/>
  <c r="BB48" i="92"/>
  <c r="BB49" i="92" s="1"/>
  <c r="BB50" i="92" s="1"/>
  <c r="BE42" i="92"/>
  <c r="BE48" i="5"/>
  <c r="BE48" i="92" s="1"/>
  <c r="BE49" i="92" s="1"/>
  <c r="BD49" i="5"/>
  <c r="H32" i="95"/>
  <c r="BF30" i="5"/>
  <c r="BF40" i="5"/>
  <c r="BF40" i="92" s="1"/>
  <c r="BH28" i="5"/>
  <c r="BH28" i="92" s="1"/>
  <c r="BH29" i="5"/>
  <c r="BH29" i="92" s="1"/>
  <c r="BK20" i="5"/>
  <c r="BK20" i="92" s="1"/>
  <c r="H14" i="95"/>
  <c r="H13" i="95" s="1"/>
  <c r="I48" i="89" s="1"/>
  <c r="BG40" i="5"/>
  <c r="BG40" i="92" s="1"/>
  <c r="BG30" i="5"/>
  <c r="BG30" i="92"/>
  <c r="BK33" i="5"/>
  <c r="BK33" i="92" s="1"/>
  <c r="BM119" i="88"/>
  <c r="BN77" i="88"/>
  <c r="BN28" i="88"/>
  <c r="BN70" i="88" s="1"/>
  <c r="BJ21" i="5"/>
  <c r="BJ21" i="92" s="1"/>
  <c r="BL168" i="88"/>
  <c r="BM126" i="88"/>
  <c r="BK22" i="5"/>
  <c r="BK22" i="92" s="1"/>
  <c r="BI28" i="5" l="1"/>
  <c r="BI28" i="92" s="1"/>
  <c r="BI29" i="5"/>
  <c r="BI29" i="92" s="1"/>
  <c r="BE49" i="5"/>
  <c r="BB50" i="5"/>
  <c r="BB54" i="5" s="1"/>
  <c r="BB54" i="92"/>
  <c r="H14" i="73"/>
  <c r="H19" i="73" s="1"/>
  <c r="BL33" i="5"/>
  <c r="BL33" i="92" s="1"/>
  <c r="BN119" i="88"/>
  <c r="I49" i="89"/>
  <c r="BL20" i="5"/>
  <c r="BL20" i="92" s="1"/>
  <c r="BF41" i="5"/>
  <c r="BF41" i="92" s="1"/>
  <c r="BL22" i="5"/>
  <c r="BL22" i="92" s="1"/>
  <c r="BK21" i="5"/>
  <c r="BK21" i="92" s="1"/>
  <c r="BJ23" i="92"/>
  <c r="BG41" i="5"/>
  <c r="BF30" i="92"/>
  <c r="E6" i="97"/>
  <c r="E13" i="97" s="1"/>
  <c r="E33" i="97" s="1"/>
  <c r="H31" i="95"/>
  <c r="K48" i="89" s="1"/>
  <c r="K49" i="89" s="1"/>
  <c r="BI40" i="5"/>
  <c r="BI40" i="92" s="1"/>
  <c r="BM168" i="88"/>
  <c r="BN126" i="88"/>
  <c r="BO77" i="88"/>
  <c r="BO28" i="88"/>
  <c r="BO70" i="88" s="1"/>
  <c r="BJ23" i="5"/>
  <c r="BH30" i="5"/>
  <c r="BH40" i="5"/>
  <c r="BH40" i="92" s="1"/>
  <c r="BG47" i="5"/>
  <c r="BG47" i="92" s="1"/>
  <c r="BI30" i="5" l="1"/>
  <c r="BG42" i="5"/>
  <c r="BG42" i="92" s="1"/>
  <c r="BG41" i="92"/>
  <c r="H22" i="73"/>
  <c r="H25" i="73" s="1"/>
  <c r="H26" i="73" s="1"/>
  <c r="BH30" i="92"/>
  <c r="BH41" i="5"/>
  <c r="BH41" i="92" s="1"/>
  <c r="BJ25" i="5"/>
  <c r="BP77" i="88"/>
  <c r="BP28" i="88"/>
  <c r="BP70" i="88" s="1"/>
  <c r="BQ70" i="88" s="1"/>
  <c r="BM20" i="5"/>
  <c r="BM20" i="92" s="1"/>
  <c r="BM33" i="5"/>
  <c r="BM33" i="92" s="1"/>
  <c r="BO119" i="88"/>
  <c r="BI30" i="92"/>
  <c r="BK23" i="92"/>
  <c r="BL21" i="5"/>
  <c r="BL21" i="92" s="1"/>
  <c r="BM22" i="5"/>
  <c r="BM22" i="92" s="1"/>
  <c r="BF42" i="5"/>
  <c r="BF42" i="92" s="1"/>
  <c r="BF47" i="5"/>
  <c r="BF47" i="92" s="1"/>
  <c r="BK23" i="5"/>
  <c r="BK25" i="5" s="1"/>
  <c r="M48" i="89"/>
  <c r="BN168" i="88"/>
  <c r="BO126" i="88"/>
  <c r="BI41" i="5"/>
  <c r="BI41" i="92" s="1"/>
  <c r="BG48" i="5"/>
  <c r="BG48" i="92" s="1"/>
  <c r="I51" i="89"/>
  <c r="M49" i="89"/>
  <c r="H46" i="73" l="1"/>
  <c r="H47" i="73" s="1"/>
  <c r="H28" i="73"/>
  <c r="BG49" i="5"/>
  <c r="BG49" i="92"/>
  <c r="BK28" i="5"/>
  <c r="BK28" i="92" s="1"/>
  <c r="BK29" i="5"/>
  <c r="BK29" i="92" s="1"/>
  <c r="BO168" i="88"/>
  <c r="BP126" i="88"/>
  <c r="BF48" i="5"/>
  <c r="BF48" i="92" s="1"/>
  <c r="BM21" i="5"/>
  <c r="BM21" i="92" s="1"/>
  <c r="BL23" i="92"/>
  <c r="BN20" i="5"/>
  <c r="BN20" i="92" s="1"/>
  <c r="BN33" i="5"/>
  <c r="BN33" i="92" s="1"/>
  <c r="BP119" i="88"/>
  <c r="BQ77" i="88"/>
  <c r="BQ119" i="88" s="1"/>
  <c r="BL23" i="5"/>
  <c r="BL25" i="5" s="1"/>
  <c r="BH42" i="5"/>
  <c r="BH42" i="92" s="1"/>
  <c r="BH47" i="5"/>
  <c r="BH47" i="92" s="1"/>
  <c r="BI42" i="5"/>
  <c r="BI42" i="92" s="1"/>
  <c r="BI47" i="5"/>
  <c r="BI47" i="92" s="1"/>
  <c r="K51" i="89"/>
  <c r="BN22" i="5"/>
  <c r="BN22" i="92" s="1"/>
  <c r="BR77" i="88"/>
  <c r="BR28" i="88"/>
  <c r="BR70" i="88" s="1"/>
  <c r="BJ29" i="5"/>
  <c r="BJ29" i="92" s="1"/>
  <c r="BJ28" i="5"/>
  <c r="BJ28" i="92" s="1"/>
  <c r="BM23" i="5" l="1"/>
  <c r="BF49" i="5"/>
  <c r="BQ120" i="88"/>
  <c r="BF49" i="92"/>
  <c r="BL29" i="5"/>
  <c r="BL29" i="92" s="1"/>
  <c r="BL28" i="5"/>
  <c r="BL28" i="92" s="1"/>
  <c r="BN53" i="92"/>
  <c r="BN53" i="5"/>
  <c r="BO20" i="5"/>
  <c r="BO20" i="92" s="1"/>
  <c r="BM23" i="92"/>
  <c r="BN21" i="5"/>
  <c r="BS77" i="88"/>
  <c r="BS28" i="88"/>
  <c r="BS70" i="88" s="1"/>
  <c r="BM25" i="5"/>
  <c r="BJ40" i="5"/>
  <c r="BJ40" i="92" s="1"/>
  <c r="BJ30" i="5"/>
  <c r="BR119" i="88"/>
  <c r="BO33" i="5"/>
  <c r="BO33" i="92" s="1"/>
  <c r="BR126" i="88"/>
  <c r="BP168" i="88"/>
  <c r="BQ168" i="88" s="1"/>
  <c r="BO22" i="5"/>
  <c r="BO22" i="92" s="1"/>
  <c r="BI48" i="5"/>
  <c r="BI48" i="92" s="1"/>
  <c r="BH48" i="5"/>
  <c r="BH48" i="92" s="1"/>
  <c r="BK30" i="5"/>
  <c r="BK40" i="5"/>
  <c r="BK40" i="92" s="1"/>
  <c r="BN23" i="5" l="1"/>
  <c r="BY37" i="5" s="1"/>
  <c r="BY37" i="92" s="1"/>
  <c r="BN21" i="92"/>
  <c r="BN23" i="92" s="1"/>
  <c r="BK30" i="92"/>
  <c r="BO37" i="5"/>
  <c r="BO37" i="92" s="1"/>
  <c r="BQ37" i="5"/>
  <c r="BQ37" i="92" s="1"/>
  <c r="BS37" i="5"/>
  <c r="BS37" i="92" s="1"/>
  <c r="BK41" i="5"/>
  <c r="BK41" i="92" s="1"/>
  <c r="BP22" i="5"/>
  <c r="BP22" i="92" s="1"/>
  <c r="BS126" i="88"/>
  <c r="BR168" i="88"/>
  <c r="BI49" i="5"/>
  <c r="BS119" i="88"/>
  <c r="BP33" i="5"/>
  <c r="BP33" i="92" s="1"/>
  <c r="BP20" i="5"/>
  <c r="BP20" i="92" s="1"/>
  <c r="BH49" i="92"/>
  <c r="BJ30" i="92"/>
  <c r="BJ41" i="5"/>
  <c r="BJ41" i="92" s="1"/>
  <c r="BI49" i="92"/>
  <c r="BL40" i="5"/>
  <c r="BL40" i="92" s="1"/>
  <c r="BL30" i="5"/>
  <c r="BH49" i="5"/>
  <c r="BM28" i="5"/>
  <c r="BM28" i="92" s="1"/>
  <c r="BM29" i="5"/>
  <c r="BM29" i="92" s="1"/>
  <c r="BT77" i="88"/>
  <c r="BT28" i="88"/>
  <c r="BT70" i="88" s="1"/>
  <c r="BO21" i="5"/>
  <c r="BX37" i="5" l="1"/>
  <c r="BX37" i="92" s="1"/>
  <c r="BV37" i="5"/>
  <c r="BV37" i="92" s="1"/>
  <c r="BT37" i="5"/>
  <c r="BT37" i="92" s="1"/>
  <c r="BR37" i="5"/>
  <c r="BR37" i="92" s="1"/>
  <c r="BP37" i="5"/>
  <c r="BP37" i="92" s="1"/>
  <c r="BN25" i="5"/>
  <c r="BW37" i="5"/>
  <c r="BW37" i="92" s="1"/>
  <c r="BU37" i="5"/>
  <c r="BU37" i="92" s="1"/>
  <c r="BO23" i="5"/>
  <c r="BO25" i="5" s="1"/>
  <c r="BO21" i="92"/>
  <c r="BO23" i="92" s="1"/>
  <c r="BQ33" i="5"/>
  <c r="BQ33" i="92" s="1"/>
  <c r="BT119" i="88"/>
  <c r="BL41" i="5"/>
  <c r="BL41" i="92" s="1"/>
  <c r="BT126" i="88"/>
  <c r="BS168" i="88"/>
  <c r="BN29" i="5"/>
  <c r="BN29" i="92" s="1"/>
  <c r="BN28" i="5"/>
  <c r="BN28" i="92" s="1"/>
  <c r="BP21" i="5"/>
  <c r="BP21" i="92" s="1"/>
  <c r="BJ42" i="5"/>
  <c r="BJ42" i="92" s="1"/>
  <c r="BJ47" i="5"/>
  <c r="BJ47" i="92" s="1"/>
  <c r="BQ20" i="5"/>
  <c r="BQ20" i="92" s="1"/>
  <c r="BQ22" i="5"/>
  <c r="BQ22" i="92" s="1"/>
  <c r="BK42" i="5"/>
  <c r="BK42" i="92" s="1"/>
  <c r="BK47" i="5"/>
  <c r="BK47" i="92" s="1"/>
  <c r="BU28" i="88"/>
  <c r="BU70" i="88" s="1"/>
  <c r="BU77" i="88"/>
  <c r="BM30" i="92"/>
  <c r="BM30" i="5"/>
  <c r="BM40" i="5"/>
  <c r="BM40" i="92" s="1"/>
  <c r="BL30" i="92"/>
  <c r="BZ37" i="5"/>
  <c r="BZ37" i="92" s="1"/>
  <c r="BP23" i="5" l="1"/>
  <c r="BP25" i="5" s="1"/>
  <c r="BP28" i="5"/>
  <c r="BP28" i="92" s="1"/>
  <c r="BM41" i="5"/>
  <c r="BM41" i="92" s="1"/>
  <c r="BK48" i="5"/>
  <c r="BK48" i="92" s="1"/>
  <c r="BN30" i="5"/>
  <c r="BN52" i="5" s="1"/>
  <c r="BN40" i="5"/>
  <c r="BN40" i="92" s="1"/>
  <c r="BU126" i="88"/>
  <c r="BT168" i="88"/>
  <c r="BU119" i="88"/>
  <c r="BR33" i="5"/>
  <c r="BR33" i="92" s="1"/>
  <c r="BR22" i="5"/>
  <c r="BR22" i="92" s="1"/>
  <c r="BP23" i="92"/>
  <c r="BQ21" i="5"/>
  <c r="BL42" i="5"/>
  <c r="BL42" i="92" s="1"/>
  <c r="BL47" i="5"/>
  <c r="BL47" i="92" s="1"/>
  <c r="I35" i="73"/>
  <c r="I36" i="73"/>
  <c r="I37" i="73" s="1"/>
  <c r="I38" i="73" s="1"/>
  <c r="BV77" i="88"/>
  <c r="BV28" i="88"/>
  <c r="BV70" i="88" s="1"/>
  <c r="BR20" i="5"/>
  <c r="BR20" i="92" s="1"/>
  <c r="BJ48" i="5"/>
  <c r="BJ48" i="92" s="1"/>
  <c r="BO28" i="5"/>
  <c r="BO28" i="92" s="1"/>
  <c r="BO29" i="5"/>
  <c r="BO29" i="92" s="1"/>
  <c r="BP29" i="5" l="1"/>
  <c r="BP29" i="92" s="1"/>
  <c r="BK49" i="5"/>
  <c r="BQ23" i="5"/>
  <c r="BQ25" i="5" s="1"/>
  <c r="BQ21" i="92"/>
  <c r="BQ23" i="92" s="1"/>
  <c r="BP30" i="5"/>
  <c r="BP40" i="5"/>
  <c r="BK49" i="92"/>
  <c r="BS20" i="5"/>
  <c r="BS20" i="92" s="1"/>
  <c r="BV119" i="88"/>
  <c r="BS33" i="5"/>
  <c r="BS33" i="92" s="1"/>
  <c r="BJ49" i="5"/>
  <c r="BR21" i="5"/>
  <c r="BR21" i="92" s="1"/>
  <c r="BU168" i="88"/>
  <c r="BV126" i="88"/>
  <c r="BN30" i="92"/>
  <c r="BN52" i="92" s="1"/>
  <c r="BN41" i="5"/>
  <c r="BN41" i="92" s="1"/>
  <c r="BM42" i="5"/>
  <c r="BM42" i="92" s="1"/>
  <c r="BM47" i="5"/>
  <c r="BM47" i="92" s="1"/>
  <c r="BO30" i="5"/>
  <c r="BO40" i="5"/>
  <c r="BO40" i="92" s="1"/>
  <c r="BW28" i="88"/>
  <c r="BW70" i="88" s="1"/>
  <c r="BW77" i="88"/>
  <c r="BL48" i="5"/>
  <c r="BL48" i="92" s="1"/>
  <c r="BJ49" i="92"/>
  <c r="BS22" i="5"/>
  <c r="BS22" i="92" s="1"/>
  <c r="BP30" i="92"/>
  <c r="BQ28" i="5" l="1"/>
  <c r="BQ28" i="92" s="1"/>
  <c r="BQ29" i="5"/>
  <c r="BP41" i="5"/>
  <c r="BP47" i="5" s="1"/>
  <c r="BP47" i="92" s="1"/>
  <c r="BP40" i="92"/>
  <c r="BO30" i="92"/>
  <c r="BL49" i="92"/>
  <c r="BO41" i="5"/>
  <c r="BO41" i="92" s="1"/>
  <c r="BT22" i="5"/>
  <c r="BT22" i="92" s="1"/>
  <c r="BX77" i="88"/>
  <c r="BX28" i="88"/>
  <c r="BX70" i="88" s="1"/>
  <c r="BN42" i="5"/>
  <c r="BN42" i="92" s="1"/>
  <c r="BN47" i="5"/>
  <c r="BN47" i="92" s="1"/>
  <c r="BM48" i="5"/>
  <c r="BM48" i="92" s="1"/>
  <c r="BS21" i="5"/>
  <c r="BR23" i="92"/>
  <c r="BT20" i="5"/>
  <c r="BT20" i="92" s="1"/>
  <c r="BT33" i="5"/>
  <c r="BT33" i="92" s="1"/>
  <c r="BW119" i="88"/>
  <c r="BW126" i="88"/>
  <c r="BV168" i="88"/>
  <c r="BL49" i="5"/>
  <c r="BR23" i="5"/>
  <c r="BQ40" i="5" l="1"/>
  <c r="BQ30" i="5"/>
  <c r="BQ29" i="92"/>
  <c r="BQ30" i="92" s="1"/>
  <c r="BS23" i="5"/>
  <c r="BS25" i="5" s="1"/>
  <c r="BS21" i="92"/>
  <c r="BS23" i="92" s="1"/>
  <c r="BP42" i="5"/>
  <c r="BP41" i="92"/>
  <c r="BM49" i="92"/>
  <c r="BM49" i="5"/>
  <c r="BT21" i="5"/>
  <c r="BT21" i="92" s="1"/>
  <c r="BN48" i="5"/>
  <c r="BN48" i="92" s="1"/>
  <c r="BO42" i="5"/>
  <c r="BO42" i="92" s="1"/>
  <c r="BO47" i="5"/>
  <c r="BO47" i="92" s="1"/>
  <c r="BX126" i="88"/>
  <c r="BW168" i="88"/>
  <c r="I23" i="95"/>
  <c r="I22" i="95" s="1"/>
  <c r="G59" i="89" s="1"/>
  <c r="G60" i="89" s="1"/>
  <c r="BR25" i="5"/>
  <c r="BY77" i="88"/>
  <c r="BY28" i="88"/>
  <c r="BY70" i="88" s="1"/>
  <c r="BU22" i="5"/>
  <c r="BU22" i="92" s="1"/>
  <c r="BU20" i="5"/>
  <c r="BU20" i="92" s="1"/>
  <c r="BT23" i="5"/>
  <c r="BT25" i="5" s="1"/>
  <c r="BU33" i="5"/>
  <c r="BU33" i="92" s="1"/>
  <c r="BX119" i="88"/>
  <c r="BQ40" i="92" l="1"/>
  <c r="BQ41" i="5"/>
  <c r="I14" i="95"/>
  <c r="I13" i="95" s="1"/>
  <c r="I59" i="89" s="1"/>
  <c r="I60" i="89" s="1"/>
  <c r="I62" i="89" s="1"/>
  <c r="BN49" i="5"/>
  <c r="BT28" i="5"/>
  <c r="BT28" i="92" s="1"/>
  <c r="BP42" i="92"/>
  <c r="BP48" i="5"/>
  <c r="BQ42" i="5"/>
  <c r="BQ41" i="92"/>
  <c r="BT29" i="5"/>
  <c r="BN49" i="92"/>
  <c r="BN50" i="92" s="1"/>
  <c r="BV20" i="5"/>
  <c r="BV20" i="92" s="1"/>
  <c r="BV33" i="5"/>
  <c r="BV33" i="92" s="1"/>
  <c r="BY119" i="88"/>
  <c r="BR29" i="5"/>
  <c r="BR29" i="92" s="1"/>
  <c r="BR28" i="5"/>
  <c r="BR28" i="92" s="1"/>
  <c r="BV22" i="5"/>
  <c r="BV22" i="92" s="1"/>
  <c r="BX168" i="88"/>
  <c r="BY126" i="88"/>
  <c r="BO48" i="5"/>
  <c r="BO48" i="92" s="1"/>
  <c r="BZ28" i="88"/>
  <c r="BZ70" i="88" s="1"/>
  <c r="BZ77" i="88"/>
  <c r="BN50" i="5"/>
  <c r="I32" i="95"/>
  <c r="BS28" i="5"/>
  <c r="BS28" i="92" s="1"/>
  <c r="BS29" i="5"/>
  <c r="BS29" i="92" s="1"/>
  <c r="BT23" i="92"/>
  <c r="BU21" i="5"/>
  <c r="G62" i="89"/>
  <c r="BQ47" i="5" l="1"/>
  <c r="BQ47" i="92" s="1"/>
  <c r="BU23" i="5"/>
  <c r="BU25" i="5" s="1"/>
  <c r="BU21" i="92"/>
  <c r="BU23" i="92" s="1"/>
  <c r="BQ42" i="92"/>
  <c r="BQ48" i="5"/>
  <c r="BT29" i="92"/>
  <c r="BT30" i="92" s="1"/>
  <c r="BP48" i="92"/>
  <c r="BP49" i="92" s="1"/>
  <c r="BP49" i="5"/>
  <c r="BN54" i="92"/>
  <c r="I14" i="73"/>
  <c r="I19" i="73" s="1"/>
  <c r="BT30" i="5"/>
  <c r="BT40" i="5"/>
  <c r="BO49" i="92"/>
  <c r="BO49" i="5"/>
  <c r="BU28" i="5"/>
  <c r="BU28" i="92" s="1"/>
  <c r="CA77" i="88"/>
  <c r="CA28" i="88"/>
  <c r="CA70" i="88" s="1"/>
  <c r="BW22" i="5"/>
  <c r="BW22" i="92" s="1"/>
  <c r="BN54" i="5"/>
  <c r="BZ126" i="88"/>
  <c r="BY168" i="88"/>
  <c r="BW20" i="5"/>
  <c r="BW20" i="92" s="1"/>
  <c r="BR30" i="5"/>
  <c r="BR40" i="5"/>
  <c r="BR40" i="92" s="1"/>
  <c r="BV21" i="5"/>
  <c r="BV21" i="92" s="1"/>
  <c r="BS30" i="5"/>
  <c r="BS40" i="5"/>
  <c r="BS40" i="92" s="1"/>
  <c r="BS30" i="92"/>
  <c r="F6" i="97"/>
  <c r="F13" i="97" s="1"/>
  <c r="F33" i="97" s="1"/>
  <c r="I31" i="95"/>
  <c r="K59" i="89" s="1"/>
  <c r="BZ119" i="88"/>
  <c r="BW33" i="5"/>
  <c r="BW33" i="92" s="1"/>
  <c r="K62" i="89"/>
  <c r="BU29" i="5" l="1"/>
  <c r="BU29" i="92" s="1"/>
  <c r="BQ48" i="92"/>
  <c r="BQ49" i="92" s="1"/>
  <c r="BQ49" i="5"/>
  <c r="BT41" i="5"/>
  <c r="BT40" i="92"/>
  <c r="I22" i="73"/>
  <c r="I25" i="73" s="1"/>
  <c r="I26" i="73" s="1"/>
  <c r="BS41" i="5"/>
  <c r="BS41" i="92" s="1"/>
  <c r="CA126" i="88"/>
  <c r="BZ168" i="88"/>
  <c r="BX22" i="5"/>
  <c r="BX22" i="92" s="1"/>
  <c r="BX33" i="5"/>
  <c r="BX33" i="92" s="1"/>
  <c r="CA119" i="88"/>
  <c r="BR41" i="5"/>
  <c r="BR41" i="92" s="1"/>
  <c r="BW21" i="5"/>
  <c r="BW21" i="92" s="1"/>
  <c r="BV23" i="92"/>
  <c r="BV23" i="5"/>
  <c r="BV25" i="5" s="1"/>
  <c r="CB28" i="88"/>
  <c r="CB70" i="88" s="1"/>
  <c r="CB77" i="88"/>
  <c r="M59" i="89"/>
  <c r="K60" i="89"/>
  <c r="M60" i="89" s="1"/>
  <c r="BR30" i="92"/>
  <c r="BX20" i="5"/>
  <c r="BX20" i="92" s="1"/>
  <c r="BU40" i="5"/>
  <c r="BU40" i="92" s="1"/>
  <c r="BU30" i="5"/>
  <c r="BT47" i="5"/>
  <c r="BT47" i="92" s="1"/>
  <c r="BW23" i="5" l="1"/>
  <c r="BT42" i="5"/>
  <c r="BT41" i="92"/>
  <c r="I28" i="73"/>
  <c r="I46" i="73"/>
  <c r="I47" i="73" s="1"/>
  <c r="BY20" i="5"/>
  <c r="BY20" i="92" s="1"/>
  <c r="CC28" i="88"/>
  <c r="CC70" i="88" s="1"/>
  <c r="CC77" i="88"/>
  <c r="BW25" i="5"/>
  <c r="BW23" i="92"/>
  <c r="BX21" i="5"/>
  <c r="BX21" i="92" s="1"/>
  <c r="BY22" i="5"/>
  <c r="BY22" i="92" s="1"/>
  <c r="CB126" i="88"/>
  <c r="CA168" i="88"/>
  <c r="BU41" i="5"/>
  <c r="BV29" i="5"/>
  <c r="BV29" i="92" s="1"/>
  <c r="BV28" i="5"/>
  <c r="BV28" i="92" s="1"/>
  <c r="BU30" i="92"/>
  <c r="BY33" i="5"/>
  <c r="BY33" i="92" s="1"/>
  <c r="CB119" i="88"/>
  <c r="BR42" i="5"/>
  <c r="BR42" i="92" s="1"/>
  <c r="BR47" i="5"/>
  <c r="BR47" i="92" s="1"/>
  <c r="BS42" i="5"/>
  <c r="BS42" i="92" s="1"/>
  <c r="BS47" i="5"/>
  <c r="BS47" i="92" s="1"/>
  <c r="BU42" i="5" l="1"/>
  <c r="BU42" i="92" s="1"/>
  <c r="BU41" i="92"/>
  <c r="BT42" i="92"/>
  <c r="BT48" i="5"/>
  <c r="BU47" i="5"/>
  <c r="BU47" i="92" s="1"/>
  <c r="BS48" i="5"/>
  <c r="BS48" i="92" s="1"/>
  <c r="CB168" i="88"/>
  <c r="CC126" i="88"/>
  <c r="BR48" i="5"/>
  <c r="BR48" i="92" s="1"/>
  <c r="BX23" i="92"/>
  <c r="BY21" i="5"/>
  <c r="BY21" i="92" s="1"/>
  <c r="BV30" i="5"/>
  <c r="BV40" i="5"/>
  <c r="BV40" i="92" s="1"/>
  <c r="BU48" i="5"/>
  <c r="BU48" i="92" s="1"/>
  <c r="BZ22" i="5"/>
  <c r="BZ22" i="92" s="1"/>
  <c r="CC119" i="88"/>
  <c r="BZ33" i="5"/>
  <c r="BZ33" i="92" s="1"/>
  <c r="CD77" i="88"/>
  <c r="CD119" i="88" s="1"/>
  <c r="BX23" i="5"/>
  <c r="BX25" i="5" s="1"/>
  <c r="BS49" i="5"/>
  <c r="BW29" i="5"/>
  <c r="BW29" i="92" s="1"/>
  <c r="BW28" i="5"/>
  <c r="BW28" i="92" s="1"/>
  <c r="CE77" i="88"/>
  <c r="CD70" i="88"/>
  <c r="CE28" i="88"/>
  <c r="BZ20" i="5"/>
  <c r="BZ20" i="92" s="1"/>
  <c r="BY23" i="5" l="1"/>
  <c r="BT48" i="92"/>
  <c r="BT49" i="92" s="1"/>
  <c r="BT49" i="5"/>
  <c r="BR49" i="5"/>
  <c r="BU49" i="92"/>
  <c r="BU49" i="5"/>
  <c r="BS49" i="92"/>
  <c r="BY25" i="5"/>
  <c r="BR49" i="92"/>
  <c r="CA33" i="5"/>
  <c r="CA33" i="92" s="1"/>
  <c r="CE119" i="88"/>
  <c r="BY23" i="92"/>
  <c r="BZ21" i="5"/>
  <c r="CA20" i="5"/>
  <c r="CA20" i="92" s="1"/>
  <c r="BW30" i="5"/>
  <c r="BW40" i="5"/>
  <c r="BW40" i="92" s="1"/>
  <c r="BZ53" i="92"/>
  <c r="BZ53" i="5"/>
  <c r="CA22" i="5"/>
  <c r="CA22" i="92" s="1"/>
  <c r="CC168" i="88"/>
  <c r="CD168" i="88" s="1"/>
  <c r="CE126" i="88"/>
  <c r="BY29" i="5"/>
  <c r="BY29" i="92" s="1"/>
  <c r="CF28" i="88"/>
  <c r="CF77" i="88"/>
  <c r="CE70" i="88"/>
  <c r="CD120" i="88"/>
  <c r="BV41" i="5"/>
  <c r="BV41" i="92" s="1"/>
  <c r="BX29" i="5"/>
  <c r="BX29" i="92" s="1"/>
  <c r="BX28" i="5"/>
  <c r="BX28" i="92" s="1"/>
  <c r="BV30" i="92"/>
  <c r="BY28" i="5" l="1"/>
  <c r="BY28" i="92" s="1"/>
  <c r="BZ23" i="5"/>
  <c r="CB37" i="5" s="1"/>
  <c r="CB37" i="92" s="1"/>
  <c r="BZ21" i="92"/>
  <c r="BZ23" i="92" s="1"/>
  <c r="CB33" i="5"/>
  <c r="CB33" i="92" s="1"/>
  <c r="CF119" i="88"/>
  <c r="CB22" i="5"/>
  <c r="CB22" i="92" s="1"/>
  <c r="BV42" i="5"/>
  <c r="BV42" i="92" s="1"/>
  <c r="BV47" i="5"/>
  <c r="BV47" i="92" s="1"/>
  <c r="CG77" i="88"/>
  <c r="CG28" i="88"/>
  <c r="CF70" i="88"/>
  <c r="CE168" i="88"/>
  <c r="CF126" i="88"/>
  <c r="BW30" i="92"/>
  <c r="CA21" i="5"/>
  <c r="BX40" i="5"/>
  <c r="BX40" i="92" s="1"/>
  <c r="BX30" i="5"/>
  <c r="BW41" i="5"/>
  <c r="BW41" i="92" s="1"/>
  <c r="BY30" i="5"/>
  <c r="BY40" i="5"/>
  <c r="BY40" i="92" s="1"/>
  <c r="BY30" i="92"/>
  <c r="CB20" i="5"/>
  <c r="CB20" i="92" s="1"/>
  <c r="CK37" i="5" l="1"/>
  <c r="CK37" i="92" s="1"/>
  <c r="CC37" i="5"/>
  <c r="CC37" i="92" s="1"/>
  <c r="CG37" i="5"/>
  <c r="CG37" i="92" s="1"/>
  <c r="CH37" i="5"/>
  <c r="CH37" i="92" s="1"/>
  <c r="CF37" i="5"/>
  <c r="CF37" i="92" s="1"/>
  <c r="CD37" i="5"/>
  <c r="CD37" i="92" s="1"/>
  <c r="BZ25" i="5"/>
  <c r="CJ37" i="5"/>
  <c r="CJ37" i="92" s="1"/>
  <c r="CA37" i="5"/>
  <c r="CA37" i="92" s="1"/>
  <c r="CE37" i="5"/>
  <c r="CE37" i="92" s="1"/>
  <c r="CI37" i="5"/>
  <c r="CI37" i="92" s="1"/>
  <c r="CA23" i="5"/>
  <c r="CA25" i="5" s="1"/>
  <c r="CA21" i="92"/>
  <c r="CA23" i="92" s="1"/>
  <c r="BX30" i="92"/>
  <c r="CC22" i="5"/>
  <c r="CC22" i="92" s="1"/>
  <c r="CC20" i="5"/>
  <c r="CC20" i="92" s="1"/>
  <c r="BY41" i="5"/>
  <c r="CB21" i="5"/>
  <c r="CB21" i="92" s="1"/>
  <c r="CH28" i="88"/>
  <c r="CH77" i="88"/>
  <c r="CG70" i="88"/>
  <c r="BZ28" i="5"/>
  <c r="BZ28" i="92" s="1"/>
  <c r="BZ29" i="5"/>
  <c r="BZ29" i="92" s="1"/>
  <c r="BW42" i="5"/>
  <c r="BW42" i="92" s="1"/>
  <c r="BW47" i="5"/>
  <c r="BW47" i="92" s="1"/>
  <c r="BX41" i="5"/>
  <c r="CF168" i="88"/>
  <c r="CG126" i="88"/>
  <c r="CC33" i="5"/>
  <c r="CC33" i="92" s="1"/>
  <c r="CG119" i="88"/>
  <c r="BV48" i="5"/>
  <c r="BV48" i="92" s="1"/>
  <c r="CA29" i="5" l="1"/>
  <c r="CA29" i="92" s="1"/>
  <c r="CA28" i="5"/>
  <c r="CL37" i="5"/>
  <c r="CL37" i="92" s="1"/>
  <c r="BX42" i="5"/>
  <c r="BX42" i="92" s="1"/>
  <c r="BX41" i="92"/>
  <c r="BY42" i="5"/>
  <c r="BY42" i="92" s="1"/>
  <c r="BY41" i="92"/>
  <c r="BX47" i="5"/>
  <c r="BX47" i="92" s="1"/>
  <c r="BY47" i="5"/>
  <c r="BY47" i="92" s="1"/>
  <c r="CD20" i="5"/>
  <c r="CD20" i="92" s="1"/>
  <c r="CB23" i="92"/>
  <c r="CC21" i="5"/>
  <c r="BY48" i="5"/>
  <c r="BY48" i="92" s="1"/>
  <c r="CH126" i="88"/>
  <c r="CG168" i="88"/>
  <c r="BW48" i="5"/>
  <c r="BW48" i="92" s="1"/>
  <c r="CH119" i="88"/>
  <c r="CD33" i="5"/>
  <c r="CD33" i="92" s="1"/>
  <c r="CB23" i="5"/>
  <c r="CD22" i="5"/>
  <c r="CD22" i="92" s="1"/>
  <c r="BV49" i="5"/>
  <c r="BZ30" i="5"/>
  <c r="BZ52" i="5" s="1"/>
  <c r="BZ40" i="5"/>
  <c r="BZ40" i="92" s="1"/>
  <c r="CI77" i="88"/>
  <c r="CH70" i="88"/>
  <c r="CI28" i="88"/>
  <c r="BV49" i="92"/>
  <c r="BX48" i="5" l="1"/>
  <c r="BX48" i="92" s="1"/>
  <c r="BX49" i="92" s="1"/>
  <c r="CA40" i="5"/>
  <c r="CA30" i="5"/>
  <c r="CA28" i="92"/>
  <c r="CA30" i="92" s="1"/>
  <c r="CA41" i="5"/>
  <c r="CA40" i="92"/>
  <c r="CC23" i="5"/>
  <c r="CC25" i="5" s="1"/>
  <c r="CC21" i="92"/>
  <c r="CC23" i="92" s="1"/>
  <c r="BY49" i="5"/>
  <c r="BZ30" i="92"/>
  <c r="BZ52" i="92" s="1"/>
  <c r="BY49" i="92"/>
  <c r="CB25" i="5"/>
  <c r="CJ28" i="88"/>
  <c r="CJ77" i="88"/>
  <c r="CI70" i="88"/>
  <c r="CD21" i="5"/>
  <c r="J36" i="73"/>
  <c r="J37" i="73" s="1"/>
  <c r="J38" i="73" s="1"/>
  <c r="J35" i="73"/>
  <c r="CH168" i="88"/>
  <c r="CI126" i="88"/>
  <c r="CE20" i="5"/>
  <c r="CE20" i="92" s="1"/>
  <c r="BW49" i="92"/>
  <c r="CI119" i="88"/>
  <c r="CE33" i="5"/>
  <c r="CE33" i="92" s="1"/>
  <c r="BZ41" i="5"/>
  <c r="BZ41" i="92" s="1"/>
  <c r="CE22" i="5"/>
  <c r="CE22" i="92" s="1"/>
  <c r="BW49" i="5"/>
  <c r="BX49" i="5" l="1"/>
  <c r="CD23" i="5"/>
  <c r="CD25" i="5" s="1"/>
  <c r="CD21" i="92"/>
  <c r="CD23" i="92" s="1"/>
  <c r="CA42" i="5"/>
  <c r="CA41" i="92"/>
  <c r="CF22" i="5"/>
  <c r="CF22" i="92" s="1"/>
  <c r="BZ42" i="5"/>
  <c r="BZ42" i="92" s="1"/>
  <c r="BZ47" i="5"/>
  <c r="BZ47" i="92" s="1"/>
  <c r="CD29" i="5"/>
  <c r="CD29" i="92" s="1"/>
  <c r="CJ119" i="88"/>
  <c r="CF33" i="5"/>
  <c r="CF33" i="92" s="1"/>
  <c r="CI168" i="88"/>
  <c r="CJ126" i="88"/>
  <c r="CK77" i="88"/>
  <c r="CJ70" i="88"/>
  <c r="CK28" i="88"/>
  <c r="CB28" i="5"/>
  <c r="CB28" i="92" s="1"/>
  <c r="CB29" i="5"/>
  <c r="CB29" i="92" s="1"/>
  <c r="CF20" i="5"/>
  <c r="CF20" i="92" s="1"/>
  <c r="CE21" i="5"/>
  <c r="CC28" i="5"/>
  <c r="CC28" i="92" s="1"/>
  <c r="CC29" i="5"/>
  <c r="CC29" i="92" s="1"/>
  <c r="CA47" i="5"/>
  <c r="CA47" i="92" s="1"/>
  <c r="CD28" i="5" l="1"/>
  <c r="CD28" i="92" s="1"/>
  <c r="CE23" i="5"/>
  <c r="CE25" i="5" s="1"/>
  <c r="CE21" i="92"/>
  <c r="CE23" i="92" s="1"/>
  <c r="CA42" i="92"/>
  <c r="CA48" i="5"/>
  <c r="CA48" i="92" s="1"/>
  <c r="CA49" i="92" s="1"/>
  <c r="BZ48" i="5"/>
  <c r="CG20" i="5"/>
  <c r="CG20" i="92" s="1"/>
  <c r="CK119" i="88"/>
  <c r="CG33" i="5"/>
  <c r="CG33" i="92" s="1"/>
  <c r="CF21" i="5"/>
  <c r="CK126" i="88"/>
  <c r="CJ168" i="88"/>
  <c r="CD40" i="5"/>
  <c r="CD40" i="92" s="1"/>
  <c r="CD30" i="5"/>
  <c r="J23" i="95"/>
  <c r="J22" i="95" s="1"/>
  <c r="G70" i="89" s="1"/>
  <c r="G71" i="89" s="1"/>
  <c r="G73" i="89" s="1"/>
  <c r="CG22" i="5"/>
  <c r="CG22" i="92" s="1"/>
  <c r="CC30" i="5"/>
  <c r="CC30" i="92"/>
  <c r="CC40" i="5"/>
  <c r="CC40" i="92" s="1"/>
  <c r="CB30" i="5"/>
  <c r="CB40" i="5"/>
  <c r="CB40" i="92" s="1"/>
  <c r="CL28" i="88"/>
  <c r="CL77" i="88"/>
  <c r="CK70" i="88"/>
  <c r="CE28" i="5" l="1"/>
  <c r="CE28" i="92" s="1"/>
  <c r="CE29" i="5"/>
  <c r="CE29" i="92" s="1"/>
  <c r="CA49" i="5"/>
  <c r="BZ49" i="5"/>
  <c r="BZ48" i="92"/>
  <c r="BZ49" i="92" s="1"/>
  <c r="BZ50" i="92" s="1"/>
  <c r="CF23" i="5"/>
  <c r="CF25" i="5" s="1"/>
  <c r="CF21" i="92"/>
  <c r="CF23" i="92" s="1"/>
  <c r="CB30" i="92"/>
  <c r="CD30" i="92"/>
  <c r="CL70" i="88"/>
  <c r="CM77" i="88"/>
  <c r="CM28" i="88"/>
  <c r="CC41" i="5"/>
  <c r="CC41" i="92" s="1"/>
  <c r="CL126" i="88"/>
  <c r="CK168" i="88"/>
  <c r="CH20" i="5"/>
  <c r="CH20" i="92" s="1"/>
  <c r="CH22" i="5"/>
  <c r="CH22" i="92" s="1"/>
  <c r="CD41" i="5"/>
  <c r="CE40" i="5"/>
  <c r="CE40" i="92" s="1"/>
  <c r="CE30" i="5"/>
  <c r="CB41" i="5"/>
  <c r="CB41" i="92" s="1"/>
  <c r="CH33" i="5"/>
  <c r="CH33" i="92" s="1"/>
  <c r="CL119" i="88"/>
  <c r="BZ50" i="5"/>
  <c r="BZ54" i="5" s="1"/>
  <c r="J32" i="95"/>
  <c r="CG21" i="5"/>
  <c r="CG21" i="92" s="1"/>
  <c r="J14" i="95"/>
  <c r="J13" i="95" s="1"/>
  <c r="I70" i="89" s="1"/>
  <c r="CF28" i="5" l="1"/>
  <c r="CD47" i="5"/>
  <c r="CD47" i="92" s="1"/>
  <c r="CF29" i="5"/>
  <c r="CF40" i="5" s="1"/>
  <c r="CD42" i="5"/>
  <c r="CD42" i="92" s="1"/>
  <c r="CD41" i="92"/>
  <c r="CF28" i="92"/>
  <c r="BZ54" i="92"/>
  <c r="J14" i="73"/>
  <c r="J19" i="73" s="1"/>
  <c r="I71" i="89"/>
  <c r="CI20" i="5"/>
  <c r="CI20" i="92" s="1"/>
  <c r="CI22" i="5"/>
  <c r="CI22" i="92" s="1"/>
  <c r="CH21" i="5"/>
  <c r="CH21" i="92" s="1"/>
  <c r="CG23" i="92"/>
  <c r="G6" i="97"/>
  <c r="G13" i="97" s="1"/>
  <c r="G33" i="97" s="1"/>
  <c r="J31" i="95"/>
  <c r="K70" i="89" s="1"/>
  <c r="K71" i="89" s="1"/>
  <c r="CE41" i="5"/>
  <c r="CE41" i="92" s="1"/>
  <c r="CL168" i="88"/>
  <c r="CM126" i="88"/>
  <c r="CC42" i="5"/>
  <c r="CC42" i="92" s="1"/>
  <c r="CC47" i="5"/>
  <c r="CC47" i="92" s="1"/>
  <c r="CN28" i="88"/>
  <c r="CN77" i="88"/>
  <c r="CM70" i="88"/>
  <c r="CB42" i="5"/>
  <c r="CB42" i="92" s="1"/>
  <c r="CB47" i="5"/>
  <c r="CB47" i="92" s="1"/>
  <c r="CE30" i="92"/>
  <c r="CD48" i="5"/>
  <c r="CD48" i="92" s="1"/>
  <c r="CG23" i="5"/>
  <c r="CG25" i="5" s="1"/>
  <c r="CI33" i="5"/>
  <c r="CI33" i="92" s="1"/>
  <c r="CM119" i="88"/>
  <c r="CF30" i="5" l="1"/>
  <c r="CF29" i="92"/>
  <c r="CF30" i="92" s="1"/>
  <c r="CF41" i="5"/>
  <c r="CF40" i="92"/>
  <c r="J22" i="73"/>
  <c r="J25" i="73" s="1"/>
  <c r="J28" i="73" s="1"/>
  <c r="CD49" i="92"/>
  <c r="CD49" i="5"/>
  <c r="CE42" i="5"/>
  <c r="CE42" i="92" s="1"/>
  <c r="CE47" i="5"/>
  <c r="CE47" i="92" s="1"/>
  <c r="CH23" i="92"/>
  <c r="CI21" i="5"/>
  <c r="CI21" i="92" s="1"/>
  <c r="I73" i="89"/>
  <c r="M71" i="89"/>
  <c r="CN119" i="88"/>
  <c r="CJ33" i="5"/>
  <c r="CJ33" i="92" s="1"/>
  <c r="CG28" i="5"/>
  <c r="CG28" i="92" s="1"/>
  <c r="CG29" i="5"/>
  <c r="CG29" i="92" s="1"/>
  <c r="CB48" i="5"/>
  <c r="CB48" i="92" s="1"/>
  <c r="CO77" i="88"/>
  <c r="CN70" i="88"/>
  <c r="CO28" i="88"/>
  <c r="CC48" i="5"/>
  <c r="CC48" i="92" s="1"/>
  <c r="CJ22" i="5"/>
  <c r="CJ22" i="92" s="1"/>
  <c r="CH23" i="5"/>
  <c r="CM168" i="88"/>
  <c r="CN126" i="88"/>
  <c r="CJ20" i="5"/>
  <c r="CJ20" i="92" s="1"/>
  <c r="M70" i="89"/>
  <c r="CB49" i="5" l="1"/>
  <c r="CI23" i="5"/>
  <c r="J26" i="73"/>
  <c r="CF42" i="5"/>
  <c r="CF41" i="92"/>
  <c r="CB49" i="92"/>
  <c r="CK20" i="5"/>
  <c r="CK20" i="92" s="1"/>
  <c r="CO119" i="88"/>
  <c r="CK33" i="5"/>
  <c r="CK33" i="92" s="1"/>
  <c r="CC49" i="92"/>
  <c r="CH25" i="5"/>
  <c r="CI25" i="5"/>
  <c r="CK22" i="5"/>
  <c r="CK22" i="92" s="1"/>
  <c r="CO70" i="88"/>
  <c r="CP77" i="88"/>
  <c r="CP28" i="88"/>
  <c r="CG40" i="5"/>
  <c r="CG40" i="92" s="1"/>
  <c r="CG30" i="92"/>
  <c r="CG30" i="5"/>
  <c r="CI23" i="92"/>
  <c r="CJ21" i="5"/>
  <c r="CJ21" i="92" s="1"/>
  <c r="CN168" i="88"/>
  <c r="CO126" i="88"/>
  <c r="CC49" i="5"/>
  <c r="K73" i="89"/>
  <c r="CE48" i="5"/>
  <c r="CE48" i="92" s="1"/>
  <c r="CF47" i="5"/>
  <c r="CF47" i="92" s="1"/>
  <c r="CF42" i="92" l="1"/>
  <c r="CF48" i="5"/>
  <c r="CF48" i="92" s="1"/>
  <c r="CF49" i="92" s="1"/>
  <c r="CK21" i="5"/>
  <c r="CK21" i="92" s="1"/>
  <c r="CR28" i="88"/>
  <c r="CR77" i="88"/>
  <c r="CP70" i="88"/>
  <c r="CQ70" i="88" s="1"/>
  <c r="CJ23" i="92"/>
  <c r="CL20" i="5"/>
  <c r="CL20" i="92" s="1"/>
  <c r="CK23" i="5"/>
  <c r="CO168" i="88"/>
  <c r="CP126" i="88"/>
  <c r="CL33" i="5"/>
  <c r="CL33" i="92" s="1"/>
  <c r="CP119" i="88"/>
  <c r="CQ77" i="88"/>
  <c r="CQ119" i="88" s="1"/>
  <c r="CL22" i="5"/>
  <c r="CL22" i="92" s="1"/>
  <c r="CE49" i="5"/>
  <c r="CI29" i="5"/>
  <c r="CI29" i="92" s="1"/>
  <c r="CI28" i="5"/>
  <c r="CI28" i="92" s="1"/>
  <c r="CJ23" i="5"/>
  <c r="CJ25" i="5" s="1"/>
  <c r="CG41" i="5"/>
  <c r="CG41" i="92" s="1"/>
  <c r="CE49" i="92"/>
  <c r="CH28" i="5"/>
  <c r="CH28" i="92" s="1"/>
  <c r="CH29" i="5"/>
  <c r="CH29" i="92" s="1"/>
  <c r="CF49" i="5"/>
  <c r="CJ29" i="5" l="1"/>
  <c r="CJ29" i="92" s="1"/>
  <c r="CJ28" i="5"/>
  <c r="CJ28" i="92" s="1"/>
  <c r="CS28" i="88"/>
  <c r="CS77" i="88"/>
  <c r="CR70" i="88"/>
  <c r="CI40" i="5"/>
  <c r="CI40" i="92" s="1"/>
  <c r="CI30" i="5"/>
  <c r="CK25" i="5"/>
  <c r="CH30" i="5"/>
  <c r="CH30" i="92"/>
  <c r="CH40" i="5"/>
  <c r="CH40" i="92" s="1"/>
  <c r="CM22" i="5"/>
  <c r="CM22" i="92" s="1"/>
  <c r="CQ120" i="88"/>
  <c r="CM20" i="5"/>
  <c r="CM20" i="92" s="1"/>
  <c r="CK23" i="92"/>
  <c r="CL21" i="5"/>
  <c r="CG42" i="5"/>
  <c r="CG42" i="92" s="1"/>
  <c r="CG47" i="5"/>
  <c r="CG47" i="92" s="1"/>
  <c r="CL53" i="92"/>
  <c r="CL53" i="5"/>
  <c r="CR126" i="88"/>
  <c r="CP168" i="88"/>
  <c r="CQ168" i="88" s="1"/>
  <c r="CR119" i="88"/>
  <c r="CM33" i="5"/>
  <c r="CM33" i="92" s="1"/>
  <c r="CL23" i="5" l="1"/>
  <c r="CN37" i="5" s="1"/>
  <c r="CN37" i="92" s="1"/>
  <c r="CL21" i="92"/>
  <c r="CL23" i="92" s="1"/>
  <c r="CS126" i="88"/>
  <c r="CR168" i="88"/>
  <c r="CN22" i="5"/>
  <c r="CN22" i="92" s="1"/>
  <c r="CI30" i="92"/>
  <c r="CN33" i="5"/>
  <c r="CN33" i="92" s="1"/>
  <c r="CS119" i="88"/>
  <c r="CI41" i="5"/>
  <c r="CS70" i="88"/>
  <c r="CT28" i="88"/>
  <c r="CT77" i="88"/>
  <c r="CG48" i="5"/>
  <c r="CG48" i="92" s="1"/>
  <c r="CH41" i="5"/>
  <c r="CH41" i="92" s="1"/>
  <c r="CM21" i="5"/>
  <c r="CM21" i="92" s="1"/>
  <c r="CN20" i="5"/>
  <c r="CN20" i="92" s="1"/>
  <c r="CK28" i="5"/>
  <c r="CK28" i="92" s="1"/>
  <c r="CK29" i="5"/>
  <c r="CK29" i="92" s="1"/>
  <c r="CJ40" i="5"/>
  <c r="CJ40" i="92" s="1"/>
  <c r="CJ30" i="5"/>
  <c r="CQ37" i="5" l="1"/>
  <c r="CQ37" i="92" s="1"/>
  <c r="CS37" i="5"/>
  <c r="CS37" i="92" s="1"/>
  <c r="CV37" i="5"/>
  <c r="CV37" i="92" s="1"/>
  <c r="CM37" i="5"/>
  <c r="CM37" i="92" s="1"/>
  <c r="CL25" i="5"/>
  <c r="CR37" i="5"/>
  <c r="CR37" i="92" s="1"/>
  <c r="CW37" i="5"/>
  <c r="CW37" i="92" s="1"/>
  <c r="CP37" i="5"/>
  <c r="CP37" i="92" s="1"/>
  <c r="CT37" i="5"/>
  <c r="CT37" i="92" s="1"/>
  <c r="CO37" i="5"/>
  <c r="CO37" i="92" s="1"/>
  <c r="CU37" i="5"/>
  <c r="CU37" i="92" s="1"/>
  <c r="CI42" i="5"/>
  <c r="CI42" i="92" s="1"/>
  <c r="CI41" i="92"/>
  <c r="CI47" i="5"/>
  <c r="CI47" i="92" s="1"/>
  <c r="CJ30" i="92"/>
  <c r="CO22" i="5"/>
  <c r="CO22" i="92" s="1"/>
  <c r="CS168" i="88"/>
  <c r="CT126" i="88"/>
  <c r="CJ41" i="5"/>
  <c r="CJ47" i="5" s="1"/>
  <c r="CJ47" i="92" s="1"/>
  <c r="CO20" i="5"/>
  <c r="CO20" i="92" s="1"/>
  <c r="CM23" i="92"/>
  <c r="CN21" i="5"/>
  <c r="CK30" i="5"/>
  <c r="CK40" i="5"/>
  <c r="CK40" i="92" s="1"/>
  <c r="CO33" i="5"/>
  <c r="CO33" i="92" s="1"/>
  <c r="CT119" i="88"/>
  <c r="CG49" i="92"/>
  <c r="CM23" i="5"/>
  <c r="CH42" i="5"/>
  <c r="CH42" i="92" s="1"/>
  <c r="CH47" i="5"/>
  <c r="CH47" i="92" s="1"/>
  <c r="CU77" i="88"/>
  <c r="CU28" i="88"/>
  <c r="CT70" i="88"/>
  <c r="CG49" i="5"/>
  <c r="CI48" i="5" l="1"/>
  <c r="CI48" i="92" s="1"/>
  <c r="CI49" i="92" s="1"/>
  <c r="CL28" i="5"/>
  <c r="CL28" i="92" s="1"/>
  <c r="CL29" i="5"/>
  <c r="CL29" i="92" s="1"/>
  <c r="CX37" i="5"/>
  <c r="CX37" i="92" s="1"/>
  <c r="CN23" i="5"/>
  <c r="CN25" i="5" s="1"/>
  <c r="CN21" i="92"/>
  <c r="CN23" i="92" s="1"/>
  <c r="CJ42" i="5"/>
  <c r="CJ42" i="92" s="1"/>
  <c r="CJ41" i="92"/>
  <c r="CI49" i="5"/>
  <c r="CK30" i="92"/>
  <c r="CU70" i="88"/>
  <c r="CV77" i="88"/>
  <c r="CV28" i="88"/>
  <c r="CM25" i="5"/>
  <c r="CP22" i="5"/>
  <c r="CP22" i="92" s="1"/>
  <c r="CU119" i="88"/>
  <c r="CP33" i="5"/>
  <c r="CP33" i="92" s="1"/>
  <c r="CH48" i="5"/>
  <c r="CH48" i="92" s="1"/>
  <c r="CK41" i="5"/>
  <c r="CK41" i="92" s="1"/>
  <c r="CO21" i="5"/>
  <c r="CP20" i="5"/>
  <c r="CP20" i="92" s="1"/>
  <c r="CT168" i="88"/>
  <c r="CU126" i="88"/>
  <c r="K36" i="73"/>
  <c r="K37" i="73" s="1"/>
  <c r="K38" i="73" s="1"/>
  <c r="K35" i="73"/>
  <c r="CL30" i="5"/>
  <c r="CL52" i="5" s="1"/>
  <c r="CL40" i="5"/>
  <c r="CL40" i="92" s="1"/>
  <c r="CJ48" i="5" l="1"/>
  <c r="CO23" i="5"/>
  <c r="CO25" i="5" s="1"/>
  <c r="CO21" i="92"/>
  <c r="CO23" i="92" s="1"/>
  <c r="CH49" i="92"/>
  <c r="CH49" i="5"/>
  <c r="CL30" i="92"/>
  <c r="CL52" i="92" s="1"/>
  <c r="CO28" i="5"/>
  <c r="CO28" i="92" s="1"/>
  <c r="CO29" i="5"/>
  <c r="CO29" i="92" s="1"/>
  <c r="CU168" i="88"/>
  <c r="CV126" i="88"/>
  <c r="CQ20" i="5"/>
  <c r="CQ20" i="92" s="1"/>
  <c r="CV70" i="88"/>
  <c r="CW77" i="88"/>
  <c r="CW28" i="88"/>
  <c r="CK42" i="5"/>
  <c r="CK42" i="92" s="1"/>
  <c r="CK47" i="5"/>
  <c r="CK47" i="92" s="1"/>
  <c r="CQ33" i="5"/>
  <c r="CQ33" i="92" s="1"/>
  <c r="CV119" i="88"/>
  <c r="CP21" i="5"/>
  <c r="CQ22" i="5"/>
  <c r="CQ22" i="92" s="1"/>
  <c r="CN28" i="5"/>
  <c r="CN28" i="92" s="1"/>
  <c r="CN29" i="5"/>
  <c r="CN29" i="92" s="1"/>
  <c r="CL41" i="5"/>
  <c r="CL41" i="92" s="1"/>
  <c r="CM28" i="5"/>
  <c r="CM28" i="92" s="1"/>
  <c r="CM29" i="5"/>
  <c r="CM29" i="92" s="1"/>
  <c r="CJ48" i="92" l="1"/>
  <c r="CJ49" i="92" s="1"/>
  <c r="CJ49" i="5"/>
  <c r="CP23" i="5"/>
  <c r="CP25" i="5" s="1"/>
  <c r="CP21" i="92"/>
  <c r="CP23" i="92" s="1"/>
  <c r="CK48" i="5"/>
  <c r="CW126" i="88"/>
  <c r="CV168" i="88"/>
  <c r="CO40" i="5"/>
  <c r="CO40" i="92" s="1"/>
  <c r="CO30" i="5"/>
  <c r="CO30" i="92"/>
  <c r="CN30" i="5"/>
  <c r="CN40" i="5"/>
  <c r="CN40" i="92" s="1"/>
  <c r="CX28" i="88"/>
  <c r="CX77" i="88"/>
  <c r="CW70" i="88"/>
  <c r="CQ21" i="5"/>
  <c r="CQ21" i="92" s="1"/>
  <c r="CM30" i="92"/>
  <c r="CM40" i="5"/>
  <c r="CM40" i="92" s="1"/>
  <c r="CM30" i="5"/>
  <c r="CL42" i="5"/>
  <c r="CL42" i="92" s="1"/>
  <c r="CL47" i="5"/>
  <c r="CL47" i="92" s="1"/>
  <c r="CR22" i="5"/>
  <c r="CR22" i="92" s="1"/>
  <c r="CR33" i="5"/>
  <c r="CR33" i="92" s="1"/>
  <c r="CW119" i="88"/>
  <c r="CR20" i="5"/>
  <c r="CR20" i="92" s="1"/>
  <c r="CK49" i="5" l="1"/>
  <c r="CK48" i="92"/>
  <c r="CK49" i="92" s="1"/>
  <c r="CY77" i="88"/>
  <c r="CX70" i="88"/>
  <c r="CY28" i="88"/>
  <c r="CO41" i="5"/>
  <c r="CR21" i="5"/>
  <c r="CR21" i="92" s="1"/>
  <c r="CQ23" i="92"/>
  <c r="CS20" i="5"/>
  <c r="CS20" i="92" s="1"/>
  <c r="CN30" i="92"/>
  <c r="CX126" i="88"/>
  <c r="CW168" i="88"/>
  <c r="K23" i="95"/>
  <c r="K22" i="95" s="1"/>
  <c r="G81" i="89" s="1"/>
  <c r="G82" i="89" s="1"/>
  <c r="G84" i="89" s="1"/>
  <c r="CQ23" i="5"/>
  <c r="CS22" i="5"/>
  <c r="CS22" i="92" s="1"/>
  <c r="CL48" i="5"/>
  <c r="CL48" i="92" s="1"/>
  <c r="CM41" i="5"/>
  <c r="CM41" i="92" s="1"/>
  <c r="CS33" i="5"/>
  <c r="CS33" i="92" s="1"/>
  <c r="CX119" i="88"/>
  <c r="CN41" i="5"/>
  <c r="CN41" i="92" s="1"/>
  <c r="CP29" i="5"/>
  <c r="CP29" i="92" s="1"/>
  <c r="CP28" i="5"/>
  <c r="CP28" i="92" s="1"/>
  <c r="CR23" i="5" l="1"/>
  <c r="CO47" i="5"/>
  <c r="CO47" i="92" s="1"/>
  <c r="CO42" i="5"/>
  <c r="CO42" i="92" s="1"/>
  <c r="CO41" i="92"/>
  <c r="CX168" i="88"/>
  <c r="CY126" i="88"/>
  <c r="CN42" i="5"/>
  <c r="CN42" i="92" s="1"/>
  <c r="CN47" i="5"/>
  <c r="CN47" i="92" s="1"/>
  <c r="CR25" i="5"/>
  <c r="CQ25" i="5"/>
  <c r="K14" i="95"/>
  <c r="K13" i="95" s="1"/>
  <c r="I81" i="89" s="1"/>
  <c r="CR23" i="92"/>
  <c r="CS21" i="5"/>
  <c r="CS21" i="92" s="1"/>
  <c r="CT33" i="5"/>
  <c r="CT33" i="92" s="1"/>
  <c r="CY119" i="88"/>
  <c r="CP40" i="5"/>
  <c r="CP40" i="92" s="1"/>
  <c r="CP30" i="5"/>
  <c r="CM42" i="5"/>
  <c r="CM42" i="92" s="1"/>
  <c r="CM47" i="5"/>
  <c r="CM47" i="92" s="1"/>
  <c r="CT20" i="5"/>
  <c r="CT20" i="92" s="1"/>
  <c r="CO48" i="5"/>
  <c r="CO48" i="92" s="1"/>
  <c r="CL49" i="5"/>
  <c r="CT22" i="5"/>
  <c r="CT22" i="92" s="1"/>
  <c r="CZ28" i="88"/>
  <c r="CZ77" i="88"/>
  <c r="CY70" i="88"/>
  <c r="CL49" i="92"/>
  <c r="CL50" i="92" s="1"/>
  <c r="CS23" i="5" l="1"/>
  <c r="CS25" i="5" s="1"/>
  <c r="CL54" i="92"/>
  <c r="K14" i="73"/>
  <c r="K19" i="73" s="1"/>
  <c r="CO49" i="5"/>
  <c r="DA28" i="88"/>
  <c r="DA77" i="88"/>
  <c r="CZ70" i="88"/>
  <c r="K32" i="95"/>
  <c r="CL50" i="5"/>
  <c r="CL54" i="5" s="1"/>
  <c r="CM48" i="5"/>
  <c r="CM48" i="92" s="1"/>
  <c r="CR29" i="5"/>
  <c r="CR29" i="92" s="1"/>
  <c r="CR28" i="5"/>
  <c r="CR28" i="92" s="1"/>
  <c r="CN48" i="5"/>
  <c r="CN48" i="92" s="1"/>
  <c r="CO49" i="92"/>
  <c r="CP30" i="92"/>
  <c r="CP41" i="5"/>
  <c r="CP41" i="92" s="1"/>
  <c r="CT21" i="5"/>
  <c r="CS23" i="92"/>
  <c r="I82" i="89"/>
  <c r="I84" i="89" s="1"/>
  <c r="CU33" i="5"/>
  <c r="CU33" i="92" s="1"/>
  <c r="CZ119" i="88"/>
  <c r="CU22" i="5"/>
  <c r="CU22" i="92" s="1"/>
  <c r="CU20" i="5"/>
  <c r="CU20" i="92" s="1"/>
  <c r="CQ28" i="5"/>
  <c r="CQ28" i="92" s="1"/>
  <c r="CQ29" i="5"/>
  <c r="CQ29" i="92" s="1"/>
  <c r="CZ126" i="88"/>
  <c r="CY168" i="88"/>
  <c r="CS28" i="5" l="1"/>
  <c r="CS28" i="92" s="1"/>
  <c r="CS29" i="5"/>
  <c r="CS29" i="92" s="1"/>
  <c r="CM49" i="5"/>
  <c r="CT23" i="5"/>
  <c r="CT25" i="5" s="1"/>
  <c r="CT21" i="92"/>
  <c r="CT23" i="92" s="1"/>
  <c r="K22" i="73"/>
  <c r="K25" i="73" s="1"/>
  <c r="K28" i="73" s="1"/>
  <c r="CM49" i="92"/>
  <c r="CN49" i="92"/>
  <c r="CN49" i="5"/>
  <c r="CV20" i="5"/>
  <c r="CV20" i="92" s="1"/>
  <c r="CP42" i="5"/>
  <c r="CP42" i="92" s="1"/>
  <c r="CP47" i="5"/>
  <c r="CP47" i="92" s="1"/>
  <c r="CR40" i="5"/>
  <c r="CR40" i="92" s="1"/>
  <c r="CR30" i="5"/>
  <c r="CU21" i="5"/>
  <c r="CU21" i="92" s="1"/>
  <c r="CV22" i="5"/>
  <c r="CV22" i="92" s="1"/>
  <c r="CV33" i="5"/>
  <c r="CV33" i="92" s="1"/>
  <c r="DA119" i="88"/>
  <c r="CZ168" i="88"/>
  <c r="DA126" i="88"/>
  <c r="CQ30" i="5"/>
  <c r="CQ40" i="5"/>
  <c r="CQ40" i="92" s="1"/>
  <c r="K84" i="89"/>
  <c r="H6" i="97"/>
  <c r="H13" i="97" s="1"/>
  <c r="H33" i="97" s="1"/>
  <c r="K31" i="95"/>
  <c r="K81" i="89" s="1"/>
  <c r="DA70" i="88"/>
  <c r="DB77" i="88"/>
  <c r="DB28" i="88"/>
  <c r="CS40" i="5" l="1"/>
  <c r="CS40" i="92" s="1"/>
  <c r="CS30" i="5"/>
  <c r="CT29" i="5"/>
  <c r="CT29" i="92" s="1"/>
  <c r="CT28" i="5"/>
  <c r="K26" i="73"/>
  <c r="CQ30" i="92"/>
  <c r="DB70" i="88"/>
  <c r="DC77" i="88"/>
  <c r="DC28" i="88"/>
  <c r="CQ41" i="5"/>
  <c r="CQ41" i="92" s="1"/>
  <c r="CU23" i="92"/>
  <c r="CV21" i="5"/>
  <c r="CU23" i="5"/>
  <c r="CU25" i="5" s="1"/>
  <c r="DB119" i="88"/>
  <c r="CW33" i="5"/>
  <c r="CW33" i="92" s="1"/>
  <c r="CS30" i="92"/>
  <c r="CS41" i="5"/>
  <c r="CS47" i="5" s="1"/>
  <c r="CS47" i="92" s="1"/>
  <c r="CR41" i="5"/>
  <c r="CR41" i="92" s="1"/>
  <c r="K82" i="89"/>
  <c r="M82" i="89" s="1"/>
  <c r="M81" i="89"/>
  <c r="DA168" i="88"/>
  <c r="DB126" i="88"/>
  <c r="CW22" i="5"/>
  <c r="CW22" i="92" s="1"/>
  <c r="CR30" i="92"/>
  <c r="CP48" i="5"/>
  <c r="CP48" i="92" s="1"/>
  <c r="CW20" i="5"/>
  <c r="CW20" i="92" s="1"/>
  <c r="CT40" i="5" l="1"/>
  <c r="CT41" i="5" s="1"/>
  <c r="CT30" i="5"/>
  <c r="CT28" i="92"/>
  <c r="CT30" i="92" s="1"/>
  <c r="CV23" i="5"/>
  <c r="CV25" i="5" s="1"/>
  <c r="CV21" i="92"/>
  <c r="CV23" i="92" s="1"/>
  <c r="CS42" i="5"/>
  <c r="CS42" i="92" s="1"/>
  <c r="CS41" i="92"/>
  <c r="CP49" i="5"/>
  <c r="CU29" i="5"/>
  <c r="CU29" i="92" s="1"/>
  <c r="CU28" i="5"/>
  <c r="CU28" i="92" s="1"/>
  <c r="DE77" i="88"/>
  <c r="DE28" i="88"/>
  <c r="DC70" i="88"/>
  <c r="CX33" i="5"/>
  <c r="CX33" i="92" s="1"/>
  <c r="DC119" i="88"/>
  <c r="DD77" i="88"/>
  <c r="DD119" i="88" s="1"/>
  <c r="CX22" i="5"/>
  <c r="CX22" i="92" s="1"/>
  <c r="CX20" i="5"/>
  <c r="CX20" i="92" s="1"/>
  <c r="DC126" i="88"/>
  <c r="DB168" i="88"/>
  <c r="CP49" i="92"/>
  <c r="CR42" i="5"/>
  <c r="CR42" i="92" s="1"/>
  <c r="CR47" i="5"/>
  <c r="CR47" i="92" s="1"/>
  <c r="CW21" i="5"/>
  <c r="CW21" i="92" s="1"/>
  <c r="CQ42" i="5"/>
  <c r="CQ42" i="92" s="1"/>
  <c r="CQ47" i="5"/>
  <c r="CQ47" i="92" s="1"/>
  <c r="CT40" i="92" l="1"/>
  <c r="CT47" i="5"/>
  <c r="CT47" i="92" s="1"/>
  <c r="CS48" i="5"/>
  <c r="CS48" i="92" s="1"/>
  <c r="CS49" i="92" s="1"/>
  <c r="CT42" i="5"/>
  <c r="CT41" i="92"/>
  <c r="CQ48" i="5"/>
  <c r="CQ48" i="92" s="1"/>
  <c r="DE126" i="88"/>
  <c r="DC168" i="88"/>
  <c r="DD168" i="88" s="1"/>
  <c r="DD120" i="88"/>
  <c r="CW23" i="92"/>
  <c r="CX21" i="5"/>
  <c r="CX21" i="92" s="1"/>
  <c r="CR48" i="5"/>
  <c r="CR48" i="92" s="1"/>
  <c r="CW23" i="5"/>
  <c r="CX53" i="92"/>
  <c r="CX53" i="5"/>
  <c r="DD70" i="88"/>
  <c r="CU40" i="5"/>
  <c r="CU40" i="92" s="1"/>
  <c r="CU30" i="5"/>
  <c r="CV28" i="5"/>
  <c r="CV28" i="92" s="1"/>
  <c r="CV29" i="5"/>
  <c r="CV29" i="92" s="1"/>
  <c r="CY20" i="5"/>
  <c r="CY20" i="92" s="1"/>
  <c r="CY22" i="5"/>
  <c r="CY22" i="92" s="1"/>
  <c r="DF28" i="88"/>
  <c r="DE70" i="88"/>
  <c r="DF77" i="88"/>
  <c r="CY33" i="5"/>
  <c r="CY33" i="92" s="1"/>
  <c r="DE119" i="88"/>
  <c r="CS49" i="5" l="1"/>
  <c r="CX23" i="5"/>
  <c r="DF37" i="5" s="1"/>
  <c r="DF37" i="92" s="1"/>
  <c r="CR49" i="5"/>
  <c r="CT42" i="92"/>
  <c r="CT48" i="5"/>
  <c r="CR49" i="92"/>
  <c r="CQ49" i="5"/>
  <c r="CQ49" i="92"/>
  <c r="DF70" i="88"/>
  <c r="DG28" i="88"/>
  <c r="DG77" i="88"/>
  <c r="DE37" i="5"/>
  <c r="DE37" i="92" s="1"/>
  <c r="CV40" i="5"/>
  <c r="CV40" i="92" s="1"/>
  <c r="CV30" i="5"/>
  <c r="CU41" i="5"/>
  <c r="CU41" i="92" s="1"/>
  <c r="CW25" i="5"/>
  <c r="CY21" i="5"/>
  <c r="CX23" i="92"/>
  <c r="DF119" i="88"/>
  <c r="CZ33" i="5"/>
  <c r="CZ33" i="92" s="1"/>
  <c r="CZ22" i="5"/>
  <c r="CZ22" i="92" s="1"/>
  <c r="CU30" i="92"/>
  <c r="CZ20" i="5"/>
  <c r="CZ20" i="92" s="1"/>
  <c r="DF126" i="88"/>
  <c r="DE168" i="88"/>
  <c r="CX25" i="5" l="1"/>
  <c r="DC37" i="5"/>
  <c r="DC37" i="92" s="1"/>
  <c r="CY37" i="5"/>
  <c r="CY37" i="92" s="1"/>
  <c r="DH37" i="5"/>
  <c r="DH37" i="92" s="1"/>
  <c r="DD37" i="5"/>
  <c r="DD37" i="92" s="1"/>
  <c r="DB37" i="5"/>
  <c r="DB37" i="92" s="1"/>
  <c r="DI37" i="5"/>
  <c r="DI37" i="92" s="1"/>
  <c r="CZ37" i="5"/>
  <c r="CZ37" i="92" s="1"/>
  <c r="DG37" i="5"/>
  <c r="DG37" i="92" s="1"/>
  <c r="DA37" i="5"/>
  <c r="DA37" i="92" s="1"/>
  <c r="CT48" i="92"/>
  <c r="CT49" i="92" s="1"/>
  <c r="CT49" i="5"/>
  <c r="CY23" i="5"/>
  <c r="CY25" i="5" s="1"/>
  <c r="CY21" i="92"/>
  <c r="CY23" i="92" s="1"/>
  <c r="DF168" i="88"/>
  <c r="DG126" i="88"/>
  <c r="DA20" i="5"/>
  <c r="DA20" i="92" s="1"/>
  <c r="CZ21" i="5"/>
  <c r="DA22" i="5"/>
  <c r="DA22" i="92" s="1"/>
  <c r="CW28" i="5"/>
  <c r="CW28" i="92" s="1"/>
  <c r="CW29" i="5"/>
  <c r="CW29" i="92" s="1"/>
  <c r="CU42" i="5"/>
  <c r="CU42" i="92" s="1"/>
  <c r="CU47" i="5"/>
  <c r="CU47" i="92" s="1"/>
  <c r="CX29" i="5"/>
  <c r="CX29" i="92" s="1"/>
  <c r="CX28" i="5"/>
  <c r="CX28" i="92" s="1"/>
  <c r="CV30" i="92"/>
  <c r="DG119" i="88"/>
  <c r="DA33" i="5"/>
  <c r="DA33" i="92" s="1"/>
  <c r="CY29" i="5"/>
  <c r="CY29" i="92" s="1"/>
  <c r="CV41" i="5"/>
  <c r="CV41" i="92" s="1"/>
  <c r="DJ37" i="5"/>
  <c r="DJ37" i="92" s="1"/>
  <c r="DH77" i="88"/>
  <c r="DG70" i="88"/>
  <c r="DH28" i="88"/>
  <c r="CY28" i="5" l="1"/>
  <c r="CY28" i="92" s="1"/>
  <c r="CZ23" i="5"/>
  <c r="CZ25" i="5" s="1"/>
  <c r="CZ21" i="92"/>
  <c r="CZ23" i="92" s="1"/>
  <c r="CV42" i="5"/>
  <c r="CV42" i="92" s="1"/>
  <c r="CV47" i="5"/>
  <c r="CV47" i="92" s="1"/>
  <c r="CW30" i="5"/>
  <c r="CW40" i="5"/>
  <c r="CW40" i="92" s="1"/>
  <c r="DB20" i="5"/>
  <c r="DB20" i="92" s="1"/>
  <c r="CY30" i="5"/>
  <c r="CY40" i="5"/>
  <c r="CY40" i="92" s="1"/>
  <c r="DI28" i="88"/>
  <c r="DH70" i="88"/>
  <c r="DI77" i="88"/>
  <c r="DB33" i="5"/>
  <c r="DB33" i="92" s="1"/>
  <c r="DH119" i="88"/>
  <c r="CX40" i="5"/>
  <c r="CX40" i="92" s="1"/>
  <c r="CX30" i="5"/>
  <c r="CX52" i="5" s="1"/>
  <c r="CU48" i="5"/>
  <c r="CU48" i="92" s="1"/>
  <c r="DB22" i="5"/>
  <c r="DB22" i="92" s="1"/>
  <c r="DG168" i="88"/>
  <c r="DH126" i="88"/>
  <c r="DA21" i="5"/>
  <c r="CZ28" i="5" l="1"/>
  <c r="CZ29" i="5"/>
  <c r="DA23" i="5"/>
  <c r="DA25" i="5" s="1"/>
  <c r="DA21" i="92"/>
  <c r="DA23" i="92" s="1"/>
  <c r="CY30" i="92"/>
  <c r="CU49" i="5"/>
  <c r="CU49" i="92"/>
  <c r="DI126" i="88"/>
  <c r="DH168" i="88"/>
  <c r="CY41" i="5"/>
  <c r="CY41" i="92" s="1"/>
  <c r="CX41" i="5"/>
  <c r="CX41" i="92" s="1"/>
  <c r="DJ77" i="88"/>
  <c r="DJ28" i="88"/>
  <c r="DI70" i="88"/>
  <c r="L35" i="73"/>
  <c r="L36" i="73"/>
  <c r="L37" i="73" s="1"/>
  <c r="L38" i="73" s="1"/>
  <c r="CV48" i="5"/>
  <c r="CV48" i="92" s="1"/>
  <c r="DB21" i="5"/>
  <c r="CX30" i="92"/>
  <c r="CW41" i="5"/>
  <c r="CW41" i="92" s="1"/>
  <c r="DC22" i="5"/>
  <c r="DC22" i="92" s="1"/>
  <c r="DC33" i="5"/>
  <c r="DC33" i="92" s="1"/>
  <c r="DI119" i="88"/>
  <c r="DC20" i="5"/>
  <c r="DC20" i="92" s="1"/>
  <c r="CW30" i="92"/>
  <c r="CZ40" i="5" l="1"/>
  <c r="CZ41" i="5" s="1"/>
  <c r="CZ28" i="92"/>
  <c r="CZ29" i="92"/>
  <c r="CZ30" i="5"/>
  <c r="CZ40" i="92"/>
  <c r="DB23" i="5"/>
  <c r="DB25" i="5" s="1"/>
  <c r="DB21" i="92"/>
  <c r="DB23" i="92" s="1"/>
  <c r="CW42" i="5"/>
  <c r="CW42" i="92" s="1"/>
  <c r="CW47" i="5"/>
  <c r="CW47" i="92" s="1"/>
  <c r="DJ70" i="88"/>
  <c r="DK28" i="88"/>
  <c r="DK77" i="88"/>
  <c r="CX42" i="5"/>
  <c r="CX42" i="92" s="1"/>
  <c r="CX47" i="5"/>
  <c r="CX47" i="92" s="1"/>
  <c r="CX52" i="92"/>
  <c r="CV49" i="92"/>
  <c r="DJ119" i="88"/>
  <c r="DD33" i="5"/>
  <c r="DD33" i="92" s="1"/>
  <c r="CV49" i="5"/>
  <c r="CY42" i="5"/>
  <c r="CY42" i="92" s="1"/>
  <c r="CY47" i="5"/>
  <c r="CY47" i="92" s="1"/>
  <c r="DJ126" i="88"/>
  <c r="DI168" i="88"/>
  <c r="DD22" i="5"/>
  <c r="DD22" i="92" s="1"/>
  <c r="DD20" i="5"/>
  <c r="DD20" i="92" s="1"/>
  <c r="DC21" i="5"/>
  <c r="DA29" i="5"/>
  <c r="DA29" i="92" s="1"/>
  <c r="DA28" i="5"/>
  <c r="DA28" i="92" s="1"/>
  <c r="CZ30" i="92" l="1"/>
  <c r="CZ42" i="5"/>
  <c r="CZ47" i="5"/>
  <c r="CZ47" i="92" s="1"/>
  <c r="CZ41" i="92"/>
  <c r="CZ42" i="92"/>
  <c r="CZ48" i="5"/>
  <c r="CZ48" i="92" s="1"/>
  <c r="DB28" i="5"/>
  <c r="DB28" i="92" s="1"/>
  <c r="DB29" i="5"/>
  <c r="DB29" i="92" s="1"/>
  <c r="DC23" i="5"/>
  <c r="DC25" i="5" s="1"/>
  <c r="DC21" i="92"/>
  <c r="DC23" i="92" s="1"/>
  <c r="CX48" i="5"/>
  <c r="CX48" i="92" s="1"/>
  <c r="DD21" i="5"/>
  <c r="DD21" i="92" s="1"/>
  <c r="DE20" i="5"/>
  <c r="DE20" i="92" s="1"/>
  <c r="DK119" i="88"/>
  <c r="DE33" i="5"/>
  <c r="DE33" i="92" s="1"/>
  <c r="CW48" i="5"/>
  <c r="CW48" i="92" s="1"/>
  <c r="DE22" i="5"/>
  <c r="DE22" i="92" s="1"/>
  <c r="DL28" i="88"/>
  <c r="DL77" i="88"/>
  <c r="DK70" i="88"/>
  <c r="L23" i="95"/>
  <c r="L22" i="95" s="1"/>
  <c r="G92" i="89" s="1"/>
  <c r="G93" i="89" s="1"/>
  <c r="G95" i="89" s="1"/>
  <c r="DA30" i="5"/>
  <c r="DA40" i="5"/>
  <c r="DA40" i="92" s="1"/>
  <c r="DK126" i="88"/>
  <c r="DJ168" i="88"/>
  <c r="CY48" i="5"/>
  <c r="CY48" i="92" s="1"/>
  <c r="CZ49" i="5"/>
  <c r="DB40" i="5" l="1"/>
  <c r="DB40" i="92" s="1"/>
  <c r="DB30" i="5"/>
  <c r="CW49" i="5"/>
  <c r="CX49" i="5"/>
  <c r="DC29" i="5"/>
  <c r="DC29" i="92" s="1"/>
  <c r="DC28" i="5"/>
  <c r="DC28" i="92" s="1"/>
  <c r="CX49" i="92"/>
  <c r="DA30" i="92"/>
  <c r="DA41" i="5"/>
  <c r="DA41" i="92" s="1"/>
  <c r="DL119" i="88"/>
  <c r="DF33" i="5"/>
  <c r="DF33" i="92" s="1"/>
  <c r="CY49" i="5"/>
  <c r="DE21" i="5"/>
  <c r="DD23" i="92"/>
  <c r="DL70" i="88"/>
  <c r="DM77" i="88"/>
  <c r="DM28" i="88"/>
  <c r="CY49" i="92"/>
  <c r="L32" i="95"/>
  <c r="DL126" i="88"/>
  <c r="DK168" i="88"/>
  <c r="DF22" i="5"/>
  <c r="DF22" i="92" s="1"/>
  <c r="DB30" i="92"/>
  <c r="DB41" i="5"/>
  <c r="DF20" i="5"/>
  <c r="DF20" i="92" s="1"/>
  <c r="CX50" i="5"/>
  <c r="CX54" i="5" s="1"/>
  <c r="CW49" i="92"/>
  <c r="L14" i="95"/>
  <c r="L13" i="95" s="1"/>
  <c r="I92" i="89" s="1"/>
  <c r="DD23" i="5"/>
  <c r="DD25" i="5" s="1"/>
  <c r="CZ49" i="92"/>
  <c r="DC30" i="5" l="1"/>
  <c r="DC40" i="5"/>
  <c r="DC40" i="92" s="1"/>
  <c r="CX50" i="92"/>
  <c r="CX54" i="92" s="1"/>
  <c r="DB42" i="5"/>
  <c r="DB42" i="92" s="1"/>
  <c r="DB41" i="92"/>
  <c r="DE23" i="5"/>
  <c r="DE25" i="5" s="1"/>
  <c r="DE21" i="92"/>
  <c r="DE23" i="92" s="1"/>
  <c r="DB47" i="5"/>
  <c r="DB47" i="92" s="1"/>
  <c r="DC30" i="92"/>
  <c r="DN28" i="88"/>
  <c r="DM70" i="88"/>
  <c r="DN77" i="88"/>
  <c r="DD29" i="5"/>
  <c r="DD29" i="92" s="1"/>
  <c r="DD28" i="5"/>
  <c r="DD28" i="92" s="1"/>
  <c r="DM119" i="88"/>
  <c r="DG33" i="5"/>
  <c r="DG33" i="92" s="1"/>
  <c r="DF21" i="5"/>
  <c r="DF21" i="92" s="1"/>
  <c r="DA42" i="5"/>
  <c r="DA42" i="92" s="1"/>
  <c r="DA47" i="5"/>
  <c r="DA47" i="92" s="1"/>
  <c r="I93" i="89"/>
  <c r="DC41" i="5"/>
  <c r="DC41" i="92" s="1"/>
  <c r="DG20" i="5"/>
  <c r="DG20" i="92" s="1"/>
  <c r="I6" i="97"/>
  <c r="I13" i="97" s="1"/>
  <c r="I33" i="97" s="1"/>
  <c r="L31" i="95"/>
  <c r="K92" i="89" s="1"/>
  <c r="K93" i="89" s="1"/>
  <c r="DG22" i="5"/>
  <c r="DG22" i="92" s="1"/>
  <c r="DM126" i="88"/>
  <c r="DL168" i="88"/>
  <c r="L14" i="73" l="1"/>
  <c r="L19" i="73" s="1"/>
  <c r="L22" i="73" s="1"/>
  <c r="L25" i="73" s="1"/>
  <c r="L28" i="73" s="1"/>
  <c r="DE28" i="5"/>
  <c r="DE28" i="92" s="1"/>
  <c r="DE29" i="5"/>
  <c r="DE29" i="92" s="1"/>
  <c r="DB48" i="5"/>
  <c r="DB48" i="92" s="1"/>
  <c r="DB49" i="92" s="1"/>
  <c r="DF23" i="5"/>
  <c r="DF25" i="5" s="1"/>
  <c r="DN126" i="88"/>
  <c r="DM168" i="88"/>
  <c r="DH20" i="5"/>
  <c r="DH20" i="92" s="1"/>
  <c r="DA48" i="5"/>
  <c r="DA48" i="92" s="1"/>
  <c r="DN70" i="88"/>
  <c r="DO28" i="88"/>
  <c r="DO77" i="88"/>
  <c r="DC42" i="5"/>
  <c r="DC42" i="92" s="1"/>
  <c r="DC47" i="5"/>
  <c r="DC47" i="92" s="1"/>
  <c r="DD30" i="5"/>
  <c r="DD40" i="5"/>
  <c r="DD40" i="92" s="1"/>
  <c r="DE30" i="5"/>
  <c r="M92" i="89"/>
  <c r="DF23" i="92"/>
  <c r="DG21" i="5"/>
  <c r="DH33" i="5"/>
  <c r="DH33" i="92" s="1"/>
  <c r="DN119" i="88"/>
  <c r="DH22" i="5"/>
  <c r="DH22" i="92" s="1"/>
  <c r="I95" i="89"/>
  <c r="M93" i="89"/>
  <c r="DE40" i="5" l="1"/>
  <c r="DE40" i="92" s="1"/>
  <c r="DB49" i="5"/>
  <c r="DG23" i="5"/>
  <c r="DG25" i="5" s="1"/>
  <c r="DG21" i="92"/>
  <c r="DG23" i="92" s="1"/>
  <c r="L26" i="73"/>
  <c r="DF29" i="5"/>
  <c r="DF28" i="5"/>
  <c r="DA49" i="5"/>
  <c r="DA49" i="92"/>
  <c r="DD41" i="5"/>
  <c r="DD41" i="92" s="1"/>
  <c r="DI22" i="5"/>
  <c r="DI22" i="92" s="1"/>
  <c r="DE30" i="92"/>
  <c r="DO119" i="88"/>
  <c r="DI33" i="5"/>
  <c r="DI33" i="92" s="1"/>
  <c r="K95" i="89"/>
  <c r="DH21" i="5"/>
  <c r="DH21" i="92" s="1"/>
  <c r="DP28" i="88"/>
  <c r="DO70" i="88"/>
  <c r="DP77" i="88"/>
  <c r="DE41" i="5"/>
  <c r="DE41" i="92" s="1"/>
  <c r="DD30" i="92"/>
  <c r="DC48" i="5"/>
  <c r="DC48" i="92" s="1"/>
  <c r="DI20" i="5"/>
  <c r="DI20" i="92" s="1"/>
  <c r="DH23" i="5"/>
  <c r="DO126" i="88"/>
  <c r="DN168" i="88"/>
  <c r="DH25" i="5" l="1"/>
  <c r="DF28" i="92"/>
  <c r="DF30" i="5"/>
  <c r="DF40" i="5"/>
  <c r="DF29" i="92"/>
  <c r="DH28" i="5"/>
  <c r="DH28" i="92" s="1"/>
  <c r="DH29" i="5"/>
  <c r="DH29" i="92" s="1"/>
  <c r="DP126" i="88"/>
  <c r="DO168" i="88"/>
  <c r="DP70" i="88"/>
  <c r="DQ70" i="88" s="1"/>
  <c r="DR28" i="88"/>
  <c r="DR77" i="88"/>
  <c r="DC49" i="92"/>
  <c r="DJ22" i="5"/>
  <c r="DJ22" i="92" s="1"/>
  <c r="DC49" i="5"/>
  <c r="DD42" i="5"/>
  <c r="DD42" i="92" s="1"/>
  <c r="DD47" i="5"/>
  <c r="DD47" i="92" s="1"/>
  <c r="DJ20" i="5"/>
  <c r="DJ20" i="92" s="1"/>
  <c r="DE42" i="5"/>
  <c r="DE42" i="92" s="1"/>
  <c r="DE47" i="5"/>
  <c r="DE47" i="92" s="1"/>
  <c r="DP119" i="88"/>
  <c r="DJ33" i="5"/>
  <c r="DJ33" i="92" s="1"/>
  <c r="DQ77" i="88"/>
  <c r="DQ119" i="88" s="1"/>
  <c r="DH23" i="92"/>
  <c r="DI21" i="5"/>
  <c r="DG28" i="5"/>
  <c r="DG28" i="92" s="1"/>
  <c r="DG29" i="5"/>
  <c r="DG29" i="92" s="1"/>
  <c r="DI23" i="5" l="1"/>
  <c r="DI25" i="5" s="1"/>
  <c r="DI21" i="92"/>
  <c r="DI23" i="92" s="1"/>
  <c r="DF41" i="5"/>
  <c r="DF40" i="92"/>
  <c r="DF30" i="92"/>
  <c r="DQ120" i="88"/>
  <c r="DG40" i="5"/>
  <c r="DG40" i="92" s="1"/>
  <c r="DG30" i="5"/>
  <c r="DK22" i="5"/>
  <c r="DK22" i="92" s="1"/>
  <c r="DK33" i="5"/>
  <c r="DK33" i="92" s="1"/>
  <c r="DR119" i="88"/>
  <c r="DR126" i="88"/>
  <c r="DP168" i="88"/>
  <c r="DQ168" i="88" s="1"/>
  <c r="DJ21" i="5"/>
  <c r="DJ21" i="92" s="1"/>
  <c r="DJ53" i="92"/>
  <c r="DJ53" i="5"/>
  <c r="DK20" i="5"/>
  <c r="DK20" i="92" s="1"/>
  <c r="DS77" i="88"/>
  <c r="DR70" i="88"/>
  <c r="DS28" i="88"/>
  <c r="DE48" i="5"/>
  <c r="DE48" i="92" s="1"/>
  <c r="DD48" i="5"/>
  <c r="DD48" i="92" s="1"/>
  <c r="DH30" i="5"/>
  <c r="DH40" i="5"/>
  <c r="DH40" i="92" s="1"/>
  <c r="DI29" i="5" l="1"/>
  <c r="DI29" i="92" s="1"/>
  <c r="DI28" i="5"/>
  <c r="DI28" i="92" s="1"/>
  <c r="DF42" i="5"/>
  <c r="DF41" i="92"/>
  <c r="DF47" i="5"/>
  <c r="DE49" i="92"/>
  <c r="DH30" i="92"/>
  <c r="DE49" i="5"/>
  <c r="DK21" i="5"/>
  <c r="DJ23" i="92"/>
  <c r="DR168" i="88"/>
  <c r="DS126" i="88"/>
  <c r="DS70" i="88"/>
  <c r="DT77" i="88"/>
  <c r="DT28" i="88"/>
  <c r="DD49" i="92"/>
  <c r="DL22" i="5"/>
  <c r="DL22" i="92" s="1"/>
  <c r="DG30" i="92"/>
  <c r="DH41" i="5"/>
  <c r="DD49" i="5"/>
  <c r="DL20" i="5"/>
  <c r="DL20" i="92" s="1"/>
  <c r="DI30" i="5"/>
  <c r="DL33" i="5"/>
  <c r="DL33" i="92" s="1"/>
  <c r="DS119" i="88"/>
  <c r="DJ23" i="5"/>
  <c r="DG41" i="5"/>
  <c r="DG41" i="92" s="1"/>
  <c r="DI40" i="5" l="1"/>
  <c r="DI40" i="92" s="1"/>
  <c r="DK23" i="5"/>
  <c r="DK25" i="5" s="1"/>
  <c r="DK21" i="92"/>
  <c r="DK23" i="92" s="1"/>
  <c r="DF42" i="92"/>
  <c r="DF48" i="5"/>
  <c r="DF48" i="92" s="1"/>
  <c r="DH42" i="5"/>
  <c r="DH42" i="92" s="1"/>
  <c r="DH41" i="92"/>
  <c r="DF47" i="92"/>
  <c r="DH47" i="5"/>
  <c r="DH47" i="92" s="1"/>
  <c r="DG42" i="5"/>
  <c r="DG42" i="92" s="1"/>
  <c r="DG47" i="5"/>
  <c r="DG47" i="92" s="1"/>
  <c r="DM22" i="5"/>
  <c r="DM22" i="92" s="1"/>
  <c r="DM33" i="5"/>
  <c r="DM33" i="92" s="1"/>
  <c r="DT119" i="88"/>
  <c r="DI30" i="92"/>
  <c r="DM20" i="5"/>
  <c r="DM20" i="92" s="1"/>
  <c r="DH48" i="5"/>
  <c r="DH48" i="92" s="1"/>
  <c r="DS168" i="88"/>
  <c r="DT126" i="88"/>
  <c r="DL21" i="5"/>
  <c r="DL21" i="92" s="1"/>
  <c r="DJ25" i="5"/>
  <c r="DN37" i="5"/>
  <c r="DN37" i="92" s="1"/>
  <c r="DT37" i="5"/>
  <c r="DT37" i="92" s="1"/>
  <c r="DS37" i="5"/>
  <c r="DS37" i="92" s="1"/>
  <c r="DU37" i="5"/>
  <c r="DU37" i="92" s="1"/>
  <c r="DP37" i="5"/>
  <c r="DP37" i="92" s="1"/>
  <c r="DO37" i="5"/>
  <c r="DO37" i="92" s="1"/>
  <c r="DQ37" i="5"/>
  <c r="DQ37" i="92" s="1"/>
  <c r="DL37" i="5"/>
  <c r="DL37" i="92" s="1"/>
  <c r="DR37" i="5"/>
  <c r="DR37" i="92" s="1"/>
  <c r="DM37" i="5"/>
  <c r="DM37" i="92" s="1"/>
  <c r="DK37" i="5"/>
  <c r="DK37" i="92" s="1"/>
  <c r="DT70" i="88"/>
  <c r="DU77" i="88"/>
  <c r="DU28" i="88"/>
  <c r="DI41" i="5" l="1"/>
  <c r="DI41" i="92" s="1"/>
  <c r="DF49" i="92"/>
  <c r="DF49" i="5"/>
  <c r="DH49" i="92"/>
  <c r="DK29" i="5"/>
  <c r="DK29" i="92" s="1"/>
  <c r="DK28" i="5"/>
  <c r="DK28" i="92" s="1"/>
  <c r="DN22" i="5"/>
  <c r="DN22" i="92" s="1"/>
  <c r="DV28" i="88"/>
  <c r="DU70" i="88"/>
  <c r="DV77" i="88"/>
  <c r="DL23" i="92"/>
  <c r="DM21" i="5"/>
  <c r="DM21" i="92" s="1"/>
  <c r="DN20" i="5"/>
  <c r="DN20" i="92" s="1"/>
  <c r="DI42" i="5"/>
  <c r="DI42" i="92" s="1"/>
  <c r="DI47" i="5"/>
  <c r="DI47" i="92" s="1"/>
  <c r="DG48" i="5"/>
  <c r="DG48" i="92" s="1"/>
  <c r="DV37" i="5"/>
  <c r="DV37" i="92" s="1"/>
  <c r="DH49" i="5"/>
  <c r="DN33" i="5"/>
  <c r="DN33" i="92" s="1"/>
  <c r="DU119" i="88"/>
  <c r="DJ28" i="5"/>
  <c r="DJ28" i="92" s="1"/>
  <c r="DJ29" i="5"/>
  <c r="DJ29" i="92" s="1"/>
  <c r="DT168" i="88"/>
  <c r="DU126" i="88"/>
  <c r="DL23" i="5"/>
  <c r="DM23" i="5" l="1"/>
  <c r="DW37" i="5"/>
  <c r="DV119" i="88"/>
  <c r="DO33" i="5"/>
  <c r="DO33" i="92" s="1"/>
  <c r="DL25" i="5"/>
  <c r="DM25" i="5"/>
  <c r="O17" i="73"/>
  <c r="DW37" i="92"/>
  <c r="DI48" i="5"/>
  <c r="DM23" i="92"/>
  <c r="DN21" i="5"/>
  <c r="DN21" i="92" s="1"/>
  <c r="DG49" i="92"/>
  <c r="DO22" i="5"/>
  <c r="DO22" i="92" s="1"/>
  <c r="DV126" i="88"/>
  <c r="DU168" i="88"/>
  <c r="DJ30" i="5"/>
  <c r="DJ52" i="5" s="1"/>
  <c r="DJ40" i="5"/>
  <c r="DJ40" i="92" s="1"/>
  <c r="DO20" i="5"/>
  <c r="DO20" i="92" s="1"/>
  <c r="DN23" i="5"/>
  <c r="DN25" i="5" s="1"/>
  <c r="DW77" i="88"/>
  <c r="DW28" i="88"/>
  <c r="DV70" i="88"/>
  <c r="DG49" i="5"/>
  <c r="DK40" i="5"/>
  <c r="DK40" i="92" s="1"/>
  <c r="DK30" i="5"/>
  <c r="DK30" i="92"/>
  <c r="DI49" i="5" l="1"/>
  <c r="DI48" i="92"/>
  <c r="DI49" i="92" s="1"/>
  <c r="DJ30" i="92"/>
  <c r="DJ52" i="92" s="1"/>
  <c r="DN29" i="5"/>
  <c r="DN29" i="92" s="1"/>
  <c r="DN28" i="5"/>
  <c r="DN28" i="92" s="1"/>
  <c r="DV168" i="88"/>
  <c r="DW126" i="88"/>
  <c r="DP33" i="5"/>
  <c r="DP33" i="92" s="1"/>
  <c r="DW119" i="88"/>
  <c r="DK41" i="5"/>
  <c r="DK41" i="92" s="1"/>
  <c r="DP20" i="5"/>
  <c r="DP20" i="92" s="1"/>
  <c r="M36" i="73"/>
  <c r="M37" i="73" s="1"/>
  <c r="M38" i="73" s="1"/>
  <c r="M35" i="73"/>
  <c r="DP22" i="5"/>
  <c r="DP22" i="92" s="1"/>
  <c r="DO21" i="5"/>
  <c r="DN23" i="92"/>
  <c r="DM28" i="5"/>
  <c r="DM28" i="92" s="1"/>
  <c r="DM29" i="5"/>
  <c r="DM29" i="92" s="1"/>
  <c r="DX77" i="88"/>
  <c r="DW70" i="88"/>
  <c r="DX28" i="88"/>
  <c r="DJ41" i="5"/>
  <c r="DJ41" i="92" s="1"/>
  <c r="DL28" i="5"/>
  <c r="DL28" i="92" s="1"/>
  <c r="DL29" i="5"/>
  <c r="DL29" i="92" s="1"/>
  <c r="DO23" i="5" l="1"/>
  <c r="DO25" i="5" s="1"/>
  <c r="DO21" i="92"/>
  <c r="DO23" i="92" s="1"/>
  <c r="DO28" i="5"/>
  <c r="DO28" i="92" s="1"/>
  <c r="DL40" i="5"/>
  <c r="DL40" i="92" s="1"/>
  <c r="DL30" i="5"/>
  <c r="DJ42" i="5"/>
  <c r="DJ42" i="92" s="1"/>
  <c r="DJ47" i="5"/>
  <c r="DJ47" i="92" s="1"/>
  <c r="DX70" i="88"/>
  <c r="DY77" i="88"/>
  <c r="DY28" i="88"/>
  <c r="DM40" i="5"/>
  <c r="DM40" i="92" s="1"/>
  <c r="DM30" i="5"/>
  <c r="DP21" i="5"/>
  <c r="DP21" i="92" s="1"/>
  <c r="DQ20" i="5"/>
  <c r="DQ20" i="92" s="1"/>
  <c r="DP23" i="5"/>
  <c r="DP25" i="5" s="1"/>
  <c r="DW168" i="88"/>
  <c r="DX126" i="88"/>
  <c r="DQ22" i="5"/>
  <c r="DQ22" i="92" s="1"/>
  <c r="DK42" i="5"/>
  <c r="DK42" i="92" s="1"/>
  <c r="DK47" i="5"/>
  <c r="DK47" i="92" s="1"/>
  <c r="DN40" i="5"/>
  <c r="DN40" i="92" s="1"/>
  <c r="DN30" i="5"/>
  <c r="DX119" i="88"/>
  <c r="DQ33" i="5"/>
  <c r="DQ33" i="92" s="1"/>
  <c r="DO29" i="5" l="1"/>
  <c r="DO29" i="92" s="1"/>
  <c r="DN30" i="92"/>
  <c r="DY119" i="88"/>
  <c r="DR33" i="5"/>
  <c r="DR33" i="92" s="1"/>
  <c r="DR22" i="5"/>
  <c r="DR22" i="92" s="1"/>
  <c r="DY126" i="88"/>
  <c r="DX168" i="88"/>
  <c r="DP29" i="5"/>
  <c r="DP29" i="92" s="1"/>
  <c r="DP28" i="5"/>
  <c r="DP28" i="92" s="1"/>
  <c r="DJ48" i="5"/>
  <c r="DO30" i="5"/>
  <c r="DO40" i="5"/>
  <c r="DO40" i="92" s="1"/>
  <c r="DR20" i="5"/>
  <c r="DR20" i="92" s="1"/>
  <c r="DM41" i="5"/>
  <c r="DM41" i="92" s="1"/>
  <c r="M23" i="95"/>
  <c r="M22" i="95" s="1"/>
  <c r="G103" i="89" s="1"/>
  <c r="DL30" i="92"/>
  <c r="DL41" i="5"/>
  <c r="DL41" i="92" s="1"/>
  <c r="DN41" i="5"/>
  <c r="DN47" i="5" s="1"/>
  <c r="DN47" i="92" s="1"/>
  <c r="DK48" i="5"/>
  <c r="DK48" i="92" s="1"/>
  <c r="DP23" i="92"/>
  <c r="DQ21" i="5"/>
  <c r="DQ21" i="92" s="1"/>
  <c r="DM30" i="92"/>
  <c r="DZ77" i="88"/>
  <c r="DZ28" i="88"/>
  <c r="DY70" i="88"/>
  <c r="DN42" i="5" l="1"/>
  <c r="DN42" i="92" s="1"/>
  <c r="DN41" i="92"/>
  <c r="DJ49" i="5"/>
  <c r="DJ50" i="5" s="1"/>
  <c r="DJ54" i="5" s="1"/>
  <c r="DJ48" i="92"/>
  <c r="DJ49" i="92" s="1"/>
  <c r="DJ50" i="92" s="1"/>
  <c r="DK49" i="92"/>
  <c r="DK49" i="5"/>
  <c r="DR21" i="5"/>
  <c r="DR21" i="92" s="1"/>
  <c r="DQ23" i="92"/>
  <c r="G104" i="89"/>
  <c r="DS22" i="5"/>
  <c r="DS22" i="92" s="1"/>
  <c r="EA77" i="88"/>
  <c r="EA28" i="88"/>
  <c r="DZ70" i="88"/>
  <c r="DL42" i="5"/>
  <c r="DL42" i="92" s="1"/>
  <c r="DL47" i="5"/>
  <c r="DL47" i="92" s="1"/>
  <c r="DM42" i="5"/>
  <c r="DM42" i="92" s="1"/>
  <c r="DM47" i="5"/>
  <c r="DM47" i="92" s="1"/>
  <c r="DO41" i="5"/>
  <c r="DO41" i="92" s="1"/>
  <c r="DO30" i="92"/>
  <c r="DP40" i="5"/>
  <c r="DP40" i="92" s="1"/>
  <c r="DP30" i="5"/>
  <c r="DY168" i="88"/>
  <c r="DZ126" i="88"/>
  <c r="DZ119" i="88"/>
  <c r="DS33" i="5"/>
  <c r="DS33" i="92" s="1"/>
  <c r="DS20" i="5"/>
  <c r="DS20" i="92" s="1"/>
  <c r="DR23" i="5"/>
  <c r="DQ23" i="5"/>
  <c r="M14" i="95"/>
  <c r="M13" i="95" s="1"/>
  <c r="I103" i="89" s="1"/>
  <c r="I104" i="89" s="1"/>
  <c r="I106" i="89" s="1"/>
  <c r="M32" i="95" l="1"/>
  <c r="J6" i="97" s="1"/>
  <c r="J13" i="97" s="1"/>
  <c r="J33" i="97" s="1"/>
  <c r="DN48" i="5"/>
  <c r="DJ54" i="92"/>
  <c r="M14" i="73"/>
  <c r="M19" i="73" s="1"/>
  <c r="DQ25" i="5"/>
  <c r="DR25" i="5"/>
  <c r="DL48" i="5"/>
  <c r="DL48" i="92" s="1"/>
  <c r="DS21" i="5"/>
  <c r="DS21" i="92" s="1"/>
  <c r="DR23" i="92"/>
  <c r="DT20" i="5"/>
  <c r="DT20" i="92" s="1"/>
  <c r="M31" i="95"/>
  <c r="K103" i="89" s="1"/>
  <c r="K104" i="89" s="1"/>
  <c r="M104" i="89" s="1"/>
  <c r="DP41" i="5"/>
  <c r="DO42" i="5"/>
  <c r="DO42" i="92" s="1"/>
  <c r="DO47" i="5"/>
  <c r="DO47" i="92" s="1"/>
  <c r="EA70" i="88"/>
  <c r="EB28" i="88"/>
  <c r="EB77" i="88"/>
  <c r="EA119" i="88"/>
  <c r="DT33" i="5"/>
  <c r="DT33" i="92" s="1"/>
  <c r="G106" i="89"/>
  <c r="DZ168" i="88"/>
  <c r="EA126" i="88"/>
  <c r="DP30" i="92"/>
  <c r="DM48" i="5"/>
  <c r="DM48" i="92" s="1"/>
  <c r="DT22" i="5"/>
  <c r="DT22" i="92" s="1"/>
  <c r="DL49" i="5" l="1"/>
  <c r="DN48" i="92"/>
  <c r="DN49" i="92" s="1"/>
  <c r="DN49" i="5"/>
  <c r="DP47" i="5"/>
  <c r="DP47" i="92" s="1"/>
  <c r="DS23" i="5"/>
  <c r="DS25" i="5" s="1"/>
  <c r="DP42" i="5"/>
  <c r="DP42" i="92" s="1"/>
  <c r="DP41" i="92"/>
  <c r="M22" i="73"/>
  <c r="M25" i="73" s="1"/>
  <c r="M28" i="73" s="1"/>
  <c r="M103" i="89"/>
  <c r="DL49" i="92"/>
  <c r="EA168" i="88"/>
  <c r="EB126" i="88"/>
  <c r="DU22" i="5"/>
  <c r="DU22" i="92" s="1"/>
  <c r="DP48" i="5"/>
  <c r="DP48" i="92" s="1"/>
  <c r="DT21" i="5"/>
  <c r="DT21" i="92" s="1"/>
  <c r="DS23" i="92"/>
  <c r="DM49" i="92"/>
  <c r="K106" i="89"/>
  <c r="DO48" i="5"/>
  <c r="DO48" i="92" s="1"/>
  <c r="DU20" i="5"/>
  <c r="DU20" i="92" s="1"/>
  <c r="DM49" i="5"/>
  <c r="DU33" i="5"/>
  <c r="DU33" i="92" s="1"/>
  <c r="EB119" i="88"/>
  <c r="DS28" i="5"/>
  <c r="DS28" i="92" s="1"/>
  <c r="DS29" i="5"/>
  <c r="DS29" i="92" s="1"/>
  <c r="DR29" i="5"/>
  <c r="DR29" i="92" s="1"/>
  <c r="DR28" i="5"/>
  <c r="DR28" i="92" s="1"/>
  <c r="EC28" i="88"/>
  <c r="EC77" i="88"/>
  <c r="EB70" i="88"/>
  <c r="DQ28" i="5"/>
  <c r="DQ28" i="92" s="1"/>
  <c r="DQ29" i="5"/>
  <c r="DQ29" i="92" s="1"/>
  <c r="DP49" i="5" l="1"/>
  <c r="DT23" i="5"/>
  <c r="DT25" i="5" s="1"/>
  <c r="M26" i="73"/>
  <c r="DP49" i="92"/>
  <c r="EC70" i="88"/>
  <c r="ED70" i="88" s="1"/>
  <c r="DV20" i="5"/>
  <c r="DQ40" i="5"/>
  <c r="DQ40" i="92" s="1"/>
  <c r="DQ30" i="5"/>
  <c r="DR40" i="5"/>
  <c r="DR40" i="92" s="1"/>
  <c r="DR30" i="5"/>
  <c r="DT23" i="92"/>
  <c r="DU21" i="5"/>
  <c r="DS40" i="5"/>
  <c r="DS40" i="92" s="1"/>
  <c r="DS30" i="5"/>
  <c r="DO49" i="92"/>
  <c r="EB168" i="88"/>
  <c r="EC126" i="88"/>
  <c r="EC119" i="88"/>
  <c r="DV33" i="5"/>
  <c r="DV33" i="92" s="1"/>
  <c r="ED77" i="88"/>
  <c r="DT29" i="5"/>
  <c r="DT29" i="92" s="1"/>
  <c r="DT28" i="5"/>
  <c r="DT28" i="92" s="1"/>
  <c r="DO49" i="5"/>
  <c r="DV22" i="5"/>
  <c r="DV22" i="92" s="1"/>
  <c r="DU23" i="5" l="1"/>
  <c r="DU25" i="5" s="1"/>
  <c r="DU21" i="92"/>
  <c r="DU23" i="92" s="1"/>
  <c r="DV20" i="92"/>
  <c r="DS30" i="92"/>
  <c r="EE77" i="88"/>
  <c r="EE119" i="88" s="1"/>
  <c r="ED119" i="88"/>
  <c r="ED120" i="88" s="1"/>
  <c r="DS41" i="5"/>
  <c r="DS41" i="92" s="1"/>
  <c r="DT30" i="5"/>
  <c r="DT40" i="5"/>
  <c r="DT40" i="92" s="1"/>
  <c r="DW33" i="5"/>
  <c r="DV53" i="5"/>
  <c r="EC168" i="88"/>
  <c r="DV21" i="5"/>
  <c r="DR41" i="5"/>
  <c r="DR41" i="92" s="1"/>
  <c r="DQ41" i="5"/>
  <c r="DQ41" i="92" s="1"/>
  <c r="DR30" i="92"/>
  <c r="DQ30" i="92"/>
  <c r="DU29" i="5" l="1"/>
  <c r="DU29" i="92" s="1"/>
  <c r="DU28" i="5"/>
  <c r="DU28" i="92" s="1"/>
  <c r="DV23" i="5"/>
  <c r="DV25" i="5" s="1"/>
  <c r="DV21" i="92"/>
  <c r="DT41" i="5"/>
  <c r="DT41" i="92" s="1"/>
  <c r="ED168" i="88"/>
  <c r="DQ42" i="5"/>
  <c r="DQ42" i="92" s="1"/>
  <c r="DQ47" i="5"/>
  <c r="DQ47" i="92" s="1"/>
  <c r="DR42" i="5"/>
  <c r="DR42" i="92" s="1"/>
  <c r="DR47" i="5"/>
  <c r="DR47" i="92" s="1"/>
  <c r="DW33" i="92"/>
  <c r="DV53" i="92"/>
  <c r="DU30" i="5"/>
  <c r="DU40" i="5"/>
  <c r="DU40" i="92" s="1"/>
  <c r="DT30" i="92"/>
  <c r="DS42" i="5"/>
  <c r="DS42" i="92" s="1"/>
  <c r="DS47" i="5"/>
  <c r="DS47" i="92" s="1"/>
  <c r="DV29" i="5" l="1"/>
  <c r="DV29" i="92" s="1"/>
  <c r="DV28" i="5"/>
  <c r="DV28" i="92" s="1"/>
  <c r="DU30" i="92"/>
  <c r="DT42" i="5"/>
  <c r="DT42" i="92" s="1"/>
  <c r="DT47" i="5"/>
  <c r="DT47" i="92" s="1"/>
  <c r="DW29" i="5"/>
  <c r="O16" i="73"/>
  <c r="DW29" i="92"/>
  <c r="DS48" i="5"/>
  <c r="DS48" i="92" s="1"/>
  <c r="DU41" i="5"/>
  <c r="DU41" i="92" s="1"/>
  <c r="DV40" i="5"/>
  <c r="DV40" i="92" s="1"/>
  <c r="DW28" i="5"/>
  <c r="DW30" i="5" s="1"/>
  <c r="DV30" i="5"/>
  <c r="DV52" i="5" s="1"/>
  <c r="DR48" i="5"/>
  <c r="DR48" i="92" s="1"/>
  <c r="DQ48" i="5"/>
  <c r="DQ48" i="92" s="1"/>
  <c r="DV23" i="92"/>
  <c r="N35" i="73" l="1"/>
  <c r="O35" i="73" s="1"/>
  <c r="N36" i="73"/>
  <c r="N37" i="73" s="1"/>
  <c r="N38" i="73" s="1"/>
  <c r="O15" i="73"/>
  <c r="O36" i="73" s="1"/>
  <c r="O37" i="73" s="1"/>
  <c r="O38" i="73" s="1"/>
  <c r="DW28" i="92"/>
  <c r="DV30" i="92"/>
  <c r="DV52" i="92" s="1"/>
  <c r="DT48" i="5"/>
  <c r="DT48" i="92" s="1"/>
  <c r="DT49" i="92" s="1"/>
  <c r="DQ49" i="92"/>
  <c r="DQ49" i="5"/>
  <c r="DU42" i="5"/>
  <c r="DU42" i="92" s="1"/>
  <c r="DU47" i="5"/>
  <c r="DU47" i="92" s="1"/>
  <c r="DS49" i="5"/>
  <c r="DR49" i="92"/>
  <c r="DV41" i="5"/>
  <c r="DV41" i="92" s="1"/>
  <c r="DW40" i="92"/>
  <c r="M13" i="105" s="1"/>
  <c r="DW40" i="5"/>
  <c r="DS49" i="92"/>
  <c r="DR49" i="5"/>
  <c r="DT49" i="5" l="1"/>
  <c r="DV42" i="5"/>
  <c r="DV42" i="92" s="1"/>
  <c r="DV47" i="5"/>
  <c r="DV47" i="92" s="1"/>
  <c r="DU48" i="5"/>
  <c r="DU48" i="92" s="1"/>
  <c r="DW30" i="92"/>
  <c r="DV48" i="5" l="1"/>
  <c r="DV48" i="92" s="1"/>
  <c r="DV49" i="92" s="1"/>
  <c r="DU49" i="92"/>
  <c r="DU49" i="5"/>
  <c r="N23" i="95"/>
  <c r="N22" i="95" s="1"/>
  <c r="G114" i="89" s="1"/>
  <c r="G115" i="89" s="1"/>
  <c r="DV49" i="5"/>
  <c r="N14" i="95" l="1"/>
  <c r="N13" i="95" s="1"/>
  <c r="I114" i="89" s="1"/>
  <c r="I115" i="89" s="1"/>
  <c r="I117" i="89" s="1"/>
  <c r="DV50" i="5"/>
  <c r="DV54" i="5" s="1"/>
  <c r="N32" i="95"/>
  <c r="DV50" i="92"/>
  <c r="G117" i="89"/>
  <c r="DV54" i="92" l="1"/>
  <c r="N14" i="73"/>
  <c r="N31" i="95"/>
  <c r="K114" i="89" s="1"/>
  <c r="K6" i="97"/>
  <c r="K13" i="97" s="1"/>
  <c r="K33" i="97" s="1"/>
  <c r="K117" i="89"/>
  <c r="N19" i="73" l="1"/>
  <c r="M114" i="89"/>
  <c r="K115" i="89"/>
  <c r="M115" i="89" s="1"/>
  <c r="N22" i="73" l="1"/>
  <c r="N25" i="73" s="1"/>
  <c r="N28" i="73" s="1"/>
  <c r="O21" i="73"/>
  <c r="DW41" i="92"/>
  <c r="DW41" i="5"/>
  <c r="G42" i="5"/>
  <c r="G42" i="92" s="1"/>
  <c r="G47" i="5"/>
  <c r="G47" i="92" s="1"/>
  <c r="N26" i="73" l="1"/>
  <c r="DW47" i="5"/>
  <c r="E23" i="95"/>
  <c r="DW42" i="5"/>
  <c r="DW42" i="92"/>
  <c r="G48" i="5"/>
  <c r="G49" i="5" l="1"/>
  <c r="R50" i="5" s="1"/>
  <c r="R53" i="5" s="1"/>
  <c r="G48" i="92"/>
  <c r="DW48" i="92" s="1"/>
  <c r="E32" i="95"/>
  <c r="O23" i="95"/>
  <c r="O22" i="95" s="1"/>
  <c r="E22" i="95"/>
  <c r="G15" i="89" s="1"/>
  <c r="E14" i="95"/>
  <c r="DW48" i="5"/>
  <c r="DW47" i="92"/>
  <c r="DW49" i="5" l="1"/>
  <c r="G49" i="92"/>
  <c r="O14" i="95"/>
  <c r="E13" i="95"/>
  <c r="I15" i="89" s="1"/>
  <c r="O32" i="95"/>
  <c r="O31" i="95" s="1"/>
  <c r="B6" i="97"/>
  <c r="E31" i="95"/>
  <c r="K15" i="89" s="1"/>
  <c r="G16" i="89"/>
  <c r="G125" i="89"/>
  <c r="R50" i="92" l="1"/>
  <c r="E14" i="73" s="1"/>
  <c r="G18" i="89"/>
  <c r="P32" i="95"/>
  <c r="O13" i="95"/>
  <c r="N114" i="89"/>
  <c r="K16" i="89"/>
  <c r="K125" i="89"/>
  <c r="DW49" i="92"/>
  <c r="G126" i="89"/>
  <c r="L6" i="97"/>
  <c r="L13" i="97" s="1"/>
  <c r="L33" i="97" s="1"/>
  <c r="B13" i="97"/>
  <c r="B33" i="97" s="1"/>
  <c r="M15" i="89"/>
  <c r="I16" i="89"/>
  <c r="I18" i="89" s="1"/>
  <c r="I125" i="89"/>
  <c r="I126" i="89" s="1"/>
  <c r="I128" i="89" s="1"/>
  <c r="E19" i="73" l="1"/>
  <c r="O14" i="73"/>
  <c r="R54" i="92"/>
  <c r="K126" i="89"/>
  <c r="M126" i="89" s="1"/>
  <c r="M13" i="97"/>
  <c r="G128" i="89"/>
  <c r="K128" i="89" s="1"/>
  <c r="K18" i="89"/>
  <c r="M125" i="89"/>
  <c r="M16" i="89"/>
  <c r="E22" i="73" l="1"/>
  <c r="O19" i="73"/>
  <c r="E25" i="73" l="1"/>
  <c r="O22" i="73"/>
  <c r="O25" i="73" s="1"/>
  <c r="M33" i="97" l="1"/>
  <c r="E28" i="73"/>
  <c r="O28" i="73" s="1"/>
  <c r="F46" i="73"/>
  <c r="F47" i="73" s="1"/>
  <c r="F49" i="73"/>
  <c r="E50" i="73"/>
  <c r="E51" i="73" s="1"/>
  <c r="E26" i="73"/>
  <c r="O26" i="73"/>
  <c r="EF17" i="102" l="1"/>
  <c r="ED67" i="102"/>
  <c r="ED68" i="102" s="1"/>
  <c r="ED17" i="102"/>
  <c r="EF18" i="102" s="1"/>
  <c r="ED18" i="102"/>
  <c r="ED19" i="102" s="1"/>
  <c r="EF67" i="102"/>
  <c r="EG67" i="102" s="1"/>
  <c r="EG17" i="102"/>
  <c r="EG18" i="102" l="1"/>
  <c r="EF69" i="102"/>
  <c r="ED69" i="102"/>
  <c r="EI19" i="102"/>
  <c r="ED21" i="102"/>
  <c r="EF21" i="102"/>
  <c r="EF68" i="102"/>
  <c r="EG68" i="102" s="1"/>
  <c r="EG69" i="102" s="1"/>
  <c r="EF19" i="102"/>
  <c r="ED70" i="102" l="1"/>
  <c r="EF70" i="102"/>
  <c r="EG70" i="102" s="1"/>
  <c r="EF22" i="102"/>
  <c r="ED22" i="102"/>
  <c r="EG19" i="102"/>
  <c r="EI20" i="102" l="1"/>
  <c r="EG21" i="102"/>
  <c r="EG22" i="102" s="1"/>
  <c r="EG23" i="102" s="1"/>
  <c r="ED71" i="102"/>
  <c r="EF71" i="102"/>
  <c r="EG71" i="102" s="1"/>
  <c r="EF23" i="102"/>
  <c r="ED23" i="102"/>
  <c r="EF72" i="102" l="1"/>
  <c r="EG72" i="102" s="1"/>
  <c r="ED72" i="102"/>
  <c r="EG24" i="102"/>
  <c r="ED24" i="102"/>
  <c r="EF24" i="102"/>
  <c r="ED74" i="102" l="1"/>
  <c r="EF74" i="102"/>
  <c r="EG74" i="102" s="1"/>
  <c r="EF25" i="102"/>
  <c r="EG25" i="102" s="1"/>
  <c r="ED25" i="102"/>
  <c r="EF26" i="102" l="1"/>
  <c r="EG26" i="102" s="1"/>
  <c r="ED26" i="102"/>
  <c r="EF75" i="102"/>
  <c r="EG75" i="102" s="1"/>
  <c r="ED75" i="102"/>
  <c r="EF27" i="102" l="1"/>
  <c r="EG27" i="102" s="1"/>
  <c r="ED27" i="102"/>
  <c r="ED76" i="102"/>
  <c r="EF76" i="102"/>
  <c r="EG76" i="102" s="1"/>
  <c r="EF28" i="102" l="1"/>
  <c r="EG28" i="102" s="1"/>
  <c r="ED28" i="102"/>
  <c r="EF77" i="102"/>
  <c r="EG77" i="102" s="1"/>
  <c r="ED77" i="102"/>
  <c r="ED29" i="102" l="1"/>
  <c r="EF29" i="102"/>
  <c r="EG29" i="102" s="1"/>
  <c r="EF78" i="102"/>
  <c r="EG78" i="102" s="1"/>
  <c r="ED78" i="102"/>
  <c r="ED30" i="102" l="1"/>
  <c r="EF30" i="102"/>
  <c r="EG30" i="102" s="1"/>
  <c r="EF79" i="102"/>
  <c r="EG79" i="102" s="1"/>
  <c r="ED79" i="102"/>
  <c r="EF31" i="102" l="1"/>
  <c r="EG31" i="102" s="1"/>
  <c r="ED31" i="102"/>
  <c r="ED80" i="102"/>
  <c r="EF80" i="102"/>
  <c r="EG80" i="102" s="1"/>
  <c r="EF32" i="102" l="1"/>
  <c r="EG32" i="102" s="1"/>
  <c r="ED32" i="102"/>
  <c r="EF81" i="102"/>
  <c r="EG81" i="102" s="1"/>
  <c r="ED81" i="102"/>
  <c r="EI34" i="102" l="1"/>
  <c r="EF35" i="102"/>
  <c r="EG35" i="102" s="1"/>
  <c r="ED35" i="102"/>
  <c r="EI32" i="102"/>
  <c r="ED82" i="102"/>
  <c r="EF82" i="102"/>
  <c r="EG82" i="102" s="1"/>
  <c r="EF83" i="102" l="1"/>
  <c r="EG83" i="102" s="1"/>
  <c r="ED83" i="102"/>
  <c r="ED36" i="102"/>
  <c r="EF36" i="102"/>
  <c r="EG36" i="102" s="1"/>
  <c r="EF84" i="102" l="1"/>
  <c r="EG84" i="102" s="1"/>
  <c r="ED84" i="102"/>
  <c r="EF37" i="102"/>
  <c r="EG37" i="102" s="1"/>
  <c r="ED37" i="102"/>
  <c r="EF85" i="102" l="1"/>
  <c r="EG85" i="102" s="1"/>
  <c r="ED85" i="102"/>
  <c r="ED38" i="102"/>
  <c r="EF38" i="102"/>
  <c r="EG38" i="102" s="1"/>
  <c r="EI86" i="102" l="1"/>
  <c r="EI85" i="102"/>
  <c r="EF87" i="102"/>
  <c r="EG87" i="102" s="1"/>
  <c r="ED87" i="102"/>
  <c r="ED39" i="102"/>
  <c r="EF39" i="102"/>
  <c r="EG39" i="102" s="1"/>
  <c r="EF40" i="102" l="1"/>
  <c r="EG40" i="102" s="1"/>
  <c r="ED40" i="102"/>
  <c r="ED88" i="102"/>
  <c r="EF88" i="102"/>
  <c r="EG88" i="102" s="1"/>
  <c r="EF89" i="102" l="1"/>
  <c r="EG89" i="102" s="1"/>
  <c r="ED89" i="102"/>
  <c r="EF41" i="102"/>
  <c r="EG41" i="102" s="1"/>
  <c r="ED41" i="102"/>
  <c r="EF90" i="102" l="1"/>
  <c r="EG90" i="102" s="1"/>
  <c r="ED90" i="102"/>
  <c r="ED42" i="102"/>
  <c r="EF42" i="102"/>
  <c r="EG42" i="102" s="1"/>
  <c r="ED91" i="102" l="1"/>
  <c r="EF91" i="102"/>
  <c r="EG91" i="102" s="1"/>
  <c r="ED43" i="102"/>
  <c r="EF43" i="102"/>
  <c r="EG43" i="102" s="1"/>
  <c r="ED92" i="102" l="1"/>
  <c r="EF92" i="102"/>
  <c r="EG92" i="102" s="1"/>
  <c r="EF44" i="102"/>
  <c r="EG44" i="102" s="1"/>
  <c r="ED44" i="102"/>
  <c r="EF93" i="102" l="1"/>
  <c r="EG93" i="102" s="1"/>
  <c r="ED93" i="102"/>
  <c r="EF45" i="102"/>
  <c r="EG45" i="102" s="1"/>
  <c r="ED45" i="102"/>
  <c r="EF94" i="102" l="1"/>
  <c r="EG94" i="102" s="1"/>
  <c r="ED94" i="102"/>
  <c r="EF46" i="102"/>
  <c r="EG46" i="102" s="1"/>
  <c r="ED46" i="102"/>
  <c r="EI47" i="102" l="1"/>
  <c r="EF95" i="102"/>
  <c r="EG95" i="102" s="1"/>
  <c r="ED95" i="102"/>
  <c r="EF48" i="102"/>
  <c r="EG48" i="102" s="1"/>
  <c r="ED48" i="102"/>
  <c r="EI46" i="102"/>
  <c r="EF96" i="102" l="1"/>
  <c r="EG96" i="102" s="1"/>
  <c r="ED96" i="102"/>
  <c r="EF49" i="102"/>
  <c r="EG49" i="102" s="1"/>
  <c r="ED49" i="102"/>
  <c r="EF97" i="102" l="1"/>
  <c r="EG97" i="102" s="1"/>
  <c r="ED97" i="102"/>
  <c r="EF50" i="102"/>
  <c r="EG50" i="102" s="1"/>
  <c r="ED50" i="102"/>
  <c r="EF98" i="102" l="1"/>
  <c r="EG98" i="102" s="1"/>
  <c r="ED98" i="102"/>
  <c r="EF51" i="102"/>
  <c r="EG51" i="102" s="1"/>
  <c r="ED51" i="102"/>
  <c r="EI99" i="102" l="1"/>
  <c r="EI98" i="102"/>
  <c r="ED100" i="102"/>
  <c r="EF100" i="102"/>
  <c r="EG100" i="102" s="1"/>
  <c r="EF52" i="102"/>
  <c r="EG52" i="102" s="1"/>
  <c r="ED52" i="102"/>
  <c r="EF53" i="102" l="1"/>
  <c r="EG53" i="102" s="1"/>
  <c r="ED53" i="102"/>
  <c r="ED101" i="102"/>
  <c r="EF101" i="102"/>
  <c r="EG101" i="102" s="1"/>
  <c r="ED54" i="102" l="1"/>
  <c r="EF54" i="102"/>
  <c r="EG54" i="102" s="1"/>
  <c r="EF102" i="102"/>
  <c r="EG102" i="102" s="1"/>
  <c r="ED102" i="102"/>
  <c r="EF55" i="102" l="1"/>
  <c r="EG55" i="102" s="1"/>
  <c r="ED55" i="102"/>
  <c r="EF103" i="102"/>
  <c r="EG103" i="102" s="1"/>
  <c r="ED103" i="102"/>
  <c r="EF56" i="102" l="1"/>
  <c r="EG56" i="102" s="1"/>
  <c r="ED56" i="102"/>
  <c r="ED104" i="102"/>
  <c r="EF104" i="102"/>
  <c r="EG104" i="102" s="1"/>
  <c r="EF57" i="102" l="1"/>
  <c r="EG57" i="102" s="1"/>
  <c r="ED57" i="102"/>
  <c r="EF105" i="102"/>
  <c r="EG105" i="102" s="1"/>
  <c r="ED105" i="102"/>
  <c r="ED58" i="102" l="1"/>
  <c r="EF58" i="102"/>
  <c r="EG58" i="102" s="1"/>
  <c r="EF106" i="102"/>
  <c r="EG106" i="102" s="1"/>
  <c r="ED106" i="102"/>
  <c r="EF59" i="102" l="1"/>
  <c r="EG59" i="102" s="1"/>
  <c r="EI73" i="102" s="1"/>
  <c r="ED59" i="102"/>
  <c r="ED107" i="102"/>
  <c r="EF107" i="102"/>
  <c r="EG107" i="102" s="1"/>
  <c r="EI59" i="102" l="1"/>
  <c r="EI72" i="102"/>
  <c r="EF108" i="102"/>
  <c r="EG108" i="102" s="1"/>
  <c r="ED108" i="102"/>
  <c r="ED109" i="102" l="1"/>
  <c r="EF109" i="102"/>
  <c r="EG109" i="102" s="1"/>
  <c r="EF110" i="102" l="1"/>
  <c r="EG110" i="102" s="1"/>
  <c r="ED110" i="102"/>
  <c r="ED111" i="102" l="1"/>
  <c r="EF111" i="102"/>
  <c r="EG111" i="102" s="1"/>
  <c r="EI112" i="102" l="1"/>
  <c r="EF113" i="102"/>
  <c r="EG113" i="102" s="1"/>
  <c r="EI111" i="102"/>
  <c r="ED113" i="102"/>
  <c r="ED114" i="102" l="1"/>
  <c r="EF114" i="102"/>
  <c r="EG114" i="102" s="1"/>
  <c r="EF115" i="102" l="1"/>
  <c r="EG115" i="102" s="1"/>
  <c r="ED115" i="102"/>
  <c r="ED116" i="102" l="1"/>
  <c r="EF116" i="102"/>
  <c r="EG116" i="102" s="1"/>
  <c r="EF117" i="102" l="1"/>
  <c r="EG117" i="102" s="1"/>
  <c r="ED117" i="102"/>
  <c r="EF118" i="102" l="1"/>
  <c r="EG118" i="102" s="1"/>
  <c r="ED118" i="102"/>
  <c r="ED119" i="102" l="1"/>
  <c r="EF119" i="102"/>
  <c r="EG119" i="102" s="1"/>
  <c r="EF120" i="102" l="1"/>
  <c r="EG120" i="102" s="1"/>
  <c r="ED120" i="102"/>
  <c r="ED121" i="102" l="1"/>
  <c r="EF121" i="102"/>
  <c r="EG121" i="102" s="1"/>
  <c r="ED122" i="102" l="1"/>
  <c r="EF122" i="102"/>
  <c r="EG122" i="102" s="1"/>
  <c r="ED123" i="102" l="1"/>
  <c r="EF123" i="102"/>
  <c r="EG123" i="102" s="1"/>
  <c r="EF124" i="102" l="1"/>
  <c r="EG124" i="102" s="1"/>
  <c r="ED124" i="102"/>
  <c r="EI125" i="102" l="1"/>
  <c r="EF126" i="102"/>
  <c r="EG126" i="102" s="1"/>
  <c r="EI124" i="102"/>
  <c r="ED126" i="102"/>
  <c r="EF127" i="102" l="1"/>
  <c r="EG127" i="102" s="1"/>
  <c r="ED127" i="102"/>
  <c r="ED128" i="102" l="1"/>
  <c r="EF128" i="102"/>
  <c r="EG128" i="102" s="1"/>
  <c r="ED129" i="102" l="1"/>
  <c r="EF129" i="102"/>
  <c r="EG129" i="102" s="1"/>
  <c r="EF130" i="102" l="1"/>
  <c r="EG130" i="102" s="1"/>
  <c r="ED130" i="102"/>
  <c r="EF131" i="102" l="1"/>
  <c r="EG131" i="102" s="1"/>
  <c r="ED131" i="102"/>
  <c r="ED132" i="102" l="1"/>
  <c r="EF132" i="102"/>
  <c r="EG132" i="102" s="1"/>
  <c r="ED133" i="102" l="1"/>
  <c r="EF133" i="102"/>
  <c r="EG133" i="102" s="1"/>
  <c r="EF134" i="102" l="1"/>
  <c r="EG134" i="102" s="1"/>
  <c r="ED134" i="102"/>
  <c r="EF135" i="102" l="1"/>
  <c r="EG135" i="102" s="1"/>
  <c r="ED135" i="102"/>
  <c r="EF136" i="102" l="1"/>
  <c r="EG136" i="102" s="1"/>
  <c r="ED136" i="102"/>
  <c r="ED137" i="102" l="1"/>
  <c r="EI137" i="102" s="1"/>
  <c r="EF137" i="102"/>
  <c r="EG137" i="102" s="1"/>
  <c r="EI138" i="102" s="1"/>
</calcChain>
</file>

<file path=xl/sharedStrings.xml><?xml version="1.0" encoding="utf-8"?>
<sst xmlns="http://schemas.openxmlformats.org/spreadsheetml/2006/main" count="8125" uniqueCount="1086">
  <si>
    <t>Tampa Electric Company</t>
  </si>
  <si>
    <t xml:space="preserve"> </t>
  </si>
  <si>
    <t>Period</t>
  </si>
  <si>
    <t>Line</t>
  </si>
  <si>
    <t>(in Dollars)</t>
  </si>
  <si>
    <t>End of</t>
  </si>
  <si>
    <t>Total</t>
  </si>
  <si>
    <t>Description of O&amp;M Activities</t>
  </si>
  <si>
    <t>Notes:</t>
  </si>
  <si>
    <t>O&amp;M Activities</t>
  </si>
  <si>
    <t>Demand</t>
  </si>
  <si>
    <t>Energy</t>
  </si>
  <si>
    <t>Retail Energy Jurisdictional Factor</t>
  </si>
  <si>
    <t>Retail Demand Jurisdictional Factor</t>
  </si>
  <si>
    <t>Total Jurisdictional Recoverable Costs for O&amp;M</t>
  </si>
  <si>
    <t>Capital Investment Projects-Recoverable Costs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</si>
  <si>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</si>
  <si>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</si>
  <si>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</si>
  <si>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</si>
  <si>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</si>
  <si>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</si>
  <si>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</si>
  <si>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</si>
  <si>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d. Other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</si>
  <si>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</si>
  <si>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</si>
  <si>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</si>
  <si>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</si>
  <si>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</si>
  <si>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</si>
  <si>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a.  Recoverable Costs Allocated to Energy</t>
  </si>
  <si>
    <t>b.  Recoverable Costs Allocated to Demand</t>
  </si>
  <si>
    <t>Energy Jurisdictional Factor</t>
  </si>
  <si>
    <t>Demand Jurisdictional Factor</t>
  </si>
  <si>
    <t>Total Jurisdictional Recoverable Costs (Lines 12 + 13)</t>
  </si>
  <si>
    <t>(A)</t>
  </si>
  <si>
    <t>(B)</t>
  </si>
  <si>
    <t>Line 9a x Line 10</t>
  </si>
  <si>
    <t>(C)</t>
  </si>
  <si>
    <t>Line 9b x Line 11</t>
  </si>
  <si>
    <t xml:space="preserve">d. Other </t>
  </si>
  <si>
    <t>(D)</t>
  </si>
  <si>
    <t>FLUE GAS CONDITIONING - BB1 (L-34)</t>
  </si>
  <si>
    <t>FLUE GAS CONDITIONING - BB2 (L-35)</t>
  </si>
  <si>
    <t>IN SERVICE</t>
  </si>
  <si>
    <t xml:space="preserve">DEPREC. </t>
  </si>
  <si>
    <t>RATE</t>
  </si>
  <si>
    <t>EXP.</t>
  </si>
  <si>
    <t>ACC. DEPR.</t>
  </si>
  <si>
    <t>BIG BEND FUEL TANK #1  (B14)</t>
  </si>
  <si>
    <t>BIG BEND FUEL TANK #2  (B03)</t>
  </si>
  <si>
    <t xml:space="preserve">TOTAL FLUE GAS CONDITIONING </t>
  </si>
  <si>
    <t>Adjusted</t>
  </si>
  <si>
    <t>In Service</t>
  </si>
  <si>
    <t>ROI</t>
  </si>
  <si>
    <t>Blended</t>
  </si>
  <si>
    <t xml:space="preserve">Line 9a x Line 10 </t>
  </si>
  <si>
    <t>(E)</t>
  </si>
  <si>
    <t>(F)</t>
  </si>
  <si>
    <t>1.</t>
  </si>
  <si>
    <t>a.</t>
  </si>
  <si>
    <t>b.</t>
  </si>
  <si>
    <t>c.</t>
  </si>
  <si>
    <t>2.</t>
  </si>
  <si>
    <t>d.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</si>
  <si>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</si>
  <si>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</si>
  <si>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</si>
  <si>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</si>
  <si>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</si>
  <si>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</si>
  <si>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</si>
  <si>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</si>
  <si>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</si>
  <si>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</si>
  <si>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</si>
  <si>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</si>
  <si>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BLENDED</t>
  </si>
  <si>
    <t>(In Dollars)</t>
  </si>
  <si>
    <t>(1)</t>
  </si>
  <si>
    <t>(2)</t>
  </si>
  <si>
    <t>(3)</t>
  </si>
  <si>
    <t>(4)</t>
  </si>
  <si>
    <t>Method of Classification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</si>
  <si>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</si>
  <si>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</si>
  <si>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</si>
  <si>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</si>
  <si>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</si>
  <si>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</si>
  <si>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</si>
  <si>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</si>
  <si>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</si>
  <si>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</si>
  <si>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</si>
  <si>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</si>
  <si>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Description (A)</t>
  </si>
  <si>
    <t>e.</t>
  </si>
  <si>
    <t>f.</t>
  </si>
  <si>
    <t>j.</t>
  </si>
  <si>
    <t>k.</t>
  </si>
  <si>
    <t>l.</t>
  </si>
  <si>
    <t>m.</t>
  </si>
  <si>
    <t>Line 3 x Line 5</t>
  </si>
  <si>
    <t>Line 4 x Line 6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</si>
  <si>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</si>
  <si>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</si>
  <si>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</si>
  <si>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</si>
  <si>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</si>
  <si>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</si>
  <si>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</si>
  <si>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</si>
  <si>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</si>
  <si>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</si>
  <si>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</si>
  <si>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</si>
  <si>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</si>
  <si>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</si>
  <si>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</si>
  <si>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</si>
  <si>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</si>
  <si>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</si>
  <si>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</si>
  <si>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</si>
  <si>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</si>
  <si>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</si>
  <si>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</si>
  <si>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</si>
  <si>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</si>
  <si>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</si>
  <si>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(2) - Column (1) / Total Column (1)</t>
  </si>
  <si>
    <t>Column (4) - Column (2) x Column (3)</t>
  </si>
  <si>
    <t>ck</t>
  </si>
  <si>
    <t>BIG BEND #4 CEM ADDITION  (L-13)</t>
  </si>
  <si>
    <t>d. Other - AFUDC (excl from CWIP)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</si>
  <si>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</si>
  <si>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</si>
  <si>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</si>
  <si>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</si>
  <si>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</si>
  <si>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</si>
  <si>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</si>
  <si>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</si>
  <si>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</si>
  <si>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</si>
  <si>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</si>
  <si>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</si>
  <si>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Month</t>
  </si>
  <si>
    <t>(5)</t>
  </si>
  <si>
    <t>(6)</t>
  </si>
  <si>
    <t>(7)</t>
  </si>
  <si>
    <t>(8)</t>
  </si>
  <si>
    <t>(9)</t>
  </si>
  <si>
    <t>Projected</t>
  </si>
  <si>
    <t>(%)</t>
  </si>
  <si>
    <t>Costs</t>
  </si>
  <si>
    <t>Transmission</t>
  </si>
  <si>
    <t xml:space="preserve">Activities (Lines 7 + 8) </t>
  </si>
  <si>
    <t xml:space="preserve">Jurisdictional Energy Recoverable Costs (A) </t>
  </si>
  <si>
    <t xml:space="preserve">Jurisdictional Demand Recoverable Costs (B)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</si>
  <si>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</si>
  <si>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In-Service activity</t>
  </si>
  <si>
    <t>depreciation activity</t>
  </si>
  <si>
    <t>in-service activity</t>
  </si>
  <si>
    <t>Dec 16</t>
  </si>
  <si>
    <t>Total Projected Jurisdictional Amount Adjusted for Taxes</t>
  </si>
  <si>
    <t>Calculation of the Projected Period Amount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</si>
  <si>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</si>
  <si>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</si>
  <si>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</si>
  <si>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</si>
  <si>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</si>
  <si>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</si>
  <si>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</si>
  <si>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</si>
  <si>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</si>
  <si>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</si>
  <si>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</si>
  <si>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</si>
  <si>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Form 42-8B</t>
  </si>
  <si>
    <t>Page 2 of 26</t>
  </si>
  <si>
    <t>Page 3 of 26</t>
  </si>
  <si>
    <t>Page 4 of 26</t>
  </si>
  <si>
    <t>Page 5 of 26</t>
  </si>
  <si>
    <t>Jan 18</t>
  </si>
  <si>
    <t>Feb 19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</si>
  <si>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</si>
  <si>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</si>
  <si>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</si>
  <si>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</si>
  <si>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</si>
  <si>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</si>
  <si>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</si>
  <si>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</si>
  <si>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</si>
  <si>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</si>
  <si>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</si>
  <si>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</si>
  <si>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</si>
  <si>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</si>
  <si>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</si>
  <si>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</si>
  <si>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</si>
  <si>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</si>
  <si>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</si>
  <si>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</si>
  <si>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</si>
  <si>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</si>
  <si>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</si>
  <si>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</si>
  <si>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</si>
  <si>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Apr 20</t>
  </si>
  <si>
    <t>May 20</t>
  </si>
  <si>
    <t>Jun 20</t>
  </si>
  <si>
    <t>Jul 20</t>
  </si>
  <si>
    <t>Aug 20</t>
  </si>
  <si>
    <t>Sep 20</t>
  </si>
  <si>
    <t>Oct 20</t>
  </si>
  <si>
    <t>Nov 20</t>
  </si>
  <si>
    <t>Dec 20</t>
  </si>
  <si>
    <t>Mar 21</t>
  </si>
  <si>
    <t>Apr 21</t>
  </si>
  <si>
    <t>May 21</t>
  </si>
  <si>
    <t>Jun 21</t>
  </si>
  <si>
    <t>Jul 21</t>
  </si>
  <si>
    <t>Aug 21</t>
  </si>
  <si>
    <t>Sep 21</t>
  </si>
  <si>
    <t>Oct 21</t>
  </si>
  <si>
    <t>Nov 21</t>
  </si>
  <si>
    <t>Dec 21</t>
  </si>
  <si>
    <t>Projection</t>
  </si>
  <si>
    <t>Jan 22</t>
  </si>
  <si>
    <t>Feb 22</t>
  </si>
  <si>
    <t>Mar 22</t>
  </si>
  <si>
    <t>Apr 22</t>
  </si>
  <si>
    <t>May 22</t>
  </si>
  <si>
    <t>Jun 22</t>
  </si>
  <si>
    <t>Jul 22</t>
  </si>
  <si>
    <t>Aug 22</t>
  </si>
  <si>
    <t>Sep 22</t>
  </si>
  <si>
    <t>Oct 22</t>
  </si>
  <si>
    <t>Nov 22</t>
  </si>
  <si>
    <t>Dec 22</t>
  </si>
  <si>
    <t>Jan 23</t>
  </si>
  <si>
    <t>Feb 23</t>
  </si>
  <si>
    <t>Mar 23</t>
  </si>
  <si>
    <t>Apr 23</t>
  </si>
  <si>
    <t>May 23</t>
  </si>
  <si>
    <t>Jun 23</t>
  </si>
  <si>
    <t>Jul 23</t>
  </si>
  <si>
    <t>Aug 23</t>
  </si>
  <si>
    <t>Sep 23</t>
  </si>
  <si>
    <t>Oct 23</t>
  </si>
  <si>
    <t>Nov 23</t>
  </si>
  <si>
    <t>Dec 23</t>
  </si>
  <si>
    <t>Jan 24</t>
  </si>
  <si>
    <t>Feb 24</t>
  </si>
  <si>
    <t>Mar 24</t>
  </si>
  <si>
    <t>Apr 24</t>
  </si>
  <si>
    <t>May 24</t>
  </si>
  <si>
    <t>Jun 24</t>
  </si>
  <si>
    <t>Jul 24</t>
  </si>
  <si>
    <t>Aug 24</t>
  </si>
  <si>
    <t>Sep 24</t>
  </si>
  <si>
    <t>Oct 24</t>
  </si>
  <si>
    <t>Nov 24</t>
  </si>
  <si>
    <t>Dec 24</t>
  </si>
  <si>
    <t>Jan 25</t>
  </si>
  <si>
    <t>Feb 25</t>
  </si>
  <si>
    <t>Mar 25</t>
  </si>
  <si>
    <t>Apr 25</t>
  </si>
  <si>
    <t>May 25</t>
  </si>
  <si>
    <t>Jun 25</t>
  </si>
  <si>
    <t>Jul 25</t>
  </si>
  <si>
    <t>Aug 25</t>
  </si>
  <si>
    <t>Sep 25</t>
  </si>
  <si>
    <t>Oct 25</t>
  </si>
  <si>
    <t>Nov 25</t>
  </si>
  <si>
    <t>Dec 25</t>
  </si>
  <si>
    <t>Jan 26</t>
  </si>
  <si>
    <t>Feb 26</t>
  </si>
  <si>
    <t>Mar 26</t>
  </si>
  <si>
    <t>Apr 26</t>
  </si>
  <si>
    <t>May 26</t>
  </si>
  <si>
    <t>Jun 26</t>
  </si>
  <si>
    <t>Jul 26</t>
  </si>
  <si>
    <t>Aug 26</t>
  </si>
  <si>
    <t>Sep 26</t>
  </si>
  <si>
    <t>Oct 26</t>
  </si>
  <si>
    <t>Nov 26</t>
  </si>
  <si>
    <t>Dec 26</t>
  </si>
  <si>
    <t>TBD</t>
  </si>
  <si>
    <t>Page 1 of 27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</si>
  <si>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</si>
  <si>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</si>
  <si>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</si>
  <si>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</si>
  <si>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</si>
  <si>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</si>
  <si>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</si>
  <si>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</si>
  <si>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</si>
  <si>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</si>
  <si>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Dec Y0</t>
  </si>
  <si>
    <t>Feb Y1</t>
  </si>
  <si>
    <t>Mar Y1</t>
  </si>
  <si>
    <t>Apr Y1</t>
  </si>
  <si>
    <t>May Y1</t>
  </si>
  <si>
    <t>Jun Y1</t>
  </si>
  <si>
    <t>Jul Y1</t>
  </si>
  <si>
    <t>Aug Y1</t>
  </si>
  <si>
    <t>Sep Y1</t>
  </si>
  <si>
    <t>Oct Y1</t>
  </si>
  <si>
    <t>Nov Y1</t>
  </si>
  <si>
    <t>Dec Y1</t>
  </si>
  <si>
    <t>Jan Y1</t>
  </si>
  <si>
    <t>Feb Y2</t>
  </si>
  <si>
    <t>Mar Y2</t>
  </si>
  <si>
    <t>Apr Y2</t>
  </si>
  <si>
    <t>May Y2</t>
  </si>
  <si>
    <t>Jun Y2</t>
  </si>
  <si>
    <t>Jul Y2</t>
  </si>
  <si>
    <t>Aug Y2</t>
  </si>
  <si>
    <t>Sep Y2</t>
  </si>
  <si>
    <t>Oct Y2</t>
  </si>
  <si>
    <t>Nov Y2</t>
  </si>
  <si>
    <t>Dec Y2</t>
  </si>
  <si>
    <t>Jan Y2</t>
  </si>
  <si>
    <t>Feb Y3</t>
  </si>
  <si>
    <t>Mar Y3</t>
  </si>
  <si>
    <t>Apr Y3</t>
  </si>
  <si>
    <t>May Y3</t>
  </si>
  <si>
    <t>Jun Y3</t>
  </si>
  <si>
    <t>Jul Y3</t>
  </si>
  <si>
    <t>Aug Y3</t>
  </si>
  <si>
    <t>Sep Y3</t>
  </si>
  <si>
    <t>Oct Y3</t>
  </si>
  <si>
    <t>Nov Y3</t>
  </si>
  <si>
    <t>Dec Y3</t>
  </si>
  <si>
    <t>Jan Y3</t>
  </si>
  <si>
    <t>Feb Y4</t>
  </si>
  <si>
    <t>Mar Y4</t>
  </si>
  <si>
    <t>Apr Y4</t>
  </si>
  <si>
    <t>May Y4</t>
  </si>
  <si>
    <t>Jun Y4</t>
  </si>
  <si>
    <t>Jul Y4</t>
  </si>
  <si>
    <t>Aug Y4</t>
  </si>
  <si>
    <t>Sep Y4</t>
  </si>
  <si>
    <t>Oct Y4</t>
  </si>
  <si>
    <t>Nov Y4</t>
  </si>
  <si>
    <t>Dec Y4</t>
  </si>
  <si>
    <t>Jan Y4</t>
  </si>
  <si>
    <t>Apr Y5</t>
  </si>
  <si>
    <t>May Y5</t>
  </si>
  <si>
    <t>Jun Y5</t>
  </si>
  <si>
    <t>Jul Y5</t>
  </si>
  <si>
    <t>Aug Y5</t>
  </si>
  <si>
    <t>Sep Y5</t>
  </si>
  <si>
    <t>Oct Y5</t>
  </si>
  <si>
    <t>Nov Y5</t>
  </si>
  <si>
    <t>Dec Y5</t>
  </si>
  <si>
    <t>Feb Y6</t>
  </si>
  <si>
    <t>Mar Y6</t>
  </si>
  <si>
    <t>Apr Y6</t>
  </si>
  <si>
    <t>May Y6</t>
  </si>
  <si>
    <t>Jun Y6</t>
  </si>
  <si>
    <t>Jul Y6</t>
  </si>
  <si>
    <t>Aug Y6</t>
  </si>
  <si>
    <t>Sep Y6</t>
  </si>
  <si>
    <t>Oct Y6</t>
  </si>
  <si>
    <t>Nov Y6</t>
  </si>
  <si>
    <t>Dec Y6</t>
  </si>
  <si>
    <t>Jan Y6</t>
  </si>
  <si>
    <t>Feb Y7</t>
  </si>
  <si>
    <t>Mar Y7</t>
  </si>
  <si>
    <t>Apr Y7</t>
  </si>
  <si>
    <t>May Y7</t>
  </si>
  <si>
    <t>Jun Y7</t>
  </si>
  <si>
    <t>Jul Y7</t>
  </si>
  <si>
    <t>Aug Y7</t>
  </si>
  <si>
    <t>Sep Y7</t>
  </si>
  <si>
    <t>Oct Y7</t>
  </si>
  <si>
    <t>Nov Y7</t>
  </si>
  <si>
    <t>Dec Y7</t>
  </si>
  <si>
    <t>Jan Y7</t>
  </si>
  <si>
    <t>Feb Y8</t>
  </si>
  <si>
    <t>Mar Y8</t>
  </si>
  <si>
    <t>Apr Y8</t>
  </si>
  <si>
    <t>May Y8</t>
  </si>
  <si>
    <t>Jun Y8</t>
  </si>
  <si>
    <t>Jul Y8</t>
  </si>
  <si>
    <t>Aug Y8</t>
  </si>
  <si>
    <t>Sep Y8</t>
  </si>
  <si>
    <t>Oct Y8</t>
  </si>
  <si>
    <t>Nov Y8</t>
  </si>
  <si>
    <t>Dec Y8</t>
  </si>
  <si>
    <t>Jan Y8</t>
  </si>
  <si>
    <t>Feb Y9</t>
  </si>
  <si>
    <t>Mar Y9</t>
  </si>
  <si>
    <t>Apr Y9</t>
  </si>
  <si>
    <t>May Y9</t>
  </si>
  <si>
    <t>Jun Y9</t>
  </si>
  <si>
    <t>Jul Y9</t>
  </si>
  <si>
    <t>Aug Y9</t>
  </si>
  <si>
    <t>Sep Y9</t>
  </si>
  <si>
    <t>Oct Y9</t>
  </si>
  <si>
    <t>Nov Y9</t>
  </si>
  <si>
    <t>Dec Y9</t>
  </si>
  <si>
    <t>Jan Y9</t>
  </si>
  <si>
    <t>Feb Y10</t>
  </si>
  <si>
    <t>Mar Y10</t>
  </si>
  <si>
    <t>Apr Y10</t>
  </si>
  <si>
    <t>May Y10</t>
  </si>
  <si>
    <t>Jun Y10</t>
  </si>
  <si>
    <t>Jul Y10</t>
  </si>
  <si>
    <t>Aug Y10</t>
  </si>
  <si>
    <t>Sep Y10</t>
  </si>
  <si>
    <t>Oct Y10</t>
  </si>
  <si>
    <t>Nov Y10</t>
  </si>
  <si>
    <t>Dec Y10</t>
  </si>
  <si>
    <t>Jan Y10</t>
  </si>
  <si>
    <t>Useful Life</t>
  </si>
  <si>
    <t>Deprec Rate</t>
  </si>
  <si>
    <t>Capital</t>
  </si>
  <si>
    <t>O&amp;M</t>
  </si>
  <si>
    <t>Asset Group</t>
  </si>
  <si>
    <t>Accum. Deferred Inc. Taxes &amp; Zero Cost ITC's</t>
  </si>
  <si>
    <t>ROI-Equity Rate</t>
  </si>
  <si>
    <t>ROI-Debt Rate</t>
  </si>
  <si>
    <t xml:space="preserve">Plant-in-Service/Depreciation Base </t>
  </si>
  <si>
    <t>a.  Equity Component Grossed Up For Taxes (A)</t>
  </si>
  <si>
    <t>b.  Debt Component Grossed Up For Taxes (B)</t>
  </si>
  <si>
    <t>a.  Depreciation (C)</t>
  </si>
  <si>
    <t>Summary of Revenue Requirement</t>
  </si>
  <si>
    <t>Depreciation</t>
  </si>
  <si>
    <t>ROI-Equity</t>
  </si>
  <si>
    <t>Total ROI</t>
  </si>
  <si>
    <t>Total Recoverable Costs</t>
  </si>
  <si>
    <t>Ten-Year</t>
  </si>
  <si>
    <t>Total Jurisdictional Recoverable Costs</t>
  </si>
  <si>
    <t>Net Income</t>
  </si>
  <si>
    <t>2020</t>
  </si>
  <si>
    <t>2022</t>
  </si>
  <si>
    <t>2023</t>
  </si>
  <si>
    <t>2024</t>
  </si>
  <si>
    <t>Alternate Calculation of Rate Impact</t>
  </si>
  <si>
    <t>Cumulative Rate Impact per 1000 kWh (assumes Y1 is 2020)</t>
  </si>
  <si>
    <t>Cumulative Rate Impact ($ per 1000 kWh):</t>
  </si>
  <si>
    <t>Year-over-year increase in Residential rates:</t>
  </si>
  <si>
    <t>2025</t>
  </si>
  <si>
    <t>2026</t>
  </si>
  <si>
    <t>2027</t>
  </si>
  <si>
    <t>2028</t>
  </si>
  <si>
    <t>2029</t>
  </si>
  <si>
    <t xml:space="preserve">Revenue </t>
  </si>
  <si>
    <t>Under-recovery 40740x0 (map to revenue)</t>
  </si>
  <si>
    <t>Excluding GRT (gross receipts tax)</t>
  </si>
  <si>
    <t>Deprec</t>
  </si>
  <si>
    <t>Account/</t>
  </si>
  <si>
    <t>Sub-account</t>
  </si>
  <si>
    <t>Rate*</t>
  </si>
  <si>
    <t>Number</t>
  </si>
  <si>
    <t>Title</t>
  </si>
  <si>
    <t>DISTRIBUTION PLANT</t>
  </si>
  <si>
    <t xml:space="preserve">LAND RIGHTS </t>
  </si>
  <si>
    <t>STRUCTURES &amp; IMPROVEMENTS</t>
  </si>
  <si>
    <t>STATION EQUIPMENT</t>
  </si>
  <si>
    <t>POLES, TOWERS &amp; FIXTURES</t>
  </si>
  <si>
    <t>OVERHEAD CONDUCTORS &amp; DEVICES</t>
  </si>
  <si>
    <t>UNDERGROUND CONDUIT</t>
  </si>
  <si>
    <t>UNDERGROUND CONDUCTORS &amp; DEVICES</t>
  </si>
  <si>
    <t>LINE TRANSFORMERS</t>
  </si>
  <si>
    <t>OVERHEAD SERVICES</t>
  </si>
  <si>
    <t>UNDERGROUND SERVICE</t>
  </si>
  <si>
    <t>METERS</t>
  </si>
  <si>
    <t>STREET LIGHTING &amp; SIGNAL SYSTEMS</t>
  </si>
  <si>
    <t>TRANSMISSION PLANT</t>
  </si>
  <si>
    <t>TOWERS &amp; FIXTURES</t>
  </si>
  <si>
    <t>POLES &amp; FIXTURES</t>
  </si>
  <si>
    <t>CLEARING RIGHTS-OF-WAY</t>
  </si>
  <si>
    <t>ROADS AND TRAILS</t>
  </si>
  <si>
    <t>A</t>
  </si>
  <si>
    <t>B</t>
  </si>
  <si>
    <t>WACC</t>
  </si>
  <si>
    <t>c.  Amortization</t>
  </si>
  <si>
    <t>d.  Dismantlement</t>
  </si>
  <si>
    <t>Transmission Asset Upgrades</t>
  </si>
  <si>
    <t>Substation Extreme Weather Protection</t>
  </si>
  <si>
    <t>FP</t>
  </si>
  <si>
    <t>FP Description</t>
  </si>
  <si>
    <t>Depr Grp</t>
  </si>
  <si>
    <t>Exp Type</t>
  </si>
  <si>
    <t>Charge Type</t>
  </si>
  <si>
    <t>Year</t>
  </si>
  <si>
    <t>PRE-09361</t>
  </si>
  <si>
    <t>SPP - OH to UG Conversion</t>
  </si>
  <si>
    <t>Distribution Line - Acct 367</t>
  </si>
  <si>
    <t>Additions</t>
  </si>
  <si>
    <t>Other Costs</t>
  </si>
  <si>
    <t>Retirements</t>
  </si>
  <si>
    <t>PRE-09362</t>
  </si>
  <si>
    <t>Distribution Line - Acct 364</t>
  </si>
  <si>
    <t>PRE-09360</t>
  </si>
  <si>
    <t>SPP - Transmission Asset Upgrades</t>
  </si>
  <si>
    <t>Transmission Line - Acct 355</t>
  </si>
  <si>
    <t>PRE-09401</t>
  </si>
  <si>
    <t>SPP - Transmission Access</t>
  </si>
  <si>
    <t>Transmission Line - Acct 359</t>
  </si>
  <si>
    <t>PRE-09400</t>
  </si>
  <si>
    <t>SPP - Substation Extreme Weather Protection</t>
  </si>
  <si>
    <t>Dist Sub - Acct 361</t>
  </si>
  <si>
    <t>SPP - Distr OH to UG Conversion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</si>
  <si>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</si>
  <si>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</si>
  <si>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</si>
  <si>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</si>
  <si>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</si>
  <si>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</si>
  <si>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</si>
  <si>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</si>
  <si>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</si>
  <si>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For Program: Transmission Asset Upgrades</t>
  </si>
  <si>
    <t>Less:  Net Accumulated Depreciation</t>
  </si>
  <si>
    <t>Clearings to Plant In-Service Assumptions</t>
  </si>
  <si>
    <t>Initial Projection</t>
  </si>
  <si>
    <t>Summary of Projected Period Recovery Amount</t>
  </si>
  <si>
    <t>Energy ($)</t>
  </si>
  <si>
    <t>Demand ($)</t>
  </si>
  <si>
    <t>Total ($)</t>
  </si>
  <si>
    <t>Total Jurisdictional Revenue Requirements for the Projected Period</t>
  </si>
  <si>
    <t>Jurisdictional Amount to Recovered/(Refunded) Adjusted for Taxes</t>
  </si>
  <si>
    <t xml:space="preserve">Revenue Tax Multiplier: </t>
  </si>
  <si>
    <t>Projected O&amp;M Activities</t>
  </si>
  <si>
    <t>Projected Capital Programs</t>
  </si>
  <si>
    <t>Total Jurisdictional Revenue Requirement for the Projected Period</t>
  </si>
  <si>
    <t>Demand-Related</t>
  </si>
  <si>
    <t>Energy-Related</t>
  </si>
  <si>
    <t>Storm Protection Plan (SPP)</t>
  </si>
  <si>
    <t>Storm Protection Plan Estimate</t>
  </si>
  <si>
    <t>Total Recoverable Capital</t>
  </si>
  <si>
    <t>Applicable depreciation rates are shown on each capital page</t>
  </si>
  <si>
    <t xml:space="preserve">Total </t>
  </si>
  <si>
    <t>Jurisdictional Amt to Recover/(Refund) Adjusted for Taxes</t>
  </si>
  <si>
    <t>*</t>
  </si>
  <si>
    <t>SPP - Targeted Distribution Overhead Hardening</t>
  </si>
  <si>
    <t>12 mo</t>
  </si>
  <si>
    <t>9 mo</t>
  </si>
  <si>
    <t>2022 O&amp;M</t>
  </si>
  <si>
    <t>2023 O&amp;M</t>
  </si>
  <si>
    <t>2024 O&amp;M</t>
  </si>
  <si>
    <t>2025 O&amp;M</t>
  </si>
  <si>
    <t>2026 O&amp;M</t>
  </si>
  <si>
    <t>2027 O&amp;M</t>
  </si>
  <si>
    <t>2028 O&amp;M</t>
  </si>
  <si>
    <t>2029 O&amp;M</t>
  </si>
  <si>
    <t>Clause?</t>
  </si>
  <si>
    <t>D</t>
  </si>
  <si>
    <t>Distribution Lateral Undergrounding</t>
  </si>
  <si>
    <t>Vegetation Management</t>
  </si>
  <si>
    <t>Plan Development Costs</t>
  </si>
  <si>
    <t>Internal Staffing (Dx only)</t>
  </si>
  <si>
    <t>Incremental Staffing (Dx only)</t>
  </si>
  <si>
    <t>Planned</t>
  </si>
  <si>
    <t>Supplemental</t>
  </si>
  <si>
    <t>Mid-cycle</t>
  </si>
  <si>
    <t>T</t>
  </si>
  <si>
    <t>Transmission SPP Veg Mgmnt</t>
  </si>
  <si>
    <t>Internal Staffing (Tx only)</t>
  </si>
  <si>
    <t>ROW Maintenance (Mowing, etc)</t>
  </si>
  <si>
    <t>69kv Incremental</t>
  </si>
  <si>
    <t>Distribution Overhead Feeder Hardening</t>
  </si>
  <si>
    <t>Transmission Access Enhancement</t>
  </si>
  <si>
    <t>Infrastructure Inspections</t>
  </si>
  <si>
    <t>Distribution Wood Pole Inspections</t>
  </si>
  <si>
    <t>Routine Ground Patrol - Trans</t>
  </si>
  <si>
    <t>Infrared Thermography - Trans</t>
  </si>
  <si>
    <t xml:space="preserve">Above Ground Inspection - Trans </t>
  </si>
  <si>
    <t>Ground Line Inspections - Trans</t>
  </si>
  <si>
    <t>Substation Inspections</t>
  </si>
  <si>
    <t>Common</t>
  </si>
  <si>
    <t>Other SHP Initiatives (Disaster Prep)</t>
  </si>
  <si>
    <t>no</t>
  </si>
  <si>
    <t>Distribution Pole Replacement O&amp;M (transfers)</t>
  </si>
  <si>
    <t>Program Support Labor $</t>
  </si>
  <si>
    <t>Vegetation Management - Trans</t>
  </si>
  <si>
    <t>Infrastructure Inspections - Distr</t>
  </si>
  <si>
    <t>Infrastructure Inspections - Trans</t>
  </si>
  <si>
    <t>O&amp;M Recoverable Through Clause</t>
  </si>
  <si>
    <t>O&amp;M in Plan but NOT Recoverable Through Clause</t>
  </si>
  <si>
    <t xml:space="preserve">Activities (Lines 10 + 11) </t>
  </si>
  <si>
    <t>DETERMINE WHETHER TO UPDATE, HIDE, OR DELETE</t>
  </si>
  <si>
    <t>SUMMARY FOR REVENUE REQUIREMENT (&amp; RATE IMPACT) CALCULATION</t>
  </si>
  <si>
    <t>SPP - Distribution Pole Replacements</t>
  </si>
  <si>
    <t>Clause</t>
  </si>
  <si>
    <t>yes</t>
  </si>
  <si>
    <t>depr. svgs</t>
  </si>
  <si>
    <t>Retirement</t>
  </si>
  <si>
    <t>1 mo</t>
  </si>
  <si>
    <t>For Program: Distribution Pole Replacements</t>
  </si>
  <si>
    <t>THIS CAPITAL PROGRAM DOES NOT GET INCLUDED IN CLAUSE</t>
  </si>
  <si>
    <t>This page is a copy of the Recoverable Capital Tab but also includes the ROI &amp; Deprec from Distribution Pole Replacements, which is not recoverable through the clause.</t>
  </si>
  <si>
    <t xml:space="preserve">f. </t>
  </si>
  <si>
    <t>SPP 1</t>
  </si>
  <si>
    <t>SPP 2</t>
  </si>
  <si>
    <t>SPP 3</t>
  </si>
  <si>
    <t>SPP4</t>
  </si>
  <si>
    <t>SPP 5</t>
  </si>
  <si>
    <t>SPP 6</t>
  </si>
  <si>
    <t>Transmission Vegetation Management</t>
  </si>
  <si>
    <t>Distribution Infrastructure Inspections</t>
  </si>
  <si>
    <t>Transmission Infrastructure Inspections</t>
  </si>
  <si>
    <t>Storm Protection Plan</t>
  </si>
  <si>
    <t>Other Legacy Storm Hardening Plan Items</t>
  </si>
  <si>
    <t>Common O&amp;M</t>
  </si>
  <si>
    <t>split</t>
  </si>
  <si>
    <t>Transmission Access Enhancements</t>
  </si>
  <si>
    <t>Distribution Pole Replacements</t>
  </si>
  <si>
    <t>For Program: Distribution Lateral Undergrounding</t>
  </si>
  <si>
    <t>All Capital Programs</t>
  </si>
  <si>
    <t>For Program: Distribution Overhead Feeder Hardening</t>
  </si>
  <si>
    <t>For Program: Transmission Access Enhancements</t>
  </si>
  <si>
    <t>Distribution Pole Replacement O&amp;M</t>
  </si>
  <si>
    <t>Total Revenue Requirement</t>
  </si>
  <si>
    <t>Reactive (Dx only) - a.k.a. "Unplanned"</t>
  </si>
  <si>
    <t>Distribution Vegetation Management - planned</t>
  </si>
  <si>
    <t>Distribution Vegetation Management - reactive</t>
  </si>
  <si>
    <t xml:space="preserve">d. </t>
  </si>
  <si>
    <t xml:space="preserve">e. </t>
  </si>
  <si>
    <t xml:space="preserve">g. </t>
  </si>
  <si>
    <t xml:space="preserve">h. </t>
  </si>
  <si>
    <t xml:space="preserve">i. </t>
  </si>
  <si>
    <t>Distribution Vegetation Management - planned+</t>
  </si>
  <si>
    <t>Vegetation Management - Distr "Planned+"</t>
  </si>
  <si>
    <t>Vegetation Management - Distr "Unplanned" ("Reactive")</t>
  </si>
  <si>
    <t>Transmission Vegetation Management - planned</t>
  </si>
  <si>
    <t>Transmission Vegetation Management - reactive</t>
  </si>
  <si>
    <t>2030</t>
  </si>
  <si>
    <t>2031</t>
  </si>
  <si>
    <t>Projected Period: 2022 through 2031</t>
  </si>
  <si>
    <t>2022 - 2031 TOTALS</t>
  </si>
  <si>
    <t>2022 to 2031</t>
  </si>
  <si>
    <t>2030 O&amp;M</t>
  </si>
  <si>
    <t>2031 O&amp;M</t>
  </si>
  <si>
    <t>2022-2031</t>
  </si>
  <si>
    <t>Dec'21</t>
  </si>
  <si>
    <t>Annual Escalation - not applied to all</t>
  </si>
  <si>
    <t>less VGM Reactive "Unplanned"</t>
  </si>
  <si>
    <t>15 mo</t>
  </si>
  <si>
    <t>N/A</t>
  </si>
  <si>
    <t>SPP - Distribution Overhead Feeder Hardening</t>
  </si>
  <si>
    <t>SPP - Transmission Access Enhancements</t>
  </si>
  <si>
    <t>100/0</t>
  </si>
  <si>
    <t>Recoverable Costs Allocated to Distribution Demand</t>
  </si>
  <si>
    <t>Recoverable Costs Allocated to Transmission Demand</t>
  </si>
  <si>
    <t>Distribution Demand Jurisdictional Factor</t>
  </si>
  <si>
    <t>Transmission Demand Jurisdictional Factor</t>
  </si>
  <si>
    <t xml:space="preserve">f.  Other </t>
  </si>
  <si>
    <t>Applicable depreciation savings rates are shown on each capital page</t>
  </si>
  <si>
    <t>Ad Valorem Tax Rate is 1.675%</t>
  </si>
  <si>
    <t>(G)</t>
  </si>
  <si>
    <t>Lease Accounting</t>
  </si>
  <si>
    <t>Capital Lease Calculations and Journal Entries</t>
  </si>
  <si>
    <t>(from PV calculation - debit ROU Asset and credit Lease Liability for same amount upon initial recognition)</t>
  </si>
  <si>
    <t>Initial Lease Liability and ROU Asset Balance</t>
  </si>
  <si>
    <t>Value of remaining lease payments</t>
  </si>
  <si>
    <t>Annual Rate</t>
  </si>
  <si>
    <t>Difference (to be added to ROU asset)</t>
  </si>
  <si>
    <t>AP Entry</t>
  </si>
  <si>
    <t>Capital Lease Entry</t>
  </si>
  <si>
    <t>1st Entry Plus Quarterly True Ups</t>
  </si>
  <si>
    <t>Quarterly Liability Entry</t>
  </si>
  <si>
    <t>D = B-C</t>
  </si>
  <si>
    <t>J</t>
  </si>
  <si>
    <t>E= A-D</t>
  </si>
  <si>
    <t>F</t>
  </si>
  <si>
    <t>G</t>
  </si>
  <si>
    <t>I = I + F - G</t>
  </si>
  <si>
    <t>Interest Expense Calculation</t>
  </si>
  <si>
    <t>Month #</t>
  </si>
  <si>
    <t>Beginning Balance</t>
  </si>
  <si>
    <t>Lease payment</t>
  </si>
  <si>
    <t>Interest Expense</t>
  </si>
  <si>
    <t>Total Lease Liability Change</t>
  </si>
  <si>
    <t>Ending Lease Liability Balance Short Term 2430101</t>
  </si>
  <si>
    <t>Ending Lease Liability Balance Long Term 2270201</t>
  </si>
  <si>
    <t>Ending Total Lease Liability Balance</t>
  </si>
  <si>
    <t>Leasehold Improvements</t>
  </si>
  <si>
    <t>Prepaid Rent</t>
  </si>
  <si>
    <t>Straight Line Amortization Expense</t>
  </si>
  <si>
    <t>Ending Right-of-Use Asset Balance 
1011200</t>
  </si>
  <si>
    <t>Lease Payment</t>
  </si>
  <si>
    <t>Prinipal Paid</t>
  </si>
  <si>
    <t>Interest
Paid</t>
  </si>
  <si>
    <t>Interest
Expense</t>
  </si>
  <si>
    <t>Interest Accrued</t>
  </si>
  <si>
    <t>Lease
Liability Total</t>
  </si>
  <si>
    <t>Dr. Lease Liability - Long Term
2270201</t>
  </si>
  <si>
    <t>Dr. Lease Liability - Short Term
2430101</t>
  </si>
  <si>
    <t>Dr. Sales Tax 6720060</t>
  </si>
  <si>
    <t>Cr. Cash
131XXXX</t>
  </si>
  <si>
    <t>Cr. ROU Asset (Accumulated Amortization) 1011000</t>
  </si>
  <si>
    <t>Dr. Amortization Expense (6800120 w D0098581)</t>
  </si>
  <si>
    <t>Dr. Interest Expense (7500060 w D0098581)</t>
  </si>
  <si>
    <t>Cr. Lease Liability - Long Term
2270201</t>
  </si>
  <si>
    <t>Cr. Lease Liability - Short Term 2430101</t>
  </si>
  <si>
    <t>JE Check</t>
  </si>
  <si>
    <t>Dr./(Cr.) ROU Asset (Accumulated Amortization) 1011000</t>
  </si>
  <si>
    <t>Dr. Amortization Expense (6810090 w SPP order)</t>
  </si>
  <si>
    <t>Dr./(Cr.) Lease Liability - Long Term 2270200</t>
  </si>
  <si>
    <t>Dr./(Cr.) Lease Liability - Short Term 2430100</t>
  </si>
  <si>
    <t>Dr. Interest Expense (6720010 w SPP order)</t>
  </si>
  <si>
    <t>Cr. Prepaid Rent (1650800)</t>
  </si>
  <si>
    <t>6720060 (Sales Tax)</t>
  </si>
  <si>
    <t>JE ck</t>
  </si>
  <si>
    <t>Dr. Lease Liability - Long Term 2270201</t>
  </si>
  <si>
    <t>Dr. ROU Asset (Accumulated Amortization) 1011000</t>
  </si>
  <si>
    <t>Per Justin, on 1/4/22</t>
  </si>
  <si>
    <t>Sales Tax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</si>
  <si>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</si>
  <si>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</si>
  <si>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</si>
  <si>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</si>
  <si>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</si>
  <si>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</si>
  <si>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</si>
  <si>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</si>
  <si>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</si>
  <si>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</si>
  <si>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</si>
  <si>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</si>
  <si>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Hartford Lease Cost Breakdown: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</si>
  <si>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</si>
  <si>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</si>
  <si>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</si>
  <si>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</si>
  <si>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</si>
  <si>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</si>
  <si>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</si>
  <si>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</si>
  <si>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</si>
  <si>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</si>
  <si>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</si>
  <si>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2023-01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</si>
  <si>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</si>
  <si>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</si>
  <si>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</si>
  <si>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</si>
  <si>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</si>
  <si>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</si>
  <si>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</si>
  <si>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</si>
  <si>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</si>
  <si>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</si>
  <si>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</si>
  <si>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2024-01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</si>
  <si>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</si>
  <si>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</si>
  <si>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</si>
  <si>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</si>
  <si>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</si>
  <si>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</si>
  <si>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</si>
  <si>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</si>
  <si>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</si>
  <si>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</si>
  <si>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</si>
  <si>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2025-01</t>
  </si>
  <si>
    <t>2026-02</t>
  </si>
  <si>
    <t>2026-03</t>
  </si>
  <si>
    <t>2026-04</t>
  </si>
  <si>
    <t>2026-05</t>
  </si>
  <si>
    <t>2026-06</t>
  </si>
  <si>
    <t>2026-07</t>
  </si>
  <si>
    <t>2026-08</t>
  </si>
  <si>
    <t>2026-09</t>
  </si>
  <si>
    <t>2026-10</t>
  </si>
  <si>
    <t>2026-11</t>
  </si>
  <si>
    <t>2026-12</t>
  </si>
  <si>
    <t>2026-01</t>
  </si>
  <si>
    <t>2027-02</t>
  </si>
  <si>
    <t>2027-03</t>
  </si>
  <si>
    <t>2027-04</t>
  </si>
  <si>
    <t>2027-05</t>
  </si>
  <si>
    <t>2027-06</t>
  </si>
  <si>
    <t>2027-07</t>
  </si>
  <si>
    <t>2027-08</t>
  </si>
  <si>
    <t>2027-09</t>
  </si>
  <si>
    <t>2027-10</t>
  </si>
  <si>
    <t>2027-11</t>
  </si>
  <si>
    <t>2027-12</t>
  </si>
  <si>
    <t>2027-01</t>
  </si>
  <si>
    <t>2028-02</t>
  </si>
  <si>
    <t>2028-03</t>
  </si>
  <si>
    <t>2028-04</t>
  </si>
  <si>
    <t>2028-05</t>
  </si>
  <si>
    <t>2028-06</t>
  </si>
  <si>
    <t>2028-07</t>
  </si>
  <si>
    <t>2028-08</t>
  </si>
  <si>
    <t>2028-09</t>
  </si>
  <si>
    <t>2028-10</t>
  </si>
  <si>
    <t>2028-11</t>
  </si>
  <si>
    <t>2028-12</t>
  </si>
  <si>
    <t>2028-01</t>
  </si>
  <si>
    <t>2029-02</t>
  </si>
  <si>
    <t>2029-03</t>
  </si>
  <si>
    <t>2029-04</t>
  </si>
  <si>
    <t>2029-05</t>
  </si>
  <si>
    <t>2029-06</t>
  </si>
  <si>
    <t>2029-07</t>
  </si>
  <si>
    <t>2029-08</t>
  </si>
  <si>
    <t>2029-09</t>
  </si>
  <si>
    <t>2029-10</t>
  </si>
  <si>
    <t>2029-11</t>
  </si>
  <si>
    <t>2029-12</t>
  </si>
  <si>
    <t>2029-01</t>
  </si>
  <si>
    <t>2030-02</t>
  </si>
  <si>
    <t>2030-03</t>
  </si>
  <si>
    <t>2030-04</t>
  </si>
  <si>
    <t>2030-05</t>
  </si>
  <si>
    <t>2030-06</t>
  </si>
  <si>
    <t>2030-07</t>
  </si>
  <si>
    <t>2030-08</t>
  </si>
  <si>
    <t>2030-09</t>
  </si>
  <si>
    <t>2030-10</t>
  </si>
  <si>
    <t>2030-11</t>
  </si>
  <si>
    <t>2030-12</t>
  </si>
  <si>
    <t>2030-01</t>
  </si>
  <si>
    <t>2031-02</t>
  </si>
  <si>
    <t>2031-03</t>
  </si>
  <si>
    <t>2031-04</t>
  </si>
  <si>
    <t>2031-05</t>
  </si>
  <si>
    <t>2031-06</t>
  </si>
  <si>
    <t>2031-07</t>
  </si>
  <si>
    <t>2031-08</t>
  </si>
  <si>
    <t>2031-01</t>
  </si>
  <si>
    <t>In-svc</t>
  </si>
  <si>
    <t>Yearly Amortization Amt</t>
  </si>
  <si>
    <t>Trans Sub - Acct</t>
  </si>
  <si>
    <t>Transmission 8 year total:</t>
  </si>
  <si>
    <t>Distribution 8 year total:</t>
  </si>
  <si>
    <t>8 year total:</t>
  </si>
  <si>
    <t>Totals for Each Yr (Per Capital Spend fcst from ED tab)</t>
  </si>
  <si>
    <t>SPP - Distribution Substation Extreme Weather Protection</t>
  </si>
  <si>
    <t>SPP - Transmission Substation Extreme Weather Protection</t>
  </si>
  <si>
    <t>For Program: Distribution Substation Extreme Weather Protection</t>
  </si>
  <si>
    <t>For Program: Transmission Substation Extreme Weather Protection</t>
  </si>
  <si>
    <t>Distribution Substation Extreme Weather Protection</t>
  </si>
  <si>
    <t>Transmission Substation Extreme Weather Protection</t>
  </si>
  <si>
    <t>Recoverable Capital Costs</t>
  </si>
  <si>
    <t>Recoverable O&amp;M Costs</t>
  </si>
  <si>
    <t>Plant-in-Service/Depreciation Base</t>
  </si>
  <si>
    <t>b.  Depreciation Savings (D)</t>
  </si>
  <si>
    <t>e.  Property Taxes (E)</t>
  </si>
  <si>
    <t>Retail Energy-Related Recoverable Costs (F)</t>
  </si>
  <si>
    <t>Retail Demand-Related Recoverable Costs (G)</t>
  </si>
  <si>
    <t>2022 Prelim FESR w/ Normalization</t>
  </si>
  <si>
    <t>SCHEDULE B-7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</si>
  <si>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</si>
  <si>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</si>
  <si>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</si>
  <si>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</si>
  <si>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</si>
  <si>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Provide the depreciation rate and plant balances for each account  or sub-account to which</t>
  </si>
  <si>
    <t>Type of data shown:</t>
  </si>
  <si>
    <t>a separate depreciation rate is prescribed. (Include Amortization/Recovery amounts).</t>
  </si>
  <si>
    <t>Year ending December 31, 2022</t>
  </si>
  <si>
    <t>COMPANY: TAMPA ELECTRIC COMPANY</t>
  </si>
  <si>
    <t>RULE 25-6.0436(9), F.A.C.</t>
  </si>
  <si>
    <t>Plant</t>
  </si>
  <si>
    <t>Balance</t>
  </si>
  <si>
    <t>Adjustments</t>
  </si>
  <si>
    <t>13-Month</t>
  </si>
  <si>
    <t>No.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</si>
  <si>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</si>
  <si>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</si>
  <si>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</si>
  <si>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</si>
  <si>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</si>
  <si>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</si>
  <si>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</si>
  <si>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</si>
  <si>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</si>
  <si>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</si>
  <si>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</si>
  <si>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</si>
  <si>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</si>
  <si>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</si>
  <si>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</si>
  <si>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</si>
  <si>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</si>
  <si>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</si>
  <si>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</si>
  <si>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</si>
  <si>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</si>
  <si>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</si>
  <si>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</si>
  <si>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</si>
  <si>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</si>
  <si>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</si>
  <si>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</si>
  <si>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ARO</t>
  </si>
  <si>
    <t>TOTAL LEASE NON-DEPRECIABLE LAND</t>
  </si>
  <si>
    <t>TOTAL ELECTRIC PLANT IN SERVICE (INCLUDING LEASE)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</si>
  <si>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</si>
  <si>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</si>
  <si>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</si>
  <si>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</si>
  <si>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</si>
  <si>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</si>
  <si>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</si>
  <si>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</si>
  <si>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</si>
  <si>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</si>
  <si>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>Page 2 of 10</t>
  </si>
  <si>
    <t xml:space="preserve">       Type of data shown:</t>
  </si>
  <si>
    <t/>
  </si>
  <si>
    <t>BIG BEND UNIT 3 &amp; 4 FGD</t>
  </si>
  <si>
    <t>TOTAL BIG BEND UNIT 3 &amp; 4 FGD</t>
  </si>
  <si>
    <t>BIG BEND UNIT 1 &amp; 2 FGD</t>
  </si>
  <si>
    <t>TOTAL BIG BEND UNIT 1 &amp; 2 FGD</t>
  </si>
  <si>
    <t>BIG BEND UNIT 1 SCR</t>
  </si>
  <si>
    <t>Misc Power Plant Eq-BPC</t>
  </si>
  <si>
    <t>TOTAL BIG BEND UNIT 1 SCR</t>
  </si>
  <si>
    <t>BIG BEND UNIT 2 SCR</t>
  </si>
  <si>
    <t>TOTAL BIG BEND UNIT 2 SCR</t>
  </si>
  <si>
    <t>BIG BEND UNIT 3 SCR</t>
  </si>
  <si>
    <t>TOTAL BIG BEND UNIT 3 SCR</t>
  </si>
  <si>
    <t>Page 3 of 10</t>
  </si>
  <si>
    <t>BIG BEND UNIT 4 SCR</t>
  </si>
  <si>
    <t>TOTAL BIG BEND UNIT 4 SCR</t>
  </si>
  <si>
    <t>Big Bend Fuel Clause</t>
  </si>
  <si>
    <t>BIG BEND TOOLS - AMORT</t>
  </si>
  <si>
    <t>TOTAL BIG BEND POWER STATION</t>
  </si>
  <si>
    <t>OTHER PRODUCTION</t>
  </si>
  <si>
    <t>BIG BEND COMBUSTION TURBINE #4</t>
  </si>
  <si>
    <t>TOTAL BIG BEND COMBUSTION TURBINE #4</t>
  </si>
  <si>
    <t xml:space="preserve">BIG BEND COMBUSTION TURBINE #5 </t>
  </si>
  <si>
    <t>Prime Movers-BBCT5</t>
  </si>
  <si>
    <t>TOTAL BIG BEND COMBUSTION TURBINE #5</t>
  </si>
  <si>
    <t>BIG BEND COMBUSTION TURBINE #6</t>
  </si>
  <si>
    <t>Prime Movers-BBCT6</t>
  </si>
  <si>
    <t>TOTAL BIG BEND COMBUSTION TURBINE #6</t>
  </si>
  <si>
    <t>BIG BEND NEW STEAM TURBINE #1</t>
  </si>
  <si>
    <t>Prime Movers-BB NEW ST#1</t>
  </si>
  <si>
    <t>TOTAL BIG BEND NEW STEAM TURBINE #1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</si>
  <si>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</si>
  <si>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</si>
  <si>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</si>
  <si>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</si>
  <si>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</si>
  <si>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</si>
  <si>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</si>
  <si>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</si>
  <si>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</si>
  <si>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</si>
  <si>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</si>
  <si>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</si>
  <si>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</si>
  <si>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</si>
  <si>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</si>
  <si>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</si>
  <si>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</si>
  <si>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>POLK CC ST</t>
  </si>
  <si>
    <t>TOTAL POLK CC ST</t>
  </si>
  <si>
    <t xml:space="preserve">Polk 1 Fuel Clause </t>
  </si>
  <si>
    <t>POLK POWER TOOLS - AMORT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</si>
  <si>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</si>
  <si>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</si>
  <si>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</si>
  <si>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</si>
  <si>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</si>
  <si>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</si>
  <si>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</si>
  <si>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</si>
  <si>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</si>
  <si>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</si>
  <si>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</si>
  <si>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</si>
  <si>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</si>
  <si>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</si>
  <si>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</si>
  <si>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</si>
  <si>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</si>
  <si>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</si>
  <si>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BAYSIDE POWER TOOLS - AMORT</t>
  </si>
  <si>
    <t>TOTAL BAYSIDE POWER STATION</t>
  </si>
  <si>
    <t>ELECTRIC OTHER PRODUCTION - SOLAR</t>
  </si>
  <si>
    <t>STR AND IMPROVEMENTS-SOLAR</t>
  </si>
  <si>
    <t>PRIME MOVERS - SOLAR</t>
  </si>
  <si>
    <t>ACCESSORY ELECT EQ-SOLAR</t>
  </si>
  <si>
    <t>TOTAL SOLAR</t>
  </si>
  <si>
    <t>ELECTRIC OTHER PRODUCTION - DISTRIBUTED ENERGY</t>
  </si>
  <si>
    <t>ENERGY STORAGE EQP - PROD</t>
  </si>
  <si>
    <t>ENERGY STORAGE BATTERY EQUIPMENT</t>
  </si>
  <si>
    <t>DISTRIBUTED GENERATION</t>
  </si>
  <si>
    <t>TOTAL DISTRIBUTED ENERGY</t>
  </si>
  <si>
    <t>Page 8 of 10</t>
  </si>
  <si>
    <t>METERS - AMI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</si>
  <si>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</si>
  <si>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</si>
  <si>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</si>
  <si>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</si>
  <si>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</si>
  <si>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</si>
  <si>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</si>
  <si>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</si>
  <si>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</si>
  <si>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</si>
  <si>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</si>
  <si>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</si>
  <si>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</si>
  <si>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</si>
  <si>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</si>
  <si>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</si>
  <si>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</si>
  <si>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</si>
  <si>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</si>
  <si>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</si>
  <si>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</si>
  <si>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</si>
  <si>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</si>
  <si>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</si>
  <si>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</si>
  <si>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</si>
  <si>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</si>
  <si>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</si>
  <si>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</si>
  <si>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- 5YR</t>
  </si>
  <si>
    <t>SOFTWARE - AMORT - 10YR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</si>
  <si>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</si>
  <si>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</si>
  <si>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</si>
  <si>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</si>
  <si>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</si>
  <si>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</si>
  <si>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</si>
  <si>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</si>
  <si>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</si>
  <si>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</si>
  <si>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</si>
  <si>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</si>
  <si>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</si>
  <si>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</si>
  <si>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101+106 Plant</t>
  </si>
  <si>
    <t>Lease</t>
  </si>
  <si>
    <t>ARO</t>
  </si>
  <si>
    <t>105 PHFFU</t>
  </si>
  <si>
    <t>114 Acq Adj</t>
  </si>
  <si>
    <t>excl non-util</t>
  </si>
  <si>
    <t>Net Plant Check to SOP w/o Lease</t>
  </si>
  <si>
    <t>Lease not included in SOP</t>
  </si>
  <si>
    <t>NOTE:</t>
  </si>
  <si>
    <t>NON UTILITY IS NOT INCLUDED IN ASR</t>
  </si>
  <si>
    <t>Net Plant Check to Annual Status Tab</t>
  </si>
  <si>
    <t>Applicable depreciation groups for additions are 364.0, 365.0, 366.0, 367.0, 368.0, 369.0, 369.02, 373.0, 392.02, and 397.25 and applicable depreciation rates are 3.7%, 2.2%, 1.7%, 2.3%, 4.5%, 1.9%, 2.3%, 2.8%, 7.5%, and 2.9% respectively</t>
  </si>
  <si>
    <t>Applicable depreciation groups for additions are 355.0, 356.0, 364.0, 365.0, 366.0, 367.0, 368.0, 369.0, 369.02, and 373.00 and applicable depreciation rates are 2.8%, 2.9%, 3.7%, 2.2%, 1.7%, 2.3%, 4.5%, 1.9%, 2.3%, and 2.8% respectively</t>
  </si>
  <si>
    <t>Applicable depreciation groups for retirements are 364.0, 365.0, 366.0, 367.0, 368.0, 369.02, and 373.0 and applicable depreciation rates are 3.7%, 2.2%, 1.7%, 2.3%, 4.5%, 2.3%, and 2.8% respectively</t>
  </si>
  <si>
    <t>Applicable depreciation groups for retirements are 355.0, 356.0, 365.0, 366.0, 367.0, 368.0, and 369.02 and applicable depreciation rates are 2.8%, 2.9%, 2.2%, 1.7%, 2.3%, 4.5%, and 2.3% respectively</t>
  </si>
  <si>
    <t>No retirements are anticipated for this program</t>
  </si>
  <si>
    <t>Applicable depreciation groups for additions are 355.0, 356.0, 362.0, 364.0, 365.0, 366.0, 367.0, 368.0, 369.0, 369.02, 373.0, and 397.0 and applicable depreciation rates are 2.8%, 2.9%, 2.5%, 3.7%, 2.2%, 1.7%, 2.3%, 4.5%, 1.9%, 2.3%, 2.8%, and 14.30% respectively</t>
  </si>
  <si>
    <t>Applicable depreciation groups for retirements are 355.0, 356.0, 362.0, 364.0, 365.0, 366.0, 367.0, 368.0, and 373.0 and applicable depreciation rates are 2.8%, 2.9%, 2.5%, 3.7%, 2.2%, 1.7%, 2.3%, 4.5%, and 2.8% respectively</t>
  </si>
  <si>
    <t>Applicable depreciation group for additions is 359.0 and applicable depreciation rate is 1.6%</t>
  </si>
  <si>
    <t>Applicable depreciation group for additions is 367.0 and applicable depreciation rate is 2.3%</t>
  </si>
  <si>
    <t>Retail Distribution Demand Jurisdictional Factor</t>
  </si>
  <si>
    <t>Retail Transmission Demand Jurisdictional Factor</t>
  </si>
  <si>
    <t>Applicable depreciation group for additions is 353.0 and applicable depreciation rate is 2.4%</t>
  </si>
  <si>
    <t>Yearly Sales Tax Amt</t>
  </si>
  <si>
    <t>Yearly Interest Expense Amt</t>
  </si>
  <si>
    <t>Applicable depreciation groups for additions are 355.0, 356.0, 364.0, 365.0, 366.0, 367.0, 368.0, 369.0, 369.02, and 373.0 and applicable depreciation rates are 2.8%, 2.9%, 3.7%, 2.2%, 1.7%, 2.3%, 4.5%, 1.9%, 2.3%, and 2.8% respectively</t>
  </si>
  <si>
    <t>Applicable depreciation groups for retirements are 355.0, 364.0, 365.0, 366.0, 367.0, 368.0, 369.00, 369.02, 373.0, and 397.25 and applicable depreciation rates are 2.8%, 3.7%, 2.2%, 1.7%, 2.3%, 4.5%,1.9%, 2.3%, 2.8%, and 2.9% respectively</t>
  </si>
  <si>
    <t>Storm Protection Plan Jurisdictional Revenue Requirement (Before Adjustment for Taxes)</t>
  </si>
  <si>
    <t xml:space="preserve">Storm Protection Plan Revenue Requirements by Program NOT Jurisdictionally Separated or Adjusted for Taxes </t>
  </si>
  <si>
    <t>Capital Expenditures (Additions)</t>
  </si>
  <si>
    <t>Storm Protection Plan Spend by Program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</si>
  <si>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</si>
  <si>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</si>
  <si>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t>Debt = 0.2543% * 46.00%</t>
  </si>
  <si>
    <t>Equity  = 0.2543% * 54.00%</t>
  </si>
  <si>
    <t>Please note that the Substation Extreme Weather Protection program was updated to breakout the T &amp; D pieces, please see the Capital Spend fcst for SEWP tab for that program.</t>
  </si>
  <si>
    <t>Line 6 x Line 61 x 1/12 (Jan-Dec).  Based on ROE of 9.95% and weighted income tax rate of 25.345% (expansion factor of 1.34315)</t>
  </si>
  <si>
    <t>Line 6 x Line 62 x 1/12 (Jan-Dec)</t>
  </si>
  <si>
    <t>Distribution SPP Veg Mgmnt - Planned+</t>
  </si>
  <si>
    <r>
      <t xml:space="preserve">* </t>
    </r>
    <r>
      <rPr>
        <b/>
        <u/>
        <sz val="14"/>
        <rFont val="Arial"/>
        <family val="2"/>
      </rPr>
      <t>Items in red will NOT go through clause</t>
    </r>
    <r>
      <rPr>
        <b/>
        <sz val="14"/>
        <rFont val="Arial"/>
        <family val="2"/>
      </rPr>
      <t xml:space="preserve"> but do still need to be included for the Revenue Requirement calculation</t>
    </r>
  </si>
  <si>
    <t>Income Tax (at 25.415%)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</si>
</sst>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0.000000_)"/>
    <numFmt numFmtId="166" formatCode="_(&quot;$&quot;* #,##0_);_(&quot;$&quot;* \(#,##0\);_(&quot;$&quot;* &quot;-&quot;??_);_(@_)"/>
    <numFmt numFmtId="167" formatCode="#,##0.0000_);\(#,##0.0000\)"/>
    <numFmt numFmtId="168" formatCode="#,##0.000000_);\(#,##0.000000\)"/>
    <numFmt numFmtId="169" formatCode="#,##0.0000000"/>
    <numFmt numFmtId="170" formatCode="_(* #,##0_);_(* \(#,##0\);_(* &quot;-&quot;??_);_(@_)"/>
    <numFmt numFmtId="171" formatCode=";;;"/>
    <numFmt numFmtId="172" formatCode="[$-409]mmm\-yy;@"/>
    <numFmt numFmtId="173" formatCode="&quot;$&quot;#,##0"/>
    <numFmt numFmtId="174" formatCode="0.0000%"/>
    <numFmt numFmtId="175" formatCode="_(* #,##0.0000_);_(* \(#,##0.0000\);_(* &quot;-&quot;??_);_(@_)"/>
    <numFmt numFmtId="176" formatCode="0.00000%"/>
    <numFmt numFmtId="177" formatCode="#,##0.00000000_);\(#,##0.00000000\)"/>
    <numFmt numFmtId="178" formatCode="_(* #,##0.0_);_(* \(#,##0.0\);_(* &quot;-&quot;??_);_(@_)"/>
    <numFmt numFmtId="179" formatCode="#,##0.0_);\(#,##0.0\)"/>
    <numFmt numFmtId="180" formatCode="#,##0.000000000_);\(#,##0.000000000\)"/>
    <numFmt numFmtId="181" formatCode="0.00000000"/>
    <numFmt numFmtId="182" formatCode="_(* #,##0.00000_);_(* \(#,##0.00000\);_(* &quot;-&quot;??_);_(@_)"/>
    <numFmt numFmtId="183" formatCode="0.0%"/>
    <numFmt numFmtId="184" formatCode="0.0"/>
    <numFmt numFmtId="185" formatCode="_(&quot;$&quot;* #,##0.0_);_(&quot;$&quot;* \(#,##0.0\);_(&quot;$&quot;* &quot;-&quot;??_);_(@_)"/>
    <numFmt numFmtId="186" formatCode="[$-409]d\-mmm;@"/>
    <numFmt numFmtId="187" formatCode="0.000"/>
  </numFmts>
  <fonts count="70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vertAlign val="superscript"/>
      <sz val="9.1"/>
      <name val="Arial"/>
      <family val="2"/>
    </font>
    <font>
      <u val="double"/>
      <sz val="12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i/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8"/>
      <name val="Arial"/>
      <family val="2"/>
    </font>
    <font>
      <i/>
      <sz val="11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4"/>
      <name val="Arial"/>
      <family val="2"/>
    </font>
    <font>
      <i/>
      <sz val="11"/>
      <name val="Calibri"/>
      <family val="2"/>
      <scheme val="minor"/>
    </font>
    <font>
      <i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</fills>
  <borders count="5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</borders>
  <cellStyleXfs count="342">
    <xf numFmtId="37" fontId="0" fillId="0" borderId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3" fontId="28" fillId="0" borderId="0" applyProtection="0"/>
    <xf numFmtId="3" fontId="29" fillId="0" borderId="0" applyProtection="0"/>
    <xf numFmtId="3" fontId="30" fillId="0" borderId="0" applyProtection="0"/>
    <xf numFmtId="2" fontId="18" fillId="0" borderId="0" applyFont="0" applyFill="0" applyBorder="0" applyAlignment="0" applyProtection="0"/>
    <xf numFmtId="0" fontId="29" fillId="0" borderId="0" applyNumberFormat="0" applyFont="0" applyFill="0" applyAlignment="0" applyProtection="0"/>
    <xf numFmtId="0" fontId="31" fillId="0" borderId="0" applyNumberFormat="0" applyFont="0" applyFill="0" applyAlignment="0" applyProtection="0"/>
    <xf numFmtId="37" fontId="23" fillId="0" borderId="0" applyBorder="0" applyProtection="0"/>
    <xf numFmtId="37" fontId="21" fillId="0" borderId="0" applyBorder="0" applyProtection="0"/>
    <xf numFmtId="37" fontId="23" fillId="0" borderId="0" applyBorder="0" applyProtection="0"/>
    <xf numFmtId="9" fontId="18" fillId="0" borderId="0" applyFont="0" applyFill="0" applyBorder="0" applyAlignment="0" applyProtection="0"/>
    <xf numFmtId="0" fontId="18" fillId="0" borderId="1" applyNumberFormat="0" applyFont="0" applyBorder="0" applyAlignment="0" applyProtection="0"/>
    <xf numFmtId="37" fontId="21" fillId="0" borderId="0"/>
    <xf numFmtId="0" fontId="20" fillId="0" borderId="0" applyNumberFormat="0" applyFont="0" applyFill="0" applyAlignment="0" applyProtection="0"/>
    <xf numFmtId="37" fontId="21" fillId="0" borderId="0"/>
    <xf numFmtId="0" fontId="20" fillId="0" borderId="0" applyNumberFormat="0" applyFont="0" applyFill="0" applyAlignment="0" applyProtection="0"/>
    <xf numFmtId="43" fontId="17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0" fontId="21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8" fillId="0" borderId="0"/>
    <xf numFmtId="43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8" fillId="0" borderId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7" fontId="21" fillId="0" borderId="0" applyBorder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15" applyNumberFormat="0" applyAlignment="0" applyProtection="0"/>
    <xf numFmtId="0" fontId="42" fillId="6" borderId="16" applyNumberFormat="0" applyAlignment="0" applyProtection="0"/>
    <xf numFmtId="0" fontId="43" fillId="6" borderId="15" applyNumberFormat="0" applyAlignment="0" applyProtection="0"/>
    <xf numFmtId="0" fontId="44" fillId="0" borderId="17" applyNumberFormat="0" applyFill="0" applyAlignment="0" applyProtection="0"/>
    <xf numFmtId="0" fontId="45" fillId="7" borderId="18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9" fillId="0" borderId="0"/>
    <xf numFmtId="0" fontId="9" fillId="0" borderId="0"/>
    <xf numFmtId="0" fontId="18" fillId="0" borderId="0"/>
    <xf numFmtId="0" fontId="9" fillId="8" borderId="19" applyNumberFormat="0" applyFont="0" applyAlignment="0" applyProtection="0"/>
    <xf numFmtId="0" fontId="51" fillId="0" borderId="22" applyNumberFormat="0" applyFill="0" applyAlignment="0" applyProtection="0"/>
    <xf numFmtId="44" fontId="18" fillId="0" borderId="0" applyFont="0" applyFill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19" applyNumberFormat="0" applyFont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8" borderId="19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>
      <alignment wrapText="1"/>
    </xf>
    <xf numFmtId="0" fontId="21" fillId="33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53" fillId="0" borderId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" fillId="0" borderId="0"/>
    <xf numFmtId="43" fontId="54" fillId="0" borderId="0" applyFont="0" applyFill="0" applyBorder="0" applyAlignment="0" applyProtection="0"/>
    <xf numFmtId="0" fontId="21" fillId="33" borderId="0"/>
    <xf numFmtId="9" fontId="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37" fontId="5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8" fillId="0" borderId="0"/>
    <xf numFmtId="37" fontId="21" fillId="0" borderId="0" applyBorder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4" fillId="0" borderId="0"/>
    <xf numFmtId="0" fontId="18" fillId="0" borderId="0"/>
  </cellStyleXfs>
  <cellXfs count="482">
    <xf numFmtId="37" fontId="0" fillId="0" borderId="0" xfId="0"/>
    <xf numFmtId="37" fontId="20" fillId="0" borderId="0" xfId="0" applyFont="1" applyFill="1"/>
    <xf numFmtId="37" fontId="21" fillId="0" borderId="0" xfId="0" applyFont="1" applyFill="1"/>
    <xf numFmtId="37" fontId="24" fillId="0" borderId="0" xfId="0" applyFont="1" applyFill="1"/>
    <xf numFmtId="37" fontId="25" fillId="0" borderId="0" xfId="0" applyFont="1" applyFill="1"/>
    <xf numFmtId="37" fontId="25" fillId="0" borderId="0" xfId="0" applyFont="1" applyFill="1" applyAlignment="1" applyProtection="1">
      <alignment horizontal="centerContinuous"/>
    </xf>
    <xf numFmtId="17" fontId="24" fillId="0" borderId="0" xfId="0" applyNumberFormat="1" applyFont="1" applyFill="1"/>
    <xf numFmtId="39" fontId="24" fillId="0" borderId="0" xfId="0" applyNumberFormat="1" applyFont="1" applyFill="1"/>
    <xf numFmtId="168" fontId="24" fillId="0" borderId="0" xfId="0" applyNumberFormat="1" applyFont="1" applyFill="1"/>
    <xf numFmtId="37" fontId="24" fillId="0" borderId="0" xfId="0" applyFont="1" applyFill="1" applyAlignment="1">
      <alignment horizontal="right"/>
    </xf>
    <xf numFmtId="5" fontId="24" fillId="0" borderId="0" xfId="0" applyNumberFormat="1" applyFont="1" applyFill="1" applyProtection="1"/>
    <xf numFmtId="37" fontId="24" fillId="0" borderId="0" xfId="0" applyNumberFormat="1" applyFont="1" applyFill="1" applyProtection="1"/>
    <xf numFmtId="37" fontId="24" fillId="0" borderId="4" xfId="0" applyFont="1" applyFill="1" applyBorder="1" applyProtection="1"/>
    <xf numFmtId="164" fontId="24" fillId="0" borderId="0" xfId="0" applyNumberFormat="1" applyFont="1" applyFill="1" applyProtection="1"/>
    <xf numFmtId="37" fontId="26" fillId="0" borderId="0" xfId="0" applyFont="1" applyFill="1" applyAlignment="1">
      <alignment horizontal="right"/>
    </xf>
    <xf numFmtId="5" fontId="24" fillId="0" borderId="6" xfId="0" applyNumberFormat="1" applyFont="1" applyFill="1" applyBorder="1" applyProtection="1"/>
    <xf numFmtId="3" fontId="24" fillId="0" borderId="0" xfId="0" applyNumberFormat="1" applyFont="1" applyFill="1" applyProtection="1"/>
    <xf numFmtId="3" fontId="24" fillId="0" borderId="0" xfId="0" applyNumberFormat="1" applyFont="1" applyFill="1"/>
    <xf numFmtId="3" fontId="24" fillId="0" borderId="4" xfId="0" applyNumberFormat="1" applyFont="1" applyFill="1" applyBorder="1" applyProtection="1"/>
    <xf numFmtId="37" fontId="25" fillId="0" borderId="0" xfId="0" applyFont="1" applyFill="1" applyBorder="1"/>
    <xf numFmtId="49" fontId="24" fillId="0" borderId="0" xfId="0" applyNumberFormat="1" applyFont="1" applyFill="1"/>
    <xf numFmtId="39" fontId="25" fillId="0" borderId="0" xfId="0" applyNumberFormat="1" applyFont="1" applyFill="1"/>
    <xf numFmtId="37" fontId="24" fillId="0" borderId="0" xfId="0" applyFont="1" applyFill="1" applyBorder="1"/>
    <xf numFmtId="37" fontId="24" fillId="0" borderId="0" xfId="0" quotePrefix="1" applyFont="1" applyFill="1"/>
    <xf numFmtId="37" fontId="24" fillId="0" borderId="0" xfId="0" applyNumberFormat="1" applyFont="1" applyFill="1"/>
    <xf numFmtId="37" fontId="24" fillId="0" borderId="0" xfId="0" applyFont="1" applyFill="1" applyAlignment="1">
      <alignment horizontal="left"/>
    </xf>
    <xf numFmtId="17" fontId="24" fillId="0" borderId="3" xfId="0" applyNumberFormat="1" applyFont="1" applyFill="1" applyBorder="1" applyAlignment="1">
      <alignment horizontal="center"/>
    </xf>
    <xf numFmtId="17" fontId="24" fillId="0" borderId="3" xfId="0" applyNumberFormat="1" applyFont="1" applyFill="1" applyBorder="1" applyAlignment="1" applyProtection="1">
      <alignment horizontal="center"/>
    </xf>
    <xf numFmtId="172" fontId="24" fillId="0" borderId="0" xfId="0" applyNumberFormat="1" applyFont="1" applyFill="1" applyAlignment="1">
      <alignment horizontal="right"/>
    </xf>
    <xf numFmtId="39" fontId="21" fillId="0" borderId="0" xfId="0" applyNumberFormat="1" applyFont="1" applyFill="1"/>
    <xf numFmtId="176" fontId="24" fillId="0" borderId="0" xfId="15" applyNumberFormat="1" applyFont="1" applyFill="1"/>
    <xf numFmtId="165" fontId="21" fillId="0" borderId="0" xfId="0" applyNumberFormat="1" applyFont="1" applyFill="1" applyProtection="1"/>
    <xf numFmtId="37" fontId="24" fillId="0" borderId="0" xfId="0" quotePrefix="1" applyFont="1" applyFill="1" applyAlignment="1">
      <alignment horizontal="right"/>
    </xf>
    <xf numFmtId="37" fontId="24" fillId="0" borderId="0" xfId="0" applyFont="1" applyFill="1" applyAlignment="1"/>
    <xf numFmtId="37" fontId="24" fillId="0" borderId="0" xfId="0" applyFont="1" applyFill="1" applyAlignment="1">
      <alignment horizontal="right" vertical="top"/>
    </xf>
    <xf numFmtId="49" fontId="24" fillId="0" borderId="0" xfId="12" applyNumberFormat="1" applyFont="1" applyFill="1" applyProtection="1"/>
    <xf numFmtId="37" fontId="24" fillId="0" borderId="0" xfId="0" applyFont="1" applyFill="1" applyProtection="1"/>
    <xf numFmtId="171" fontId="24" fillId="0" borderId="0" xfId="0" applyNumberFormat="1" applyFont="1" applyFill="1"/>
    <xf numFmtId="5" fontId="24" fillId="0" borderId="3" xfId="0" applyNumberFormat="1" applyFont="1" applyFill="1" applyBorder="1" applyProtection="1"/>
    <xf numFmtId="37" fontId="24" fillId="0" borderId="2" xfId="0" applyFont="1" applyFill="1" applyBorder="1"/>
    <xf numFmtId="170" fontId="24" fillId="0" borderId="0" xfId="1" applyNumberFormat="1" applyFont="1" applyFill="1"/>
    <xf numFmtId="43" fontId="24" fillId="0" borderId="0" xfId="1" applyFont="1" applyFill="1"/>
    <xf numFmtId="10" fontId="24" fillId="0" borderId="0" xfId="15" applyNumberFormat="1" applyFont="1" applyFill="1"/>
    <xf numFmtId="37" fontId="24" fillId="0" borderId="0" xfId="0" applyFont="1" applyFill="1" applyAlignment="1" applyProtection="1">
      <alignment horizontal="centerContinuous"/>
    </xf>
    <xf numFmtId="37" fontId="24" fillId="0" borderId="0" xfId="0" applyFont="1" applyFill="1" applyBorder="1" applyAlignment="1" applyProtection="1">
      <alignment horizontal="center"/>
    </xf>
    <xf numFmtId="37" fontId="24" fillId="0" borderId="0" xfId="0" applyFont="1" applyFill="1" applyBorder="1" applyAlignment="1">
      <alignment horizontal="center"/>
    </xf>
    <xf numFmtId="37" fontId="24" fillId="0" borderId="3" xfId="0" applyFont="1" applyFill="1" applyBorder="1" applyAlignment="1" applyProtection="1">
      <alignment horizontal="left"/>
    </xf>
    <xf numFmtId="37" fontId="24" fillId="0" borderId="0" xfId="0" applyFont="1" applyFill="1" applyBorder="1" applyAlignment="1" applyProtection="1">
      <alignment horizontal="left"/>
    </xf>
    <xf numFmtId="37" fontId="24" fillId="0" borderId="3" xfId="0" applyFont="1" applyFill="1" applyBorder="1" applyAlignment="1" applyProtection="1">
      <alignment horizontal="center"/>
    </xf>
    <xf numFmtId="49" fontId="24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 applyProtection="1">
      <alignment horizontal="center"/>
    </xf>
    <xf numFmtId="37" fontId="24" fillId="0" borderId="4" xfId="0" applyNumberFormat="1" applyFont="1" applyFill="1" applyBorder="1" applyProtection="1"/>
    <xf numFmtId="168" fontId="24" fillId="0" borderId="0" xfId="0" applyNumberFormat="1" applyFont="1" applyFill="1" applyProtection="1"/>
    <xf numFmtId="43" fontId="24" fillId="0" borderId="0" xfId="1" applyFont="1" applyFill="1" applyBorder="1"/>
    <xf numFmtId="0" fontId="18" fillId="0" borderId="0" xfId="27" quotePrefix="1" applyFont="1" applyFill="1" applyAlignment="1">
      <alignment horizontal="center"/>
    </xf>
    <xf numFmtId="0" fontId="18" fillId="0" borderId="0" xfId="27" applyFont="1" applyFill="1"/>
    <xf numFmtId="0" fontId="21" fillId="0" borderId="0" xfId="27" applyFont="1" applyFill="1"/>
    <xf numFmtId="0" fontId="18" fillId="0" borderId="0" xfId="27" applyFont="1" applyFill="1" applyAlignment="1">
      <alignment horizontal="left"/>
    </xf>
    <xf numFmtId="0" fontId="18" fillId="0" borderId="0" xfId="27" quotePrefix="1" applyFont="1" applyFill="1" applyAlignment="1">
      <alignment horizontal="left"/>
    </xf>
    <xf numFmtId="17" fontId="24" fillId="0" borderId="0" xfId="0" applyNumberFormat="1" applyFont="1" applyFill="1" applyBorder="1" applyAlignment="1">
      <alignment horizontal="center"/>
    </xf>
    <xf numFmtId="37" fontId="24" fillId="0" borderId="3" xfId="0" applyFont="1" applyFill="1" applyBorder="1" applyProtection="1"/>
    <xf numFmtId="43" fontId="24" fillId="0" borderId="0" xfId="1" applyFont="1" applyFill="1" applyAlignment="1">
      <alignment horizontal="center"/>
    </xf>
    <xf numFmtId="37" fontId="24" fillId="0" borderId="0" xfId="0" quotePrefix="1" applyFont="1" applyFill="1" applyAlignment="1" applyProtection="1">
      <alignment horizontal="center"/>
    </xf>
    <xf numFmtId="49" fontId="24" fillId="0" borderId="0" xfId="0" applyNumberFormat="1" applyFont="1" applyFill="1" applyProtection="1"/>
    <xf numFmtId="37" fontId="24" fillId="0" borderId="0" xfId="0" applyFont="1" applyFill="1" applyBorder="1" applyProtection="1"/>
    <xf numFmtId="169" fontId="24" fillId="0" borderId="0" xfId="0" applyNumberFormat="1" applyFont="1" applyFill="1"/>
    <xf numFmtId="164" fontId="24" fillId="0" borderId="0" xfId="0" applyNumberFormat="1" applyFont="1" applyFill="1" applyAlignment="1" applyProtection="1"/>
    <xf numFmtId="43" fontId="24" fillId="0" borderId="0" xfId="1" applyFont="1" applyFill="1" applyProtection="1"/>
    <xf numFmtId="37" fontId="35" fillId="0" borderId="0" xfId="0" applyFont="1" applyFill="1" applyBorder="1" applyAlignment="1">
      <alignment horizontal="right"/>
    </xf>
    <xf numFmtId="37" fontId="35" fillId="0" borderId="0" xfId="0" applyFont="1" applyFill="1" applyBorder="1"/>
    <xf numFmtId="43" fontId="35" fillId="0" borderId="0" xfId="1" applyFont="1" applyFill="1" applyBorder="1"/>
    <xf numFmtId="5" fontId="24" fillId="0" borderId="0" xfId="0" applyNumberFormat="1" applyFont="1" applyFill="1"/>
    <xf numFmtId="49" fontId="24" fillId="0" borderId="0" xfId="0" applyNumberFormat="1" applyFont="1" applyFill="1" applyAlignment="1">
      <alignment horizontal="right"/>
    </xf>
    <xf numFmtId="168" fontId="21" fillId="0" borderId="0" xfId="0" applyNumberFormat="1" applyFont="1" applyFill="1" applyProtection="1"/>
    <xf numFmtId="0" fontId="21" fillId="0" borderId="2" xfId="27" applyFont="1" applyFill="1" applyBorder="1" applyAlignment="1">
      <alignment horizontal="center"/>
    </xf>
    <xf numFmtId="174" fontId="24" fillId="0" borderId="0" xfId="15" applyNumberFormat="1" applyFont="1" applyFill="1"/>
    <xf numFmtId="37" fontId="21" fillId="0" borderId="0" xfId="0" applyFont="1" applyFill="1" applyBorder="1"/>
    <xf numFmtId="37" fontId="24" fillId="0" borderId="0" xfId="61" applyFont="1" applyFill="1"/>
    <xf numFmtId="37" fontId="21" fillId="0" borderId="0" xfId="19" applyFont="1" applyFill="1"/>
    <xf numFmtId="37" fontId="21" fillId="0" borderId="0" xfId="61" applyFont="1" applyFill="1"/>
    <xf numFmtId="0" fontId="21" fillId="0" borderId="0" xfId="27" applyFont="1" applyFill="1" applyBorder="1" applyAlignment="1">
      <alignment horizontal="center"/>
    </xf>
    <xf numFmtId="0" fontId="21" fillId="0" borderId="2" xfId="27" quotePrefix="1" applyFont="1" applyFill="1" applyBorder="1" applyAlignment="1">
      <alignment horizontal="center"/>
    </xf>
    <xf numFmtId="170" fontId="21" fillId="0" borderId="0" xfId="1" applyNumberFormat="1" applyFont="1" applyFill="1"/>
    <xf numFmtId="5" fontId="24" fillId="0" borderId="0" xfId="0" applyNumberFormat="1" applyFont="1" applyFill="1" applyBorder="1" applyProtection="1"/>
    <xf numFmtId="170" fontId="24" fillId="0" borderId="0" xfId="1" applyNumberFormat="1" applyFont="1" applyFill="1" applyBorder="1" applyProtection="1"/>
    <xf numFmtId="49" fontId="24" fillId="0" borderId="3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center"/>
    </xf>
    <xf numFmtId="183" fontId="24" fillId="0" borderId="0" xfId="15" applyNumberFormat="1" applyFont="1" applyFill="1" applyProtection="1"/>
    <xf numFmtId="174" fontId="24" fillId="0" borderId="0" xfId="15" applyNumberFormat="1" applyFont="1" applyFill="1" applyProtection="1"/>
    <xf numFmtId="49" fontId="24" fillId="0" borderId="0" xfId="12" applyNumberFormat="1" applyFont="1" applyFill="1" applyAlignment="1" applyProtection="1">
      <alignment horizontal="left" indent="1"/>
    </xf>
    <xf numFmtId="9" fontId="24" fillId="0" borderId="0" xfId="15" applyFont="1" applyFill="1"/>
    <xf numFmtId="37" fontId="24" fillId="0" borderId="5" xfId="19" applyFont="1" applyFill="1" applyBorder="1" applyAlignment="1">
      <alignment horizontal="center"/>
    </xf>
    <xf numFmtId="44" fontId="24" fillId="0" borderId="0" xfId="3" applyFont="1" applyFill="1"/>
    <xf numFmtId="37" fontId="24" fillId="0" borderId="11" xfId="13" applyFont="1" applyFill="1" applyBorder="1"/>
    <xf numFmtId="0" fontId="21" fillId="0" borderId="11" xfId="27" applyFont="1" applyFill="1" applyBorder="1"/>
    <xf numFmtId="0" fontId="21" fillId="0" borderId="23" xfId="27" applyFont="1" applyFill="1" applyBorder="1"/>
    <xf numFmtId="0" fontId="21" fillId="0" borderId="0" xfId="27" applyFont="1" applyFill="1" applyBorder="1"/>
    <xf numFmtId="0" fontId="18" fillId="0" borderId="0" xfId="27" quotePrefix="1" applyFont="1" applyFill="1" applyBorder="1" applyAlignment="1">
      <alignment horizontal="center"/>
    </xf>
    <xf numFmtId="0" fontId="18" fillId="0" borderId="23" xfId="27" applyFont="1" applyFill="1" applyBorder="1"/>
    <xf numFmtId="174" fontId="21" fillId="0" borderId="0" xfId="27" applyNumberFormat="1" applyFont="1" applyFill="1" applyBorder="1"/>
    <xf numFmtId="0" fontId="21" fillId="0" borderId="0" xfId="27" quotePrefix="1" applyFont="1" applyFill="1" applyBorder="1" applyAlignment="1">
      <alignment horizontal="left"/>
    </xf>
    <xf numFmtId="3" fontId="21" fillId="0" borderId="0" xfId="27" applyNumberFormat="1" applyFont="1" applyFill="1" applyBorder="1"/>
    <xf numFmtId="10" fontId="21" fillId="0" borderId="0" xfId="15" applyNumberFormat="1" applyFont="1" applyFill="1" applyBorder="1"/>
    <xf numFmtId="10" fontId="21" fillId="0" borderId="0" xfId="27" applyNumberFormat="1" applyFont="1" applyFill="1" applyBorder="1"/>
    <xf numFmtId="166" fontId="34" fillId="0" borderId="0" xfId="3" applyNumberFormat="1" applyFont="1" applyFill="1" applyBorder="1"/>
    <xf numFmtId="10" fontId="34" fillId="0" borderId="0" xfId="15" applyNumberFormat="1" applyFont="1" applyFill="1" applyBorder="1"/>
    <xf numFmtId="0" fontId="32" fillId="0" borderId="0" xfId="27" quotePrefix="1" applyFont="1" applyFill="1" applyBorder="1" applyAlignment="1">
      <alignment horizontal="left"/>
    </xf>
    <xf numFmtId="166" fontId="21" fillId="0" borderId="0" xfId="27" applyNumberFormat="1" applyFont="1" applyFill="1" applyBorder="1"/>
    <xf numFmtId="37" fontId="21" fillId="0" borderId="0" xfId="27" applyNumberFormat="1" applyFont="1" applyFill="1" applyBorder="1"/>
    <xf numFmtId="37" fontId="19" fillId="0" borderId="0" xfId="27" applyNumberFormat="1" applyFont="1" applyFill="1" applyBorder="1"/>
    <xf numFmtId="0" fontId="32" fillId="0" borderId="0" xfId="27" applyFont="1" applyFill="1" applyBorder="1"/>
    <xf numFmtId="0" fontId="21" fillId="0" borderId="0" xfId="27" applyFont="1" applyFill="1" applyBorder="1" applyAlignment="1">
      <alignment horizontal="left"/>
    </xf>
    <xf numFmtId="174" fontId="21" fillId="0" borderId="0" xfId="15" applyNumberFormat="1" applyFont="1" applyFill="1" applyBorder="1"/>
    <xf numFmtId="174" fontId="19" fillId="0" borderId="0" xfId="15" applyNumberFormat="1" applyFont="1" applyFill="1" applyBorder="1"/>
    <xf numFmtId="174" fontId="34" fillId="0" borderId="0" xfId="15" applyNumberFormat="1" applyFont="1" applyFill="1" applyBorder="1"/>
    <xf numFmtId="175" fontId="21" fillId="0" borderId="0" xfId="1" applyNumberFormat="1" applyFont="1" applyFill="1" applyBorder="1"/>
    <xf numFmtId="0" fontId="20" fillId="0" borderId="0" xfId="27" quotePrefix="1" applyFont="1" applyFill="1" applyBorder="1" applyAlignment="1">
      <alignment horizontal="left"/>
    </xf>
    <xf numFmtId="0" fontId="18" fillId="0" borderId="23" xfId="27" quotePrefix="1" applyFont="1" applyFill="1" applyBorder="1" applyAlignment="1">
      <alignment horizontal="center"/>
    </xf>
    <xf numFmtId="0" fontId="18" fillId="0" borderId="0" xfId="27" applyFont="1" applyFill="1" applyBorder="1" applyAlignment="1">
      <alignment horizontal="left"/>
    </xf>
    <xf numFmtId="0" fontId="18" fillId="0" borderId="0" xfId="27" applyFont="1" applyFill="1" applyBorder="1"/>
    <xf numFmtId="0" fontId="18" fillId="0" borderId="7" xfId="27" quotePrefix="1" applyFont="1" applyFill="1" applyBorder="1" applyAlignment="1">
      <alignment horizontal="center"/>
    </xf>
    <xf numFmtId="0" fontId="18" fillId="0" borderId="2" xfId="27" quotePrefix="1" applyFont="1" applyFill="1" applyBorder="1" applyAlignment="1">
      <alignment horizontal="left"/>
    </xf>
    <xf numFmtId="0" fontId="21" fillId="0" borderId="2" xfId="27" applyFont="1" applyFill="1" applyBorder="1"/>
    <xf numFmtId="0" fontId="21" fillId="0" borderId="8" xfId="27" applyFont="1" applyFill="1" applyBorder="1"/>
    <xf numFmtId="43" fontId="24" fillId="0" borderId="0" xfId="1" applyNumberFormat="1" applyFont="1" applyFill="1"/>
    <xf numFmtId="37" fontId="24" fillId="0" borderId="10" xfId="0" applyFont="1" applyFill="1" applyBorder="1"/>
    <xf numFmtId="37" fontId="21" fillId="0" borderId="0" xfId="0" applyFont="1" applyFill="1" applyAlignment="1">
      <alignment horizontal="left" indent="1"/>
    </xf>
    <xf numFmtId="37" fontId="24" fillId="0" borderId="0" xfId="0" quotePrefix="1" applyFont="1" applyFill="1" applyBorder="1" applyAlignment="1">
      <alignment horizontal="center"/>
    </xf>
    <xf numFmtId="37" fontId="21" fillId="0" borderId="0" xfId="61" applyFont="1" applyFill="1" applyAlignment="1">
      <alignment horizontal="right"/>
    </xf>
    <xf numFmtId="37" fontId="21" fillId="0" borderId="0" xfId="331" applyFont="1" applyFill="1"/>
    <xf numFmtId="37" fontId="21" fillId="0" borderId="0" xfId="0" applyFont="1" applyFill="1" applyProtection="1"/>
    <xf numFmtId="37" fontId="21" fillId="0" borderId="0" xfId="61" applyFont="1" applyFill="1" applyProtection="1"/>
    <xf numFmtId="37" fontId="21" fillId="0" borderId="0" xfId="61" quotePrefix="1" applyFont="1" applyFill="1" applyAlignment="1">
      <alignment horizontal="right"/>
    </xf>
    <xf numFmtId="37" fontId="21" fillId="0" borderId="0" xfId="61" quotePrefix="1" applyFont="1" applyFill="1" applyAlignment="1">
      <alignment horizontal="left"/>
    </xf>
    <xf numFmtId="49" fontId="24" fillId="0" borderId="0" xfId="0" applyNumberFormat="1" applyFont="1" applyFill="1" applyAlignment="1">
      <alignment horizontal="centerContinuous"/>
    </xf>
    <xf numFmtId="37" fontId="24" fillId="0" borderId="0" xfId="0" applyFont="1" applyFill="1" applyAlignment="1">
      <alignment horizontal="centerContinuous"/>
    </xf>
    <xf numFmtId="17" fontId="24" fillId="0" borderId="0" xfId="0" applyNumberFormat="1" applyFont="1" applyFill="1" applyAlignment="1">
      <alignment horizontal="center"/>
    </xf>
    <xf numFmtId="49" fontId="24" fillId="0" borderId="3" xfId="0" applyNumberFormat="1" applyFont="1" applyFill="1" applyBorder="1" applyAlignment="1">
      <alignment horizontal="left"/>
    </xf>
    <xf numFmtId="37" fontId="24" fillId="0" borderId="3" xfId="0" applyFont="1" applyFill="1" applyBorder="1" applyAlignment="1">
      <alignment horizontal="left"/>
    </xf>
    <xf numFmtId="37" fontId="24" fillId="0" borderId="3" xfId="0" applyFont="1" applyFill="1" applyBorder="1" applyAlignment="1">
      <alignment horizontal="center"/>
    </xf>
    <xf numFmtId="49" fontId="24" fillId="0" borderId="0" xfId="12" applyNumberFormat="1" applyFont="1" applyFill="1"/>
    <xf numFmtId="17" fontId="24" fillId="0" borderId="3" xfId="0" quotePrefix="1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left"/>
    </xf>
    <xf numFmtId="37" fontId="24" fillId="0" borderId="0" xfId="0" applyFont="1" applyFill="1" applyBorder="1" applyAlignment="1">
      <alignment horizontal="left"/>
    </xf>
    <xf numFmtId="17" fontId="24" fillId="0" borderId="0" xfId="0" quotePrefix="1" applyNumberFormat="1" applyFont="1" applyFill="1" applyBorder="1" applyAlignment="1">
      <alignment horizontal="center"/>
    </xf>
    <xf numFmtId="49" fontId="25" fillId="0" borderId="0" xfId="0" applyNumberFormat="1" applyFont="1" applyFill="1" applyAlignment="1">
      <alignment horizontal="center"/>
    </xf>
    <xf numFmtId="5" fontId="25" fillId="0" borderId="2" xfId="0" applyNumberFormat="1" applyFont="1" applyFill="1" applyBorder="1"/>
    <xf numFmtId="37" fontId="24" fillId="0" borderId="0" xfId="61" quotePrefix="1" applyFont="1" applyFill="1" applyAlignment="1">
      <alignment horizontal="left"/>
    </xf>
    <xf numFmtId="37" fontId="21" fillId="0" borderId="0" xfId="0" applyFont="1" applyFill="1" applyAlignment="1">
      <alignment horizontal="center"/>
    </xf>
    <xf numFmtId="166" fontId="21" fillId="0" borderId="10" xfId="3" applyNumberFormat="1" applyFont="1" applyFill="1" applyBorder="1" applyProtection="1"/>
    <xf numFmtId="166" fontId="21" fillId="0" borderId="0" xfId="61" applyNumberFormat="1" applyFont="1" applyFill="1"/>
    <xf numFmtId="37" fontId="27" fillId="0" borderId="0" xfId="0" applyFont="1" applyFill="1" applyAlignment="1">
      <alignment horizontal="center"/>
    </xf>
    <xf numFmtId="9" fontId="24" fillId="0" borderId="0" xfId="15" applyFont="1" applyFill="1" applyAlignment="1">
      <alignment horizontal="center"/>
    </xf>
    <xf numFmtId="5" fontId="21" fillId="0" borderId="0" xfId="0" applyNumberFormat="1" applyFont="1" applyFill="1"/>
    <xf numFmtId="5" fontId="20" fillId="0" borderId="10" xfId="0" applyNumberFormat="1" applyFont="1" applyFill="1" applyBorder="1"/>
    <xf numFmtId="5" fontId="20" fillId="0" borderId="0" xfId="0" applyNumberFormat="1" applyFont="1" applyFill="1" applyBorder="1"/>
    <xf numFmtId="5" fontId="20" fillId="0" borderId="24" xfId="0" applyNumberFormat="1" applyFont="1" applyFill="1" applyBorder="1"/>
    <xf numFmtId="37" fontId="21" fillId="0" borderId="0" xfId="0" applyFont="1" applyFill="1" applyAlignment="1">
      <alignment horizontal="left" indent="2"/>
    </xf>
    <xf numFmtId="37" fontId="21" fillId="0" borderId="0" xfId="0" applyFont="1" applyFill="1" applyAlignment="1">
      <alignment horizontal="left" indent="3"/>
    </xf>
    <xf numFmtId="37" fontId="21" fillId="0" borderId="0" xfId="0" applyFont="1" applyFill="1" applyBorder="1" applyAlignment="1">
      <alignment horizontal="left" indent="3"/>
    </xf>
    <xf numFmtId="37" fontId="20" fillId="0" borderId="0" xfId="0" applyFont="1" applyFill="1" applyAlignment="1">
      <alignment horizontal="left"/>
    </xf>
    <xf numFmtId="37" fontId="20" fillId="0" borderId="0" xfId="0" applyFont="1" applyFill="1" applyAlignment="1">
      <alignment horizontal="left" indent="1"/>
    </xf>
    <xf numFmtId="44" fontId="21" fillId="0" borderId="23" xfId="333" applyNumberFormat="1" applyFont="1" applyFill="1" applyBorder="1"/>
    <xf numFmtId="44" fontId="21" fillId="0" borderId="0" xfId="333" applyNumberFormat="1" applyFont="1" applyFill="1"/>
    <xf numFmtId="49" fontId="21" fillId="0" borderId="0" xfId="0" applyNumberFormat="1" applyFont="1" applyFill="1" applyAlignment="1">
      <alignment horizontal="center"/>
    </xf>
    <xf numFmtId="10" fontId="57" fillId="0" borderId="33" xfId="337" applyNumberFormat="1" applyFont="1" applyFill="1" applyBorder="1" applyAlignment="1">
      <alignment horizontal="center"/>
    </xf>
    <xf numFmtId="180" fontId="21" fillId="0" borderId="0" xfId="0" applyNumberFormat="1" applyFont="1" applyFill="1"/>
    <xf numFmtId="5" fontId="24" fillId="0" borderId="0" xfId="1" applyNumberFormat="1" applyFont="1" applyFill="1"/>
    <xf numFmtId="37" fontId="21" fillId="0" borderId="0" xfId="61" applyFont="1" applyFill="1" applyAlignment="1" applyProtection="1">
      <alignment horizontal="centerContinuous"/>
    </xf>
    <xf numFmtId="43" fontId="24" fillId="0" borderId="0" xfId="1" applyNumberFormat="1" applyFont="1" applyFill="1" applyAlignment="1">
      <alignment horizontal="center"/>
    </xf>
    <xf numFmtId="43" fontId="21" fillId="0" borderId="0" xfId="1" applyFont="1" applyFill="1" applyBorder="1"/>
    <xf numFmtId="170" fontId="63" fillId="0" borderId="12" xfId="1" applyNumberFormat="1" applyFont="1" applyFill="1" applyBorder="1"/>
    <xf numFmtId="170" fontId="63" fillId="0" borderId="0" xfId="1" applyNumberFormat="1" applyFont="1" applyFill="1" applyAlignment="1">
      <alignment horizontal="right"/>
    </xf>
    <xf numFmtId="170" fontId="63" fillId="0" borderId="10" xfId="1" applyNumberFormat="1" applyFont="1" applyFill="1" applyBorder="1" applyAlignment="1">
      <alignment horizontal="center"/>
    </xf>
    <xf numFmtId="170" fontId="63" fillId="0" borderId="12" xfId="1" applyNumberFormat="1" applyFont="1" applyFill="1" applyBorder="1" applyAlignment="1"/>
    <xf numFmtId="41" fontId="63" fillId="0" borderId="0" xfId="1" applyNumberFormat="1" applyFont="1" applyFill="1" applyAlignment="1">
      <alignment horizontal="right"/>
    </xf>
    <xf numFmtId="170" fontId="63" fillId="0" borderId="12" xfId="1" applyNumberFormat="1" applyFont="1" applyFill="1" applyBorder="1" applyAlignment="1">
      <alignment horizontal="right"/>
    </xf>
    <xf numFmtId="170" fontId="18" fillId="0" borderId="2" xfId="1" applyNumberFormat="1" applyFont="1" applyFill="1" applyBorder="1" applyAlignment="1">
      <alignment horizontal="center"/>
    </xf>
    <xf numFmtId="43" fontId="18" fillId="0" borderId="0" xfId="1" applyFont="1" applyFill="1" applyAlignment="1">
      <alignment horizontal="right"/>
    </xf>
    <xf numFmtId="43" fontId="18" fillId="0" borderId="0" xfId="1" applyFont="1" applyFill="1"/>
    <xf numFmtId="170" fontId="18" fillId="0" borderId="0" xfId="1" applyNumberFormat="1" applyFont="1" applyFill="1" applyAlignment="1">
      <alignment horizontal="right"/>
    </xf>
    <xf numFmtId="170" fontId="18" fillId="0" borderId="0" xfId="1" applyNumberFormat="1" applyFont="1" applyFill="1"/>
    <xf numFmtId="170" fontId="63" fillId="0" borderId="0" xfId="1" applyNumberFormat="1" applyFont="1" applyFill="1"/>
    <xf numFmtId="170" fontId="18" fillId="0" borderId="0" xfId="1" applyNumberFormat="1" applyFont="1" applyFill="1" applyAlignment="1">
      <alignment horizontal="center"/>
    </xf>
    <xf numFmtId="170" fontId="18" fillId="0" borderId="10" xfId="1" applyNumberFormat="1" applyFont="1" applyFill="1" applyBorder="1" applyAlignment="1">
      <alignment horizontal="right"/>
    </xf>
    <xf numFmtId="41" fontId="18" fillId="0" borderId="0" xfId="1" applyNumberFormat="1" applyFont="1" applyFill="1" applyAlignment="1">
      <alignment horizontal="right"/>
    </xf>
    <xf numFmtId="170" fontId="18" fillId="0" borderId="2" xfId="1" applyNumberFormat="1" applyFont="1" applyFill="1" applyBorder="1"/>
    <xf numFmtId="37" fontId="24" fillId="0" borderId="0" xfId="0" applyFont="1" applyFill="1" applyAlignment="1" applyProtection="1">
      <alignment horizontal="center"/>
    </xf>
    <xf numFmtId="37" fontId="25" fillId="0" borderId="0" xfId="0" applyFont="1" applyFill="1" applyAlignment="1" applyProtection="1">
      <alignment horizontal="center"/>
    </xf>
    <xf numFmtId="37" fontId="26" fillId="0" borderId="0" xfId="14" applyFont="1" applyFill="1" applyAlignment="1" applyProtection="1">
      <alignment horizontal="center"/>
    </xf>
    <xf numFmtId="37" fontId="24" fillId="0" borderId="0" xfId="14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37" fontId="20" fillId="0" borderId="0" xfId="0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37" fontId="26" fillId="0" borderId="0" xfId="0" applyFont="1" applyFill="1" applyAlignment="1">
      <alignment horizontal="center"/>
    </xf>
    <xf numFmtId="0" fontId="20" fillId="0" borderId="0" xfId="27" applyFont="1" applyFill="1" applyBorder="1" applyAlignment="1">
      <alignment horizontal="center"/>
    </xf>
    <xf numFmtId="0" fontId="63" fillId="0" borderId="5" xfId="37" quotePrefix="1" applyFont="1" applyFill="1" applyBorder="1" applyAlignment="1">
      <alignment horizontal="left"/>
    </xf>
    <xf numFmtId="0" fontId="63" fillId="0" borderId="5" xfId="37" applyFont="1" applyFill="1" applyBorder="1"/>
    <xf numFmtId="171" fontId="63" fillId="0" borderId="5" xfId="37" applyNumberFormat="1" applyFont="1" applyFill="1" applyBorder="1" applyAlignment="1">
      <alignment horizontal="center"/>
    </xf>
    <xf numFmtId="0" fontId="63" fillId="0" borderId="0" xfId="37" applyFont="1" applyFill="1"/>
    <xf numFmtId="0" fontId="18" fillId="0" borderId="0" xfId="340" applyFont="1" applyFill="1" applyAlignment="1">
      <alignment wrapText="1"/>
    </xf>
    <xf numFmtId="0" fontId="18" fillId="0" borderId="0" xfId="340" quotePrefix="1" applyFont="1" applyFill="1" applyAlignment="1">
      <alignment horizontal="right" wrapText="1"/>
    </xf>
    <xf numFmtId="0" fontId="63" fillId="0" borderId="0" xfId="37" quotePrefix="1" applyFont="1" applyFill="1" applyAlignment="1">
      <alignment horizontal="left"/>
    </xf>
    <xf numFmtId="0" fontId="63" fillId="0" borderId="0" xfId="37" applyFont="1" applyFill="1" applyAlignment="1">
      <alignment horizontal="center"/>
    </xf>
    <xf numFmtId="170" fontId="63" fillId="0" borderId="0" xfId="37" applyNumberFormat="1" applyFont="1" applyFill="1"/>
    <xf numFmtId="184" fontId="63" fillId="0" borderId="0" xfId="37" applyNumberFormat="1" applyFont="1" applyFill="1" applyAlignment="1">
      <alignment horizontal="center"/>
    </xf>
    <xf numFmtId="0" fontId="63" fillId="0" borderId="0" xfId="340" applyFont="1" applyFill="1" applyAlignment="1">
      <alignment wrapText="1"/>
    </xf>
    <xf numFmtId="0" fontId="63" fillId="0" borderId="0" xfId="341" applyFont="1" applyFill="1"/>
    <xf numFmtId="0" fontId="63" fillId="0" borderId="0" xfId="37" quotePrefix="1" applyFont="1" applyFill="1" applyAlignment="1">
      <alignment horizontal="center"/>
    </xf>
    <xf numFmtId="0" fontId="63" fillId="0" borderId="0" xfId="37" applyFont="1" applyFill="1" applyProtection="1">
      <protection locked="0"/>
    </xf>
    <xf numFmtId="41" fontId="63" fillId="0" borderId="0" xfId="37" applyNumberFormat="1" applyFont="1" applyFill="1" applyAlignment="1">
      <alignment horizontal="center"/>
    </xf>
    <xf numFmtId="43" fontId="63" fillId="0" borderId="0" xfId="37" applyNumberFormat="1" applyFont="1" applyFill="1" applyAlignment="1">
      <alignment horizontal="center"/>
    </xf>
    <xf numFmtId="5" fontId="63" fillId="0" borderId="0" xfId="37" applyNumberFormat="1" applyFont="1" applyFill="1"/>
    <xf numFmtId="0" fontId="63" fillId="0" borderId="0" xfId="37" applyFont="1" applyFill="1" applyAlignment="1">
      <alignment horizontal="right"/>
    </xf>
    <xf numFmtId="2" fontId="63" fillId="0" borderId="0" xfId="37" applyNumberFormat="1" applyFont="1" applyFill="1" applyAlignment="1">
      <alignment horizontal="center"/>
    </xf>
    <xf numFmtId="37" fontId="63" fillId="0" borderId="0" xfId="37" applyNumberFormat="1" applyFont="1" applyFill="1" applyAlignment="1">
      <alignment horizontal="center"/>
    </xf>
    <xf numFmtId="37" fontId="63" fillId="0" borderId="0" xfId="1" applyNumberFormat="1" applyFont="1" applyFill="1" applyAlignment="1">
      <alignment horizontal="center"/>
    </xf>
    <xf numFmtId="41" fontId="63" fillId="0" borderId="0" xfId="37" applyNumberFormat="1" applyFont="1" applyFill="1" applyAlignment="1">
      <alignment horizontal="right"/>
    </xf>
    <xf numFmtId="5" fontId="63" fillId="0" borderId="0" xfId="37" quotePrefix="1" applyNumberFormat="1" applyFont="1" applyFill="1" applyAlignment="1">
      <alignment horizontal="left"/>
    </xf>
    <xf numFmtId="5" fontId="63" fillId="0" borderId="0" xfId="37" applyNumberFormat="1" applyFont="1" applyFill="1" applyAlignment="1">
      <alignment horizontal="right"/>
    </xf>
    <xf numFmtId="0" fontId="63" fillId="0" borderId="0" xfId="3" applyNumberFormat="1" applyFont="1" applyFill="1" applyProtection="1">
      <protection locked="0"/>
    </xf>
    <xf numFmtId="0" fontId="63" fillId="0" borderId="0" xfId="341" quotePrefix="1" applyFont="1" applyFill="1" applyAlignment="1">
      <alignment horizontal="left"/>
    </xf>
    <xf numFmtId="0" fontId="63" fillId="0" borderId="0" xfId="37" quotePrefix="1" applyFont="1" applyFill="1" applyAlignment="1">
      <alignment horizontal="right"/>
    </xf>
    <xf numFmtId="0" fontId="18" fillId="0" borderId="0" xfId="37" applyFont="1" applyFill="1"/>
    <xf numFmtId="0" fontId="18" fillId="0" borderId="0" xfId="37" applyFont="1" applyFill="1" applyAlignment="1">
      <alignment horizontal="right"/>
    </xf>
    <xf numFmtId="0" fontId="18" fillId="0" borderId="0" xfId="37" quotePrefix="1" applyFont="1" applyFill="1" applyAlignment="1">
      <alignment horizontal="left"/>
    </xf>
    <xf numFmtId="0" fontId="18" fillId="0" borderId="28" xfId="37" applyFont="1" applyFill="1" applyBorder="1" applyAlignment="1">
      <alignment horizontal="left"/>
    </xf>
    <xf numFmtId="0" fontId="18" fillId="0" borderId="0" xfId="37" applyFont="1" applyFill="1" applyAlignment="1">
      <alignment horizontal="left"/>
    </xf>
    <xf numFmtId="0" fontId="63" fillId="0" borderId="0" xfId="37" applyFont="1" applyFill="1" applyAlignment="1">
      <alignment horizontal="left"/>
    </xf>
    <xf numFmtId="0" fontId="18" fillId="0" borderId="5" xfId="37" applyFont="1" applyFill="1" applyBorder="1"/>
    <xf numFmtId="0" fontId="18" fillId="0" borderId="5" xfId="37" applyFont="1" applyFill="1" applyBorder="1" applyAlignment="1">
      <alignment horizontal="center"/>
    </xf>
    <xf numFmtId="0" fontId="18" fillId="0" borderId="5" xfId="37" applyFont="1" applyFill="1" applyBorder="1" applyAlignment="1">
      <alignment horizontal="left"/>
    </xf>
    <xf numFmtId="0" fontId="18" fillId="0" borderId="5" xfId="37" quotePrefix="1" applyFont="1" applyFill="1" applyBorder="1" applyAlignment="1">
      <alignment horizontal="left"/>
    </xf>
    <xf numFmtId="0" fontId="18" fillId="0" borderId="0" xfId="37" quotePrefix="1" applyFont="1" applyFill="1" applyAlignment="1">
      <alignment horizontal="center"/>
    </xf>
    <xf numFmtId="0" fontId="18" fillId="0" borderId="0" xfId="37" applyFont="1" applyFill="1" applyAlignment="1">
      <alignment horizontal="center"/>
    </xf>
    <xf numFmtId="14" fontId="18" fillId="0" borderId="5" xfId="37" applyNumberFormat="1" applyFont="1" applyFill="1" applyBorder="1" applyAlignment="1">
      <alignment horizontal="center"/>
    </xf>
    <xf numFmtId="14" fontId="18" fillId="0" borderId="5" xfId="37" quotePrefix="1" applyNumberFormat="1" applyFont="1" applyFill="1" applyBorder="1" applyAlignment="1">
      <alignment horizontal="center"/>
    </xf>
    <xf numFmtId="0" fontId="18" fillId="0" borderId="5" xfId="37" quotePrefix="1" applyFont="1" applyFill="1" applyBorder="1" applyAlignment="1">
      <alignment horizontal="center"/>
    </xf>
    <xf numFmtId="171" fontId="18" fillId="0" borderId="0" xfId="37" applyNumberFormat="1" applyFont="1" applyFill="1" applyAlignment="1">
      <alignment horizontal="center"/>
    </xf>
    <xf numFmtId="171" fontId="18" fillId="0" borderId="0" xfId="37" applyNumberFormat="1" applyFont="1" applyFill="1"/>
    <xf numFmtId="166" fontId="18" fillId="0" borderId="0" xfId="3" applyNumberFormat="1" applyFont="1" applyFill="1" applyProtection="1">
      <protection locked="0"/>
    </xf>
    <xf numFmtId="4" fontId="18" fillId="0" borderId="0" xfId="1" applyNumberFormat="1" applyFont="1" applyFill="1"/>
    <xf numFmtId="184" fontId="18" fillId="0" borderId="0" xfId="37" applyNumberFormat="1" applyFont="1" applyFill="1" applyAlignment="1">
      <alignment horizontal="center"/>
    </xf>
    <xf numFmtId="41" fontId="18" fillId="0" borderId="0" xfId="1" applyNumberFormat="1" applyFont="1" applyFill="1" applyAlignment="1" applyProtection="1">
      <alignment horizontal="right"/>
      <protection locked="0"/>
    </xf>
    <xf numFmtId="41" fontId="18" fillId="0" borderId="0" xfId="3" applyNumberFormat="1" applyFont="1" applyFill="1" applyAlignment="1" applyProtection="1">
      <alignment horizontal="right"/>
      <protection locked="0"/>
    </xf>
    <xf numFmtId="170" fontId="18" fillId="0" borderId="0" xfId="37" applyNumberFormat="1" applyFont="1" applyFill="1"/>
    <xf numFmtId="0" fontId="18" fillId="0" borderId="0" xfId="37" applyFont="1" applyFill="1" applyProtection="1">
      <protection locked="0"/>
    </xf>
    <xf numFmtId="5" fontId="18" fillId="0" borderId="0" xfId="37" applyNumberFormat="1" applyFont="1" applyFill="1"/>
    <xf numFmtId="41" fontId="18" fillId="0" borderId="0" xfId="37" applyNumberFormat="1" applyFont="1" applyFill="1"/>
    <xf numFmtId="0" fontId="18" fillId="0" borderId="0" xfId="1" quotePrefix="1" applyNumberFormat="1" applyFont="1" applyFill="1" applyAlignment="1" applyProtection="1">
      <alignment horizontal="left"/>
      <protection locked="0"/>
    </xf>
    <xf numFmtId="170" fontId="18" fillId="0" borderId="10" xfId="1" applyNumberFormat="1" applyFont="1" applyFill="1" applyBorder="1"/>
    <xf numFmtId="2" fontId="18" fillId="0" borderId="0" xfId="37" applyNumberFormat="1" applyFont="1" applyFill="1" applyAlignment="1">
      <alignment horizontal="center"/>
    </xf>
    <xf numFmtId="43" fontId="18" fillId="0" borderId="5" xfId="1" quotePrefix="1" applyFont="1" applyFill="1" applyBorder="1" applyAlignment="1">
      <alignment horizontal="left"/>
    </xf>
    <xf numFmtId="1" fontId="18" fillId="0" borderId="0" xfId="37" applyNumberFormat="1" applyFont="1" applyFill="1"/>
    <xf numFmtId="1" fontId="18" fillId="0" borderId="5" xfId="37" applyNumberFormat="1" applyFont="1" applyFill="1" applyBorder="1"/>
    <xf numFmtId="5" fontId="18" fillId="0" borderId="0" xfId="37" quotePrefix="1" applyNumberFormat="1" applyFont="1" applyFill="1" applyAlignment="1">
      <alignment horizontal="left"/>
    </xf>
    <xf numFmtId="41" fontId="18" fillId="0" borderId="0" xfId="37" applyNumberFormat="1" applyFont="1" applyFill="1" applyAlignment="1">
      <alignment horizontal="right"/>
    </xf>
    <xf numFmtId="0" fontId="18" fillId="0" borderId="0" xfId="37" quotePrefix="1" applyFont="1" applyFill="1" applyAlignment="1">
      <alignment horizontal="right"/>
    </xf>
    <xf numFmtId="41" fontId="18" fillId="0" borderId="0" xfId="3" applyNumberFormat="1" applyFont="1" applyFill="1" applyAlignment="1">
      <alignment horizontal="right"/>
    </xf>
    <xf numFmtId="5" fontId="18" fillId="0" borderId="0" xfId="37" applyNumberFormat="1" applyFont="1" applyFill="1" applyAlignment="1">
      <alignment horizontal="right"/>
    </xf>
    <xf numFmtId="41" fontId="18" fillId="0" borderId="10" xfId="1" applyNumberFormat="1" applyFont="1" applyFill="1" applyBorder="1" applyAlignment="1">
      <alignment horizontal="right"/>
    </xf>
    <xf numFmtId="170" fontId="18" fillId="0" borderId="12" xfId="1" applyNumberFormat="1" applyFont="1" applyFill="1" applyBorder="1"/>
    <xf numFmtId="14" fontId="18" fillId="0" borderId="0" xfId="37" applyNumberFormat="1" applyFont="1" applyFill="1" applyAlignment="1">
      <alignment horizontal="center"/>
    </xf>
    <xf numFmtId="170" fontId="18" fillId="0" borderId="0" xfId="1" quotePrefix="1" applyNumberFormat="1" applyFont="1" applyFill="1" applyAlignment="1">
      <alignment horizontal="center"/>
    </xf>
    <xf numFmtId="187" fontId="18" fillId="0" borderId="0" xfId="37" applyNumberFormat="1" applyFont="1" applyFill="1" applyAlignment="1">
      <alignment horizontal="right"/>
    </xf>
    <xf numFmtId="43" fontId="18" fillId="0" borderId="0" xfId="3" applyNumberFormat="1" applyFont="1" applyFill="1" applyProtection="1">
      <protection locked="0"/>
    </xf>
    <xf numFmtId="43" fontId="18" fillId="0" borderId="0" xfId="37" applyNumberFormat="1" applyFont="1" applyFill="1"/>
    <xf numFmtId="43" fontId="18" fillId="0" borderId="0" xfId="1" applyFont="1" applyFill="1" applyProtection="1">
      <protection locked="0"/>
    </xf>
    <xf numFmtId="14" fontId="18" fillId="0" borderId="0" xfId="37" quotePrefix="1" applyNumberFormat="1" applyFont="1" applyFill="1" applyAlignment="1">
      <alignment horizontal="center"/>
    </xf>
    <xf numFmtId="41" fontId="18" fillId="0" borderId="0" xfId="37" applyNumberFormat="1" applyFont="1" applyFill="1" applyAlignment="1">
      <alignment horizontal="center"/>
    </xf>
    <xf numFmtId="0" fontId="18" fillId="0" borderId="0" xfId="341" applyFont="1" applyFill="1"/>
    <xf numFmtId="0" fontId="18" fillId="0" borderId="0" xfId="341" quotePrefix="1" applyFont="1" applyFill="1" applyAlignment="1">
      <alignment horizontal="left"/>
    </xf>
    <xf numFmtId="5" fontId="18" fillId="0" borderId="0" xfId="341" quotePrefix="1" applyNumberFormat="1" applyFont="1" applyFill="1" applyAlignment="1">
      <alignment horizontal="left"/>
    </xf>
    <xf numFmtId="5" fontId="18" fillId="0" borderId="0" xfId="341" applyNumberFormat="1" applyFont="1" applyFill="1"/>
    <xf numFmtId="37" fontId="18" fillId="0" borderId="0" xfId="37" applyNumberFormat="1" applyFont="1" applyFill="1" applyAlignment="1">
      <alignment horizontal="center"/>
    </xf>
    <xf numFmtId="0" fontId="18" fillId="0" borderId="0" xfId="3" quotePrefix="1" applyNumberFormat="1" applyFont="1" applyFill="1" applyAlignment="1" applyProtection="1">
      <alignment horizontal="left"/>
      <protection locked="0"/>
    </xf>
    <xf numFmtId="0" fontId="18" fillId="0" borderId="0" xfId="1" applyNumberFormat="1" applyFont="1" applyFill="1" applyProtection="1">
      <protection locked="0"/>
    </xf>
    <xf numFmtId="166" fontId="18" fillId="0" borderId="0" xfId="1" applyNumberFormat="1" applyFont="1" applyFill="1" applyProtection="1">
      <protection locked="0"/>
    </xf>
    <xf numFmtId="0" fontId="18" fillId="0" borderId="0" xfId="1" applyNumberFormat="1" applyFont="1" applyFill="1"/>
    <xf numFmtId="166" fontId="18" fillId="0" borderId="0" xfId="1" applyNumberFormat="1" applyFont="1" applyFill="1"/>
    <xf numFmtId="170" fontId="18" fillId="0" borderId="0" xfId="1" applyNumberFormat="1" applyFont="1" applyFill="1" applyProtection="1">
      <protection locked="0"/>
    </xf>
    <xf numFmtId="0" fontId="18" fillId="0" borderId="0" xfId="1" applyNumberFormat="1" applyFont="1" applyFill="1" applyAlignment="1" applyProtection="1">
      <alignment horizontal="left"/>
      <protection locked="0"/>
    </xf>
    <xf numFmtId="170" fontId="18" fillId="0" borderId="13" xfId="1" applyNumberFormat="1" applyFont="1" applyFill="1" applyBorder="1"/>
    <xf numFmtId="0" fontId="18" fillId="0" borderId="13" xfId="37" applyFont="1" applyFill="1" applyBorder="1"/>
    <xf numFmtId="166" fontId="21" fillId="0" borderId="0" xfId="3" applyNumberFormat="1" applyFont="1" applyFill="1" applyBorder="1"/>
    <xf numFmtId="10" fontId="19" fillId="0" borderId="0" xfId="15" applyNumberFormat="1" applyFont="1" applyFill="1" applyBorder="1"/>
    <xf numFmtId="37" fontId="21" fillId="0" borderId="11" xfId="0" applyFont="1" applyFill="1" applyBorder="1"/>
    <xf numFmtId="182" fontId="21" fillId="0" borderId="0" xfId="1" applyNumberFormat="1" applyFont="1" applyFill="1" applyBorder="1"/>
    <xf numFmtId="174" fontId="21" fillId="0" borderId="13" xfId="27" applyNumberFormat="1" applyFont="1" applyFill="1" applyBorder="1"/>
    <xf numFmtId="37" fontId="19" fillId="0" borderId="0" xfId="327" applyFont="1" applyFill="1"/>
    <xf numFmtId="49" fontId="21" fillId="0" borderId="0" xfId="0" applyNumberFormat="1" applyFont="1" applyFill="1"/>
    <xf numFmtId="37" fontId="65" fillId="0" borderId="2" xfId="0" applyFont="1" applyFill="1" applyBorder="1" applyAlignment="1">
      <alignment horizontal="center"/>
    </xf>
    <xf numFmtId="49" fontId="65" fillId="0" borderId="2" xfId="0" applyNumberFormat="1" applyFont="1" applyFill="1" applyBorder="1" applyAlignment="1">
      <alignment horizontal="center"/>
    </xf>
    <xf numFmtId="183" fontId="21" fillId="0" borderId="0" xfId="15" applyNumberFormat="1" applyFont="1" applyFill="1"/>
    <xf numFmtId="10" fontId="21" fillId="0" borderId="0" xfId="15" applyNumberFormat="1" applyFont="1" applyFill="1"/>
    <xf numFmtId="9" fontId="21" fillId="0" borderId="0" xfId="15" applyFont="1" applyFill="1"/>
    <xf numFmtId="49" fontId="21" fillId="0" borderId="28" xfId="0" applyNumberFormat="1" applyFont="1" applyFill="1" applyBorder="1" applyAlignment="1">
      <alignment horizontal="center"/>
    </xf>
    <xf numFmtId="37" fontId="21" fillId="0" borderId="28" xfId="0" applyFont="1" applyFill="1" applyBorder="1"/>
    <xf numFmtId="183" fontId="21" fillId="0" borderId="28" xfId="15" applyNumberFormat="1" applyFont="1" applyFill="1" applyBorder="1"/>
    <xf numFmtId="170" fontId="21" fillId="0" borderId="28" xfId="1" applyNumberFormat="1" applyFont="1" applyFill="1" applyBorder="1"/>
    <xf numFmtId="10" fontId="21" fillId="0" borderId="28" xfId="15" applyNumberFormat="1" applyFont="1" applyFill="1" applyBorder="1"/>
    <xf numFmtId="37" fontId="59" fillId="0" borderId="0" xfId="0" applyFont="1" applyFill="1" applyAlignment="1">
      <alignment horizontal="center"/>
    </xf>
    <xf numFmtId="37" fontId="58" fillId="0" borderId="0" xfId="0" applyFont="1" applyFill="1" applyAlignment="1">
      <alignment horizontal="center"/>
    </xf>
    <xf numFmtId="37" fontId="59" fillId="0" borderId="0" xfId="0" applyFont="1" applyFill="1" applyAlignment="1">
      <alignment horizontal="left" indent="1"/>
    </xf>
    <xf numFmtId="170" fontId="66" fillId="0" borderId="0" xfId="0" applyNumberFormat="1" applyFont="1" applyFill="1" applyAlignment="1">
      <alignment horizontal="center"/>
    </xf>
    <xf numFmtId="170" fontId="21" fillId="0" borderId="0" xfId="0" applyNumberFormat="1" applyFont="1" applyFill="1"/>
    <xf numFmtId="37" fontId="21" fillId="0" borderId="0" xfId="0" applyFont="1" applyFill="1" applyAlignment="1">
      <alignment horizontal="right"/>
    </xf>
    <xf numFmtId="170" fontId="21" fillId="0" borderId="10" xfId="0" applyNumberFormat="1" applyFont="1" applyFill="1" applyBorder="1"/>
    <xf numFmtId="170" fontId="21" fillId="0" borderId="0" xfId="0" applyNumberFormat="1" applyFont="1" applyFill="1" applyBorder="1"/>
    <xf numFmtId="37" fontId="59" fillId="0" borderId="24" xfId="0" applyFont="1" applyFill="1" applyBorder="1" applyAlignment="1">
      <alignment horizontal="center"/>
    </xf>
    <xf numFmtId="39" fontId="21" fillId="0" borderId="0" xfId="0" applyNumberFormat="1" applyFont="1" applyFill="1" applyAlignment="1">
      <alignment horizontal="center"/>
    </xf>
    <xf numFmtId="170" fontId="21" fillId="0" borderId="11" xfId="1" applyNumberFormat="1" applyFont="1" applyFill="1" applyBorder="1"/>
    <xf numFmtId="170" fontId="21" fillId="0" borderId="0" xfId="1" applyNumberFormat="1" applyFont="1" applyFill="1" applyBorder="1"/>
    <xf numFmtId="170" fontId="21" fillId="0" borderId="24" xfId="1" applyNumberFormat="1" applyFont="1" applyFill="1" applyBorder="1"/>
    <xf numFmtId="170" fontId="21" fillId="0" borderId="9" xfId="1" applyNumberFormat="1" applyFont="1" applyFill="1" applyBorder="1"/>
    <xf numFmtId="170" fontId="21" fillId="0" borderId="10" xfId="1" applyNumberFormat="1" applyFont="1" applyFill="1" applyBorder="1"/>
    <xf numFmtId="170" fontId="56" fillId="0" borderId="0" xfId="1" applyNumberFormat="1" applyFont="1" applyFill="1"/>
    <xf numFmtId="10" fontId="21" fillId="0" borderId="0" xfId="15" applyNumberFormat="1" applyFont="1" applyFill="1" applyAlignment="1">
      <alignment horizontal="center"/>
    </xf>
    <xf numFmtId="43" fontId="21" fillId="0" borderId="0" xfId="1" applyFont="1" applyFill="1"/>
    <xf numFmtId="43" fontId="21" fillId="0" borderId="10" xfId="0" applyNumberFormat="1" applyFont="1" applyFill="1" applyBorder="1"/>
    <xf numFmtId="37" fontId="21" fillId="0" borderId="10" xfId="0" applyFont="1" applyFill="1" applyBorder="1"/>
    <xf numFmtId="39" fontId="21" fillId="0" borderId="10" xfId="0" applyNumberFormat="1" applyFont="1" applyFill="1" applyBorder="1"/>
    <xf numFmtId="178" fontId="21" fillId="0" borderId="10" xfId="0" applyNumberFormat="1" applyFont="1" applyFill="1" applyBorder="1"/>
    <xf numFmtId="43" fontId="21" fillId="0" borderId="0" xfId="0" applyNumberFormat="1" applyFont="1" applyFill="1" applyBorder="1"/>
    <xf numFmtId="183" fontId="21" fillId="0" borderId="0" xfId="15" applyNumberFormat="1" applyFont="1" applyFill="1" applyAlignment="1">
      <alignment horizontal="center"/>
    </xf>
    <xf numFmtId="5" fontId="24" fillId="0" borderId="4" xfId="0" applyNumberFormat="1" applyFont="1" applyFill="1" applyBorder="1" applyProtection="1"/>
    <xf numFmtId="37" fontId="67" fillId="0" borderId="0" xfId="0" applyFont="1" applyFill="1"/>
    <xf numFmtId="37" fontId="26" fillId="0" borderId="0" xfId="0" applyFont="1" applyFill="1"/>
    <xf numFmtId="37" fontId="20" fillId="0" borderId="0" xfId="19" applyFont="1" applyFill="1" applyAlignment="1">
      <alignment horizontal="center"/>
    </xf>
    <xf numFmtId="186" fontId="21" fillId="0" borderId="0" xfId="19" quotePrefix="1" applyNumberFormat="1" applyFont="1" applyFill="1"/>
    <xf numFmtId="173" fontId="21" fillId="0" borderId="0" xfId="3" applyNumberFormat="1" applyFont="1" applyFill="1"/>
    <xf numFmtId="170" fontId="57" fillId="0" borderId="31" xfId="336" applyNumberFormat="1" applyFont="1" applyFill="1" applyBorder="1"/>
    <xf numFmtId="170" fontId="57" fillId="0" borderId="32" xfId="336" applyNumberFormat="1" applyFont="1" applyFill="1" applyBorder="1"/>
    <xf numFmtId="44" fontId="57" fillId="0" borderId="0" xfId="335" applyNumberFormat="1" applyFont="1" applyFill="1"/>
    <xf numFmtId="43" fontId="57" fillId="0" borderId="48" xfId="336" applyFont="1" applyFill="1" applyBorder="1"/>
    <xf numFmtId="0" fontId="58" fillId="0" borderId="0" xfId="335" applyFont="1" applyFill="1"/>
    <xf numFmtId="0" fontId="57" fillId="0" borderId="0" xfId="335" applyFont="1" applyFill="1"/>
    <xf numFmtId="43" fontId="21" fillId="0" borderId="0" xfId="336" applyFont="1" applyFill="1"/>
    <xf numFmtId="170" fontId="21" fillId="0" borderId="0" xfId="336" applyNumberFormat="1" applyFont="1" applyFill="1"/>
    <xf numFmtId="0" fontId="68" fillId="0" borderId="0" xfId="335" applyFont="1" applyFill="1" applyAlignment="1">
      <alignment horizontal="left"/>
    </xf>
    <xf numFmtId="43" fontId="57" fillId="0" borderId="0" xfId="335" applyNumberFormat="1" applyFont="1" applyFill="1"/>
    <xf numFmtId="43" fontId="58" fillId="0" borderId="34" xfId="336" applyFont="1" applyFill="1" applyBorder="1" applyAlignment="1">
      <alignment horizontal="center"/>
    </xf>
    <xf numFmtId="170" fontId="58" fillId="0" borderId="35" xfId="336" applyNumberFormat="1" applyFont="1" applyFill="1" applyBorder="1" applyAlignment="1">
      <alignment horizontal="center"/>
    </xf>
    <xf numFmtId="170" fontId="58" fillId="0" borderId="36" xfId="336" applyNumberFormat="1" applyFont="1" applyFill="1" applyBorder="1" applyAlignment="1">
      <alignment horizontal="center"/>
    </xf>
    <xf numFmtId="0" fontId="58" fillId="0" borderId="37" xfId="335" applyFont="1" applyFill="1" applyBorder="1"/>
    <xf numFmtId="0" fontId="58" fillId="0" borderId="38" xfId="335" applyFont="1" applyFill="1" applyBorder="1"/>
    <xf numFmtId="0" fontId="58" fillId="0" borderId="34" xfId="335" applyFont="1" applyFill="1" applyBorder="1"/>
    <xf numFmtId="0" fontId="58" fillId="0" borderId="35" xfId="335" applyFont="1" applyFill="1" applyBorder="1"/>
    <xf numFmtId="0" fontId="58" fillId="0" borderId="36" xfId="335" applyFont="1" applyFill="1" applyBorder="1"/>
    <xf numFmtId="0" fontId="57" fillId="0" borderId="33" xfId="335" applyFont="1" applyFill="1" applyBorder="1"/>
    <xf numFmtId="0" fontId="57" fillId="0" borderId="34" xfId="335" applyFont="1" applyFill="1" applyBorder="1"/>
    <xf numFmtId="0" fontId="57" fillId="0" borderId="36" xfId="335" applyFont="1" applyFill="1" applyBorder="1"/>
    <xf numFmtId="0" fontId="58" fillId="0" borderId="39" xfId="335" applyFont="1" applyFill="1" applyBorder="1"/>
    <xf numFmtId="43" fontId="58" fillId="0" borderId="40" xfId="336" applyFont="1" applyFill="1" applyBorder="1" applyAlignment="1">
      <alignment horizontal="center" wrapText="1"/>
    </xf>
    <xf numFmtId="170" fontId="58" fillId="0" borderId="41" xfId="336" applyNumberFormat="1" applyFont="1" applyFill="1" applyBorder="1" applyAlignment="1">
      <alignment horizontal="center" wrapText="1"/>
    </xf>
    <xf numFmtId="170" fontId="58" fillId="0" borderId="42" xfId="336" applyNumberFormat="1" applyFont="1" applyFill="1" applyBorder="1" applyAlignment="1">
      <alignment horizontal="center" wrapText="1"/>
    </xf>
    <xf numFmtId="170" fontId="58" fillId="0" borderId="43" xfId="336" applyNumberFormat="1" applyFont="1" applyFill="1" applyBorder="1" applyAlignment="1">
      <alignment horizontal="center" wrapText="1"/>
    </xf>
    <xf numFmtId="170" fontId="58" fillId="0" borderId="38" xfId="336" applyNumberFormat="1" applyFont="1" applyFill="1" applyBorder="1" applyAlignment="1">
      <alignment horizontal="center" wrapText="1"/>
    </xf>
    <xf numFmtId="170" fontId="58" fillId="0" borderId="37" xfId="336" applyNumberFormat="1" applyFont="1" applyFill="1" applyBorder="1" applyAlignment="1">
      <alignment horizontal="center" wrapText="1"/>
    </xf>
    <xf numFmtId="170" fontId="58" fillId="0" borderId="31" xfId="336" applyNumberFormat="1" applyFont="1" applyFill="1" applyBorder="1" applyAlignment="1">
      <alignment horizontal="center" wrapText="1"/>
    </xf>
    <xf numFmtId="0" fontId="58" fillId="0" borderId="31" xfId="335" applyFont="1" applyFill="1" applyBorder="1" applyAlignment="1">
      <alignment horizontal="center" wrapText="1"/>
    </xf>
    <xf numFmtId="0" fontId="58" fillId="0" borderId="44" xfId="335" applyFont="1" applyFill="1" applyBorder="1" applyAlignment="1">
      <alignment horizontal="center"/>
    </xf>
    <xf numFmtId="0" fontId="57" fillId="0" borderId="45" xfId="335" applyFont="1" applyFill="1" applyBorder="1"/>
    <xf numFmtId="43" fontId="21" fillId="0" borderId="46" xfId="336" applyFont="1" applyFill="1" applyBorder="1"/>
    <xf numFmtId="170" fontId="57" fillId="0" borderId="0" xfId="335" applyNumberFormat="1" applyFont="1" applyFill="1"/>
    <xf numFmtId="43" fontId="57" fillId="0" borderId="28" xfId="335" applyNumberFormat="1" applyFont="1" applyFill="1" applyBorder="1"/>
    <xf numFmtId="0" fontId="57" fillId="0" borderId="28" xfId="335" applyFont="1" applyFill="1" applyBorder="1"/>
    <xf numFmtId="17" fontId="57" fillId="0" borderId="0" xfId="335" applyNumberFormat="1" applyFont="1" applyFill="1"/>
    <xf numFmtId="43" fontId="21" fillId="0" borderId="47" xfId="336" applyFont="1" applyFill="1" applyBorder="1"/>
    <xf numFmtId="43" fontId="21" fillId="0" borderId="48" xfId="336" applyFont="1" applyFill="1" applyBorder="1"/>
    <xf numFmtId="43" fontId="21" fillId="0" borderId="49" xfId="336" applyFont="1" applyFill="1" applyBorder="1"/>
    <xf numFmtId="43" fontId="21" fillId="0" borderId="44" xfId="336" applyFont="1" applyFill="1" applyBorder="1"/>
    <xf numFmtId="43" fontId="57" fillId="0" borderId="23" xfId="335" applyNumberFormat="1" applyFont="1" applyFill="1" applyBorder="1"/>
    <xf numFmtId="43" fontId="57" fillId="0" borderId="11" xfId="335" applyNumberFormat="1" applyFont="1" applyFill="1" applyBorder="1"/>
    <xf numFmtId="43" fontId="57" fillId="0" borderId="49" xfId="336" applyFont="1" applyFill="1" applyBorder="1"/>
    <xf numFmtId="43" fontId="21" fillId="0" borderId="50" xfId="336" applyFont="1" applyFill="1" applyBorder="1"/>
    <xf numFmtId="43" fontId="21" fillId="0" borderId="51" xfId="336" applyFont="1" applyFill="1" applyBorder="1"/>
    <xf numFmtId="43" fontId="21" fillId="0" borderId="52" xfId="336" applyFont="1" applyFill="1" applyBorder="1"/>
    <xf numFmtId="0" fontId="58" fillId="0" borderId="53" xfId="335" applyFont="1" applyFill="1" applyBorder="1" applyAlignment="1">
      <alignment horizontal="center"/>
    </xf>
    <xf numFmtId="43" fontId="58" fillId="0" borderId="0" xfId="335" applyNumberFormat="1" applyFont="1" applyFill="1"/>
    <xf numFmtId="39" fontId="25" fillId="0" borderId="0" xfId="0" quotePrefix="1" applyNumberFormat="1" applyFont="1" applyFill="1" applyAlignment="1">
      <alignment horizontal="center"/>
    </xf>
    <xf numFmtId="179" fontId="25" fillId="0" borderId="0" xfId="0" applyNumberFormat="1" applyFont="1" applyFill="1" applyAlignment="1">
      <alignment horizontal="center"/>
    </xf>
    <xf numFmtId="183" fontId="25" fillId="0" borderId="0" xfId="15" applyNumberFormat="1" applyFont="1" applyFill="1" applyAlignment="1">
      <alignment horizontal="center"/>
    </xf>
    <xf numFmtId="37" fontId="24" fillId="0" borderId="0" xfId="0" applyFont="1" applyFill="1" applyAlignment="1">
      <alignment horizontal="left" indent="1"/>
    </xf>
    <xf numFmtId="37" fontId="21" fillId="0" borderId="0" xfId="0" applyFont="1" applyFill="1" applyBorder="1" applyAlignment="1">
      <alignment horizontal="right"/>
    </xf>
    <xf numFmtId="44" fontId="61" fillId="0" borderId="0" xfId="0" applyNumberFormat="1" applyFont="1" applyFill="1"/>
    <xf numFmtId="37" fontId="19" fillId="0" borderId="0" xfId="0" applyFont="1" applyFill="1"/>
    <xf numFmtId="37" fontId="19" fillId="0" borderId="0" xfId="0" applyFont="1" applyFill="1" applyBorder="1"/>
    <xf numFmtId="37" fontId="21" fillId="0" borderId="25" xfId="0" applyFont="1" applyFill="1" applyBorder="1"/>
    <xf numFmtId="37" fontId="21" fillId="0" borderId="26" xfId="0" applyFont="1" applyFill="1" applyBorder="1"/>
    <xf numFmtId="9" fontId="21" fillId="0" borderId="27" xfId="0" applyNumberFormat="1" applyFont="1" applyFill="1" applyBorder="1"/>
    <xf numFmtId="37" fontId="59" fillId="0" borderId="23" xfId="0" applyFont="1" applyFill="1" applyBorder="1" applyAlignment="1">
      <alignment horizontal="center"/>
    </xf>
    <xf numFmtId="39" fontId="21" fillId="0" borderId="0" xfId="0" applyNumberFormat="1" applyFont="1" applyFill="1" applyBorder="1"/>
    <xf numFmtId="44" fontId="21" fillId="0" borderId="0" xfId="333" applyNumberFormat="1" applyFont="1" applyFill="1" applyBorder="1"/>
    <xf numFmtId="37" fontId="21" fillId="0" borderId="0" xfId="0" applyFont="1" applyFill="1" applyBorder="1" applyAlignment="1">
      <alignment horizontal="left" indent="2"/>
    </xf>
    <xf numFmtId="37" fontId="21" fillId="0" borderId="0" xfId="0" applyFont="1" applyFill="1" applyBorder="1" applyAlignment="1"/>
    <xf numFmtId="37" fontId="21" fillId="0" borderId="0" xfId="0" applyFont="1" applyFill="1" applyAlignment="1">
      <alignment horizontal="left"/>
    </xf>
    <xf numFmtId="185" fontId="58" fillId="0" borderId="0" xfId="333" applyNumberFormat="1" applyFont="1" applyFill="1"/>
    <xf numFmtId="44" fontId="58" fillId="0" borderId="0" xfId="333" applyNumberFormat="1" applyFont="1" applyFill="1"/>
    <xf numFmtId="44" fontId="58" fillId="0" borderId="23" xfId="333" applyNumberFormat="1" applyFont="1" applyFill="1" applyBorder="1"/>
    <xf numFmtId="179" fontId="21" fillId="0" borderId="24" xfId="0" applyNumberFormat="1" applyFont="1" applyFill="1" applyBorder="1"/>
    <xf numFmtId="37" fontId="32" fillId="0" borderId="0" xfId="0" applyFont="1" applyFill="1"/>
    <xf numFmtId="37" fontId="21" fillId="0" borderId="23" xfId="0" applyFont="1" applyFill="1" applyBorder="1"/>
    <xf numFmtId="37" fontId="21" fillId="0" borderId="9" xfId="0" applyFont="1" applyFill="1" applyBorder="1"/>
    <xf numFmtId="37" fontId="24" fillId="0" borderId="0" xfId="0" quotePrefix="1" applyFont="1" applyFill="1" applyAlignment="1">
      <alignment horizontal="center"/>
    </xf>
    <xf numFmtId="181" fontId="24" fillId="0" borderId="0" xfId="0" applyNumberFormat="1" applyFont="1" applyFill="1"/>
    <xf numFmtId="164" fontId="24" fillId="0" borderId="0" xfId="0" applyNumberFormat="1" applyFont="1" applyFill="1" applyAlignment="1" applyProtection="1">
      <alignment horizontal="center"/>
    </xf>
    <xf numFmtId="37" fontId="24" fillId="0" borderId="24" xfId="0" applyFont="1" applyFill="1" applyBorder="1"/>
    <xf numFmtId="37" fontId="24" fillId="0" borderId="0" xfId="61" applyFont="1" applyFill="1" applyAlignment="1">
      <alignment horizontal="right"/>
    </xf>
    <xf numFmtId="182" fontId="24" fillId="0" borderId="0" xfId="1" applyNumberFormat="1" applyFont="1" applyFill="1"/>
    <xf numFmtId="44" fontId="25" fillId="0" borderId="0" xfId="3" applyFont="1" applyFill="1"/>
    <xf numFmtId="37" fontId="26" fillId="0" borderId="0" xfId="0" applyFont="1" applyFill="1" applyAlignment="1">
      <alignment horizontal="right" indent="1"/>
    </xf>
    <xf numFmtId="49" fontId="27" fillId="0" borderId="0" xfId="0" applyNumberFormat="1" applyFont="1" applyFill="1" applyAlignment="1">
      <alignment horizontal="right" indent="1"/>
    </xf>
    <xf numFmtId="37" fontId="24" fillId="0" borderId="0" xfId="0" applyFont="1" applyFill="1" applyAlignment="1">
      <alignment horizontal="right" indent="1"/>
    </xf>
    <xf numFmtId="37" fontId="25" fillId="0" borderId="0" xfId="0" applyFont="1" applyFill="1" applyAlignment="1">
      <alignment horizontal="right" indent="1"/>
    </xf>
    <xf numFmtId="170" fontId="69" fillId="0" borderId="0" xfId="1" applyNumberFormat="1" applyFont="1" applyFill="1" applyAlignment="1">
      <alignment horizontal="center"/>
    </xf>
    <xf numFmtId="170" fontId="61" fillId="0" borderId="0" xfId="1" applyNumberFormat="1" applyFont="1" applyFill="1" applyAlignment="1">
      <alignment horizontal="left"/>
    </xf>
    <xf numFmtId="37" fontId="25" fillId="0" borderId="10" xfId="0" applyFont="1" applyFill="1" applyBorder="1"/>
    <xf numFmtId="0" fontId="21" fillId="0" borderId="0" xfId="61" applyNumberFormat="1" applyFont="1" applyFill="1"/>
    <xf numFmtId="37" fontId="18" fillId="0" borderId="0" xfId="61" applyFont="1" applyFill="1" applyAlignment="1">
      <alignment horizontal="center"/>
    </xf>
    <xf numFmtId="37" fontId="20" fillId="0" borderId="0" xfId="61" applyFont="1" applyFill="1" applyAlignment="1" applyProtection="1">
      <alignment horizontal="center"/>
    </xf>
    <xf numFmtId="37" fontId="20" fillId="0" borderId="0" xfId="61" applyFont="1" applyFill="1" applyAlignment="1" applyProtection="1">
      <alignment horizontal="centerContinuous"/>
    </xf>
    <xf numFmtId="37" fontId="21" fillId="0" borderId="29" xfId="61" applyFont="1" applyFill="1" applyBorder="1" applyProtection="1"/>
    <xf numFmtId="37" fontId="21" fillId="0" borderId="0" xfId="61" applyFont="1" applyFill="1" applyBorder="1" applyProtection="1"/>
    <xf numFmtId="37" fontId="21" fillId="0" borderId="29" xfId="61" applyFont="1" applyFill="1" applyBorder="1" applyAlignment="1" applyProtection="1">
      <alignment horizontal="center"/>
    </xf>
    <xf numFmtId="0" fontId="21" fillId="0" borderId="29" xfId="61" applyNumberFormat="1" applyFont="1" applyFill="1" applyBorder="1" applyAlignment="1" applyProtection="1">
      <alignment horizontal="center"/>
    </xf>
    <xf numFmtId="37" fontId="21" fillId="0" borderId="0" xfId="61" quotePrefix="1" applyFont="1" applyFill="1"/>
    <xf numFmtId="37" fontId="21" fillId="0" borderId="0" xfId="61" applyFont="1" applyFill="1" applyBorder="1" applyAlignment="1"/>
    <xf numFmtId="166" fontId="21" fillId="0" borderId="0" xfId="3" applyNumberFormat="1" applyFont="1" applyFill="1"/>
    <xf numFmtId="166" fontId="21" fillId="0" borderId="0" xfId="3" applyNumberFormat="1" applyFont="1" applyFill="1" applyProtection="1"/>
    <xf numFmtId="167" fontId="21" fillId="0" borderId="0" xfId="61" applyNumberFormat="1" applyFont="1" applyFill="1"/>
    <xf numFmtId="166" fontId="21" fillId="0" borderId="30" xfId="3" applyNumberFormat="1" applyFont="1" applyFill="1" applyBorder="1"/>
    <xf numFmtId="182" fontId="21" fillId="0" borderId="0" xfId="1" applyNumberFormat="1" applyFont="1" applyFill="1"/>
    <xf numFmtId="37" fontId="56" fillId="0" borderId="0" xfId="61" applyFont="1" applyFill="1"/>
    <xf numFmtId="37" fontId="32" fillId="0" borderId="0" xfId="0" quotePrefix="1" applyFont="1" applyFill="1" applyAlignment="1">
      <alignment horizontal="right" indent="1"/>
    </xf>
    <xf numFmtId="177" fontId="21" fillId="0" borderId="0" xfId="0" applyNumberFormat="1" applyFont="1" applyFill="1"/>
    <xf numFmtId="5" fontId="21" fillId="0" borderId="0" xfId="1" applyNumberFormat="1" applyFont="1" applyFill="1"/>
    <xf numFmtId="37" fontId="20" fillId="0" borderId="25" xfId="61" quotePrefix="1" applyFont="1" applyFill="1" applyBorder="1" applyAlignment="1">
      <alignment horizontal="center"/>
    </xf>
    <xf numFmtId="37" fontId="20" fillId="0" borderId="26" xfId="61" quotePrefix="1" applyFont="1" applyFill="1" applyBorder="1" applyAlignment="1">
      <alignment horizontal="center"/>
    </xf>
    <xf numFmtId="37" fontId="20" fillId="0" borderId="27" xfId="61" quotePrefix="1" applyFont="1" applyFill="1" applyBorder="1" applyAlignment="1">
      <alignment horizontal="center"/>
    </xf>
    <xf numFmtId="37" fontId="20" fillId="0" borderId="26" xfId="61" applyFont="1" applyFill="1" applyBorder="1" applyAlignment="1">
      <alignment horizontal="center"/>
    </xf>
    <xf numFmtId="37" fontId="20" fillId="0" borderId="27" xfId="61" applyFont="1" applyFill="1" applyBorder="1" applyAlignment="1">
      <alignment horizontal="center"/>
    </xf>
    <xf numFmtId="37" fontId="21" fillId="0" borderId="0" xfId="61" applyFont="1" applyFill="1" applyAlignment="1" applyProtection="1">
      <alignment horizontal="center"/>
    </xf>
    <xf numFmtId="37" fontId="20" fillId="0" borderId="0" xfId="61" applyFont="1" applyFill="1" applyAlignment="1" applyProtection="1">
      <alignment horizontal="center"/>
    </xf>
    <xf numFmtId="0" fontId="32" fillId="0" borderId="0" xfId="61" applyNumberFormat="1" applyFont="1" applyFill="1" applyAlignment="1" applyProtection="1">
      <alignment horizontal="center"/>
    </xf>
    <xf numFmtId="37" fontId="24" fillId="0" borderId="0" xfId="0" applyFont="1" applyFill="1" applyAlignment="1" applyProtection="1">
      <alignment horizontal="center"/>
    </xf>
    <xf numFmtId="37" fontId="26" fillId="0" borderId="0" xfId="0" applyFont="1" applyFill="1" applyAlignment="1" applyProtection="1">
      <alignment horizontal="center"/>
    </xf>
    <xf numFmtId="37" fontId="25" fillId="0" borderId="0" xfId="0" quotePrefix="1" applyFont="1" applyFill="1" applyAlignment="1" applyProtection="1">
      <alignment horizontal="center"/>
    </xf>
    <xf numFmtId="37" fontId="25" fillId="0" borderId="0" xfId="0" applyFont="1" applyFill="1" applyAlignment="1" applyProtection="1">
      <alignment horizontal="center"/>
    </xf>
    <xf numFmtId="37" fontId="24" fillId="0" borderId="4" xfId="0" applyFont="1" applyFill="1" applyBorder="1" applyAlignment="1" applyProtection="1">
      <alignment horizontal="center"/>
    </xf>
    <xf numFmtId="37" fontId="26" fillId="0" borderId="0" xfId="0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37" fontId="26" fillId="0" borderId="0" xfId="14" applyFont="1" applyFill="1" applyAlignment="1" applyProtection="1">
      <alignment horizontal="center"/>
    </xf>
    <xf numFmtId="37" fontId="24" fillId="0" borderId="0" xfId="14" quotePrefix="1" applyFont="1" applyFill="1" applyAlignment="1" applyProtection="1">
      <alignment horizontal="center"/>
    </xf>
    <xf numFmtId="37" fontId="24" fillId="0" borderId="0" xfId="14" applyFont="1" applyFill="1" applyAlignment="1" applyProtection="1">
      <alignment horizontal="center"/>
    </xf>
    <xf numFmtId="170" fontId="58" fillId="0" borderId="34" xfId="336" applyNumberFormat="1" applyFont="1" applyFill="1" applyBorder="1" applyAlignment="1">
      <alignment horizontal="center"/>
    </xf>
    <xf numFmtId="170" fontId="58" fillId="0" borderId="35" xfId="336" applyNumberFormat="1" applyFont="1" applyFill="1" applyBorder="1" applyAlignment="1">
      <alignment horizontal="center"/>
    </xf>
    <xf numFmtId="170" fontId="58" fillId="0" borderId="36" xfId="336" applyNumberFormat="1" applyFont="1" applyFill="1" applyBorder="1" applyAlignment="1">
      <alignment horizontal="center"/>
    </xf>
    <xf numFmtId="0" fontId="57" fillId="0" borderId="34" xfId="335" applyFont="1" applyFill="1" applyBorder="1" applyAlignment="1">
      <alignment horizontal="center"/>
    </xf>
    <xf numFmtId="0" fontId="57" fillId="0" borderId="35" xfId="335" applyFont="1" applyFill="1" applyBorder="1" applyAlignment="1">
      <alignment horizontal="center"/>
    </xf>
    <xf numFmtId="0" fontId="57" fillId="0" borderId="36" xfId="335" applyFont="1" applyFill="1" applyBorder="1" applyAlignment="1">
      <alignment horizontal="center"/>
    </xf>
    <xf numFmtId="170" fontId="68" fillId="0" borderId="0" xfId="336" applyNumberFormat="1" applyFont="1" applyFill="1" applyAlignment="1">
      <alignment horizontal="left" wrapText="1"/>
    </xf>
    <xf numFmtId="37" fontId="62" fillId="0" borderId="0" xfId="19" applyFont="1" applyFill="1" applyAlignment="1">
      <alignment horizontal="center"/>
    </xf>
    <xf numFmtId="37" fontId="21" fillId="0" borderId="0" xfId="0" applyFont="1" applyFill="1" applyAlignment="1">
      <alignment horizontal="center"/>
    </xf>
    <xf numFmtId="49" fontId="20" fillId="0" borderId="25" xfId="0" applyNumberFormat="1" applyFont="1" applyFill="1" applyBorder="1" applyAlignment="1">
      <alignment horizontal="center"/>
    </xf>
    <xf numFmtId="49" fontId="20" fillId="0" borderId="26" xfId="0" applyNumberFormat="1" applyFont="1" applyFill="1" applyBorder="1" applyAlignment="1">
      <alignment horizontal="center"/>
    </xf>
    <xf numFmtId="49" fontId="20" fillId="0" borderId="27" xfId="0" applyNumberFormat="1" applyFont="1" applyFill="1" applyBorder="1" applyAlignment="1">
      <alignment horizontal="center"/>
    </xf>
    <xf numFmtId="37" fontId="24" fillId="0" borderId="23" xfId="13" applyFont="1" applyFill="1" applyBorder="1" applyAlignment="1" applyProtection="1">
      <alignment horizontal="center"/>
    </xf>
    <xf numFmtId="37" fontId="24" fillId="0" borderId="0" xfId="13" applyFont="1" applyFill="1" applyBorder="1" applyAlignment="1" applyProtection="1">
      <alignment horizontal="center"/>
    </xf>
    <xf numFmtId="37" fontId="26" fillId="0" borderId="9" xfId="19" applyFont="1" applyFill="1" applyBorder="1" applyAlignment="1" applyProtection="1">
      <alignment horizontal="center"/>
    </xf>
    <xf numFmtId="37" fontId="26" fillId="0" borderId="10" xfId="19" applyFont="1" applyFill="1" applyBorder="1" applyAlignment="1" applyProtection="1">
      <alignment horizontal="center"/>
    </xf>
    <xf numFmtId="37" fontId="25" fillId="0" borderId="23" xfId="19" applyFont="1" applyFill="1" applyBorder="1" applyAlignment="1" applyProtection="1">
      <alignment horizontal="center"/>
    </xf>
    <xf numFmtId="37" fontId="25" fillId="0" borderId="0" xfId="19" applyFont="1" applyFill="1" applyBorder="1" applyAlignment="1" applyProtection="1">
      <alignment horizontal="center"/>
    </xf>
    <xf numFmtId="37" fontId="24" fillId="0" borderId="23" xfId="19" applyFont="1" applyFill="1" applyBorder="1" applyAlignment="1" applyProtection="1">
      <alignment horizontal="center"/>
    </xf>
    <xf numFmtId="37" fontId="24" fillId="0" borderId="0" xfId="19" applyFont="1" applyFill="1" applyBorder="1" applyAlignment="1" applyProtection="1">
      <alignment horizontal="center"/>
    </xf>
    <xf numFmtId="37" fontId="26" fillId="0" borderId="23" xfId="19" applyFont="1" applyFill="1" applyBorder="1" applyAlignment="1" applyProtection="1">
      <alignment horizontal="center"/>
    </xf>
    <xf numFmtId="37" fontId="26" fillId="0" borderId="0" xfId="19" applyFont="1" applyFill="1" applyBorder="1" applyAlignment="1" applyProtection="1">
      <alignment horizontal="center"/>
    </xf>
    <xf numFmtId="0" fontId="20" fillId="0" borderId="23" xfId="27" applyFont="1" applyFill="1" applyBorder="1" applyAlignment="1">
      <alignment horizontal="center"/>
    </xf>
    <xf numFmtId="0" fontId="20" fillId="0" borderId="0" xfId="27" applyFont="1" applyFill="1" applyBorder="1" applyAlignment="1">
      <alignment horizontal="center"/>
    </xf>
    <xf numFmtId="0" fontId="25" fillId="0" borderId="23" xfId="27" applyFont="1" applyFill="1" applyBorder="1" applyAlignment="1">
      <alignment horizontal="center" vertical="center"/>
    </xf>
    <xf numFmtId="0" fontId="25" fillId="0" borderId="0" xfId="27" applyFont="1" applyFill="1" applyBorder="1" applyAlignment="1">
      <alignment horizontal="center" vertical="center"/>
    </xf>
  </cellXfs>
  <cellStyles count="342">
    <cellStyle name="20% - Accent1" xfId="76" builtinId="30" customBuiltin="1"/>
    <cellStyle name="20% - Accent1 2" xfId="110" xr:uid="{00000000-0005-0000-0000-000001000000}"/>
    <cellStyle name="20% - Accent1 2 2" xfId="166" xr:uid="{00000000-0005-0000-0000-000002000000}"/>
    <cellStyle name="20% - Accent1 2 3" xfId="263" xr:uid="{00000000-0005-0000-0000-000003000000}"/>
    <cellStyle name="20% - Accent1 3" xfId="123" xr:uid="{00000000-0005-0000-0000-000004000000}"/>
    <cellStyle name="20% - Accent1 3 2" xfId="179" xr:uid="{00000000-0005-0000-0000-000005000000}"/>
    <cellStyle name="20% - Accent1 3 3" xfId="276" xr:uid="{00000000-0005-0000-0000-000006000000}"/>
    <cellStyle name="20% - Accent1 4" xfId="136" xr:uid="{00000000-0005-0000-0000-000007000000}"/>
    <cellStyle name="20% - Accent1 4 2" xfId="192" xr:uid="{00000000-0005-0000-0000-000008000000}"/>
    <cellStyle name="20% - Accent1 4 3" xfId="289" xr:uid="{00000000-0005-0000-0000-000009000000}"/>
    <cellStyle name="20% - Accent1 5" xfId="148" xr:uid="{00000000-0005-0000-0000-00000A000000}"/>
    <cellStyle name="20% - Accent1 5 2" xfId="313" xr:uid="{00000000-0005-0000-0000-00000B000000}"/>
    <cellStyle name="20% - Accent1 6" xfId="245" xr:uid="{00000000-0005-0000-0000-00000C000000}"/>
    <cellStyle name="20% - Accent2" xfId="80" builtinId="34" customBuiltin="1"/>
    <cellStyle name="20% - Accent2 2" xfId="112" xr:uid="{00000000-0005-0000-0000-00000E000000}"/>
    <cellStyle name="20% - Accent2 2 2" xfId="168" xr:uid="{00000000-0005-0000-0000-00000F000000}"/>
    <cellStyle name="20% - Accent2 2 3" xfId="265" xr:uid="{00000000-0005-0000-0000-000010000000}"/>
    <cellStyle name="20% - Accent2 3" xfId="125" xr:uid="{00000000-0005-0000-0000-000011000000}"/>
    <cellStyle name="20% - Accent2 3 2" xfId="181" xr:uid="{00000000-0005-0000-0000-000012000000}"/>
    <cellStyle name="20% - Accent2 3 3" xfId="278" xr:uid="{00000000-0005-0000-0000-000013000000}"/>
    <cellStyle name="20% - Accent2 4" xfId="138" xr:uid="{00000000-0005-0000-0000-000014000000}"/>
    <cellStyle name="20% - Accent2 4 2" xfId="194" xr:uid="{00000000-0005-0000-0000-000015000000}"/>
    <cellStyle name="20% - Accent2 4 3" xfId="291" xr:uid="{00000000-0005-0000-0000-000016000000}"/>
    <cellStyle name="20% - Accent2 5" xfId="149" xr:uid="{00000000-0005-0000-0000-000017000000}"/>
    <cellStyle name="20% - Accent2 5 2" xfId="315" xr:uid="{00000000-0005-0000-0000-000018000000}"/>
    <cellStyle name="20% - Accent2 6" xfId="246" xr:uid="{00000000-0005-0000-0000-000019000000}"/>
    <cellStyle name="20% - Accent3" xfId="84" builtinId="38" customBuiltin="1"/>
    <cellStyle name="20% - Accent3 2" xfId="114" xr:uid="{00000000-0005-0000-0000-00001B000000}"/>
    <cellStyle name="20% - Accent3 2 2" xfId="170" xr:uid="{00000000-0005-0000-0000-00001C000000}"/>
    <cellStyle name="20% - Accent3 2 3" xfId="267" xr:uid="{00000000-0005-0000-0000-00001D000000}"/>
    <cellStyle name="20% - Accent3 3" xfId="127" xr:uid="{00000000-0005-0000-0000-00001E000000}"/>
    <cellStyle name="20% - Accent3 3 2" xfId="183" xr:uid="{00000000-0005-0000-0000-00001F000000}"/>
    <cellStyle name="20% - Accent3 3 3" xfId="280" xr:uid="{00000000-0005-0000-0000-000020000000}"/>
    <cellStyle name="20% - Accent3 4" xfId="140" xr:uid="{00000000-0005-0000-0000-000021000000}"/>
    <cellStyle name="20% - Accent3 4 2" xfId="196" xr:uid="{00000000-0005-0000-0000-000022000000}"/>
    <cellStyle name="20% - Accent3 4 3" xfId="293" xr:uid="{00000000-0005-0000-0000-000023000000}"/>
    <cellStyle name="20% - Accent3 5" xfId="150" xr:uid="{00000000-0005-0000-0000-000024000000}"/>
    <cellStyle name="20% - Accent3 5 2" xfId="317" xr:uid="{00000000-0005-0000-0000-000025000000}"/>
    <cellStyle name="20% - Accent3 6" xfId="247" xr:uid="{00000000-0005-0000-0000-000026000000}"/>
    <cellStyle name="20% - Accent4" xfId="88" builtinId="42" customBuiltin="1"/>
    <cellStyle name="20% - Accent4 2" xfId="116" xr:uid="{00000000-0005-0000-0000-000028000000}"/>
    <cellStyle name="20% - Accent4 2 2" xfId="172" xr:uid="{00000000-0005-0000-0000-000029000000}"/>
    <cellStyle name="20% - Accent4 2 3" xfId="269" xr:uid="{00000000-0005-0000-0000-00002A000000}"/>
    <cellStyle name="20% - Accent4 3" xfId="129" xr:uid="{00000000-0005-0000-0000-00002B000000}"/>
    <cellStyle name="20% - Accent4 3 2" xfId="185" xr:uid="{00000000-0005-0000-0000-00002C000000}"/>
    <cellStyle name="20% - Accent4 3 3" xfId="282" xr:uid="{00000000-0005-0000-0000-00002D000000}"/>
    <cellStyle name="20% - Accent4 4" xfId="142" xr:uid="{00000000-0005-0000-0000-00002E000000}"/>
    <cellStyle name="20% - Accent4 4 2" xfId="198" xr:uid="{00000000-0005-0000-0000-00002F000000}"/>
    <cellStyle name="20% - Accent4 4 3" xfId="295" xr:uid="{00000000-0005-0000-0000-000030000000}"/>
    <cellStyle name="20% - Accent4 5" xfId="151" xr:uid="{00000000-0005-0000-0000-000031000000}"/>
    <cellStyle name="20% - Accent4 5 2" xfId="319" xr:uid="{00000000-0005-0000-0000-000032000000}"/>
    <cellStyle name="20% - Accent4 6" xfId="248" xr:uid="{00000000-0005-0000-0000-000033000000}"/>
    <cellStyle name="20% - Accent5" xfId="92" builtinId="46" customBuiltin="1"/>
    <cellStyle name="20% - Accent5 2" xfId="118" xr:uid="{00000000-0005-0000-0000-000035000000}"/>
    <cellStyle name="20% - Accent5 2 2" xfId="174" xr:uid="{00000000-0005-0000-0000-000036000000}"/>
    <cellStyle name="20% - Accent5 2 3" xfId="271" xr:uid="{00000000-0005-0000-0000-000037000000}"/>
    <cellStyle name="20% - Accent5 3" xfId="131" xr:uid="{00000000-0005-0000-0000-000038000000}"/>
    <cellStyle name="20% - Accent5 3 2" xfId="187" xr:uid="{00000000-0005-0000-0000-000039000000}"/>
    <cellStyle name="20% - Accent5 3 3" xfId="284" xr:uid="{00000000-0005-0000-0000-00003A000000}"/>
    <cellStyle name="20% - Accent5 4" xfId="144" xr:uid="{00000000-0005-0000-0000-00003B000000}"/>
    <cellStyle name="20% - Accent5 4 2" xfId="200" xr:uid="{00000000-0005-0000-0000-00003C000000}"/>
    <cellStyle name="20% - Accent5 4 3" xfId="297" xr:uid="{00000000-0005-0000-0000-00003D000000}"/>
    <cellStyle name="20% - Accent5 5" xfId="152" xr:uid="{00000000-0005-0000-0000-00003E000000}"/>
    <cellStyle name="20% - Accent5 5 2" xfId="321" xr:uid="{00000000-0005-0000-0000-00003F000000}"/>
    <cellStyle name="20% - Accent5 6" xfId="249" xr:uid="{00000000-0005-0000-0000-000040000000}"/>
    <cellStyle name="20% - Accent6" xfId="96" builtinId="50" customBuiltin="1"/>
    <cellStyle name="20% - Accent6 2" xfId="120" xr:uid="{00000000-0005-0000-0000-000042000000}"/>
    <cellStyle name="20% - Accent6 2 2" xfId="176" xr:uid="{00000000-0005-0000-0000-000043000000}"/>
    <cellStyle name="20% - Accent6 2 3" xfId="273" xr:uid="{00000000-0005-0000-0000-000044000000}"/>
    <cellStyle name="20% - Accent6 3" xfId="133" xr:uid="{00000000-0005-0000-0000-000045000000}"/>
    <cellStyle name="20% - Accent6 3 2" xfId="189" xr:uid="{00000000-0005-0000-0000-000046000000}"/>
    <cellStyle name="20% - Accent6 3 3" xfId="286" xr:uid="{00000000-0005-0000-0000-000047000000}"/>
    <cellStyle name="20% - Accent6 4" xfId="146" xr:uid="{00000000-0005-0000-0000-000048000000}"/>
    <cellStyle name="20% - Accent6 4 2" xfId="202" xr:uid="{00000000-0005-0000-0000-000049000000}"/>
    <cellStyle name="20% - Accent6 4 3" xfId="299" xr:uid="{00000000-0005-0000-0000-00004A000000}"/>
    <cellStyle name="20% - Accent6 5" xfId="153" xr:uid="{00000000-0005-0000-0000-00004B000000}"/>
    <cellStyle name="20% - Accent6 5 2" xfId="323" xr:uid="{00000000-0005-0000-0000-00004C000000}"/>
    <cellStyle name="20% - Accent6 6" xfId="250" xr:uid="{00000000-0005-0000-0000-00004D000000}"/>
    <cellStyle name="40% - Accent1" xfId="77" builtinId="31" customBuiltin="1"/>
    <cellStyle name="40% - Accent1 2" xfId="111" xr:uid="{00000000-0005-0000-0000-00004F000000}"/>
    <cellStyle name="40% - Accent1 2 2" xfId="167" xr:uid="{00000000-0005-0000-0000-000050000000}"/>
    <cellStyle name="40% - Accent1 2 3" xfId="264" xr:uid="{00000000-0005-0000-0000-000051000000}"/>
    <cellStyle name="40% - Accent1 3" xfId="124" xr:uid="{00000000-0005-0000-0000-000052000000}"/>
    <cellStyle name="40% - Accent1 3 2" xfId="180" xr:uid="{00000000-0005-0000-0000-000053000000}"/>
    <cellStyle name="40% - Accent1 3 3" xfId="277" xr:uid="{00000000-0005-0000-0000-000054000000}"/>
    <cellStyle name="40% - Accent1 4" xfId="137" xr:uid="{00000000-0005-0000-0000-000055000000}"/>
    <cellStyle name="40% - Accent1 4 2" xfId="193" xr:uid="{00000000-0005-0000-0000-000056000000}"/>
    <cellStyle name="40% - Accent1 4 3" xfId="290" xr:uid="{00000000-0005-0000-0000-000057000000}"/>
    <cellStyle name="40% - Accent1 5" xfId="154" xr:uid="{00000000-0005-0000-0000-000058000000}"/>
    <cellStyle name="40% - Accent1 5 2" xfId="314" xr:uid="{00000000-0005-0000-0000-000059000000}"/>
    <cellStyle name="40% - Accent1 6" xfId="251" xr:uid="{00000000-0005-0000-0000-00005A000000}"/>
    <cellStyle name="40% - Accent2" xfId="81" builtinId="35" customBuiltin="1"/>
    <cellStyle name="40% - Accent2 2" xfId="113" xr:uid="{00000000-0005-0000-0000-00005C000000}"/>
    <cellStyle name="40% - Accent2 2 2" xfId="169" xr:uid="{00000000-0005-0000-0000-00005D000000}"/>
    <cellStyle name="40% - Accent2 2 3" xfId="266" xr:uid="{00000000-0005-0000-0000-00005E000000}"/>
    <cellStyle name="40% - Accent2 3" xfId="126" xr:uid="{00000000-0005-0000-0000-00005F000000}"/>
    <cellStyle name="40% - Accent2 3 2" xfId="182" xr:uid="{00000000-0005-0000-0000-000060000000}"/>
    <cellStyle name="40% - Accent2 3 3" xfId="279" xr:uid="{00000000-0005-0000-0000-000061000000}"/>
    <cellStyle name="40% - Accent2 4" xfId="139" xr:uid="{00000000-0005-0000-0000-000062000000}"/>
    <cellStyle name="40% - Accent2 4 2" xfId="195" xr:uid="{00000000-0005-0000-0000-000063000000}"/>
    <cellStyle name="40% - Accent2 4 3" xfId="292" xr:uid="{00000000-0005-0000-0000-000064000000}"/>
    <cellStyle name="40% - Accent2 5" xfId="155" xr:uid="{00000000-0005-0000-0000-000065000000}"/>
    <cellStyle name="40% - Accent2 5 2" xfId="316" xr:uid="{00000000-0005-0000-0000-000066000000}"/>
    <cellStyle name="40% - Accent2 6" xfId="252" xr:uid="{00000000-0005-0000-0000-000067000000}"/>
    <cellStyle name="40% - Accent3" xfId="85" builtinId="39" customBuiltin="1"/>
    <cellStyle name="40% - Accent3 2" xfId="115" xr:uid="{00000000-0005-0000-0000-000069000000}"/>
    <cellStyle name="40% - Accent3 2 2" xfId="171" xr:uid="{00000000-0005-0000-0000-00006A000000}"/>
    <cellStyle name="40% - Accent3 2 3" xfId="268" xr:uid="{00000000-0005-0000-0000-00006B000000}"/>
    <cellStyle name="40% - Accent3 3" xfId="128" xr:uid="{00000000-0005-0000-0000-00006C000000}"/>
    <cellStyle name="40% - Accent3 3 2" xfId="184" xr:uid="{00000000-0005-0000-0000-00006D000000}"/>
    <cellStyle name="40% - Accent3 3 3" xfId="281" xr:uid="{00000000-0005-0000-0000-00006E000000}"/>
    <cellStyle name="40% - Accent3 4" xfId="141" xr:uid="{00000000-0005-0000-0000-00006F000000}"/>
    <cellStyle name="40% - Accent3 4 2" xfId="197" xr:uid="{00000000-0005-0000-0000-000070000000}"/>
    <cellStyle name="40% - Accent3 4 3" xfId="294" xr:uid="{00000000-0005-0000-0000-000071000000}"/>
    <cellStyle name="40% - Accent3 5" xfId="156" xr:uid="{00000000-0005-0000-0000-000072000000}"/>
    <cellStyle name="40% - Accent3 5 2" xfId="318" xr:uid="{00000000-0005-0000-0000-000073000000}"/>
    <cellStyle name="40% - Accent3 6" xfId="253" xr:uid="{00000000-0005-0000-0000-000074000000}"/>
    <cellStyle name="40% - Accent4" xfId="89" builtinId="43" customBuiltin="1"/>
    <cellStyle name="40% - Accent4 2" xfId="117" xr:uid="{00000000-0005-0000-0000-000076000000}"/>
    <cellStyle name="40% - Accent4 2 2" xfId="173" xr:uid="{00000000-0005-0000-0000-000077000000}"/>
    <cellStyle name="40% - Accent4 2 3" xfId="270" xr:uid="{00000000-0005-0000-0000-000078000000}"/>
    <cellStyle name="40% - Accent4 3" xfId="130" xr:uid="{00000000-0005-0000-0000-000079000000}"/>
    <cellStyle name="40% - Accent4 3 2" xfId="186" xr:uid="{00000000-0005-0000-0000-00007A000000}"/>
    <cellStyle name="40% - Accent4 3 3" xfId="283" xr:uid="{00000000-0005-0000-0000-00007B000000}"/>
    <cellStyle name="40% - Accent4 4" xfId="143" xr:uid="{00000000-0005-0000-0000-00007C000000}"/>
    <cellStyle name="40% - Accent4 4 2" xfId="199" xr:uid="{00000000-0005-0000-0000-00007D000000}"/>
    <cellStyle name="40% - Accent4 4 3" xfId="296" xr:uid="{00000000-0005-0000-0000-00007E000000}"/>
    <cellStyle name="40% - Accent4 5" xfId="157" xr:uid="{00000000-0005-0000-0000-00007F000000}"/>
    <cellStyle name="40% - Accent4 5 2" xfId="320" xr:uid="{00000000-0005-0000-0000-000080000000}"/>
    <cellStyle name="40% - Accent4 6" xfId="254" xr:uid="{00000000-0005-0000-0000-000081000000}"/>
    <cellStyle name="40% - Accent5" xfId="93" builtinId="47" customBuiltin="1"/>
    <cellStyle name="40% - Accent5 2" xfId="119" xr:uid="{00000000-0005-0000-0000-000083000000}"/>
    <cellStyle name="40% - Accent5 2 2" xfId="175" xr:uid="{00000000-0005-0000-0000-000084000000}"/>
    <cellStyle name="40% - Accent5 2 3" xfId="272" xr:uid="{00000000-0005-0000-0000-000085000000}"/>
    <cellStyle name="40% - Accent5 3" xfId="132" xr:uid="{00000000-0005-0000-0000-000086000000}"/>
    <cellStyle name="40% - Accent5 3 2" xfId="188" xr:uid="{00000000-0005-0000-0000-000087000000}"/>
    <cellStyle name="40% - Accent5 3 3" xfId="285" xr:uid="{00000000-0005-0000-0000-000088000000}"/>
    <cellStyle name="40% - Accent5 4" xfId="145" xr:uid="{00000000-0005-0000-0000-000089000000}"/>
    <cellStyle name="40% - Accent5 4 2" xfId="201" xr:uid="{00000000-0005-0000-0000-00008A000000}"/>
    <cellStyle name="40% - Accent5 4 3" xfId="298" xr:uid="{00000000-0005-0000-0000-00008B000000}"/>
    <cellStyle name="40% - Accent5 5" xfId="158" xr:uid="{00000000-0005-0000-0000-00008C000000}"/>
    <cellStyle name="40% - Accent5 5 2" xfId="322" xr:uid="{00000000-0005-0000-0000-00008D000000}"/>
    <cellStyle name="40% - Accent5 6" xfId="255" xr:uid="{00000000-0005-0000-0000-00008E000000}"/>
    <cellStyle name="40% - Accent6" xfId="97" builtinId="51" customBuiltin="1"/>
    <cellStyle name="40% - Accent6 2" xfId="121" xr:uid="{00000000-0005-0000-0000-000090000000}"/>
    <cellStyle name="40% - Accent6 2 2" xfId="177" xr:uid="{00000000-0005-0000-0000-000091000000}"/>
    <cellStyle name="40% - Accent6 2 3" xfId="274" xr:uid="{00000000-0005-0000-0000-000092000000}"/>
    <cellStyle name="40% - Accent6 3" xfId="134" xr:uid="{00000000-0005-0000-0000-000093000000}"/>
    <cellStyle name="40% - Accent6 3 2" xfId="190" xr:uid="{00000000-0005-0000-0000-000094000000}"/>
    <cellStyle name="40% - Accent6 3 3" xfId="287" xr:uid="{00000000-0005-0000-0000-000095000000}"/>
    <cellStyle name="40% - Accent6 4" xfId="147" xr:uid="{00000000-0005-0000-0000-000096000000}"/>
    <cellStyle name="40% - Accent6 4 2" xfId="203" xr:uid="{00000000-0005-0000-0000-000097000000}"/>
    <cellStyle name="40% - Accent6 4 3" xfId="300" xr:uid="{00000000-0005-0000-0000-000098000000}"/>
    <cellStyle name="40% - Accent6 5" xfId="159" xr:uid="{00000000-0005-0000-0000-000099000000}"/>
    <cellStyle name="40% - Accent6 5 2" xfId="324" xr:uid="{00000000-0005-0000-0000-00009A000000}"/>
    <cellStyle name="40% - Accent6 6" xfId="256" xr:uid="{00000000-0005-0000-0000-00009B000000}"/>
    <cellStyle name="60% - Accent1" xfId="78" builtinId="32" customBuiltin="1"/>
    <cellStyle name="60% - Accent2" xfId="82" builtinId="36" customBuiltin="1"/>
    <cellStyle name="60% - Accent3" xfId="86" builtinId="40" customBuiltin="1"/>
    <cellStyle name="60% - Accent4" xfId="90" builtinId="44" customBuiltin="1"/>
    <cellStyle name="60% - Accent5" xfId="94" builtinId="48" customBuiltin="1"/>
    <cellStyle name="60% - Accent6" xfId="98" builtinId="52" customBuiltin="1"/>
    <cellStyle name="Accent1" xfId="75" builtinId="29" customBuiltin="1"/>
    <cellStyle name="Accent2" xfId="79" builtinId="33" customBuiltin="1"/>
    <cellStyle name="Accent3" xfId="83" builtinId="37" customBuiltin="1"/>
    <cellStyle name="Accent4" xfId="87" builtinId="41" customBuiltin="1"/>
    <cellStyle name="Accent5" xfId="91" builtinId="45" customBuiltin="1"/>
    <cellStyle name="Accent6" xfId="95" builtinId="49" customBuiltin="1"/>
    <cellStyle name="Bad" xfId="66" builtinId="27" customBuiltin="1"/>
    <cellStyle name="Calculation" xfId="70" builtinId="22" customBuiltin="1"/>
    <cellStyle name="Check Cell" xfId="72" builtinId="23" customBuiltin="1"/>
    <cellStyle name="Comma" xfId="1" builtinId="3"/>
    <cellStyle name="Comma 2" xfId="21" xr:uid="{00000000-0005-0000-0000-0000AC000000}"/>
    <cellStyle name="Comma 2 10" xfId="160" xr:uid="{00000000-0005-0000-0000-0000AD000000}"/>
    <cellStyle name="Comma 2 11" xfId="206" xr:uid="{00000000-0005-0000-0000-0000AE000000}"/>
    <cellStyle name="Comma 2 12" xfId="257" xr:uid="{00000000-0005-0000-0000-0000AF000000}"/>
    <cellStyle name="Comma 2 2" xfId="23" xr:uid="{00000000-0005-0000-0000-0000B0000000}"/>
    <cellStyle name="Comma 2 2 2" xfId="30" xr:uid="{00000000-0005-0000-0000-0000B1000000}"/>
    <cellStyle name="Comma 2 2 2 2" xfId="47" xr:uid="{00000000-0005-0000-0000-0000B2000000}"/>
    <cellStyle name="Comma 2 2 2 3" xfId="215" xr:uid="{00000000-0005-0000-0000-0000B3000000}"/>
    <cellStyle name="Comma 2 2 2 4" xfId="307" xr:uid="{00000000-0005-0000-0000-0000B4000000}"/>
    <cellStyle name="Comma 2 2 3" xfId="41" xr:uid="{00000000-0005-0000-0000-0000B5000000}"/>
    <cellStyle name="Comma 2 2 4" xfId="53" xr:uid="{00000000-0005-0000-0000-0000B6000000}"/>
    <cellStyle name="Comma 2 2 5" xfId="100" xr:uid="{00000000-0005-0000-0000-0000B7000000}"/>
    <cellStyle name="Comma 2 2 6" xfId="161" xr:uid="{00000000-0005-0000-0000-0000B8000000}"/>
    <cellStyle name="Comma 2 2 7" xfId="210" xr:uid="{00000000-0005-0000-0000-0000B9000000}"/>
    <cellStyle name="Comma 2 2 8" xfId="258" xr:uid="{00000000-0005-0000-0000-0000BA000000}"/>
    <cellStyle name="Comma 2 3" xfId="25" xr:uid="{00000000-0005-0000-0000-0000BB000000}"/>
    <cellStyle name="Comma 2 3 2" xfId="32" xr:uid="{00000000-0005-0000-0000-0000BC000000}"/>
    <cellStyle name="Comma 2 3 2 2" xfId="49" xr:uid="{00000000-0005-0000-0000-0000BD000000}"/>
    <cellStyle name="Comma 2 3 3" xfId="43" xr:uid="{00000000-0005-0000-0000-0000BE000000}"/>
    <cellStyle name="Comma 2 3 4" xfId="55" xr:uid="{00000000-0005-0000-0000-0000BF000000}"/>
    <cellStyle name="Comma 2 3 5" xfId="214" xr:uid="{00000000-0005-0000-0000-0000C0000000}"/>
    <cellStyle name="Comma 2 3 6" xfId="311" xr:uid="{00000000-0005-0000-0000-0000C1000000}"/>
    <cellStyle name="Comma 2 4" xfId="28" xr:uid="{00000000-0005-0000-0000-0000C2000000}"/>
    <cellStyle name="Comma 2 4 2" xfId="45" xr:uid="{00000000-0005-0000-0000-0000C3000000}"/>
    <cellStyle name="Comma 2 4 3" xfId="302" xr:uid="{00000000-0005-0000-0000-0000C4000000}"/>
    <cellStyle name="Comma 2 5" xfId="35" xr:uid="{00000000-0005-0000-0000-0000C5000000}"/>
    <cellStyle name="Comma 2 6" xfId="39" xr:uid="{00000000-0005-0000-0000-0000C6000000}"/>
    <cellStyle name="Comma 2 7" xfId="51" xr:uid="{00000000-0005-0000-0000-0000C7000000}"/>
    <cellStyle name="Comma 2 8" xfId="59" xr:uid="{00000000-0005-0000-0000-0000C8000000}"/>
    <cellStyle name="Comma 2 9" xfId="99" xr:uid="{00000000-0005-0000-0000-0000C9000000}"/>
    <cellStyle name="Comma 3" xfId="36" xr:uid="{00000000-0005-0000-0000-0000CA000000}"/>
    <cellStyle name="Comma 3 2" xfId="218" xr:uid="{00000000-0005-0000-0000-0000CB000000}"/>
    <cellStyle name="Comma 4" xfId="219" xr:uid="{00000000-0005-0000-0000-0000CC000000}"/>
    <cellStyle name="Comma 5" xfId="220" xr:uid="{00000000-0005-0000-0000-0000CD000000}"/>
    <cellStyle name="Comma 6" xfId="221" xr:uid="{00000000-0005-0000-0000-0000CE000000}"/>
    <cellStyle name="Comma 7" xfId="222" xr:uid="{00000000-0005-0000-0000-0000CF000000}"/>
    <cellStyle name="Comma 8" xfId="329" xr:uid="{00000000-0005-0000-0000-0000D0000000}"/>
    <cellStyle name="Comma 9" xfId="336" xr:uid="{8DC3B627-719C-400A-8422-8FF57D725082}"/>
    <cellStyle name="Comma0" xfId="2" xr:uid="{00000000-0005-0000-0000-0000D1000000}"/>
    <cellStyle name="Currency" xfId="3" builtinId="4"/>
    <cellStyle name="Currency 2" xfId="60" xr:uid="{00000000-0005-0000-0000-0000D3000000}"/>
    <cellStyle name="Currency 2 2" xfId="108" xr:uid="{00000000-0005-0000-0000-0000D4000000}"/>
    <cellStyle name="Currency 2 2 2" xfId="211" xr:uid="{00000000-0005-0000-0000-0000D5000000}"/>
    <cellStyle name="Currency 2 3" xfId="207" xr:uid="{00000000-0005-0000-0000-0000D6000000}"/>
    <cellStyle name="Currency 3" xfId="333" xr:uid="{00000000-0005-0000-0000-000052010000}"/>
    <cellStyle name="Currency0" xfId="4" xr:uid="{00000000-0005-0000-0000-0000D7000000}"/>
    <cellStyle name="Date" xfId="5" xr:uid="{00000000-0005-0000-0000-0000D8000000}"/>
    <cellStyle name="Explanatory Text" xfId="74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5" builtinId="26" customBuiltin="1"/>
    <cellStyle name="Heading 1" xfId="10" builtinId="16" customBuiltin="1"/>
    <cellStyle name="Heading 1 2" xfId="101" xr:uid="{00000000-0005-0000-0000-0000E0000000}"/>
    <cellStyle name="Heading 2" xfId="11" builtinId="17" customBuiltin="1"/>
    <cellStyle name="Heading 2 2" xfId="20" xr:uid="{00000000-0005-0000-0000-0000E2000000}"/>
    <cellStyle name="Heading 2 3" xfId="18" xr:uid="{00000000-0005-0000-0000-0000E3000000}"/>
    <cellStyle name="Heading 2 4" xfId="102" xr:uid="{00000000-0005-0000-0000-0000E4000000}"/>
    <cellStyle name="Heading 3" xfId="63" builtinId="18" customBuiltin="1"/>
    <cellStyle name="Heading 4" xfId="64" builtinId="19" customBuiltin="1"/>
    <cellStyle name="Hyperlink" xfId="327" builtinId="8"/>
    <cellStyle name="Input" xfId="68" builtinId="20" customBuiltin="1"/>
    <cellStyle name="Linked Cell" xfId="71" builtinId="24" customBuiltin="1"/>
    <cellStyle name="Neutral" xfId="67" builtinId="28" customBuiltin="1"/>
    <cellStyle name="Normal" xfId="0" builtinId="0"/>
    <cellStyle name="Normal 10" xfId="223" xr:uid="{00000000-0005-0000-0000-0000EC000000}"/>
    <cellStyle name="Normal 11" xfId="224" xr:uid="{00000000-0005-0000-0000-0000ED000000}"/>
    <cellStyle name="Normal 12" xfId="225" xr:uid="{00000000-0005-0000-0000-0000EE000000}"/>
    <cellStyle name="Normal 13" xfId="226" xr:uid="{00000000-0005-0000-0000-0000EF000000}"/>
    <cellStyle name="Normal 14" xfId="227" xr:uid="{00000000-0005-0000-0000-0000F0000000}"/>
    <cellStyle name="Normal 15" xfId="228" xr:uid="{00000000-0005-0000-0000-0000F1000000}"/>
    <cellStyle name="Normal 16" xfId="229" xr:uid="{00000000-0005-0000-0000-0000F2000000}"/>
    <cellStyle name="Normal 17" xfId="230" xr:uid="{00000000-0005-0000-0000-0000F3000000}"/>
    <cellStyle name="Normal 18" xfId="231" xr:uid="{00000000-0005-0000-0000-0000F4000000}"/>
    <cellStyle name="Normal 19" xfId="232" xr:uid="{00000000-0005-0000-0000-0000F5000000}"/>
    <cellStyle name="Normal 2" xfId="19" xr:uid="{00000000-0005-0000-0000-0000F6000000}"/>
    <cellStyle name="Normal 2 2" xfId="37" xr:uid="{00000000-0005-0000-0000-0000F7000000}"/>
    <cellStyle name="Normal 2 2 2" xfId="104" xr:uid="{00000000-0005-0000-0000-0000F8000000}"/>
    <cellStyle name="Normal 2 2 3" xfId="163" xr:uid="{00000000-0005-0000-0000-0000F9000000}"/>
    <cellStyle name="Normal 2 2 4" xfId="216" xr:uid="{00000000-0005-0000-0000-0000FA000000}"/>
    <cellStyle name="Normal 2 2 5" xfId="260" xr:uid="{00000000-0005-0000-0000-0000FB000000}"/>
    <cellStyle name="Normal 2 2 6" xfId="330" xr:uid="{421ED986-1C1E-4246-BAFE-A753C4CD4CC6}"/>
    <cellStyle name="Normal 2 2 6 4 5" xfId="341" xr:uid="{A1365454-93B6-451D-A684-D5C7E52BDEDB}"/>
    <cellStyle name="Normal 2 3" xfId="103" xr:uid="{00000000-0005-0000-0000-0000FC000000}"/>
    <cellStyle name="Normal 2 3 2" xfId="213" xr:uid="{00000000-0005-0000-0000-0000FD000000}"/>
    <cellStyle name="Normal 2 3 3" xfId="303" xr:uid="{00000000-0005-0000-0000-0000FE000000}"/>
    <cellStyle name="Normal 2 4" xfId="162" xr:uid="{00000000-0005-0000-0000-0000FF000000}"/>
    <cellStyle name="Normal 2 5" xfId="259" xr:uid="{00000000-0005-0000-0000-000000010000}"/>
    <cellStyle name="Normal 20" xfId="233" xr:uid="{00000000-0005-0000-0000-000001010000}"/>
    <cellStyle name="Normal 21" xfId="234" xr:uid="{00000000-0005-0000-0000-000002010000}"/>
    <cellStyle name="Normal 22" xfId="235" xr:uid="{00000000-0005-0000-0000-000003010000}"/>
    <cellStyle name="Normal 23" xfId="244" xr:uid="{00000000-0005-0000-0000-000004010000}"/>
    <cellStyle name="Normal 24" xfId="328" xr:uid="{00000000-0005-0000-0000-000005010000}"/>
    <cellStyle name="Normal 25" xfId="332" xr:uid="{00000000-0005-0000-0000-000053010000}"/>
    <cellStyle name="Normal 26" xfId="335" xr:uid="{86EAC0A2-DFC6-46AC-81C6-42781362FDF3}"/>
    <cellStyle name="Normal 26 2" xfId="338" xr:uid="{F83F5DD9-9DFE-4553-923E-47F4E807EBCB}"/>
    <cellStyle name="Normal 3" xfId="22" xr:uid="{00000000-0005-0000-0000-000006010000}"/>
    <cellStyle name="Normal 3 10" xfId="204" xr:uid="{00000000-0005-0000-0000-000007010000}"/>
    <cellStyle name="Normal 3 2" xfId="24" xr:uid="{00000000-0005-0000-0000-000008010000}"/>
    <cellStyle name="Normal 3 2 2" xfId="31" xr:uid="{00000000-0005-0000-0000-000009010000}"/>
    <cellStyle name="Normal 3 2 2 2" xfId="48" xr:uid="{00000000-0005-0000-0000-00000A010000}"/>
    <cellStyle name="Normal 3 2 3" xfId="42" xr:uid="{00000000-0005-0000-0000-00000B010000}"/>
    <cellStyle name="Normal 3 2 4" xfId="54" xr:uid="{00000000-0005-0000-0000-00000C010000}"/>
    <cellStyle name="Normal 3 2 5" xfId="208" xr:uid="{00000000-0005-0000-0000-00000D010000}"/>
    <cellStyle name="Normal 3 2 6" xfId="236" xr:uid="{00000000-0005-0000-0000-00000E010000}"/>
    <cellStyle name="Normal 3 3" xfId="26" xr:uid="{00000000-0005-0000-0000-00000F010000}"/>
    <cellStyle name="Normal 3 3 2" xfId="33" xr:uid="{00000000-0005-0000-0000-000010010000}"/>
    <cellStyle name="Normal 3 3 2 2" xfId="50" xr:uid="{00000000-0005-0000-0000-000011010000}"/>
    <cellStyle name="Normal 3 3 3" xfId="44" xr:uid="{00000000-0005-0000-0000-000012010000}"/>
    <cellStyle name="Normal 3 3 4" xfId="56" xr:uid="{00000000-0005-0000-0000-000013010000}"/>
    <cellStyle name="Normal 3 3 5" xfId="212" xr:uid="{00000000-0005-0000-0000-000014010000}"/>
    <cellStyle name="Normal 3 4" xfId="29" xr:uid="{00000000-0005-0000-0000-000015010000}"/>
    <cellStyle name="Normal 3 4 2" xfId="46" xr:uid="{00000000-0005-0000-0000-000016010000}"/>
    <cellStyle name="Normal 3 5" xfId="38" xr:uid="{00000000-0005-0000-0000-000017010000}"/>
    <cellStyle name="Normal 3 6" xfId="40" xr:uid="{00000000-0005-0000-0000-000018010000}"/>
    <cellStyle name="Normal 3 7" xfId="52" xr:uid="{00000000-0005-0000-0000-000019010000}"/>
    <cellStyle name="Normal 3 8" xfId="57" xr:uid="{00000000-0005-0000-0000-00001A010000}"/>
    <cellStyle name="Normal 3 9" xfId="105" xr:uid="{00000000-0005-0000-0000-00001B010000}"/>
    <cellStyle name="Normal 4" xfId="17" xr:uid="{00000000-0005-0000-0000-00001C010000}"/>
    <cellStyle name="Normal 4 2" xfId="58" xr:uid="{00000000-0005-0000-0000-00001D010000}"/>
    <cellStyle name="Normal 4 2 2" xfId="209" xr:uid="{00000000-0005-0000-0000-00001E010000}"/>
    <cellStyle name="Normal 4 2 3" xfId="308" xr:uid="{00000000-0005-0000-0000-00001F010000}"/>
    <cellStyle name="Normal 4 3" xfId="205" xr:uid="{00000000-0005-0000-0000-000020010000}"/>
    <cellStyle name="Normal 4 3 2" xfId="325" xr:uid="{00000000-0005-0000-0000-000021010000}"/>
    <cellStyle name="Normal 4 4" xfId="237" xr:uid="{00000000-0005-0000-0000-000022010000}"/>
    <cellStyle name="Normal 4 5" xfId="238" xr:uid="{00000000-0005-0000-0000-000023010000}"/>
    <cellStyle name="Normal 4 6" xfId="306" xr:uid="{00000000-0005-0000-0000-000024010000}"/>
    <cellStyle name="Normal 5" xfId="34" xr:uid="{00000000-0005-0000-0000-000025010000}"/>
    <cellStyle name="Normal 5 2" xfId="239" xr:uid="{00000000-0005-0000-0000-000026010000}"/>
    <cellStyle name="Normal 6" xfId="240" xr:uid="{00000000-0005-0000-0000-000027010000}"/>
    <cellStyle name="Normal 6 2" xfId="310" xr:uid="{00000000-0005-0000-0000-000028010000}"/>
    <cellStyle name="Normal 7" xfId="241" xr:uid="{00000000-0005-0000-0000-000029010000}"/>
    <cellStyle name="Normal 7 2" xfId="301" xr:uid="{00000000-0005-0000-0000-00002A010000}"/>
    <cellStyle name="Normal 8" xfId="242" xr:uid="{00000000-0005-0000-0000-00002B010000}"/>
    <cellStyle name="Normal 9" xfId="243" xr:uid="{00000000-0005-0000-0000-00002C010000}"/>
    <cellStyle name="Normal_2002 True-up Schedules - Final_1" xfId="12" xr:uid="{00000000-0005-0000-0000-00002F010000}"/>
    <cellStyle name="Normal_2002 True-up Schedules - Final_1_TRUP2009_Dec 09_YE_032910" xfId="13" xr:uid="{00000000-0005-0000-0000-000030010000}"/>
    <cellStyle name="Normal_2005 Act-Est Schedules - FINAL_FILED" xfId="14" xr:uid="{00000000-0005-0000-0000-000031010000}"/>
    <cellStyle name="Normal_2006 Act-Est Schedules FINAL Revised_081706 2" xfId="61" xr:uid="{00000000-0005-0000-0000-000032010000}"/>
    <cellStyle name="Normal_2006 Act-Est Schedules FINAL Revised_081706_TRUP2009_Dec 09_YE_030310" xfId="331" xr:uid="{B1DD342B-3436-428B-926B-70E39F353B53}"/>
    <cellStyle name="Normal_ECRC ROI calculation_1994 &amp; 2009 2" xfId="27" xr:uid="{00000000-0005-0000-0000-000033010000}"/>
    <cellStyle name="Normal_Sheet1 2" xfId="340" xr:uid="{24D7402B-5C45-4702-9594-89F5717A3D09}"/>
    <cellStyle name="Note 2" xfId="106" xr:uid="{00000000-0005-0000-0000-000034010000}"/>
    <cellStyle name="Note 2 2" xfId="164" xr:uid="{00000000-0005-0000-0000-000035010000}"/>
    <cellStyle name="Note 2 3" xfId="217" xr:uid="{00000000-0005-0000-0000-000036010000}"/>
    <cellStyle name="Note 2 4" xfId="261" xr:uid="{00000000-0005-0000-0000-000037010000}"/>
    <cellStyle name="Note 3" xfId="109" xr:uid="{00000000-0005-0000-0000-000038010000}"/>
    <cellStyle name="Note 3 2" xfId="165" xr:uid="{00000000-0005-0000-0000-000039010000}"/>
    <cellStyle name="Note 3 3" xfId="262" xr:uid="{00000000-0005-0000-0000-00003A010000}"/>
    <cellStyle name="Note 4" xfId="122" xr:uid="{00000000-0005-0000-0000-00003B010000}"/>
    <cellStyle name="Note 4 2" xfId="178" xr:uid="{00000000-0005-0000-0000-00003C010000}"/>
    <cellStyle name="Note 4 3" xfId="275" xr:uid="{00000000-0005-0000-0000-00003D010000}"/>
    <cellStyle name="Note 5" xfId="135" xr:uid="{00000000-0005-0000-0000-00003E010000}"/>
    <cellStyle name="Note 5 2" xfId="191" xr:uid="{00000000-0005-0000-0000-00003F010000}"/>
    <cellStyle name="Note 5 3" xfId="288" xr:uid="{00000000-0005-0000-0000-000040010000}"/>
    <cellStyle name="Note 6" xfId="312" xr:uid="{00000000-0005-0000-0000-000041010000}"/>
    <cellStyle name="Output" xfId="69" builtinId="21" customBuiltin="1"/>
    <cellStyle name="Percent" xfId="15" builtinId="5"/>
    <cellStyle name="Percent 2" xfId="304" xr:uid="{00000000-0005-0000-0000-000044010000}"/>
    <cellStyle name="Percent 3" xfId="305" xr:uid="{00000000-0005-0000-0000-000045010000}"/>
    <cellStyle name="Percent 4" xfId="309" xr:uid="{00000000-0005-0000-0000-000046010000}"/>
    <cellStyle name="Percent 4 2" xfId="326" xr:uid="{00000000-0005-0000-0000-000047010000}"/>
    <cellStyle name="Percent 5" xfId="334" xr:uid="{00000000-0005-0000-0000-000054010000}"/>
    <cellStyle name="Percent 6" xfId="337" xr:uid="{7A7B86C1-1469-4111-8F20-867AD7C55BE9}"/>
    <cellStyle name="Percent 6 2" xfId="339" xr:uid="{647D6A4C-4C74-4D6A-927E-FAA5B1C21BCD}"/>
    <cellStyle name="Title" xfId="62" builtinId="15" customBuiltin="1"/>
    <cellStyle name="Total" xfId="16" builtinId="25" customBuiltin="1"/>
    <cellStyle name="Total 2" xfId="107" xr:uid="{00000000-0005-0000-0000-00004A010000}"/>
    <cellStyle name="Warning Text" xfId="73" builtinId="11" customBuiltin="1"/>
  </cellStyles>
  <dxfs count="1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b/>
        <i val="0"/>
        <color rgb="FF9C0006"/>
      </font>
      <fill>
        <patternFill>
          <bgColor rgb="FF9FFFFF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FF00"/>
      <color rgb="FFFFFFB3"/>
      <color rgb="FFE7EEF5"/>
      <color rgb="FF00DBD6"/>
      <color rgb="FFF3ABF0"/>
      <color rgb="FF71FFFF"/>
      <color rgb="FFE9B1E5"/>
      <color rgb="FFAFFFAF"/>
      <color rgb="FFFFFF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R_E_BJ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dmb\AppData\Local\Microsoft\Windows\Temporary%20Internet%20Files\Content.Outlook\K7ZEZHE0\Failure%20Rate%20Analysi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KLAS\Plant%20Accting\OOR%201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5%20Budget%20with%2004%20Actuals%20and%20Budget%20Comp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PLT_ACCT\Data%20&amp;%20Apps\DATA\2003%20Monthly%20Reports\May_ja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E%2090767%2005_31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%20Budget%20FINAL%20with%20Dec%2005%20actuals.upda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FinancialSvcs\Monthly%20Closeout\2017_ME_REPORTS\Deferred%20Debits%202017\Page%209%20Deferred%20Debit%2001January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Svcs\Monthly%20Closeout\2017_ME_REPORTS\Deferred%20Debits%202017\Page%209%20Deferred%20Debit%2001January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za%20Lease%20Amortization%20Schedule%20JE%2080018%20effective%203_01_2015%20revised%20sq%20feet%20Accts_Pa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FWHW\My%20Documents\2003%20Budget\Final%20Files%20for%202003%20Budget\SOP%20for%20Final%20Budget%20-%2005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egic%20Planning\Strategic%20Initiatives\Renewables\Financial%20Economic%20Model%20Dec%2013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C%20%20Users%20abuettikofer%20AppData%20Local%20Microsoft%20Windows%20Temporary%20Internet%20Files%20Content.Outlook%20BHVXXRG7%20Interface%20-%20Excel%20JE%20Upload.doc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>
        <row r="10">
          <cell r="B10" t="str">
            <v>Historical Prior Year Ended 12/31/2006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Objective"/>
      <sheetName val="Historical Data"/>
      <sheetName val="Weibull Analysis Results "/>
      <sheetName val="Cost Analysis"/>
      <sheetName val="2003 Weibull Analysis Results"/>
      <sheetName val="2003 Analyzed Data"/>
      <sheetName val="2003 Random Sample Generator "/>
      <sheetName val="2004 Random Sample Generator "/>
      <sheetName val="2004 Analyzed Data"/>
      <sheetName val="2004 Weibull Analysis Results "/>
      <sheetName val="2005 Random Sample Generator "/>
      <sheetName val="2005 Analyzed Data"/>
      <sheetName val="2005 Weibull Analysis Results"/>
      <sheetName val="2006 Random Sample Generator "/>
      <sheetName val="2006 Analyzed Data"/>
      <sheetName val="2006 Weibull Analysis Results"/>
      <sheetName val="2007 Random Sample Generator"/>
      <sheetName val="2007 Data Analyzed"/>
      <sheetName val="2007 Weibull Analysis Results"/>
      <sheetName val="2008 Random Sample Generator"/>
      <sheetName val="2008 Analyzed Data"/>
      <sheetName val="2008 Weibull Analysis Results "/>
      <sheetName val="2009 Random Sample Generator"/>
      <sheetName val="2009 Analyzed Data"/>
      <sheetName val="2009 Weibull Anaylsis Results"/>
      <sheetName val="2010 Random Sample Generator"/>
      <sheetName val="2010 Analyzed Data "/>
      <sheetName val="2010 Weibull Analysis Results"/>
      <sheetName val="2011 Random Sample Generator "/>
      <sheetName val="2011 Analyzed Data"/>
      <sheetName val="2011 Weibull Analysis Results"/>
      <sheetName val="Sheet1"/>
    </sheetNames>
    <sheetDataSet>
      <sheetData sheetId="0"/>
      <sheetData sheetId="1"/>
      <sheetData sheetId="2"/>
      <sheetData sheetId="3">
        <row r="5">
          <cell r="AX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4">
            <v>1</v>
          </cell>
          <cell r="B4">
            <v>0.54189615448091089</v>
          </cell>
          <cell r="C4" t="str">
            <v>H50547</v>
          </cell>
          <cell r="D4" t="str">
            <v>C1SR</v>
          </cell>
          <cell r="E4">
            <v>40598</v>
          </cell>
          <cell r="F4">
            <v>40737</v>
          </cell>
        </row>
        <row r="5">
          <cell r="A5">
            <v>2</v>
          </cell>
          <cell r="B5">
            <v>0.46340027330272116</v>
          </cell>
          <cell r="C5" t="str">
            <v>H54716</v>
          </cell>
          <cell r="D5" t="str">
            <v>C1SR</v>
          </cell>
          <cell r="E5">
            <v>40631</v>
          </cell>
          <cell r="F5">
            <v>40745</v>
          </cell>
        </row>
        <row r="6">
          <cell r="A6">
            <v>3</v>
          </cell>
          <cell r="B6">
            <v>0.85849412115481027</v>
          </cell>
          <cell r="C6" t="str">
            <v>G94436</v>
          </cell>
          <cell r="D6" t="str">
            <v>C1SR</v>
          </cell>
          <cell r="E6">
            <v>40568</v>
          </cell>
          <cell r="F6">
            <v>40749</v>
          </cell>
        </row>
        <row r="7">
          <cell r="A7">
            <v>4</v>
          </cell>
          <cell r="B7">
            <v>0.38168495080342035</v>
          </cell>
          <cell r="C7" t="str">
            <v>H50650</v>
          </cell>
          <cell r="D7" t="str">
            <v>C1SR</v>
          </cell>
          <cell r="E7">
            <v>40598</v>
          </cell>
          <cell r="F7">
            <v>40780</v>
          </cell>
        </row>
        <row r="8">
          <cell r="A8">
            <v>5</v>
          </cell>
          <cell r="B8">
            <v>0.90388140618074508</v>
          </cell>
          <cell r="C8" t="str">
            <v>H49931</v>
          </cell>
          <cell r="D8" t="str">
            <v>C1SR</v>
          </cell>
          <cell r="E8">
            <v>40598</v>
          </cell>
          <cell r="F8">
            <v>40786</v>
          </cell>
        </row>
        <row r="9">
          <cell r="A9">
            <v>6</v>
          </cell>
          <cell r="B9">
            <v>0.97414114822630493</v>
          </cell>
          <cell r="C9" t="str">
            <v>G95021</v>
          </cell>
          <cell r="D9" t="str">
            <v>C1SR</v>
          </cell>
          <cell r="E9">
            <v>40568</v>
          </cell>
          <cell r="F9">
            <v>40817</v>
          </cell>
        </row>
        <row r="10">
          <cell r="A10">
            <v>7</v>
          </cell>
          <cell r="B10">
            <v>0.63507379956419518</v>
          </cell>
          <cell r="C10" t="str">
            <v>H49469</v>
          </cell>
          <cell r="D10" t="str">
            <v>C1SR</v>
          </cell>
          <cell r="E10">
            <v>40598</v>
          </cell>
          <cell r="F10">
            <v>40817</v>
          </cell>
        </row>
        <row r="11">
          <cell r="A11">
            <v>8</v>
          </cell>
          <cell r="B11">
            <v>0.85848151063065048</v>
          </cell>
          <cell r="C11" t="str">
            <v>H49821</v>
          </cell>
          <cell r="D11" t="str">
            <v>C1SR</v>
          </cell>
          <cell r="E11">
            <v>40598</v>
          </cell>
          <cell r="F11">
            <v>40817</v>
          </cell>
        </row>
        <row r="12">
          <cell r="A12">
            <v>9</v>
          </cell>
          <cell r="B12">
            <v>8.9561376891977962E-2</v>
          </cell>
          <cell r="C12" t="str">
            <v>H57732</v>
          </cell>
          <cell r="D12" t="str">
            <v>C1SR</v>
          </cell>
          <cell r="E12">
            <v>40631</v>
          </cell>
          <cell r="F12">
            <v>40817</v>
          </cell>
        </row>
        <row r="13">
          <cell r="A13">
            <v>10</v>
          </cell>
          <cell r="B13">
            <v>0.74753558714507917</v>
          </cell>
          <cell r="C13" t="str">
            <v>H60932</v>
          </cell>
          <cell r="D13" t="str">
            <v>C1SR</v>
          </cell>
          <cell r="E13">
            <v>40638</v>
          </cell>
          <cell r="F13">
            <v>40817</v>
          </cell>
        </row>
        <row r="14">
          <cell r="A14">
            <v>11</v>
          </cell>
          <cell r="B14">
            <v>0.65953064914522141</v>
          </cell>
          <cell r="C14" t="str">
            <v>H64119</v>
          </cell>
          <cell r="D14" t="str">
            <v>C1SR</v>
          </cell>
          <cell r="E14">
            <v>40638</v>
          </cell>
          <cell r="F14">
            <v>40817</v>
          </cell>
        </row>
        <row r="15">
          <cell r="A15">
            <v>12</v>
          </cell>
          <cell r="B15">
            <v>0.49714050822113665</v>
          </cell>
          <cell r="C15" t="str">
            <v>H68964</v>
          </cell>
          <cell r="D15" t="str">
            <v>C1SR</v>
          </cell>
          <cell r="E15">
            <v>40682</v>
          </cell>
          <cell r="F15">
            <v>40817</v>
          </cell>
        </row>
        <row r="16">
          <cell r="A16">
            <v>13</v>
          </cell>
          <cell r="B16">
            <v>0.8145355135377772</v>
          </cell>
          <cell r="C16" t="str">
            <v>H71970</v>
          </cell>
          <cell r="D16" t="str">
            <v>C1SR</v>
          </cell>
          <cell r="E16">
            <v>40682</v>
          </cell>
          <cell r="F16">
            <v>40817</v>
          </cell>
        </row>
        <row r="17">
          <cell r="A17">
            <v>14</v>
          </cell>
          <cell r="B17">
            <v>7.9016429470866179E-2</v>
          </cell>
          <cell r="C17" t="str">
            <v>H71971</v>
          </cell>
          <cell r="D17" t="str">
            <v>C1SR</v>
          </cell>
          <cell r="E17">
            <v>40682</v>
          </cell>
          <cell r="F17">
            <v>40817</v>
          </cell>
        </row>
        <row r="18">
          <cell r="A18">
            <v>15</v>
          </cell>
          <cell r="B18">
            <v>0.64333878465611827</v>
          </cell>
          <cell r="C18" t="str">
            <v>H50842</v>
          </cell>
          <cell r="D18" t="str">
            <v>C1SR</v>
          </cell>
          <cell r="E18">
            <v>40598</v>
          </cell>
          <cell r="F18">
            <v>40830</v>
          </cell>
        </row>
        <row r="19">
          <cell r="A19">
            <v>16</v>
          </cell>
          <cell r="B19">
            <v>0.85298197790607122</v>
          </cell>
          <cell r="C19" t="str">
            <v>H62750</v>
          </cell>
          <cell r="D19" t="str">
            <v>C1SR</v>
          </cell>
          <cell r="E19">
            <v>40638</v>
          </cell>
          <cell r="F19">
            <v>40830</v>
          </cell>
        </row>
        <row r="20">
          <cell r="A20">
            <v>17</v>
          </cell>
          <cell r="B20">
            <v>0.64487830321297002</v>
          </cell>
          <cell r="C20" t="str">
            <v>H62751</v>
          </cell>
          <cell r="D20" t="str">
            <v>C1SR</v>
          </cell>
          <cell r="E20">
            <v>40638</v>
          </cell>
          <cell r="F20">
            <v>40830</v>
          </cell>
        </row>
        <row r="21">
          <cell r="A21">
            <v>18</v>
          </cell>
          <cell r="B21">
            <v>0.26058146332853627</v>
          </cell>
          <cell r="C21" t="str">
            <v>H62752</v>
          </cell>
          <cell r="D21" t="str">
            <v>C1SR</v>
          </cell>
          <cell r="E21">
            <v>40638</v>
          </cell>
          <cell r="F21">
            <v>40830</v>
          </cell>
        </row>
        <row r="22">
          <cell r="A22">
            <v>19</v>
          </cell>
          <cell r="B22">
            <v>0.45696090112826893</v>
          </cell>
          <cell r="C22" t="str">
            <v>H64923</v>
          </cell>
          <cell r="D22" t="str">
            <v>C1SR</v>
          </cell>
          <cell r="E22">
            <v>40683</v>
          </cell>
          <cell r="F22">
            <v>40830</v>
          </cell>
        </row>
        <row r="23">
          <cell r="A23">
            <v>20</v>
          </cell>
          <cell r="B23">
            <v>0.60359227191940257</v>
          </cell>
          <cell r="C23" t="str">
            <v>J08046</v>
          </cell>
          <cell r="D23" t="str">
            <v>C1SR</v>
          </cell>
          <cell r="E23">
            <v>40798</v>
          </cell>
          <cell r="F23">
            <v>40830</v>
          </cell>
        </row>
        <row r="24">
          <cell r="A24">
            <v>21</v>
          </cell>
          <cell r="B24">
            <v>0.9307772480933868</v>
          </cell>
          <cell r="C24" t="str">
            <v>J16374</v>
          </cell>
          <cell r="D24" t="str">
            <v>C1SR</v>
          </cell>
          <cell r="E24">
            <v>40812</v>
          </cell>
          <cell r="F24">
            <v>40830</v>
          </cell>
        </row>
        <row r="25">
          <cell r="A25">
            <v>22</v>
          </cell>
          <cell r="B25">
            <v>0.20583482036055334</v>
          </cell>
          <cell r="C25" t="str">
            <v>H50713</v>
          </cell>
          <cell r="D25" t="str">
            <v>C1SR</v>
          </cell>
          <cell r="E25">
            <v>40598</v>
          </cell>
          <cell r="F25">
            <v>40840</v>
          </cell>
        </row>
        <row r="26">
          <cell r="A26">
            <v>23</v>
          </cell>
          <cell r="B26">
            <v>0.233755927795397</v>
          </cell>
          <cell r="C26" t="str">
            <v>G92650</v>
          </cell>
          <cell r="D26" t="str">
            <v>C1SR</v>
          </cell>
          <cell r="E26">
            <v>40568</v>
          </cell>
          <cell r="F26">
            <v>40843</v>
          </cell>
        </row>
        <row r="27">
          <cell r="A27">
            <v>24</v>
          </cell>
          <cell r="B27">
            <v>7.4431433964238458E-2</v>
          </cell>
          <cell r="C27" t="str">
            <v>J18247</v>
          </cell>
          <cell r="D27" t="str">
            <v>C1SR</v>
          </cell>
          <cell r="E27">
            <v>40812</v>
          </cell>
          <cell r="F27">
            <v>40843</v>
          </cell>
        </row>
        <row r="28">
          <cell r="A28">
            <v>25</v>
          </cell>
          <cell r="B28">
            <v>0.51398906913937148</v>
          </cell>
          <cell r="C28" t="str">
            <v>H56476</v>
          </cell>
          <cell r="D28" t="str">
            <v>C1SR</v>
          </cell>
          <cell r="E28">
            <v>40631</v>
          </cell>
          <cell r="F28">
            <v>40854</v>
          </cell>
        </row>
        <row r="29">
          <cell r="A29">
            <v>26</v>
          </cell>
          <cell r="B29">
            <v>0.74235995337455662</v>
          </cell>
          <cell r="C29" t="str">
            <v>H49564</v>
          </cell>
          <cell r="D29" t="str">
            <v>C1SR</v>
          </cell>
          <cell r="E29">
            <v>40598</v>
          </cell>
          <cell r="F29">
            <v>40863</v>
          </cell>
        </row>
        <row r="30">
          <cell r="A30">
            <v>27</v>
          </cell>
          <cell r="B30">
            <v>8.06067376179469E-2</v>
          </cell>
          <cell r="C30" t="str">
            <v>H53881</v>
          </cell>
          <cell r="D30" t="str">
            <v>C1SR</v>
          </cell>
          <cell r="E30">
            <v>40631</v>
          </cell>
          <cell r="F30">
            <v>40863</v>
          </cell>
        </row>
        <row r="31">
          <cell r="A31">
            <v>28</v>
          </cell>
          <cell r="B31">
            <v>0.44981310709342637</v>
          </cell>
          <cell r="C31" t="str">
            <v>H60930</v>
          </cell>
          <cell r="D31" t="str">
            <v>C1SR</v>
          </cell>
          <cell r="E31">
            <v>40638</v>
          </cell>
          <cell r="F31">
            <v>40863</v>
          </cell>
        </row>
        <row r="32">
          <cell r="A32">
            <v>29</v>
          </cell>
          <cell r="B32">
            <v>0.12440001280577273</v>
          </cell>
          <cell r="C32" t="str">
            <v>H62936</v>
          </cell>
          <cell r="D32" t="str">
            <v>C1SR</v>
          </cell>
          <cell r="E32">
            <v>40638</v>
          </cell>
          <cell r="F32">
            <v>40863</v>
          </cell>
        </row>
        <row r="33">
          <cell r="A33">
            <v>30</v>
          </cell>
          <cell r="B33">
            <v>0.72206609738947913</v>
          </cell>
          <cell r="C33" t="str">
            <v>J09027</v>
          </cell>
          <cell r="D33" t="str">
            <v>C1SR</v>
          </cell>
          <cell r="E33">
            <v>40798</v>
          </cell>
          <cell r="F33">
            <v>40863</v>
          </cell>
        </row>
        <row r="34">
          <cell r="A34">
            <v>31</v>
          </cell>
          <cell r="B34">
            <v>4.8254893961590439E-2</v>
          </cell>
          <cell r="C34" t="str">
            <v>J51113</v>
          </cell>
          <cell r="D34" t="str">
            <v>C1SR</v>
          </cell>
          <cell r="E34">
            <v>40840</v>
          </cell>
          <cell r="F34">
            <v>40863</v>
          </cell>
        </row>
        <row r="35">
          <cell r="A35">
            <v>32</v>
          </cell>
          <cell r="B35">
            <v>0.51291711808494678</v>
          </cell>
          <cell r="C35" t="str">
            <v>H51699</v>
          </cell>
          <cell r="D35" t="str">
            <v>C1SR</v>
          </cell>
          <cell r="E35">
            <v>40598</v>
          </cell>
          <cell r="F35">
            <v>40870</v>
          </cell>
        </row>
        <row r="36">
          <cell r="A36">
            <v>33</v>
          </cell>
          <cell r="B36">
            <v>0.75077176263822076</v>
          </cell>
          <cell r="C36" t="str">
            <v>H58328</v>
          </cell>
          <cell r="D36" t="str">
            <v>C1SR</v>
          </cell>
          <cell r="E36">
            <v>40631</v>
          </cell>
          <cell r="F36">
            <v>40870</v>
          </cell>
        </row>
        <row r="37">
          <cell r="A37">
            <v>34</v>
          </cell>
          <cell r="B37">
            <v>0.59569597089536686</v>
          </cell>
          <cell r="C37" t="str">
            <v>J37713</v>
          </cell>
          <cell r="D37" t="str">
            <v>C1SR</v>
          </cell>
          <cell r="E37">
            <v>40834</v>
          </cell>
          <cell r="F37">
            <v>40870</v>
          </cell>
        </row>
        <row r="38">
          <cell r="A38">
            <v>35</v>
          </cell>
          <cell r="B38">
            <v>0.3216887882185494</v>
          </cell>
          <cell r="C38" t="str">
            <v>J41728</v>
          </cell>
          <cell r="D38" t="str">
            <v>C1SR</v>
          </cell>
          <cell r="E38">
            <v>40834</v>
          </cell>
          <cell r="F38">
            <v>40870</v>
          </cell>
        </row>
        <row r="39">
          <cell r="A39">
            <v>36</v>
          </cell>
          <cell r="B39">
            <v>0.90353417214302101</v>
          </cell>
          <cell r="C39" t="str">
            <v>H68221</v>
          </cell>
          <cell r="D39" t="str">
            <v>C1SR</v>
          </cell>
          <cell r="E39">
            <v>40682</v>
          </cell>
          <cell r="F39">
            <v>40882</v>
          </cell>
        </row>
        <row r="40">
          <cell r="A40">
            <v>37</v>
          </cell>
          <cell r="B40">
            <v>0.485849170043537</v>
          </cell>
          <cell r="C40" t="str">
            <v>J53753</v>
          </cell>
          <cell r="D40" t="str">
            <v>C1SR</v>
          </cell>
          <cell r="E40">
            <v>40855</v>
          </cell>
          <cell r="F40">
            <v>40882</v>
          </cell>
        </row>
        <row r="41">
          <cell r="A41">
            <v>38</v>
          </cell>
          <cell r="B41">
            <v>0.81106082767927745</v>
          </cell>
          <cell r="C41" t="str">
            <v>H65180</v>
          </cell>
          <cell r="D41" t="str">
            <v>C1SR</v>
          </cell>
          <cell r="E41">
            <v>40683</v>
          </cell>
          <cell r="F41">
            <v>40883</v>
          </cell>
        </row>
        <row r="42">
          <cell r="A42">
            <v>39</v>
          </cell>
          <cell r="B42">
            <v>0.56948450698404707</v>
          </cell>
          <cell r="C42" t="str">
            <v>H59802</v>
          </cell>
          <cell r="D42" t="str">
            <v>C1SR</v>
          </cell>
          <cell r="E42">
            <v>40638</v>
          </cell>
          <cell r="F42">
            <v>40885</v>
          </cell>
        </row>
        <row r="43">
          <cell r="A43">
            <v>40</v>
          </cell>
          <cell r="B43">
            <v>0.28929332024948551</v>
          </cell>
          <cell r="C43" t="str">
            <v>H59835</v>
          </cell>
          <cell r="D43" t="str">
            <v>C1SR</v>
          </cell>
          <cell r="E43">
            <v>40638</v>
          </cell>
          <cell r="F43">
            <v>40885</v>
          </cell>
        </row>
        <row r="44">
          <cell r="A44">
            <v>41</v>
          </cell>
          <cell r="B44">
            <v>0.72171197412217991</v>
          </cell>
          <cell r="C44" t="str">
            <v>H65126</v>
          </cell>
          <cell r="D44" t="str">
            <v>C1SR</v>
          </cell>
          <cell r="E44">
            <v>40683</v>
          </cell>
          <cell r="F44">
            <v>40896</v>
          </cell>
        </row>
        <row r="45">
          <cell r="A45">
            <v>42</v>
          </cell>
          <cell r="B45">
            <v>0.50762125698993144</v>
          </cell>
          <cell r="C45" t="str">
            <v>H65277</v>
          </cell>
          <cell r="D45" t="str">
            <v>C1SR</v>
          </cell>
          <cell r="E45">
            <v>40683</v>
          </cell>
          <cell r="F45">
            <v>40896</v>
          </cell>
        </row>
        <row r="46">
          <cell r="A46">
            <v>43</v>
          </cell>
          <cell r="B46">
            <v>0.83083380432937382</v>
          </cell>
          <cell r="C46" t="str">
            <v>J72125</v>
          </cell>
          <cell r="D46" t="str">
            <v>C1SR</v>
          </cell>
          <cell r="E46">
            <v>40822</v>
          </cell>
          <cell r="F46">
            <v>40896</v>
          </cell>
        </row>
        <row r="47">
          <cell r="A47">
            <v>44</v>
          </cell>
          <cell r="B47">
            <v>0.50731345747418921</v>
          </cell>
          <cell r="C47" t="str">
            <v>H50613</v>
          </cell>
          <cell r="D47" t="str">
            <v>C1SR</v>
          </cell>
          <cell r="E47">
            <v>40598</v>
          </cell>
          <cell r="F47">
            <v>40906</v>
          </cell>
        </row>
        <row r="48">
          <cell r="A48">
            <v>45</v>
          </cell>
          <cell r="B48">
            <v>0.52291125567419727</v>
          </cell>
          <cell r="C48" t="str">
            <v>H59471</v>
          </cell>
          <cell r="D48" t="str">
            <v>C1SR</v>
          </cell>
          <cell r="E48">
            <v>40638</v>
          </cell>
          <cell r="F48">
            <v>40906</v>
          </cell>
        </row>
        <row r="49">
          <cell r="A49">
            <v>46</v>
          </cell>
          <cell r="B49">
            <v>0.12178076858410902</v>
          </cell>
          <cell r="C49" t="str">
            <v>H69466</v>
          </cell>
          <cell r="D49" t="str">
            <v>C1SR</v>
          </cell>
          <cell r="E49">
            <v>40682</v>
          </cell>
          <cell r="F49">
            <v>40906</v>
          </cell>
        </row>
        <row r="50">
          <cell r="A50">
            <v>47</v>
          </cell>
          <cell r="B50">
            <v>0.69795933609977912</v>
          </cell>
          <cell r="C50" t="str">
            <v>H76070</v>
          </cell>
          <cell r="D50" t="str">
            <v>C1SR</v>
          </cell>
          <cell r="E50">
            <v>40744</v>
          </cell>
          <cell r="F50">
            <v>40906</v>
          </cell>
        </row>
        <row r="51">
          <cell r="A51">
            <v>48</v>
          </cell>
          <cell r="B51">
            <v>0.68986249668551669</v>
          </cell>
          <cell r="C51" t="str">
            <v>J45043</v>
          </cell>
          <cell r="D51" t="str">
            <v>C1SR</v>
          </cell>
          <cell r="E51">
            <v>40840</v>
          </cell>
          <cell r="F51">
            <v>40906</v>
          </cell>
        </row>
        <row r="52">
          <cell r="A52">
            <v>49</v>
          </cell>
          <cell r="B52">
            <v>7.9919287968093888E-2</v>
          </cell>
          <cell r="C52" t="str">
            <v>J91582</v>
          </cell>
          <cell r="D52" t="str">
            <v>C1SR</v>
          </cell>
          <cell r="E52">
            <v>40848</v>
          </cell>
          <cell r="F52">
            <v>40906</v>
          </cell>
        </row>
        <row r="53">
          <cell r="A53">
            <v>50</v>
          </cell>
          <cell r="B53">
            <v>0.12723469176509727</v>
          </cell>
          <cell r="C53" t="str">
            <v>G94477</v>
          </cell>
          <cell r="D53" t="str">
            <v>C1SR</v>
          </cell>
          <cell r="E53">
            <v>40568</v>
          </cell>
          <cell r="F53">
            <v>40908</v>
          </cell>
        </row>
        <row r="54">
          <cell r="A54">
            <v>51</v>
          </cell>
          <cell r="B54">
            <v>6.4800439870098536E-2</v>
          </cell>
          <cell r="C54" t="str">
            <v>H72536</v>
          </cell>
          <cell r="D54" t="str">
            <v>C1SR</v>
          </cell>
          <cell r="E54">
            <v>40682</v>
          </cell>
          <cell r="F54">
            <v>40912</v>
          </cell>
        </row>
        <row r="55">
          <cell r="A55">
            <v>52</v>
          </cell>
          <cell r="B55">
            <v>0.30451848930702485</v>
          </cell>
          <cell r="C55" t="str">
            <v>J90165</v>
          </cell>
          <cell r="D55" t="str">
            <v>C1SR</v>
          </cell>
          <cell r="E55">
            <v>40848</v>
          </cell>
          <cell r="F55">
            <v>40912</v>
          </cell>
        </row>
        <row r="56">
          <cell r="A56">
            <v>53</v>
          </cell>
          <cell r="B56">
            <v>3.6733344487113517E-2</v>
          </cell>
          <cell r="C56" t="str">
            <v>H49680</v>
          </cell>
          <cell r="D56" t="str">
            <v>C1SR</v>
          </cell>
          <cell r="E56">
            <v>40598</v>
          </cell>
          <cell r="F56">
            <v>40931</v>
          </cell>
        </row>
        <row r="57">
          <cell r="A57">
            <v>54</v>
          </cell>
          <cell r="B57">
            <v>0.20029238472284994</v>
          </cell>
          <cell r="C57" t="str">
            <v>H55203</v>
          </cell>
          <cell r="D57" t="str">
            <v>C1SR</v>
          </cell>
          <cell r="E57">
            <v>40631</v>
          </cell>
          <cell r="F57">
            <v>40931</v>
          </cell>
        </row>
        <row r="58">
          <cell r="A58">
            <v>55</v>
          </cell>
          <cell r="B58">
            <v>0.40565657658157162</v>
          </cell>
          <cell r="C58" t="str">
            <v>H58811</v>
          </cell>
          <cell r="D58" t="str">
            <v>C1SR</v>
          </cell>
          <cell r="E58">
            <v>40631</v>
          </cell>
          <cell r="F58">
            <v>40931</v>
          </cell>
        </row>
        <row r="59">
          <cell r="A59">
            <v>56</v>
          </cell>
          <cell r="B59">
            <v>0.60874013124044779</v>
          </cell>
          <cell r="C59" t="str">
            <v>H63195</v>
          </cell>
          <cell r="D59" t="str">
            <v>C1SR</v>
          </cell>
          <cell r="E59">
            <v>40638</v>
          </cell>
          <cell r="F59">
            <v>40931</v>
          </cell>
        </row>
        <row r="60">
          <cell r="A60">
            <v>57</v>
          </cell>
          <cell r="B60">
            <v>1.9231317043683638E-2</v>
          </cell>
          <cell r="C60" t="str">
            <v>H64721</v>
          </cell>
          <cell r="D60" t="str">
            <v>C1SR</v>
          </cell>
          <cell r="E60">
            <v>40683</v>
          </cell>
          <cell r="F60">
            <v>40931</v>
          </cell>
        </row>
        <row r="61">
          <cell r="A61">
            <v>58</v>
          </cell>
          <cell r="B61">
            <v>0.96097722969168187</v>
          </cell>
          <cell r="C61" t="str">
            <v>J11245</v>
          </cell>
          <cell r="D61" t="str">
            <v>C1SR</v>
          </cell>
          <cell r="E61">
            <v>40800</v>
          </cell>
          <cell r="F61">
            <v>40931</v>
          </cell>
        </row>
        <row r="62">
          <cell r="A62">
            <v>59</v>
          </cell>
          <cell r="B62">
            <v>0.11882280131918188</v>
          </cell>
          <cell r="C62" t="str">
            <v>J18720</v>
          </cell>
          <cell r="D62" t="str">
            <v>C1SR</v>
          </cell>
          <cell r="E62">
            <v>40800</v>
          </cell>
          <cell r="F62">
            <v>40931</v>
          </cell>
        </row>
        <row r="63">
          <cell r="A63">
            <v>60</v>
          </cell>
          <cell r="B63">
            <v>0.56720656630692856</v>
          </cell>
          <cell r="C63" t="str">
            <v>J57482</v>
          </cell>
          <cell r="D63" t="str">
            <v>C1SR</v>
          </cell>
          <cell r="E63">
            <v>40855</v>
          </cell>
          <cell r="F63">
            <v>40931</v>
          </cell>
        </row>
        <row r="64">
          <cell r="A64">
            <v>61</v>
          </cell>
          <cell r="B64">
            <v>0.16717070716864746</v>
          </cell>
          <cell r="C64" t="str">
            <v>J83707</v>
          </cell>
          <cell r="D64" t="str">
            <v>C1SR</v>
          </cell>
          <cell r="E64">
            <v>40812</v>
          </cell>
          <cell r="F64">
            <v>40931</v>
          </cell>
        </row>
        <row r="65">
          <cell r="A65">
            <v>62</v>
          </cell>
          <cell r="B65">
            <v>8.8148006134792567E-2</v>
          </cell>
          <cell r="C65" t="str">
            <v>H49944</v>
          </cell>
          <cell r="D65" t="str">
            <v>C1SR</v>
          </cell>
          <cell r="E65">
            <v>40598</v>
          </cell>
          <cell r="F65">
            <v>40933</v>
          </cell>
        </row>
        <row r="66">
          <cell r="A66">
            <v>63</v>
          </cell>
          <cell r="B66">
            <v>7.7087048602900943E-2</v>
          </cell>
          <cell r="C66" t="str">
            <v>H50856</v>
          </cell>
          <cell r="D66" t="str">
            <v>C1SR</v>
          </cell>
          <cell r="E66">
            <v>40598</v>
          </cell>
          <cell r="F66">
            <v>40933</v>
          </cell>
        </row>
        <row r="67">
          <cell r="A67">
            <v>64</v>
          </cell>
          <cell r="B67">
            <v>0.84898129332453842</v>
          </cell>
          <cell r="C67" t="str">
            <v>H58287</v>
          </cell>
          <cell r="D67" t="str">
            <v>C1SR</v>
          </cell>
          <cell r="E67">
            <v>40631</v>
          </cell>
          <cell r="F67">
            <v>40933</v>
          </cell>
        </row>
        <row r="68">
          <cell r="A68">
            <v>65</v>
          </cell>
          <cell r="B68">
            <v>0.60309394855965126</v>
          </cell>
          <cell r="C68" t="str">
            <v>H61074</v>
          </cell>
          <cell r="D68" t="str">
            <v>C1SR</v>
          </cell>
          <cell r="E68">
            <v>40638</v>
          </cell>
          <cell r="F68">
            <v>40933</v>
          </cell>
        </row>
        <row r="69">
          <cell r="A69">
            <v>66</v>
          </cell>
          <cell r="B69">
            <v>0.85814365697532957</v>
          </cell>
          <cell r="C69" t="str">
            <v>H64979</v>
          </cell>
          <cell r="D69" t="str">
            <v>C1SR</v>
          </cell>
          <cell r="E69">
            <v>40683</v>
          </cell>
          <cell r="F69">
            <v>40933</v>
          </cell>
        </row>
        <row r="70">
          <cell r="A70">
            <v>67</v>
          </cell>
          <cell r="B70">
            <v>0.30019905598883512</v>
          </cell>
          <cell r="C70" t="str">
            <v>H74590</v>
          </cell>
          <cell r="D70" t="str">
            <v>C1SR</v>
          </cell>
          <cell r="E70">
            <v>40744</v>
          </cell>
          <cell r="F70">
            <v>40933</v>
          </cell>
        </row>
        <row r="71">
          <cell r="A71">
            <v>68</v>
          </cell>
          <cell r="B71">
            <v>0.61798070070793543</v>
          </cell>
          <cell r="C71" t="str">
            <v>J06402</v>
          </cell>
          <cell r="D71" t="str">
            <v>C1SR</v>
          </cell>
          <cell r="E71">
            <v>40798</v>
          </cell>
          <cell r="F71">
            <v>40933</v>
          </cell>
        </row>
        <row r="72">
          <cell r="A72">
            <v>69</v>
          </cell>
          <cell r="B72">
            <v>0.63613040723697822</v>
          </cell>
          <cell r="C72" t="str">
            <v>J20334</v>
          </cell>
          <cell r="D72" t="str">
            <v>C1SR</v>
          </cell>
          <cell r="E72">
            <v>40800</v>
          </cell>
          <cell r="F72">
            <v>40933</v>
          </cell>
        </row>
        <row r="73">
          <cell r="A73">
            <v>70</v>
          </cell>
          <cell r="B73">
            <v>0.48744495532021492</v>
          </cell>
          <cell r="C73" t="str">
            <v>J23734</v>
          </cell>
          <cell r="D73" t="str">
            <v>C1SR</v>
          </cell>
          <cell r="E73">
            <v>40828</v>
          </cell>
          <cell r="F73">
            <v>40933</v>
          </cell>
        </row>
        <row r="74">
          <cell r="A74">
            <v>71</v>
          </cell>
          <cell r="B74">
            <v>0.34252266754450533</v>
          </cell>
          <cell r="C74" t="str">
            <v>J49266</v>
          </cell>
          <cell r="D74" t="str">
            <v>C1SR</v>
          </cell>
          <cell r="E74">
            <v>40840</v>
          </cell>
          <cell r="F74">
            <v>40933</v>
          </cell>
        </row>
        <row r="75">
          <cell r="A75">
            <v>72</v>
          </cell>
          <cell r="B75">
            <v>4.7539320986309197E-2</v>
          </cell>
          <cell r="C75" t="str">
            <v>J61136</v>
          </cell>
          <cell r="D75" t="str">
            <v>C1SR</v>
          </cell>
          <cell r="E75">
            <v>40855</v>
          </cell>
          <cell r="F75">
            <v>40933</v>
          </cell>
        </row>
        <row r="76">
          <cell r="A76">
            <v>73</v>
          </cell>
          <cell r="B76">
            <v>5.7156893748403714E-2</v>
          </cell>
          <cell r="C76" t="str">
            <v>J87820</v>
          </cell>
          <cell r="D76" t="str">
            <v>C1SR</v>
          </cell>
          <cell r="E76">
            <v>40822</v>
          </cell>
          <cell r="F76">
            <v>40933</v>
          </cell>
        </row>
        <row r="77">
          <cell r="A77">
            <v>74</v>
          </cell>
          <cell r="B77">
            <v>0.21112457251370376</v>
          </cell>
          <cell r="C77" t="str">
            <v>J03468</v>
          </cell>
          <cell r="D77" t="str">
            <v>C1SR</v>
          </cell>
          <cell r="E77">
            <v>40798</v>
          </cell>
          <cell r="F77">
            <v>40938</v>
          </cell>
        </row>
        <row r="78">
          <cell r="A78">
            <v>75</v>
          </cell>
          <cell r="B78">
            <v>0.38964003624671006</v>
          </cell>
          <cell r="C78" t="str">
            <v>J20980</v>
          </cell>
          <cell r="D78" t="str">
            <v>C1SR</v>
          </cell>
          <cell r="E78">
            <v>40800</v>
          </cell>
          <cell r="F78">
            <v>40938</v>
          </cell>
        </row>
        <row r="79">
          <cell r="A79">
            <v>76</v>
          </cell>
          <cell r="B79">
            <v>0.11705305848246328</v>
          </cell>
          <cell r="C79" t="str">
            <v>J82318</v>
          </cell>
          <cell r="D79" t="str">
            <v>C1SR</v>
          </cell>
          <cell r="E79">
            <v>40812</v>
          </cell>
          <cell r="F79">
            <v>40938</v>
          </cell>
        </row>
        <row r="80">
          <cell r="A80">
            <v>77</v>
          </cell>
          <cell r="B80">
            <v>0.56867387580069351</v>
          </cell>
          <cell r="C80" t="str">
            <v>G92651</v>
          </cell>
          <cell r="D80" t="str">
            <v>C1SR</v>
          </cell>
          <cell r="E80">
            <v>40568</v>
          </cell>
          <cell r="F80">
            <v>40953</v>
          </cell>
        </row>
        <row r="81">
          <cell r="A81">
            <v>78</v>
          </cell>
          <cell r="B81">
            <v>0.85025553987222557</v>
          </cell>
          <cell r="C81" t="str">
            <v>H52089</v>
          </cell>
          <cell r="D81" t="str">
            <v>C1SR</v>
          </cell>
          <cell r="E81">
            <v>40598</v>
          </cell>
          <cell r="F81">
            <v>40953</v>
          </cell>
        </row>
        <row r="82">
          <cell r="A82">
            <v>79</v>
          </cell>
          <cell r="B82">
            <v>0.39598517072783845</v>
          </cell>
          <cell r="C82" t="str">
            <v>H75204</v>
          </cell>
          <cell r="D82" t="str">
            <v>C1SR</v>
          </cell>
          <cell r="E82">
            <v>40744</v>
          </cell>
          <cell r="F82">
            <v>40953</v>
          </cell>
        </row>
        <row r="83">
          <cell r="A83">
            <v>80</v>
          </cell>
          <cell r="B83">
            <v>0.96520474831126957</v>
          </cell>
          <cell r="C83" t="str">
            <v>J06143</v>
          </cell>
          <cell r="D83" t="str">
            <v>C1SR</v>
          </cell>
          <cell r="E83">
            <v>40798</v>
          </cell>
          <cell r="F83">
            <v>40953</v>
          </cell>
        </row>
        <row r="84">
          <cell r="A84">
            <v>81</v>
          </cell>
          <cell r="B84">
            <v>0.82381064635728729</v>
          </cell>
          <cell r="C84" t="str">
            <v>J28651</v>
          </cell>
          <cell r="D84" t="str">
            <v>C1SR</v>
          </cell>
          <cell r="E84">
            <v>40828</v>
          </cell>
          <cell r="F84">
            <v>40953</v>
          </cell>
        </row>
        <row r="85">
          <cell r="A85">
            <v>82</v>
          </cell>
          <cell r="B85">
            <v>0.98405172407091757</v>
          </cell>
          <cell r="C85" t="str">
            <v>J95417</v>
          </cell>
          <cell r="D85" t="str">
            <v>C1SR</v>
          </cell>
          <cell r="E85">
            <v>40875</v>
          </cell>
          <cell r="F85">
            <v>40953</v>
          </cell>
        </row>
        <row r="86">
          <cell r="A86">
            <v>83</v>
          </cell>
          <cell r="B86">
            <v>0.48223019052949234</v>
          </cell>
          <cell r="C86" t="str">
            <v>H58310</v>
          </cell>
          <cell r="D86" t="str">
            <v>C1SR</v>
          </cell>
          <cell r="E86">
            <v>40631</v>
          </cell>
          <cell r="F86">
            <v>40960</v>
          </cell>
        </row>
        <row r="87">
          <cell r="A87">
            <v>84</v>
          </cell>
          <cell r="B87">
            <v>0.4250380014752787</v>
          </cell>
          <cell r="C87" t="str">
            <v>J73399</v>
          </cell>
          <cell r="D87" t="str">
            <v>C1SR</v>
          </cell>
          <cell r="E87">
            <v>40822</v>
          </cell>
          <cell r="F87">
            <v>40960</v>
          </cell>
        </row>
        <row r="88">
          <cell r="A88">
            <v>85</v>
          </cell>
          <cell r="B88">
            <v>0.19805211966529424</v>
          </cell>
          <cell r="C88" t="str">
            <v>G95164</v>
          </cell>
          <cell r="D88" t="str">
            <v>C1SR</v>
          </cell>
          <cell r="E88">
            <v>40626</v>
          </cell>
          <cell r="F88">
            <v>40962</v>
          </cell>
        </row>
        <row r="89">
          <cell r="A89">
            <v>86</v>
          </cell>
          <cell r="B89">
            <v>9.3531026701374254E-2</v>
          </cell>
          <cell r="C89" t="str">
            <v>J07573</v>
          </cell>
          <cell r="D89" t="str">
            <v>C1SR</v>
          </cell>
          <cell r="E89">
            <v>40798</v>
          </cell>
          <cell r="F89">
            <v>40962</v>
          </cell>
        </row>
        <row r="90">
          <cell r="A90">
            <v>87</v>
          </cell>
          <cell r="B90">
            <v>0.96978335600395793</v>
          </cell>
          <cell r="C90" t="str">
            <v>J09426</v>
          </cell>
          <cell r="D90" t="str">
            <v>C1SR</v>
          </cell>
          <cell r="E90">
            <v>40798</v>
          </cell>
          <cell r="F90">
            <v>40962</v>
          </cell>
        </row>
        <row r="91">
          <cell r="A91">
            <v>88</v>
          </cell>
          <cell r="B91">
            <v>0.85734454324183151</v>
          </cell>
          <cell r="C91" t="str">
            <v>J36917</v>
          </cell>
          <cell r="D91" t="str">
            <v>C1SR</v>
          </cell>
          <cell r="E91">
            <v>40834</v>
          </cell>
          <cell r="F91">
            <v>40962</v>
          </cell>
        </row>
        <row r="92">
          <cell r="A92">
            <v>89</v>
          </cell>
          <cell r="B92">
            <v>0.86024196811024345</v>
          </cell>
          <cell r="C92" t="str">
            <v>J62735</v>
          </cell>
          <cell r="D92" t="str">
            <v>C1SR</v>
          </cell>
          <cell r="E92">
            <v>40862</v>
          </cell>
          <cell r="F92">
            <v>40962</v>
          </cell>
        </row>
        <row r="93">
          <cell r="A93">
            <v>90</v>
          </cell>
          <cell r="B93">
            <v>0.51843741244685393</v>
          </cell>
          <cell r="C93" t="str">
            <v>J63882</v>
          </cell>
          <cell r="D93" t="str">
            <v>C1SR</v>
          </cell>
          <cell r="E93">
            <v>40862</v>
          </cell>
          <cell r="F93">
            <v>40962</v>
          </cell>
        </row>
        <row r="94">
          <cell r="A94">
            <v>91</v>
          </cell>
          <cell r="B94">
            <v>0.78906274570048307</v>
          </cell>
          <cell r="C94" t="str">
            <v>J95492</v>
          </cell>
          <cell r="D94" t="str">
            <v>C1SR</v>
          </cell>
          <cell r="E94">
            <v>40875</v>
          </cell>
          <cell r="F94">
            <v>40962</v>
          </cell>
        </row>
        <row r="95">
          <cell r="A95">
            <v>92</v>
          </cell>
          <cell r="B95">
            <v>0.49495221874077566</v>
          </cell>
          <cell r="C95" t="str">
            <v>J24116</v>
          </cell>
          <cell r="D95" t="str">
            <v>C1SR</v>
          </cell>
          <cell r="E95">
            <v>40828</v>
          </cell>
          <cell r="F95">
            <v>40966</v>
          </cell>
        </row>
        <row r="96">
          <cell r="A96">
            <v>93</v>
          </cell>
          <cell r="B96">
            <v>0.36320265673149632</v>
          </cell>
          <cell r="C96" t="str">
            <v>H53765</v>
          </cell>
          <cell r="D96" t="str">
            <v>C1SR</v>
          </cell>
          <cell r="E96">
            <v>40631</v>
          </cell>
          <cell r="F96">
            <v>40968</v>
          </cell>
        </row>
        <row r="97">
          <cell r="A97">
            <v>94</v>
          </cell>
          <cell r="B97">
            <v>0.75385361796852757</v>
          </cell>
          <cell r="C97" t="str">
            <v>H54547</v>
          </cell>
          <cell r="D97" t="str">
            <v>C1SR</v>
          </cell>
          <cell r="E97">
            <v>40631</v>
          </cell>
          <cell r="F97">
            <v>40968</v>
          </cell>
        </row>
        <row r="98">
          <cell r="A98">
            <v>95</v>
          </cell>
          <cell r="B98">
            <v>0.23399780074742571</v>
          </cell>
          <cell r="C98" t="str">
            <v>H62608</v>
          </cell>
          <cell r="D98" t="str">
            <v>C1SR</v>
          </cell>
          <cell r="E98">
            <v>40638</v>
          </cell>
          <cell r="F98">
            <v>40968</v>
          </cell>
        </row>
        <row r="99">
          <cell r="A99">
            <v>96</v>
          </cell>
          <cell r="B99">
            <v>0.31387143453381905</v>
          </cell>
          <cell r="C99" t="str">
            <v>H62765</v>
          </cell>
          <cell r="D99" t="str">
            <v>C1SR</v>
          </cell>
          <cell r="E99">
            <v>40638</v>
          </cell>
          <cell r="F99">
            <v>40968</v>
          </cell>
        </row>
        <row r="100">
          <cell r="A100">
            <v>97</v>
          </cell>
          <cell r="B100">
            <v>0.56048895816410738</v>
          </cell>
          <cell r="C100" t="str">
            <v>H75198</v>
          </cell>
          <cell r="D100" t="str">
            <v>C1SR</v>
          </cell>
          <cell r="E100">
            <v>40744</v>
          </cell>
          <cell r="F100">
            <v>40968</v>
          </cell>
        </row>
        <row r="101">
          <cell r="A101">
            <v>98</v>
          </cell>
          <cell r="B101">
            <v>0.14287867808190846</v>
          </cell>
          <cell r="C101" t="str">
            <v>H76791</v>
          </cell>
          <cell r="D101" t="str">
            <v>C1SR</v>
          </cell>
          <cell r="E101">
            <v>40764</v>
          </cell>
          <cell r="F101">
            <v>40968</v>
          </cell>
        </row>
        <row r="102">
          <cell r="A102">
            <v>99</v>
          </cell>
          <cell r="B102">
            <v>0.17717737628916563</v>
          </cell>
          <cell r="C102" t="str">
            <v>J20278</v>
          </cell>
          <cell r="D102" t="str">
            <v>C1SR</v>
          </cell>
          <cell r="E102">
            <v>40800</v>
          </cell>
          <cell r="F102">
            <v>40968</v>
          </cell>
        </row>
        <row r="103">
          <cell r="A103">
            <v>100</v>
          </cell>
          <cell r="B103">
            <v>0.4753590707441635</v>
          </cell>
          <cell r="C103" t="str">
            <v>J49762</v>
          </cell>
          <cell r="D103" t="str">
            <v>C1SR</v>
          </cell>
          <cell r="E103">
            <v>40840</v>
          </cell>
          <cell r="F103">
            <v>40968</v>
          </cell>
        </row>
        <row r="104">
          <cell r="A104">
            <v>101</v>
          </cell>
          <cell r="B104">
            <v>0.23714952285562696</v>
          </cell>
          <cell r="C104" t="str">
            <v>J60717</v>
          </cell>
          <cell r="D104" t="str">
            <v>C1SR</v>
          </cell>
          <cell r="E104">
            <v>40855</v>
          </cell>
          <cell r="F104">
            <v>40968</v>
          </cell>
        </row>
        <row r="105">
          <cell r="A105">
            <v>102</v>
          </cell>
          <cell r="B105">
            <v>0.44634218871185005</v>
          </cell>
          <cell r="C105" t="str">
            <v>J87782</v>
          </cell>
          <cell r="D105" t="str">
            <v>C1SR</v>
          </cell>
          <cell r="E105">
            <v>40822</v>
          </cell>
          <cell r="F105">
            <v>40968</v>
          </cell>
        </row>
        <row r="106">
          <cell r="A106">
            <v>103</v>
          </cell>
          <cell r="B106">
            <v>0.45838725092207533</v>
          </cell>
          <cell r="C106" t="str">
            <v>J66597</v>
          </cell>
          <cell r="D106" t="str">
            <v>C1SR</v>
          </cell>
          <cell r="E106">
            <v>40862</v>
          </cell>
          <cell r="F106">
            <v>40970</v>
          </cell>
        </row>
        <row r="107">
          <cell r="A107">
            <v>104</v>
          </cell>
          <cell r="B107">
            <v>0.2122167259470531</v>
          </cell>
          <cell r="C107" t="str">
            <v>J49787</v>
          </cell>
          <cell r="D107" t="str">
            <v>C1SR</v>
          </cell>
          <cell r="E107">
            <v>40840</v>
          </cell>
          <cell r="F107">
            <v>40976</v>
          </cell>
        </row>
        <row r="108">
          <cell r="A108">
            <v>105</v>
          </cell>
          <cell r="B108">
            <v>8.7395127676795914E-2</v>
          </cell>
          <cell r="C108" t="str">
            <v>J82970</v>
          </cell>
          <cell r="D108" t="str">
            <v>C1SR</v>
          </cell>
          <cell r="E108">
            <v>40812</v>
          </cell>
          <cell r="F108">
            <v>40987</v>
          </cell>
        </row>
        <row r="109">
          <cell r="A109">
            <v>106</v>
          </cell>
          <cell r="B109">
            <v>0.7229442133517191</v>
          </cell>
          <cell r="C109" t="str">
            <v>G94469</v>
          </cell>
          <cell r="D109" t="str">
            <v>C1SR</v>
          </cell>
          <cell r="E109">
            <v>40568</v>
          </cell>
          <cell r="F109">
            <v>40990</v>
          </cell>
        </row>
        <row r="110">
          <cell r="A110">
            <v>107</v>
          </cell>
          <cell r="B110">
            <v>0.8886571750168939</v>
          </cell>
          <cell r="C110" t="str">
            <v>G94993</v>
          </cell>
          <cell r="D110" t="str">
            <v>C1SR</v>
          </cell>
          <cell r="E110">
            <v>40568</v>
          </cell>
          <cell r="F110">
            <v>40990</v>
          </cell>
        </row>
        <row r="111">
          <cell r="A111">
            <v>108</v>
          </cell>
          <cell r="B111">
            <v>0.37521938666760379</v>
          </cell>
          <cell r="C111" t="str">
            <v>H52624</v>
          </cell>
          <cell r="D111" t="str">
            <v>C1SR</v>
          </cell>
          <cell r="E111">
            <v>40598</v>
          </cell>
          <cell r="F111">
            <v>40990</v>
          </cell>
        </row>
        <row r="112">
          <cell r="A112">
            <v>109</v>
          </cell>
          <cell r="B112">
            <v>0.70845367941992288</v>
          </cell>
          <cell r="C112" t="str">
            <v>H62602</v>
          </cell>
          <cell r="D112" t="str">
            <v>C1SR</v>
          </cell>
          <cell r="E112">
            <v>40638</v>
          </cell>
          <cell r="F112">
            <v>40990</v>
          </cell>
        </row>
        <row r="113">
          <cell r="A113">
            <v>110</v>
          </cell>
          <cell r="B113">
            <v>0.51721179326053246</v>
          </cell>
          <cell r="C113" t="str">
            <v>H72025</v>
          </cell>
          <cell r="D113" t="str">
            <v>C1SR</v>
          </cell>
          <cell r="E113">
            <v>40682</v>
          </cell>
          <cell r="F113">
            <v>40990</v>
          </cell>
        </row>
        <row r="114">
          <cell r="A114">
            <v>111</v>
          </cell>
          <cell r="B114">
            <v>0.77891721232294864</v>
          </cell>
          <cell r="C114" t="str">
            <v>H75170</v>
          </cell>
          <cell r="D114" t="str">
            <v>C1SR</v>
          </cell>
          <cell r="E114">
            <v>40744</v>
          </cell>
          <cell r="F114">
            <v>40990</v>
          </cell>
        </row>
        <row r="115">
          <cell r="A115">
            <v>112</v>
          </cell>
          <cell r="B115">
            <v>0.99675121291748048</v>
          </cell>
          <cell r="C115" t="str">
            <v>J05697</v>
          </cell>
          <cell r="D115" t="str">
            <v>C1SR</v>
          </cell>
          <cell r="E115">
            <v>40798</v>
          </cell>
          <cell r="F115">
            <v>40990</v>
          </cell>
        </row>
        <row r="116">
          <cell r="A116">
            <v>113</v>
          </cell>
          <cell r="B116">
            <v>0.80098340761594455</v>
          </cell>
          <cell r="C116" t="str">
            <v>J23288</v>
          </cell>
          <cell r="D116" t="str">
            <v>C1SR</v>
          </cell>
          <cell r="E116">
            <v>40800</v>
          </cell>
          <cell r="F116">
            <v>40990</v>
          </cell>
        </row>
        <row r="117">
          <cell r="A117">
            <v>114</v>
          </cell>
          <cell r="B117">
            <v>0.97985009913655141</v>
          </cell>
          <cell r="C117" t="str">
            <v>J41268</v>
          </cell>
          <cell r="D117" t="str">
            <v>C1SR</v>
          </cell>
          <cell r="E117">
            <v>40834</v>
          </cell>
          <cell r="F117">
            <v>40990</v>
          </cell>
        </row>
        <row r="118">
          <cell r="A118">
            <v>115</v>
          </cell>
          <cell r="B118">
            <v>0.92159720159884739</v>
          </cell>
          <cell r="C118" t="str">
            <v>J48714</v>
          </cell>
          <cell r="D118" t="str">
            <v>C1SR</v>
          </cell>
          <cell r="E118">
            <v>40840</v>
          </cell>
          <cell r="F118">
            <v>40990</v>
          </cell>
        </row>
        <row r="119">
          <cell r="A119">
            <v>116</v>
          </cell>
          <cell r="B119">
            <v>0.71603011309447095</v>
          </cell>
          <cell r="C119" t="str">
            <v>J48867</v>
          </cell>
          <cell r="D119" t="str">
            <v>C1SR</v>
          </cell>
          <cell r="E119">
            <v>40840</v>
          </cell>
          <cell r="F119">
            <v>40990</v>
          </cell>
        </row>
        <row r="120">
          <cell r="A120">
            <v>117</v>
          </cell>
          <cell r="B120">
            <v>0.29235433353760765</v>
          </cell>
          <cell r="C120" t="str">
            <v>J67506</v>
          </cell>
          <cell r="D120" t="str">
            <v>C1SR</v>
          </cell>
          <cell r="E120">
            <v>40862</v>
          </cell>
          <cell r="F120">
            <v>40990</v>
          </cell>
        </row>
        <row r="121">
          <cell r="A121">
            <v>118</v>
          </cell>
          <cell r="B121">
            <v>0.19654749797757121</v>
          </cell>
          <cell r="C121" t="str">
            <v>H50046</v>
          </cell>
          <cell r="D121" t="str">
            <v>C1SR</v>
          </cell>
          <cell r="E121">
            <v>40598</v>
          </cell>
          <cell r="F121">
            <v>40991</v>
          </cell>
        </row>
        <row r="122">
          <cell r="A122">
            <v>119</v>
          </cell>
          <cell r="B122">
            <v>0.80667376071413255</v>
          </cell>
          <cell r="C122" t="str">
            <v>H70694</v>
          </cell>
          <cell r="D122" t="str">
            <v>C1SR</v>
          </cell>
          <cell r="E122">
            <v>40682</v>
          </cell>
          <cell r="F122">
            <v>40991</v>
          </cell>
        </row>
        <row r="123">
          <cell r="A123">
            <v>120</v>
          </cell>
          <cell r="B123">
            <v>0.72350395935851042</v>
          </cell>
          <cell r="C123" t="str">
            <v>H74361</v>
          </cell>
          <cell r="D123" t="str">
            <v>C1SR</v>
          </cell>
          <cell r="E123">
            <v>40744</v>
          </cell>
          <cell r="F123">
            <v>40991</v>
          </cell>
        </row>
        <row r="124">
          <cell r="A124">
            <v>121</v>
          </cell>
          <cell r="B124">
            <v>0.52983649684324685</v>
          </cell>
          <cell r="C124" t="str">
            <v>J46552</v>
          </cell>
          <cell r="D124" t="str">
            <v>C1SR</v>
          </cell>
          <cell r="E124">
            <v>40840</v>
          </cell>
          <cell r="F124">
            <v>40991</v>
          </cell>
        </row>
        <row r="125">
          <cell r="A125">
            <v>122</v>
          </cell>
          <cell r="B125">
            <v>0.4763135987797934</v>
          </cell>
          <cell r="C125" t="str">
            <v>J46657</v>
          </cell>
          <cell r="D125" t="str">
            <v>C1SR</v>
          </cell>
          <cell r="E125">
            <v>40840</v>
          </cell>
          <cell r="F125">
            <v>40991</v>
          </cell>
        </row>
        <row r="126">
          <cell r="A126">
            <v>123</v>
          </cell>
          <cell r="B126">
            <v>5.2509474736201489E-2</v>
          </cell>
          <cell r="C126" t="str">
            <v>J58808</v>
          </cell>
          <cell r="D126" t="str">
            <v>C1SR</v>
          </cell>
          <cell r="E126">
            <v>40855</v>
          </cell>
          <cell r="F126">
            <v>40991</v>
          </cell>
        </row>
        <row r="127">
          <cell r="A127">
            <v>124</v>
          </cell>
          <cell r="B127">
            <v>0.1569707206052926</v>
          </cell>
          <cell r="C127" t="str">
            <v>J92220</v>
          </cell>
          <cell r="D127" t="str">
            <v>C1SR</v>
          </cell>
          <cell r="E127">
            <v>40862</v>
          </cell>
          <cell r="F127">
            <v>40991</v>
          </cell>
        </row>
        <row r="128">
          <cell r="A128">
            <v>125</v>
          </cell>
          <cell r="B128">
            <v>0.9301406555120435</v>
          </cell>
          <cell r="C128" t="str">
            <v>J20335</v>
          </cell>
          <cell r="D128" t="str">
            <v>C1SR</v>
          </cell>
          <cell r="E128">
            <v>40800</v>
          </cell>
          <cell r="F128">
            <v>40998</v>
          </cell>
        </row>
        <row r="129">
          <cell r="A129">
            <v>126</v>
          </cell>
          <cell r="B129">
            <v>0.90834742444812988</v>
          </cell>
          <cell r="C129" t="str">
            <v>G93584</v>
          </cell>
          <cell r="D129" t="str">
            <v>C1SR</v>
          </cell>
          <cell r="E129">
            <v>40568</v>
          </cell>
          <cell r="F129">
            <v>41004</v>
          </cell>
        </row>
        <row r="130">
          <cell r="A130">
            <v>127</v>
          </cell>
          <cell r="B130">
            <v>5.4661404108585443E-2</v>
          </cell>
          <cell r="C130" t="str">
            <v>H49483</v>
          </cell>
          <cell r="D130" t="str">
            <v>C1SR</v>
          </cell>
          <cell r="E130">
            <v>40598</v>
          </cell>
          <cell r="F130">
            <v>41004</v>
          </cell>
        </row>
        <row r="131">
          <cell r="A131">
            <v>128</v>
          </cell>
          <cell r="B131">
            <v>0.10002819921845685</v>
          </cell>
          <cell r="C131" t="str">
            <v>H50194</v>
          </cell>
          <cell r="D131" t="str">
            <v>C1SR</v>
          </cell>
          <cell r="E131">
            <v>40598</v>
          </cell>
          <cell r="F131">
            <v>41004</v>
          </cell>
        </row>
        <row r="132">
          <cell r="A132">
            <v>129</v>
          </cell>
          <cell r="B132">
            <v>0.46556654077103465</v>
          </cell>
          <cell r="C132" t="str">
            <v>H61347</v>
          </cell>
          <cell r="D132" t="str">
            <v>C1SR</v>
          </cell>
          <cell r="E132">
            <v>40638</v>
          </cell>
          <cell r="F132">
            <v>41004</v>
          </cell>
        </row>
        <row r="133">
          <cell r="A133">
            <v>130</v>
          </cell>
          <cell r="B133">
            <v>0.78244061844441237</v>
          </cell>
          <cell r="C133" t="str">
            <v>H74909</v>
          </cell>
          <cell r="D133" t="str">
            <v>C1SR</v>
          </cell>
          <cell r="E133">
            <v>40744</v>
          </cell>
          <cell r="F133">
            <v>41004</v>
          </cell>
        </row>
        <row r="134">
          <cell r="A134">
            <v>131</v>
          </cell>
          <cell r="B134">
            <v>0.92617518783535324</v>
          </cell>
          <cell r="C134" t="str">
            <v>J05356</v>
          </cell>
          <cell r="D134" t="str">
            <v>C1SR</v>
          </cell>
          <cell r="E134">
            <v>40798</v>
          </cell>
          <cell r="F134">
            <v>41004</v>
          </cell>
        </row>
        <row r="135">
          <cell r="A135">
            <v>132</v>
          </cell>
          <cell r="B135">
            <v>0.72643040841406958</v>
          </cell>
          <cell r="C135" t="str">
            <v>J23778</v>
          </cell>
          <cell r="D135" t="str">
            <v>C1SR</v>
          </cell>
          <cell r="E135">
            <v>40828</v>
          </cell>
          <cell r="F135">
            <v>41004</v>
          </cell>
        </row>
        <row r="136">
          <cell r="A136">
            <v>133</v>
          </cell>
          <cell r="B136">
            <v>0.83122648981463132</v>
          </cell>
          <cell r="C136" t="str">
            <v>J46164</v>
          </cell>
          <cell r="D136" t="str">
            <v>C1SR</v>
          </cell>
          <cell r="E136">
            <v>40840</v>
          </cell>
          <cell r="F136">
            <v>41004</v>
          </cell>
        </row>
        <row r="137">
          <cell r="A137">
            <v>134</v>
          </cell>
          <cell r="B137">
            <v>0.14337135960093905</v>
          </cell>
          <cell r="C137" t="str">
            <v>J71674</v>
          </cell>
          <cell r="D137" t="str">
            <v>C1SR</v>
          </cell>
          <cell r="E137">
            <v>40862</v>
          </cell>
          <cell r="F137">
            <v>41004</v>
          </cell>
        </row>
        <row r="138">
          <cell r="A138">
            <v>135</v>
          </cell>
          <cell r="B138">
            <v>0.9887670696607701</v>
          </cell>
          <cell r="C138" t="str">
            <v>J46641</v>
          </cell>
          <cell r="D138" t="str">
            <v>C1SR</v>
          </cell>
          <cell r="E138">
            <v>40840</v>
          </cell>
          <cell r="F138">
            <v>41008</v>
          </cell>
        </row>
        <row r="139">
          <cell r="A139">
            <v>136</v>
          </cell>
          <cell r="B139">
            <v>0.33297768982834819</v>
          </cell>
          <cell r="C139" t="str">
            <v>H50876</v>
          </cell>
          <cell r="D139" t="str">
            <v>C1SR</v>
          </cell>
          <cell r="E139">
            <v>40598</v>
          </cell>
          <cell r="F139">
            <v>41010</v>
          </cell>
        </row>
        <row r="140">
          <cell r="A140">
            <v>137</v>
          </cell>
          <cell r="B140">
            <v>0.15566006140561117</v>
          </cell>
          <cell r="C140" t="str">
            <v>H50584</v>
          </cell>
          <cell r="D140" t="str">
            <v>C1SR</v>
          </cell>
          <cell r="E140">
            <v>40598</v>
          </cell>
          <cell r="F140">
            <v>41015</v>
          </cell>
        </row>
        <row r="141">
          <cell r="A141">
            <v>138</v>
          </cell>
          <cell r="B141">
            <v>0.10325122765380235</v>
          </cell>
          <cell r="C141" t="str">
            <v>H52114</v>
          </cell>
          <cell r="D141" t="str">
            <v>C1SR</v>
          </cell>
          <cell r="E141">
            <v>40598</v>
          </cell>
          <cell r="F141">
            <v>41015</v>
          </cell>
        </row>
        <row r="142">
          <cell r="A142">
            <v>139</v>
          </cell>
          <cell r="B142">
            <v>0.75661771292088598</v>
          </cell>
          <cell r="C142" t="str">
            <v>H76001</v>
          </cell>
          <cell r="D142" t="str">
            <v>C1SR</v>
          </cell>
          <cell r="E142">
            <v>40744</v>
          </cell>
          <cell r="F142">
            <v>41015</v>
          </cell>
        </row>
        <row r="143">
          <cell r="A143">
            <v>140</v>
          </cell>
          <cell r="B143">
            <v>0.63291641406984633</v>
          </cell>
          <cell r="C143" t="str">
            <v>J17999</v>
          </cell>
          <cell r="D143" t="str">
            <v>C1SR</v>
          </cell>
          <cell r="E143">
            <v>40812</v>
          </cell>
          <cell r="F143">
            <v>41015</v>
          </cell>
        </row>
        <row r="144">
          <cell r="A144">
            <v>141</v>
          </cell>
          <cell r="B144">
            <v>0.3219272631529273</v>
          </cell>
          <cell r="C144" t="str">
            <v>J42338</v>
          </cell>
          <cell r="D144" t="str">
            <v>C1SR</v>
          </cell>
          <cell r="E144">
            <v>40834</v>
          </cell>
          <cell r="F144">
            <v>41015</v>
          </cell>
        </row>
        <row r="145">
          <cell r="A145">
            <v>142</v>
          </cell>
          <cell r="B145">
            <v>0.20876291206087161</v>
          </cell>
          <cell r="C145" t="str">
            <v>J93426</v>
          </cell>
          <cell r="D145" t="str">
            <v>C1SR</v>
          </cell>
          <cell r="E145">
            <v>40875</v>
          </cell>
          <cell r="F145">
            <v>41015</v>
          </cell>
        </row>
        <row r="146">
          <cell r="A146">
            <v>143</v>
          </cell>
          <cell r="B146">
            <v>0.23674519824223306</v>
          </cell>
          <cell r="C146" t="str">
            <v>H62781</v>
          </cell>
          <cell r="D146" t="str">
            <v>C1SR</v>
          </cell>
          <cell r="E146">
            <v>40638</v>
          </cell>
          <cell r="F146">
            <v>41018</v>
          </cell>
        </row>
        <row r="147">
          <cell r="A147">
            <v>144</v>
          </cell>
          <cell r="B147">
            <v>0.41483555153595231</v>
          </cell>
          <cell r="C147" t="str">
            <v>H64974</v>
          </cell>
          <cell r="D147" t="str">
            <v>C1SR</v>
          </cell>
          <cell r="E147">
            <v>40683</v>
          </cell>
          <cell r="F147">
            <v>41018</v>
          </cell>
        </row>
        <row r="148">
          <cell r="A148">
            <v>145</v>
          </cell>
          <cell r="B148">
            <v>0.49216563126418356</v>
          </cell>
          <cell r="C148" t="str">
            <v>H70960</v>
          </cell>
          <cell r="D148" t="str">
            <v>C1SR</v>
          </cell>
          <cell r="E148">
            <v>40682</v>
          </cell>
          <cell r="F148">
            <v>41018</v>
          </cell>
        </row>
        <row r="149">
          <cell r="A149">
            <v>146</v>
          </cell>
          <cell r="B149">
            <v>0.77062639191953741</v>
          </cell>
          <cell r="C149" t="str">
            <v>H74419</v>
          </cell>
          <cell r="D149" t="str">
            <v>C1SR</v>
          </cell>
          <cell r="E149">
            <v>40744</v>
          </cell>
          <cell r="F149">
            <v>41018</v>
          </cell>
        </row>
        <row r="150">
          <cell r="A150">
            <v>147</v>
          </cell>
          <cell r="B150">
            <v>0.60949548598734926</v>
          </cell>
          <cell r="C150" t="str">
            <v>H74598</v>
          </cell>
          <cell r="D150" t="str">
            <v>C1SR</v>
          </cell>
          <cell r="E150">
            <v>40744</v>
          </cell>
          <cell r="F150">
            <v>41018</v>
          </cell>
        </row>
        <row r="151">
          <cell r="A151">
            <v>148</v>
          </cell>
          <cell r="B151">
            <v>0.12031927141789145</v>
          </cell>
          <cell r="C151" t="str">
            <v>H75852</v>
          </cell>
          <cell r="D151" t="str">
            <v>C1SR</v>
          </cell>
          <cell r="E151">
            <v>40744</v>
          </cell>
          <cell r="F151">
            <v>41018</v>
          </cell>
        </row>
        <row r="152">
          <cell r="A152">
            <v>149</v>
          </cell>
          <cell r="B152">
            <v>0.60309652953473425</v>
          </cell>
          <cell r="C152" t="str">
            <v>J05386</v>
          </cell>
          <cell r="D152" t="str">
            <v>C1SR</v>
          </cell>
          <cell r="E152">
            <v>40798</v>
          </cell>
          <cell r="F152">
            <v>41018</v>
          </cell>
        </row>
        <row r="153">
          <cell r="A153">
            <v>150</v>
          </cell>
          <cell r="B153">
            <v>0.12909428654785293</v>
          </cell>
          <cell r="C153" t="str">
            <v>J05474</v>
          </cell>
          <cell r="D153" t="str">
            <v>C1SR</v>
          </cell>
          <cell r="E153">
            <v>40798</v>
          </cell>
          <cell r="F153">
            <v>41018</v>
          </cell>
        </row>
        <row r="154">
          <cell r="A154">
            <v>151</v>
          </cell>
          <cell r="B154">
            <v>0.61208678094641944</v>
          </cell>
          <cell r="C154" t="str">
            <v>J05488</v>
          </cell>
          <cell r="D154" t="str">
            <v>C1SR</v>
          </cell>
          <cell r="E154">
            <v>40798</v>
          </cell>
          <cell r="F154">
            <v>41018</v>
          </cell>
        </row>
        <row r="155">
          <cell r="A155">
            <v>152</v>
          </cell>
          <cell r="B155">
            <v>0.5615277365978868</v>
          </cell>
          <cell r="C155" t="str">
            <v>J06499</v>
          </cell>
          <cell r="D155" t="str">
            <v>C1SR</v>
          </cell>
          <cell r="E155">
            <v>40798</v>
          </cell>
          <cell r="F155">
            <v>41018</v>
          </cell>
        </row>
        <row r="156">
          <cell r="A156">
            <v>153</v>
          </cell>
          <cell r="B156">
            <v>0.23266711327454137</v>
          </cell>
          <cell r="C156" t="str">
            <v>J09397</v>
          </cell>
          <cell r="D156" t="str">
            <v>C1SR</v>
          </cell>
          <cell r="E156">
            <v>40798</v>
          </cell>
          <cell r="F156">
            <v>41018</v>
          </cell>
        </row>
        <row r="157">
          <cell r="A157">
            <v>154</v>
          </cell>
          <cell r="B157">
            <v>0.65784848213247182</v>
          </cell>
          <cell r="C157" t="str">
            <v>J14729</v>
          </cell>
          <cell r="D157" t="str">
            <v>C1SR</v>
          </cell>
          <cell r="E157">
            <v>40800</v>
          </cell>
          <cell r="F157">
            <v>41018</v>
          </cell>
        </row>
        <row r="158">
          <cell r="A158">
            <v>155</v>
          </cell>
          <cell r="B158">
            <v>0.53273168317232145</v>
          </cell>
          <cell r="C158" t="str">
            <v>J18652</v>
          </cell>
          <cell r="D158" t="str">
            <v>C1SR</v>
          </cell>
          <cell r="E158">
            <v>40800</v>
          </cell>
          <cell r="F158">
            <v>41018</v>
          </cell>
        </row>
        <row r="159">
          <cell r="A159">
            <v>156</v>
          </cell>
          <cell r="B159">
            <v>0.79698056371796056</v>
          </cell>
          <cell r="C159" t="str">
            <v>J31014</v>
          </cell>
          <cell r="D159" t="str">
            <v>C1SR</v>
          </cell>
          <cell r="E159">
            <v>40828</v>
          </cell>
          <cell r="F159">
            <v>41018</v>
          </cell>
        </row>
        <row r="160">
          <cell r="A160">
            <v>157</v>
          </cell>
          <cell r="B160">
            <v>0.26464317783969182</v>
          </cell>
          <cell r="C160" t="str">
            <v>J41829</v>
          </cell>
          <cell r="D160" t="str">
            <v>C1SR</v>
          </cell>
          <cell r="E160">
            <v>40834</v>
          </cell>
          <cell r="F160">
            <v>41018</v>
          </cell>
        </row>
        <row r="161">
          <cell r="A161">
            <v>158</v>
          </cell>
          <cell r="B161">
            <v>9.5340892135690636E-2</v>
          </cell>
          <cell r="C161" t="str">
            <v>J43133</v>
          </cell>
          <cell r="D161" t="str">
            <v>C1SR</v>
          </cell>
          <cell r="E161">
            <v>40840</v>
          </cell>
          <cell r="F161">
            <v>41018</v>
          </cell>
        </row>
        <row r="162">
          <cell r="A162">
            <v>159</v>
          </cell>
          <cell r="B162">
            <v>0.1291414156594558</v>
          </cell>
          <cell r="C162" t="str">
            <v>J54342</v>
          </cell>
          <cell r="D162" t="str">
            <v>C1SR</v>
          </cell>
          <cell r="E162">
            <v>40855</v>
          </cell>
          <cell r="F162">
            <v>41018</v>
          </cell>
        </row>
        <row r="163">
          <cell r="A163">
            <v>160</v>
          </cell>
          <cell r="B163">
            <v>1.881929839712293E-2</v>
          </cell>
          <cell r="C163" t="str">
            <v>J55725</v>
          </cell>
          <cell r="D163" t="str">
            <v>C1SR</v>
          </cell>
          <cell r="E163">
            <v>40855</v>
          </cell>
          <cell r="F163">
            <v>41018</v>
          </cell>
        </row>
        <row r="164">
          <cell r="A164">
            <v>161</v>
          </cell>
          <cell r="B164">
            <v>0.28924410582544391</v>
          </cell>
          <cell r="C164" t="str">
            <v>J62022</v>
          </cell>
          <cell r="D164" t="str">
            <v>C1SR</v>
          </cell>
          <cell r="E164">
            <v>40862</v>
          </cell>
          <cell r="F164">
            <v>41018</v>
          </cell>
        </row>
        <row r="165">
          <cell r="A165">
            <v>162</v>
          </cell>
          <cell r="B165">
            <v>0.44120555924304583</v>
          </cell>
          <cell r="C165" t="str">
            <v>J62652</v>
          </cell>
          <cell r="D165" t="str">
            <v>C1SR</v>
          </cell>
          <cell r="E165">
            <v>40862</v>
          </cell>
          <cell r="F165">
            <v>41018</v>
          </cell>
        </row>
        <row r="166">
          <cell r="A166">
            <v>163</v>
          </cell>
          <cell r="B166">
            <v>0.4640764245647413</v>
          </cell>
          <cell r="C166" t="str">
            <v>J67490</v>
          </cell>
          <cell r="D166" t="str">
            <v>C1SR</v>
          </cell>
          <cell r="E166">
            <v>40862</v>
          </cell>
          <cell r="F166">
            <v>41018</v>
          </cell>
        </row>
        <row r="167">
          <cell r="A167">
            <v>164</v>
          </cell>
          <cell r="B167">
            <v>0.29953139408439544</v>
          </cell>
          <cell r="C167" t="str">
            <v>J87280</v>
          </cell>
          <cell r="D167" t="str">
            <v>C1SR</v>
          </cell>
          <cell r="E167">
            <v>40822</v>
          </cell>
          <cell r="F167">
            <v>41018</v>
          </cell>
        </row>
        <row r="168">
          <cell r="A168">
            <v>165</v>
          </cell>
          <cell r="B168">
            <v>3.4073533506154274E-2</v>
          </cell>
          <cell r="C168" t="str">
            <v>J93437</v>
          </cell>
          <cell r="D168" t="str">
            <v>C1SR</v>
          </cell>
          <cell r="E168">
            <v>40875</v>
          </cell>
          <cell r="F168">
            <v>41018</v>
          </cell>
        </row>
        <row r="169">
          <cell r="A169">
            <v>166</v>
          </cell>
          <cell r="B169">
            <v>0.12433807171945754</v>
          </cell>
          <cell r="C169" t="str">
            <v>J95657</v>
          </cell>
          <cell r="D169" t="str">
            <v>C1SR</v>
          </cell>
          <cell r="E169">
            <v>40875</v>
          </cell>
          <cell r="F169">
            <v>41018</v>
          </cell>
        </row>
        <row r="170">
          <cell r="A170">
            <v>167</v>
          </cell>
          <cell r="B170">
            <v>0.36294520257309526</v>
          </cell>
          <cell r="C170" t="str">
            <v>G95172</v>
          </cell>
          <cell r="D170" t="str">
            <v>C1SR</v>
          </cell>
          <cell r="E170">
            <v>40626</v>
          </cell>
          <cell r="F170">
            <v>41025</v>
          </cell>
        </row>
        <row r="171">
          <cell r="A171">
            <v>168</v>
          </cell>
          <cell r="B171">
            <v>0.81737571681113463</v>
          </cell>
          <cell r="C171" t="str">
            <v>H61335</v>
          </cell>
          <cell r="D171" t="str">
            <v>C1SR</v>
          </cell>
          <cell r="E171">
            <v>40638</v>
          </cell>
          <cell r="F171">
            <v>41025</v>
          </cell>
        </row>
        <row r="172">
          <cell r="A172">
            <v>169</v>
          </cell>
          <cell r="B172">
            <v>0.27936001506291996</v>
          </cell>
          <cell r="C172" t="str">
            <v>H63573</v>
          </cell>
          <cell r="D172" t="str">
            <v>C1SR</v>
          </cell>
          <cell r="E172">
            <v>40638</v>
          </cell>
          <cell r="F172">
            <v>41025</v>
          </cell>
        </row>
        <row r="173">
          <cell r="A173">
            <v>170</v>
          </cell>
          <cell r="B173">
            <v>0.23568754649332757</v>
          </cell>
          <cell r="C173" t="str">
            <v>H71547</v>
          </cell>
          <cell r="D173" t="str">
            <v>C1SR</v>
          </cell>
          <cell r="E173">
            <v>40682</v>
          </cell>
          <cell r="F173">
            <v>41025</v>
          </cell>
        </row>
        <row r="174">
          <cell r="A174">
            <v>171</v>
          </cell>
          <cell r="B174">
            <v>1.0883476856962226E-2</v>
          </cell>
          <cell r="C174" t="str">
            <v>H77124</v>
          </cell>
          <cell r="D174" t="str">
            <v>C1SR</v>
          </cell>
          <cell r="E174">
            <v>40767</v>
          </cell>
          <cell r="F174">
            <v>41025</v>
          </cell>
        </row>
        <row r="175">
          <cell r="A175">
            <v>172</v>
          </cell>
          <cell r="B175">
            <v>0.69318986807380356</v>
          </cell>
          <cell r="C175" t="str">
            <v>J13713</v>
          </cell>
          <cell r="D175" t="str">
            <v>C1SR</v>
          </cell>
          <cell r="E175">
            <v>40800</v>
          </cell>
          <cell r="F175">
            <v>41025</v>
          </cell>
        </row>
        <row r="176">
          <cell r="A176">
            <v>173</v>
          </cell>
          <cell r="B176">
            <v>0.29339592368329159</v>
          </cell>
          <cell r="C176" t="str">
            <v>J71617</v>
          </cell>
          <cell r="D176" t="str">
            <v>C1SR</v>
          </cell>
          <cell r="E176">
            <v>40862</v>
          </cell>
          <cell r="F176">
            <v>41025</v>
          </cell>
        </row>
        <row r="177">
          <cell r="A177">
            <v>174</v>
          </cell>
          <cell r="B177">
            <v>0.71493025189819581</v>
          </cell>
          <cell r="C177" t="str">
            <v>H70095</v>
          </cell>
          <cell r="D177" t="str">
            <v>C1SR</v>
          </cell>
          <cell r="E177">
            <v>40682</v>
          </cell>
          <cell r="F177">
            <v>41026</v>
          </cell>
        </row>
        <row r="178">
          <cell r="A178">
            <v>175</v>
          </cell>
          <cell r="B178">
            <v>0.88843885480336371</v>
          </cell>
          <cell r="C178" t="str">
            <v>G93889</v>
          </cell>
          <cell r="D178" t="str">
            <v>C1SR</v>
          </cell>
          <cell r="E178">
            <v>40568</v>
          </cell>
          <cell r="F178">
            <v>41029</v>
          </cell>
        </row>
        <row r="179">
          <cell r="A179">
            <v>176</v>
          </cell>
          <cell r="B179">
            <v>0.93883663594319544</v>
          </cell>
          <cell r="C179" t="str">
            <v>H74192</v>
          </cell>
          <cell r="D179" t="str">
            <v>C1SR</v>
          </cell>
          <cell r="E179">
            <v>40744</v>
          </cell>
          <cell r="F179">
            <v>41029</v>
          </cell>
        </row>
        <row r="180">
          <cell r="A180">
            <v>177</v>
          </cell>
          <cell r="B180">
            <v>0.81079890888666917</v>
          </cell>
          <cell r="C180" t="str">
            <v>J29135</v>
          </cell>
          <cell r="D180" t="str">
            <v>C1SR</v>
          </cell>
          <cell r="E180">
            <v>40828</v>
          </cell>
          <cell r="F180">
            <v>41029</v>
          </cell>
        </row>
        <row r="181">
          <cell r="A181">
            <v>178</v>
          </cell>
          <cell r="B181">
            <v>0.35484017183970051</v>
          </cell>
          <cell r="C181" t="str">
            <v>J37391</v>
          </cell>
          <cell r="D181" t="str">
            <v>C1SR</v>
          </cell>
          <cell r="E181">
            <v>40834</v>
          </cell>
          <cell r="F181">
            <v>41029</v>
          </cell>
        </row>
        <row r="182">
          <cell r="A182">
            <v>179</v>
          </cell>
          <cell r="B182">
            <v>0.58215240482692088</v>
          </cell>
          <cell r="C182" t="str">
            <v>J41597</v>
          </cell>
          <cell r="D182" t="str">
            <v>C1SR</v>
          </cell>
          <cell r="E182">
            <v>40834</v>
          </cell>
          <cell r="F182">
            <v>41029</v>
          </cell>
        </row>
        <row r="183">
          <cell r="A183">
            <v>180</v>
          </cell>
          <cell r="B183">
            <v>0.98573685418121892</v>
          </cell>
          <cell r="C183" t="str">
            <v>J46652</v>
          </cell>
          <cell r="D183" t="str">
            <v>C1SR</v>
          </cell>
          <cell r="E183">
            <v>40840</v>
          </cell>
          <cell r="F183">
            <v>41029</v>
          </cell>
        </row>
        <row r="184">
          <cell r="A184">
            <v>181</v>
          </cell>
          <cell r="B184">
            <v>0.88630075875752423</v>
          </cell>
          <cell r="C184" t="str">
            <v>J61751</v>
          </cell>
          <cell r="D184" t="str">
            <v>C1SR</v>
          </cell>
          <cell r="E184">
            <v>40855</v>
          </cell>
          <cell r="F184">
            <v>41029</v>
          </cell>
        </row>
        <row r="185">
          <cell r="A185">
            <v>182</v>
          </cell>
          <cell r="B185">
            <v>0.60060225429394976</v>
          </cell>
          <cell r="C185" t="str">
            <v>J65431</v>
          </cell>
          <cell r="D185" t="str">
            <v>C1SR</v>
          </cell>
          <cell r="E185">
            <v>40862</v>
          </cell>
          <cell r="F185">
            <v>41029</v>
          </cell>
        </row>
        <row r="186">
          <cell r="A186">
            <v>183</v>
          </cell>
          <cell r="B186">
            <v>0.20286545579730186</v>
          </cell>
          <cell r="C186" t="str">
            <v>J65495</v>
          </cell>
          <cell r="D186" t="str">
            <v>C1SR</v>
          </cell>
          <cell r="E186">
            <v>40862</v>
          </cell>
          <cell r="F186">
            <v>41029</v>
          </cell>
        </row>
        <row r="187">
          <cell r="A187">
            <v>184</v>
          </cell>
          <cell r="B187">
            <v>0.39203924390176703</v>
          </cell>
          <cell r="C187" t="str">
            <v>J65539</v>
          </cell>
          <cell r="D187" t="str">
            <v>C1SR</v>
          </cell>
          <cell r="E187">
            <v>40862</v>
          </cell>
          <cell r="F187">
            <v>41029</v>
          </cell>
        </row>
        <row r="188">
          <cell r="A188">
            <v>185</v>
          </cell>
          <cell r="B188">
            <v>0.94401044449690374</v>
          </cell>
          <cell r="C188" t="str">
            <v>J67110</v>
          </cell>
          <cell r="D188" t="str">
            <v>C1SR</v>
          </cell>
          <cell r="E188">
            <v>40862</v>
          </cell>
          <cell r="F188">
            <v>41029</v>
          </cell>
        </row>
        <row r="189">
          <cell r="A189">
            <v>186</v>
          </cell>
          <cell r="B189">
            <v>0.78824195163587418</v>
          </cell>
          <cell r="C189" t="str">
            <v>J71542</v>
          </cell>
          <cell r="D189" t="str">
            <v>C1SR</v>
          </cell>
          <cell r="E189">
            <v>40862</v>
          </cell>
          <cell r="F189">
            <v>41029</v>
          </cell>
        </row>
        <row r="190">
          <cell r="A190">
            <v>187</v>
          </cell>
          <cell r="B190">
            <v>0.94601633726367051</v>
          </cell>
          <cell r="C190" t="str">
            <v>J93770</v>
          </cell>
          <cell r="D190" t="str">
            <v>C1SR</v>
          </cell>
          <cell r="E190">
            <v>40875</v>
          </cell>
          <cell r="F190">
            <v>41029</v>
          </cell>
        </row>
        <row r="191">
          <cell r="A191">
            <v>188</v>
          </cell>
          <cell r="B191">
            <v>0.62362175094007499</v>
          </cell>
          <cell r="C191" t="str">
            <v>H49825</v>
          </cell>
          <cell r="D191" t="str">
            <v>C1SR</v>
          </cell>
          <cell r="E191">
            <v>40598</v>
          </cell>
          <cell r="F191">
            <v>41030</v>
          </cell>
        </row>
        <row r="192">
          <cell r="A192">
            <v>189</v>
          </cell>
          <cell r="B192">
            <v>0.22325765885055782</v>
          </cell>
          <cell r="C192" t="str">
            <v>J05829</v>
          </cell>
          <cell r="D192" t="str">
            <v>C1SR</v>
          </cell>
          <cell r="E192">
            <v>40798</v>
          </cell>
          <cell r="F192">
            <v>41030</v>
          </cell>
        </row>
        <row r="193">
          <cell r="A193">
            <v>190</v>
          </cell>
          <cell r="B193">
            <v>0.18484255771248048</v>
          </cell>
          <cell r="C193" t="str">
            <v>J06039</v>
          </cell>
          <cell r="D193" t="str">
            <v>C1SR</v>
          </cell>
          <cell r="E193">
            <v>40798</v>
          </cell>
          <cell r="F193">
            <v>41030</v>
          </cell>
        </row>
        <row r="194">
          <cell r="A194">
            <v>191</v>
          </cell>
          <cell r="B194">
            <v>0.60403296077683</v>
          </cell>
          <cell r="C194" t="str">
            <v>J06668</v>
          </cell>
          <cell r="D194" t="str">
            <v>C1SR</v>
          </cell>
          <cell r="E194">
            <v>40798</v>
          </cell>
          <cell r="F194">
            <v>41030</v>
          </cell>
        </row>
        <row r="195">
          <cell r="A195">
            <v>192</v>
          </cell>
          <cell r="B195">
            <v>0.53065419001833847</v>
          </cell>
          <cell r="C195" t="str">
            <v>J36376</v>
          </cell>
          <cell r="D195" t="str">
            <v>C1SR</v>
          </cell>
          <cell r="E195">
            <v>40834</v>
          </cell>
          <cell r="F195">
            <v>41030</v>
          </cell>
        </row>
        <row r="196">
          <cell r="A196">
            <v>193</v>
          </cell>
          <cell r="B196">
            <v>0.19605831059673762</v>
          </cell>
          <cell r="C196" t="str">
            <v>J48814</v>
          </cell>
          <cell r="D196" t="str">
            <v>C1SR</v>
          </cell>
          <cell r="E196">
            <v>40840</v>
          </cell>
          <cell r="F196">
            <v>41030</v>
          </cell>
        </row>
        <row r="197">
          <cell r="A197">
            <v>194</v>
          </cell>
          <cell r="B197">
            <v>0.67027421382740582</v>
          </cell>
          <cell r="C197" t="str">
            <v>J66343</v>
          </cell>
          <cell r="D197" t="str">
            <v>C1SR</v>
          </cell>
          <cell r="E197">
            <v>40862</v>
          </cell>
          <cell r="F197">
            <v>41030</v>
          </cell>
        </row>
        <row r="198">
          <cell r="A198">
            <v>195</v>
          </cell>
          <cell r="B198">
            <v>2.4324538286518482E-2</v>
          </cell>
          <cell r="C198" t="str">
            <v>J70256</v>
          </cell>
          <cell r="D198" t="str">
            <v>C1SR</v>
          </cell>
          <cell r="E198">
            <v>40862</v>
          </cell>
          <cell r="F198">
            <v>41030</v>
          </cell>
        </row>
        <row r="199">
          <cell r="A199">
            <v>196</v>
          </cell>
          <cell r="B199">
            <v>0.44566428921962009</v>
          </cell>
          <cell r="C199" t="str">
            <v>J70731</v>
          </cell>
          <cell r="D199" t="str">
            <v>C1SR</v>
          </cell>
          <cell r="E199">
            <v>40862</v>
          </cell>
          <cell r="F199">
            <v>41030</v>
          </cell>
        </row>
        <row r="200">
          <cell r="A200">
            <v>197</v>
          </cell>
          <cell r="B200">
            <v>0.22032072327623364</v>
          </cell>
          <cell r="C200" t="str">
            <v>J93595</v>
          </cell>
          <cell r="D200" t="str">
            <v>C1SR</v>
          </cell>
          <cell r="E200">
            <v>40875</v>
          </cell>
          <cell r="F200">
            <v>41030</v>
          </cell>
        </row>
        <row r="201">
          <cell r="A201">
            <v>198</v>
          </cell>
          <cell r="B201">
            <v>0.10209537221349352</v>
          </cell>
          <cell r="C201" t="str">
            <v>J31044</v>
          </cell>
          <cell r="D201" t="str">
            <v>C1SR</v>
          </cell>
          <cell r="E201">
            <v>40828</v>
          </cell>
          <cell r="F201">
            <v>41031</v>
          </cell>
        </row>
        <row r="202">
          <cell r="A202">
            <v>199</v>
          </cell>
          <cell r="B202">
            <v>0.19146887019753445</v>
          </cell>
          <cell r="C202" t="str">
            <v>H57853</v>
          </cell>
          <cell r="D202" t="str">
            <v>C1SR</v>
          </cell>
          <cell r="E202">
            <v>40631</v>
          </cell>
          <cell r="F202">
            <v>41032</v>
          </cell>
        </row>
        <row r="203">
          <cell r="A203">
            <v>200</v>
          </cell>
          <cell r="B203">
            <v>0.95369544042782017</v>
          </cell>
          <cell r="C203" t="str">
            <v>J65476</v>
          </cell>
          <cell r="D203" t="str">
            <v>C1SR</v>
          </cell>
          <cell r="E203">
            <v>40862</v>
          </cell>
          <cell r="F203">
            <v>41032</v>
          </cell>
        </row>
        <row r="204">
          <cell r="A204">
            <v>201</v>
          </cell>
          <cell r="B204">
            <v>0.48870629299821022</v>
          </cell>
          <cell r="C204" t="str">
            <v>H56398</v>
          </cell>
          <cell r="D204" t="str">
            <v>C1SR</v>
          </cell>
          <cell r="E204">
            <v>40631</v>
          </cell>
          <cell r="F204">
            <v>41039</v>
          </cell>
        </row>
        <row r="205">
          <cell r="A205">
            <v>202</v>
          </cell>
          <cell r="B205">
            <v>0.44540516586462264</v>
          </cell>
          <cell r="C205" t="str">
            <v>H57756</v>
          </cell>
          <cell r="D205" t="str">
            <v>C1SR</v>
          </cell>
          <cell r="E205">
            <v>40631</v>
          </cell>
          <cell r="F205">
            <v>41039</v>
          </cell>
        </row>
        <row r="206">
          <cell r="A206">
            <v>203</v>
          </cell>
          <cell r="B206">
            <v>0.32259085164766366</v>
          </cell>
          <cell r="C206" t="str">
            <v>H59728</v>
          </cell>
          <cell r="D206" t="str">
            <v>C1SR</v>
          </cell>
          <cell r="E206">
            <v>40638</v>
          </cell>
          <cell r="F206">
            <v>41039</v>
          </cell>
        </row>
        <row r="207">
          <cell r="A207">
            <v>204</v>
          </cell>
          <cell r="B207">
            <v>0.24876289875005664</v>
          </cell>
          <cell r="C207" t="str">
            <v>J03279</v>
          </cell>
          <cell r="D207" t="str">
            <v>C1SR</v>
          </cell>
          <cell r="E207">
            <v>40798</v>
          </cell>
          <cell r="F207">
            <v>41039</v>
          </cell>
        </row>
        <row r="208">
          <cell r="A208">
            <v>205</v>
          </cell>
          <cell r="B208">
            <v>0.99691559424884557</v>
          </cell>
          <cell r="C208" t="str">
            <v>J11355</v>
          </cell>
          <cell r="D208" t="str">
            <v>C1SR</v>
          </cell>
          <cell r="E208">
            <v>40800</v>
          </cell>
          <cell r="F208">
            <v>41039</v>
          </cell>
        </row>
        <row r="209">
          <cell r="A209">
            <v>206</v>
          </cell>
          <cell r="B209">
            <v>0.70430566436856312</v>
          </cell>
          <cell r="C209" t="str">
            <v>J11425</v>
          </cell>
          <cell r="D209" t="str">
            <v>C1SR</v>
          </cell>
          <cell r="E209">
            <v>40800</v>
          </cell>
          <cell r="F209">
            <v>41039</v>
          </cell>
        </row>
        <row r="210">
          <cell r="A210">
            <v>207</v>
          </cell>
          <cell r="B210">
            <v>0.41530361855074083</v>
          </cell>
          <cell r="C210" t="str">
            <v>J11428</v>
          </cell>
          <cell r="D210" t="str">
            <v>C1SR</v>
          </cell>
          <cell r="E210">
            <v>40800</v>
          </cell>
          <cell r="F210">
            <v>41039</v>
          </cell>
        </row>
        <row r="211">
          <cell r="A211">
            <v>208</v>
          </cell>
          <cell r="B211">
            <v>0.91666095889645738</v>
          </cell>
          <cell r="C211" t="str">
            <v>J20251</v>
          </cell>
          <cell r="D211" t="str">
            <v>C1SR</v>
          </cell>
          <cell r="E211">
            <v>40800</v>
          </cell>
          <cell r="F211">
            <v>41039</v>
          </cell>
        </row>
        <row r="212">
          <cell r="A212">
            <v>209</v>
          </cell>
          <cell r="B212">
            <v>0.60632845653765599</v>
          </cell>
          <cell r="C212" t="str">
            <v>J28991</v>
          </cell>
          <cell r="D212" t="str">
            <v>C1SR</v>
          </cell>
          <cell r="E212">
            <v>40828</v>
          </cell>
          <cell r="F212">
            <v>41039</v>
          </cell>
        </row>
        <row r="213">
          <cell r="A213">
            <v>210</v>
          </cell>
          <cell r="B213">
            <v>0.11723435366395296</v>
          </cell>
          <cell r="C213" t="str">
            <v>J30539</v>
          </cell>
          <cell r="D213" t="str">
            <v>C1SR</v>
          </cell>
          <cell r="E213">
            <v>40828</v>
          </cell>
          <cell r="F213">
            <v>41039</v>
          </cell>
        </row>
        <row r="214">
          <cell r="A214">
            <v>211</v>
          </cell>
          <cell r="B214">
            <v>0.54421454807994785</v>
          </cell>
          <cell r="C214" t="str">
            <v>J63843</v>
          </cell>
          <cell r="D214" t="str">
            <v>C1SR</v>
          </cell>
          <cell r="E214">
            <v>40862</v>
          </cell>
          <cell r="F214">
            <v>41039</v>
          </cell>
        </row>
        <row r="215">
          <cell r="A215">
            <v>212</v>
          </cell>
          <cell r="B215">
            <v>0.75618382587803534</v>
          </cell>
          <cell r="C215" t="str">
            <v>J76571</v>
          </cell>
          <cell r="D215" t="str">
            <v>C1SR</v>
          </cell>
          <cell r="E215">
            <v>40865</v>
          </cell>
          <cell r="F215">
            <v>41039</v>
          </cell>
        </row>
        <row r="216">
          <cell r="A216">
            <v>213</v>
          </cell>
          <cell r="B216">
            <v>0.87748038805654127</v>
          </cell>
          <cell r="C216" t="str">
            <v>J79664</v>
          </cell>
          <cell r="D216" t="str">
            <v>C1SR</v>
          </cell>
          <cell r="E216">
            <v>40865</v>
          </cell>
          <cell r="F216">
            <v>41039</v>
          </cell>
        </row>
        <row r="217">
          <cell r="A217">
            <v>214</v>
          </cell>
          <cell r="B217">
            <v>0.44422810492348286</v>
          </cell>
          <cell r="C217" t="str">
            <v>J55527</v>
          </cell>
          <cell r="D217" t="str">
            <v>C1SR</v>
          </cell>
          <cell r="E217">
            <v>40855</v>
          </cell>
          <cell r="F217">
            <v>41040</v>
          </cell>
        </row>
        <row r="218">
          <cell r="A218">
            <v>215</v>
          </cell>
          <cell r="B218">
            <v>0.80643231144679239</v>
          </cell>
          <cell r="C218" t="str">
            <v>J68224</v>
          </cell>
          <cell r="D218" t="str">
            <v>C1SR</v>
          </cell>
          <cell r="E218">
            <v>40862</v>
          </cell>
          <cell r="F218">
            <v>41040</v>
          </cell>
        </row>
        <row r="219">
          <cell r="A219">
            <v>216</v>
          </cell>
          <cell r="B219">
            <v>0.33893682379432999</v>
          </cell>
          <cell r="C219" t="str">
            <v>J23306</v>
          </cell>
          <cell r="D219" t="str">
            <v>C1SR</v>
          </cell>
          <cell r="E219">
            <v>40800</v>
          </cell>
          <cell r="F219">
            <v>41044</v>
          </cell>
        </row>
        <row r="220">
          <cell r="A220">
            <v>217</v>
          </cell>
          <cell r="B220">
            <v>1.7889509602360909E-2</v>
          </cell>
          <cell r="C220" t="str">
            <v>J92303</v>
          </cell>
          <cell r="D220" t="str">
            <v>C1SR</v>
          </cell>
          <cell r="E220">
            <v>40862</v>
          </cell>
          <cell r="F220">
            <v>41044</v>
          </cell>
        </row>
        <row r="221">
          <cell r="A221">
            <v>218</v>
          </cell>
          <cell r="B221">
            <v>0.24482016000094797</v>
          </cell>
          <cell r="C221" t="str">
            <v>J20246</v>
          </cell>
          <cell r="D221" t="str">
            <v>C1SR</v>
          </cell>
          <cell r="E221">
            <v>40800</v>
          </cell>
          <cell r="F221">
            <v>41045</v>
          </cell>
        </row>
        <row r="222">
          <cell r="A222">
            <v>219</v>
          </cell>
          <cell r="B222">
            <v>0.32092045604353503</v>
          </cell>
          <cell r="C222" t="str">
            <v>G95175</v>
          </cell>
          <cell r="D222" t="str">
            <v>C1SR</v>
          </cell>
          <cell r="E222">
            <v>40626</v>
          </cell>
          <cell r="F222">
            <v>41046</v>
          </cell>
        </row>
        <row r="223">
          <cell r="A223">
            <v>220</v>
          </cell>
          <cell r="B223">
            <v>0.80773669352744382</v>
          </cell>
          <cell r="C223" t="str">
            <v>H56384</v>
          </cell>
          <cell r="D223" t="str">
            <v>C1SR</v>
          </cell>
          <cell r="E223">
            <v>40631</v>
          </cell>
          <cell r="F223">
            <v>41046</v>
          </cell>
        </row>
        <row r="224">
          <cell r="A224">
            <v>221</v>
          </cell>
          <cell r="B224">
            <v>0.67757233498399594</v>
          </cell>
          <cell r="C224" t="str">
            <v>H75155</v>
          </cell>
          <cell r="D224" t="str">
            <v>C1SR</v>
          </cell>
          <cell r="E224">
            <v>40744</v>
          </cell>
          <cell r="F224">
            <v>41046</v>
          </cell>
        </row>
        <row r="225">
          <cell r="A225">
            <v>222</v>
          </cell>
          <cell r="B225">
            <v>0.32670991338977995</v>
          </cell>
          <cell r="C225" t="str">
            <v>J23819</v>
          </cell>
          <cell r="D225" t="str">
            <v>C1SR</v>
          </cell>
          <cell r="E225">
            <v>40828</v>
          </cell>
          <cell r="F225">
            <v>41046</v>
          </cell>
        </row>
        <row r="226">
          <cell r="A226">
            <v>223</v>
          </cell>
          <cell r="B226">
            <v>0.25654140960005367</v>
          </cell>
          <cell r="C226" t="str">
            <v>J71508</v>
          </cell>
          <cell r="D226" t="str">
            <v>C1SR</v>
          </cell>
          <cell r="E226">
            <v>40862</v>
          </cell>
          <cell r="F226">
            <v>41046</v>
          </cell>
        </row>
        <row r="227">
          <cell r="A227">
            <v>224</v>
          </cell>
          <cell r="B227">
            <v>0.61119660544438825</v>
          </cell>
          <cell r="C227" t="str">
            <v>H62699</v>
          </cell>
          <cell r="D227" t="str">
            <v>C1SR</v>
          </cell>
          <cell r="E227">
            <v>40638</v>
          </cell>
          <cell r="F227">
            <v>41047</v>
          </cell>
        </row>
        <row r="228">
          <cell r="A228">
            <v>225</v>
          </cell>
          <cell r="B228">
            <v>0.28142697499165736</v>
          </cell>
          <cell r="C228" t="str">
            <v>H52101</v>
          </cell>
          <cell r="D228" t="str">
            <v>C1SR</v>
          </cell>
          <cell r="E228">
            <v>40598</v>
          </cell>
          <cell r="F228">
            <v>41050</v>
          </cell>
        </row>
        <row r="229">
          <cell r="A229">
            <v>226</v>
          </cell>
          <cell r="B229">
            <v>0.43440680523385167</v>
          </cell>
          <cell r="C229" t="str">
            <v>H61312</v>
          </cell>
          <cell r="D229" t="str">
            <v>C1SR</v>
          </cell>
          <cell r="E229">
            <v>40638</v>
          </cell>
          <cell r="F229">
            <v>41050</v>
          </cell>
        </row>
        <row r="230">
          <cell r="A230">
            <v>227</v>
          </cell>
          <cell r="B230">
            <v>0.76243000513050807</v>
          </cell>
          <cell r="C230" t="str">
            <v>H76093</v>
          </cell>
          <cell r="D230" t="str">
            <v>C1SR</v>
          </cell>
          <cell r="E230">
            <v>40744</v>
          </cell>
          <cell r="F230">
            <v>41050</v>
          </cell>
        </row>
        <row r="231">
          <cell r="A231">
            <v>228</v>
          </cell>
          <cell r="B231">
            <v>0.46445255627903004</v>
          </cell>
          <cell r="C231" t="str">
            <v>J02639</v>
          </cell>
          <cell r="D231" t="str">
            <v>C1SR</v>
          </cell>
          <cell r="E231">
            <v>40798</v>
          </cell>
          <cell r="F231">
            <v>41050</v>
          </cell>
        </row>
        <row r="232">
          <cell r="A232">
            <v>229</v>
          </cell>
          <cell r="B232">
            <v>0.71743518780747662</v>
          </cell>
          <cell r="C232" t="str">
            <v>J06226</v>
          </cell>
          <cell r="D232" t="str">
            <v>C1SR</v>
          </cell>
          <cell r="E232">
            <v>40798</v>
          </cell>
          <cell r="F232">
            <v>41050</v>
          </cell>
        </row>
        <row r="233">
          <cell r="A233">
            <v>230</v>
          </cell>
          <cell r="B233">
            <v>7.6818272692811829E-2</v>
          </cell>
          <cell r="C233" t="str">
            <v>J30965</v>
          </cell>
          <cell r="D233" t="str">
            <v>C1SR</v>
          </cell>
          <cell r="E233">
            <v>40828</v>
          </cell>
          <cell r="F233">
            <v>41050</v>
          </cell>
        </row>
        <row r="234">
          <cell r="A234">
            <v>231</v>
          </cell>
          <cell r="B234">
            <v>0.78704200331650898</v>
          </cell>
          <cell r="C234" t="str">
            <v>J54351</v>
          </cell>
          <cell r="D234" t="str">
            <v>C1SR</v>
          </cell>
          <cell r="E234">
            <v>40855</v>
          </cell>
          <cell r="F234">
            <v>41050</v>
          </cell>
        </row>
        <row r="235">
          <cell r="A235">
            <v>232</v>
          </cell>
          <cell r="B235">
            <v>0.29380057392819947</v>
          </cell>
          <cell r="C235" t="str">
            <v>J63153</v>
          </cell>
          <cell r="D235" t="str">
            <v>C1SR</v>
          </cell>
          <cell r="E235">
            <v>40862</v>
          </cell>
          <cell r="F235">
            <v>41050</v>
          </cell>
        </row>
        <row r="236">
          <cell r="A236">
            <v>233</v>
          </cell>
          <cell r="B236">
            <v>0.97712646726277252</v>
          </cell>
          <cell r="C236" t="str">
            <v>J68116</v>
          </cell>
          <cell r="D236" t="str">
            <v>C1SR</v>
          </cell>
          <cell r="E236">
            <v>40862</v>
          </cell>
          <cell r="F236">
            <v>41050</v>
          </cell>
        </row>
        <row r="237">
          <cell r="A237">
            <v>234</v>
          </cell>
          <cell r="B237">
            <v>0.89794369800717533</v>
          </cell>
          <cell r="C237" t="str">
            <v>H65486</v>
          </cell>
          <cell r="D237" t="str">
            <v>C1SR</v>
          </cell>
          <cell r="E237">
            <v>40683</v>
          </cell>
          <cell r="F237">
            <v>41051</v>
          </cell>
        </row>
        <row r="238">
          <cell r="A238">
            <v>235</v>
          </cell>
          <cell r="B238">
            <v>0.52649747326112173</v>
          </cell>
          <cell r="C238" t="str">
            <v>J17510</v>
          </cell>
          <cell r="D238" t="str">
            <v>C1SR</v>
          </cell>
          <cell r="E238">
            <v>40812</v>
          </cell>
          <cell r="F238">
            <v>41051</v>
          </cell>
        </row>
        <row r="239">
          <cell r="A239">
            <v>236</v>
          </cell>
          <cell r="B239">
            <v>0.95580355919935012</v>
          </cell>
          <cell r="C239" t="str">
            <v>J29420</v>
          </cell>
          <cell r="D239" t="str">
            <v>C1SR</v>
          </cell>
          <cell r="E239">
            <v>40828</v>
          </cell>
          <cell r="F239">
            <v>41051</v>
          </cell>
        </row>
        <row r="240">
          <cell r="A240">
            <v>237</v>
          </cell>
          <cell r="B240">
            <v>0.30052091041366091</v>
          </cell>
          <cell r="C240" t="str">
            <v>J61783</v>
          </cell>
          <cell r="D240" t="str">
            <v>C1SR</v>
          </cell>
          <cell r="E240">
            <v>40855</v>
          </cell>
          <cell r="F240">
            <v>41051</v>
          </cell>
        </row>
        <row r="241">
          <cell r="A241">
            <v>238</v>
          </cell>
          <cell r="B241">
            <v>0.24080904415360294</v>
          </cell>
          <cell r="C241" t="str">
            <v>J62552</v>
          </cell>
          <cell r="D241" t="str">
            <v>C1SR</v>
          </cell>
          <cell r="E241">
            <v>40862</v>
          </cell>
          <cell r="F241">
            <v>41051</v>
          </cell>
        </row>
        <row r="242">
          <cell r="A242">
            <v>239</v>
          </cell>
          <cell r="B242">
            <v>0.99216112003964585</v>
          </cell>
          <cell r="C242" t="str">
            <v>J92700</v>
          </cell>
          <cell r="D242" t="str">
            <v>C1SR</v>
          </cell>
          <cell r="E242">
            <v>40875</v>
          </cell>
          <cell r="F242">
            <v>41051</v>
          </cell>
        </row>
        <row r="243">
          <cell r="A243">
            <v>240</v>
          </cell>
          <cell r="B243">
            <v>0.47698027983363567</v>
          </cell>
          <cell r="C243" t="str">
            <v>J68279</v>
          </cell>
          <cell r="D243" t="str">
            <v>C1SR</v>
          </cell>
          <cell r="E243">
            <v>40862</v>
          </cell>
          <cell r="F243">
            <v>41054</v>
          </cell>
        </row>
        <row r="244">
          <cell r="A244">
            <v>241</v>
          </cell>
          <cell r="B244">
            <v>0.6777096949427428</v>
          </cell>
          <cell r="C244" t="str">
            <v>G94200</v>
          </cell>
          <cell r="D244" t="str">
            <v>C1SR</v>
          </cell>
          <cell r="E244">
            <v>40568</v>
          </cell>
          <cell r="F244">
            <v>41060</v>
          </cell>
        </row>
        <row r="245">
          <cell r="A245">
            <v>242</v>
          </cell>
          <cell r="B245">
            <v>0.37582611625128748</v>
          </cell>
          <cell r="C245" t="str">
            <v>H78380</v>
          </cell>
          <cell r="D245" t="str">
            <v>C1SR</v>
          </cell>
          <cell r="E245">
            <v>40767</v>
          </cell>
          <cell r="F245">
            <v>41060</v>
          </cell>
        </row>
        <row r="246">
          <cell r="A246">
            <v>243</v>
          </cell>
          <cell r="B246">
            <v>2.1181790082150265E-2</v>
          </cell>
          <cell r="C246" t="str">
            <v>J12901</v>
          </cell>
          <cell r="D246" t="str">
            <v>C1SR</v>
          </cell>
          <cell r="E246">
            <v>40800</v>
          </cell>
          <cell r="F246">
            <v>41060</v>
          </cell>
        </row>
        <row r="247">
          <cell r="A247">
            <v>244</v>
          </cell>
          <cell r="B247">
            <v>0.17979611355243896</v>
          </cell>
          <cell r="C247" t="str">
            <v>J30456</v>
          </cell>
          <cell r="D247" t="str">
            <v>C1SR</v>
          </cell>
          <cell r="E247">
            <v>40828</v>
          </cell>
          <cell r="F247">
            <v>41060</v>
          </cell>
        </row>
        <row r="248">
          <cell r="A248">
            <v>245</v>
          </cell>
          <cell r="B248">
            <v>4.9423377012189462E-2</v>
          </cell>
          <cell r="C248" t="str">
            <v>J50863</v>
          </cell>
          <cell r="D248" t="str">
            <v>C1SR</v>
          </cell>
          <cell r="E248">
            <v>40840</v>
          </cell>
          <cell r="F248">
            <v>41060</v>
          </cell>
        </row>
        <row r="249">
          <cell r="A249">
            <v>246</v>
          </cell>
          <cell r="B249">
            <v>0.9446344558279085</v>
          </cell>
          <cell r="C249" t="str">
            <v>J79005</v>
          </cell>
          <cell r="D249" t="str">
            <v>C1SR</v>
          </cell>
          <cell r="E249">
            <v>40865</v>
          </cell>
          <cell r="F249">
            <v>41060</v>
          </cell>
        </row>
        <row r="250">
          <cell r="A250">
            <v>247</v>
          </cell>
          <cell r="B250">
            <v>0.22960120103304404</v>
          </cell>
          <cell r="C250" t="str">
            <v>H58431</v>
          </cell>
          <cell r="D250" t="str">
            <v>C1SR</v>
          </cell>
          <cell r="E250">
            <v>40631</v>
          </cell>
          <cell r="F250">
            <v>41065</v>
          </cell>
        </row>
        <row r="251">
          <cell r="A251">
            <v>248</v>
          </cell>
          <cell r="B251">
            <v>0.48342822654565831</v>
          </cell>
          <cell r="C251" t="str">
            <v>H74602</v>
          </cell>
          <cell r="D251" t="str">
            <v>C1SR</v>
          </cell>
          <cell r="E251">
            <v>40744</v>
          </cell>
          <cell r="F251">
            <v>41065</v>
          </cell>
        </row>
        <row r="252">
          <cell r="A252">
            <v>249</v>
          </cell>
          <cell r="B252">
            <v>0.73519406087370398</v>
          </cell>
          <cell r="C252" t="str">
            <v>J26645</v>
          </cell>
          <cell r="D252" t="str">
            <v>C1SR</v>
          </cell>
          <cell r="E252">
            <v>40828</v>
          </cell>
          <cell r="F252">
            <v>41065</v>
          </cell>
        </row>
        <row r="253">
          <cell r="A253">
            <v>250</v>
          </cell>
          <cell r="B253">
            <v>0.79329591285189816</v>
          </cell>
          <cell r="C253" t="str">
            <v>J71673</v>
          </cell>
          <cell r="D253" t="str">
            <v>C1SR</v>
          </cell>
          <cell r="E253">
            <v>40862</v>
          </cell>
          <cell r="F253">
            <v>41065</v>
          </cell>
        </row>
        <row r="254">
          <cell r="A254">
            <v>251</v>
          </cell>
          <cell r="B254">
            <v>2.8876453244168432E-2</v>
          </cell>
          <cell r="C254" t="str">
            <v>J71771</v>
          </cell>
          <cell r="D254" t="str">
            <v>C1SR</v>
          </cell>
          <cell r="E254">
            <v>40862</v>
          </cell>
          <cell r="F254">
            <v>41065</v>
          </cell>
        </row>
        <row r="255">
          <cell r="A255">
            <v>252</v>
          </cell>
          <cell r="B255">
            <v>0.18647469027715713</v>
          </cell>
          <cell r="C255" t="str">
            <v>J78062</v>
          </cell>
          <cell r="D255" t="str">
            <v>C1SR</v>
          </cell>
          <cell r="E255">
            <v>40865</v>
          </cell>
          <cell r="F255">
            <v>41065</v>
          </cell>
        </row>
        <row r="256">
          <cell r="A256">
            <v>253</v>
          </cell>
          <cell r="B256">
            <v>0.11475391850469829</v>
          </cell>
          <cell r="C256" t="str">
            <v>H50768</v>
          </cell>
          <cell r="D256" t="str">
            <v>C1SR</v>
          </cell>
          <cell r="E256">
            <v>40598</v>
          </cell>
          <cell r="F256">
            <v>41071</v>
          </cell>
        </row>
        <row r="257">
          <cell r="A257">
            <v>254</v>
          </cell>
          <cell r="B257">
            <v>0.14541758454160647</v>
          </cell>
          <cell r="C257" t="str">
            <v>H68278</v>
          </cell>
          <cell r="D257" t="str">
            <v>C1SR</v>
          </cell>
          <cell r="E257">
            <v>40682</v>
          </cell>
          <cell r="F257">
            <v>41071</v>
          </cell>
        </row>
        <row r="258">
          <cell r="A258">
            <v>255</v>
          </cell>
          <cell r="B258">
            <v>4.7065375515421559E-3</v>
          </cell>
          <cell r="C258" t="str">
            <v>H73460</v>
          </cell>
          <cell r="D258" t="str">
            <v>C1SR</v>
          </cell>
          <cell r="E258">
            <v>40742</v>
          </cell>
          <cell r="F258">
            <v>41071</v>
          </cell>
        </row>
        <row r="259">
          <cell r="A259">
            <v>256</v>
          </cell>
          <cell r="B259">
            <v>0.4504521243238917</v>
          </cell>
          <cell r="C259" t="str">
            <v>J09473</v>
          </cell>
          <cell r="D259" t="str">
            <v>C1SR</v>
          </cell>
          <cell r="E259">
            <v>40798</v>
          </cell>
          <cell r="F259">
            <v>41071</v>
          </cell>
        </row>
        <row r="260">
          <cell r="A260">
            <v>257</v>
          </cell>
          <cell r="B260">
            <v>0.47789305733109955</v>
          </cell>
          <cell r="C260" t="str">
            <v>J12885</v>
          </cell>
          <cell r="D260" t="str">
            <v>C1SR</v>
          </cell>
          <cell r="E260">
            <v>40800</v>
          </cell>
          <cell r="F260">
            <v>41071</v>
          </cell>
        </row>
        <row r="261">
          <cell r="A261">
            <v>258</v>
          </cell>
          <cell r="B261">
            <v>0.50065123258693356</v>
          </cell>
          <cell r="C261" t="str">
            <v>J38218</v>
          </cell>
          <cell r="D261" t="str">
            <v>C1SR</v>
          </cell>
          <cell r="E261">
            <v>40834</v>
          </cell>
          <cell r="F261">
            <v>41071</v>
          </cell>
        </row>
        <row r="262">
          <cell r="A262">
            <v>259</v>
          </cell>
          <cell r="B262">
            <v>0.10981774606582806</v>
          </cell>
          <cell r="C262" t="str">
            <v>J56750</v>
          </cell>
          <cell r="D262" t="str">
            <v>C1SR</v>
          </cell>
          <cell r="E262">
            <v>40855</v>
          </cell>
          <cell r="F262">
            <v>41071</v>
          </cell>
        </row>
        <row r="263">
          <cell r="A263">
            <v>260</v>
          </cell>
          <cell r="B263">
            <v>0.4758314656374848</v>
          </cell>
          <cell r="C263" t="str">
            <v>J67049</v>
          </cell>
          <cell r="D263" t="str">
            <v>C1SR</v>
          </cell>
          <cell r="E263">
            <v>40862</v>
          </cell>
          <cell r="F263">
            <v>41071</v>
          </cell>
        </row>
        <row r="264">
          <cell r="A264">
            <v>261</v>
          </cell>
          <cell r="B264">
            <v>4.0353730877395244E-2</v>
          </cell>
          <cell r="C264" t="str">
            <v>J19131</v>
          </cell>
          <cell r="D264" t="str">
            <v>C1SR</v>
          </cell>
          <cell r="E264">
            <v>40800</v>
          </cell>
          <cell r="F264">
            <v>41073</v>
          </cell>
        </row>
        <row r="265">
          <cell r="A265">
            <v>262</v>
          </cell>
          <cell r="B265">
            <v>0.45007250922015096</v>
          </cell>
          <cell r="C265" t="str">
            <v>J66460</v>
          </cell>
          <cell r="D265" t="str">
            <v>C1SR</v>
          </cell>
          <cell r="E265">
            <v>40862</v>
          </cell>
          <cell r="F265">
            <v>41073</v>
          </cell>
        </row>
        <row r="266">
          <cell r="A266">
            <v>263</v>
          </cell>
          <cell r="B266">
            <v>0.56800861513824752</v>
          </cell>
          <cell r="C266" t="str">
            <v>J68306</v>
          </cell>
          <cell r="D266" t="str">
            <v>C1SR</v>
          </cell>
          <cell r="E266">
            <v>40862</v>
          </cell>
          <cell r="F266">
            <v>41073</v>
          </cell>
        </row>
        <row r="267">
          <cell r="A267">
            <v>264</v>
          </cell>
          <cell r="B267">
            <v>0.44619716934160658</v>
          </cell>
          <cell r="C267" t="str">
            <v>J73016</v>
          </cell>
          <cell r="D267" t="str">
            <v>C1SR</v>
          </cell>
          <cell r="E267">
            <v>40822</v>
          </cell>
          <cell r="F267">
            <v>41073</v>
          </cell>
        </row>
        <row r="268">
          <cell r="A268">
            <v>265</v>
          </cell>
          <cell r="B268">
            <v>7.8453903868749064E-2</v>
          </cell>
          <cell r="C268" t="str">
            <v>H68251</v>
          </cell>
          <cell r="D268" t="str">
            <v>C1SR</v>
          </cell>
          <cell r="E268">
            <v>40682</v>
          </cell>
          <cell r="F268">
            <v>41085</v>
          </cell>
        </row>
        <row r="269">
          <cell r="A269">
            <v>266</v>
          </cell>
          <cell r="B269">
            <v>0.2850207260885671</v>
          </cell>
          <cell r="C269" t="str">
            <v>J45662</v>
          </cell>
          <cell r="D269" t="str">
            <v>C1SR</v>
          </cell>
          <cell r="E269">
            <v>40840</v>
          </cell>
          <cell r="F269">
            <v>41085</v>
          </cell>
        </row>
        <row r="270">
          <cell r="A270">
            <v>267</v>
          </cell>
          <cell r="B270">
            <v>0.96632451507911665</v>
          </cell>
          <cell r="C270" t="str">
            <v>J49267</v>
          </cell>
          <cell r="D270" t="str">
            <v>C1SR</v>
          </cell>
          <cell r="E270">
            <v>40840</v>
          </cell>
          <cell r="F270">
            <v>41085</v>
          </cell>
        </row>
        <row r="271">
          <cell r="A271">
            <v>268</v>
          </cell>
          <cell r="B271">
            <v>0.85480920882042177</v>
          </cell>
          <cell r="C271" t="str">
            <v>J55464</v>
          </cell>
          <cell r="D271" t="str">
            <v>C1SR</v>
          </cell>
          <cell r="E271">
            <v>40855</v>
          </cell>
          <cell r="F271">
            <v>41085</v>
          </cell>
        </row>
        <row r="272">
          <cell r="A272">
            <v>269</v>
          </cell>
          <cell r="B272">
            <v>0.32986476051756508</v>
          </cell>
          <cell r="C272" t="str">
            <v>J67001</v>
          </cell>
          <cell r="D272" t="str">
            <v>C1SR</v>
          </cell>
          <cell r="E272">
            <v>40862</v>
          </cell>
          <cell r="F272">
            <v>41085</v>
          </cell>
        </row>
        <row r="273">
          <cell r="A273">
            <v>270</v>
          </cell>
          <cell r="B273">
            <v>3.7724500140970507E-2</v>
          </cell>
          <cell r="C273" t="str">
            <v>H50980</v>
          </cell>
          <cell r="D273" t="str">
            <v>C1SR</v>
          </cell>
          <cell r="E273">
            <v>40598</v>
          </cell>
          <cell r="F273">
            <v>41088</v>
          </cell>
        </row>
        <row r="274">
          <cell r="A274">
            <v>271</v>
          </cell>
          <cell r="B274">
            <v>0.26777536583292527</v>
          </cell>
          <cell r="C274" t="str">
            <v>H64880</v>
          </cell>
          <cell r="D274" t="str">
            <v>C1SR</v>
          </cell>
          <cell r="E274">
            <v>40683</v>
          </cell>
          <cell r="F274">
            <v>41088</v>
          </cell>
        </row>
        <row r="275">
          <cell r="A275">
            <v>272</v>
          </cell>
          <cell r="B275">
            <v>0.64097799913083731</v>
          </cell>
          <cell r="C275" t="str">
            <v>H70534</v>
          </cell>
          <cell r="D275" t="str">
            <v>C1SR</v>
          </cell>
          <cell r="E275">
            <v>40682</v>
          </cell>
          <cell r="F275">
            <v>41088</v>
          </cell>
        </row>
        <row r="276">
          <cell r="A276">
            <v>273</v>
          </cell>
          <cell r="B276">
            <v>0.2938552022417863</v>
          </cell>
          <cell r="C276" t="str">
            <v>J37154</v>
          </cell>
          <cell r="D276" t="str">
            <v>C1SR</v>
          </cell>
          <cell r="E276">
            <v>40834</v>
          </cell>
          <cell r="F276">
            <v>41088</v>
          </cell>
        </row>
        <row r="277">
          <cell r="A277">
            <v>274</v>
          </cell>
          <cell r="B277">
            <v>1.4379953861241912E-2</v>
          </cell>
          <cell r="C277" t="str">
            <v>J43225</v>
          </cell>
          <cell r="D277" t="str">
            <v>C1SR</v>
          </cell>
          <cell r="E277">
            <v>40840</v>
          </cell>
          <cell r="F277">
            <v>41088</v>
          </cell>
        </row>
        <row r="278">
          <cell r="A278">
            <v>275</v>
          </cell>
          <cell r="B278">
            <v>0.14083232644344235</v>
          </cell>
          <cell r="C278" t="str">
            <v>J48902</v>
          </cell>
          <cell r="D278" t="str">
            <v>C1SR</v>
          </cell>
          <cell r="E278">
            <v>40840</v>
          </cell>
          <cell r="F278">
            <v>41088</v>
          </cell>
        </row>
        <row r="279">
          <cell r="A279">
            <v>276</v>
          </cell>
          <cell r="B279">
            <v>0.25791674050951363</v>
          </cell>
          <cell r="C279" t="str">
            <v>J62527</v>
          </cell>
          <cell r="D279" t="str">
            <v>C1SR</v>
          </cell>
          <cell r="E279">
            <v>40862</v>
          </cell>
          <cell r="F279">
            <v>41088</v>
          </cell>
        </row>
        <row r="280">
          <cell r="A280">
            <v>277</v>
          </cell>
          <cell r="B280">
            <v>0.18756219097505444</v>
          </cell>
          <cell r="C280" t="str">
            <v>H53907</v>
          </cell>
          <cell r="D280" t="str">
            <v>C1SR</v>
          </cell>
          <cell r="E280">
            <v>40631</v>
          </cell>
          <cell r="F280">
            <v>41089</v>
          </cell>
        </row>
        <row r="281">
          <cell r="A281">
            <v>278</v>
          </cell>
          <cell r="B281">
            <v>0.42182346909079893</v>
          </cell>
          <cell r="C281" t="str">
            <v>H58341</v>
          </cell>
          <cell r="D281" t="str">
            <v>C1SR</v>
          </cell>
          <cell r="E281">
            <v>40631</v>
          </cell>
          <cell r="F281">
            <v>41089</v>
          </cell>
        </row>
        <row r="282">
          <cell r="A282">
            <v>279</v>
          </cell>
          <cell r="B282">
            <v>0.2253037607631353</v>
          </cell>
          <cell r="C282" t="str">
            <v>H69978</v>
          </cell>
          <cell r="D282" t="str">
            <v>C1SR</v>
          </cell>
          <cell r="E282">
            <v>40682</v>
          </cell>
          <cell r="F282">
            <v>41089</v>
          </cell>
        </row>
        <row r="283">
          <cell r="A283">
            <v>280</v>
          </cell>
          <cell r="B283">
            <v>0.91072975854046845</v>
          </cell>
          <cell r="C283" t="str">
            <v>H74573</v>
          </cell>
          <cell r="D283" t="str">
            <v>C1SR</v>
          </cell>
          <cell r="E283">
            <v>40744</v>
          </cell>
          <cell r="F283">
            <v>41089</v>
          </cell>
        </row>
        <row r="284">
          <cell r="A284">
            <v>281</v>
          </cell>
          <cell r="B284">
            <v>0.77147534355855218</v>
          </cell>
          <cell r="C284" t="str">
            <v>J01686</v>
          </cell>
          <cell r="D284" t="str">
            <v>C1SR</v>
          </cell>
          <cell r="E284">
            <v>40798</v>
          </cell>
          <cell r="F284">
            <v>41089</v>
          </cell>
        </row>
        <row r="285">
          <cell r="A285">
            <v>282</v>
          </cell>
          <cell r="B285">
            <v>0.14700355479623783</v>
          </cell>
          <cell r="C285" t="str">
            <v>J03997</v>
          </cell>
          <cell r="D285" t="str">
            <v>C1SR</v>
          </cell>
          <cell r="E285">
            <v>40798</v>
          </cell>
          <cell r="F285">
            <v>41089</v>
          </cell>
        </row>
        <row r="286">
          <cell r="A286">
            <v>283</v>
          </cell>
          <cell r="B286">
            <v>0.40015336633122789</v>
          </cell>
          <cell r="C286" t="str">
            <v>J04379</v>
          </cell>
          <cell r="D286" t="str">
            <v>C1SR</v>
          </cell>
          <cell r="E286">
            <v>40798</v>
          </cell>
          <cell r="F286">
            <v>41089</v>
          </cell>
        </row>
        <row r="287">
          <cell r="A287">
            <v>284</v>
          </cell>
          <cell r="B287">
            <v>0.64394179183479827</v>
          </cell>
          <cell r="C287" t="str">
            <v>J09249</v>
          </cell>
          <cell r="D287" t="str">
            <v>C1SR</v>
          </cell>
          <cell r="E287">
            <v>40798</v>
          </cell>
          <cell r="F287">
            <v>41089</v>
          </cell>
        </row>
        <row r="288">
          <cell r="A288">
            <v>285</v>
          </cell>
          <cell r="B288">
            <v>0.6879085722463254</v>
          </cell>
          <cell r="C288" t="str">
            <v>J19149</v>
          </cell>
          <cell r="D288" t="str">
            <v>C1SR</v>
          </cell>
          <cell r="E288">
            <v>40800</v>
          </cell>
          <cell r="F288">
            <v>41089</v>
          </cell>
        </row>
        <row r="289">
          <cell r="A289">
            <v>286</v>
          </cell>
          <cell r="B289">
            <v>0.64558015848562511</v>
          </cell>
          <cell r="C289" t="str">
            <v>J24155</v>
          </cell>
          <cell r="D289" t="str">
            <v>C1SR</v>
          </cell>
          <cell r="E289">
            <v>40828</v>
          </cell>
          <cell r="F289">
            <v>41089</v>
          </cell>
        </row>
        <row r="290">
          <cell r="A290">
            <v>287</v>
          </cell>
          <cell r="B290">
            <v>0.3366522110966661</v>
          </cell>
          <cell r="C290" t="str">
            <v>J36231</v>
          </cell>
          <cell r="D290" t="str">
            <v>C1SR</v>
          </cell>
          <cell r="E290">
            <v>40834</v>
          </cell>
          <cell r="F290">
            <v>41089</v>
          </cell>
        </row>
        <row r="291">
          <cell r="A291">
            <v>288</v>
          </cell>
          <cell r="B291">
            <v>0.21980728030900043</v>
          </cell>
          <cell r="C291" t="str">
            <v>J44754</v>
          </cell>
          <cell r="D291" t="str">
            <v>C1SR</v>
          </cell>
          <cell r="E291">
            <v>40840</v>
          </cell>
          <cell r="F291">
            <v>41089</v>
          </cell>
        </row>
        <row r="292">
          <cell r="A292">
            <v>289</v>
          </cell>
          <cell r="B292">
            <v>0.63954145315323629</v>
          </cell>
          <cell r="C292" t="str">
            <v>J45303</v>
          </cell>
          <cell r="D292" t="str">
            <v>C1SR</v>
          </cell>
          <cell r="E292">
            <v>40840</v>
          </cell>
          <cell r="F292">
            <v>41089</v>
          </cell>
        </row>
        <row r="293">
          <cell r="A293">
            <v>290</v>
          </cell>
          <cell r="B293">
            <v>0.94318475309446992</v>
          </cell>
          <cell r="C293" t="str">
            <v>J51972</v>
          </cell>
          <cell r="D293" t="str">
            <v>C1SR</v>
          </cell>
          <cell r="E293">
            <v>40840</v>
          </cell>
          <cell r="F293">
            <v>41089</v>
          </cell>
        </row>
        <row r="294">
          <cell r="A294">
            <v>291</v>
          </cell>
          <cell r="B294">
            <v>0.10108592095306712</v>
          </cell>
          <cell r="C294" t="str">
            <v>J68685</v>
          </cell>
          <cell r="D294" t="str">
            <v>C1SR</v>
          </cell>
          <cell r="E294">
            <v>40862</v>
          </cell>
          <cell r="F294">
            <v>41089</v>
          </cell>
        </row>
        <row r="295">
          <cell r="A295">
            <v>292</v>
          </cell>
          <cell r="B295">
            <v>0.88052318334787538</v>
          </cell>
          <cell r="C295" t="str">
            <v>J71284</v>
          </cell>
          <cell r="D295" t="str">
            <v>C1SR</v>
          </cell>
          <cell r="E295">
            <v>40862</v>
          </cell>
          <cell r="F295">
            <v>41089</v>
          </cell>
        </row>
        <row r="296">
          <cell r="A296">
            <v>293</v>
          </cell>
          <cell r="B296">
            <v>0.93362135183950923</v>
          </cell>
          <cell r="C296" t="str">
            <v>J71704</v>
          </cell>
          <cell r="D296" t="str">
            <v>C1SR</v>
          </cell>
          <cell r="E296">
            <v>40862</v>
          </cell>
          <cell r="F296">
            <v>41089</v>
          </cell>
        </row>
        <row r="297">
          <cell r="A297">
            <v>294</v>
          </cell>
          <cell r="B297">
            <v>0.80461832773710584</v>
          </cell>
          <cell r="C297" t="str">
            <v>J77416</v>
          </cell>
          <cell r="D297" t="str">
            <v>C1SR</v>
          </cell>
          <cell r="E297">
            <v>40865</v>
          </cell>
          <cell r="F297">
            <v>41089</v>
          </cell>
        </row>
        <row r="298">
          <cell r="A298">
            <v>295</v>
          </cell>
          <cell r="B298">
            <v>0.19330522313245802</v>
          </cell>
          <cell r="C298" t="str">
            <v>G92507</v>
          </cell>
          <cell r="D298" t="str">
            <v>C1SR</v>
          </cell>
          <cell r="E298">
            <v>40568</v>
          </cell>
          <cell r="F298">
            <v>41092</v>
          </cell>
        </row>
        <row r="299">
          <cell r="A299">
            <v>296</v>
          </cell>
          <cell r="B299">
            <v>0.42257338583159765</v>
          </cell>
          <cell r="C299" t="str">
            <v>G94031</v>
          </cell>
          <cell r="D299" t="str">
            <v>C1SR</v>
          </cell>
          <cell r="E299">
            <v>40568</v>
          </cell>
          <cell r="F299">
            <v>41092</v>
          </cell>
        </row>
        <row r="300">
          <cell r="A300">
            <v>297</v>
          </cell>
          <cell r="B300">
            <v>5.5633114174985954E-2</v>
          </cell>
          <cell r="C300" t="str">
            <v>H61296</v>
          </cell>
          <cell r="D300" t="str">
            <v>C1SR</v>
          </cell>
          <cell r="E300">
            <v>40638</v>
          </cell>
          <cell r="F300">
            <v>41092</v>
          </cell>
        </row>
        <row r="301">
          <cell r="A301">
            <v>298</v>
          </cell>
          <cell r="B301">
            <v>0.3465276339189326</v>
          </cell>
          <cell r="C301" t="str">
            <v>H65271</v>
          </cell>
          <cell r="D301" t="str">
            <v>C1SR</v>
          </cell>
          <cell r="E301">
            <v>40683</v>
          </cell>
          <cell r="F301">
            <v>41092</v>
          </cell>
        </row>
        <row r="302">
          <cell r="A302">
            <v>299</v>
          </cell>
          <cell r="B302">
            <v>0.56071659747869362</v>
          </cell>
          <cell r="C302" t="str">
            <v>J03228</v>
          </cell>
          <cell r="D302" t="str">
            <v>C1SR</v>
          </cell>
          <cell r="E302">
            <v>40798</v>
          </cell>
          <cell r="F302">
            <v>41092</v>
          </cell>
        </row>
        <row r="303">
          <cell r="A303">
            <v>300</v>
          </cell>
          <cell r="B303">
            <v>0.90136946201335832</v>
          </cell>
          <cell r="C303" t="str">
            <v>J20494</v>
          </cell>
          <cell r="D303" t="str">
            <v>C1SR</v>
          </cell>
          <cell r="E303">
            <v>40800</v>
          </cell>
          <cell r="F303">
            <v>41092</v>
          </cell>
        </row>
        <row r="304">
          <cell r="A304">
            <v>301</v>
          </cell>
          <cell r="B304">
            <v>0.11663335242529616</v>
          </cell>
          <cell r="C304" t="str">
            <v>J22601</v>
          </cell>
          <cell r="D304" t="str">
            <v>C1SR</v>
          </cell>
          <cell r="E304">
            <v>40800</v>
          </cell>
          <cell r="F304">
            <v>41092</v>
          </cell>
        </row>
        <row r="305">
          <cell r="A305">
            <v>302</v>
          </cell>
          <cell r="B305">
            <v>0.2045310930429054</v>
          </cell>
          <cell r="C305" t="str">
            <v>J25619</v>
          </cell>
          <cell r="D305" t="str">
            <v>C1SR</v>
          </cell>
          <cell r="E305">
            <v>40828</v>
          </cell>
          <cell r="F305">
            <v>41092</v>
          </cell>
        </row>
        <row r="306">
          <cell r="A306">
            <v>303</v>
          </cell>
          <cell r="B306">
            <v>0.60571846474763913</v>
          </cell>
          <cell r="C306" t="str">
            <v>J38194</v>
          </cell>
          <cell r="D306" t="str">
            <v>C1SR</v>
          </cell>
          <cell r="E306">
            <v>40834</v>
          </cell>
          <cell r="F306">
            <v>41092</v>
          </cell>
        </row>
        <row r="307">
          <cell r="A307">
            <v>304</v>
          </cell>
          <cell r="B307">
            <v>0.91819624924033161</v>
          </cell>
          <cell r="C307" t="str">
            <v>J50902</v>
          </cell>
          <cell r="D307" t="str">
            <v>C1SR</v>
          </cell>
          <cell r="E307">
            <v>40840</v>
          </cell>
          <cell r="F307">
            <v>41092</v>
          </cell>
        </row>
        <row r="308">
          <cell r="A308">
            <v>305</v>
          </cell>
          <cell r="B308">
            <v>0.66350298298112897</v>
          </cell>
          <cell r="C308" t="str">
            <v>J55049</v>
          </cell>
          <cell r="D308" t="str">
            <v>C1SR</v>
          </cell>
          <cell r="E308">
            <v>40855</v>
          </cell>
          <cell r="F308">
            <v>41092</v>
          </cell>
        </row>
        <row r="309">
          <cell r="A309">
            <v>306</v>
          </cell>
          <cell r="B309">
            <v>0.59398924282313648</v>
          </cell>
          <cell r="C309" t="str">
            <v>J61776</v>
          </cell>
          <cell r="D309" t="str">
            <v>C1SR</v>
          </cell>
          <cell r="E309">
            <v>40855</v>
          </cell>
          <cell r="F309">
            <v>41092</v>
          </cell>
        </row>
        <row r="310">
          <cell r="A310">
            <v>307</v>
          </cell>
          <cell r="B310">
            <v>1.9378908369346304E-2</v>
          </cell>
          <cell r="C310" t="str">
            <v>J68352</v>
          </cell>
          <cell r="D310" t="str">
            <v>C1SR</v>
          </cell>
          <cell r="E310">
            <v>40862</v>
          </cell>
          <cell r="F310">
            <v>41092</v>
          </cell>
        </row>
        <row r="311">
          <cell r="A311">
            <v>308</v>
          </cell>
          <cell r="B311">
            <v>4.3177325275464584E-2</v>
          </cell>
          <cell r="C311" t="str">
            <v>J69032</v>
          </cell>
          <cell r="D311" t="str">
            <v>C1SR</v>
          </cell>
          <cell r="E311">
            <v>40862</v>
          </cell>
          <cell r="F311">
            <v>41092</v>
          </cell>
        </row>
        <row r="312">
          <cell r="A312">
            <v>309</v>
          </cell>
          <cell r="B312">
            <v>7.8289114985542141E-2</v>
          </cell>
          <cell r="C312" t="str">
            <v>J71036</v>
          </cell>
          <cell r="D312" t="str">
            <v>C1SR</v>
          </cell>
          <cell r="E312">
            <v>40862</v>
          </cell>
          <cell r="F312">
            <v>41092</v>
          </cell>
        </row>
        <row r="313">
          <cell r="A313">
            <v>310</v>
          </cell>
          <cell r="B313">
            <v>0.37008707239918093</v>
          </cell>
          <cell r="C313" t="str">
            <v>J71629</v>
          </cell>
          <cell r="D313" t="str">
            <v>C1SR</v>
          </cell>
          <cell r="E313">
            <v>40862</v>
          </cell>
          <cell r="F313">
            <v>41092</v>
          </cell>
        </row>
        <row r="314">
          <cell r="A314">
            <v>311</v>
          </cell>
          <cell r="B314">
            <v>0.39228917995554402</v>
          </cell>
          <cell r="C314" t="str">
            <v>J75937</v>
          </cell>
          <cell r="D314" t="str">
            <v>C1SR</v>
          </cell>
          <cell r="E314">
            <v>40865</v>
          </cell>
          <cell r="F314">
            <v>41092</v>
          </cell>
        </row>
        <row r="315">
          <cell r="A315">
            <v>312</v>
          </cell>
          <cell r="B315">
            <v>0.81044651842113835</v>
          </cell>
          <cell r="C315" t="str">
            <v>J76379</v>
          </cell>
          <cell r="D315" t="str">
            <v>C1SR</v>
          </cell>
          <cell r="E315">
            <v>40865</v>
          </cell>
          <cell r="F315">
            <v>41092</v>
          </cell>
        </row>
        <row r="316">
          <cell r="A316">
            <v>313</v>
          </cell>
          <cell r="B316">
            <v>6.2023286973553637E-2</v>
          </cell>
          <cell r="C316" t="str">
            <v>J77468</v>
          </cell>
          <cell r="D316" t="str">
            <v>C1SR</v>
          </cell>
          <cell r="E316">
            <v>40865</v>
          </cell>
          <cell r="F316">
            <v>41092</v>
          </cell>
        </row>
        <row r="317">
          <cell r="A317">
            <v>314</v>
          </cell>
          <cell r="B317">
            <v>0.3800916151262933</v>
          </cell>
          <cell r="C317" t="str">
            <v>J79046</v>
          </cell>
          <cell r="D317" t="str">
            <v>C1SR</v>
          </cell>
          <cell r="E317">
            <v>40865</v>
          </cell>
          <cell r="F317">
            <v>41092</v>
          </cell>
        </row>
        <row r="318">
          <cell r="A318">
            <v>315</v>
          </cell>
          <cell r="B318">
            <v>0.90850046241785365</v>
          </cell>
          <cell r="C318" t="str">
            <v>G92703</v>
          </cell>
          <cell r="D318" t="str">
            <v>C1SR</v>
          </cell>
          <cell r="E318">
            <v>40568</v>
          </cell>
          <cell r="F318">
            <v>41096</v>
          </cell>
        </row>
        <row r="319">
          <cell r="A319">
            <v>316</v>
          </cell>
          <cell r="B319">
            <v>8.6526336815035298E-2</v>
          </cell>
          <cell r="C319" t="str">
            <v>H52139</v>
          </cell>
          <cell r="D319" t="str">
            <v>C1SR</v>
          </cell>
          <cell r="E319">
            <v>40598</v>
          </cell>
          <cell r="F319">
            <v>41096</v>
          </cell>
        </row>
        <row r="320">
          <cell r="A320">
            <v>317</v>
          </cell>
          <cell r="B320">
            <v>4.9529773161668067E-2</v>
          </cell>
          <cell r="C320" t="str">
            <v>J63215</v>
          </cell>
          <cell r="D320" t="str">
            <v>C1SR</v>
          </cell>
          <cell r="E320">
            <v>40862</v>
          </cell>
          <cell r="F320">
            <v>41096</v>
          </cell>
        </row>
        <row r="321">
          <cell r="A321">
            <v>318</v>
          </cell>
          <cell r="B321">
            <v>0.88365940970433943</v>
          </cell>
          <cell r="C321" t="str">
            <v>J76074</v>
          </cell>
          <cell r="D321" t="str">
            <v>C1SR</v>
          </cell>
          <cell r="E321">
            <v>40865</v>
          </cell>
          <cell r="F321">
            <v>41096</v>
          </cell>
        </row>
        <row r="322">
          <cell r="A322">
            <v>319</v>
          </cell>
          <cell r="B322">
            <v>0.99023283079399038</v>
          </cell>
          <cell r="C322" t="str">
            <v>H75071</v>
          </cell>
          <cell r="D322" t="str">
            <v>C1SR</v>
          </cell>
          <cell r="E322">
            <v>40744</v>
          </cell>
          <cell r="F322">
            <v>41099</v>
          </cell>
        </row>
        <row r="323">
          <cell r="A323">
            <v>320</v>
          </cell>
          <cell r="B323">
            <v>0.79208799671343078</v>
          </cell>
          <cell r="C323" t="str">
            <v>J47933</v>
          </cell>
          <cell r="D323" t="str">
            <v>C1SR</v>
          </cell>
          <cell r="E323">
            <v>40840</v>
          </cell>
          <cell r="F323">
            <v>41099</v>
          </cell>
        </row>
        <row r="324">
          <cell r="A324">
            <v>321</v>
          </cell>
          <cell r="B324">
            <v>0.11455624189273828</v>
          </cell>
          <cell r="C324" t="str">
            <v>J55773</v>
          </cell>
          <cell r="D324" t="str">
            <v>C1SR</v>
          </cell>
          <cell r="E324">
            <v>40855</v>
          </cell>
          <cell r="F324">
            <v>41099</v>
          </cell>
        </row>
        <row r="325">
          <cell r="A325">
            <v>322</v>
          </cell>
          <cell r="B325">
            <v>0.13523331209522371</v>
          </cell>
          <cell r="C325" t="str">
            <v>J77930</v>
          </cell>
          <cell r="D325" t="str">
            <v>C1SR</v>
          </cell>
          <cell r="E325">
            <v>40865</v>
          </cell>
          <cell r="F325">
            <v>41099</v>
          </cell>
        </row>
        <row r="326">
          <cell r="A326">
            <v>323</v>
          </cell>
          <cell r="B326">
            <v>8.6164723555044676E-2</v>
          </cell>
          <cell r="C326" t="str">
            <v>J92542</v>
          </cell>
          <cell r="D326" t="str">
            <v>C1SR</v>
          </cell>
          <cell r="E326">
            <v>40862</v>
          </cell>
          <cell r="F326">
            <v>41099</v>
          </cell>
        </row>
        <row r="327">
          <cell r="A327">
            <v>324</v>
          </cell>
          <cell r="B327">
            <v>0.46149272292092647</v>
          </cell>
          <cell r="C327" t="str">
            <v>J94591</v>
          </cell>
          <cell r="D327" t="str">
            <v>C1SR</v>
          </cell>
          <cell r="E327">
            <v>40875</v>
          </cell>
          <cell r="F327">
            <v>41099</v>
          </cell>
        </row>
        <row r="328">
          <cell r="A328">
            <v>325</v>
          </cell>
          <cell r="B328">
            <v>0.99263390538359908</v>
          </cell>
          <cell r="C328" t="str">
            <v>J95143</v>
          </cell>
          <cell r="D328" t="str">
            <v>C1SR</v>
          </cell>
          <cell r="E328">
            <v>40875</v>
          </cell>
          <cell r="F328">
            <v>41099</v>
          </cell>
        </row>
        <row r="329">
          <cell r="A329">
            <v>326</v>
          </cell>
          <cell r="B329">
            <v>0.61748623581924689</v>
          </cell>
          <cell r="C329" t="str">
            <v>J96337</v>
          </cell>
          <cell r="D329" t="str">
            <v>C1SR</v>
          </cell>
          <cell r="E329">
            <v>40875</v>
          </cell>
          <cell r="F329">
            <v>41099</v>
          </cell>
        </row>
        <row r="330">
          <cell r="A330">
            <v>327</v>
          </cell>
          <cell r="B330">
            <v>0.65063032075205729</v>
          </cell>
          <cell r="C330" t="str">
            <v>J96351</v>
          </cell>
          <cell r="D330" t="str">
            <v>C1SR</v>
          </cell>
          <cell r="E330">
            <v>40875</v>
          </cell>
          <cell r="F330">
            <v>41099</v>
          </cell>
        </row>
        <row r="331">
          <cell r="A331">
            <v>328</v>
          </cell>
          <cell r="B331">
            <v>0.41839606128540119</v>
          </cell>
          <cell r="C331" t="str">
            <v>G93255</v>
          </cell>
          <cell r="D331" t="str">
            <v>C1SR</v>
          </cell>
          <cell r="E331">
            <v>40568</v>
          </cell>
          <cell r="F331">
            <v>41100</v>
          </cell>
        </row>
        <row r="332">
          <cell r="A332">
            <v>329</v>
          </cell>
          <cell r="B332">
            <v>0.65057210850246894</v>
          </cell>
          <cell r="C332" t="str">
            <v>H53848</v>
          </cell>
          <cell r="D332" t="str">
            <v>C1SR</v>
          </cell>
          <cell r="E332">
            <v>40631</v>
          </cell>
          <cell r="F332">
            <v>41100</v>
          </cell>
        </row>
        <row r="333">
          <cell r="A333">
            <v>330</v>
          </cell>
          <cell r="B333">
            <v>0.36118638872775022</v>
          </cell>
          <cell r="C333" t="str">
            <v>H57912</v>
          </cell>
          <cell r="D333" t="str">
            <v>C1SR</v>
          </cell>
          <cell r="E333">
            <v>40631</v>
          </cell>
          <cell r="F333">
            <v>41100</v>
          </cell>
        </row>
        <row r="334">
          <cell r="A334">
            <v>331</v>
          </cell>
          <cell r="B334">
            <v>0.9171645264051218</v>
          </cell>
          <cell r="C334" t="str">
            <v>H58482</v>
          </cell>
          <cell r="D334" t="str">
            <v>C1SR</v>
          </cell>
          <cell r="E334">
            <v>40631</v>
          </cell>
          <cell r="F334">
            <v>41100</v>
          </cell>
        </row>
        <row r="335">
          <cell r="A335">
            <v>332</v>
          </cell>
          <cell r="B335">
            <v>0.20679172886530184</v>
          </cell>
          <cell r="C335" t="str">
            <v>H59644</v>
          </cell>
          <cell r="D335" t="str">
            <v>C1SR</v>
          </cell>
          <cell r="E335">
            <v>40638</v>
          </cell>
          <cell r="F335">
            <v>41100</v>
          </cell>
        </row>
        <row r="336">
          <cell r="A336">
            <v>333</v>
          </cell>
          <cell r="B336">
            <v>0.93948093943947752</v>
          </cell>
          <cell r="C336" t="str">
            <v>H61583</v>
          </cell>
          <cell r="D336" t="str">
            <v>C1SR</v>
          </cell>
          <cell r="E336">
            <v>40638</v>
          </cell>
          <cell r="F336">
            <v>41100</v>
          </cell>
        </row>
        <row r="337">
          <cell r="A337">
            <v>334</v>
          </cell>
          <cell r="B337">
            <v>0.98393079953909945</v>
          </cell>
          <cell r="C337" t="str">
            <v>H66648</v>
          </cell>
          <cell r="D337" t="str">
            <v>C1SR</v>
          </cell>
          <cell r="E337">
            <v>40682</v>
          </cell>
          <cell r="F337">
            <v>41100</v>
          </cell>
        </row>
        <row r="338">
          <cell r="A338">
            <v>335</v>
          </cell>
          <cell r="B338">
            <v>0.1241738157167791</v>
          </cell>
          <cell r="C338" t="str">
            <v>H74676</v>
          </cell>
          <cell r="D338" t="str">
            <v>C1SR</v>
          </cell>
          <cell r="E338">
            <v>40744</v>
          </cell>
          <cell r="F338">
            <v>41100</v>
          </cell>
        </row>
        <row r="339">
          <cell r="A339">
            <v>336</v>
          </cell>
          <cell r="B339">
            <v>0.40365842816725173</v>
          </cell>
          <cell r="C339" t="str">
            <v>H75144</v>
          </cell>
          <cell r="D339" t="str">
            <v>C1SR</v>
          </cell>
          <cell r="E339">
            <v>40744</v>
          </cell>
          <cell r="F339">
            <v>41100</v>
          </cell>
        </row>
        <row r="340">
          <cell r="A340">
            <v>337</v>
          </cell>
          <cell r="B340">
            <v>0.37799959378303716</v>
          </cell>
          <cell r="C340" t="str">
            <v>H75172</v>
          </cell>
          <cell r="D340" t="str">
            <v>C1SR</v>
          </cell>
          <cell r="E340">
            <v>40744</v>
          </cell>
          <cell r="F340">
            <v>41100</v>
          </cell>
        </row>
        <row r="341">
          <cell r="A341">
            <v>338</v>
          </cell>
          <cell r="B341">
            <v>0.69568269076626355</v>
          </cell>
          <cell r="C341" t="str">
            <v>J12959</v>
          </cell>
          <cell r="D341" t="str">
            <v>C1SR</v>
          </cell>
          <cell r="E341">
            <v>40800</v>
          </cell>
          <cell r="F341">
            <v>41100</v>
          </cell>
        </row>
        <row r="342">
          <cell r="A342">
            <v>339</v>
          </cell>
          <cell r="B342">
            <v>0.31063143498918844</v>
          </cell>
          <cell r="C342" t="str">
            <v>J30493</v>
          </cell>
          <cell r="D342" t="str">
            <v>C1SR</v>
          </cell>
          <cell r="E342">
            <v>40828</v>
          </cell>
          <cell r="F342">
            <v>41100</v>
          </cell>
        </row>
        <row r="343">
          <cell r="A343">
            <v>340</v>
          </cell>
          <cell r="B343">
            <v>0.19989307860913019</v>
          </cell>
          <cell r="C343" t="str">
            <v>J40596</v>
          </cell>
          <cell r="D343" t="str">
            <v>C1SR</v>
          </cell>
          <cell r="E343">
            <v>40834</v>
          </cell>
          <cell r="F343">
            <v>41100</v>
          </cell>
        </row>
        <row r="344">
          <cell r="A344">
            <v>341</v>
          </cell>
          <cell r="B344">
            <v>0.33254085995868554</v>
          </cell>
          <cell r="C344" t="str">
            <v>J41613</v>
          </cell>
          <cell r="D344" t="str">
            <v>C1SR</v>
          </cell>
          <cell r="E344">
            <v>40834</v>
          </cell>
          <cell r="F344">
            <v>41100</v>
          </cell>
        </row>
        <row r="345">
          <cell r="A345">
            <v>342</v>
          </cell>
          <cell r="B345">
            <v>0.74225118540627322</v>
          </cell>
          <cell r="C345" t="str">
            <v>J43806</v>
          </cell>
          <cell r="D345" t="str">
            <v>C1SR</v>
          </cell>
          <cell r="E345">
            <v>40840</v>
          </cell>
          <cell r="F345">
            <v>41100</v>
          </cell>
        </row>
        <row r="346">
          <cell r="A346">
            <v>343</v>
          </cell>
          <cell r="B346">
            <v>0.71560718344717067</v>
          </cell>
          <cell r="C346" t="str">
            <v>J48882</v>
          </cell>
          <cell r="D346" t="str">
            <v>C1SR</v>
          </cell>
          <cell r="E346">
            <v>40840</v>
          </cell>
          <cell r="F346">
            <v>41100</v>
          </cell>
        </row>
        <row r="347">
          <cell r="A347">
            <v>344</v>
          </cell>
          <cell r="B347">
            <v>0.10609569983184419</v>
          </cell>
          <cell r="C347" t="str">
            <v>J51991</v>
          </cell>
          <cell r="D347" t="str">
            <v>C1SR</v>
          </cell>
          <cell r="E347">
            <v>40840</v>
          </cell>
          <cell r="F347">
            <v>41100</v>
          </cell>
        </row>
        <row r="348">
          <cell r="A348">
            <v>345</v>
          </cell>
          <cell r="B348">
            <v>0.75138000897761825</v>
          </cell>
          <cell r="C348" t="str">
            <v>J61621</v>
          </cell>
          <cell r="D348" t="str">
            <v>C1SR</v>
          </cell>
          <cell r="E348">
            <v>40855</v>
          </cell>
          <cell r="F348">
            <v>41100</v>
          </cell>
        </row>
        <row r="349">
          <cell r="A349">
            <v>346</v>
          </cell>
          <cell r="B349">
            <v>0.73065253736070668</v>
          </cell>
          <cell r="C349" t="str">
            <v>J67244</v>
          </cell>
          <cell r="D349" t="str">
            <v>C1SR</v>
          </cell>
          <cell r="E349">
            <v>40862</v>
          </cell>
          <cell r="F349">
            <v>41100</v>
          </cell>
        </row>
        <row r="350">
          <cell r="A350">
            <v>347</v>
          </cell>
          <cell r="B350">
            <v>3.3522413544537999E-2</v>
          </cell>
          <cell r="C350" t="str">
            <v>J67273</v>
          </cell>
          <cell r="D350" t="str">
            <v>C1SR</v>
          </cell>
          <cell r="E350">
            <v>40862</v>
          </cell>
          <cell r="F350">
            <v>41100</v>
          </cell>
        </row>
        <row r="351">
          <cell r="A351">
            <v>348</v>
          </cell>
          <cell r="B351">
            <v>0.76638746234047361</v>
          </cell>
          <cell r="C351" t="str">
            <v>J68623</v>
          </cell>
          <cell r="D351" t="str">
            <v>C1SR</v>
          </cell>
          <cell r="E351">
            <v>40862</v>
          </cell>
          <cell r="F351">
            <v>41100</v>
          </cell>
        </row>
        <row r="352">
          <cell r="A352">
            <v>349</v>
          </cell>
          <cell r="B352">
            <v>0.12820512147933194</v>
          </cell>
          <cell r="C352" t="str">
            <v>J69051</v>
          </cell>
          <cell r="D352" t="str">
            <v>C1SR</v>
          </cell>
          <cell r="E352">
            <v>40862</v>
          </cell>
          <cell r="F352">
            <v>41100</v>
          </cell>
        </row>
        <row r="353">
          <cell r="A353">
            <v>350</v>
          </cell>
          <cell r="B353">
            <v>0.4261636469762633</v>
          </cell>
          <cell r="C353" t="str">
            <v>J69052</v>
          </cell>
          <cell r="D353" t="str">
            <v>C1SR</v>
          </cell>
          <cell r="E353">
            <v>40862</v>
          </cell>
          <cell r="F353">
            <v>41100</v>
          </cell>
        </row>
        <row r="354">
          <cell r="A354">
            <v>351</v>
          </cell>
          <cell r="B354">
            <v>8.0032141593795791E-2</v>
          </cell>
          <cell r="C354" t="str">
            <v>J76303</v>
          </cell>
          <cell r="D354" t="str">
            <v>C1SR</v>
          </cell>
          <cell r="E354">
            <v>40865</v>
          </cell>
          <cell r="F354">
            <v>41100</v>
          </cell>
        </row>
        <row r="355">
          <cell r="A355">
            <v>352</v>
          </cell>
          <cell r="B355">
            <v>0.70840527011640864</v>
          </cell>
          <cell r="C355" t="str">
            <v>J86329</v>
          </cell>
          <cell r="D355" t="str">
            <v>C1SR</v>
          </cell>
          <cell r="E355">
            <v>40822</v>
          </cell>
          <cell r="F355">
            <v>41100</v>
          </cell>
        </row>
        <row r="356">
          <cell r="A356">
            <v>353</v>
          </cell>
          <cell r="B356">
            <v>0.14961041317750712</v>
          </cell>
          <cell r="C356" t="str">
            <v>J95809</v>
          </cell>
          <cell r="D356" t="str">
            <v>C1SR</v>
          </cell>
          <cell r="E356">
            <v>40875</v>
          </cell>
          <cell r="F356">
            <v>41100</v>
          </cell>
        </row>
        <row r="357">
          <cell r="A357">
            <v>354</v>
          </cell>
          <cell r="B357">
            <v>0.95252488313925832</v>
          </cell>
          <cell r="C357" t="str">
            <v>J96157</v>
          </cell>
          <cell r="D357" t="str">
            <v>C1SR</v>
          </cell>
          <cell r="E357">
            <v>40875</v>
          </cell>
          <cell r="F357">
            <v>41100</v>
          </cell>
        </row>
        <row r="358">
          <cell r="A358">
            <v>355</v>
          </cell>
          <cell r="B358">
            <v>0.27818954265515983</v>
          </cell>
          <cell r="C358" t="str">
            <v>H75101</v>
          </cell>
          <cell r="D358" t="str">
            <v>C1SR</v>
          </cell>
          <cell r="E358">
            <v>40744</v>
          </cell>
          <cell r="F358">
            <v>41101</v>
          </cell>
        </row>
        <row r="359">
          <cell r="A359">
            <v>356</v>
          </cell>
          <cell r="B359">
            <v>0.92319925932225488</v>
          </cell>
          <cell r="C359" t="str">
            <v>J88869</v>
          </cell>
          <cell r="D359" t="str">
            <v>C1SR</v>
          </cell>
          <cell r="E359">
            <v>40844</v>
          </cell>
          <cell r="F359">
            <v>41101</v>
          </cell>
        </row>
        <row r="360">
          <cell r="A360">
            <v>357</v>
          </cell>
          <cell r="B360">
            <v>0.60321167742876058</v>
          </cell>
          <cell r="C360" t="str">
            <v>J53117</v>
          </cell>
          <cell r="D360" t="str">
            <v>C1SR</v>
          </cell>
          <cell r="E360">
            <v>40855</v>
          </cell>
          <cell r="F360">
            <v>41102</v>
          </cell>
        </row>
        <row r="361">
          <cell r="A361">
            <v>358</v>
          </cell>
          <cell r="B361">
            <v>0.38563842936205295</v>
          </cell>
          <cell r="C361" t="str">
            <v>J96342</v>
          </cell>
          <cell r="D361" t="str">
            <v>C1SR</v>
          </cell>
          <cell r="E361">
            <v>40875</v>
          </cell>
          <cell r="F361">
            <v>41102</v>
          </cell>
        </row>
        <row r="362">
          <cell r="A362">
            <v>359</v>
          </cell>
          <cell r="B362">
            <v>6.5769571825139539E-2</v>
          </cell>
          <cell r="C362" t="str">
            <v>J96350</v>
          </cell>
          <cell r="D362" t="str">
            <v>C1SR</v>
          </cell>
          <cell r="E362">
            <v>40875</v>
          </cell>
          <cell r="F362">
            <v>41102</v>
          </cell>
        </row>
        <row r="363">
          <cell r="A363">
            <v>360</v>
          </cell>
          <cell r="B363">
            <v>0.22800988496987262</v>
          </cell>
          <cell r="C363" t="str">
            <v>H54589</v>
          </cell>
          <cell r="D363" t="str">
            <v>C1SR</v>
          </cell>
          <cell r="E363">
            <v>40631</v>
          </cell>
          <cell r="F363">
            <v>41103</v>
          </cell>
        </row>
        <row r="364">
          <cell r="A364">
            <v>361</v>
          </cell>
          <cell r="B364">
            <v>0.8427319842696902</v>
          </cell>
          <cell r="C364" t="str">
            <v>H57694</v>
          </cell>
          <cell r="D364" t="str">
            <v>C1SR</v>
          </cell>
          <cell r="E364">
            <v>40631</v>
          </cell>
          <cell r="F364">
            <v>41103</v>
          </cell>
        </row>
        <row r="365">
          <cell r="A365">
            <v>362</v>
          </cell>
          <cell r="B365">
            <v>0.89942714482929631</v>
          </cell>
          <cell r="C365" t="str">
            <v>J11022</v>
          </cell>
          <cell r="D365" t="str">
            <v>C1SR</v>
          </cell>
          <cell r="E365">
            <v>40800</v>
          </cell>
          <cell r="F365">
            <v>41103</v>
          </cell>
        </row>
        <row r="366">
          <cell r="A366">
            <v>363</v>
          </cell>
          <cell r="B366">
            <v>8.2720380654992876E-2</v>
          </cell>
          <cell r="C366" t="str">
            <v>J19113</v>
          </cell>
          <cell r="D366" t="str">
            <v>C1SR</v>
          </cell>
          <cell r="E366">
            <v>40800</v>
          </cell>
          <cell r="F366">
            <v>41103</v>
          </cell>
        </row>
        <row r="367">
          <cell r="A367">
            <v>364</v>
          </cell>
          <cell r="B367">
            <v>0.95247398364737268</v>
          </cell>
          <cell r="C367" t="str">
            <v>J46673</v>
          </cell>
          <cell r="D367" t="str">
            <v>C1SR</v>
          </cell>
          <cell r="E367">
            <v>40840</v>
          </cell>
          <cell r="F367">
            <v>41103</v>
          </cell>
        </row>
        <row r="368">
          <cell r="A368">
            <v>365</v>
          </cell>
          <cell r="B368">
            <v>0.32087844261921905</v>
          </cell>
          <cell r="C368" t="str">
            <v>J46890</v>
          </cell>
          <cell r="D368" t="str">
            <v>C1SR</v>
          </cell>
          <cell r="E368">
            <v>40840</v>
          </cell>
          <cell r="F368">
            <v>41103</v>
          </cell>
        </row>
        <row r="369">
          <cell r="A369">
            <v>366</v>
          </cell>
          <cell r="B369">
            <v>0.98634466809147214</v>
          </cell>
          <cell r="C369" t="str">
            <v>J55103</v>
          </cell>
          <cell r="D369" t="str">
            <v>C1SR</v>
          </cell>
          <cell r="E369">
            <v>40855</v>
          </cell>
          <cell r="F369">
            <v>41103</v>
          </cell>
        </row>
        <row r="370">
          <cell r="A370">
            <v>367</v>
          </cell>
          <cell r="B370">
            <v>1.572719262679978E-2</v>
          </cell>
          <cell r="C370" t="str">
            <v>J55781</v>
          </cell>
          <cell r="D370" t="str">
            <v>C1SR</v>
          </cell>
          <cell r="E370">
            <v>40855</v>
          </cell>
          <cell r="F370">
            <v>41103</v>
          </cell>
        </row>
        <row r="371">
          <cell r="A371">
            <v>368</v>
          </cell>
          <cell r="B371">
            <v>0.42219276789042726</v>
          </cell>
          <cell r="C371" t="str">
            <v>J61611</v>
          </cell>
          <cell r="D371" t="str">
            <v>C1SR</v>
          </cell>
          <cell r="E371">
            <v>40855</v>
          </cell>
          <cell r="F371">
            <v>41103</v>
          </cell>
        </row>
        <row r="372">
          <cell r="A372">
            <v>369</v>
          </cell>
          <cell r="B372">
            <v>0.38372695643237198</v>
          </cell>
          <cell r="C372" t="str">
            <v>J95113</v>
          </cell>
          <cell r="D372" t="str">
            <v>C1SR</v>
          </cell>
          <cell r="E372">
            <v>40875</v>
          </cell>
          <cell r="F372">
            <v>41103</v>
          </cell>
        </row>
        <row r="373">
          <cell r="A373">
            <v>370</v>
          </cell>
          <cell r="B373">
            <v>0.58785758780716413</v>
          </cell>
          <cell r="C373" t="str">
            <v>H56418</v>
          </cell>
          <cell r="D373" t="str">
            <v>C1SR</v>
          </cell>
          <cell r="E373">
            <v>40631</v>
          </cell>
          <cell r="F373">
            <v>41109</v>
          </cell>
        </row>
        <row r="374">
          <cell r="A374">
            <v>371</v>
          </cell>
          <cell r="B374">
            <v>7.2939629157586228E-2</v>
          </cell>
          <cell r="C374" t="str">
            <v>J02637</v>
          </cell>
          <cell r="D374" t="str">
            <v>C1SR</v>
          </cell>
          <cell r="E374">
            <v>40798</v>
          </cell>
          <cell r="F374">
            <v>41109</v>
          </cell>
        </row>
        <row r="375">
          <cell r="A375">
            <v>372</v>
          </cell>
          <cell r="B375">
            <v>0.77801433493540684</v>
          </cell>
          <cell r="C375" t="str">
            <v>J12922</v>
          </cell>
          <cell r="D375" t="str">
            <v>C1SR</v>
          </cell>
          <cell r="E375">
            <v>40800</v>
          </cell>
          <cell r="F375">
            <v>41109</v>
          </cell>
        </row>
        <row r="376">
          <cell r="A376">
            <v>373</v>
          </cell>
          <cell r="B376">
            <v>0.63644189299003484</v>
          </cell>
          <cell r="C376" t="str">
            <v>J15326</v>
          </cell>
          <cell r="D376" t="str">
            <v>C1SR</v>
          </cell>
          <cell r="E376">
            <v>40806</v>
          </cell>
          <cell r="F376">
            <v>41109</v>
          </cell>
        </row>
        <row r="377">
          <cell r="A377">
            <v>374</v>
          </cell>
          <cell r="B377">
            <v>0.17710810321691195</v>
          </cell>
          <cell r="C377" t="str">
            <v>J96192</v>
          </cell>
          <cell r="D377" t="str">
            <v>C1SR</v>
          </cell>
          <cell r="E377">
            <v>40875</v>
          </cell>
          <cell r="F377">
            <v>41109</v>
          </cell>
        </row>
        <row r="378">
          <cell r="A378">
            <v>375</v>
          </cell>
          <cell r="B378">
            <v>0.24078045830066286</v>
          </cell>
          <cell r="C378" t="str">
            <v>G95168</v>
          </cell>
          <cell r="D378" t="str">
            <v>C1SR</v>
          </cell>
          <cell r="E378">
            <v>40626</v>
          </cell>
          <cell r="F378">
            <v>41110</v>
          </cell>
        </row>
        <row r="379">
          <cell r="A379">
            <v>376</v>
          </cell>
          <cell r="B379">
            <v>0.47409570796858469</v>
          </cell>
          <cell r="C379" t="str">
            <v>H54174</v>
          </cell>
          <cell r="D379" t="str">
            <v>C1SR</v>
          </cell>
          <cell r="E379">
            <v>40631</v>
          </cell>
          <cell r="F379">
            <v>41110</v>
          </cell>
        </row>
        <row r="380">
          <cell r="A380">
            <v>377</v>
          </cell>
          <cell r="B380">
            <v>0.23093429572528124</v>
          </cell>
          <cell r="C380" t="str">
            <v>H62154</v>
          </cell>
          <cell r="D380" t="str">
            <v>C1SR</v>
          </cell>
          <cell r="E380">
            <v>40638</v>
          </cell>
          <cell r="F380">
            <v>41110</v>
          </cell>
        </row>
        <row r="381">
          <cell r="A381">
            <v>378</v>
          </cell>
          <cell r="B381">
            <v>0.69737224584863455</v>
          </cell>
          <cell r="C381" t="str">
            <v>H64210</v>
          </cell>
          <cell r="D381" t="str">
            <v>C1SR</v>
          </cell>
          <cell r="E381">
            <v>40638</v>
          </cell>
          <cell r="F381">
            <v>41110</v>
          </cell>
        </row>
        <row r="382">
          <cell r="A382">
            <v>379</v>
          </cell>
          <cell r="B382">
            <v>0.43199543522363693</v>
          </cell>
          <cell r="C382" t="str">
            <v>H72459</v>
          </cell>
          <cell r="D382" t="str">
            <v>C1SR</v>
          </cell>
          <cell r="E382">
            <v>40682</v>
          </cell>
          <cell r="F382">
            <v>41110</v>
          </cell>
        </row>
        <row r="383">
          <cell r="A383">
            <v>380</v>
          </cell>
          <cell r="B383">
            <v>0.73192857580799087</v>
          </cell>
          <cell r="C383" t="str">
            <v>H74783</v>
          </cell>
          <cell r="D383" t="str">
            <v>C1SR</v>
          </cell>
          <cell r="E383">
            <v>40744</v>
          </cell>
          <cell r="F383">
            <v>41110</v>
          </cell>
        </row>
        <row r="384">
          <cell r="A384">
            <v>381</v>
          </cell>
          <cell r="B384">
            <v>0.11190788354495551</v>
          </cell>
          <cell r="C384" t="str">
            <v>H76048</v>
          </cell>
          <cell r="D384" t="str">
            <v>C1SR</v>
          </cell>
          <cell r="E384">
            <v>40744</v>
          </cell>
          <cell r="F384">
            <v>41110</v>
          </cell>
        </row>
        <row r="385">
          <cell r="A385">
            <v>382</v>
          </cell>
          <cell r="B385">
            <v>0.41894759341381971</v>
          </cell>
          <cell r="C385" t="str">
            <v>H76074</v>
          </cell>
          <cell r="D385" t="str">
            <v>C1SR</v>
          </cell>
          <cell r="E385">
            <v>40744</v>
          </cell>
          <cell r="F385">
            <v>41110</v>
          </cell>
        </row>
        <row r="386">
          <cell r="A386">
            <v>383</v>
          </cell>
          <cell r="B386">
            <v>0.66239138110736373</v>
          </cell>
          <cell r="C386" t="str">
            <v>J09263</v>
          </cell>
          <cell r="D386" t="str">
            <v>C1SR</v>
          </cell>
          <cell r="E386">
            <v>40798</v>
          </cell>
          <cell r="F386">
            <v>41110</v>
          </cell>
        </row>
        <row r="387">
          <cell r="A387">
            <v>384</v>
          </cell>
          <cell r="B387">
            <v>0.9016064875468327</v>
          </cell>
          <cell r="C387" t="str">
            <v>J48838</v>
          </cell>
          <cell r="D387" t="str">
            <v>C1SR</v>
          </cell>
          <cell r="E387">
            <v>40840</v>
          </cell>
          <cell r="F387">
            <v>41110</v>
          </cell>
        </row>
        <row r="388">
          <cell r="A388">
            <v>385</v>
          </cell>
          <cell r="B388">
            <v>0.61155203629122501</v>
          </cell>
          <cell r="C388" t="str">
            <v>J55809</v>
          </cell>
          <cell r="D388" t="str">
            <v>C1SR</v>
          </cell>
          <cell r="E388">
            <v>40855</v>
          </cell>
          <cell r="F388">
            <v>41110</v>
          </cell>
        </row>
        <row r="389">
          <cell r="A389">
            <v>386</v>
          </cell>
          <cell r="B389">
            <v>0.69498240978284509</v>
          </cell>
          <cell r="C389" t="str">
            <v>J62101</v>
          </cell>
          <cell r="D389" t="str">
            <v>C1SR</v>
          </cell>
          <cell r="E389">
            <v>40862</v>
          </cell>
          <cell r="F389">
            <v>41110</v>
          </cell>
        </row>
        <row r="390">
          <cell r="A390">
            <v>387</v>
          </cell>
          <cell r="B390">
            <v>6.4021672445394584E-2</v>
          </cell>
          <cell r="C390" t="str">
            <v>J62559</v>
          </cell>
          <cell r="D390" t="str">
            <v>C1SR</v>
          </cell>
          <cell r="E390">
            <v>40862</v>
          </cell>
          <cell r="F390">
            <v>41110</v>
          </cell>
        </row>
        <row r="391">
          <cell r="A391">
            <v>388</v>
          </cell>
          <cell r="B391">
            <v>0.73094786034196746</v>
          </cell>
          <cell r="C391" t="str">
            <v>J62795</v>
          </cell>
          <cell r="D391" t="str">
            <v>C1SR</v>
          </cell>
          <cell r="E391">
            <v>40862</v>
          </cell>
          <cell r="F391">
            <v>41110</v>
          </cell>
        </row>
        <row r="392">
          <cell r="A392">
            <v>389</v>
          </cell>
          <cell r="B392">
            <v>0.97968834589338549</v>
          </cell>
          <cell r="C392" t="str">
            <v>J62857</v>
          </cell>
          <cell r="D392" t="str">
            <v>C1SR</v>
          </cell>
          <cell r="E392">
            <v>40862</v>
          </cell>
          <cell r="F392">
            <v>41110</v>
          </cell>
        </row>
        <row r="393">
          <cell r="A393">
            <v>390</v>
          </cell>
          <cell r="B393">
            <v>6.6314429108719652E-2</v>
          </cell>
          <cell r="C393" t="str">
            <v>J66419</v>
          </cell>
          <cell r="D393" t="str">
            <v>C1SR</v>
          </cell>
          <cell r="E393">
            <v>40862</v>
          </cell>
          <cell r="F393">
            <v>41110</v>
          </cell>
        </row>
        <row r="394">
          <cell r="A394">
            <v>391</v>
          </cell>
          <cell r="B394">
            <v>0.75738509928216269</v>
          </cell>
          <cell r="C394" t="str">
            <v>J69818</v>
          </cell>
          <cell r="D394" t="str">
            <v>C1SR</v>
          </cell>
          <cell r="E394">
            <v>40862</v>
          </cell>
          <cell r="F394">
            <v>41110</v>
          </cell>
        </row>
        <row r="395">
          <cell r="A395">
            <v>392</v>
          </cell>
          <cell r="B395">
            <v>0.36291382742539047</v>
          </cell>
          <cell r="C395" t="str">
            <v>J70876</v>
          </cell>
          <cell r="D395" t="str">
            <v>C1SR</v>
          </cell>
          <cell r="E395">
            <v>40862</v>
          </cell>
          <cell r="F395">
            <v>41110</v>
          </cell>
        </row>
        <row r="396">
          <cell r="A396">
            <v>393</v>
          </cell>
          <cell r="B396">
            <v>0.49678374274507198</v>
          </cell>
          <cell r="C396" t="str">
            <v>J77913</v>
          </cell>
          <cell r="D396" t="str">
            <v>C1SR</v>
          </cell>
          <cell r="E396">
            <v>40865</v>
          </cell>
          <cell r="F396">
            <v>41110</v>
          </cell>
        </row>
        <row r="397">
          <cell r="A397">
            <v>394</v>
          </cell>
          <cell r="B397">
            <v>0.93749261684760354</v>
          </cell>
          <cell r="C397" t="str">
            <v>J79739</v>
          </cell>
          <cell r="D397" t="str">
            <v>C1SR</v>
          </cell>
          <cell r="E397">
            <v>40865</v>
          </cell>
          <cell r="F397">
            <v>41110</v>
          </cell>
        </row>
        <row r="398">
          <cell r="A398">
            <v>395</v>
          </cell>
          <cell r="B398">
            <v>0.61749363134605761</v>
          </cell>
          <cell r="C398" t="str">
            <v>J83677</v>
          </cell>
          <cell r="D398" t="str">
            <v>C1SR</v>
          </cell>
          <cell r="E398">
            <v>40812</v>
          </cell>
          <cell r="F398">
            <v>41110</v>
          </cell>
        </row>
        <row r="399">
          <cell r="A399">
            <v>396</v>
          </cell>
          <cell r="B399">
            <v>0.53323633120178227</v>
          </cell>
          <cell r="C399" t="str">
            <v>J86958</v>
          </cell>
          <cell r="D399" t="str">
            <v>C1SR</v>
          </cell>
          <cell r="E399">
            <v>40822</v>
          </cell>
          <cell r="F399">
            <v>41110</v>
          </cell>
        </row>
        <row r="400">
          <cell r="A400">
            <v>397</v>
          </cell>
          <cell r="B400">
            <v>0.79202116901356379</v>
          </cell>
          <cell r="C400" t="str">
            <v>J88567</v>
          </cell>
          <cell r="D400" t="str">
            <v>C1SR</v>
          </cell>
          <cell r="E400">
            <v>40848</v>
          </cell>
          <cell r="F400">
            <v>41110</v>
          </cell>
        </row>
        <row r="401">
          <cell r="A401">
            <v>398</v>
          </cell>
          <cell r="B401">
            <v>0.4189247482409636</v>
          </cell>
          <cell r="C401" t="str">
            <v>J92202</v>
          </cell>
          <cell r="D401" t="str">
            <v>C1SR</v>
          </cell>
          <cell r="E401">
            <v>40862</v>
          </cell>
          <cell r="F401">
            <v>41110</v>
          </cell>
        </row>
        <row r="402">
          <cell r="A402">
            <v>399</v>
          </cell>
          <cell r="B402">
            <v>0.130056229160322</v>
          </cell>
          <cell r="C402" t="str">
            <v>J96142</v>
          </cell>
          <cell r="D402" t="str">
            <v>C1SR</v>
          </cell>
          <cell r="E402">
            <v>40875</v>
          </cell>
          <cell r="F402">
            <v>41110</v>
          </cell>
        </row>
        <row r="403">
          <cell r="A403">
            <v>400</v>
          </cell>
          <cell r="B403">
            <v>0.22962471653111516</v>
          </cell>
          <cell r="C403" t="str">
            <v>J96634</v>
          </cell>
          <cell r="D403" t="str">
            <v>C1SR</v>
          </cell>
          <cell r="E403">
            <v>40875</v>
          </cell>
          <cell r="F403">
            <v>41110</v>
          </cell>
        </row>
        <row r="404">
          <cell r="A404">
            <v>401</v>
          </cell>
          <cell r="B404">
            <v>0.51303372070210207</v>
          </cell>
          <cell r="C404" t="str">
            <v>H59823</v>
          </cell>
          <cell r="D404" t="str">
            <v>C1SR</v>
          </cell>
          <cell r="E404">
            <v>40638</v>
          </cell>
          <cell r="F404">
            <v>41113</v>
          </cell>
        </row>
        <row r="405">
          <cell r="A405">
            <v>402</v>
          </cell>
          <cell r="B405">
            <v>0.84507456400097614</v>
          </cell>
          <cell r="C405" t="str">
            <v>J20209</v>
          </cell>
          <cell r="D405" t="str">
            <v>C1SR</v>
          </cell>
          <cell r="E405">
            <v>40800</v>
          </cell>
          <cell r="F405">
            <v>41113</v>
          </cell>
        </row>
        <row r="406">
          <cell r="A406">
            <v>403</v>
          </cell>
          <cell r="B406">
            <v>0.24330323338172388</v>
          </cell>
          <cell r="C406" t="str">
            <v>J48123</v>
          </cell>
          <cell r="D406" t="str">
            <v>C1SR</v>
          </cell>
          <cell r="E406">
            <v>40840</v>
          </cell>
          <cell r="F406">
            <v>41113</v>
          </cell>
        </row>
        <row r="407">
          <cell r="A407">
            <v>404</v>
          </cell>
          <cell r="B407">
            <v>0.29696010902009817</v>
          </cell>
          <cell r="C407" t="str">
            <v>J79729</v>
          </cell>
          <cell r="D407" t="str">
            <v>C1SR</v>
          </cell>
          <cell r="E407">
            <v>40865</v>
          </cell>
          <cell r="F407">
            <v>41113</v>
          </cell>
        </row>
        <row r="408">
          <cell r="A408">
            <v>405</v>
          </cell>
          <cell r="B408">
            <v>0.25403717025115335</v>
          </cell>
          <cell r="C408" t="str">
            <v>J81423</v>
          </cell>
          <cell r="D408" t="str">
            <v>C1SR</v>
          </cell>
          <cell r="E408">
            <v>40865</v>
          </cell>
          <cell r="F408">
            <v>41113</v>
          </cell>
        </row>
        <row r="409">
          <cell r="A409">
            <v>406</v>
          </cell>
          <cell r="B409">
            <v>0.73884041321274807</v>
          </cell>
          <cell r="C409" t="str">
            <v>J82945</v>
          </cell>
          <cell r="D409" t="str">
            <v>C1SR</v>
          </cell>
          <cell r="E409">
            <v>40812</v>
          </cell>
          <cell r="F409">
            <v>41113</v>
          </cell>
        </row>
        <row r="410">
          <cell r="A410">
            <v>407</v>
          </cell>
          <cell r="B410">
            <v>8.9524710608452018E-2</v>
          </cell>
          <cell r="C410" t="str">
            <v>H51912</v>
          </cell>
          <cell r="D410" t="str">
            <v>C1SR</v>
          </cell>
          <cell r="E410">
            <v>40598</v>
          </cell>
          <cell r="F410">
            <v>41116</v>
          </cell>
        </row>
        <row r="411">
          <cell r="A411">
            <v>408</v>
          </cell>
          <cell r="B411">
            <v>0.51580825771105898</v>
          </cell>
          <cell r="C411" t="str">
            <v>H64187</v>
          </cell>
          <cell r="D411" t="str">
            <v>C1SR</v>
          </cell>
          <cell r="E411">
            <v>40638</v>
          </cell>
          <cell r="F411">
            <v>41116</v>
          </cell>
        </row>
        <row r="412">
          <cell r="A412">
            <v>409</v>
          </cell>
          <cell r="B412">
            <v>0.9401367928955584</v>
          </cell>
          <cell r="C412" t="str">
            <v>J23608</v>
          </cell>
          <cell r="D412" t="str">
            <v>C1SR</v>
          </cell>
          <cell r="E412">
            <v>40828</v>
          </cell>
          <cell r="F412">
            <v>41116</v>
          </cell>
        </row>
        <row r="413">
          <cell r="A413">
            <v>410</v>
          </cell>
          <cell r="B413">
            <v>0.54567225624366378</v>
          </cell>
          <cell r="C413" t="str">
            <v>J52545</v>
          </cell>
          <cell r="D413" t="str">
            <v>C1SR</v>
          </cell>
          <cell r="E413">
            <v>40840</v>
          </cell>
          <cell r="F413">
            <v>41116</v>
          </cell>
        </row>
        <row r="414">
          <cell r="A414">
            <v>411</v>
          </cell>
          <cell r="B414">
            <v>0.97631756786889368</v>
          </cell>
          <cell r="C414" t="str">
            <v>J61806</v>
          </cell>
          <cell r="D414" t="str">
            <v>C1SR</v>
          </cell>
          <cell r="E414">
            <v>40855</v>
          </cell>
          <cell r="F414">
            <v>41116</v>
          </cell>
        </row>
        <row r="415">
          <cell r="A415">
            <v>412</v>
          </cell>
          <cell r="B415">
            <v>0.64968596583965232</v>
          </cell>
          <cell r="C415" t="str">
            <v>J61948</v>
          </cell>
          <cell r="D415" t="str">
            <v>C1SR</v>
          </cell>
          <cell r="E415">
            <v>40862</v>
          </cell>
          <cell r="F415">
            <v>41116</v>
          </cell>
        </row>
        <row r="416">
          <cell r="A416">
            <v>413</v>
          </cell>
          <cell r="B416">
            <v>0.76609524059247758</v>
          </cell>
          <cell r="C416" t="str">
            <v>J62649</v>
          </cell>
          <cell r="D416" t="str">
            <v>C1SR</v>
          </cell>
          <cell r="E416">
            <v>40862</v>
          </cell>
          <cell r="F416">
            <v>41116</v>
          </cell>
        </row>
        <row r="417">
          <cell r="A417">
            <v>414</v>
          </cell>
          <cell r="B417">
            <v>0.56109036736045703</v>
          </cell>
          <cell r="C417" t="str">
            <v>J62679</v>
          </cell>
          <cell r="D417" t="str">
            <v>C1SR</v>
          </cell>
          <cell r="E417">
            <v>40862</v>
          </cell>
          <cell r="F417">
            <v>41116</v>
          </cell>
        </row>
        <row r="418">
          <cell r="A418">
            <v>415</v>
          </cell>
          <cell r="B418">
            <v>0.78314060203114932</v>
          </cell>
          <cell r="C418" t="str">
            <v>J68250</v>
          </cell>
          <cell r="D418" t="str">
            <v>C1SR</v>
          </cell>
          <cell r="E418">
            <v>40862</v>
          </cell>
          <cell r="F418">
            <v>41116</v>
          </cell>
        </row>
        <row r="419">
          <cell r="A419">
            <v>416</v>
          </cell>
          <cell r="B419">
            <v>0.44721822912085796</v>
          </cell>
          <cell r="C419" t="str">
            <v>J68370</v>
          </cell>
          <cell r="D419" t="str">
            <v>C1SR</v>
          </cell>
          <cell r="E419">
            <v>40862</v>
          </cell>
          <cell r="F419">
            <v>41116</v>
          </cell>
        </row>
        <row r="420">
          <cell r="A420">
            <v>417</v>
          </cell>
          <cell r="B420">
            <v>9.9345951468521543E-2</v>
          </cell>
          <cell r="C420" t="str">
            <v>J82055</v>
          </cell>
          <cell r="D420" t="str">
            <v>C1SR</v>
          </cell>
          <cell r="E420">
            <v>40812</v>
          </cell>
          <cell r="F420">
            <v>41116</v>
          </cell>
        </row>
        <row r="421">
          <cell r="A421">
            <v>418</v>
          </cell>
          <cell r="B421">
            <v>0.21291941917134571</v>
          </cell>
          <cell r="C421" t="str">
            <v>J84956</v>
          </cell>
          <cell r="D421" t="str">
            <v>C1SR</v>
          </cell>
          <cell r="E421">
            <v>40822</v>
          </cell>
          <cell r="F421">
            <v>41116</v>
          </cell>
        </row>
        <row r="422">
          <cell r="A422">
            <v>419</v>
          </cell>
          <cell r="B422">
            <v>0.98721962283224673</v>
          </cell>
          <cell r="C422" t="str">
            <v>J86209</v>
          </cell>
          <cell r="D422" t="str">
            <v>C1SR</v>
          </cell>
          <cell r="E422">
            <v>40822</v>
          </cell>
          <cell r="F422">
            <v>41116</v>
          </cell>
        </row>
        <row r="423">
          <cell r="A423">
            <v>420</v>
          </cell>
          <cell r="B423">
            <v>0.64020351395805464</v>
          </cell>
          <cell r="C423" t="str">
            <v>J53056</v>
          </cell>
          <cell r="D423" t="str">
            <v>C1SR</v>
          </cell>
          <cell r="E423">
            <v>40855</v>
          </cell>
          <cell r="F423">
            <v>41117</v>
          </cell>
        </row>
        <row r="424">
          <cell r="A424">
            <v>421</v>
          </cell>
          <cell r="B424">
            <v>0.83100934943554194</v>
          </cell>
          <cell r="C424" t="str">
            <v>J68343</v>
          </cell>
          <cell r="D424" t="str">
            <v>C1SR</v>
          </cell>
          <cell r="E424">
            <v>40862</v>
          </cell>
          <cell r="F424">
            <v>41117</v>
          </cell>
        </row>
        <row r="425">
          <cell r="A425">
            <v>422</v>
          </cell>
          <cell r="B425">
            <v>0.54161141267489377</v>
          </cell>
          <cell r="C425" t="str">
            <v>J68624</v>
          </cell>
          <cell r="D425" t="str">
            <v>C1SR</v>
          </cell>
          <cell r="E425">
            <v>40862</v>
          </cell>
          <cell r="F425">
            <v>41117</v>
          </cell>
        </row>
        <row r="426">
          <cell r="A426">
            <v>423</v>
          </cell>
          <cell r="B426">
            <v>0.49296012744223894</v>
          </cell>
          <cell r="C426" t="str">
            <v>H58355</v>
          </cell>
          <cell r="D426" t="str">
            <v>C1SR</v>
          </cell>
          <cell r="E426">
            <v>40631</v>
          </cell>
          <cell r="F426">
            <v>41120</v>
          </cell>
        </row>
        <row r="427">
          <cell r="A427">
            <v>424</v>
          </cell>
          <cell r="B427">
            <v>0.20689602792124795</v>
          </cell>
          <cell r="C427" t="str">
            <v>H68305</v>
          </cell>
          <cell r="D427" t="str">
            <v>C1SR</v>
          </cell>
          <cell r="E427">
            <v>40682</v>
          </cell>
          <cell r="F427">
            <v>41120</v>
          </cell>
        </row>
        <row r="428">
          <cell r="A428">
            <v>425</v>
          </cell>
          <cell r="B428">
            <v>0.43637014249855421</v>
          </cell>
          <cell r="C428" t="str">
            <v>J02907</v>
          </cell>
          <cell r="D428" t="str">
            <v>C1SR</v>
          </cell>
          <cell r="E428">
            <v>40798</v>
          </cell>
          <cell r="F428">
            <v>41120</v>
          </cell>
        </row>
        <row r="429">
          <cell r="A429">
            <v>426</v>
          </cell>
          <cell r="B429">
            <v>0.98502850157787836</v>
          </cell>
          <cell r="C429" t="str">
            <v>J10578</v>
          </cell>
          <cell r="D429" t="str">
            <v>C1SR</v>
          </cell>
          <cell r="E429">
            <v>40800</v>
          </cell>
          <cell r="F429">
            <v>41120</v>
          </cell>
        </row>
        <row r="430">
          <cell r="A430">
            <v>427</v>
          </cell>
          <cell r="B430">
            <v>0.24962244494835806</v>
          </cell>
          <cell r="C430" t="str">
            <v>J10677</v>
          </cell>
          <cell r="D430" t="str">
            <v>C1SR</v>
          </cell>
          <cell r="E430">
            <v>40800</v>
          </cell>
          <cell r="F430">
            <v>41120</v>
          </cell>
        </row>
        <row r="431">
          <cell r="A431">
            <v>428</v>
          </cell>
          <cell r="B431">
            <v>0.26988707498180942</v>
          </cell>
          <cell r="C431" t="str">
            <v>J10679</v>
          </cell>
          <cell r="D431" t="str">
            <v>C1SR</v>
          </cell>
          <cell r="E431">
            <v>40800</v>
          </cell>
          <cell r="F431">
            <v>41120</v>
          </cell>
        </row>
        <row r="432">
          <cell r="A432">
            <v>429</v>
          </cell>
          <cell r="B432">
            <v>9.3593515063053023E-2</v>
          </cell>
          <cell r="C432" t="str">
            <v>J67263</v>
          </cell>
          <cell r="D432" t="str">
            <v>C1SR</v>
          </cell>
          <cell r="E432">
            <v>40862</v>
          </cell>
          <cell r="F432">
            <v>41120</v>
          </cell>
        </row>
        <row r="433">
          <cell r="A433">
            <v>430</v>
          </cell>
          <cell r="B433">
            <v>0.85901043345823969</v>
          </cell>
          <cell r="C433" t="str">
            <v>J68996</v>
          </cell>
          <cell r="D433" t="str">
            <v>C1SR</v>
          </cell>
          <cell r="E433">
            <v>40862</v>
          </cell>
          <cell r="F433">
            <v>41120</v>
          </cell>
        </row>
        <row r="434">
          <cell r="A434">
            <v>431</v>
          </cell>
          <cell r="B434">
            <v>0.13758069541286588</v>
          </cell>
          <cell r="C434" t="str">
            <v>J69754</v>
          </cell>
          <cell r="D434" t="str">
            <v>C1SR</v>
          </cell>
          <cell r="E434">
            <v>40862</v>
          </cell>
          <cell r="F434">
            <v>41120</v>
          </cell>
        </row>
        <row r="435">
          <cell r="A435">
            <v>432</v>
          </cell>
          <cell r="B435">
            <v>1.6269158027170105E-2</v>
          </cell>
          <cell r="C435" t="str">
            <v>G97438</v>
          </cell>
          <cell r="D435" t="str">
            <v>C1SR</v>
          </cell>
          <cell r="E435">
            <v>40800</v>
          </cell>
          <cell r="F435">
            <v>41122</v>
          </cell>
        </row>
        <row r="436">
          <cell r="A436">
            <v>433</v>
          </cell>
          <cell r="B436">
            <v>0.29464338124344136</v>
          </cell>
          <cell r="C436" t="str">
            <v>J52606</v>
          </cell>
          <cell r="D436" t="str">
            <v>C1SR</v>
          </cell>
          <cell r="E436">
            <v>40840</v>
          </cell>
          <cell r="F436">
            <v>41122</v>
          </cell>
        </row>
        <row r="437">
          <cell r="A437">
            <v>434</v>
          </cell>
          <cell r="B437">
            <v>0.95890552252072625</v>
          </cell>
          <cell r="C437" t="str">
            <v>J60973</v>
          </cell>
          <cell r="D437" t="str">
            <v>C1SR</v>
          </cell>
          <cell r="E437">
            <v>40855</v>
          </cell>
          <cell r="F437">
            <v>41122</v>
          </cell>
        </row>
        <row r="438">
          <cell r="A438">
            <v>435</v>
          </cell>
          <cell r="B438">
            <v>0.93336645842523425</v>
          </cell>
          <cell r="C438" t="str">
            <v>J68138</v>
          </cell>
          <cell r="D438" t="str">
            <v>C1SR</v>
          </cell>
          <cell r="E438">
            <v>40862</v>
          </cell>
          <cell r="F438">
            <v>41122</v>
          </cell>
        </row>
        <row r="439">
          <cell r="A439">
            <v>436</v>
          </cell>
          <cell r="B439">
            <v>0.96180891202149488</v>
          </cell>
          <cell r="C439" t="str">
            <v>J71703</v>
          </cell>
          <cell r="D439" t="str">
            <v>C1SR</v>
          </cell>
          <cell r="E439">
            <v>40862</v>
          </cell>
          <cell r="F439">
            <v>41122</v>
          </cell>
        </row>
        <row r="440">
          <cell r="A440">
            <v>437</v>
          </cell>
          <cell r="B440">
            <v>0.8747372920765365</v>
          </cell>
          <cell r="C440" t="str">
            <v>H55392</v>
          </cell>
          <cell r="D440" t="str">
            <v>C1SR</v>
          </cell>
          <cell r="E440">
            <v>40631</v>
          </cell>
          <cell r="F440">
            <v>41127</v>
          </cell>
        </row>
        <row r="441">
          <cell r="A441">
            <v>438</v>
          </cell>
          <cell r="B441">
            <v>0.90291875663189236</v>
          </cell>
          <cell r="C441" t="str">
            <v>H57733</v>
          </cell>
          <cell r="D441" t="str">
            <v>C1SR</v>
          </cell>
          <cell r="E441">
            <v>40631</v>
          </cell>
          <cell r="F441">
            <v>41127</v>
          </cell>
        </row>
        <row r="442">
          <cell r="A442">
            <v>439</v>
          </cell>
          <cell r="B442">
            <v>0.93564234205343344</v>
          </cell>
          <cell r="C442" t="str">
            <v>J86466</v>
          </cell>
          <cell r="D442" t="str">
            <v>C1SR</v>
          </cell>
          <cell r="E442">
            <v>40822</v>
          </cell>
          <cell r="F442">
            <v>41127</v>
          </cell>
        </row>
        <row r="443">
          <cell r="A443">
            <v>440</v>
          </cell>
          <cell r="B443">
            <v>0.93624518434730575</v>
          </cell>
          <cell r="C443" t="str">
            <v>J03884</v>
          </cell>
          <cell r="D443" t="str">
            <v>C1SR</v>
          </cell>
          <cell r="E443">
            <v>40798</v>
          </cell>
          <cell r="F443">
            <v>41149</v>
          </cell>
        </row>
        <row r="444">
          <cell r="A444">
            <v>441</v>
          </cell>
          <cell r="B444">
            <v>0.84388174027125162</v>
          </cell>
          <cell r="C444" t="str">
            <v>J05453</v>
          </cell>
          <cell r="D444" t="str">
            <v>C1SR</v>
          </cell>
          <cell r="E444">
            <v>40798</v>
          </cell>
          <cell r="F444">
            <v>41149</v>
          </cell>
        </row>
        <row r="445">
          <cell r="A445">
            <v>442</v>
          </cell>
          <cell r="B445">
            <v>0.70240884961736205</v>
          </cell>
          <cell r="C445" t="str">
            <v>J23057</v>
          </cell>
          <cell r="D445" t="str">
            <v>C1SR</v>
          </cell>
          <cell r="E445">
            <v>40800</v>
          </cell>
          <cell r="F445">
            <v>41149</v>
          </cell>
        </row>
        <row r="446">
          <cell r="A446">
            <v>443</v>
          </cell>
          <cell r="B446">
            <v>0.34418226569332533</v>
          </cell>
          <cell r="C446" t="str">
            <v>J48499</v>
          </cell>
          <cell r="D446" t="str">
            <v>C1SR</v>
          </cell>
          <cell r="E446">
            <v>40840</v>
          </cell>
          <cell r="F446">
            <v>41149</v>
          </cell>
        </row>
        <row r="447">
          <cell r="A447">
            <v>444</v>
          </cell>
          <cell r="B447">
            <v>0.22128492239780961</v>
          </cell>
          <cell r="C447" t="str">
            <v>J62181</v>
          </cell>
          <cell r="D447" t="str">
            <v>C1SR</v>
          </cell>
          <cell r="E447">
            <v>40862</v>
          </cell>
          <cell r="F447">
            <v>41149</v>
          </cell>
        </row>
        <row r="448">
          <cell r="A448">
            <v>445</v>
          </cell>
          <cell r="B448">
            <v>0.33978266807200808</v>
          </cell>
          <cell r="C448" t="str">
            <v>J66429</v>
          </cell>
          <cell r="D448" t="str">
            <v>C1SR</v>
          </cell>
          <cell r="E448">
            <v>40862</v>
          </cell>
          <cell r="F448">
            <v>41149</v>
          </cell>
        </row>
        <row r="449">
          <cell r="A449">
            <v>446</v>
          </cell>
          <cell r="B449">
            <v>0.83484353012873136</v>
          </cell>
          <cell r="C449" t="str">
            <v>J76116</v>
          </cell>
          <cell r="D449" t="str">
            <v>C1SR</v>
          </cell>
          <cell r="E449">
            <v>40865</v>
          </cell>
          <cell r="F449">
            <v>41149</v>
          </cell>
        </row>
        <row r="450">
          <cell r="A450">
            <v>447</v>
          </cell>
          <cell r="B450">
            <v>0.53649696848117534</v>
          </cell>
          <cell r="C450" t="str">
            <v>J76122</v>
          </cell>
          <cell r="D450" t="str">
            <v>C1SR</v>
          </cell>
          <cell r="E450">
            <v>40865</v>
          </cell>
          <cell r="F450">
            <v>41149</v>
          </cell>
        </row>
        <row r="451">
          <cell r="A451">
            <v>448</v>
          </cell>
          <cell r="B451">
            <v>0.65409883875297736</v>
          </cell>
          <cell r="C451" t="str">
            <v>J96330</v>
          </cell>
          <cell r="D451" t="str">
            <v>C1SR</v>
          </cell>
          <cell r="E451">
            <v>40875</v>
          </cell>
          <cell r="F451">
            <v>41149</v>
          </cell>
        </row>
        <row r="452">
          <cell r="A452">
            <v>449</v>
          </cell>
          <cell r="B452">
            <v>0.45664724802505807</v>
          </cell>
          <cell r="C452" t="str">
            <v>H52480</v>
          </cell>
          <cell r="D452" t="str">
            <v>C1SR</v>
          </cell>
          <cell r="E452">
            <v>40598</v>
          </cell>
          <cell r="F452">
            <v>41150</v>
          </cell>
        </row>
        <row r="453">
          <cell r="A453">
            <v>450</v>
          </cell>
          <cell r="B453">
            <v>0.55131760263680119</v>
          </cell>
          <cell r="C453" t="str">
            <v>H57625</v>
          </cell>
          <cell r="D453" t="str">
            <v>C1SR</v>
          </cell>
          <cell r="E453">
            <v>40631</v>
          </cell>
          <cell r="F453">
            <v>41150</v>
          </cell>
        </row>
        <row r="454">
          <cell r="A454">
            <v>451</v>
          </cell>
          <cell r="B454">
            <v>0.41346657207731208</v>
          </cell>
          <cell r="C454" t="str">
            <v>H57758</v>
          </cell>
          <cell r="D454" t="str">
            <v>C1SR</v>
          </cell>
          <cell r="E454">
            <v>40631</v>
          </cell>
          <cell r="F454">
            <v>41150</v>
          </cell>
        </row>
        <row r="455">
          <cell r="A455">
            <v>452</v>
          </cell>
          <cell r="B455">
            <v>0.36217107719831299</v>
          </cell>
          <cell r="C455" t="str">
            <v>H61578</v>
          </cell>
          <cell r="D455" t="str">
            <v>C1SR</v>
          </cell>
          <cell r="E455">
            <v>40638</v>
          </cell>
          <cell r="F455">
            <v>41150</v>
          </cell>
        </row>
        <row r="456">
          <cell r="A456">
            <v>453</v>
          </cell>
          <cell r="B456">
            <v>0.97553051187957485</v>
          </cell>
          <cell r="C456" t="str">
            <v>H74577</v>
          </cell>
          <cell r="D456" t="str">
            <v>C1SR</v>
          </cell>
          <cell r="E456">
            <v>40744</v>
          </cell>
          <cell r="F456">
            <v>41150</v>
          </cell>
        </row>
        <row r="457">
          <cell r="A457">
            <v>454</v>
          </cell>
          <cell r="B457">
            <v>0.44282964145670967</v>
          </cell>
          <cell r="C457" t="str">
            <v>H74695</v>
          </cell>
          <cell r="D457" t="str">
            <v>C1SR</v>
          </cell>
          <cell r="E457">
            <v>40744</v>
          </cell>
          <cell r="F457">
            <v>41150</v>
          </cell>
        </row>
        <row r="458">
          <cell r="A458">
            <v>455</v>
          </cell>
          <cell r="B458">
            <v>0.85009198282356402</v>
          </cell>
          <cell r="C458" t="str">
            <v>J03289</v>
          </cell>
          <cell r="D458" t="str">
            <v>C1SR</v>
          </cell>
          <cell r="E458">
            <v>40798</v>
          </cell>
          <cell r="F458">
            <v>41150</v>
          </cell>
        </row>
        <row r="459">
          <cell r="A459">
            <v>456</v>
          </cell>
          <cell r="B459">
            <v>0.40457695256066994</v>
          </cell>
          <cell r="C459" t="str">
            <v>J04189</v>
          </cell>
          <cell r="D459" t="str">
            <v>C1SR</v>
          </cell>
          <cell r="E459">
            <v>40798</v>
          </cell>
          <cell r="F459">
            <v>41150</v>
          </cell>
        </row>
        <row r="460">
          <cell r="A460">
            <v>457</v>
          </cell>
          <cell r="B460">
            <v>0.21962998452424698</v>
          </cell>
          <cell r="C460" t="str">
            <v>J04488</v>
          </cell>
          <cell r="D460" t="str">
            <v>C1SR</v>
          </cell>
          <cell r="E460">
            <v>40798</v>
          </cell>
          <cell r="F460">
            <v>41150</v>
          </cell>
        </row>
        <row r="461">
          <cell r="A461">
            <v>458</v>
          </cell>
          <cell r="B461">
            <v>0.38221651182819194</v>
          </cell>
          <cell r="C461" t="str">
            <v>J20425</v>
          </cell>
          <cell r="D461" t="str">
            <v>C1SR</v>
          </cell>
          <cell r="E461">
            <v>40800</v>
          </cell>
          <cell r="F461">
            <v>41150</v>
          </cell>
        </row>
        <row r="462">
          <cell r="A462">
            <v>459</v>
          </cell>
          <cell r="B462">
            <v>0.20177342496598916</v>
          </cell>
          <cell r="C462" t="str">
            <v>J20960</v>
          </cell>
          <cell r="D462" t="str">
            <v>C1SR</v>
          </cell>
          <cell r="E462">
            <v>40800</v>
          </cell>
          <cell r="F462">
            <v>41150</v>
          </cell>
        </row>
        <row r="463">
          <cell r="A463">
            <v>460</v>
          </cell>
          <cell r="B463">
            <v>0.31289002562383128</v>
          </cell>
          <cell r="C463" t="str">
            <v>J41257</v>
          </cell>
          <cell r="D463" t="str">
            <v>C1SR</v>
          </cell>
          <cell r="E463">
            <v>40834</v>
          </cell>
          <cell r="F463">
            <v>41150</v>
          </cell>
        </row>
        <row r="464">
          <cell r="A464">
            <v>461</v>
          </cell>
          <cell r="B464">
            <v>0.4737412420883923</v>
          </cell>
          <cell r="C464" t="str">
            <v>J54377</v>
          </cell>
          <cell r="D464" t="str">
            <v>C1SR</v>
          </cell>
          <cell r="E464">
            <v>40855</v>
          </cell>
          <cell r="F464">
            <v>41150</v>
          </cell>
        </row>
        <row r="465">
          <cell r="A465">
            <v>462</v>
          </cell>
          <cell r="B465">
            <v>0.9987696565438029</v>
          </cell>
          <cell r="C465" t="str">
            <v>J55041</v>
          </cell>
          <cell r="D465" t="str">
            <v>C1SR</v>
          </cell>
          <cell r="E465">
            <v>40855</v>
          </cell>
          <cell r="F465">
            <v>41150</v>
          </cell>
        </row>
        <row r="466">
          <cell r="A466">
            <v>463</v>
          </cell>
          <cell r="B466">
            <v>0.14259543208700765</v>
          </cell>
          <cell r="C466" t="str">
            <v>J60218</v>
          </cell>
          <cell r="D466" t="str">
            <v>C1SR</v>
          </cell>
          <cell r="E466">
            <v>40855</v>
          </cell>
          <cell r="F466">
            <v>41150</v>
          </cell>
        </row>
        <row r="467">
          <cell r="A467">
            <v>464</v>
          </cell>
          <cell r="B467">
            <v>0.72339299432263737</v>
          </cell>
          <cell r="C467" t="str">
            <v>J61840</v>
          </cell>
          <cell r="D467" t="str">
            <v>C1SR</v>
          </cell>
          <cell r="E467">
            <v>40855</v>
          </cell>
          <cell r="F467">
            <v>41150</v>
          </cell>
        </row>
        <row r="468">
          <cell r="A468">
            <v>465</v>
          </cell>
          <cell r="B468">
            <v>0.57885966066707761</v>
          </cell>
          <cell r="C468" t="str">
            <v>J62183</v>
          </cell>
          <cell r="D468" t="str">
            <v>C1SR</v>
          </cell>
          <cell r="E468">
            <v>40862</v>
          </cell>
          <cell r="F468">
            <v>41150</v>
          </cell>
        </row>
        <row r="469">
          <cell r="A469">
            <v>466</v>
          </cell>
          <cell r="B469">
            <v>0.62962250091803773</v>
          </cell>
          <cell r="C469" t="str">
            <v>J62296</v>
          </cell>
          <cell r="D469" t="str">
            <v>C1SR</v>
          </cell>
          <cell r="E469">
            <v>40862</v>
          </cell>
          <cell r="F469">
            <v>41150</v>
          </cell>
        </row>
        <row r="470">
          <cell r="A470">
            <v>467</v>
          </cell>
          <cell r="B470">
            <v>5.7144503987482165E-2</v>
          </cell>
          <cell r="C470" t="str">
            <v>J66294</v>
          </cell>
          <cell r="D470" t="str">
            <v>C1SR</v>
          </cell>
          <cell r="E470">
            <v>40862</v>
          </cell>
          <cell r="F470">
            <v>41150</v>
          </cell>
        </row>
        <row r="471">
          <cell r="A471">
            <v>468</v>
          </cell>
          <cell r="B471">
            <v>0.64252571029330319</v>
          </cell>
          <cell r="C471" t="str">
            <v>J66469</v>
          </cell>
          <cell r="D471" t="str">
            <v>C1SR</v>
          </cell>
          <cell r="E471">
            <v>40862</v>
          </cell>
          <cell r="F471">
            <v>41150</v>
          </cell>
        </row>
        <row r="472">
          <cell r="A472">
            <v>469</v>
          </cell>
          <cell r="B472">
            <v>0.36225361028514425</v>
          </cell>
          <cell r="C472" t="str">
            <v>J67590</v>
          </cell>
          <cell r="D472" t="str">
            <v>C1SR</v>
          </cell>
          <cell r="E472">
            <v>40862</v>
          </cell>
          <cell r="F472">
            <v>41150</v>
          </cell>
        </row>
        <row r="473">
          <cell r="A473">
            <v>470</v>
          </cell>
          <cell r="B473">
            <v>0.89132222107904235</v>
          </cell>
          <cell r="C473" t="str">
            <v>J67627</v>
          </cell>
          <cell r="D473" t="str">
            <v>C1SR</v>
          </cell>
          <cell r="E473">
            <v>40862</v>
          </cell>
          <cell r="F473">
            <v>41150</v>
          </cell>
        </row>
        <row r="474">
          <cell r="A474">
            <v>471</v>
          </cell>
          <cell r="B474">
            <v>0.58264620918442578</v>
          </cell>
          <cell r="C474" t="str">
            <v>J68161</v>
          </cell>
          <cell r="D474" t="str">
            <v>C1SR</v>
          </cell>
          <cell r="E474">
            <v>40862</v>
          </cell>
          <cell r="F474">
            <v>41150</v>
          </cell>
        </row>
        <row r="475">
          <cell r="A475">
            <v>472</v>
          </cell>
          <cell r="B475">
            <v>0.84942810112189804</v>
          </cell>
          <cell r="C475" t="str">
            <v>J69750</v>
          </cell>
          <cell r="D475" t="str">
            <v>C1SR</v>
          </cell>
          <cell r="E475">
            <v>40862</v>
          </cell>
          <cell r="F475">
            <v>41150</v>
          </cell>
        </row>
        <row r="476">
          <cell r="A476">
            <v>473</v>
          </cell>
          <cell r="B476">
            <v>0.84971112877638921</v>
          </cell>
          <cell r="C476" t="str">
            <v>J71524</v>
          </cell>
          <cell r="D476" t="str">
            <v>C1SR</v>
          </cell>
          <cell r="E476">
            <v>40862</v>
          </cell>
          <cell r="F476">
            <v>41150</v>
          </cell>
        </row>
        <row r="477">
          <cell r="A477">
            <v>474</v>
          </cell>
          <cell r="B477">
            <v>0.20456389037050304</v>
          </cell>
          <cell r="C477" t="str">
            <v>J73467</v>
          </cell>
          <cell r="D477" t="str">
            <v>C1SR</v>
          </cell>
          <cell r="E477">
            <v>40822</v>
          </cell>
          <cell r="F477">
            <v>41150</v>
          </cell>
        </row>
        <row r="478">
          <cell r="A478">
            <v>475</v>
          </cell>
          <cell r="B478">
            <v>2.8559582996101285E-2</v>
          </cell>
          <cell r="C478" t="str">
            <v>J77427</v>
          </cell>
          <cell r="D478" t="str">
            <v>C1SR</v>
          </cell>
          <cell r="E478">
            <v>40865</v>
          </cell>
          <cell r="F478">
            <v>41150</v>
          </cell>
        </row>
        <row r="479">
          <cell r="A479">
            <v>476</v>
          </cell>
          <cell r="B479">
            <v>0.36753688029309683</v>
          </cell>
          <cell r="C479" t="str">
            <v>J77615</v>
          </cell>
          <cell r="D479" t="str">
            <v>C1SR</v>
          </cell>
          <cell r="E479">
            <v>40865</v>
          </cell>
          <cell r="F479">
            <v>41150</v>
          </cell>
        </row>
        <row r="480">
          <cell r="A480">
            <v>477</v>
          </cell>
          <cell r="B480">
            <v>0.52174898451236429</v>
          </cell>
          <cell r="C480" t="str">
            <v>J79043</v>
          </cell>
          <cell r="D480" t="str">
            <v>C1SR</v>
          </cell>
          <cell r="E480">
            <v>40865</v>
          </cell>
          <cell r="F480">
            <v>41150</v>
          </cell>
        </row>
        <row r="481">
          <cell r="A481">
            <v>478</v>
          </cell>
          <cell r="B481">
            <v>0.55634784597478093</v>
          </cell>
          <cell r="C481" t="str">
            <v>J79122</v>
          </cell>
          <cell r="D481" t="str">
            <v>C1SR</v>
          </cell>
          <cell r="E481">
            <v>40865</v>
          </cell>
          <cell r="F481">
            <v>41150</v>
          </cell>
        </row>
        <row r="482">
          <cell r="A482">
            <v>479</v>
          </cell>
          <cell r="B482">
            <v>0.58764594378845603</v>
          </cell>
          <cell r="C482" t="str">
            <v>J79123</v>
          </cell>
          <cell r="D482" t="str">
            <v>C1SR</v>
          </cell>
          <cell r="E482">
            <v>40865</v>
          </cell>
          <cell r="F482">
            <v>41150</v>
          </cell>
        </row>
        <row r="483">
          <cell r="A483">
            <v>480</v>
          </cell>
          <cell r="B483">
            <v>0.14340743416064694</v>
          </cell>
          <cell r="C483" t="str">
            <v>J79295</v>
          </cell>
          <cell r="D483" t="str">
            <v>C1SR</v>
          </cell>
          <cell r="E483">
            <v>40865</v>
          </cell>
          <cell r="F483">
            <v>41150</v>
          </cell>
        </row>
        <row r="484">
          <cell r="A484">
            <v>481</v>
          </cell>
          <cell r="B484">
            <v>9.6795915714755432E-2</v>
          </cell>
          <cell r="C484" t="str">
            <v>J81761</v>
          </cell>
          <cell r="D484" t="str">
            <v>C1SR</v>
          </cell>
          <cell r="E484">
            <v>40865</v>
          </cell>
          <cell r="F484">
            <v>41150</v>
          </cell>
        </row>
        <row r="485">
          <cell r="A485">
            <v>482</v>
          </cell>
          <cell r="B485">
            <v>8.7714760438267092E-2</v>
          </cell>
          <cell r="C485" t="str">
            <v>J82643</v>
          </cell>
          <cell r="D485" t="str">
            <v>C1SR</v>
          </cell>
          <cell r="E485">
            <v>40812</v>
          </cell>
          <cell r="F485">
            <v>41150</v>
          </cell>
        </row>
        <row r="486">
          <cell r="A486">
            <v>483</v>
          </cell>
          <cell r="B486">
            <v>0.58807847488434417</v>
          </cell>
          <cell r="C486" t="str">
            <v>J84702</v>
          </cell>
          <cell r="D486" t="str">
            <v>C1SR</v>
          </cell>
          <cell r="E486">
            <v>40812</v>
          </cell>
          <cell r="F486">
            <v>41150</v>
          </cell>
        </row>
        <row r="487">
          <cell r="A487">
            <v>484</v>
          </cell>
          <cell r="B487">
            <v>0.61742978603572396</v>
          </cell>
          <cell r="C487" t="str">
            <v>J86865</v>
          </cell>
          <cell r="D487" t="str">
            <v>C1SR</v>
          </cell>
          <cell r="E487">
            <v>40822</v>
          </cell>
          <cell r="F487">
            <v>41150</v>
          </cell>
        </row>
        <row r="488">
          <cell r="A488">
            <v>485</v>
          </cell>
          <cell r="B488">
            <v>0.43374832182516843</v>
          </cell>
          <cell r="C488" t="str">
            <v>J88479</v>
          </cell>
          <cell r="D488" t="str">
            <v>C1SR</v>
          </cell>
          <cell r="E488">
            <v>40848</v>
          </cell>
          <cell r="F488">
            <v>41150</v>
          </cell>
        </row>
        <row r="489">
          <cell r="A489">
            <v>486</v>
          </cell>
          <cell r="B489">
            <v>0.62472450861401541</v>
          </cell>
          <cell r="C489" t="str">
            <v>J97109</v>
          </cell>
          <cell r="D489" t="str">
            <v>C1SR</v>
          </cell>
          <cell r="E489">
            <v>40875</v>
          </cell>
          <cell r="F489">
            <v>41150</v>
          </cell>
        </row>
        <row r="490">
          <cell r="A490">
            <v>487</v>
          </cell>
          <cell r="B490">
            <v>0.99049695849929964</v>
          </cell>
          <cell r="C490" t="str">
            <v>J82673</v>
          </cell>
          <cell r="D490" t="str">
            <v>C1SR</v>
          </cell>
          <cell r="E490">
            <v>40812</v>
          </cell>
          <cell r="F490">
            <v>41151</v>
          </cell>
        </row>
        <row r="491">
          <cell r="A491">
            <v>488</v>
          </cell>
          <cell r="B491">
            <v>0.61475458256217119</v>
          </cell>
          <cell r="C491" t="str">
            <v>H61950</v>
          </cell>
          <cell r="D491" t="str">
            <v>C1SR</v>
          </cell>
          <cell r="E491">
            <v>40638</v>
          </cell>
          <cell r="F491">
            <v>41162</v>
          </cell>
        </row>
        <row r="492">
          <cell r="A492">
            <v>489</v>
          </cell>
          <cell r="B492">
            <v>0.89570400191989408</v>
          </cell>
          <cell r="C492" t="str">
            <v>H68719</v>
          </cell>
          <cell r="D492" t="str">
            <v>C1SR</v>
          </cell>
          <cell r="E492">
            <v>40682</v>
          </cell>
          <cell r="F492">
            <v>41162</v>
          </cell>
        </row>
        <row r="493">
          <cell r="A493">
            <v>490</v>
          </cell>
          <cell r="B493">
            <v>7.4550815154955319E-2</v>
          </cell>
          <cell r="C493" t="str">
            <v>H74415</v>
          </cell>
          <cell r="D493" t="str">
            <v>C1SR</v>
          </cell>
          <cell r="E493">
            <v>40744</v>
          </cell>
          <cell r="F493">
            <v>41162</v>
          </cell>
        </row>
        <row r="494">
          <cell r="A494">
            <v>491</v>
          </cell>
          <cell r="B494">
            <v>3.6311739709578683E-2</v>
          </cell>
          <cell r="C494" t="str">
            <v>J53541</v>
          </cell>
          <cell r="D494" t="str">
            <v>C1SR</v>
          </cell>
          <cell r="E494">
            <v>40855</v>
          </cell>
          <cell r="F494">
            <v>41162</v>
          </cell>
        </row>
        <row r="495">
          <cell r="A495">
            <v>492</v>
          </cell>
          <cell r="B495">
            <v>0.4365773058268968</v>
          </cell>
          <cell r="C495" t="str">
            <v>J71038</v>
          </cell>
          <cell r="D495" t="str">
            <v>C1SR</v>
          </cell>
          <cell r="E495">
            <v>40862</v>
          </cell>
          <cell r="F495">
            <v>41162</v>
          </cell>
        </row>
        <row r="496">
          <cell r="A496">
            <v>493</v>
          </cell>
          <cell r="B496">
            <v>0.43567619798955937</v>
          </cell>
          <cell r="C496" t="str">
            <v>J71076</v>
          </cell>
          <cell r="D496" t="str">
            <v>C1SR</v>
          </cell>
          <cell r="E496">
            <v>40862</v>
          </cell>
          <cell r="F496">
            <v>41162</v>
          </cell>
        </row>
        <row r="497">
          <cell r="A497">
            <v>494</v>
          </cell>
          <cell r="B497">
            <v>0.76974567379292946</v>
          </cell>
          <cell r="C497" t="str">
            <v>J77548</v>
          </cell>
          <cell r="D497" t="str">
            <v>C1SR</v>
          </cell>
          <cell r="E497">
            <v>40865</v>
          </cell>
          <cell r="F497">
            <v>41162</v>
          </cell>
        </row>
        <row r="498">
          <cell r="A498">
            <v>495</v>
          </cell>
          <cell r="B498">
            <v>0.65869708916337599</v>
          </cell>
          <cell r="C498" t="str">
            <v>J95603</v>
          </cell>
          <cell r="D498" t="str">
            <v>C1SR</v>
          </cell>
          <cell r="E498">
            <v>40875</v>
          </cell>
          <cell r="F498">
            <v>41162</v>
          </cell>
        </row>
        <row r="499">
          <cell r="A499">
            <v>496</v>
          </cell>
          <cell r="B499">
            <v>0.82016666537458693</v>
          </cell>
          <cell r="C499" t="str">
            <v>J95612</v>
          </cell>
          <cell r="D499" t="str">
            <v>C1SR</v>
          </cell>
          <cell r="E499">
            <v>40875</v>
          </cell>
          <cell r="F499">
            <v>41162</v>
          </cell>
        </row>
        <row r="500">
          <cell r="A500">
            <v>497</v>
          </cell>
          <cell r="B500">
            <v>0.94461092795330992</v>
          </cell>
          <cell r="C500" t="str">
            <v>H51741</v>
          </cell>
          <cell r="D500" t="str">
            <v>C1SR</v>
          </cell>
          <cell r="E500">
            <v>40598</v>
          </cell>
          <cell r="F500">
            <v>41163</v>
          </cell>
        </row>
        <row r="501">
          <cell r="A501">
            <v>498</v>
          </cell>
          <cell r="B501">
            <v>0.10074877254325032</v>
          </cell>
          <cell r="C501" t="str">
            <v>H59280</v>
          </cell>
          <cell r="D501" t="str">
            <v>C1SR</v>
          </cell>
          <cell r="E501">
            <v>40631</v>
          </cell>
          <cell r="F501">
            <v>41163</v>
          </cell>
        </row>
        <row r="502">
          <cell r="A502">
            <v>499</v>
          </cell>
          <cell r="B502">
            <v>0.57267423324596078</v>
          </cell>
          <cell r="C502" t="str">
            <v>H68257</v>
          </cell>
          <cell r="D502" t="str">
            <v>C1SR</v>
          </cell>
          <cell r="E502">
            <v>40682</v>
          </cell>
          <cell r="F502">
            <v>41163</v>
          </cell>
        </row>
        <row r="503">
          <cell r="A503">
            <v>500</v>
          </cell>
          <cell r="B503">
            <v>0.14256616304479008</v>
          </cell>
          <cell r="C503" t="str">
            <v>H68258</v>
          </cell>
          <cell r="D503" t="str">
            <v>C1SR</v>
          </cell>
          <cell r="E503">
            <v>40682</v>
          </cell>
          <cell r="F503">
            <v>41163</v>
          </cell>
        </row>
        <row r="504">
          <cell r="A504">
            <v>501</v>
          </cell>
          <cell r="B504">
            <v>0.22714583980223657</v>
          </cell>
          <cell r="C504" t="str">
            <v>H70096</v>
          </cell>
          <cell r="D504" t="str">
            <v>C1SR</v>
          </cell>
          <cell r="E504">
            <v>40682</v>
          </cell>
          <cell r="F504">
            <v>41163</v>
          </cell>
        </row>
        <row r="505">
          <cell r="A505">
            <v>502</v>
          </cell>
          <cell r="B505">
            <v>0.46096619213213552</v>
          </cell>
          <cell r="C505" t="str">
            <v>J15937</v>
          </cell>
          <cell r="D505" t="str">
            <v>C1SR</v>
          </cell>
          <cell r="E505">
            <v>40812</v>
          </cell>
          <cell r="F505">
            <v>41163</v>
          </cell>
        </row>
        <row r="506">
          <cell r="A506">
            <v>503</v>
          </cell>
          <cell r="B506">
            <v>0.34622914084816292</v>
          </cell>
          <cell r="C506" t="str">
            <v>J45312</v>
          </cell>
          <cell r="D506" t="str">
            <v>C1SR</v>
          </cell>
          <cell r="E506">
            <v>40840</v>
          </cell>
          <cell r="F506">
            <v>41163</v>
          </cell>
        </row>
        <row r="507">
          <cell r="A507">
            <v>504</v>
          </cell>
          <cell r="B507">
            <v>8.9820844895008412E-2</v>
          </cell>
          <cell r="C507" t="str">
            <v>J46593</v>
          </cell>
          <cell r="D507" t="str">
            <v>C1SR</v>
          </cell>
          <cell r="E507">
            <v>40840</v>
          </cell>
          <cell r="F507">
            <v>41163</v>
          </cell>
        </row>
        <row r="508">
          <cell r="A508">
            <v>505</v>
          </cell>
          <cell r="B508">
            <v>0.17054713449285619</v>
          </cell>
          <cell r="C508" t="str">
            <v>J46949</v>
          </cell>
          <cell r="D508" t="str">
            <v>C1SR</v>
          </cell>
          <cell r="E508">
            <v>40840</v>
          </cell>
          <cell r="F508">
            <v>41163</v>
          </cell>
        </row>
        <row r="509">
          <cell r="A509">
            <v>506</v>
          </cell>
          <cell r="B509">
            <v>9.1388045784068339E-2</v>
          </cell>
          <cell r="C509" t="str">
            <v>J66277</v>
          </cell>
          <cell r="D509" t="str">
            <v>C1SR</v>
          </cell>
          <cell r="E509">
            <v>40862</v>
          </cell>
          <cell r="F509">
            <v>41163</v>
          </cell>
        </row>
        <row r="510">
          <cell r="A510">
            <v>507</v>
          </cell>
          <cell r="B510">
            <v>0.28465354475200932</v>
          </cell>
          <cell r="C510" t="str">
            <v>J71229</v>
          </cell>
          <cell r="D510" t="str">
            <v>C1SR</v>
          </cell>
          <cell r="E510">
            <v>40862</v>
          </cell>
          <cell r="F510">
            <v>41163</v>
          </cell>
        </row>
        <row r="511">
          <cell r="A511">
            <v>508</v>
          </cell>
          <cell r="B511">
            <v>2.7452186856355532E-2</v>
          </cell>
          <cell r="C511" t="str">
            <v>J79529</v>
          </cell>
          <cell r="D511" t="str">
            <v>C1SR</v>
          </cell>
          <cell r="E511">
            <v>40865</v>
          </cell>
          <cell r="F511">
            <v>41163</v>
          </cell>
        </row>
        <row r="512">
          <cell r="A512">
            <v>509</v>
          </cell>
          <cell r="B512">
            <v>0.73555391538756865</v>
          </cell>
          <cell r="C512" t="str">
            <v>J87784</v>
          </cell>
          <cell r="D512" t="str">
            <v>C1SR</v>
          </cell>
          <cell r="E512">
            <v>40822</v>
          </cell>
          <cell r="F512">
            <v>41163</v>
          </cell>
        </row>
        <row r="513">
          <cell r="A513">
            <v>510</v>
          </cell>
          <cell r="B513">
            <v>0.26443479518168578</v>
          </cell>
          <cell r="C513" t="str">
            <v>G92584</v>
          </cell>
          <cell r="D513" t="str">
            <v>C1SR</v>
          </cell>
          <cell r="E513">
            <v>40568</v>
          </cell>
          <cell r="F513">
            <v>41170</v>
          </cell>
        </row>
        <row r="514">
          <cell r="A514">
            <v>511</v>
          </cell>
          <cell r="B514">
            <v>0.16260195369818664</v>
          </cell>
          <cell r="C514" t="str">
            <v>H68606</v>
          </cell>
          <cell r="D514" t="str">
            <v>C1SR</v>
          </cell>
          <cell r="E514">
            <v>40682</v>
          </cell>
          <cell r="F514">
            <v>41170</v>
          </cell>
        </row>
        <row r="515">
          <cell r="A515">
            <v>512</v>
          </cell>
          <cell r="B515">
            <v>0.56980271744241329</v>
          </cell>
          <cell r="C515" t="str">
            <v>H70123</v>
          </cell>
          <cell r="D515" t="str">
            <v>C1SR</v>
          </cell>
          <cell r="E515">
            <v>40682</v>
          </cell>
          <cell r="F515">
            <v>41170</v>
          </cell>
        </row>
        <row r="516">
          <cell r="A516">
            <v>513</v>
          </cell>
          <cell r="B516">
            <v>0.95138999663411883</v>
          </cell>
          <cell r="C516" t="str">
            <v>J03391</v>
          </cell>
          <cell r="D516" t="str">
            <v>C1SR</v>
          </cell>
          <cell r="E516">
            <v>40798</v>
          </cell>
          <cell r="F516">
            <v>41170</v>
          </cell>
        </row>
        <row r="517">
          <cell r="A517">
            <v>514</v>
          </cell>
          <cell r="B517">
            <v>0.62072373139048831</v>
          </cell>
          <cell r="C517" t="str">
            <v>J06501</v>
          </cell>
          <cell r="D517" t="str">
            <v>C1SR</v>
          </cell>
          <cell r="E517">
            <v>40798</v>
          </cell>
          <cell r="F517">
            <v>41170</v>
          </cell>
        </row>
        <row r="518">
          <cell r="A518">
            <v>515</v>
          </cell>
          <cell r="B518">
            <v>0.7951554366057858</v>
          </cell>
          <cell r="C518" t="str">
            <v>J23286</v>
          </cell>
          <cell r="D518" t="str">
            <v>C1SR</v>
          </cell>
          <cell r="E518">
            <v>40800</v>
          </cell>
          <cell r="F518">
            <v>41170</v>
          </cell>
        </row>
        <row r="519">
          <cell r="A519">
            <v>516</v>
          </cell>
          <cell r="B519">
            <v>0.42147843594507406</v>
          </cell>
          <cell r="C519" t="str">
            <v>J49376</v>
          </cell>
          <cell r="D519" t="str">
            <v>C1SR</v>
          </cell>
          <cell r="E519">
            <v>40840</v>
          </cell>
          <cell r="F519">
            <v>41170</v>
          </cell>
        </row>
        <row r="520">
          <cell r="A520">
            <v>517</v>
          </cell>
          <cell r="B520">
            <v>0.43152324329209946</v>
          </cell>
          <cell r="C520" t="str">
            <v>J59459</v>
          </cell>
          <cell r="D520" t="str">
            <v>C1SR</v>
          </cell>
          <cell r="E520">
            <v>40855</v>
          </cell>
          <cell r="F520">
            <v>41170</v>
          </cell>
        </row>
        <row r="521">
          <cell r="A521">
            <v>518</v>
          </cell>
          <cell r="B521">
            <v>0.40693294003346614</v>
          </cell>
          <cell r="C521" t="str">
            <v>J70089</v>
          </cell>
          <cell r="D521" t="str">
            <v>C1SR</v>
          </cell>
          <cell r="E521">
            <v>40862</v>
          </cell>
          <cell r="F521">
            <v>41170</v>
          </cell>
        </row>
        <row r="522">
          <cell r="A522">
            <v>519</v>
          </cell>
          <cell r="B522">
            <v>0.52791506430574586</v>
          </cell>
          <cell r="C522" t="str">
            <v>J92628</v>
          </cell>
          <cell r="D522" t="str">
            <v>C1SR</v>
          </cell>
          <cell r="E522">
            <v>40875</v>
          </cell>
          <cell r="F522">
            <v>41170</v>
          </cell>
        </row>
        <row r="523">
          <cell r="A523">
            <v>520</v>
          </cell>
          <cell r="B523">
            <v>0.22448584542271022</v>
          </cell>
          <cell r="C523" t="str">
            <v>J95347</v>
          </cell>
          <cell r="D523" t="str">
            <v>C1SR</v>
          </cell>
          <cell r="E523">
            <v>40875</v>
          </cell>
          <cell r="F523">
            <v>41170</v>
          </cell>
        </row>
        <row r="524">
          <cell r="A524">
            <v>521</v>
          </cell>
          <cell r="B524">
            <v>0.31245953549393346</v>
          </cell>
          <cell r="C524" t="str">
            <v>J96816</v>
          </cell>
          <cell r="D524" t="str">
            <v>C1SR</v>
          </cell>
          <cell r="E524">
            <v>40875</v>
          </cell>
          <cell r="F524">
            <v>41170</v>
          </cell>
        </row>
        <row r="525">
          <cell r="A525">
            <v>522</v>
          </cell>
          <cell r="B525">
            <v>0.85311957769046232</v>
          </cell>
          <cell r="C525" t="str">
            <v>J96953</v>
          </cell>
          <cell r="D525" t="str">
            <v>C1SR</v>
          </cell>
          <cell r="E525">
            <v>40875</v>
          </cell>
          <cell r="F525">
            <v>41170</v>
          </cell>
        </row>
        <row r="526">
          <cell r="A526">
            <v>523</v>
          </cell>
          <cell r="B526">
            <v>0.21967706615392879</v>
          </cell>
          <cell r="C526" t="str">
            <v>H55231</v>
          </cell>
          <cell r="D526" t="str">
            <v>C1SR</v>
          </cell>
          <cell r="E526">
            <v>40631</v>
          </cell>
          <cell r="F526">
            <v>41171</v>
          </cell>
        </row>
        <row r="527">
          <cell r="A527">
            <v>524</v>
          </cell>
          <cell r="B527">
            <v>0.54339956319812865</v>
          </cell>
          <cell r="C527" t="str">
            <v>H65268</v>
          </cell>
          <cell r="D527" t="str">
            <v>C1SR</v>
          </cell>
          <cell r="E527">
            <v>40683</v>
          </cell>
          <cell r="F527">
            <v>41171</v>
          </cell>
        </row>
        <row r="528">
          <cell r="A528">
            <v>525</v>
          </cell>
          <cell r="B528">
            <v>0.41339698565783156</v>
          </cell>
          <cell r="C528" t="str">
            <v>J38425</v>
          </cell>
          <cell r="D528" t="str">
            <v>C1SR</v>
          </cell>
          <cell r="E528">
            <v>40834</v>
          </cell>
          <cell r="F528">
            <v>41171</v>
          </cell>
        </row>
        <row r="529">
          <cell r="A529">
            <v>526</v>
          </cell>
          <cell r="B529">
            <v>0.90886725577323035</v>
          </cell>
          <cell r="C529" t="str">
            <v>J42975</v>
          </cell>
          <cell r="D529" t="str">
            <v>C1SR</v>
          </cell>
          <cell r="E529">
            <v>40834</v>
          </cell>
          <cell r="F529">
            <v>41171</v>
          </cell>
        </row>
        <row r="530">
          <cell r="A530">
            <v>527</v>
          </cell>
          <cell r="B530">
            <v>0.77199890366264068</v>
          </cell>
          <cell r="C530" t="str">
            <v>J43829</v>
          </cell>
          <cell r="D530" t="str">
            <v>C1SR</v>
          </cell>
          <cell r="E530">
            <v>40840</v>
          </cell>
          <cell r="F530">
            <v>41171</v>
          </cell>
        </row>
        <row r="531">
          <cell r="A531">
            <v>528</v>
          </cell>
          <cell r="B531">
            <v>0.21728512611945527</v>
          </cell>
          <cell r="C531" t="str">
            <v>J51264</v>
          </cell>
          <cell r="D531" t="str">
            <v>C1SR</v>
          </cell>
          <cell r="E531">
            <v>40840</v>
          </cell>
          <cell r="F531">
            <v>41171</v>
          </cell>
        </row>
        <row r="532">
          <cell r="A532">
            <v>529</v>
          </cell>
          <cell r="B532">
            <v>0.84053950887790685</v>
          </cell>
          <cell r="C532" t="str">
            <v>J63323</v>
          </cell>
          <cell r="D532" t="str">
            <v>C1SR</v>
          </cell>
          <cell r="E532">
            <v>40862</v>
          </cell>
          <cell r="F532">
            <v>41171</v>
          </cell>
        </row>
        <row r="533">
          <cell r="A533">
            <v>530</v>
          </cell>
          <cell r="B533">
            <v>0.50546145550820298</v>
          </cell>
          <cell r="C533" t="str">
            <v>J79395</v>
          </cell>
          <cell r="D533" t="str">
            <v>C1SR</v>
          </cell>
          <cell r="E533">
            <v>40865</v>
          </cell>
          <cell r="F533">
            <v>41171</v>
          </cell>
        </row>
        <row r="534">
          <cell r="A534">
            <v>531</v>
          </cell>
          <cell r="B534">
            <v>9.2524735430425609E-2</v>
          </cell>
          <cell r="C534" t="str">
            <v>J79424</v>
          </cell>
          <cell r="D534" t="str">
            <v>C1SR</v>
          </cell>
          <cell r="E534">
            <v>40865</v>
          </cell>
          <cell r="F534">
            <v>41171</v>
          </cell>
        </row>
        <row r="535">
          <cell r="A535">
            <v>532</v>
          </cell>
          <cell r="B535">
            <v>0.36050145634415343</v>
          </cell>
          <cell r="C535" t="str">
            <v>J92723</v>
          </cell>
          <cell r="D535" t="str">
            <v>C1SR</v>
          </cell>
          <cell r="E535">
            <v>40875</v>
          </cell>
          <cell r="F535">
            <v>41171</v>
          </cell>
        </row>
        <row r="536">
          <cell r="A536">
            <v>533</v>
          </cell>
          <cell r="B536">
            <v>0.64270263983051745</v>
          </cell>
          <cell r="C536" t="str">
            <v>J17413</v>
          </cell>
          <cell r="D536" t="str">
            <v>C1SR</v>
          </cell>
          <cell r="E536">
            <v>40812</v>
          </cell>
          <cell r="F536">
            <v>41173</v>
          </cell>
        </row>
        <row r="537">
          <cell r="A537">
            <v>534</v>
          </cell>
          <cell r="B537">
            <v>6.0950814958725674E-2</v>
          </cell>
          <cell r="C537" t="str">
            <v>J62182</v>
          </cell>
          <cell r="D537" t="str">
            <v>C1SR</v>
          </cell>
          <cell r="E537">
            <v>40862</v>
          </cell>
          <cell r="F537">
            <v>41173</v>
          </cell>
        </row>
        <row r="538">
          <cell r="A538">
            <v>535</v>
          </cell>
          <cell r="B538">
            <v>0.84791718392984816</v>
          </cell>
          <cell r="C538" t="str">
            <v>J72888</v>
          </cell>
          <cell r="D538" t="str">
            <v>C1SR</v>
          </cell>
          <cell r="E538">
            <v>40822</v>
          </cell>
          <cell r="F538">
            <v>41173</v>
          </cell>
        </row>
        <row r="539">
          <cell r="A539">
            <v>536</v>
          </cell>
          <cell r="B539">
            <v>0.2841437334168373</v>
          </cell>
          <cell r="C539" t="str">
            <v>J11140</v>
          </cell>
          <cell r="D539" t="str">
            <v>C1SR</v>
          </cell>
          <cell r="E539">
            <v>40800</v>
          </cell>
          <cell r="F539">
            <v>41176</v>
          </cell>
        </row>
        <row r="540">
          <cell r="A540">
            <v>537</v>
          </cell>
          <cell r="B540">
            <v>0.62249935054090244</v>
          </cell>
          <cell r="C540" t="str">
            <v>J41440</v>
          </cell>
          <cell r="D540" t="str">
            <v>C1SR</v>
          </cell>
          <cell r="E540">
            <v>40834</v>
          </cell>
          <cell r="F540">
            <v>41176</v>
          </cell>
        </row>
        <row r="541">
          <cell r="A541">
            <v>538</v>
          </cell>
          <cell r="B541">
            <v>0.64740014558967895</v>
          </cell>
          <cell r="C541" t="str">
            <v>J55401</v>
          </cell>
          <cell r="D541" t="str">
            <v>C1SR</v>
          </cell>
          <cell r="E541">
            <v>40855</v>
          </cell>
          <cell r="F541">
            <v>41176</v>
          </cell>
        </row>
        <row r="542">
          <cell r="A542">
            <v>539</v>
          </cell>
          <cell r="B542">
            <v>0.89815743706064355</v>
          </cell>
          <cell r="C542" t="str">
            <v>J61709</v>
          </cell>
          <cell r="D542" t="str">
            <v>C1SR</v>
          </cell>
          <cell r="E542">
            <v>40855</v>
          </cell>
          <cell r="F542">
            <v>41176</v>
          </cell>
        </row>
        <row r="543">
          <cell r="A543">
            <v>540</v>
          </cell>
          <cell r="B543">
            <v>0.97482790403549469</v>
          </cell>
          <cell r="C543" t="str">
            <v>J79000</v>
          </cell>
          <cell r="D543" t="str">
            <v>C1SR</v>
          </cell>
          <cell r="E543">
            <v>40865</v>
          </cell>
          <cell r="F543">
            <v>41176</v>
          </cell>
        </row>
        <row r="544">
          <cell r="A544">
            <v>541</v>
          </cell>
          <cell r="B544">
            <v>0.39900420825409411</v>
          </cell>
          <cell r="C544" t="str">
            <v>G94310</v>
          </cell>
          <cell r="D544" t="str">
            <v>C1SR</v>
          </cell>
          <cell r="E544">
            <v>40568</v>
          </cell>
          <cell r="F544">
            <v>41178</v>
          </cell>
        </row>
        <row r="545">
          <cell r="A545">
            <v>542</v>
          </cell>
          <cell r="B545">
            <v>7.2834344484771552E-2</v>
          </cell>
          <cell r="C545" t="str">
            <v>J06876</v>
          </cell>
          <cell r="D545" t="str">
            <v>C1SR</v>
          </cell>
          <cell r="E545">
            <v>40798</v>
          </cell>
          <cell r="F545">
            <v>41178</v>
          </cell>
        </row>
        <row r="546">
          <cell r="A546">
            <v>543</v>
          </cell>
          <cell r="B546">
            <v>0.12789815189203046</v>
          </cell>
          <cell r="C546" t="str">
            <v>J79020</v>
          </cell>
          <cell r="D546" t="str">
            <v>C1SR</v>
          </cell>
          <cell r="E546">
            <v>40865</v>
          </cell>
          <cell r="F546">
            <v>41178</v>
          </cell>
        </row>
        <row r="547">
          <cell r="A547">
            <v>544</v>
          </cell>
          <cell r="B547">
            <v>3.0658872518359082E-2</v>
          </cell>
          <cell r="C547" t="str">
            <v>H73456</v>
          </cell>
          <cell r="D547" t="str">
            <v>C1SR</v>
          </cell>
          <cell r="E547">
            <v>40742</v>
          </cell>
          <cell r="F547">
            <v>41183</v>
          </cell>
        </row>
        <row r="548">
          <cell r="A548">
            <v>545</v>
          </cell>
          <cell r="B548">
            <v>0.59841233760249801</v>
          </cell>
          <cell r="C548" t="str">
            <v>J33981</v>
          </cell>
          <cell r="D548" t="str">
            <v>C1SR</v>
          </cell>
          <cell r="E548">
            <v>40834</v>
          </cell>
          <cell r="F548">
            <v>41183</v>
          </cell>
        </row>
        <row r="549">
          <cell r="A549">
            <v>546</v>
          </cell>
          <cell r="B549">
            <v>0.2851006410123913</v>
          </cell>
          <cell r="C549" t="str">
            <v>J80220</v>
          </cell>
          <cell r="D549" t="str">
            <v>C1SR</v>
          </cell>
          <cell r="E549">
            <v>40865</v>
          </cell>
          <cell r="F549">
            <v>41183</v>
          </cell>
        </row>
        <row r="550">
          <cell r="A550">
            <v>547</v>
          </cell>
          <cell r="B550">
            <v>0.70632723846781242</v>
          </cell>
          <cell r="C550" t="str">
            <v>J18541</v>
          </cell>
          <cell r="D550" t="str">
            <v>C1SR</v>
          </cell>
          <cell r="E550">
            <v>40800</v>
          </cell>
          <cell r="F550">
            <v>41184</v>
          </cell>
        </row>
        <row r="551">
          <cell r="A551">
            <v>548</v>
          </cell>
          <cell r="B551">
            <v>0.57759564093194693</v>
          </cell>
          <cell r="C551" t="str">
            <v>J43760</v>
          </cell>
          <cell r="D551" t="str">
            <v>C1SR</v>
          </cell>
          <cell r="E551">
            <v>40840</v>
          </cell>
          <cell r="F551">
            <v>41184</v>
          </cell>
        </row>
        <row r="552">
          <cell r="A552">
            <v>549</v>
          </cell>
          <cell r="B552">
            <v>0.67023788410358032</v>
          </cell>
          <cell r="C552" t="str">
            <v>J48091</v>
          </cell>
          <cell r="D552" t="str">
            <v>C1SR</v>
          </cell>
          <cell r="E552">
            <v>40840</v>
          </cell>
          <cell r="F552">
            <v>41184</v>
          </cell>
        </row>
        <row r="553">
          <cell r="A553">
            <v>550</v>
          </cell>
          <cell r="B553">
            <v>0.87348379241339413</v>
          </cell>
          <cell r="C553" t="str">
            <v>J64601</v>
          </cell>
          <cell r="D553" t="str">
            <v>C1SR</v>
          </cell>
          <cell r="E553">
            <v>40862</v>
          </cell>
          <cell r="F553">
            <v>41184</v>
          </cell>
        </row>
        <row r="554">
          <cell r="A554">
            <v>551</v>
          </cell>
          <cell r="B554">
            <v>0.43958312742471195</v>
          </cell>
          <cell r="C554" t="str">
            <v>J78932</v>
          </cell>
          <cell r="D554" t="str">
            <v>C1SR</v>
          </cell>
          <cell r="E554">
            <v>40865</v>
          </cell>
          <cell r="F554">
            <v>41184</v>
          </cell>
        </row>
        <row r="555">
          <cell r="A555">
            <v>552</v>
          </cell>
          <cell r="B555">
            <v>0.67874603600059369</v>
          </cell>
          <cell r="C555" t="str">
            <v>H77582</v>
          </cell>
          <cell r="D555" t="str">
            <v>C1SR</v>
          </cell>
          <cell r="E555">
            <v>40767</v>
          </cell>
          <cell r="F555">
            <v>41185</v>
          </cell>
        </row>
        <row r="556">
          <cell r="A556">
            <v>553</v>
          </cell>
          <cell r="B556">
            <v>0.53168475350426458</v>
          </cell>
          <cell r="C556" t="str">
            <v>J35022</v>
          </cell>
          <cell r="D556" t="str">
            <v>C1SR</v>
          </cell>
          <cell r="E556">
            <v>40834</v>
          </cell>
          <cell r="F556">
            <v>41185</v>
          </cell>
        </row>
        <row r="557">
          <cell r="A557">
            <v>554</v>
          </cell>
          <cell r="B557">
            <v>0.3297986288589897</v>
          </cell>
          <cell r="C557" t="str">
            <v>J57325</v>
          </cell>
          <cell r="D557" t="str">
            <v>C1SR</v>
          </cell>
          <cell r="E557">
            <v>40855</v>
          </cell>
          <cell r="F557">
            <v>41185</v>
          </cell>
        </row>
        <row r="558">
          <cell r="A558">
            <v>555</v>
          </cell>
          <cell r="B558">
            <v>0.28746886844620045</v>
          </cell>
          <cell r="C558" t="str">
            <v>H52432</v>
          </cell>
          <cell r="D558" t="str">
            <v>C1SR</v>
          </cell>
          <cell r="E558">
            <v>40598</v>
          </cell>
          <cell r="F558">
            <v>41186</v>
          </cell>
        </row>
        <row r="559">
          <cell r="A559">
            <v>556</v>
          </cell>
          <cell r="B559">
            <v>0.89749369139927038</v>
          </cell>
          <cell r="C559" t="str">
            <v>H61290</v>
          </cell>
          <cell r="D559" t="str">
            <v>C1SR</v>
          </cell>
          <cell r="E559">
            <v>40638</v>
          </cell>
          <cell r="F559">
            <v>41186</v>
          </cell>
        </row>
        <row r="560">
          <cell r="A560">
            <v>557</v>
          </cell>
          <cell r="B560">
            <v>0.72888174944940676</v>
          </cell>
          <cell r="C560" t="str">
            <v>H62027</v>
          </cell>
          <cell r="D560" t="str">
            <v>C1SR</v>
          </cell>
          <cell r="E560">
            <v>40638</v>
          </cell>
          <cell r="F560">
            <v>41186</v>
          </cell>
        </row>
        <row r="561">
          <cell r="A561">
            <v>558</v>
          </cell>
          <cell r="B561">
            <v>0.24937910861020118</v>
          </cell>
          <cell r="C561" t="str">
            <v>J53008</v>
          </cell>
          <cell r="D561" t="str">
            <v>C1SR</v>
          </cell>
          <cell r="E561">
            <v>40855</v>
          </cell>
          <cell r="F561">
            <v>41186</v>
          </cell>
        </row>
        <row r="562">
          <cell r="A562">
            <v>559</v>
          </cell>
          <cell r="B562">
            <v>0.78762359228602608</v>
          </cell>
          <cell r="C562" t="str">
            <v>J62185</v>
          </cell>
          <cell r="D562" t="str">
            <v>C1SR</v>
          </cell>
          <cell r="E562">
            <v>40862</v>
          </cell>
          <cell r="F562">
            <v>41186</v>
          </cell>
        </row>
        <row r="563">
          <cell r="A563">
            <v>560</v>
          </cell>
          <cell r="B563">
            <v>0.36213980902357867</v>
          </cell>
          <cell r="C563" t="str">
            <v>J62555</v>
          </cell>
          <cell r="D563" t="str">
            <v>C1SR</v>
          </cell>
          <cell r="E563">
            <v>40862</v>
          </cell>
          <cell r="F563">
            <v>41186</v>
          </cell>
        </row>
        <row r="564">
          <cell r="A564">
            <v>561</v>
          </cell>
          <cell r="B564">
            <v>0.40790692599902789</v>
          </cell>
          <cell r="C564" t="str">
            <v>J91964</v>
          </cell>
          <cell r="D564" t="str">
            <v>C1SR</v>
          </cell>
          <cell r="E564">
            <v>40848</v>
          </cell>
          <cell r="F564">
            <v>41186</v>
          </cell>
        </row>
        <row r="565">
          <cell r="A565">
            <v>562</v>
          </cell>
          <cell r="B565">
            <v>0.12094964365054006</v>
          </cell>
          <cell r="C565" t="str">
            <v>J96329</v>
          </cell>
          <cell r="D565" t="str">
            <v>C1SR</v>
          </cell>
          <cell r="E565">
            <v>40875</v>
          </cell>
          <cell r="F565">
            <v>41186</v>
          </cell>
        </row>
        <row r="566">
          <cell r="A566">
            <v>563</v>
          </cell>
          <cell r="B566">
            <v>4.666237018195607E-2</v>
          </cell>
          <cell r="C566" t="str">
            <v>H60987</v>
          </cell>
          <cell r="D566" t="str">
            <v>C1SR</v>
          </cell>
          <cell r="E566">
            <v>40638</v>
          </cell>
          <cell r="F566">
            <v>41190</v>
          </cell>
        </row>
        <row r="567">
          <cell r="A567">
            <v>564</v>
          </cell>
          <cell r="B567">
            <v>0.76172711573823471</v>
          </cell>
          <cell r="C567" t="str">
            <v>H61097</v>
          </cell>
          <cell r="D567" t="str">
            <v>C1SR</v>
          </cell>
          <cell r="E567">
            <v>40638</v>
          </cell>
          <cell r="F567">
            <v>41190</v>
          </cell>
        </row>
        <row r="568">
          <cell r="A568">
            <v>565</v>
          </cell>
          <cell r="B568">
            <v>0.62271648364875987</v>
          </cell>
          <cell r="C568" t="str">
            <v>H62575</v>
          </cell>
          <cell r="D568" t="str">
            <v>C1SR</v>
          </cell>
          <cell r="E568">
            <v>40638</v>
          </cell>
          <cell r="F568">
            <v>41190</v>
          </cell>
        </row>
        <row r="569">
          <cell r="A569">
            <v>566</v>
          </cell>
          <cell r="B569">
            <v>0.16219325984664634</v>
          </cell>
          <cell r="C569" t="str">
            <v>H72516</v>
          </cell>
          <cell r="D569" t="str">
            <v>C1SR</v>
          </cell>
          <cell r="E569">
            <v>40682</v>
          </cell>
          <cell r="F569">
            <v>41190</v>
          </cell>
        </row>
        <row r="570">
          <cell r="A570">
            <v>567</v>
          </cell>
          <cell r="B570">
            <v>0.5856559594287527</v>
          </cell>
          <cell r="C570" t="str">
            <v>H74717</v>
          </cell>
          <cell r="D570" t="str">
            <v>C1SR</v>
          </cell>
          <cell r="E570">
            <v>40744</v>
          </cell>
          <cell r="F570">
            <v>41190</v>
          </cell>
        </row>
        <row r="571">
          <cell r="A571">
            <v>568</v>
          </cell>
          <cell r="B571">
            <v>0.22384873104403447</v>
          </cell>
          <cell r="C571" t="str">
            <v>J71868</v>
          </cell>
          <cell r="D571" t="str">
            <v>C1SR</v>
          </cell>
          <cell r="E571">
            <v>40862</v>
          </cell>
          <cell r="F571">
            <v>41190</v>
          </cell>
        </row>
        <row r="572">
          <cell r="A572">
            <v>569</v>
          </cell>
          <cell r="B572">
            <v>0.88508298688412335</v>
          </cell>
          <cell r="C572" t="str">
            <v>J89570</v>
          </cell>
          <cell r="D572" t="str">
            <v>C1SR</v>
          </cell>
          <cell r="E572">
            <v>40844</v>
          </cell>
          <cell r="F572">
            <v>41190</v>
          </cell>
        </row>
        <row r="573">
          <cell r="A573">
            <v>570</v>
          </cell>
          <cell r="B573">
            <v>2.2097679103676549E-2</v>
          </cell>
          <cell r="C573" t="str">
            <v>J96415</v>
          </cell>
          <cell r="D573" t="str">
            <v>C1SR</v>
          </cell>
          <cell r="E573">
            <v>40875</v>
          </cell>
          <cell r="F573">
            <v>41190</v>
          </cell>
        </row>
        <row r="574">
          <cell r="A574">
            <v>571</v>
          </cell>
          <cell r="B574">
            <v>0.17148700282682838</v>
          </cell>
          <cell r="C574" t="str">
            <v>G92539</v>
          </cell>
          <cell r="D574" t="str">
            <v>C1SR</v>
          </cell>
          <cell r="E574">
            <v>40568</v>
          </cell>
          <cell r="F574">
            <v>41191</v>
          </cell>
        </row>
        <row r="575">
          <cell r="A575">
            <v>572</v>
          </cell>
          <cell r="B575">
            <v>0.39294993715756421</v>
          </cell>
          <cell r="C575" t="str">
            <v>H68720</v>
          </cell>
          <cell r="D575" t="str">
            <v>C1SR</v>
          </cell>
          <cell r="E575">
            <v>40682</v>
          </cell>
          <cell r="F575">
            <v>41191</v>
          </cell>
        </row>
        <row r="576">
          <cell r="A576">
            <v>573</v>
          </cell>
          <cell r="B576">
            <v>0.25481569591821651</v>
          </cell>
          <cell r="C576" t="str">
            <v>H77934</v>
          </cell>
          <cell r="D576" t="str">
            <v>C1SR</v>
          </cell>
          <cell r="E576">
            <v>40767</v>
          </cell>
          <cell r="F576">
            <v>41191</v>
          </cell>
        </row>
        <row r="577">
          <cell r="A577">
            <v>574</v>
          </cell>
          <cell r="B577">
            <v>0.7942799067225883</v>
          </cell>
          <cell r="C577" t="str">
            <v>H78111</v>
          </cell>
          <cell r="D577" t="str">
            <v>C1SR</v>
          </cell>
          <cell r="E577">
            <v>40767</v>
          </cell>
          <cell r="F577">
            <v>41191</v>
          </cell>
        </row>
        <row r="578">
          <cell r="A578">
            <v>575</v>
          </cell>
          <cell r="B578">
            <v>0.41482981558572141</v>
          </cell>
          <cell r="C578" t="str">
            <v>J01167</v>
          </cell>
          <cell r="D578" t="str">
            <v>C1SR</v>
          </cell>
          <cell r="E578">
            <v>40798</v>
          </cell>
          <cell r="F578">
            <v>41191</v>
          </cell>
        </row>
        <row r="579">
          <cell r="A579">
            <v>576</v>
          </cell>
          <cell r="B579">
            <v>0.74368521667842946</v>
          </cell>
          <cell r="C579" t="str">
            <v>J26823</v>
          </cell>
          <cell r="D579" t="str">
            <v>C1SR</v>
          </cell>
          <cell r="E579">
            <v>40828</v>
          </cell>
          <cell r="F579">
            <v>41191</v>
          </cell>
        </row>
        <row r="580">
          <cell r="A580">
            <v>577</v>
          </cell>
          <cell r="B580">
            <v>0.8950309454063351</v>
          </cell>
          <cell r="C580" t="str">
            <v>J69995</v>
          </cell>
          <cell r="D580" t="str">
            <v>C1SR</v>
          </cell>
          <cell r="E580">
            <v>40862</v>
          </cell>
          <cell r="F580">
            <v>41191</v>
          </cell>
        </row>
        <row r="581">
          <cell r="A581">
            <v>578</v>
          </cell>
          <cell r="B581">
            <v>0.61805052185279774</v>
          </cell>
          <cell r="C581" t="str">
            <v>J76234</v>
          </cell>
          <cell r="D581" t="str">
            <v>C1SR</v>
          </cell>
          <cell r="E581">
            <v>40865</v>
          </cell>
          <cell r="F581">
            <v>41191</v>
          </cell>
        </row>
        <row r="582">
          <cell r="A582">
            <v>579</v>
          </cell>
          <cell r="B582">
            <v>0.15381743995105446</v>
          </cell>
          <cell r="C582" t="str">
            <v>J77688</v>
          </cell>
          <cell r="D582" t="str">
            <v>C1SR</v>
          </cell>
          <cell r="E582">
            <v>40865</v>
          </cell>
          <cell r="F582">
            <v>41191</v>
          </cell>
        </row>
        <row r="583">
          <cell r="A583">
            <v>580</v>
          </cell>
          <cell r="B583">
            <v>0.22901715038223414</v>
          </cell>
          <cell r="C583" t="str">
            <v>J81699</v>
          </cell>
          <cell r="D583" t="str">
            <v>C1SR</v>
          </cell>
          <cell r="E583">
            <v>40865</v>
          </cell>
          <cell r="F583">
            <v>41191</v>
          </cell>
        </row>
        <row r="584">
          <cell r="A584">
            <v>581</v>
          </cell>
          <cell r="B584">
            <v>0.94242400036392859</v>
          </cell>
          <cell r="C584" t="str">
            <v>J82846</v>
          </cell>
          <cell r="D584" t="str">
            <v>C1SR</v>
          </cell>
          <cell r="E584">
            <v>40812</v>
          </cell>
          <cell r="F584">
            <v>41191</v>
          </cell>
        </row>
        <row r="585">
          <cell r="A585">
            <v>582</v>
          </cell>
          <cell r="B585">
            <v>0.22671684045330931</v>
          </cell>
          <cell r="C585" t="str">
            <v>J92847</v>
          </cell>
          <cell r="D585" t="str">
            <v>C1SR</v>
          </cell>
          <cell r="E585">
            <v>40875</v>
          </cell>
          <cell r="F585">
            <v>41191</v>
          </cell>
        </row>
        <row r="586">
          <cell r="A586">
            <v>583</v>
          </cell>
          <cell r="B586">
            <v>0.92119364003554061</v>
          </cell>
          <cell r="C586" t="str">
            <v>J93060</v>
          </cell>
          <cell r="D586" t="str">
            <v>C1SR</v>
          </cell>
          <cell r="E586">
            <v>40875</v>
          </cell>
          <cell r="F586">
            <v>41191</v>
          </cell>
        </row>
        <row r="587">
          <cell r="A587">
            <v>584</v>
          </cell>
          <cell r="B587">
            <v>0.78566624172410837</v>
          </cell>
          <cell r="C587" t="str">
            <v>J95416</v>
          </cell>
          <cell r="D587" t="str">
            <v>C1SR</v>
          </cell>
          <cell r="E587">
            <v>40875</v>
          </cell>
          <cell r="F587">
            <v>41191</v>
          </cell>
        </row>
        <row r="588">
          <cell r="A588">
            <v>585</v>
          </cell>
          <cell r="B588">
            <v>0.41439834854026547</v>
          </cell>
          <cell r="C588" t="str">
            <v>G93866</v>
          </cell>
          <cell r="D588" t="str">
            <v>C1SR</v>
          </cell>
          <cell r="E588">
            <v>40568</v>
          </cell>
          <cell r="F588">
            <v>41194</v>
          </cell>
        </row>
        <row r="589">
          <cell r="A589">
            <v>586</v>
          </cell>
          <cell r="B589">
            <v>0.60353152645594621</v>
          </cell>
          <cell r="C589" t="str">
            <v>H50602</v>
          </cell>
          <cell r="D589" t="str">
            <v>C1SR</v>
          </cell>
          <cell r="E589">
            <v>40598</v>
          </cell>
          <cell r="F589">
            <v>41194</v>
          </cell>
        </row>
        <row r="590">
          <cell r="A590">
            <v>587</v>
          </cell>
          <cell r="B590">
            <v>0.89912271048984327</v>
          </cell>
          <cell r="C590" t="str">
            <v>H56315</v>
          </cell>
          <cell r="D590" t="str">
            <v>C1SR</v>
          </cell>
          <cell r="E590">
            <v>40631</v>
          </cell>
          <cell r="F590">
            <v>41194</v>
          </cell>
        </row>
        <row r="591">
          <cell r="A591">
            <v>588</v>
          </cell>
          <cell r="B591">
            <v>0.45688342077458588</v>
          </cell>
          <cell r="C591" t="str">
            <v>H59627</v>
          </cell>
          <cell r="D591" t="str">
            <v>C1SR</v>
          </cell>
          <cell r="E591">
            <v>40638</v>
          </cell>
          <cell r="F591">
            <v>41194</v>
          </cell>
        </row>
        <row r="592">
          <cell r="A592">
            <v>589</v>
          </cell>
          <cell r="B592">
            <v>0.60288416628802333</v>
          </cell>
          <cell r="C592" t="str">
            <v>H62269</v>
          </cell>
          <cell r="D592" t="str">
            <v>C1SR</v>
          </cell>
          <cell r="E592">
            <v>40638</v>
          </cell>
          <cell r="F592">
            <v>41194</v>
          </cell>
        </row>
        <row r="593">
          <cell r="A593">
            <v>590</v>
          </cell>
          <cell r="B593">
            <v>0.51982407553544818</v>
          </cell>
          <cell r="C593" t="str">
            <v>H64893</v>
          </cell>
          <cell r="D593" t="str">
            <v>C1SR</v>
          </cell>
          <cell r="E593">
            <v>40683</v>
          </cell>
          <cell r="F593">
            <v>41194</v>
          </cell>
        </row>
        <row r="594">
          <cell r="A594">
            <v>591</v>
          </cell>
          <cell r="B594">
            <v>0.76794257909110886</v>
          </cell>
          <cell r="C594" t="str">
            <v>H74646</v>
          </cell>
          <cell r="D594" t="str">
            <v>C1SR</v>
          </cell>
          <cell r="E594">
            <v>40744</v>
          </cell>
          <cell r="F594">
            <v>41194</v>
          </cell>
        </row>
        <row r="595">
          <cell r="A595">
            <v>592</v>
          </cell>
          <cell r="B595">
            <v>0.60611079591782602</v>
          </cell>
          <cell r="C595" t="str">
            <v>J17265</v>
          </cell>
          <cell r="D595" t="str">
            <v>C1SR</v>
          </cell>
          <cell r="E595">
            <v>40812</v>
          </cell>
          <cell r="F595">
            <v>41194</v>
          </cell>
        </row>
        <row r="596">
          <cell r="A596">
            <v>593</v>
          </cell>
          <cell r="B596">
            <v>0.50677137731475896</v>
          </cell>
          <cell r="C596" t="str">
            <v>J41718</v>
          </cell>
          <cell r="D596" t="str">
            <v>C1SR</v>
          </cell>
          <cell r="E596">
            <v>40834</v>
          </cell>
          <cell r="F596">
            <v>41194</v>
          </cell>
        </row>
        <row r="597">
          <cell r="A597">
            <v>594</v>
          </cell>
          <cell r="B597">
            <v>0.10563076988142639</v>
          </cell>
          <cell r="C597" t="str">
            <v>J55224</v>
          </cell>
          <cell r="D597" t="str">
            <v>C1SR</v>
          </cell>
          <cell r="E597">
            <v>40855</v>
          </cell>
          <cell r="F597">
            <v>41194</v>
          </cell>
        </row>
        <row r="598">
          <cell r="A598">
            <v>595</v>
          </cell>
          <cell r="B598">
            <v>0.51898831800527878</v>
          </cell>
          <cell r="C598" t="str">
            <v>J59954</v>
          </cell>
          <cell r="D598" t="str">
            <v>C1SR</v>
          </cell>
          <cell r="E598">
            <v>40855</v>
          </cell>
          <cell r="F598">
            <v>41194</v>
          </cell>
        </row>
        <row r="599">
          <cell r="A599">
            <v>596</v>
          </cell>
          <cell r="B599">
            <v>0.12446395558011403</v>
          </cell>
          <cell r="C599" t="str">
            <v>J62622</v>
          </cell>
          <cell r="D599" t="str">
            <v>C1SR</v>
          </cell>
          <cell r="E599">
            <v>40862</v>
          </cell>
          <cell r="F599">
            <v>41194</v>
          </cell>
        </row>
        <row r="600">
          <cell r="A600">
            <v>597</v>
          </cell>
          <cell r="B600">
            <v>0.26501212730775037</v>
          </cell>
          <cell r="C600" t="str">
            <v>J68711</v>
          </cell>
          <cell r="D600" t="str">
            <v>C1SR</v>
          </cell>
          <cell r="E600">
            <v>40862</v>
          </cell>
          <cell r="F600">
            <v>41194</v>
          </cell>
        </row>
        <row r="601">
          <cell r="A601">
            <v>598</v>
          </cell>
          <cell r="B601">
            <v>0.54837025326210531</v>
          </cell>
          <cell r="C601" t="str">
            <v>J78804</v>
          </cell>
          <cell r="D601" t="str">
            <v>C1SR</v>
          </cell>
          <cell r="E601">
            <v>40865</v>
          </cell>
          <cell r="F601">
            <v>41194</v>
          </cell>
        </row>
        <row r="602">
          <cell r="A602">
            <v>599</v>
          </cell>
          <cell r="B602">
            <v>0.81841460264010257</v>
          </cell>
          <cell r="C602" t="str">
            <v>J94825</v>
          </cell>
          <cell r="D602" t="str">
            <v>C1SR</v>
          </cell>
          <cell r="E602">
            <v>40875</v>
          </cell>
          <cell r="F602">
            <v>41194</v>
          </cell>
        </row>
        <row r="603">
          <cell r="A603">
            <v>600</v>
          </cell>
          <cell r="B603">
            <v>0.57949033890175006</v>
          </cell>
          <cell r="C603" t="str">
            <v>H58377</v>
          </cell>
          <cell r="D603" t="str">
            <v>C1SR</v>
          </cell>
          <cell r="E603">
            <v>40631</v>
          </cell>
          <cell r="F603">
            <v>41197</v>
          </cell>
        </row>
        <row r="604">
          <cell r="A604">
            <v>601</v>
          </cell>
          <cell r="B604">
            <v>0.67773589314101901</v>
          </cell>
          <cell r="C604" t="str">
            <v>H77845</v>
          </cell>
          <cell r="D604" t="str">
            <v>C1SR</v>
          </cell>
          <cell r="E604">
            <v>40767</v>
          </cell>
          <cell r="F604">
            <v>41197</v>
          </cell>
        </row>
        <row r="605">
          <cell r="A605">
            <v>602</v>
          </cell>
          <cell r="B605">
            <v>0.98337177688362987</v>
          </cell>
          <cell r="C605" t="str">
            <v>J36884</v>
          </cell>
          <cell r="D605" t="str">
            <v>C1SR</v>
          </cell>
          <cell r="E605">
            <v>40834</v>
          </cell>
          <cell r="F605">
            <v>41197</v>
          </cell>
        </row>
        <row r="606">
          <cell r="A606">
            <v>603</v>
          </cell>
          <cell r="B606">
            <v>0.42948733639737902</v>
          </cell>
          <cell r="C606" t="str">
            <v>J62166</v>
          </cell>
          <cell r="D606" t="str">
            <v>C1SR</v>
          </cell>
          <cell r="E606">
            <v>40862</v>
          </cell>
          <cell r="F606">
            <v>41197</v>
          </cell>
        </row>
        <row r="607">
          <cell r="A607">
            <v>604</v>
          </cell>
          <cell r="B607">
            <v>0.10330592911620806</v>
          </cell>
          <cell r="C607" t="str">
            <v>J68299</v>
          </cell>
          <cell r="D607" t="str">
            <v>C1SR</v>
          </cell>
          <cell r="E607">
            <v>40862</v>
          </cell>
          <cell r="F607">
            <v>41197</v>
          </cell>
        </row>
        <row r="608">
          <cell r="A608">
            <v>605</v>
          </cell>
          <cell r="B608">
            <v>0.39106721145010703</v>
          </cell>
          <cell r="C608" t="str">
            <v>J71658</v>
          </cell>
          <cell r="D608" t="str">
            <v>C1SR</v>
          </cell>
          <cell r="E608">
            <v>40862</v>
          </cell>
          <cell r="F608">
            <v>41197</v>
          </cell>
        </row>
        <row r="609">
          <cell r="A609">
            <v>606</v>
          </cell>
          <cell r="B609">
            <v>1.5200466719365147E-2</v>
          </cell>
          <cell r="C609" t="str">
            <v>H56219</v>
          </cell>
          <cell r="D609" t="str">
            <v>C1SR</v>
          </cell>
          <cell r="E609">
            <v>40631</v>
          </cell>
          <cell r="F609">
            <v>41198</v>
          </cell>
        </row>
        <row r="610">
          <cell r="A610">
            <v>607</v>
          </cell>
          <cell r="B610">
            <v>0.3241340351932579</v>
          </cell>
          <cell r="C610" t="str">
            <v>J20362</v>
          </cell>
          <cell r="D610" t="str">
            <v>C1SR</v>
          </cell>
          <cell r="E610">
            <v>40800</v>
          </cell>
          <cell r="F610">
            <v>41198</v>
          </cell>
        </row>
        <row r="611">
          <cell r="A611">
            <v>608</v>
          </cell>
          <cell r="B611">
            <v>0.53009214067932175</v>
          </cell>
          <cell r="C611" t="str">
            <v>J09040</v>
          </cell>
          <cell r="D611" t="str">
            <v>C1SR</v>
          </cell>
          <cell r="E611">
            <v>40798</v>
          </cell>
          <cell r="F611">
            <v>41199</v>
          </cell>
        </row>
        <row r="612">
          <cell r="A612">
            <v>609</v>
          </cell>
          <cell r="B612">
            <v>0.81403381999609903</v>
          </cell>
          <cell r="C612" t="str">
            <v>J13569</v>
          </cell>
          <cell r="D612" t="str">
            <v>C1SR</v>
          </cell>
          <cell r="E612">
            <v>40800</v>
          </cell>
          <cell r="F612">
            <v>41199</v>
          </cell>
        </row>
        <row r="613">
          <cell r="A613">
            <v>610</v>
          </cell>
          <cell r="B613">
            <v>4.0310970006816271E-2</v>
          </cell>
          <cell r="C613" t="str">
            <v>J14443</v>
          </cell>
          <cell r="D613" t="str">
            <v>C1SR</v>
          </cell>
          <cell r="E613">
            <v>40800</v>
          </cell>
          <cell r="F613">
            <v>41199</v>
          </cell>
        </row>
        <row r="614">
          <cell r="A614">
            <v>611</v>
          </cell>
          <cell r="B614">
            <v>0.73769666781435561</v>
          </cell>
          <cell r="C614" t="str">
            <v>J55769</v>
          </cell>
          <cell r="D614" t="str">
            <v>C1SR</v>
          </cell>
          <cell r="E614">
            <v>40855</v>
          </cell>
          <cell r="F614">
            <v>41199</v>
          </cell>
        </row>
        <row r="615">
          <cell r="A615">
            <v>612</v>
          </cell>
          <cell r="B615">
            <v>0.30322825292925482</v>
          </cell>
          <cell r="C615" t="str">
            <v>J64636</v>
          </cell>
          <cell r="D615" t="str">
            <v>C1SR</v>
          </cell>
          <cell r="E615">
            <v>40862</v>
          </cell>
          <cell r="F615">
            <v>41199</v>
          </cell>
        </row>
        <row r="616">
          <cell r="A616">
            <v>613</v>
          </cell>
          <cell r="B616">
            <v>0.51868195253601745</v>
          </cell>
          <cell r="C616" t="str">
            <v>J62600</v>
          </cell>
          <cell r="D616" t="str">
            <v>C1SR</v>
          </cell>
          <cell r="E616">
            <v>40862</v>
          </cell>
          <cell r="F616">
            <v>41200</v>
          </cell>
        </row>
        <row r="617">
          <cell r="A617">
            <v>614</v>
          </cell>
          <cell r="B617">
            <v>0.34265320270652577</v>
          </cell>
          <cell r="C617" t="str">
            <v>J71169</v>
          </cell>
          <cell r="D617" t="str">
            <v>C1SR</v>
          </cell>
          <cell r="E617">
            <v>40862</v>
          </cell>
          <cell r="F617">
            <v>41200</v>
          </cell>
        </row>
        <row r="618">
          <cell r="A618">
            <v>615</v>
          </cell>
          <cell r="B618">
            <v>0.34973958477158229</v>
          </cell>
          <cell r="C618" t="str">
            <v>H57162</v>
          </cell>
          <cell r="D618" t="str">
            <v>C1SR</v>
          </cell>
          <cell r="E618">
            <v>40631</v>
          </cell>
          <cell r="F618">
            <v>41201</v>
          </cell>
        </row>
        <row r="619">
          <cell r="A619">
            <v>616</v>
          </cell>
          <cell r="B619">
            <v>0.50691781108310385</v>
          </cell>
          <cell r="C619" t="str">
            <v>J62261</v>
          </cell>
          <cell r="D619" t="str">
            <v>C1SR</v>
          </cell>
          <cell r="E619">
            <v>40862</v>
          </cell>
          <cell r="F619">
            <v>41201</v>
          </cell>
        </row>
        <row r="620">
          <cell r="A620">
            <v>617</v>
          </cell>
          <cell r="B620">
            <v>0.63869129345039077</v>
          </cell>
          <cell r="C620" t="str">
            <v>H57781</v>
          </cell>
          <cell r="D620" t="str">
            <v>C1SR</v>
          </cell>
          <cell r="E620">
            <v>40631</v>
          </cell>
          <cell r="F620">
            <v>41204</v>
          </cell>
        </row>
        <row r="621">
          <cell r="A621">
            <v>618</v>
          </cell>
          <cell r="B621">
            <v>0.98939499550127119</v>
          </cell>
          <cell r="C621" t="str">
            <v>J11233</v>
          </cell>
          <cell r="D621" t="str">
            <v>C1SR</v>
          </cell>
          <cell r="E621">
            <v>40800</v>
          </cell>
          <cell r="F621">
            <v>41204</v>
          </cell>
        </row>
        <row r="622">
          <cell r="A622">
            <v>619</v>
          </cell>
          <cell r="B622">
            <v>0.81115521298125881</v>
          </cell>
          <cell r="C622" t="str">
            <v>J61786</v>
          </cell>
          <cell r="D622" t="str">
            <v>C1SR</v>
          </cell>
          <cell r="E622">
            <v>40855</v>
          </cell>
          <cell r="F622">
            <v>41204</v>
          </cell>
        </row>
        <row r="623">
          <cell r="A623">
            <v>620</v>
          </cell>
          <cell r="B623">
            <v>0.47331968379713407</v>
          </cell>
          <cell r="C623" t="str">
            <v>J71799</v>
          </cell>
          <cell r="D623" t="str">
            <v>C1SR</v>
          </cell>
          <cell r="E623">
            <v>40862</v>
          </cell>
          <cell r="F623">
            <v>41204</v>
          </cell>
        </row>
        <row r="624">
          <cell r="A624">
            <v>621</v>
          </cell>
          <cell r="B624">
            <v>0.55750981871443417</v>
          </cell>
          <cell r="C624" t="str">
            <v>J80960</v>
          </cell>
          <cell r="D624" t="str">
            <v>C1SR</v>
          </cell>
          <cell r="E624">
            <v>40865</v>
          </cell>
          <cell r="F624">
            <v>41204</v>
          </cell>
        </row>
        <row r="625">
          <cell r="A625">
            <v>622</v>
          </cell>
          <cell r="B625">
            <v>0.2553664739562298</v>
          </cell>
          <cell r="C625" t="str">
            <v>J81666</v>
          </cell>
          <cell r="D625" t="str">
            <v>C1SR</v>
          </cell>
          <cell r="E625">
            <v>40865</v>
          </cell>
          <cell r="F625">
            <v>41204</v>
          </cell>
        </row>
        <row r="626">
          <cell r="A626">
            <v>623</v>
          </cell>
          <cell r="B626">
            <v>0.93320136074134707</v>
          </cell>
          <cell r="C626" t="str">
            <v>J94840</v>
          </cell>
          <cell r="D626" t="str">
            <v>C1SR</v>
          </cell>
          <cell r="E626">
            <v>40875</v>
          </cell>
          <cell r="F626">
            <v>41204</v>
          </cell>
        </row>
        <row r="627">
          <cell r="A627">
            <v>624</v>
          </cell>
          <cell r="B627">
            <v>0.89286828723603151</v>
          </cell>
          <cell r="C627" t="str">
            <v>H50871</v>
          </cell>
          <cell r="D627" t="str">
            <v>C1SR</v>
          </cell>
          <cell r="E627">
            <v>40598</v>
          </cell>
          <cell r="F627">
            <v>41205</v>
          </cell>
        </row>
        <row r="628">
          <cell r="A628">
            <v>625</v>
          </cell>
          <cell r="B628">
            <v>0.71295622606897546</v>
          </cell>
          <cell r="C628" t="str">
            <v>H54413</v>
          </cell>
          <cell r="D628" t="str">
            <v>C1SR</v>
          </cell>
          <cell r="E628">
            <v>40631</v>
          </cell>
          <cell r="F628">
            <v>41205</v>
          </cell>
        </row>
        <row r="629">
          <cell r="A629">
            <v>626</v>
          </cell>
          <cell r="B629">
            <v>2.2056460847566739E-2</v>
          </cell>
          <cell r="C629" t="str">
            <v>H58182</v>
          </cell>
          <cell r="D629" t="str">
            <v>C1SR</v>
          </cell>
          <cell r="E629">
            <v>40631</v>
          </cell>
          <cell r="F629">
            <v>41205</v>
          </cell>
        </row>
        <row r="630">
          <cell r="A630">
            <v>627</v>
          </cell>
          <cell r="B630">
            <v>0.12705670836219118</v>
          </cell>
          <cell r="C630" t="str">
            <v>J12964</v>
          </cell>
          <cell r="D630" t="str">
            <v>C1SR</v>
          </cell>
          <cell r="E630">
            <v>40800</v>
          </cell>
          <cell r="F630">
            <v>41205</v>
          </cell>
        </row>
        <row r="631">
          <cell r="A631">
            <v>628</v>
          </cell>
          <cell r="B631">
            <v>0.18447821285738109</v>
          </cell>
          <cell r="C631" t="str">
            <v>J24152</v>
          </cell>
          <cell r="D631" t="str">
            <v>C1SR</v>
          </cell>
          <cell r="E631">
            <v>40828</v>
          </cell>
          <cell r="F631">
            <v>41205</v>
          </cell>
        </row>
        <row r="632">
          <cell r="A632">
            <v>629</v>
          </cell>
          <cell r="B632">
            <v>0.4016202520881873</v>
          </cell>
          <cell r="C632" t="str">
            <v>J55214</v>
          </cell>
          <cell r="D632" t="str">
            <v>C1SR</v>
          </cell>
          <cell r="E632">
            <v>40855</v>
          </cell>
          <cell r="F632">
            <v>41205</v>
          </cell>
        </row>
        <row r="633">
          <cell r="A633">
            <v>630</v>
          </cell>
          <cell r="B633">
            <v>0.6292262284901039</v>
          </cell>
          <cell r="C633" t="str">
            <v>J78079</v>
          </cell>
          <cell r="D633" t="str">
            <v>C1SR</v>
          </cell>
          <cell r="E633">
            <v>40865</v>
          </cell>
          <cell r="F633">
            <v>41205</v>
          </cell>
        </row>
        <row r="634">
          <cell r="A634">
            <v>631</v>
          </cell>
          <cell r="B634">
            <v>0.45448738615715623</v>
          </cell>
          <cell r="C634" t="str">
            <v>H49972</v>
          </cell>
          <cell r="D634" t="str">
            <v>C1SR</v>
          </cell>
          <cell r="E634">
            <v>40598</v>
          </cell>
          <cell r="F634">
            <v>41206</v>
          </cell>
        </row>
        <row r="635">
          <cell r="A635">
            <v>632</v>
          </cell>
          <cell r="B635">
            <v>0.74695031838511527</v>
          </cell>
          <cell r="C635" t="str">
            <v>H50654</v>
          </cell>
          <cell r="D635" t="str">
            <v>C1SR</v>
          </cell>
          <cell r="E635">
            <v>40598</v>
          </cell>
          <cell r="F635">
            <v>41206</v>
          </cell>
        </row>
        <row r="636">
          <cell r="A636">
            <v>633</v>
          </cell>
          <cell r="B636">
            <v>0.56507311444547115</v>
          </cell>
          <cell r="C636" t="str">
            <v>J20304</v>
          </cell>
          <cell r="D636" t="str">
            <v>C1SR</v>
          </cell>
          <cell r="E636">
            <v>40800</v>
          </cell>
          <cell r="F636">
            <v>41206</v>
          </cell>
        </row>
        <row r="637">
          <cell r="A637">
            <v>634</v>
          </cell>
          <cell r="B637">
            <v>0.22817594632775418</v>
          </cell>
          <cell r="C637" t="str">
            <v>J27315</v>
          </cell>
          <cell r="D637" t="str">
            <v>C1SR</v>
          </cell>
          <cell r="E637">
            <v>40828</v>
          </cell>
          <cell r="F637">
            <v>41206</v>
          </cell>
        </row>
        <row r="638">
          <cell r="A638">
            <v>635</v>
          </cell>
          <cell r="B638">
            <v>0.34446068277455733</v>
          </cell>
          <cell r="C638" t="str">
            <v>J39194</v>
          </cell>
          <cell r="D638" t="str">
            <v>C1SR</v>
          </cell>
          <cell r="E638">
            <v>40834</v>
          </cell>
          <cell r="F638">
            <v>41206</v>
          </cell>
        </row>
        <row r="639">
          <cell r="A639">
            <v>636</v>
          </cell>
          <cell r="B639">
            <v>0.99962641234114746</v>
          </cell>
          <cell r="C639" t="str">
            <v>J55844</v>
          </cell>
          <cell r="D639" t="str">
            <v>C1SR</v>
          </cell>
          <cell r="E639">
            <v>40855</v>
          </cell>
          <cell r="F639">
            <v>41206</v>
          </cell>
        </row>
        <row r="640">
          <cell r="A640">
            <v>637</v>
          </cell>
          <cell r="B640">
            <v>0.88685192638375265</v>
          </cell>
          <cell r="C640" t="str">
            <v>J61970</v>
          </cell>
          <cell r="D640" t="str">
            <v>C1SR</v>
          </cell>
          <cell r="E640">
            <v>40862</v>
          </cell>
          <cell r="F640">
            <v>41206</v>
          </cell>
        </row>
        <row r="641">
          <cell r="A641">
            <v>638</v>
          </cell>
          <cell r="B641">
            <v>0.38587450472645757</v>
          </cell>
          <cell r="C641" t="str">
            <v>J66649</v>
          </cell>
          <cell r="D641" t="str">
            <v>C1SR</v>
          </cell>
          <cell r="E641">
            <v>40862</v>
          </cell>
          <cell r="F641">
            <v>41206</v>
          </cell>
        </row>
        <row r="642">
          <cell r="A642">
            <v>639</v>
          </cell>
          <cell r="B642">
            <v>0.47294577226641688</v>
          </cell>
          <cell r="C642" t="str">
            <v>J68300</v>
          </cell>
          <cell r="D642" t="str">
            <v>C1SR</v>
          </cell>
          <cell r="E642">
            <v>40862</v>
          </cell>
          <cell r="F642">
            <v>41206</v>
          </cell>
        </row>
        <row r="643">
          <cell r="A643">
            <v>640</v>
          </cell>
          <cell r="B643">
            <v>0.5463951720227711</v>
          </cell>
          <cell r="C643" t="str">
            <v>J68333</v>
          </cell>
          <cell r="D643" t="str">
            <v>C1SR</v>
          </cell>
          <cell r="E643">
            <v>40862</v>
          </cell>
          <cell r="F643">
            <v>41206</v>
          </cell>
        </row>
        <row r="644">
          <cell r="A644">
            <v>641</v>
          </cell>
          <cell r="B644">
            <v>8.6006889553192134E-2</v>
          </cell>
          <cell r="C644" t="str">
            <v>J69320</v>
          </cell>
          <cell r="D644" t="str">
            <v>C1SR</v>
          </cell>
          <cell r="E644">
            <v>40862</v>
          </cell>
          <cell r="F644">
            <v>41206</v>
          </cell>
        </row>
        <row r="645">
          <cell r="A645">
            <v>642</v>
          </cell>
          <cell r="B645">
            <v>0.75810907411850137</v>
          </cell>
          <cell r="C645" t="str">
            <v>J93227</v>
          </cell>
          <cell r="D645" t="str">
            <v>C1SR</v>
          </cell>
          <cell r="E645">
            <v>40875</v>
          </cell>
          <cell r="F645">
            <v>41206</v>
          </cell>
        </row>
        <row r="646">
          <cell r="A646">
            <v>643</v>
          </cell>
          <cell r="B646">
            <v>0.3525612229613676</v>
          </cell>
          <cell r="C646" t="str">
            <v>J95805</v>
          </cell>
          <cell r="D646" t="str">
            <v>C1SR</v>
          </cell>
          <cell r="E646">
            <v>40875</v>
          </cell>
          <cell r="F646">
            <v>41206</v>
          </cell>
        </row>
        <row r="647">
          <cell r="A647">
            <v>644</v>
          </cell>
          <cell r="B647">
            <v>0.74835534361384248</v>
          </cell>
          <cell r="C647" t="str">
            <v>H50815</v>
          </cell>
          <cell r="D647" t="str">
            <v>C1SR</v>
          </cell>
          <cell r="E647">
            <v>40598</v>
          </cell>
          <cell r="F647">
            <v>41207</v>
          </cell>
        </row>
        <row r="648">
          <cell r="A648">
            <v>645</v>
          </cell>
          <cell r="B648">
            <v>0.7260105790651169</v>
          </cell>
          <cell r="C648" t="str">
            <v>H62708</v>
          </cell>
          <cell r="D648" t="str">
            <v>C1SR</v>
          </cell>
          <cell r="E648">
            <v>40638</v>
          </cell>
          <cell r="F648">
            <v>41207</v>
          </cell>
        </row>
        <row r="649">
          <cell r="A649">
            <v>646</v>
          </cell>
          <cell r="B649">
            <v>0.42702790809262203</v>
          </cell>
          <cell r="C649" t="str">
            <v>H73980</v>
          </cell>
          <cell r="D649" t="str">
            <v>C1SR</v>
          </cell>
          <cell r="E649">
            <v>40744</v>
          </cell>
          <cell r="F649">
            <v>41207</v>
          </cell>
        </row>
        <row r="650">
          <cell r="A650">
            <v>647</v>
          </cell>
          <cell r="B650">
            <v>0.92735124374502331</v>
          </cell>
          <cell r="C650" t="str">
            <v>H76018</v>
          </cell>
          <cell r="D650" t="str">
            <v>C1SR</v>
          </cell>
          <cell r="E650">
            <v>40744</v>
          </cell>
          <cell r="F650">
            <v>41207</v>
          </cell>
        </row>
        <row r="651">
          <cell r="A651">
            <v>648</v>
          </cell>
          <cell r="B651">
            <v>0.30719175811885824</v>
          </cell>
          <cell r="C651" t="str">
            <v>J01764</v>
          </cell>
          <cell r="D651" t="str">
            <v>C1SR</v>
          </cell>
          <cell r="E651">
            <v>40798</v>
          </cell>
          <cell r="F651">
            <v>41207</v>
          </cell>
        </row>
        <row r="652">
          <cell r="A652">
            <v>649</v>
          </cell>
          <cell r="B652">
            <v>0.97578917574506951</v>
          </cell>
          <cell r="C652" t="str">
            <v>J20252</v>
          </cell>
          <cell r="D652" t="str">
            <v>C1SR</v>
          </cell>
          <cell r="E652">
            <v>40800</v>
          </cell>
          <cell r="F652">
            <v>41207</v>
          </cell>
        </row>
        <row r="653">
          <cell r="A653">
            <v>650</v>
          </cell>
          <cell r="B653">
            <v>0.41601663750368445</v>
          </cell>
          <cell r="C653" t="str">
            <v>J20276</v>
          </cell>
          <cell r="D653" t="str">
            <v>C1SR</v>
          </cell>
          <cell r="E653">
            <v>40800</v>
          </cell>
          <cell r="F653">
            <v>41207</v>
          </cell>
        </row>
        <row r="654">
          <cell r="A654">
            <v>651</v>
          </cell>
          <cell r="B654">
            <v>0.74193429207105566</v>
          </cell>
          <cell r="C654" t="str">
            <v>J55069</v>
          </cell>
          <cell r="D654" t="str">
            <v>C1SR</v>
          </cell>
          <cell r="E654">
            <v>40855</v>
          </cell>
          <cell r="F654">
            <v>41207</v>
          </cell>
        </row>
        <row r="655">
          <cell r="A655">
            <v>652</v>
          </cell>
          <cell r="B655">
            <v>0.20176547624311736</v>
          </cell>
          <cell r="C655" t="str">
            <v>J65192</v>
          </cell>
          <cell r="D655" t="str">
            <v>C1SR</v>
          </cell>
          <cell r="E655">
            <v>40862</v>
          </cell>
          <cell r="F655">
            <v>41207</v>
          </cell>
        </row>
        <row r="656">
          <cell r="A656">
            <v>653</v>
          </cell>
          <cell r="B656">
            <v>0.88478565082836202</v>
          </cell>
          <cell r="C656" t="str">
            <v>J65221</v>
          </cell>
          <cell r="D656" t="str">
            <v>C1SR</v>
          </cell>
          <cell r="E656">
            <v>40862</v>
          </cell>
          <cell r="F656">
            <v>41207</v>
          </cell>
        </row>
        <row r="657">
          <cell r="A657">
            <v>654</v>
          </cell>
          <cell r="B657">
            <v>0.51989862633331474</v>
          </cell>
          <cell r="C657" t="str">
            <v>J77833</v>
          </cell>
          <cell r="D657" t="str">
            <v>C1SR</v>
          </cell>
          <cell r="E657">
            <v>40865</v>
          </cell>
          <cell r="F657">
            <v>41207</v>
          </cell>
        </row>
        <row r="658">
          <cell r="A658">
            <v>655</v>
          </cell>
          <cell r="B658">
            <v>0.92995588139834473</v>
          </cell>
          <cell r="C658" t="str">
            <v>J81811</v>
          </cell>
          <cell r="D658" t="str">
            <v>C1SR</v>
          </cell>
          <cell r="E658">
            <v>40865</v>
          </cell>
          <cell r="F658">
            <v>41207</v>
          </cell>
        </row>
        <row r="659">
          <cell r="A659">
            <v>656</v>
          </cell>
          <cell r="B659">
            <v>0.90682545398162329</v>
          </cell>
          <cell r="C659" t="str">
            <v>J96361</v>
          </cell>
          <cell r="D659" t="str">
            <v>C1SR</v>
          </cell>
          <cell r="E659">
            <v>40875</v>
          </cell>
          <cell r="F659">
            <v>41207</v>
          </cell>
        </row>
        <row r="660">
          <cell r="A660">
            <v>657</v>
          </cell>
          <cell r="B660">
            <v>0.74450463150851431</v>
          </cell>
          <cell r="C660" t="str">
            <v>J96636</v>
          </cell>
          <cell r="D660" t="str">
            <v>C1SR</v>
          </cell>
          <cell r="E660">
            <v>40875</v>
          </cell>
          <cell r="F660">
            <v>41207</v>
          </cell>
        </row>
        <row r="661">
          <cell r="A661">
            <v>658</v>
          </cell>
          <cell r="B661">
            <v>0.80347450767875883</v>
          </cell>
          <cell r="C661" t="str">
            <v>H55444</v>
          </cell>
          <cell r="D661" t="str">
            <v>C1SR</v>
          </cell>
          <cell r="E661">
            <v>40631</v>
          </cell>
          <cell r="F661">
            <v>41208</v>
          </cell>
        </row>
        <row r="662">
          <cell r="A662">
            <v>659</v>
          </cell>
          <cell r="B662">
            <v>0.47597925820599074</v>
          </cell>
          <cell r="C662" t="str">
            <v>H71783</v>
          </cell>
          <cell r="D662" t="str">
            <v>C1SR</v>
          </cell>
          <cell r="E662">
            <v>40682</v>
          </cell>
          <cell r="F662">
            <v>41208</v>
          </cell>
        </row>
        <row r="663">
          <cell r="A663">
            <v>660</v>
          </cell>
          <cell r="B663">
            <v>0.70746382873363778</v>
          </cell>
          <cell r="C663" t="str">
            <v>H77253</v>
          </cell>
          <cell r="D663" t="str">
            <v>C1SR</v>
          </cell>
          <cell r="E663">
            <v>40767</v>
          </cell>
          <cell r="F663">
            <v>41208</v>
          </cell>
        </row>
        <row r="664">
          <cell r="A664">
            <v>661</v>
          </cell>
          <cell r="B664">
            <v>0.58658454937761029</v>
          </cell>
          <cell r="C664" t="str">
            <v>J02297</v>
          </cell>
          <cell r="D664" t="str">
            <v>C1SR</v>
          </cell>
          <cell r="E664">
            <v>40798</v>
          </cell>
          <cell r="F664">
            <v>41208</v>
          </cell>
        </row>
        <row r="665">
          <cell r="A665">
            <v>662</v>
          </cell>
          <cell r="B665">
            <v>0.6309467428907739</v>
          </cell>
          <cell r="C665" t="str">
            <v>J15084</v>
          </cell>
          <cell r="D665" t="str">
            <v>C1SR</v>
          </cell>
          <cell r="E665">
            <v>40806</v>
          </cell>
          <cell r="F665">
            <v>41208</v>
          </cell>
        </row>
        <row r="666">
          <cell r="A666">
            <v>663</v>
          </cell>
          <cell r="B666">
            <v>0.74341792102390569</v>
          </cell>
          <cell r="C666" t="str">
            <v>J46982</v>
          </cell>
          <cell r="D666" t="str">
            <v>C1SR</v>
          </cell>
          <cell r="E666">
            <v>40840</v>
          </cell>
          <cell r="F666">
            <v>41208</v>
          </cell>
        </row>
        <row r="667">
          <cell r="A667">
            <v>664</v>
          </cell>
          <cell r="B667">
            <v>6.8825308628339243E-2</v>
          </cell>
          <cell r="C667" t="str">
            <v>J48973</v>
          </cell>
          <cell r="D667" t="str">
            <v>C1SR</v>
          </cell>
          <cell r="E667">
            <v>40840</v>
          </cell>
          <cell r="F667">
            <v>41208</v>
          </cell>
        </row>
        <row r="668">
          <cell r="A668">
            <v>665</v>
          </cell>
          <cell r="B668">
            <v>1.8322417145010261E-3</v>
          </cell>
          <cell r="C668" t="str">
            <v>J61663</v>
          </cell>
          <cell r="D668" t="str">
            <v>C1SR</v>
          </cell>
          <cell r="E668">
            <v>40855</v>
          </cell>
          <cell r="F668">
            <v>41208</v>
          </cell>
        </row>
        <row r="669">
          <cell r="A669">
            <v>666</v>
          </cell>
          <cell r="B669">
            <v>0.29357422413322942</v>
          </cell>
          <cell r="C669" t="str">
            <v>J63228</v>
          </cell>
          <cell r="D669" t="str">
            <v>C1SR</v>
          </cell>
          <cell r="E669">
            <v>40862</v>
          </cell>
          <cell r="F669">
            <v>41208</v>
          </cell>
        </row>
        <row r="670">
          <cell r="A670">
            <v>667</v>
          </cell>
          <cell r="B670">
            <v>0.12969721684245994</v>
          </cell>
          <cell r="C670" t="str">
            <v>J70392</v>
          </cell>
          <cell r="D670" t="str">
            <v>C1SR</v>
          </cell>
          <cell r="E670">
            <v>40862</v>
          </cell>
          <cell r="F670">
            <v>41208</v>
          </cell>
        </row>
        <row r="671">
          <cell r="A671">
            <v>668</v>
          </cell>
          <cell r="B671">
            <v>0.65960440584287139</v>
          </cell>
          <cell r="C671" t="str">
            <v>J78138</v>
          </cell>
          <cell r="D671" t="str">
            <v>C1SR</v>
          </cell>
          <cell r="E671">
            <v>40865</v>
          </cell>
          <cell r="F671">
            <v>41208</v>
          </cell>
        </row>
        <row r="672">
          <cell r="A672">
            <v>669</v>
          </cell>
          <cell r="B672">
            <v>0.40750724057074017</v>
          </cell>
          <cell r="C672" t="str">
            <v>J79654</v>
          </cell>
          <cell r="D672" t="str">
            <v>C1SR</v>
          </cell>
          <cell r="E672">
            <v>40865</v>
          </cell>
          <cell r="F672">
            <v>41208</v>
          </cell>
        </row>
        <row r="673">
          <cell r="A673">
            <v>670</v>
          </cell>
          <cell r="B673">
            <v>0.40519770676271127</v>
          </cell>
          <cell r="C673" t="str">
            <v>J82979</v>
          </cell>
          <cell r="D673" t="str">
            <v>C1SR</v>
          </cell>
          <cell r="E673">
            <v>40812</v>
          </cell>
          <cell r="F673">
            <v>41208</v>
          </cell>
        </row>
        <row r="674">
          <cell r="A674">
            <v>671</v>
          </cell>
          <cell r="B674">
            <v>0.62781816965073134</v>
          </cell>
          <cell r="C674" t="str">
            <v>H52698</v>
          </cell>
          <cell r="D674" t="str">
            <v>C1SR</v>
          </cell>
          <cell r="E674">
            <v>40598</v>
          </cell>
          <cell r="F674">
            <v>41211</v>
          </cell>
        </row>
        <row r="675">
          <cell r="A675">
            <v>672</v>
          </cell>
          <cell r="B675">
            <v>0.15075935730287437</v>
          </cell>
          <cell r="C675" t="str">
            <v>H56298</v>
          </cell>
          <cell r="D675" t="str">
            <v>C1SR</v>
          </cell>
          <cell r="E675">
            <v>40631</v>
          </cell>
          <cell r="F675">
            <v>41211</v>
          </cell>
        </row>
        <row r="676">
          <cell r="A676">
            <v>673</v>
          </cell>
          <cell r="B676">
            <v>0.11934961823155921</v>
          </cell>
          <cell r="C676" t="str">
            <v>H59609</v>
          </cell>
          <cell r="D676" t="str">
            <v>C1SR</v>
          </cell>
          <cell r="E676">
            <v>40638</v>
          </cell>
          <cell r="F676">
            <v>41211</v>
          </cell>
        </row>
        <row r="677">
          <cell r="A677">
            <v>674</v>
          </cell>
          <cell r="B677">
            <v>0.68552054435862064</v>
          </cell>
          <cell r="C677" t="str">
            <v>H61958</v>
          </cell>
          <cell r="D677" t="str">
            <v>C1SR</v>
          </cell>
          <cell r="E677">
            <v>40638</v>
          </cell>
          <cell r="F677">
            <v>41211</v>
          </cell>
        </row>
        <row r="678">
          <cell r="A678">
            <v>675</v>
          </cell>
          <cell r="B678">
            <v>0.96238307288989289</v>
          </cell>
          <cell r="C678" t="str">
            <v>H74570</v>
          </cell>
          <cell r="D678" t="str">
            <v>C1SR</v>
          </cell>
          <cell r="E678">
            <v>40744</v>
          </cell>
          <cell r="F678">
            <v>41211</v>
          </cell>
        </row>
        <row r="679">
          <cell r="A679">
            <v>676</v>
          </cell>
          <cell r="B679">
            <v>0.33259071750530933</v>
          </cell>
          <cell r="C679" t="str">
            <v>J34014</v>
          </cell>
          <cell r="D679" t="str">
            <v>C1SR</v>
          </cell>
          <cell r="E679">
            <v>40834</v>
          </cell>
          <cell r="F679">
            <v>41211</v>
          </cell>
        </row>
        <row r="680">
          <cell r="A680">
            <v>677</v>
          </cell>
          <cell r="B680">
            <v>0.79025413948453804</v>
          </cell>
          <cell r="C680" t="str">
            <v>J46878</v>
          </cell>
          <cell r="D680" t="str">
            <v>C1SR</v>
          </cell>
          <cell r="E680">
            <v>40840</v>
          </cell>
          <cell r="F680">
            <v>41211</v>
          </cell>
        </row>
        <row r="681">
          <cell r="A681">
            <v>678</v>
          </cell>
          <cell r="B681">
            <v>3.8015993105316337E-2</v>
          </cell>
          <cell r="C681" t="str">
            <v>J48855</v>
          </cell>
          <cell r="D681" t="str">
            <v>C1SR</v>
          </cell>
          <cell r="E681">
            <v>40840</v>
          </cell>
          <cell r="F681">
            <v>41211</v>
          </cell>
        </row>
        <row r="682">
          <cell r="A682">
            <v>679</v>
          </cell>
          <cell r="B682">
            <v>3.0816900265419056E-3</v>
          </cell>
          <cell r="C682" t="str">
            <v>J68850</v>
          </cell>
          <cell r="D682" t="str">
            <v>C1SR</v>
          </cell>
          <cell r="E682">
            <v>40862</v>
          </cell>
          <cell r="F682">
            <v>41211</v>
          </cell>
        </row>
        <row r="683">
          <cell r="A683">
            <v>680</v>
          </cell>
          <cell r="B683">
            <v>6.6246198531389688E-2</v>
          </cell>
          <cell r="C683" t="str">
            <v>J79024</v>
          </cell>
          <cell r="D683" t="str">
            <v>C1SR</v>
          </cell>
          <cell r="E683">
            <v>40865</v>
          </cell>
          <cell r="F683">
            <v>41211</v>
          </cell>
        </row>
        <row r="684">
          <cell r="A684">
            <v>681</v>
          </cell>
          <cell r="B684">
            <v>0.76056997565135365</v>
          </cell>
          <cell r="C684" t="str">
            <v>J80944</v>
          </cell>
          <cell r="D684" t="str">
            <v>C1SR</v>
          </cell>
          <cell r="E684">
            <v>40865</v>
          </cell>
          <cell r="F684">
            <v>41211</v>
          </cell>
        </row>
        <row r="685">
          <cell r="A685">
            <v>682</v>
          </cell>
          <cell r="B685">
            <v>0.8327386155998574</v>
          </cell>
          <cell r="C685" t="str">
            <v>J81815</v>
          </cell>
          <cell r="D685" t="str">
            <v>C1SR</v>
          </cell>
          <cell r="E685">
            <v>40865</v>
          </cell>
          <cell r="F685">
            <v>41211</v>
          </cell>
        </row>
        <row r="686">
          <cell r="A686">
            <v>683</v>
          </cell>
          <cell r="B686">
            <v>0.16004738179569478</v>
          </cell>
          <cell r="C686" t="str">
            <v>J85795</v>
          </cell>
          <cell r="D686" t="str">
            <v>C1SR</v>
          </cell>
          <cell r="E686">
            <v>40822</v>
          </cell>
          <cell r="F686">
            <v>41211</v>
          </cell>
        </row>
        <row r="687">
          <cell r="A687">
            <v>684</v>
          </cell>
          <cell r="B687">
            <v>0.79717340806633308</v>
          </cell>
          <cell r="C687" t="str">
            <v>J93088</v>
          </cell>
          <cell r="D687" t="str">
            <v>C1SR</v>
          </cell>
          <cell r="E687">
            <v>40875</v>
          </cell>
          <cell r="F687">
            <v>41211</v>
          </cell>
        </row>
        <row r="688">
          <cell r="A688">
            <v>685</v>
          </cell>
          <cell r="B688">
            <v>0.52192174113341938</v>
          </cell>
          <cell r="C688" t="str">
            <v>J93137</v>
          </cell>
          <cell r="D688" t="str">
            <v>C1SR</v>
          </cell>
          <cell r="E688">
            <v>40875</v>
          </cell>
          <cell r="F688">
            <v>41211</v>
          </cell>
        </row>
        <row r="689">
          <cell r="A689">
            <v>686</v>
          </cell>
          <cell r="B689">
            <v>0.49586668637072118</v>
          </cell>
          <cell r="C689" t="str">
            <v>J93824</v>
          </cell>
          <cell r="D689" t="str">
            <v>C1SR</v>
          </cell>
          <cell r="E689">
            <v>40875</v>
          </cell>
          <cell r="F689">
            <v>41211</v>
          </cell>
        </row>
        <row r="690">
          <cell r="A690">
            <v>687</v>
          </cell>
          <cell r="B690">
            <v>0.40174751256001739</v>
          </cell>
          <cell r="C690" t="str">
            <v>J22065</v>
          </cell>
          <cell r="D690" t="str">
            <v>C1SR</v>
          </cell>
          <cell r="E690">
            <v>40800</v>
          </cell>
          <cell r="F690">
            <v>41212</v>
          </cell>
        </row>
        <row r="691">
          <cell r="A691">
            <v>688</v>
          </cell>
          <cell r="B691">
            <v>0.26819216645312283</v>
          </cell>
          <cell r="C691" t="str">
            <v>J67095</v>
          </cell>
          <cell r="D691" t="str">
            <v>C1SR</v>
          </cell>
          <cell r="E691">
            <v>40862</v>
          </cell>
          <cell r="F691">
            <v>41212</v>
          </cell>
        </row>
        <row r="692">
          <cell r="A692">
            <v>689</v>
          </cell>
          <cell r="B692">
            <v>0.3636215667313859</v>
          </cell>
          <cell r="C692" t="str">
            <v>J78419</v>
          </cell>
          <cell r="D692" t="str">
            <v>C1SR</v>
          </cell>
          <cell r="E692">
            <v>40865</v>
          </cell>
          <cell r="F692">
            <v>41212</v>
          </cell>
        </row>
        <row r="693">
          <cell r="A693">
            <v>690</v>
          </cell>
          <cell r="B693">
            <v>0.83701519330217033</v>
          </cell>
          <cell r="C693" t="str">
            <v>J16879</v>
          </cell>
          <cell r="D693" t="str">
            <v>C1SR</v>
          </cell>
          <cell r="E693">
            <v>40812</v>
          </cell>
          <cell r="F693">
            <v>41215</v>
          </cell>
        </row>
        <row r="694">
          <cell r="A694">
            <v>691</v>
          </cell>
          <cell r="B694">
            <v>9.2807359981694537E-2</v>
          </cell>
          <cell r="C694" t="str">
            <v>J93350</v>
          </cell>
          <cell r="D694" t="str">
            <v>C1SR</v>
          </cell>
          <cell r="E694">
            <v>40875</v>
          </cell>
          <cell r="F694">
            <v>41215</v>
          </cell>
        </row>
        <row r="695">
          <cell r="A695">
            <v>692</v>
          </cell>
          <cell r="B695">
            <v>0.45247235588318391</v>
          </cell>
          <cell r="C695" t="str">
            <v>J28285</v>
          </cell>
          <cell r="D695" t="str">
            <v>C1SR</v>
          </cell>
          <cell r="E695">
            <v>40828</v>
          </cell>
          <cell r="F695">
            <v>41218</v>
          </cell>
        </row>
        <row r="696">
          <cell r="A696">
            <v>693</v>
          </cell>
          <cell r="B696">
            <v>0.42946989534045332</v>
          </cell>
          <cell r="C696" t="str">
            <v>H53420</v>
          </cell>
          <cell r="D696" t="str">
            <v>C1SR</v>
          </cell>
          <cell r="E696">
            <v>40598</v>
          </cell>
          <cell r="F696">
            <v>41219</v>
          </cell>
        </row>
        <row r="697">
          <cell r="A697">
            <v>694</v>
          </cell>
          <cell r="B697">
            <v>0.30547009118063051</v>
          </cell>
          <cell r="C697" t="str">
            <v>H62547</v>
          </cell>
          <cell r="D697" t="str">
            <v>C1SR</v>
          </cell>
          <cell r="E697">
            <v>40638</v>
          </cell>
          <cell r="F697">
            <v>41219</v>
          </cell>
        </row>
        <row r="698">
          <cell r="A698">
            <v>695</v>
          </cell>
          <cell r="B698">
            <v>0.63112360930024869</v>
          </cell>
          <cell r="C698" t="str">
            <v>H75798</v>
          </cell>
          <cell r="D698" t="str">
            <v>C1SR</v>
          </cell>
          <cell r="E698">
            <v>40744</v>
          </cell>
          <cell r="F698">
            <v>41219</v>
          </cell>
        </row>
        <row r="699">
          <cell r="A699">
            <v>696</v>
          </cell>
          <cell r="B699">
            <v>0.31597887028036586</v>
          </cell>
          <cell r="C699" t="str">
            <v>J42119</v>
          </cell>
          <cell r="D699" t="str">
            <v>C1SR</v>
          </cell>
          <cell r="E699">
            <v>40834</v>
          </cell>
          <cell r="F699">
            <v>41219</v>
          </cell>
        </row>
        <row r="700">
          <cell r="A700">
            <v>697</v>
          </cell>
          <cell r="B700">
            <v>0.13005797763729166</v>
          </cell>
          <cell r="C700" t="str">
            <v>J55512</v>
          </cell>
          <cell r="D700" t="str">
            <v>C1SR</v>
          </cell>
          <cell r="E700">
            <v>40855</v>
          </cell>
          <cell r="F700">
            <v>41219</v>
          </cell>
        </row>
        <row r="701">
          <cell r="A701">
            <v>698</v>
          </cell>
          <cell r="B701">
            <v>0.42096326883460966</v>
          </cell>
          <cell r="C701" t="str">
            <v>J61820</v>
          </cell>
          <cell r="D701" t="str">
            <v>C1SR</v>
          </cell>
          <cell r="E701">
            <v>40855</v>
          </cell>
          <cell r="F701">
            <v>41219</v>
          </cell>
        </row>
        <row r="702">
          <cell r="A702">
            <v>699</v>
          </cell>
          <cell r="B702">
            <v>0.43106397075158753</v>
          </cell>
          <cell r="C702" t="str">
            <v>J65263</v>
          </cell>
          <cell r="D702" t="str">
            <v>C1SR</v>
          </cell>
          <cell r="E702">
            <v>40862</v>
          </cell>
          <cell r="F702">
            <v>41219</v>
          </cell>
        </row>
        <row r="703">
          <cell r="A703">
            <v>700</v>
          </cell>
          <cell r="B703">
            <v>0.81676968915980663</v>
          </cell>
          <cell r="C703" t="str">
            <v>J69201</v>
          </cell>
          <cell r="D703" t="str">
            <v>C1SR</v>
          </cell>
          <cell r="E703">
            <v>40862</v>
          </cell>
          <cell r="F703">
            <v>41219</v>
          </cell>
        </row>
        <row r="704">
          <cell r="A704">
            <v>701</v>
          </cell>
          <cell r="B704">
            <v>0.65570123157853566</v>
          </cell>
          <cell r="C704" t="str">
            <v>J73408</v>
          </cell>
          <cell r="D704" t="str">
            <v>C1SR</v>
          </cell>
          <cell r="E704">
            <v>40822</v>
          </cell>
          <cell r="F704">
            <v>41219</v>
          </cell>
        </row>
        <row r="705">
          <cell r="A705">
            <v>702</v>
          </cell>
          <cell r="B705">
            <v>0.74215892105444226</v>
          </cell>
          <cell r="C705" t="str">
            <v>J81623</v>
          </cell>
          <cell r="D705" t="str">
            <v>C1SR</v>
          </cell>
          <cell r="E705">
            <v>40865</v>
          </cell>
          <cell r="F705">
            <v>41219</v>
          </cell>
        </row>
        <row r="706">
          <cell r="A706">
            <v>703</v>
          </cell>
          <cell r="B706">
            <v>0.69613316790839053</v>
          </cell>
          <cell r="C706" t="str">
            <v>J93911</v>
          </cell>
          <cell r="D706" t="str">
            <v>C1SR</v>
          </cell>
          <cell r="E706">
            <v>40875</v>
          </cell>
          <cell r="F706">
            <v>41219</v>
          </cell>
        </row>
        <row r="707">
          <cell r="A707">
            <v>704</v>
          </cell>
          <cell r="B707">
            <v>0.36678893531022716</v>
          </cell>
          <cell r="C707" t="str">
            <v>J95060</v>
          </cell>
          <cell r="D707" t="str">
            <v>C1SR</v>
          </cell>
          <cell r="E707">
            <v>40875</v>
          </cell>
          <cell r="F707">
            <v>41219</v>
          </cell>
        </row>
        <row r="708">
          <cell r="A708">
            <v>705</v>
          </cell>
          <cell r="B708">
            <v>0.91864888941348855</v>
          </cell>
          <cell r="C708" t="str">
            <v>J95215</v>
          </cell>
          <cell r="D708" t="str">
            <v>C1SR</v>
          </cell>
          <cell r="E708">
            <v>40875</v>
          </cell>
          <cell r="F708">
            <v>41219</v>
          </cell>
        </row>
        <row r="709">
          <cell r="A709">
            <v>706</v>
          </cell>
          <cell r="B709">
            <v>0.26842119242862283</v>
          </cell>
          <cell r="C709" t="str">
            <v>J81153</v>
          </cell>
          <cell r="D709" t="str">
            <v>C1SR</v>
          </cell>
          <cell r="E709">
            <v>40865</v>
          </cell>
          <cell r="F709">
            <v>41220</v>
          </cell>
        </row>
        <row r="710">
          <cell r="A710">
            <v>707</v>
          </cell>
          <cell r="B710">
            <v>0.85842753552727635</v>
          </cell>
          <cell r="C710" t="str">
            <v>J05521</v>
          </cell>
          <cell r="D710" t="str">
            <v>C1SR</v>
          </cell>
          <cell r="E710">
            <v>40798</v>
          </cell>
          <cell r="F710">
            <v>41221</v>
          </cell>
        </row>
        <row r="711">
          <cell r="A711">
            <v>708</v>
          </cell>
          <cell r="B711">
            <v>0.51584593494583053</v>
          </cell>
          <cell r="C711" t="str">
            <v>J16069</v>
          </cell>
          <cell r="D711" t="str">
            <v>C1SR</v>
          </cell>
          <cell r="E711">
            <v>40812</v>
          </cell>
          <cell r="F711">
            <v>41221</v>
          </cell>
        </row>
        <row r="712">
          <cell r="A712">
            <v>709</v>
          </cell>
          <cell r="B712">
            <v>2.6025200860982922E-3</v>
          </cell>
          <cell r="C712" t="str">
            <v>J60840</v>
          </cell>
          <cell r="D712" t="str">
            <v>C1SR</v>
          </cell>
          <cell r="E712">
            <v>40855</v>
          </cell>
          <cell r="F712">
            <v>41221</v>
          </cell>
        </row>
        <row r="713">
          <cell r="A713">
            <v>710</v>
          </cell>
          <cell r="B713">
            <v>7.5968103898283901E-2</v>
          </cell>
          <cell r="C713" t="str">
            <v>H57693</v>
          </cell>
          <cell r="D713" t="str">
            <v>C1SR</v>
          </cell>
          <cell r="E713">
            <v>40631</v>
          </cell>
          <cell r="F713">
            <v>41222</v>
          </cell>
        </row>
        <row r="714">
          <cell r="A714">
            <v>711</v>
          </cell>
          <cell r="B714">
            <v>0.94723317528248885</v>
          </cell>
          <cell r="C714" t="str">
            <v>H70080</v>
          </cell>
          <cell r="D714" t="str">
            <v>C1SR</v>
          </cell>
          <cell r="E714">
            <v>40682</v>
          </cell>
          <cell r="F714">
            <v>41222</v>
          </cell>
        </row>
        <row r="715">
          <cell r="A715">
            <v>712</v>
          </cell>
          <cell r="B715">
            <v>0.98188300100345394</v>
          </cell>
          <cell r="C715" t="str">
            <v>J00272</v>
          </cell>
          <cell r="D715" t="str">
            <v>C1SR</v>
          </cell>
          <cell r="E715">
            <v>40798</v>
          </cell>
          <cell r="F715">
            <v>41222</v>
          </cell>
        </row>
        <row r="716">
          <cell r="A716">
            <v>713</v>
          </cell>
          <cell r="B716">
            <v>0.33975447708944162</v>
          </cell>
          <cell r="C716" t="str">
            <v>J20250</v>
          </cell>
          <cell r="D716" t="str">
            <v>C1SR</v>
          </cell>
          <cell r="E716">
            <v>40800</v>
          </cell>
          <cell r="F716">
            <v>41222</v>
          </cell>
        </row>
        <row r="717">
          <cell r="A717">
            <v>714</v>
          </cell>
          <cell r="B717">
            <v>0.4968536880212191</v>
          </cell>
          <cell r="C717" t="str">
            <v>J46696</v>
          </cell>
          <cell r="D717" t="str">
            <v>C1SR</v>
          </cell>
          <cell r="E717">
            <v>40840</v>
          </cell>
          <cell r="F717">
            <v>41222</v>
          </cell>
        </row>
        <row r="718">
          <cell r="A718">
            <v>715</v>
          </cell>
          <cell r="B718">
            <v>0.46679604575890854</v>
          </cell>
          <cell r="C718" t="str">
            <v>J81493</v>
          </cell>
          <cell r="D718" t="str">
            <v>C1SR</v>
          </cell>
          <cell r="E718">
            <v>40865</v>
          </cell>
          <cell r="F718">
            <v>41222</v>
          </cell>
        </row>
        <row r="719">
          <cell r="A719">
            <v>716</v>
          </cell>
          <cell r="B719">
            <v>0.47655363907314496</v>
          </cell>
          <cell r="C719" t="str">
            <v>J62519</v>
          </cell>
          <cell r="D719" t="str">
            <v>C1SR</v>
          </cell>
          <cell r="E719">
            <v>40862</v>
          </cell>
          <cell r="F719">
            <v>41225</v>
          </cell>
        </row>
        <row r="720">
          <cell r="A720">
            <v>717</v>
          </cell>
          <cell r="B720">
            <v>0.39431482989825228</v>
          </cell>
          <cell r="C720" t="str">
            <v>H54152</v>
          </cell>
          <cell r="D720" t="str">
            <v>C1SR</v>
          </cell>
          <cell r="E720">
            <v>40631</v>
          </cell>
          <cell r="F720">
            <v>41229</v>
          </cell>
        </row>
        <row r="721">
          <cell r="A721">
            <v>718</v>
          </cell>
          <cell r="B721">
            <v>0.52242652450485794</v>
          </cell>
          <cell r="C721" t="str">
            <v>J79751</v>
          </cell>
          <cell r="D721" t="str">
            <v>C1SR</v>
          </cell>
          <cell r="E721">
            <v>40865</v>
          </cell>
          <cell r="F721">
            <v>41229</v>
          </cell>
        </row>
        <row r="722">
          <cell r="A722">
            <v>719</v>
          </cell>
          <cell r="B722">
            <v>0.30690363725525249</v>
          </cell>
          <cell r="C722" t="str">
            <v>H56856</v>
          </cell>
          <cell r="D722" t="str">
            <v>C1SR</v>
          </cell>
          <cell r="E722">
            <v>40631</v>
          </cell>
          <cell r="F722">
            <v>41232</v>
          </cell>
        </row>
        <row r="723">
          <cell r="A723">
            <v>720</v>
          </cell>
          <cell r="B723">
            <v>0.86354720558167597</v>
          </cell>
          <cell r="C723" t="str">
            <v>H60641</v>
          </cell>
          <cell r="D723" t="str">
            <v>C1SR</v>
          </cell>
          <cell r="E723">
            <v>40638</v>
          </cell>
          <cell r="F723">
            <v>41232</v>
          </cell>
        </row>
        <row r="724">
          <cell r="A724">
            <v>721</v>
          </cell>
          <cell r="B724">
            <v>0.79870011343743541</v>
          </cell>
          <cell r="C724" t="str">
            <v>H66479</v>
          </cell>
          <cell r="D724" t="str">
            <v>C1SR</v>
          </cell>
          <cell r="E724">
            <v>40682</v>
          </cell>
          <cell r="F724">
            <v>41232</v>
          </cell>
        </row>
        <row r="725">
          <cell r="A725">
            <v>722</v>
          </cell>
          <cell r="B725">
            <v>0.70131222152667161</v>
          </cell>
          <cell r="C725" t="str">
            <v>H75462</v>
          </cell>
          <cell r="D725" t="str">
            <v>C1SR</v>
          </cell>
          <cell r="E725">
            <v>40744</v>
          </cell>
          <cell r="F725">
            <v>41232</v>
          </cell>
        </row>
        <row r="726">
          <cell r="A726">
            <v>723</v>
          </cell>
          <cell r="B726">
            <v>0.69704816881145215</v>
          </cell>
          <cell r="C726" t="str">
            <v>H76978</v>
          </cell>
          <cell r="D726" t="str">
            <v>C1SR</v>
          </cell>
          <cell r="E726">
            <v>40767</v>
          </cell>
          <cell r="F726">
            <v>41232</v>
          </cell>
        </row>
        <row r="727">
          <cell r="A727">
            <v>724</v>
          </cell>
          <cell r="B727">
            <v>0.25949280557680476</v>
          </cell>
          <cell r="C727" t="str">
            <v>J09306</v>
          </cell>
          <cell r="D727" t="str">
            <v>C1SR</v>
          </cell>
          <cell r="E727">
            <v>40798</v>
          </cell>
          <cell r="F727">
            <v>41232</v>
          </cell>
        </row>
        <row r="728">
          <cell r="A728">
            <v>725</v>
          </cell>
          <cell r="B728">
            <v>0.87012910730465987</v>
          </cell>
          <cell r="C728" t="str">
            <v>J60663</v>
          </cell>
          <cell r="D728" t="str">
            <v>C1SR</v>
          </cell>
          <cell r="E728">
            <v>40855</v>
          </cell>
          <cell r="F728">
            <v>41232</v>
          </cell>
        </row>
        <row r="729">
          <cell r="A729">
            <v>726</v>
          </cell>
          <cell r="B729">
            <v>0.64107759085842575</v>
          </cell>
          <cell r="C729" t="str">
            <v>J68215</v>
          </cell>
          <cell r="D729" t="str">
            <v>C1SR</v>
          </cell>
          <cell r="E729">
            <v>40862</v>
          </cell>
          <cell r="F729">
            <v>41232</v>
          </cell>
        </row>
        <row r="730">
          <cell r="A730">
            <v>727</v>
          </cell>
          <cell r="B730">
            <v>0.27243937533484486</v>
          </cell>
          <cell r="C730" t="str">
            <v>J78897</v>
          </cell>
          <cell r="D730" t="str">
            <v>C1SR</v>
          </cell>
          <cell r="E730">
            <v>40865</v>
          </cell>
          <cell r="F730">
            <v>41232</v>
          </cell>
        </row>
        <row r="731">
          <cell r="A731">
            <v>728</v>
          </cell>
          <cell r="B731">
            <v>9.9041563951832057E-2</v>
          </cell>
          <cell r="C731" t="str">
            <v>J83218</v>
          </cell>
          <cell r="D731" t="str">
            <v>C1SR</v>
          </cell>
          <cell r="E731">
            <v>40812</v>
          </cell>
          <cell r="F731">
            <v>41232</v>
          </cell>
        </row>
        <row r="732">
          <cell r="A732">
            <v>729</v>
          </cell>
          <cell r="B732">
            <v>0.57720913468773727</v>
          </cell>
          <cell r="C732" t="str">
            <v>H71985</v>
          </cell>
          <cell r="D732" t="str">
            <v>C1SR</v>
          </cell>
          <cell r="E732">
            <v>40682</v>
          </cell>
          <cell r="F732">
            <v>41240</v>
          </cell>
        </row>
        <row r="733">
          <cell r="A733">
            <v>730</v>
          </cell>
          <cell r="B733">
            <v>0.71517684239388057</v>
          </cell>
          <cell r="C733" t="str">
            <v>J20466</v>
          </cell>
          <cell r="D733" t="str">
            <v>C1SR</v>
          </cell>
          <cell r="E733">
            <v>40800</v>
          </cell>
          <cell r="F733">
            <v>41240</v>
          </cell>
        </row>
        <row r="734">
          <cell r="A734">
            <v>731</v>
          </cell>
          <cell r="B734">
            <v>0.15745869387106359</v>
          </cell>
          <cell r="C734" t="str">
            <v>J68266</v>
          </cell>
          <cell r="D734" t="str">
            <v>C1SR</v>
          </cell>
          <cell r="E734">
            <v>40862</v>
          </cell>
          <cell r="F734">
            <v>41240</v>
          </cell>
        </row>
        <row r="735">
          <cell r="A735">
            <v>732</v>
          </cell>
          <cell r="B735">
            <v>0.37044824850263725</v>
          </cell>
          <cell r="C735" t="str">
            <v>J92245</v>
          </cell>
          <cell r="D735" t="str">
            <v>C1SR</v>
          </cell>
          <cell r="E735">
            <v>40862</v>
          </cell>
          <cell r="F735">
            <v>41240</v>
          </cell>
        </row>
        <row r="736">
          <cell r="A736">
            <v>733</v>
          </cell>
          <cell r="B736">
            <v>0.64819294687220141</v>
          </cell>
          <cell r="C736" t="str">
            <v>J92261</v>
          </cell>
          <cell r="D736" t="str">
            <v>C1SR</v>
          </cell>
          <cell r="E736">
            <v>40862</v>
          </cell>
          <cell r="F736">
            <v>41240</v>
          </cell>
        </row>
        <row r="737">
          <cell r="A737">
            <v>734</v>
          </cell>
          <cell r="B737">
            <v>0.63440797337790866</v>
          </cell>
          <cell r="C737" t="str">
            <v>J35717</v>
          </cell>
          <cell r="D737" t="str">
            <v>C1SR</v>
          </cell>
          <cell r="E737">
            <v>40834</v>
          </cell>
          <cell r="F737">
            <v>41241</v>
          </cell>
        </row>
        <row r="738">
          <cell r="A738">
            <v>735</v>
          </cell>
          <cell r="B738">
            <v>0.46563141067376568</v>
          </cell>
          <cell r="C738" t="str">
            <v>J71634</v>
          </cell>
          <cell r="D738" t="str">
            <v>C1SR</v>
          </cell>
          <cell r="E738">
            <v>40862</v>
          </cell>
          <cell r="F738">
            <v>41241</v>
          </cell>
        </row>
        <row r="739">
          <cell r="A739">
            <v>736</v>
          </cell>
          <cell r="B739">
            <v>0.52557566802958577</v>
          </cell>
          <cell r="C739" t="str">
            <v>J96977</v>
          </cell>
          <cell r="D739" t="str">
            <v>C1SR</v>
          </cell>
          <cell r="E739">
            <v>40875</v>
          </cell>
          <cell r="F739">
            <v>41241</v>
          </cell>
        </row>
        <row r="740">
          <cell r="A740">
            <v>737</v>
          </cell>
          <cell r="B740">
            <v>0.63398305021689183</v>
          </cell>
          <cell r="C740" t="str">
            <v>J23492</v>
          </cell>
          <cell r="D740" t="str">
            <v>C1SR</v>
          </cell>
          <cell r="E740">
            <v>40828</v>
          </cell>
          <cell r="F740">
            <v>41242</v>
          </cell>
        </row>
        <row r="741">
          <cell r="A741">
            <v>738</v>
          </cell>
          <cell r="B741">
            <v>0.82146437290065777</v>
          </cell>
          <cell r="C741" t="str">
            <v>J81480</v>
          </cell>
          <cell r="D741" t="str">
            <v>C1SR</v>
          </cell>
          <cell r="E741">
            <v>40865</v>
          </cell>
          <cell r="F741">
            <v>41242</v>
          </cell>
        </row>
        <row r="742">
          <cell r="A742">
            <v>739</v>
          </cell>
          <cell r="B742">
            <v>0.40565631093918042</v>
          </cell>
          <cell r="C742" t="str">
            <v>J00572</v>
          </cell>
          <cell r="D742" t="str">
            <v>C1SR</v>
          </cell>
          <cell r="E742">
            <v>40798</v>
          </cell>
          <cell r="F742">
            <v>41243</v>
          </cell>
        </row>
        <row r="743">
          <cell r="A743">
            <v>740</v>
          </cell>
          <cell r="B743">
            <v>0.85727864423977707</v>
          </cell>
          <cell r="C743" t="str">
            <v>J05671</v>
          </cell>
          <cell r="D743" t="str">
            <v>C1SR</v>
          </cell>
          <cell r="E743">
            <v>40798</v>
          </cell>
          <cell r="F743">
            <v>41243</v>
          </cell>
        </row>
        <row r="744">
          <cell r="A744">
            <v>741</v>
          </cell>
          <cell r="B744">
            <v>0.63555247172252727</v>
          </cell>
          <cell r="C744" t="str">
            <v>J46960</v>
          </cell>
          <cell r="D744" t="str">
            <v>C1SR</v>
          </cell>
          <cell r="E744">
            <v>40840</v>
          </cell>
          <cell r="F744">
            <v>41243</v>
          </cell>
        </row>
        <row r="745">
          <cell r="A745">
            <v>742</v>
          </cell>
          <cell r="B745">
            <v>0.61916884545071982</v>
          </cell>
          <cell r="C745" t="str">
            <v>J48904</v>
          </cell>
          <cell r="D745" t="str">
            <v>C1SR</v>
          </cell>
          <cell r="E745">
            <v>40840</v>
          </cell>
          <cell r="F745">
            <v>41243</v>
          </cell>
        </row>
        <row r="746">
          <cell r="A746">
            <v>743</v>
          </cell>
          <cell r="B746">
            <v>0.93137159836467009</v>
          </cell>
          <cell r="C746" t="str">
            <v>J62661</v>
          </cell>
          <cell r="D746" t="str">
            <v>C1SR</v>
          </cell>
          <cell r="E746">
            <v>40862</v>
          </cell>
          <cell r="F746">
            <v>41243</v>
          </cell>
        </row>
        <row r="747">
          <cell r="A747">
            <v>744</v>
          </cell>
          <cell r="B747">
            <v>0.38933465397272771</v>
          </cell>
          <cell r="C747" t="str">
            <v>J81052</v>
          </cell>
          <cell r="D747" t="str">
            <v>C1SR</v>
          </cell>
          <cell r="E747">
            <v>40865</v>
          </cell>
          <cell r="F747">
            <v>41243</v>
          </cell>
        </row>
        <row r="748">
          <cell r="A748">
            <v>745</v>
          </cell>
          <cell r="B748">
            <v>0.15287835690479801</v>
          </cell>
          <cell r="C748" t="str">
            <v>H50628</v>
          </cell>
          <cell r="D748" t="str">
            <v>C1SR</v>
          </cell>
          <cell r="E748">
            <v>40598</v>
          </cell>
          <cell r="F748">
            <v>41246</v>
          </cell>
        </row>
        <row r="749">
          <cell r="A749">
            <v>746</v>
          </cell>
          <cell r="B749">
            <v>0.31736005166425985</v>
          </cell>
          <cell r="C749" t="str">
            <v>H52474</v>
          </cell>
          <cell r="D749" t="str">
            <v>C1SR</v>
          </cell>
          <cell r="E749">
            <v>40598</v>
          </cell>
          <cell r="F749">
            <v>41246</v>
          </cell>
        </row>
        <row r="750">
          <cell r="A750">
            <v>747</v>
          </cell>
          <cell r="B750">
            <v>0.35440853489098634</v>
          </cell>
          <cell r="C750" t="str">
            <v>H74472</v>
          </cell>
          <cell r="D750" t="str">
            <v>C1SR</v>
          </cell>
          <cell r="E750">
            <v>40744</v>
          </cell>
          <cell r="F750">
            <v>41246</v>
          </cell>
        </row>
        <row r="751">
          <cell r="A751">
            <v>748</v>
          </cell>
          <cell r="B751">
            <v>2.4817780215997676E-2</v>
          </cell>
          <cell r="C751" t="str">
            <v>H75166</v>
          </cell>
          <cell r="D751" t="str">
            <v>C1SR</v>
          </cell>
          <cell r="E751">
            <v>40744</v>
          </cell>
          <cell r="F751">
            <v>41246</v>
          </cell>
        </row>
        <row r="752">
          <cell r="A752">
            <v>749</v>
          </cell>
          <cell r="B752">
            <v>0.74173831919960598</v>
          </cell>
          <cell r="C752" t="str">
            <v>H75393</v>
          </cell>
          <cell r="D752" t="str">
            <v>C1SR</v>
          </cell>
          <cell r="E752">
            <v>40744</v>
          </cell>
          <cell r="F752">
            <v>41246</v>
          </cell>
        </row>
        <row r="753">
          <cell r="A753">
            <v>750</v>
          </cell>
          <cell r="B753">
            <v>8.1988855068816258E-2</v>
          </cell>
          <cell r="C753" t="str">
            <v>J20325</v>
          </cell>
          <cell r="D753" t="str">
            <v>C1SR</v>
          </cell>
          <cell r="E753">
            <v>40800</v>
          </cell>
          <cell r="F753">
            <v>41246</v>
          </cell>
        </row>
        <row r="754">
          <cell r="A754">
            <v>751</v>
          </cell>
          <cell r="B754">
            <v>0.69763807373580511</v>
          </cell>
          <cell r="C754" t="str">
            <v>J20420</v>
          </cell>
          <cell r="D754" t="str">
            <v>C1SR</v>
          </cell>
          <cell r="E754">
            <v>40800</v>
          </cell>
          <cell r="F754">
            <v>41246</v>
          </cell>
        </row>
        <row r="755">
          <cell r="A755">
            <v>752</v>
          </cell>
          <cell r="B755">
            <v>0.34994126278160087</v>
          </cell>
          <cell r="C755" t="str">
            <v>J55055</v>
          </cell>
          <cell r="D755" t="str">
            <v>C1SR</v>
          </cell>
          <cell r="E755">
            <v>40855</v>
          </cell>
          <cell r="F755">
            <v>41246</v>
          </cell>
        </row>
        <row r="756">
          <cell r="A756">
            <v>753</v>
          </cell>
          <cell r="B756">
            <v>0.60374212004685046</v>
          </cell>
          <cell r="C756" t="str">
            <v>J68239</v>
          </cell>
          <cell r="D756" t="str">
            <v>C1SR</v>
          </cell>
          <cell r="E756">
            <v>40862</v>
          </cell>
          <cell r="F756">
            <v>41246</v>
          </cell>
        </row>
        <row r="757">
          <cell r="A757">
            <v>754</v>
          </cell>
          <cell r="B757">
            <v>0.13901945312188402</v>
          </cell>
          <cell r="C757" t="str">
            <v>J81580</v>
          </cell>
          <cell r="D757" t="str">
            <v>C1SR</v>
          </cell>
          <cell r="E757">
            <v>40865</v>
          </cell>
          <cell r="F757">
            <v>41246</v>
          </cell>
        </row>
        <row r="758">
          <cell r="A758">
            <v>755</v>
          </cell>
          <cell r="B758">
            <v>0.30290125874954943</v>
          </cell>
          <cell r="C758" t="str">
            <v>H59119</v>
          </cell>
          <cell r="D758" t="str">
            <v>C1SR</v>
          </cell>
          <cell r="E758">
            <v>40631</v>
          </cell>
          <cell r="F758">
            <v>41250</v>
          </cell>
        </row>
        <row r="759">
          <cell r="A759">
            <v>756</v>
          </cell>
          <cell r="B759">
            <v>0.28400342534737033</v>
          </cell>
          <cell r="C759" t="str">
            <v>J51015</v>
          </cell>
          <cell r="D759" t="str">
            <v>C1SR</v>
          </cell>
          <cell r="E759">
            <v>40840</v>
          </cell>
          <cell r="F759">
            <v>41250</v>
          </cell>
        </row>
        <row r="760">
          <cell r="A760">
            <v>757</v>
          </cell>
          <cell r="B760">
            <v>0.84305342823549967</v>
          </cell>
          <cell r="C760" t="str">
            <v>J65588</v>
          </cell>
          <cell r="D760" t="str">
            <v>C1SR</v>
          </cell>
          <cell r="E760">
            <v>40862</v>
          </cell>
          <cell r="F760">
            <v>41250</v>
          </cell>
        </row>
        <row r="761">
          <cell r="A761">
            <v>758</v>
          </cell>
          <cell r="B761">
            <v>0.88529159026527993</v>
          </cell>
          <cell r="C761" t="str">
            <v>J77494</v>
          </cell>
          <cell r="D761" t="str">
            <v>C1SR</v>
          </cell>
          <cell r="E761">
            <v>40865</v>
          </cell>
          <cell r="F761">
            <v>41250</v>
          </cell>
        </row>
        <row r="762">
          <cell r="A762">
            <v>759</v>
          </cell>
          <cell r="B762">
            <v>0.61515638242016812</v>
          </cell>
          <cell r="C762" t="str">
            <v>J96146</v>
          </cell>
          <cell r="D762" t="str">
            <v>C1SR</v>
          </cell>
          <cell r="E762">
            <v>40875</v>
          </cell>
          <cell r="F762">
            <v>41250</v>
          </cell>
        </row>
        <row r="763">
          <cell r="A763">
            <v>760</v>
          </cell>
          <cell r="B763">
            <v>0.96292446343572791</v>
          </cell>
          <cell r="C763" t="str">
            <v>J42911</v>
          </cell>
          <cell r="D763" t="str">
            <v>C1SR</v>
          </cell>
          <cell r="E763">
            <v>40834</v>
          </cell>
          <cell r="F763">
            <v>41253</v>
          </cell>
        </row>
        <row r="764">
          <cell r="A764">
            <v>761</v>
          </cell>
          <cell r="B764">
            <v>0.25437327956140243</v>
          </cell>
          <cell r="C764" t="str">
            <v>J60501</v>
          </cell>
          <cell r="D764" t="str">
            <v>C1SR</v>
          </cell>
          <cell r="E764">
            <v>40855</v>
          </cell>
          <cell r="F764">
            <v>41253</v>
          </cell>
        </row>
        <row r="765">
          <cell r="A765">
            <v>762</v>
          </cell>
          <cell r="B765">
            <v>0.76529313146068068</v>
          </cell>
          <cell r="C765" t="str">
            <v>H49777</v>
          </cell>
          <cell r="D765" t="str">
            <v>C1SR</v>
          </cell>
          <cell r="E765">
            <v>40598</v>
          </cell>
          <cell r="F765">
            <v>41254</v>
          </cell>
        </row>
        <row r="766">
          <cell r="A766">
            <v>763</v>
          </cell>
          <cell r="B766">
            <v>0.3275306414367557</v>
          </cell>
          <cell r="C766" t="str">
            <v>J20927</v>
          </cell>
          <cell r="D766" t="str">
            <v>C1SR</v>
          </cell>
          <cell r="E766">
            <v>40800</v>
          </cell>
          <cell r="F766">
            <v>41254</v>
          </cell>
        </row>
        <row r="767">
          <cell r="A767">
            <v>764</v>
          </cell>
          <cell r="B767">
            <v>0.49941963636543363</v>
          </cell>
          <cell r="C767" t="str">
            <v>J94765</v>
          </cell>
          <cell r="D767" t="str">
            <v>C1SR</v>
          </cell>
          <cell r="E767">
            <v>40875</v>
          </cell>
          <cell r="F767">
            <v>41254</v>
          </cell>
        </row>
        <row r="768">
          <cell r="A768">
            <v>765</v>
          </cell>
          <cell r="B768">
            <v>0.61182348944705423</v>
          </cell>
          <cell r="C768" t="str">
            <v>H56852</v>
          </cell>
          <cell r="D768" t="str">
            <v>C1SR</v>
          </cell>
          <cell r="E768">
            <v>40631</v>
          </cell>
          <cell r="F768">
            <v>41255</v>
          </cell>
        </row>
        <row r="769">
          <cell r="A769">
            <v>766</v>
          </cell>
          <cell r="B769">
            <v>0.23874334721191348</v>
          </cell>
          <cell r="C769" t="str">
            <v>H58389</v>
          </cell>
          <cell r="D769" t="str">
            <v>C1SR</v>
          </cell>
          <cell r="E769">
            <v>40631</v>
          </cell>
          <cell r="F769">
            <v>41255</v>
          </cell>
        </row>
        <row r="770">
          <cell r="A770">
            <v>767</v>
          </cell>
          <cell r="B770">
            <v>0.3038007748105539</v>
          </cell>
          <cell r="C770" t="str">
            <v>J36509</v>
          </cell>
          <cell r="D770" t="str">
            <v>C1SR</v>
          </cell>
          <cell r="E770">
            <v>40834</v>
          </cell>
          <cell r="F770">
            <v>41255</v>
          </cell>
        </row>
        <row r="771">
          <cell r="A771">
            <v>768</v>
          </cell>
          <cell r="B771">
            <v>0.1563204451679695</v>
          </cell>
          <cell r="C771" t="str">
            <v>J37988</v>
          </cell>
          <cell r="D771" t="str">
            <v>C1SR</v>
          </cell>
          <cell r="E771">
            <v>40834</v>
          </cell>
          <cell r="F771">
            <v>41255</v>
          </cell>
        </row>
        <row r="772">
          <cell r="A772">
            <v>769</v>
          </cell>
          <cell r="B772">
            <v>0.85348736688550708</v>
          </cell>
          <cell r="C772" t="str">
            <v>J64839</v>
          </cell>
          <cell r="D772" t="str">
            <v>C1SR</v>
          </cell>
          <cell r="E772">
            <v>40862</v>
          </cell>
          <cell r="F772">
            <v>41255</v>
          </cell>
        </row>
        <row r="773">
          <cell r="A773">
            <v>770</v>
          </cell>
          <cell r="B773">
            <v>0.83413331680210734</v>
          </cell>
          <cell r="C773" t="str">
            <v>J68826</v>
          </cell>
          <cell r="D773" t="str">
            <v>C1SR</v>
          </cell>
          <cell r="E773">
            <v>40862</v>
          </cell>
          <cell r="F773">
            <v>41255</v>
          </cell>
        </row>
        <row r="774">
          <cell r="A774">
            <v>771</v>
          </cell>
          <cell r="B774">
            <v>0.63830469576012028</v>
          </cell>
          <cell r="C774" t="str">
            <v>J69391</v>
          </cell>
          <cell r="D774" t="str">
            <v>C1SR</v>
          </cell>
          <cell r="E774">
            <v>40862</v>
          </cell>
          <cell r="F774">
            <v>41255</v>
          </cell>
        </row>
        <row r="775">
          <cell r="A775">
            <v>772</v>
          </cell>
          <cell r="B775">
            <v>0.84443382286589597</v>
          </cell>
          <cell r="C775" t="str">
            <v>J85193</v>
          </cell>
          <cell r="D775" t="str">
            <v>C1SR</v>
          </cell>
          <cell r="E775">
            <v>40822</v>
          </cell>
          <cell r="F775">
            <v>41255</v>
          </cell>
        </row>
        <row r="776">
          <cell r="A776">
            <v>773</v>
          </cell>
          <cell r="B776">
            <v>0.20315099889350485</v>
          </cell>
          <cell r="C776" t="str">
            <v>J44242</v>
          </cell>
          <cell r="D776" t="str">
            <v>C1SR</v>
          </cell>
          <cell r="E776">
            <v>40840</v>
          </cell>
          <cell r="F776">
            <v>41256</v>
          </cell>
        </row>
        <row r="777">
          <cell r="A777">
            <v>774</v>
          </cell>
          <cell r="B777">
            <v>0.33465756333553065</v>
          </cell>
          <cell r="C777" t="str">
            <v>J55178</v>
          </cell>
          <cell r="D777" t="str">
            <v>C1SR</v>
          </cell>
          <cell r="E777">
            <v>40855</v>
          </cell>
          <cell r="F777">
            <v>41256</v>
          </cell>
        </row>
        <row r="778">
          <cell r="A778">
            <v>775</v>
          </cell>
          <cell r="B778">
            <v>6.964720424698867E-3</v>
          </cell>
          <cell r="C778" t="str">
            <v>H53367</v>
          </cell>
          <cell r="D778" t="str">
            <v>C1SR</v>
          </cell>
          <cell r="E778">
            <v>40598</v>
          </cell>
          <cell r="F778">
            <v>41270</v>
          </cell>
        </row>
      </sheetData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OR VP Assumptions"/>
      <sheetName val="PROCEDURES"/>
      <sheetName val="Dist List"/>
      <sheetName val="UPDATES"/>
      <sheetName val="DOWNLOAD"/>
      <sheetName val="TO for RESID."/>
      <sheetName val="MISC SRV REV BACKUP"/>
      <sheetName val="MISC SRV DATA"/>
      <sheetName val="OOR PKG"/>
      <sheetName val="MISC SRV PKG"/>
      <sheetName val="OOR PRESENT."/>
      <sheetName val="RENT REV PRESEN"/>
      <sheetName val="MISC SRV PRESEN"/>
      <sheetName val="OOR BACKUP"/>
      <sheetName val="Monthly Detail by VP "/>
      <sheetName val="Detail by VP"/>
      <sheetName val="Detail by Component"/>
      <sheetName val="Summary by VP"/>
      <sheetName val="Executiv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OOR"/>
      <sheetName val="GOAL 7 BUD"/>
      <sheetName val="OOR TEFIS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ROE"/>
      <sheetName val="INT ANALYSIS"/>
      <sheetName val="DEF REV INT 95"/>
      <sheetName val="DEF REV INT 96"/>
      <sheetName val="DEF REV INT 97"/>
      <sheetName val="OOR MEMO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CONSOL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C1">
            <v>4</v>
          </cell>
          <cell r="D1">
            <v>10.633689999580383</v>
          </cell>
          <cell r="E1">
            <v>8.6336899995803833</v>
          </cell>
          <cell r="F1">
            <v>8.6336899995803833</v>
          </cell>
          <cell r="G1">
            <v>10.633689999580383</v>
          </cell>
          <cell r="H1">
            <v>12.633689999580383</v>
          </cell>
          <cell r="I1">
            <v>10.633689999580383</v>
          </cell>
          <cell r="J1">
            <v>12.633689999580383</v>
          </cell>
          <cell r="K1">
            <v>13.633689999580383</v>
          </cell>
          <cell r="L1">
            <v>13.633689999580383</v>
          </cell>
          <cell r="M1">
            <v>15.633689999580383</v>
          </cell>
          <cell r="N1">
            <v>16.633689999580383</v>
          </cell>
          <cell r="O1">
            <v>16.633689999580383</v>
          </cell>
          <cell r="P1">
            <v>11.892636920791119</v>
          </cell>
        </row>
        <row r="2">
          <cell r="B2">
            <v>38548.663309143521</v>
          </cell>
        </row>
        <row r="3">
          <cell r="A3" t="str">
            <v>BALANCE SHEET DETAIL</v>
          </cell>
        </row>
        <row r="4">
          <cell r="A4" t="str">
            <v>2005 BUDGET</v>
          </cell>
          <cell r="C4" t="str">
            <v>ACTUAL</v>
          </cell>
          <cell r="D4" t="str">
            <v>BUDGET</v>
          </cell>
          <cell r="E4" t="str">
            <v>BUDGET</v>
          </cell>
          <cell r="F4" t="str">
            <v>BUDGET</v>
          </cell>
          <cell r="G4" t="str">
            <v>BUDGET</v>
          </cell>
          <cell r="H4" t="str">
            <v>BUDGET</v>
          </cell>
          <cell r="I4" t="str">
            <v>BUDGET</v>
          </cell>
          <cell r="J4" t="str">
            <v>BUDGET</v>
          </cell>
          <cell r="K4" t="str">
            <v>BUDGET</v>
          </cell>
          <cell r="L4" t="str">
            <v>BUDGET</v>
          </cell>
          <cell r="M4" t="str">
            <v>BUDGET</v>
          </cell>
          <cell r="N4" t="str">
            <v>BUDGET</v>
          </cell>
          <cell r="O4" t="str">
            <v>BUDGET</v>
          </cell>
          <cell r="P4" t="str">
            <v>13 MONTH</v>
          </cell>
        </row>
        <row r="5">
          <cell r="A5" t="str">
            <v>ACCT NO</v>
          </cell>
          <cell r="B5" t="str">
            <v>DESCRIPTION</v>
          </cell>
          <cell r="C5" t="str">
            <v>DEC 2004</v>
          </cell>
          <cell r="D5" t="str">
            <v>JAN 2005</v>
          </cell>
          <cell r="E5" t="str">
            <v>FEB 2005</v>
          </cell>
          <cell r="F5" t="str">
            <v>MAR 2005</v>
          </cell>
          <cell r="G5" t="str">
            <v>APR 2005</v>
          </cell>
          <cell r="H5" t="str">
            <v>MAY 2005</v>
          </cell>
          <cell r="I5" t="str">
            <v>JUN 2005</v>
          </cell>
          <cell r="J5" t="str">
            <v>JUL 2005</v>
          </cell>
          <cell r="K5" t="str">
            <v>AUG 2005</v>
          </cell>
          <cell r="L5" t="str">
            <v>SEP 2005</v>
          </cell>
          <cell r="M5" t="str">
            <v>OCT 2005</v>
          </cell>
          <cell r="N5" t="str">
            <v>NOV 2005</v>
          </cell>
          <cell r="O5" t="str">
            <v>DEC 2005</v>
          </cell>
          <cell r="P5" t="str">
            <v>AVERAGE</v>
          </cell>
        </row>
        <row r="6">
          <cell r="A6" t="str">
            <v>101</v>
          </cell>
          <cell r="B6" t="str">
            <v>Util Plant In Svc Classified</v>
          </cell>
          <cell r="C6">
            <v>3858226</v>
          </cell>
          <cell r="D6">
            <v>3855343.53369</v>
          </cell>
          <cell r="E6">
            <v>3858021.53369</v>
          </cell>
          <cell r="F6">
            <v>3860204.53369</v>
          </cell>
          <cell r="G6">
            <v>3862592.53369</v>
          </cell>
          <cell r="H6">
            <v>3864885.53369</v>
          </cell>
          <cell r="I6">
            <v>4167246.53369</v>
          </cell>
          <cell r="J6">
            <v>4163924.53369</v>
          </cell>
          <cell r="K6">
            <v>4166646.53369</v>
          </cell>
          <cell r="L6">
            <v>4159916.53369</v>
          </cell>
          <cell r="M6">
            <v>4162263.53369</v>
          </cell>
          <cell r="N6">
            <v>4164358.53369</v>
          </cell>
          <cell r="O6">
            <v>4162942.53369</v>
          </cell>
          <cell r="P6">
            <v>4023582.4926369218</v>
          </cell>
        </row>
        <row r="7">
          <cell r="A7" t="str">
            <v>10102</v>
          </cell>
          <cell r="B7" t="str">
            <v>Asset Retirement Obligation</v>
          </cell>
          <cell r="C7">
            <v>90</v>
          </cell>
          <cell r="D7">
            <v>89.533690000000007</v>
          </cell>
          <cell r="E7">
            <v>89.533690000000007</v>
          </cell>
          <cell r="F7">
            <v>89.533690000000007</v>
          </cell>
          <cell r="G7">
            <v>89.533690000000007</v>
          </cell>
          <cell r="H7">
            <v>89.533690000000007</v>
          </cell>
          <cell r="I7">
            <v>89.533690000000007</v>
          </cell>
          <cell r="J7">
            <v>89.533690000000007</v>
          </cell>
          <cell r="K7">
            <v>89.533690000000007</v>
          </cell>
          <cell r="L7">
            <v>89.533690000000007</v>
          </cell>
          <cell r="M7">
            <v>89.533690000000007</v>
          </cell>
          <cell r="N7">
            <v>89.533690000000007</v>
          </cell>
          <cell r="O7">
            <v>89.533690000000007</v>
          </cell>
          <cell r="P7">
            <v>89.569559999999996</v>
          </cell>
        </row>
        <row r="8">
          <cell r="A8" t="str">
            <v>102</v>
          </cell>
          <cell r="B8" t="str">
            <v>Electric Plant Purchased or Sold</v>
          </cell>
          <cell r="C8">
            <v>-21</v>
          </cell>
          <cell r="D8">
            <v>-11.9</v>
          </cell>
          <cell r="E8">
            <v>-11.9</v>
          </cell>
          <cell r="F8">
            <v>-11.9</v>
          </cell>
          <cell r="G8">
            <v>-11.9</v>
          </cell>
          <cell r="H8">
            <v>-11.9</v>
          </cell>
          <cell r="I8">
            <v>-11.9</v>
          </cell>
          <cell r="J8">
            <v>-11.9</v>
          </cell>
          <cell r="K8">
            <v>-11.9</v>
          </cell>
          <cell r="L8">
            <v>-11.9</v>
          </cell>
          <cell r="M8">
            <v>-11.9</v>
          </cell>
          <cell r="N8">
            <v>-11.9</v>
          </cell>
          <cell r="O8">
            <v>-11.9</v>
          </cell>
          <cell r="P8">
            <v>-12.600000000000003</v>
          </cell>
        </row>
        <row r="9">
          <cell r="A9" t="str">
            <v>105</v>
          </cell>
          <cell r="B9" t="str">
            <v>Property Held For Future Use</v>
          </cell>
          <cell r="C9">
            <v>33532</v>
          </cell>
          <cell r="D9">
            <v>33538</v>
          </cell>
          <cell r="E9">
            <v>33543</v>
          </cell>
          <cell r="F9">
            <v>33549</v>
          </cell>
          <cell r="G9">
            <v>33555</v>
          </cell>
          <cell r="H9">
            <v>33560</v>
          </cell>
          <cell r="I9">
            <v>33916</v>
          </cell>
          <cell r="J9">
            <v>33921</v>
          </cell>
          <cell r="K9">
            <v>33927</v>
          </cell>
          <cell r="L9">
            <v>33933</v>
          </cell>
          <cell r="M9">
            <v>34288</v>
          </cell>
          <cell r="N9">
            <v>34294</v>
          </cell>
          <cell r="O9">
            <v>34300</v>
          </cell>
          <cell r="P9">
            <v>33835.076923076922</v>
          </cell>
        </row>
        <row r="10">
          <cell r="A10" t="str">
            <v>106</v>
          </cell>
          <cell r="B10" t="str">
            <v>Util Plant In Svc Not Classif</v>
          </cell>
          <cell r="C10">
            <v>913043</v>
          </cell>
          <cell r="D10">
            <v>922112</v>
          </cell>
          <cell r="E10">
            <v>925839</v>
          </cell>
          <cell r="F10">
            <v>931890</v>
          </cell>
          <cell r="G10">
            <v>936798</v>
          </cell>
          <cell r="H10">
            <v>942003</v>
          </cell>
          <cell r="I10">
            <v>647331</v>
          </cell>
          <cell r="J10">
            <v>663634</v>
          </cell>
          <cell r="K10">
            <v>668876</v>
          </cell>
          <cell r="L10">
            <v>673823</v>
          </cell>
          <cell r="M10">
            <v>679218</v>
          </cell>
          <cell r="N10">
            <v>684991</v>
          </cell>
          <cell r="O10">
            <v>725345</v>
          </cell>
          <cell r="P10">
            <v>793454.07692307688</v>
          </cell>
        </row>
        <row r="11">
          <cell r="A11" t="str">
            <v>107</v>
          </cell>
          <cell r="B11" t="str">
            <v>Construction Work In Progress</v>
          </cell>
          <cell r="C11">
            <v>86791</v>
          </cell>
          <cell r="D11">
            <v>89286</v>
          </cell>
          <cell r="E11">
            <v>95470</v>
          </cell>
          <cell r="F11">
            <v>101502</v>
          </cell>
          <cell r="G11">
            <v>106431</v>
          </cell>
          <cell r="H11">
            <v>111517</v>
          </cell>
          <cell r="I11">
            <v>117773</v>
          </cell>
          <cell r="J11">
            <v>112791</v>
          </cell>
          <cell r="K11">
            <v>119556</v>
          </cell>
          <cell r="L11">
            <v>128096</v>
          </cell>
          <cell r="M11">
            <v>141760</v>
          </cell>
          <cell r="N11">
            <v>152413</v>
          </cell>
          <cell r="O11">
            <v>124115</v>
          </cell>
          <cell r="P11">
            <v>114423.15384615384</v>
          </cell>
        </row>
        <row r="12">
          <cell r="A12" t="str">
            <v>108</v>
          </cell>
          <cell r="B12" t="str">
            <v>Accumulated Depreciation</v>
          </cell>
          <cell r="C12">
            <v>-1722615</v>
          </cell>
          <cell r="D12">
            <v>-1734611</v>
          </cell>
          <cell r="E12">
            <v>-1746827</v>
          </cell>
          <cell r="F12">
            <v>-1758512</v>
          </cell>
          <cell r="G12">
            <v>-1770436</v>
          </cell>
          <cell r="H12">
            <v>-1782549</v>
          </cell>
          <cell r="I12">
            <v>-1794487</v>
          </cell>
          <cell r="J12">
            <v>-1800866</v>
          </cell>
          <cell r="K12">
            <v>-1813450</v>
          </cell>
          <cell r="L12">
            <v>-1825457</v>
          </cell>
          <cell r="M12">
            <v>-1836676</v>
          </cell>
          <cell r="N12">
            <v>-1848155</v>
          </cell>
          <cell r="O12">
            <v>-1857212</v>
          </cell>
          <cell r="P12">
            <v>-1791681</v>
          </cell>
        </row>
        <row r="13">
          <cell r="A13" t="str">
            <v>10805</v>
          </cell>
          <cell r="B13" t="str">
            <v>Accumulated Depreciation - ARO</v>
          </cell>
          <cell r="C13">
            <v>-44</v>
          </cell>
          <cell r="D13">
            <v>-44</v>
          </cell>
          <cell r="E13">
            <v>-44</v>
          </cell>
          <cell r="F13">
            <v>-44</v>
          </cell>
          <cell r="G13">
            <v>-44</v>
          </cell>
          <cell r="H13">
            <v>-44</v>
          </cell>
          <cell r="I13">
            <v>-44</v>
          </cell>
          <cell r="J13">
            <v>-44</v>
          </cell>
          <cell r="K13">
            <v>-44</v>
          </cell>
          <cell r="L13">
            <v>-44</v>
          </cell>
          <cell r="M13">
            <v>-44</v>
          </cell>
          <cell r="N13">
            <v>-44</v>
          </cell>
          <cell r="O13">
            <v>-44</v>
          </cell>
          <cell r="P13">
            <v>-44</v>
          </cell>
        </row>
        <row r="14">
          <cell r="A14" t="str">
            <v>111</v>
          </cell>
          <cell r="B14" t="str">
            <v>Accumulated Amortization</v>
          </cell>
          <cell r="C14">
            <v>-20359</v>
          </cell>
          <cell r="D14">
            <v>-20778</v>
          </cell>
          <cell r="E14">
            <v>-21414</v>
          </cell>
          <cell r="F14">
            <v>-21968</v>
          </cell>
          <cell r="G14">
            <v>-22559</v>
          </cell>
          <cell r="H14">
            <v>-22877</v>
          </cell>
          <cell r="I14">
            <v>-23439</v>
          </cell>
          <cell r="J14">
            <v>-24029</v>
          </cell>
          <cell r="K14">
            <v>-24532</v>
          </cell>
          <cell r="L14">
            <v>-15948</v>
          </cell>
          <cell r="M14">
            <v>-16280</v>
          </cell>
          <cell r="N14">
            <v>-16642</v>
          </cell>
          <cell r="O14">
            <v>-16566</v>
          </cell>
          <cell r="P14">
            <v>-20568.538461538461</v>
          </cell>
        </row>
        <row r="15">
          <cell r="A15" t="str">
            <v>114</v>
          </cell>
          <cell r="B15" t="str">
            <v>Acquisition Adjustment</v>
          </cell>
          <cell r="C15">
            <v>5016</v>
          </cell>
          <cell r="D15">
            <v>4997</v>
          </cell>
          <cell r="E15">
            <v>4978</v>
          </cell>
          <cell r="F15">
            <v>4959</v>
          </cell>
          <cell r="G15">
            <v>4941</v>
          </cell>
          <cell r="H15">
            <v>4922</v>
          </cell>
          <cell r="I15">
            <v>4903</v>
          </cell>
          <cell r="J15">
            <v>4884</v>
          </cell>
          <cell r="K15">
            <v>4865</v>
          </cell>
          <cell r="L15">
            <v>4846</v>
          </cell>
          <cell r="M15">
            <v>4828</v>
          </cell>
          <cell r="N15">
            <v>4809</v>
          </cell>
          <cell r="O15">
            <v>4790</v>
          </cell>
          <cell r="P15">
            <v>4902.9230769230771</v>
          </cell>
        </row>
        <row r="16">
          <cell r="A16" t="str">
            <v>121</v>
          </cell>
          <cell r="B16" t="str">
            <v>Non-Utility Property</v>
          </cell>
          <cell r="C16">
            <v>6455</v>
          </cell>
          <cell r="D16">
            <v>6474</v>
          </cell>
          <cell r="E16">
            <v>6496</v>
          </cell>
          <cell r="F16">
            <v>6534</v>
          </cell>
          <cell r="G16">
            <v>6566</v>
          </cell>
          <cell r="H16">
            <v>6642</v>
          </cell>
          <cell r="I16">
            <v>6783</v>
          </cell>
          <cell r="J16">
            <v>6932</v>
          </cell>
          <cell r="K16">
            <v>7083</v>
          </cell>
          <cell r="L16">
            <v>7168</v>
          </cell>
          <cell r="M16">
            <v>7208</v>
          </cell>
          <cell r="N16">
            <v>7234</v>
          </cell>
          <cell r="O16">
            <v>7255</v>
          </cell>
          <cell r="P16">
            <v>6833.0769230769229</v>
          </cell>
        </row>
        <row r="17">
          <cell r="A17" t="str">
            <v>122</v>
          </cell>
          <cell r="B17" t="str">
            <v>Accum Depr Non-Utility Prop</v>
          </cell>
          <cell r="C17">
            <v>-2905</v>
          </cell>
          <cell r="D17">
            <v>-2932</v>
          </cell>
          <cell r="E17">
            <v>-2968</v>
          </cell>
          <cell r="F17">
            <v>-3000</v>
          </cell>
          <cell r="G17">
            <v>-3016</v>
          </cell>
          <cell r="H17">
            <v>-3049</v>
          </cell>
          <cell r="I17">
            <v>-3082</v>
          </cell>
          <cell r="J17">
            <v>-3101</v>
          </cell>
          <cell r="K17">
            <v>-3092</v>
          </cell>
          <cell r="L17">
            <v>-3081</v>
          </cell>
          <cell r="M17">
            <v>-3089</v>
          </cell>
          <cell r="N17">
            <v>-3129</v>
          </cell>
          <cell r="O17">
            <v>-3161</v>
          </cell>
          <cell r="P17">
            <v>-3046.5384615384614</v>
          </cell>
        </row>
        <row r="18">
          <cell r="A18" t="str">
            <v>123</v>
          </cell>
          <cell r="B18" t="str">
            <v>Investment In Assoc Company</v>
          </cell>
          <cell r="C18">
            <v>271</v>
          </cell>
          <cell r="D18">
            <v>271</v>
          </cell>
          <cell r="E18">
            <v>271</v>
          </cell>
          <cell r="F18">
            <v>271</v>
          </cell>
          <cell r="G18">
            <v>271</v>
          </cell>
          <cell r="H18">
            <v>271</v>
          </cell>
          <cell r="I18">
            <v>271</v>
          </cell>
          <cell r="J18">
            <v>271</v>
          </cell>
          <cell r="K18">
            <v>271</v>
          </cell>
          <cell r="L18">
            <v>271</v>
          </cell>
          <cell r="M18">
            <v>271</v>
          </cell>
          <cell r="N18">
            <v>271</v>
          </cell>
          <cell r="O18">
            <v>271</v>
          </cell>
          <cell r="P18">
            <v>271</v>
          </cell>
        </row>
        <row r="19">
          <cell r="A19" t="str">
            <v>124</v>
          </cell>
          <cell r="B19" t="str">
            <v>Advance- RTO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A20" t="str">
            <v>129</v>
          </cell>
          <cell r="B20" t="str">
            <v>Special Funds (Restricted cash)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131</v>
          </cell>
          <cell r="B21" t="str">
            <v>Cash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134</v>
          </cell>
          <cell r="B22" t="str">
            <v>Other Special Deposits</v>
          </cell>
          <cell r="C22">
            <v>39</v>
          </cell>
          <cell r="D22">
            <v>39</v>
          </cell>
          <cell r="E22">
            <v>39</v>
          </cell>
          <cell r="F22">
            <v>39</v>
          </cell>
          <cell r="G22">
            <v>39</v>
          </cell>
          <cell r="H22">
            <v>39</v>
          </cell>
          <cell r="I22">
            <v>39</v>
          </cell>
          <cell r="J22">
            <v>39</v>
          </cell>
          <cell r="K22">
            <v>39</v>
          </cell>
          <cell r="L22">
            <v>39</v>
          </cell>
          <cell r="M22">
            <v>39</v>
          </cell>
          <cell r="N22">
            <v>39</v>
          </cell>
          <cell r="O22">
            <v>39</v>
          </cell>
          <cell r="P22">
            <v>39</v>
          </cell>
        </row>
        <row r="23">
          <cell r="A23" t="str">
            <v>135</v>
          </cell>
          <cell r="B23" t="str">
            <v>Working Fund</v>
          </cell>
          <cell r="C23">
            <v>88</v>
          </cell>
          <cell r="D23">
            <v>88</v>
          </cell>
          <cell r="E23">
            <v>88</v>
          </cell>
          <cell r="F23">
            <v>88</v>
          </cell>
          <cell r="G23">
            <v>88</v>
          </cell>
          <cell r="H23">
            <v>88</v>
          </cell>
          <cell r="I23">
            <v>88</v>
          </cell>
          <cell r="J23">
            <v>88</v>
          </cell>
          <cell r="K23">
            <v>88</v>
          </cell>
          <cell r="L23">
            <v>88</v>
          </cell>
          <cell r="M23">
            <v>88</v>
          </cell>
          <cell r="N23">
            <v>88</v>
          </cell>
          <cell r="O23">
            <v>88</v>
          </cell>
          <cell r="P23">
            <v>88</v>
          </cell>
        </row>
        <row r="24">
          <cell r="A24" t="str">
            <v>136</v>
          </cell>
          <cell r="B24" t="str">
            <v>Temporary Investments</v>
          </cell>
          <cell r="C24">
            <v>2100</v>
          </cell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  <cell r="P24">
            <v>1084.6153846153845</v>
          </cell>
        </row>
        <row r="25">
          <cell r="A25" t="str">
            <v>13620</v>
          </cell>
          <cell r="B25" t="str">
            <v>Cash Equivalents</v>
          </cell>
          <cell r="C25">
            <v>2100</v>
          </cell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  <cell r="P25">
            <v>1084.6153846153845</v>
          </cell>
        </row>
        <row r="26">
          <cell r="A26" t="str">
            <v>141</v>
          </cell>
          <cell r="B26" t="str">
            <v>Notes Receivable</v>
          </cell>
          <cell r="C26">
            <v>625</v>
          </cell>
          <cell r="D26">
            <v>625</v>
          </cell>
          <cell r="E26">
            <v>625</v>
          </cell>
          <cell r="F26">
            <v>625</v>
          </cell>
          <cell r="G26">
            <v>625</v>
          </cell>
          <cell r="H26">
            <v>625</v>
          </cell>
          <cell r="I26">
            <v>625</v>
          </cell>
          <cell r="J26">
            <v>625</v>
          </cell>
          <cell r="K26">
            <v>625</v>
          </cell>
          <cell r="L26">
            <v>625</v>
          </cell>
          <cell r="M26">
            <v>625</v>
          </cell>
          <cell r="N26">
            <v>625</v>
          </cell>
          <cell r="O26">
            <v>625</v>
          </cell>
          <cell r="P26">
            <v>625</v>
          </cell>
        </row>
        <row r="27">
          <cell r="A27" t="str">
            <v>142</v>
          </cell>
          <cell r="B27" t="str">
            <v>Customer Receivables</v>
          </cell>
          <cell r="C27">
            <v>112561</v>
          </cell>
          <cell r="D27">
            <v>114909</v>
          </cell>
          <cell r="E27">
            <v>116402</v>
          </cell>
          <cell r="F27">
            <v>107453</v>
          </cell>
          <cell r="G27">
            <v>102843</v>
          </cell>
          <cell r="H27">
            <v>116361</v>
          </cell>
          <cell r="I27">
            <v>134012</v>
          </cell>
          <cell r="J27">
            <v>138932</v>
          </cell>
          <cell r="K27">
            <v>144296</v>
          </cell>
          <cell r="L27">
            <v>151718</v>
          </cell>
          <cell r="M27">
            <v>134811</v>
          </cell>
          <cell r="N27">
            <v>128140</v>
          </cell>
          <cell r="O27">
            <v>122098</v>
          </cell>
          <cell r="P27">
            <v>124964.30769230769</v>
          </cell>
        </row>
        <row r="28">
          <cell r="A28" t="str">
            <v>143</v>
          </cell>
          <cell r="B28" t="str">
            <v>Total  Accounts Receivable</v>
          </cell>
          <cell r="C28">
            <v>36053</v>
          </cell>
          <cell r="D28">
            <v>8122</v>
          </cell>
          <cell r="E28">
            <v>11199</v>
          </cell>
          <cell r="F28">
            <v>7657</v>
          </cell>
          <cell r="G28">
            <v>8080</v>
          </cell>
          <cell r="H28">
            <v>9006</v>
          </cell>
          <cell r="I28">
            <v>8088</v>
          </cell>
          <cell r="J28">
            <v>10398</v>
          </cell>
          <cell r="K28">
            <v>6868</v>
          </cell>
          <cell r="L28">
            <v>6826</v>
          </cell>
          <cell r="M28">
            <v>5742</v>
          </cell>
          <cell r="N28">
            <v>5139</v>
          </cell>
          <cell r="O28">
            <v>4982</v>
          </cell>
          <cell r="P28">
            <v>9858.461538461539</v>
          </cell>
        </row>
        <row r="29">
          <cell r="A29" t="str">
            <v>14300</v>
          </cell>
          <cell r="B29" t="str">
            <v>All other Accouts Receivables (derived)</v>
          </cell>
          <cell r="C29">
            <v>90</v>
          </cell>
          <cell r="D29">
            <v>80</v>
          </cell>
          <cell r="E29">
            <v>80</v>
          </cell>
          <cell r="F29">
            <v>80</v>
          </cell>
          <cell r="G29">
            <v>80</v>
          </cell>
          <cell r="H29">
            <v>80</v>
          </cell>
          <cell r="I29">
            <v>80</v>
          </cell>
          <cell r="J29">
            <v>80</v>
          </cell>
          <cell r="K29">
            <v>80</v>
          </cell>
          <cell r="L29">
            <v>80</v>
          </cell>
          <cell r="M29">
            <v>80</v>
          </cell>
          <cell r="N29">
            <v>80</v>
          </cell>
          <cell r="O29">
            <v>80</v>
          </cell>
          <cell r="P29">
            <v>80.769230769230774</v>
          </cell>
        </row>
        <row r="30">
          <cell r="A30" t="str">
            <v>14301</v>
          </cell>
          <cell r="B30" t="str">
            <v xml:space="preserve"> Other Accts Receivable</v>
          </cell>
          <cell r="C30">
            <v>31874</v>
          </cell>
          <cell r="D30">
            <v>3965</v>
          </cell>
          <cell r="E30">
            <v>5612</v>
          </cell>
          <cell r="F30">
            <v>3989</v>
          </cell>
          <cell r="G30">
            <v>4383</v>
          </cell>
          <cell r="H30">
            <v>3664</v>
          </cell>
          <cell r="I30">
            <v>2799</v>
          </cell>
          <cell r="J30">
            <v>5218</v>
          </cell>
          <cell r="K30">
            <v>1741</v>
          </cell>
          <cell r="L30">
            <v>1605</v>
          </cell>
          <cell r="M30">
            <v>2166</v>
          </cell>
          <cell r="N30">
            <v>2086</v>
          </cell>
          <cell r="O30">
            <v>1741</v>
          </cell>
          <cell r="P30">
            <v>5449.4615384615381</v>
          </cell>
        </row>
        <row r="31">
          <cell r="A31" t="str">
            <v>14303</v>
          </cell>
          <cell r="B31" t="str">
            <v xml:space="preserve"> Employee Loans Rec-Ex Employ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14311</v>
          </cell>
          <cell r="B32" t="str">
            <v xml:space="preserve"> Interchange Receivable (143.11-.39&amp;.41-.50,.60,.65-.67)</v>
          </cell>
          <cell r="C32">
            <v>4089</v>
          </cell>
          <cell r="D32">
            <v>4077</v>
          </cell>
          <cell r="E32">
            <v>5507</v>
          </cell>
          <cell r="F32">
            <v>3588</v>
          </cell>
          <cell r="G32">
            <v>3617</v>
          </cell>
          <cell r="H32">
            <v>5262</v>
          </cell>
          <cell r="I32">
            <v>5209</v>
          </cell>
          <cell r="J32">
            <v>5100</v>
          </cell>
          <cell r="K32">
            <v>5047</v>
          </cell>
          <cell r="L32">
            <v>5141</v>
          </cell>
          <cell r="M32">
            <v>3496</v>
          </cell>
          <cell r="N32">
            <v>2973</v>
          </cell>
          <cell r="O32">
            <v>3161</v>
          </cell>
          <cell r="P32">
            <v>4328.2307692307695</v>
          </cell>
        </row>
        <row r="33">
          <cell r="A33" t="str">
            <v>144</v>
          </cell>
          <cell r="B33" t="str">
            <v>Accum Prov Uncollect Accts</v>
          </cell>
          <cell r="C33">
            <v>-650</v>
          </cell>
          <cell r="D33">
            <v>-605</v>
          </cell>
          <cell r="E33">
            <v>-577</v>
          </cell>
          <cell r="F33">
            <v>-546</v>
          </cell>
          <cell r="G33">
            <v>-510</v>
          </cell>
          <cell r="H33">
            <v>-522</v>
          </cell>
          <cell r="I33">
            <v>-579</v>
          </cell>
          <cell r="J33">
            <v>-655</v>
          </cell>
          <cell r="K33">
            <v>-709</v>
          </cell>
          <cell r="L33">
            <v>-730</v>
          </cell>
          <cell r="M33">
            <v>-709</v>
          </cell>
          <cell r="N33">
            <v>-650</v>
          </cell>
          <cell r="O33">
            <v>-583</v>
          </cell>
          <cell r="P33">
            <v>-617.30769230769226</v>
          </cell>
        </row>
        <row r="34">
          <cell r="A34" t="str">
            <v>146</v>
          </cell>
          <cell r="B34" t="str">
            <v>Accts Receivable-Assoc Co &amp; Others</v>
          </cell>
          <cell r="C34">
            <v>11675</v>
          </cell>
          <cell r="D34">
            <v>19099</v>
          </cell>
          <cell r="E34">
            <v>15237</v>
          </cell>
          <cell r="F34">
            <v>17588</v>
          </cell>
          <cell r="G34">
            <v>18130</v>
          </cell>
          <cell r="H34">
            <v>18320</v>
          </cell>
          <cell r="I34">
            <v>19367</v>
          </cell>
          <cell r="J34">
            <v>20663</v>
          </cell>
          <cell r="K34">
            <v>24847</v>
          </cell>
          <cell r="L34">
            <v>21593</v>
          </cell>
          <cell r="M34">
            <v>23769</v>
          </cell>
          <cell r="N34">
            <v>22540</v>
          </cell>
          <cell r="O34">
            <v>13925</v>
          </cell>
          <cell r="P34">
            <v>18981</v>
          </cell>
        </row>
        <row r="35">
          <cell r="A35" t="str">
            <v>14600</v>
          </cell>
          <cell r="B35" t="str">
            <v>All other A/R-Assoc Co &amp; Others (derived)</v>
          </cell>
          <cell r="C35">
            <v>2761</v>
          </cell>
          <cell r="D35">
            <v>4148</v>
          </cell>
          <cell r="E35">
            <v>4327</v>
          </cell>
          <cell r="F35">
            <v>4612</v>
          </cell>
          <cell r="G35">
            <v>4184</v>
          </cell>
          <cell r="H35">
            <v>4651</v>
          </cell>
          <cell r="I35">
            <v>5007</v>
          </cell>
          <cell r="J35">
            <v>5514</v>
          </cell>
          <cell r="K35">
            <v>5186</v>
          </cell>
          <cell r="L35">
            <v>5223</v>
          </cell>
          <cell r="M35">
            <v>5447</v>
          </cell>
          <cell r="N35">
            <v>5139</v>
          </cell>
          <cell r="O35">
            <v>5113</v>
          </cell>
          <cell r="P35">
            <v>4716.3076923076924</v>
          </cell>
        </row>
        <row r="36">
          <cell r="A36" t="str">
            <v>14616</v>
          </cell>
          <cell r="B36" t="str">
            <v xml:space="preserve"> A/R-PE&amp;C</v>
          </cell>
          <cell r="C36">
            <v>834</v>
          </cell>
          <cell r="D36">
            <v>50</v>
          </cell>
          <cell r="E36">
            <v>66</v>
          </cell>
          <cell r="F36">
            <v>63</v>
          </cell>
          <cell r="G36">
            <v>24</v>
          </cell>
          <cell r="H36">
            <v>50</v>
          </cell>
          <cell r="I36">
            <v>138</v>
          </cell>
          <cell r="J36">
            <v>199</v>
          </cell>
          <cell r="K36">
            <v>281</v>
          </cell>
          <cell r="L36">
            <v>167</v>
          </cell>
          <cell r="M36">
            <v>134</v>
          </cell>
          <cell r="N36">
            <v>236</v>
          </cell>
          <cell r="O36">
            <v>323</v>
          </cell>
          <cell r="P36">
            <v>197.30769230769232</v>
          </cell>
        </row>
        <row r="37">
          <cell r="A37" t="str">
            <v>14621</v>
          </cell>
          <cell r="B37" t="str">
            <v xml:space="preserve"> A/R-Hardee Power Part.-Interchange</v>
          </cell>
          <cell r="C37">
            <v>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-0.15384615384615385</v>
          </cell>
        </row>
        <row r="38">
          <cell r="A38" t="str">
            <v>14623</v>
          </cell>
          <cell r="B38" t="str">
            <v xml:space="preserve"> A/ R-TECO Power Service</v>
          </cell>
          <cell r="C38">
            <v>15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1.1538461538461537</v>
          </cell>
        </row>
        <row r="39">
          <cell r="A39" t="str">
            <v>14624</v>
          </cell>
          <cell r="B39" t="str">
            <v xml:space="preserve"> Accts Rec-TERMCO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14625</v>
          </cell>
          <cell r="B40" t="str">
            <v xml:space="preserve"> A/R-TECO Energy Source</v>
          </cell>
          <cell r="C40">
            <v>1</v>
          </cell>
          <cell r="D40">
            <v>15</v>
          </cell>
          <cell r="E40">
            <v>0</v>
          </cell>
          <cell r="F40">
            <v>-15</v>
          </cell>
          <cell r="G40">
            <v>0</v>
          </cell>
          <cell r="H40">
            <v>1</v>
          </cell>
          <cell r="I40">
            <v>1</v>
          </cell>
          <cell r="J40">
            <v>0</v>
          </cell>
          <cell r="K40">
            <v>0</v>
          </cell>
          <cell r="L40">
            <v>1</v>
          </cell>
          <cell r="M40">
            <v>1</v>
          </cell>
          <cell r="N40">
            <v>0</v>
          </cell>
          <cell r="O40">
            <v>0</v>
          </cell>
          <cell r="P40">
            <v>0.38461538461538464</v>
          </cell>
        </row>
        <row r="41">
          <cell r="A41" t="str">
            <v>14628</v>
          </cell>
          <cell r="B41" t="str">
            <v xml:space="preserve"> A/R-Hardee Power Part.-Operations</v>
          </cell>
          <cell r="C41">
            <v>21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1.6153846153846154</v>
          </cell>
        </row>
        <row r="42">
          <cell r="A42" t="str">
            <v>14650</v>
          </cell>
          <cell r="B42" t="str">
            <v xml:space="preserve"> A/R-Peoples Gas Systems (Natural)</v>
          </cell>
          <cell r="C42">
            <v>8045</v>
          </cell>
          <cell r="D42">
            <v>15165</v>
          </cell>
          <cell r="E42">
            <v>11144</v>
          </cell>
          <cell r="F42">
            <v>13207</v>
          </cell>
          <cell r="G42">
            <v>14221</v>
          </cell>
          <cell r="H42">
            <v>13913</v>
          </cell>
          <cell r="I42">
            <v>14551</v>
          </cell>
          <cell r="J42">
            <v>15295</v>
          </cell>
          <cell r="K42">
            <v>19722</v>
          </cell>
          <cell r="L42">
            <v>16580</v>
          </cell>
          <cell r="M42">
            <v>18609</v>
          </cell>
          <cell r="N42">
            <v>17632</v>
          </cell>
          <cell r="O42">
            <v>9000</v>
          </cell>
          <cell r="P42">
            <v>14391.076923076924</v>
          </cell>
        </row>
        <row r="43">
          <cell r="A43" t="str">
            <v>14653</v>
          </cell>
          <cell r="B43" t="str">
            <v xml:space="preserve"> A/R-Peoples Gas</v>
          </cell>
          <cell r="C43">
            <v>0</v>
          </cell>
          <cell r="D43">
            <v>-279</v>
          </cell>
          <cell r="E43">
            <v>-300</v>
          </cell>
          <cell r="F43">
            <v>-279</v>
          </cell>
          <cell r="G43">
            <v>-299</v>
          </cell>
          <cell r="H43">
            <v>-295</v>
          </cell>
          <cell r="I43">
            <v>-330</v>
          </cell>
          <cell r="J43">
            <v>-345</v>
          </cell>
          <cell r="K43">
            <v>-342</v>
          </cell>
          <cell r="L43">
            <v>-378</v>
          </cell>
          <cell r="M43">
            <v>-422</v>
          </cell>
          <cell r="N43">
            <v>-467</v>
          </cell>
          <cell r="O43">
            <v>-511</v>
          </cell>
          <cell r="P43">
            <v>-326.69230769230768</v>
          </cell>
        </row>
        <row r="44">
          <cell r="A44" t="str">
            <v>14655</v>
          </cell>
          <cell r="B44" t="str">
            <v xml:space="preserve"> A/R-Peoples Gas Company (Propane)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151</v>
          </cell>
          <cell r="B45" t="str">
            <v>Fuel Stock</v>
          </cell>
          <cell r="C45">
            <v>34324</v>
          </cell>
          <cell r="D45">
            <v>42597</v>
          </cell>
          <cell r="E45">
            <v>43742</v>
          </cell>
          <cell r="F45">
            <v>43764</v>
          </cell>
          <cell r="G45">
            <v>43606</v>
          </cell>
          <cell r="H45">
            <v>45059</v>
          </cell>
          <cell r="I45">
            <v>45500</v>
          </cell>
          <cell r="J45">
            <v>45140</v>
          </cell>
          <cell r="K45">
            <v>44547</v>
          </cell>
          <cell r="L45">
            <v>46109</v>
          </cell>
          <cell r="M45">
            <v>48356</v>
          </cell>
          <cell r="N45">
            <v>51837</v>
          </cell>
          <cell r="O45">
            <v>50444</v>
          </cell>
          <cell r="P45">
            <v>45001.923076923078</v>
          </cell>
        </row>
        <row r="46">
          <cell r="A46" t="str">
            <v>152</v>
          </cell>
          <cell r="B46" t="str">
            <v>Fuel Stock Expense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154</v>
          </cell>
          <cell r="B47" t="str">
            <v>Materials &amp; Supplies (153, 154)</v>
          </cell>
          <cell r="C47">
            <v>46438</v>
          </cell>
          <cell r="D47">
            <v>46405</v>
          </cell>
          <cell r="E47">
            <v>46372</v>
          </cell>
          <cell r="F47">
            <v>46338</v>
          </cell>
          <cell r="G47">
            <v>46305</v>
          </cell>
          <cell r="H47">
            <v>46272</v>
          </cell>
          <cell r="I47">
            <v>46238</v>
          </cell>
          <cell r="J47">
            <v>46205</v>
          </cell>
          <cell r="K47">
            <v>46172</v>
          </cell>
          <cell r="L47">
            <v>46138</v>
          </cell>
          <cell r="M47">
            <v>46105</v>
          </cell>
          <cell r="N47">
            <v>46072</v>
          </cell>
          <cell r="O47">
            <v>46038</v>
          </cell>
          <cell r="P47">
            <v>46238.307692307695</v>
          </cell>
        </row>
        <row r="48">
          <cell r="A48" t="str">
            <v>158</v>
          </cell>
          <cell r="B48" t="str">
            <v>CAAA Allowances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163</v>
          </cell>
          <cell r="B49" t="str">
            <v>Stores Clearing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165</v>
          </cell>
          <cell r="B50" t="str">
            <v>Prepayments</v>
          </cell>
          <cell r="C50">
            <v>26694</v>
          </cell>
          <cell r="D50">
            <v>29670</v>
          </cell>
          <cell r="E50">
            <v>27914</v>
          </cell>
          <cell r="F50">
            <v>26824</v>
          </cell>
          <cell r="G50">
            <v>28872</v>
          </cell>
          <cell r="H50">
            <v>26977</v>
          </cell>
          <cell r="I50">
            <v>28812</v>
          </cell>
          <cell r="J50">
            <v>28943</v>
          </cell>
          <cell r="K50">
            <v>26632</v>
          </cell>
          <cell r="L50">
            <v>33203</v>
          </cell>
          <cell r="M50">
            <v>31235</v>
          </cell>
          <cell r="N50">
            <v>30648</v>
          </cell>
          <cell r="O50">
            <v>28891</v>
          </cell>
          <cell r="P50">
            <v>28870.384615384617</v>
          </cell>
        </row>
        <row r="51">
          <cell r="A51" t="str">
            <v>16501</v>
          </cell>
          <cell r="B51" t="str">
            <v xml:space="preserve"> Prepaid Ins (16501-14,18)</v>
          </cell>
          <cell r="C51">
            <v>2411</v>
          </cell>
          <cell r="D51">
            <v>1887</v>
          </cell>
          <cell r="E51">
            <v>1325</v>
          </cell>
          <cell r="F51">
            <v>762</v>
          </cell>
          <cell r="G51">
            <v>3978</v>
          </cell>
          <cell r="H51">
            <v>3328</v>
          </cell>
          <cell r="I51">
            <v>6031</v>
          </cell>
          <cell r="J51">
            <v>7634</v>
          </cell>
          <cell r="K51">
            <v>6794</v>
          </cell>
          <cell r="L51">
            <v>5953</v>
          </cell>
          <cell r="M51">
            <v>5180</v>
          </cell>
          <cell r="N51">
            <v>4340</v>
          </cell>
          <cell r="O51">
            <v>3527</v>
          </cell>
          <cell r="P51">
            <v>4088.4615384615386</v>
          </cell>
        </row>
        <row r="52">
          <cell r="A52" t="str">
            <v>16516</v>
          </cell>
          <cell r="B52" t="str">
            <v xml:space="preserve"> Prepaid Insurance Teco Plaza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16550</v>
          </cell>
          <cell r="B53" t="str">
            <v xml:space="preserve"> Misc Prepaid Items (16550, 16553)</v>
          </cell>
          <cell r="C53">
            <v>723</v>
          </cell>
          <cell r="D53">
            <v>1734</v>
          </cell>
          <cell r="E53">
            <v>1618</v>
          </cell>
          <cell r="F53">
            <v>1501</v>
          </cell>
          <cell r="G53">
            <v>1385</v>
          </cell>
          <cell r="H53">
            <v>1268</v>
          </cell>
          <cell r="I53">
            <v>1152</v>
          </cell>
          <cell r="J53">
            <v>1036</v>
          </cell>
          <cell r="K53">
            <v>919</v>
          </cell>
          <cell r="L53">
            <v>803</v>
          </cell>
          <cell r="M53">
            <v>686</v>
          </cell>
          <cell r="N53">
            <v>1967</v>
          </cell>
          <cell r="O53">
            <v>1850</v>
          </cell>
          <cell r="P53">
            <v>1280.1538461538462</v>
          </cell>
        </row>
        <row r="54">
          <cell r="A54" t="str">
            <v>16551</v>
          </cell>
          <cell r="B54" t="str">
            <v xml:space="preserve"> Prepaid Pension - Qualified PLA</v>
          </cell>
          <cell r="C54">
            <v>16753</v>
          </cell>
          <cell r="D54">
            <v>16146</v>
          </cell>
          <cell r="E54">
            <v>15539</v>
          </cell>
          <cell r="F54">
            <v>14932</v>
          </cell>
          <cell r="G54">
            <v>14325</v>
          </cell>
          <cell r="H54">
            <v>13718</v>
          </cell>
          <cell r="I54">
            <v>13111</v>
          </cell>
          <cell r="J54">
            <v>12504</v>
          </cell>
          <cell r="K54">
            <v>11897</v>
          </cell>
          <cell r="L54">
            <v>19040</v>
          </cell>
          <cell r="M54">
            <v>18433</v>
          </cell>
          <cell r="N54">
            <v>17826</v>
          </cell>
          <cell r="O54">
            <v>17219</v>
          </cell>
          <cell r="P54">
            <v>15495.615384615385</v>
          </cell>
        </row>
        <row r="55">
          <cell r="A55" t="str">
            <v>16552</v>
          </cell>
          <cell r="B55" t="str">
            <v>Advance-Hills Co Water Serv</v>
          </cell>
          <cell r="C55">
            <v>305</v>
          </cell>
          <cell r="D55">
            <v>303</v>
          </cell>
          <cell r="E55">
            <v>301</v>
          </cell>
          <cell r="F55">
            <v>300</v>
          </cell>
          <cell r="G55">
            <v>298</v>
          </cell>
          <cell r="H55">
            <v>297</v>
          </cell>
          <cell r="I55">
            <v>295</v>
          </cell>
          <cell r="J55">
            <v>293</v>
          </cell>
          <cell r="K55">
            <v>292</v>
          </cell>
          <cell r="L55">
            <v>290</v>
          </cell>
          <cell r="M55">
            <v>288</v>
          </cell>
          <cell r="N55">
            <v>287</v>
          </cell>
          <cell r="O55">
            <v>285</v>
          </cell>
          <cell r="P55">
            <v>294.92307692307691</v>
          </cell>
        </row>
        <row r="56">
          <cell r="A56" t="str">
            <v>16560</v>
          </cell>
          <cell r="B56" t="str">
            <v>Prepaid Interest Comm Paper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16570</v>
          </cell>
          <cell r="B57" t="str">
            <v>Polk G.E.Contract/Turbines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16571</v>
          </cell>
          <cell r="B58" t="str">
            <v>LTSA Prepaid - Polk Unit #1</v>
          </cell>
          <cell r="C58">
            <v>1115</v>
          </cell>
          <cell r="D58">
            <v>4265</v>
          </cell>
          <cell r="E58">
            <v>3896</v>
          </cell>
          <cell r="F58">
            <v>3527</v>
          </cell>
          <cell r="G58">
            <v>3159</v>
          </cell>
          <cell r="H58">
            <v>2790</v>
          </cell>
          <cell r="I58">
            <v>2421</v>
          </cell>
          <cell r="J58">
            <v>2052</v>
          </cell>
          <cell r="K58">
            <v>1683</v>
          </cell>
          <cell r="L58">
            <v>1315</v>
          </cell>
          <cell r="M58">
            <v>946</v>
          </cell>
          <cell r="N58">
            <v>577</v>
          </cell>
          <cell r="O58">
            <v>208</v>
          </cell>
          <cell r="P58">
            <v>2150.3076923076924</v>
          </cell>
        </row>
        <row r="59">
          <cell r="A59" t="str">
            <v>16572</v>
          </cell>
          <cell r="B59" t="str">
            <v>CSA Prepaid - Polk (16572, 16573)</v>
          </cell>
          <cell r="C59">
            <v>0</v>
          </cell>
          <cell r="D59">
            <v>-51</v>
          </cell>
          <cell r="E59">
            <v>-151</v>
          </cell>
          <cell r="F59">
            <v>416</v>
          </cell>
          <cell r="G59">
            <v>341</v>
          </cell>
          <cell r="H59">
            <v>190</v>
          </cell>
          <cell r="I59">
            <v>416</v>
          </cell>
          <cell r="J59">
            <v>38</v>
          </cell>
          <cell r="K59">
            <v>-339</v>
          </cell>
          <cell r="L59">
            <v>416</v>
          </cell>
          <cell r="M59">
            <v>316</v>
          </cell>
          <cell r="N59">
            <v>265</v>
          </cell>
          <cell r="O59">
            <v>416</v>
          </cell>
          <cell r="P59">
            <v>174.84615384615384</v>
          </cell>
        </row>
        <row r="60">
          <cell r="A60" t="str">
            <v>16580</v>
          </cell>
          <cell r="B60" t="str">
            <v>CSA Prepaid - Bayside #1</v>
          </cell>
          <cell r="C60">
            <v>2292</v>
          </cell>
          <cell r="D60">
            <v>2292</v>
          </cell>
          <cell r="E60">
            <v>2292</v>
          </cell>
          <cell r="F60">
            <v>2292</v>
          </cell>
          <cell r="G60">
            <v>2292</v>
          </cell>
          <cell r="H60">
            <v>2292</v>
          </cell>
          <cell r="I60">
            <v>2292</v>
          </cell>
          <cell r="J60">
            <v>2292</v>
          </cell>
          <cell r="K60">
            <v>2292</v>
          </cell>
          <cell r="L60">
            <v>2292</v>
          </cell>
          <cell r="M60">
            <v>2292</v>
          </cell>
          <cell r="N60">
            <v>2292</v>
          </cell>
          <cell r="O60">
            <v>2292</v>
          </cell>
          <cell r="P60">
            <v>2292</v>
          </cell>
        </row>
        <row r="61">
          <cell r="A61" t="str">
            <v>16581</v>
          </cell>
          <cell r="B61" t="str">
            <v>CSA Prepaid - Bayside #2</v>
          </cell>
          <cell r="C61">
            <v>3094</v>
          </cell>
          <cell r="D61">
            <v>3094</v>
          </cell>
          <cell r="E61">
            <v>3094</v>
          </cell>
          <cell r="F61">
            <v>3094</v>
          </cell>
          <cell r="G61">
            <v>3094</v>
          </cell>
          <cell r="H61">
            <v>3094</v>
          </cell>
          <cell r="I61">
            <v>3094</v>
          </cell>
          <cell r="J61">
            <v>3094</v>
          </cell>
          <cell r="K61">
            <v>3094</v>
          </cell>
          <cell r="L61">
            <v>3094</v>
          </cell>
          <cell r="M61">
            <v>3094</v>
          </cell>
          <cell r="N61">
            <v>3094</v>
          </cell>
          <cell r="O61">
            <v>3094</v>
          </cell>
          <cell r="P61">
            <v>3094</v>
          </cell>
        </row>
        <row r="62">
          <cell r="A62" t="str">
            <v>171</v>
          </cell>
          <cell r="B62" t="str">
            <v>Interest Receivable</v>
          </cell>
          <cell r="C62">
            <v>-11</v>
          </cell>
          <cell r="D62">
            <v>-9</v>
          </cell>
          <cell r="E62">
            <v>-7</v>
          </cell>
          <cell r="F62">
            <v>-5</v>
          </cell>
          <cell r="G62">
            <v>-3</v>
          </cell>
          <cell r="H62">
            <v>-1</v>
          </cell>
          <cell r="I62">
            <v>1</v>
          </cell>
          <cell r="J62">
            <v>4</v>
          </cell>
          <cell r="K62">
            <v>7</v>
          </cell>
          <cell r="L62">
            <v>9</v>
          </cell>
          <cell r="M62">
            <v>12</v>
          </cell>
          <cell r="N62">
            <v>14</v>
          </cell>
          <cell r="O62">
            <v>16</v>
          </cell>
          <cell r="P62">
            <v>2.0769230769230771</v>
          </cell>
        </row>
        <row r="63">
          <cell r="A63" t="str">
            <v>17103</v>
          </cell>
          <cell r="B63" t="str">
            <v xml:space="preserve"> Interest Rec-Comm Paper</v>
          </cell>
          <cell r="C63">
            <v>-12</v>
          </cell>
          <cell r="D63">
            <v>-12</v>
          </cell>
          <cell r="E63">
            <v>-12</v>
          </cell>
          <cell r="F63">
            <v>-12</v>
          </cell>
          <cell r="G63">
            <v>-12</v>
          </cell>
          <cell r="H63">
            <v>-12</v>
          </cell>
          <cell r="I63">
            <v>-12</v>
          </cell>
          <cell r="J63">
            <v>-12</v>
          </cell>
          <cell r="K63">
            <v>-12</v>
          </cell>
          <cell r="L63">
            <v>-12</v>
          </cell>
          <cell r="M63">
            <v>-12</v>
          </cell>
          <cell r="N63">
            <v>-12</v>
          </cell>
          <cell r="O63">
            <v>-12</v>
          </cell>
          <cell r="P63">
            <v>-12</v>
          </cell>
        </row>
        <row r="64">
          <cell r="A64" t="str">
            <v>17141</v>
          </cell>
          <cell r="B64" t="str">
            <v>Interest Receivable - RTO</v>
          </cell>
          <cell r="C64">
            <v>1</v>
          </cell>
          <cell r="D64">
            <v>3</v>
          </cell>
          <cell r="E64">
            <v>5</v>
          </cell>
          <cell r="F64">
            <v>7</v>
          </cell>
          <cell r="G64">
            <v>9</v>
          </cell>
          <cell r="H64">
            <v>11</v>
          </cell>
          <cell r="I64">
            <v>13</v>
          </cell>
          <cell r="J64">
            <v>16</v>
          </cell>
          <cell r="K64">
            <v>19</v>
          </cell>
          <cell r="L64">
            <v>21</v>
          </cell>
          <cell r="M64">
            <v>24</v>
          </cell>
          <cell r="N64">
            <v>26</v>
          </cell>
          <cell r="O64">
            <v>28</v>
          </cell>
          <cell r="P64">
            <v>14.076923076923077</v>
          </cell>
        </row>
        <row r="65">
          <cell r="A65" t="str">
            <v>173</v>
          </cell>
          <cell r="B65" t="str">
            <v>Unbilled Revenue Rec (17301,17303 GTE)</v>
          </cell>
          <cell r="C65">
            <v>32567</v>
          </cell>
          <cell r="D65">
            <v>30822</v>
          </cell>
          <cell r="E65">
            <v>28695</v>
          </cell>
          <cell r="F65">
            <v>31018</v>
          </cell>
          <cell r="G65">
            <v>30036</v>
          </cell>
          <cell r="H65">
            <v>39143</v>
          </cell>
          <cell r="I65">
            <v>39800</v>
          </cell>
          <cell r="J65">
            <v>42720</v>
          </cell>
          <cell r="K65">
            <v>45120</v>
          </cell>
          <cell r="L65">
            <v>39330</v>
          </cell>
          <cell r="M65">
            <v>38553</v>
          </cell>
          <cell r="N65">
            <v>34904</v>
          </cell>
          <cell r="O65">
            <v>33900</v>
          </cell>
          <cell r="P65">
            <v>35892.923076923078</v>
          </cell>
        </row>
        <row r="66">
          <cell r="A66" t="str">
            <v>176</v>
          </cell>
          <cell r="B66" t="str">
            <v>Derivative</v>
          </cell>
          <cell r="C66">
            <v>12271</v>
          </cell>
          <cell r="D66">
            <v>10586</v>
          </cell>
          <cell r="E66">
            <v>8417</v>
          </cell>
          <cell r="F66">
            <v>6908</v>
          </cell>
          <cell r="G66">
            <v>6264</v>
          </cell>
          <cell r="H66">
            <v>5036</v>
          </cell>
          <cell r="I66">
            <v>4005</v>
          </cell>
          <cell r="J66">
            <v>3080</v>
          </cell>
          <cell r="K66">
            <v>2806</v>
          </cell>
          <cell r="L66">
            <v>2317</v>
          </cell>
          <cell r="M66">
            <v>1569</v>
          </cell>
          <cell r="N66">
            <v>844</v>
          </cell>
          <cell r="O66">
            <v>640</v>
          </cell>
          <cell r="P66">
            <v>4980.2307692307695</v>
          </cell>
        </row>
        <row r="67">
          <cell r="A67" t="str">
            <v>17601</v>
          </cell>
          <cell r="B67" t="str">
            <v xml:space="preserve"> Deferred Debit - Derivative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17602</v>
          </cell>
          <cell r="B68" t="str">
            <v xml:space="preserve"> Deferred Debit - Regulatory Derivative</v>
          </cell>
          <cell r="C68">
            <v>11631</v>
          </cell>
          <cell r="D68">
            <v>10089</v>
          </cell>
          <cell r="E68">
            <v>8110</v>
          </cell>
          <cell r="F68">
            <v>6891</v>
          </cell>
          <cell r="G68">
            <v>6246</v>
          </cell>
          <cell r="H68">
            <v>5026</v>
          </cell>
          <cell r="I68">
            <v>4001</v>
          </cell>
          <cell r="J68">
            <v>3080</v>
          </cell>
          <cell r="K68">
            <v>2806</v>
          </cell>
          <cell r="L68">
            <v>2317</v>
          </cell>
          <cell r="M68">
            <v>1569</v>
          </cell>
          <cell r="N68">
            <v>844</v>
          </cell>
          <cell r="O68">
            <v>640</v>
          </cell>
          <cell r="P68">
            <v>4865.3846153846152</v>
          </cell>
        </row>
        <row r="69">
          <cell r="A69" t="str">
            <v>17603</v>
          </cell>
          <cell r="B69" t="str">
            <v xml:space="preserve"> Deferred Debit - Reg Tax Derivative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17604</v>
          </cell>
          <cell r="B70" t="str">
            <v xml:space="preserve"> Deferred Debit - Long Term Derivative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17605</v>
          </cell>
          <cell r="B71" t="str">
            <v xml:space="preserve"> Deferred Debit - Reg LT Derivative</v>
          </cell>
          <cell r="C71">
            <v>640</v>
          </cell>
          <cell r="D71">
            <v>497</v>
          </cell>
          <cell r="E71">
            <v>307</v>
          </cell>
          <cell r="F71">
            <v>17</v>
          </cell>
          <cell r="G71">
            <v>18</v>
          </cell>
          <cell r="H71">
            <v>10</v>
          </cell>
          <cell r="I71">
            <v>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114.84615384615384</v>
          </cell>
        </row>
        <row r="72">
          <cell r="A72" t="str">
            <v>181</v>
          </cell>
          <cell r="B72" t="str">
            <v>Unamortized Debt Expense</v>
          </cell>
          <cell r="C72">
            <v>17104</v>
          </cell>
          <cell r="D72">
            <v>16924</v>
          </cell>
          <cell r="E72">
            <v>16744</v>
          </cell>
          <cell r="F72">
            <v>16564</v>
          </cell>
          <cell r="G72">
            <v>16384</v>
          </cell>
          <cell r="H72">
            <v>16204</v>
          </cell>
          <cell r="I72">
            <v>16024</v>
          </cell>
          <cell r="J72">
            <v>15844</v>
          </cell>
          <cell r="K72">
            <v>15664</v>
          </cell>
          <cell r="L72">
            <v>15484</v>
          </cell>
          <cell r="M72">
            <v>15304</v>
          </cell>
          <cell r="N72">
            <v>15124</v>
          </cell>
          <cell r="O72">
            <v>14944</v>
          </cell>
          <cell r="P72">
            <v>16024</v>
          </cell>
        </row>
        <row r="73">
          <cell r="A73" t="str">
            <v>182</v>
          </cell>
          <cell r="B73" t="str">
            <v>Regulatory Assets</v>
          </cell>
          <cell r="C73">
            <v>127629</v>
          </cell>
          <cell r="D73">
            <v>120652</v>
          </cell>
          <cell r="E73">
            <v>111822</v>
          </cell>
          <cell r="F73">
            <v>108566</v>
          </cell>
          <cell r="G73">
            <v>104360</v>
          </cell>
          <cell r="H73">
            <v>104896</v>
          </cell>
          <cell r="I73">
            <v>103490</v>
          </cell>
          <cell r="J73">
            <v>107569</v>
          </cell>
          <cell r="K73">
            <v>111750</v>
          </cell>
          <cell r="L73">
            <v>106563</v>
          </cell>
          <cell r="M73">
            <v>105294</v>
          </cell>
          <cell r="N73">
            <v>101841</v>
          </cell>
          <cell r="O73">
            <v>95574</v>
          </cell>
          <cell r="P73">
            <v>108462</v>
          </cell>
        </row>
        <row r="74">
          <cell r="A74" t="str">
            <v>18200</v>
          </cell>
          <cell r="B74" t="str">
            <v>All Other Regulatory Assets (derived)</v>
          </cell>
          <cell r="C74">
            <v>-1</v>
          </cell>
          <cell r="D74">
            <v>-1</v>
          </cell>
          <cell r="E74">
            <v>-1</v>
          </cell>
          <cell r="F74">
            <v>-1</v>
          </cell>
          <cell r="G74">
            <v>-1</v>
          </cell>
          <cell r="H74">
            <v>-1</v>
          </cell>
          <cell r="I74">
            <v>-1</v>
          </cell>
          <cell r="J74">
            <v>-1</v>
          </cell>
          <cell r="K74">
            <v>-1</v>
          </cell>
          <cell r="L74">
            <v>-1</v>
          </cell>
          <cell r="M74">
            <v>-1</v>
          </cell>
          <cell r="N74">
            <v>-1</v>
          </cell>
          <cell r="O74">
            <v>-1</v>
          </cell>
          <cell r="P74">
            <v>-1</v>
          </cell>
        </row>
        <row r="75">
          <cell r="A75" t="str">
            <v>18201</v>
          </cell>
          <cell r="B75" t="str">
            <v>ARO Regulatory Asset</v>
          </cell>
          <cell r="C75">
            <v>247</v>
          </cell>
          <cell r="D75">
            <v>247</v>
          </cell>
          <cell r="E75">
            <v>247</v>
          </cell>
          <cell r="F75">
            <v>247</v>
          </cell>
          <cell r="G75">
            <v>247</v>
          </cell>
          <cell r="H75">
            <v>247</v>
          </cell>
          <cell r="I75">
            <v>247</v>
          </cell>
          <cell r="J75">
            <v>247</v>
          </cell>
          <cell r="K75">
            <v>247</v>
          </cell>
          <cell r="L75">
            <v>247</v>
          </cell>
          <cell r="M75">
            <v>247</v>
          </cell>
          <cell r="N75">
            <v>247</v>
          </cell>
          <cell r="O75">
            <v>247</v>
          </cell>
          <cell r="P75">
            <v>247</v>
          </cell>
        </row>
        <row r="76">
          <cell r="A76" t="str">
            <v>18230</v>
          </cell>
          <cell r="B76" t="str">
            <v xml:space="preserve"> Regulatory Assets/FAS109 Inc Taxes</v>
          </cell>
          <cell r="C76">
            <v>59107</v>
          </cell>
          <cell r="D76">
            <v>58789</v>
          </cell>
          <cell r="E76">
            <v>58470</v>
          </cell>
          <cell r="F76">
            <v>58152</v>
          </cell>
          <cell r="G76">
            <v>57834</v>
          </cell>
          <cell r="H76">
            <v>57516</v>
          </cell>
          <cell r="I76">
            <v>57197</v>
          </cell>
          <cell r="J76">
            <v>56879</v>
          </cell>
          <cell r="K76">
            <v>56561</v>
          </cell>
          <cell r="L76">
            <v>56243</v>
          </cell>
          <cell r="M76">
            <v>55924</v>
          </cell>
          <cell r="N76">
            <v>55606</v>
          </cell>
          <cell r="O76">
            <v>55288</v>
          </cell>
          <cell r="P76">
            <v>57197.384615384617</v>
          </cell>
        </row>
        <row r="77">
          <cell r="A77" t="str">
            <v>18231</v>
          </cell>
          <cell r="B77" t="str">
            <v xml:space="preserve"> Deferred Debit - Regulatory Tax Asset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18232</v>
          </cell>
          <cell r="B78" t="str">
            <v xml:space="preserve"> Deferred Conservation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18233</v>
          </cell>
          <cell r="B79" t="str">
            <v xml:space="preserve"> Deferred Fuel - Retail</v>
          </cell>
          <cell r="C79">
            <v>25878</v>
          </cell>
          <cell r="D79">
            <v>20181</v>
          </cell>
          <cell r="E79">
            <v>12293</v>
          </cell>
          <cell r="F79">
            <v>9702</v>
          </cell>
          <cell r="G79">
            <v>6285</v>
          </cell>
          <cell r="H79">
            <v>7860</v>
          </cell>
          <cell r="I79">
            <v>8376</v>
          </cell>
          <cell r="J79">
            <v>14504</v>
          </cell>
          <cell r="K79">
            <v>20735</v>
          </cell>
          <cell r="L79">
            <v>18023</v>
          </cell>
          <cell r="M79">
            <v>18556</v>
          </cell>
          <cell r="N79">
            <v>16071</v>
          </cell>
          <cell r="O79">
            <v>10704</v>
          </cell>
          <cell r="P79">
            <v>14551.384615384615</v>
          </cell>
        </row>
        <row r="80">
          <cell r="A80" t="str">
            <v>18234</v>
          </cell>
          <cell r="B80" t="str">
            <v xml:space="preserve"> Deferred Capacity</v>
          </cell>
          <cell r="C80">
            <v>7126</v>
          </cell>
          <cell r="D80">
            <v>6759</v>
          </cell>
          <cell r="E80">
            <v>6778</v>
          </cell>
          <cell r="F80">
            <v>6990</v>
          </cell>
          <cell r="G80">
            <v>7174</v>
          </cell>
          <cell r="H80">
            <v>6776</v>
          </cell>
          <cell r="I80">
            <v>5627</v>
          </cell>
          <cell r="J80">
            <v>4199</v>
          </cell>
          <cell r="K80">
            <v>2759</v>
          </cell>
          <cell r="L80">
            <v>1140</v>
          </cell>
          <cell r="M80">
            <v>115</v>
          </cell>
          <cell r="N80">
            <v>0</v>
          </cell>
          <cell r="O80">
            <v>0</v>
          </cell>
          <cell r="P80">
            <v>4264.8461538461543</v>
          </cell>
        </row>
        <row r="81">
          <cell r="A81" t="str">
            <v>18235</v>
          </cell>
          <cell r="B81" t="str">
            <v xml:space="preserve"> Deferred Fuel - Wholesale</v>
          </cell>
          <cell r="C81">
            <v>1923</v>
          </cell>
          <cell r="D81">
            <v>1718</v>
          </cell>
          <cell r="E81">
            <v>1465</v>
          </cell>
          <cell r="F81">
            <v>1291</v>
          </cell>
          <cell r="G81">
            <v>1018</v>
          </cell>
          <cell r="H81">
            <v>1073</v>
          </cell>
          <cell r="I81">
            <v>994</v>
          </cell>
          <cell r="J81">
            <v>1066</v>
          </cell>
          <cell r="K81">
            <v>1147</v>
          </cell>
          <cell r="L81">
            <v>979</v>
          </cell>
          <cell r="M81">
            <v>889</v>
          </cell>
          <cell r="N81">
            <v>721</v>
          </cell>
          <cell r="O81">
            <v>503</v>
          </cell>
          <cell r="P81">
            <v>1137.4615384615386</v>
          </cell>
        </row>
        <row r="82">
          <cell r="A82" t="str">
            <v>18236</v>
          </cell>
          <cell r="B82" t="str">
            <v xml:space="preserve"> Unamortized Peabody Buyout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18238</v>
          </cell>
          <cell r="B83" t="str">
            <v xml:space="preserve"> Deferred Environmental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18240</v>
          </cell>
          <cell r="B84" t="str">
            <v xml:space="preserve"> Deferred Interest Expense (182.41-.46)</v>
          </cell>
          <cell r="C84">
            <v>5361</v>
          </cell>
          <cell r="D84">
            <v>5298</v>
          </cell>
          <cell r="E84">
            <v>5234</v>
          </cell>
          <cell r="F84">
            <v>5171</v>
          </cell>
          <cell r="G84">
            <v>5108</v>
          </cell>
          <cell r="H84">
            <v>5046</v>
          </cell>
          <cell r="I84">
            <v>4985</v>
          </cell>
          <cell r="J84">
            <v>4923</v>
          </cell>
          <cell r="K84">
            <v>4861</v>
          </cell>
          <cell r="L84">
            <v>4799</v>
          </cell>
          <cell r="M84">
            <v>4737</v>
          </cell>
          <cell r="N84">
            <v>4675</v>
          </cell>
          <cell r="O84">
            <v>4614</v>
          </cell>
          <cell r="P84">
            <v>4985.5384615384619</v>
          </cell>
        </row>
        <row r="85">
          <cell r="A85" t="str">
            <v>18251</v>
          </cell>
          <cell r="B85" t="str">
            <v xml:space="preserve"> Residential Load Management</v>
          </cell>
          <cell r="C85">
            <v>3501</v>
          </cell>
          <cell r="D85">
            <v>3391</v>
          </cell>
          <cell r="E85">
            <v>3283</v>
          </cell>
          <cell r="F85">
            <v>3178</v>
          </cell>
          <cell r="G85">
            <v>3076</v>
          </cell>
          <cell r="H85">
            <v>2976</v>
          </cell>
          <cell r="I85">
            <v>2878</v>
          </cell>
          <cell r="J85">
            <v>2782</v>
          </cell>
          <cell r="K85">
            <v>2688</v>
          </cell>
          <cell r="L85">
            <v>2596</v>
          </cell>
          <cell r="M85">
            <v>2506</v>
          </cell>
          <cell r="N85">
            <v>2418</v>
          </cell>
          <cell r="O85">
            <v>2331</v>
          </cell>
          <cell r="P85">
            <v>2892.6153846153848</v>
          </cell>
        </row>
        <row r="86">
          <cell r="A86" t="str">
            <v>18252</v>
          </cell>
          <cell r="B86" t="str">
            <v xml:space="preserve"> Comm-Indust Load Management</v>
          </cell>
          <cell r="C86">
            <v>8</v>
          </cell>
          <cell r="D86">
            <v>8</v>
          </cell>
          <cell r="E86">
            <v>8</v>
          </cell>
          <cell r="F86">
            <v>8</v>
          </cell>
          <cell r="G86">
            <v>8</v>
          </cell>
          <cell r="H86">
            <v>8</v>
          </cell>
          <cell r="I86">
            <v>8</v>
          </cell>
          <cell r="J86">
            <v>8</v>
          </cell>
          <cell r="K86">
            <v>8</v>
          </cell>
          <cell r="L86">
            <v>8</v>
          </cell>
          <cell r="M86">
            <v>8</v>
          </cell>
          <cell r="N86">
            <v>8</v>
          </cell>
          <cell r="O86">
            <v>8</v>
          </cell>
          <cell r="P86">
            <v>8</v>
          </cell>
        </row>
        <row r="87">
          <cell r="A87" t="str">
            <v>18289</v>
          </cell>
          <cell r="B87" t="str">
            <v>Unamortized Loss (182.80 -.99)</v>
          </cell>
          <cell r="C87">
            <v>24479</v>
          </cell>
          <cell r="D87">
            <v>24262</v>
          </cell>
          <cell r="E87">
            <v>24045</v>
          </cell>
          <cell r="F87">
            <v>23828</v>
          </cell>
          <cell r="G87">
            <v>23611</v>
          </cell>
          <cell r="H87">
            <v>23395</v>
          </cell>
          <cell r="I87">
            <v>23179</v>
          </cell>
          <cell r="J87">
            <v>22962</v>
          </cell>
          <cell r="K87">
            <v>22745</v>
          </cell>
          <cell r="L87">
            <v>22529</v>
          </cell>
          <cell r="M87">
            <v>22313</v>
          </cell>
          <cell r="N87">
            <v>22096</v>
          </cell>
          <cell r="O87">
            <v>21880</v>
          </cell>
          <cell r="P87">
            <v>23178.76923076923</v>
          </cell>
        </row>
        <row r="88">
          <cell r="A88" t="str">
            <v>183</v>
          </cell>
          <cell r="B88" t="str">
            <v>Preliminary Survey &amp; Investigation</v>
          </cell>
          <cell r="C88">
            <v>1100</v>
          </cell>
          <cell r="D88">
            <v>413</v>
          </cell>
          <cell r="E88">
            <v>434</v>
          </cell>
          <cell r="F88">
            <v>482</v>
          </cell>
          <cell r="G88">
            <v>512</v>
          </cell>
          <cell r="H88">
            <v>548</v>
          </cell>
          <cell r="I88">
            <v>612</v>
          </cell>
          <cell r="J88">
            <v>655</v>
          </cell>
          <cell r="K88">
            <v>696</v>
          </cell>
          <cell r="L88">
            <v>754</v>
          </cell>
          <cell r="M88">
            <v>780</v>
          </cell>
          <cell r="N88">
            <v>799</v>
          </cell>
          <cell r="O88">
            <v>838</v>
          </cell>
          <cell r="P88">
            <v>663.30769230769226</v>
          </cell>
        </row>
        <row r="89">
          <cell r="A89" t="str">
            <v>184</v>
          </cell>
          <cell r="B89" t="str">
            <v>Clearing Accounts</v>
          </cell>
          <cell r="C89">
            <v>154</v>
          </cell>
          <cell r="D89">
            <v>154</v>
          </cell>
          <cell r="E89">
            <v>154</v>
          </cell>
          <cell r="F89">
            <v>154</v>
          </cell>
          <cell r="G89">
            <v>154</v>
          </cell>
          <cell r="H89">
            <v>154</v>
          </cell>
          <cell r="I89">
            <v>154</v>
          </cell>
          <cell r="J89">
            <v>154</v>
          </cell>
          <cell r="K89">
            <v>154</v>
          </cell>
          <cell r="L89">
            <v>154</v>
          </cell>
          <cell r="M89">
            <v>154</v>
          </cell>
          <cell r="N89">
            <v>154</v>
          </cell>
          <cell r="O89">
            <v>154</v>
          </cell>
          <cell r="P89">
            <v>154</v>
          </cell>
        </row>
        <row r="90">
          <cell r="A90" t="str">
            <v>186</v>
          </cell>
          <cell r="B90" t="str">
            <v>Deferred Debits</v>
          </cell>
          <cell r="C90">
            <v>2248</v>
          </cell>
          <cell r="D90">
            <v>2331</v>
          </cell>
          <cell r="E90">
            <v>2415</v>
          </cell>
          <cell r="F90">
            <v>2498</v>
          </cell>
          <cell r="G90">
            <v>2581</v>
          </cell>
          <cell r="H90">
            <v>2665</v>
          </cell>
          <cell r="I90">
            <v>2748</v>
          </cell>
          <cell r="J90">
            <v>2831</v>
          </cell>
          <cell r="K90">
            <v>2915</v>
          </cell>
          <cell r="L90">
            <v>2998</v>
          </cell>
          <cell r="M90">
            <v>3081</v>
          </cell>
          <cell r="N90">
            <v>3165</v>
          </cell>
          <cell r="O90">
            <v>3248</v>
          </cell>
          <cell r="P90">
            <v>2748</v>
          </cell>
        </row>
        <row r="91">
          <cell r="A91" t="str">
            <v>18600</v>
          </cell>
          <cell r="B91" t="str">
            <v>All  Other Misc. Deferred Debits (derived)</v>
          </cell>
          <cell r="C91">
            <v>2243</v>
          </cell>
          <cell r="D91">
            <v>2243</v>
          </cell>
          <cell r="E91">
            <v>2243</v>
          </cell>
          <cell r="F91">
            <v>2243</v>
          </cell>
          <cell r="G91">
            <v>2243</v>
          </cell>
          <cell r="H91">
            <v>2243</v>
          </cell>
          <cell r="I91">
            <v>2243</v>
          </cell>
          <cell r="J91">
            <v>2243</v>
          </cell>
          <cell r="K91">
            <v>2243</v>
          </cell>
          <cell r="L91">
            <v>2243</v>
          </cell>
          <cell r="M91">
            <v>2243</v>
          </cell>
          <cell r="N91">
            <v>2243</v>
          </cell>
          <cell r="O91">
            <v>2243</v>
          </cell>
          <cell r="P91">
            <v>2243</v>
          </cell>
        </row>
        <row r="92">
          <cell r="A92" t="str">
            <v>18641</v>
          </cell>
          <cell r="B92" t="str">
            <v>Deferred Debit RTO</v>
          </cell>
          <cell r="C92">
            <v>5</v>
          </cell>
          <cell r="D92">
            <v>88</v>
          </cell>
          <cell r="E92">
            <v>172</v>
          </cell>
          <cell r="F92">
            <v>255</v>
          </cell>
          <cell r="G92">
            <v>338</v>
          </cell>
          <cell r="H92">
            <v>422</v>
          </cell>
          <cell r="I92">
            <v>505</v>
          </cell>
          <cell r="J92">
            <v>588</v>
          </cell>
          <cell r="K92">
            <v>672</v>
          </cell>
          <cell r="L92">
            <v>755</v>
          </cell>
          <cell r="M92">
            <v>838</v>
          </cell>
          <cell r="N92">
            <v>922</v>
          </cell>
          <cell r="O92">
            <v>1005</v>
          </cell>
          <cell r="P92">
            <v>505</v>
          </cell>
        </row>
        <row r="93">
          <cell r="A93" t="str">
            <v>18651</v>
          </cell>
          <cell r="B93" t="str">
            <v>Derivative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188</v>
          </cell>
          <cell r="B94" t="str">
            <v>Deferred Debits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190</v>
          </cell>
          <cell r="B95" t="str">
            <v>Deferred Income Taxes</v>
          </cell>
          <cell r="C95">
            <v>123205</v>
          </cell>
          <cell r="D95">
            <v>123262</v>
          </cell>
          <cell r="E95">
            <v>123321</v>
          </cell>
          <cell r="F95">
            <v>123377</v>
          </cell>
          <cell r="G95">
            <v>123435</v>
          </cell>
          <cell r="H95">
            <v>123492</v>
          </cell>
          <cell r="I95">
            <v>123550</v>
          </cell>
          <cell r="J95">
            <v>123608</v>
          </cell>
          <cell r="K95">
            <v>123665</v>
          </cell>
          <cell r="L95">
            <v>123723</v>
          </cell>
          <cell r="M95">
            <v>123781</v>
          </cell>
          <cell r="N95">
            <v>123839</v>
          </cell>
          <cell r="O95">
            <v>123896</v>
          </cell>
          <cell r="P95">
            <v>123550.30769230769</v>
          </cell>
        </row>
        <row r="96">
          <cell r="A96" t="str">
            <v>19000</v>
          </cell>
          <cell r="B96" t="str">
            <v>All other def Income Taxes (derived)</v>
          </cell>
          <cell r="C96">
            <v>110621</v>
          </cell>
          <cell r="D96">
            <v>110820</v>
          </cell>
          <cell r="E96">
            <v>111019</v>
          </cell>
          <cell r="F96">
            <v>111217</v>
          </cell>
          <cell r="G96">
            <v>111416</v>
          </cell>
          <cell r="H96">
            <v>111614</v>
          </cell>
          <cell r="I96">
            <v>111813</v>
          </cell>
          <cell r="J96">
            <v>112012</v>
          </cell>
          <cell r="K96">
            <v>112210</v>
          </cell>
          <cell r="L96">
            <v>112409</v>
          </cell>
          <cell r="M96">
            <v>112607</v>
          </cell>
          <cell r="N96">
            <v>112806</v>
          </cell>
          <cell r="O96">
            <v>113005</v>
          </cell>
          <cell r="P96">
            <v>111813</v>
          </cell>
        </row>
        <row r="97">
          <cell r="A97" t="str">
            <v>19021</v>
          </cell>
          <cell r="B97" t="str">
            <v xml:space="preserve"> Def Income Tax Non-Utility</v>
          </cell>
          <cell r="C97">
            <v>51</v>
          </cell>
          <cell r="D97">
            <v>48</v>
          </cell>
          <cell r="E97">
            <v>46</v>
          </cell>
          <cell r="F97">
            <v>44</v>
          </cell>
          <cell r="G97">
            <v>41</v>
          </cell>
          <cell r="H97">
            <v>39</v>
          </cell>
          <cell r="I97">
            <v>36</v>
          </cell>
          <cell r="J97">
            <v>34</v>
          </cell>
          <cell r="K97">
            <v>32</v>
          </cell>
          <cell r="L97">
            <v>29</v>
          </cell>
          <cell r="M97">
            <v>27</v>
          </cell>
          <cell r="N97">
            <v>25</v>
          </cell>
          <cell r="O97">
            <v>22</v>
          </cell>
          <cell r="P97">
            <v>36.46153846153846</v>
          </cell>
        </row>
        <row r="98">
          <cell r="A98" t="str">
            <v>19022</v>
          </cell>
          <cell r="B98" t="str">
            <v xml:space="preserve"> Def Income Tax Non-Utility</v>
          </cell>
          <cell r="C98">
            <v>707</v>
          </cell>
          <cell r="D98">
            <v>693</v>
          </cell>
          <cell r="E98">
            <v>679</v>
          </cell>
          <cell r="F98">
            <v>664</v>
          </cell>
          <cell r="G98">
            <v>650</v>
          </cell>
          <cell r="H98">
            <v>636</v>
          </cell>
          <cell r="I98">
            <v>622</v>
          </cell>
          <cell r="J98">
            <v>607</v>
          </cell>
          <cell r="K98">
            <v>593</v>
          </cell>
          <cell r="L98">
            <v>579</v>
          </cell>
          <cell r="M98">
            <v>565</v>
          </cell>
          <cell r="N98">
            <v>551</v>
          </cell>
          <cell r="O98">
            <v>536</v>
          </cell>
          <cell r="P98">
            <v>621.69230769230774</v>
          </cell>
        </row>
        <row r="99">
          <cell r="A99" t="str">
            <v>19025</v>
          </cell>
          <cell r="B99" t="str">
            <v xml:space="preserve"> Def FD ITC - FAS109 Inc Tax</v>
          </cell>
          <cell r="C99">
            <v>11826</v>
          </cell>
          <cell r="D99">
            <v>11701</v>
          </cell>
          <cell r="E99">
            <v>11577</v>
          </cell>
          <cell r="F99">
            <v>11452</v>
          </cell>
          <cell r="G99">
            <v>11328</v>
          </cell>
          <cell r="H99">
            <v>11203</v>
          </cell>
          <cell r="I99">
            <v>11079</v>
          </cell>
          <cell r="J99">
            <v>10955</v>
          </cell>
          <cell r="K99">
            <v>10830</v>
          </cell>
          <cell r="L99">
            <v>10706</v>
          </cell>
          <cell r="M99">
            <v>10582</v>
          </cell>
          <cell r="N99">
            <v>10457</v>
          </cell>
          <cell r="O99">
            <v>10333</v>
          </cell>
          <cell r="P99">
            <v>11079.153846153846</v>
          </cell>
        </row>
        <row r="100">
          <cell r="A100" t="str">
            <v>201</v>
          </cell>
          <cell r="B100" t="str">
            <v>Common Stock</v>
          </cell>
          <cell r="C100">
            <v>-119697</v>
          </cell>
          <cell r="D100">
            <v>-119697</v>
          </cell>
          <cell r="E100">
            <v>-119697</v>
          </cell>
          <cell r="F100">
            <v>-119697</v>
          </cell>
          <cell r="G100">
            <v>-119697</v>
          </cell>
          <cell r="H100">
            <v>-119697</v>
          </cell>
          <cell r="I100">
            <v>-119697</v>
          </cell>
          <cell r="J100">
            <v>-119697</v>
          </cell>
          <cell r="K100">
            <v>-119697</v>
          </cell>
          <cell r="L100">
            <v>-119697</v>
          </cell>
          <cell r="M100">
            <v>-119697</v>
          </cell>
          <cell r="N100">
            <v>-119697</v>
          </cell>
          <cell r="O100">
            <v>-119697</v>
          </cell>
          <cell r="P100">
            <v>-119697</v>
          </cell>
        </row>
        <row r="101">
          <cell r="A101"/>
          <cell r="B101" t="str">
            <v xml:space="preserve"> Misc Paid In Capital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/>
          <cell r="B102" t="str">
            <v xml:space="preserve">   Beg Balance</v>
          </cell>
          <cell r="C102">
            <v>-1102240</v>
          </cell>
          <cell r="D102">
            <v>-1102240</v>
          </cell>
          <cell r="E102">
            <v>-1102240</v>
          </cell>
          <cell r="F102">
            <v>-1102240</v>
          </cell>
          <cell r="G102">
            <v>-1102240</v>
          </cell>
          <cell r="H102">
            <v>-1102240</v>
          </cell>
          <cell r="I102">
            <v>-1102240</v>
          </cell>
          <cell r="J102">
            <v>-1102240</v>
          </cell>
          <cell r="K102">
            <v>-1102240</v>
          </cell>
          <cell r="L102">
            <v>-1102240</v>
          </cell>
          <cell r="M102">
            <v>-1102240</v>
          </cell>
          <cell r="N102">
            <v>-1102240</v>
          </cell>
          <cell r="O102">
            <v>-1102240</v>
          </cell>
          <cell r="P102">
            <v>-1102240</v>
          </cell>
        </row>
        <row r="103">
          <cell r="A103"/>
          <cell r="B103" t="str">
            <v xml:space="preserve">   Equity Contribution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211</v>
          </cell>
          <cell r="B104" t="str">
            <v>End Bal Misc Paid In Capital</v>
          </cell>
          <cell r="C104">
            <v>-1102240</v>
          </cell>
          <cell r="D104">
            <v>-1102240</v>
          </cell>
          <cell r="E104">
            <v>-1102240</v>
          </cell>
          <cell r="F104">
            <v>-1102240</v>
          </cell>
          <cell r="G104">
            <v>-1102240</v>
          </cell>
          <cell r="H104">
            <v>-1102240</v>
          </cell>
          <cell r="I104">
            <v>-1102240</v>
          </cell>
          <cell r="J104">
            <v>-1102240</v>
          </cell>
          <cell r="K104">
            <v>-1102240</v>
          </cell>
          <cell r="L104">
            <v>-1102240</v>
          </cell>
          <cell r="M104">
            <v>-1102240</v>
          </cell>
          <cell r="N104">
            <v>-1102240</v>
          </cell>
          <cell r="O104">
            <v>-1102240</v>
          </cell>
          <cell r="P104">
            <v>-1102240</v>
          </cell>
        </row>
        <row r="105">
          <cell r="A105" t="str">
            <v>214</v>
          </cell>
          <cell r="B105" t="str">
            <v>Capital Stock Expense</v>
          </cell>
          <cell r="C105">
            <v>701</v>
          </cell>
          <cell r="D105">
            <v>701</v>
          </cell>
          <cell r="E105">
            <v>701</v>
          </cell>
          <cell r="F105">
            <v>701</v>
          </cell>
          <cell r="G105">
            <v>701</v>
          </cell>
          <cell r="H105">
            <v>701</v>
          </cell>
          <cell r="I105">
            <v>701</v>
          </cell>
          <cell r="J105">
            <v>701</v>
          </cell>
          <cell r="K105">
            <v>701</v>
          </cell>
          <cell r="L105">
            <v>701</v>
          </cell>
          <cell r="M105">
            <v>701</v>
          </cell>
          <cell r="N105">
            <v>701</v>
          </cell>
          <cell r="O105">
            <v>701</v>
          </cell>
          <cell r="P105">
            <v>701</v>
          </cell>
        </row>
        <row r="106">
          <cell r="A106"/>
          <cell r="B106" t="str">
            <v xml:space="preserve">   Beg Bal Retained Earnings</v>
          </cell>
          <cell r="C106">
            <v>-170701</v>
          </cell>
          <cell r="D106">
            <v>-173599</v>
          </cell>
          <cell r="E106">
            <v>-148781</v>
          </cell>
          <cell r="F106">
            <v>-156904</v>
          </cell>
          <cell r="G106">
            <v>-165092</v>
          </cell>
          <cell r="H106">
            <v>-152423</v>
          </cell>
          <cell r="I106">
            <v>-169694</v>
          </cell>
          <cell r="J106">
            <v>-187451</v>
          </cell>
          <cell r="K106">
            <v>-175995</v>
          </cell>
          <cell r="L106">
            <v>-196971</v>
          </cell>
          <cell r="M106">
            <v>-212540</v>
          </cell>
          <cell r="N106">
            <v>-166850</v>
          </cell>
          <cell r="O106">
            <v>-172310</v>
          </cell>
          <cell r="P106">
            <v>-173023.92307692306</v>
          </cell>
        </row>
        <row r="107">
          <cell r="A107"/>
          <cell r="B107" t="str">
            <v xml:space="preserve">   Net Income</v>
          </cell>
          <cell r="C107">
            <v>-2899</v>
          </cell>
          <cell r="D107">
            <v>-8915</v>
          </cell>
          <cell r="E107">
            <v>-8123</v>
          </cell>
          <cell r="F107">
            <v>-8188</v>
          </cell>
          <cell r="G107">
            <v>-7267</v>
          </cell>
          <cell r="H107">
            <v>-17271</v>
          </cell>
          <cell r="I107">
            <v>-17757</v>
          </cell>
          <cell r="J107">
            <v>-21270</v>
          </cell>
          <cell r="K107">
            <v>-20976</v>
          </cell>
          <cell r="L107">
            <v>-15569</v>
          </cell>
          <cell r="M107">
            <v>-14313</v>
          </cell>
          <cell r="N107">
            <v>-5460</v>
          </cell>
          <cell r="O107">
            <v>-6996</v>
          </cell>
          <cell r="P107">
            <v>-11923.384615384615</v>
          </cell>
        </row>
        <row r="108">
          <cell r="B108" t="str">
            <v xml:space="preserve">   Common Dividends</v>
          </cell>
          <cell r="C108">
            <v>0</v>
          </cell>
          <cell r="D108">
            <v>33733</v>
          </cell>
          <cell r="E108">
            <v>0</v>
          </cell>
          <cell r="F108">
            <v>0</v>
          </cell>
          <cell r="G108">
            <v>19936</v>
          </cell>
          <cell r="H108">
            <v>0</v>
          </cell>
          <cell r="I108">
            <v>0</v>
          </cell>
          <cell r="J108">
            <v>32726</v>
          </cell>
          <cell r="K108">
            <v>0</v>
          </cell>
          <cell r="L108">
            <v>0</v>
          </cell>
          <cell r="M108">
            <v>60003</v>
          </cell>
          <cell r="N108">
            <v>0</v>
          </cell>
          <cell r="O108">
            <v>0</v>
          </cell>
          <cell r="P108">
            <v>11261.384615384615</v>
          </cell>
        </row>
        <row r="109">
          <cell r="B109" t="str">
            <v xml:space="preserve">   Adjustments (manual input)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216</v>
          </cell>
          <cell r="B110" t="str">
            <v>Unappropr Retained Earnings</v>
          </cell>
          <cell r="C110">
            <v>-173599</v>
          </cell>
          <cell r="D110">
            <v>-148781</v>
          </cell>
          <cell r="E110">
            <v>-156904</v>
          </cell>
          <cell r="F110">
            <v>-165092</v>
          </cell>
          <cell r="G110">
            <v>-152423</v>
          </cell>
          <cell r="H110">
            <v>-169694</v>
          </cell>
          <cell r="I110">
            <v>-187451</v>
          </cell>
          <cell r="J110">
            <v>-175995</v>
          </cell>
          <cell r="K110">
            <v>-196971</v>
          </cell>
          <cell r="L110">
            <v>-212540</v>
          </cell>
          <cell r="M110">
            <v>-166850</v>
          </cell>
          <cell r="N110">
            <v>-172310</v>
          </cell>
          <cell r="O110">
            <v>-179306</v>
          </cell>
          <cell r="P110">
            <v>-173685.84615384616</v>
          </cell>
        </row>
        <row r="111">
          <cell r="A111" t="str">
            <v>219</v>
          </cell>
          <cell r="B111" t="str">
            <v xml:space="preserve"> OCI - Derivative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221</v>
          </cell>
          <cell r="B112" t="str">
            <v>Bonds Payable</v>
          </cell>
          <cell r="C112">
            <v>-1348840</v>
          </cell>
          <cell r="D112">
            <v>-1348840</v>
          </cell>
          <cell r="E112">
            <v>-1348840</v>
          </cell>
          <cell r="F112">
            <v>-1348840</v>
          </cell>
          <cell r="G112">
            <v>-1348840</v>
          </cell>
          <cell r="H112">
            <v>-1348840</v>
          </cell>
          <cell r="I112">
            <v>-1348840</v>
          </cell>
          <cell r="J112">
            <v>-1348840</v>
          </cell>
          <cell r="K112">
            <v>-1348840</v>
          </cell>
          <cell r="L112">
            <v>-1348840</v>
          </cell>
          <cell r="M112">
            <v>-1348840</v>
          </cell>
          <cell r="N112">
            <v>-1348840</v>
          </cell>
          <cell r="O112">
            <v>-1348840</v>
          </cell>
          <cell r="P112">
            <v>-1348840</v>
          </cell>
        </row>
        <row r="113">
          <cell r="A113" t="str">
            <v>22121</v>
          </cell>
          <cell r="B113" t="str">
            <v xml:space="preserve"> Bonds Var $51.605 1990 Series</v>
          </cell>
          <cell r="C113">
            <v>-51605</v>
          </cell>
          <cell r="D113">
            <v>-51605</v>
          </cell>
          <cell r="E113">
            <v>-51605</v>
          </cell>
          <cell r="F113">
            <v>-51605</v>
          </cell>
          <cell r="G113">
            <v>-51605</v>
          </cell>
          <cell r="H113">
            <v>-51605</v>
          </cell>
          <cell r="I113">
            <v>-51605</v>
          </cell>
          <cell r="J113">
            <v>-51605</v>
          </cell>
          <cell r="K113">
            <v>-51605</v>
          </cell>
          <cell r="L113">
            <v>-51605</v>
          </cell>
          <cell r="M113">
            <v>-51605</v>
          </cell>
          <cell r="N113">
            <v>-51605</v>
          </cell>
          <cell r="O113">
            <v>-51605</v>
          </cell>
          <cell r="P113">
            <v>-51605</v>
          </cell>
        </row>
        <row r="114">
          <cell r="A114" t="str">
            <v>22126</v>
          </cell>
          <cell r="B114" t="str">
            <v xml:space="preserve"> Bonds 1992 HCIDA Series-OBO Tariff</v>
          </cell>
          <cell r="C114">
            <v>-54200</v>
          </cell>
          <cell r="D114">
            <v>-54200</v>
          </cell>
          <cell r="E114">
            <v>-54200</v>
          </cell>
          <cell r="F114">
            <v>-54200</v>
          </cell>
          <cell r="G114">
            <v>-54200</v>
          </cell>
          <cell r="H114">
            <v>-54200</v>
          </cell>
          <cell r="I114">
            <v>-54200</v>
          </cell>
          <cell r="J114">
            <v>-54200</v>
          </cell>
          <cell r="K114">
            <v>-54200</v>
          </cell>
          <cell r="L114">
            <v>-54200</v>
          </cell>
          <cell r="M114">
            <v>-54200</v>
          </cell>
          <cell r="N114">
            <v>-54200</v>
          </cell>
          <cell r="O114">
            <v>-54200</v>
          </cell>
          <cell r="P114">
            <v>-54200</v>
          </cell>
        </row>
        <row r="115">
          <cell r="A115" t="str">
            <v>22128</v>
          </cell>
          <cell r="B115" t="str">
            <v xml:space="preserve"> Bonds 7 3/4% Series Due 2022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 t="str">
            <v>22132</v>
          </cell>
          <cell r="B116" t="str">
            <v xml:space="preserve"> Bonds Var $20M Due 2020</v>
          </cell>
          <cell r="C116">
            <v>-20000</v>
          </cell>
          <cell r="D116">
            <v>-20000</v>
          </cell>
          <cell r="E116">
            <v>-20000</v>
          </cell>
          <cell r="F116">
            <v>-20000</v>
          </cell>
          <cell r="G116">
            <v>-20000</v>
          </cell>
          <cell r="H116">
            <v>-20000</v>
          </cell>
          <cell r="I116">
            <v>-20000</v>
          </cell>
          <cell r="J116">
            <v>-20000</v>
          </cell>
          <cell r="K116">
            <v>-20000</v>
          </cell>
          <cell r="L116">
            <v>-20000</v>
          </cell>
          <cell r="M116">
            <v>-20000</v>
          </cell>
          <cell r="N116">
            <v>-20000</v>
          </cell>
          <cell r="O116">
            <v>-20000</v>
          </cell>
          <cell r="P116">
            <v>-20000</v>
          </cell>
        </row>
        <row r="117">
          <cell r="A117" t="str">
            <v>22134</v>
          </cell>
          <cell r="B117" t="str">
            <v xml:space="preserve"> Bonds $85.95M Due 2024</v>
          </cell>
          <cell r="C117">
            <v>-85950</v>
          </cell>
          <cell r="D117">
            <v>-85950</v>
          </cell>
          <cell r="E117">
            <v>-85950</v>
          </cell>
          <cell r="F117">
            <v>-85950</v>
          </cell>
          <cell r="G117">
            <v>-85950</v>
          </cell>
          <cell r="H117">
            <v>-85950</v>
          </cell>
          <cell r="I117">
            <v>-85950</v>
          </cell>
          <cell r="J117">
            <v>-85950</v>
          </cell>
          <cell r="K117">
            <v>-85950</v>
          </cell>
          <cell r="L117">
            <v>-85950</v>
          </cell>
          <cell r="M117">
            <v>-85950</v>
          </cell>
          <cell r="N117">
            <v>-85950</v>
          </cell>
          <cell r="O117">
            <v>-85950</v>
          </cell>
          <cell r="P117">
            <v>-85950</v>
          </cell>
        </row>
        <row r="118">
          <cell r="A118" t="str">
            <v>22137</v>
          </cell>
          <cell r="B118" t="str">
            <v xml:space="preserve"> Bonds 2030 Series</v>
          </cell>
          <cell r="C118">
            <v>-75000</v>
          </cell>
          <cell r="D118">
            <v>-75000</v>
          </cell>
          <cell r="E118">
            <v>-75000</v>
          </cell>
          <cell r="F118">
            <v>-75000</v>
          </cell>
          <cell r="G118">
            <v>-75000</v>
          </cell>
          <cell r="H118">
            <v>-75000</v>
          </cell>
          <cell r="I118">
            <v>-75000</v>
          </cell>
          <cell r="J118">
            <v>-75000</v>
          </cell>
          <cell r="K118">
            <v>-75000</v>
          </cell>
          <cell r="L118">
            <v>-75000</v>
          </cell>
          <cell r="M118">
            <v>-75000</v>
          </cell>
          <cell r="N118">
            <v>-75000</v>
          </cell>
          <cell r="O118">
            <v>-75000</v>
          </cell>
          <cell r="P118">
            <v>-75000</v>
          </cell>
        </row>
        <row r="119">
          <cell r="A119" t="str">
            <v>22146</v>
          </cell>
          <cell r="B119" t="str">
            <v xml:space="preserve"> Bond 6.875% 2001 Series Due 2012</v>
          </cell>
          <cell r="C119">
            <v>-210000</v>
          </cell>
          <cell r="D119">
            <v>-210000</v>
          </cell>
          <cell r="E119">
            <v>-210000</v>
          </cell>
          <cell r="F119">
            <v>-210000</v>
          </cell>
          <cell r="G119">
            <v>-210000</v>
          </cell>
          <cell r="H119">
            <v>-210000</v>
          </cell>
          <cell r="I119">
            <v>-210000</v>
          </cell>
          <cell r="J119">
            <v>-210000</v>
          </cell>
          <cell r="K119">
            <v>-210000</v>
          </cell>
          <cell r="L119">
            <v>-210000</v>
          </cell>
          <cell r="M119">
            <v>-210000</v>
          </cell>
          <cell r="N119">
            <v>-210000</v>
          </cell>
          <cell r="O119">
            <v>-210000</v>
          </cell>
          <cell r="P119">
            <v>-210000</v>
          </cell>
        </row>
        <row r="120">
          <cell r="A120" t="str">
            <v>22147</v>
          </cell>
          <cell r="B120" t="str">
            <v xml:space="preserve"> Bond 5.1% 2002 Series Due 2013</v>
          </cell>
          <cell r="C120">
            <v>-60685</v>
          </cell>
          <cell r="D120">
            <v>-60685</v>
          </cell>
          <cell r="E120">
            <v>-60685</v>
          </cell>
          <cell r="F120">
            <v>-60685</v>
          </cell>
          <cell r="G120">
            <v>-60685</v>
          </cell>
          <cell r="H120">
            <v>-60685</v>
          </cell>
          <cell r="I120">
            <v>-60685</v>
          </cell>
          <cell r="J120">
            <v>-60685</v>
          </cell>
          <cell r="K120">
            <v>-60685</v>
          </cell>
          <cell r="L120">
            <v>-60685</v>
          </cell>
          <cell r="M120">
            <v>-60685</v>
          </cell>
          <cell r="N120">
            <v>-60685</v>
          </cell>
          <cell r="O120">
            <v>-60685</v>
          </cell>
          <cell r="P120">
            <v>-60685</v>
          </cell>
        </row>
        <row r="121">
          <cell r="A121" t="str">
            <v>22148</v>
          </cell>
          <cell r="B121" t="str">
            <v xml:space="preserve"> Bond 5.5% 2002 Series Due 2023</v>
          </cell>
          <cell r="C121">
            <v>-86400</v>
          </cell>
          <cell r="D121">
            <v>-86400</v>
          </cell>
          <cell r="E121">
            <v>-86400</v>
          </cell>
          <cell r="F121">
            <v>-86400</v>
          </cell>
          <cell r="G121">
            <v>-86400</v>
          </cell>
          <cell r="H121">
            <v>-86400</v>
          </cell>
          <cell r="I121">
            <v>-86400</v>
          </cell>
          <cell r="J121">
            <v>-86400</v>
          </cell>
          <cell r="K121">
            <v>-86400</v>
          </cell>
          <cell r="L121">
            <v>-86400</v>
          </cell>
          <cell r="M121">
            <v>-86400</v>
          </cell>
          <cell r="N121">
            <v>-86400</v>
          </cell>
          <cell r="O121">
            <v>-86400</v>
          </cell>
          <cell r="P121">
            <v>-86400</v>
          </cell>
        </row>
        <row r="122">
          <cell r="A122" t="str">
            <v>22149</v>
          </cell>
          <cell r="B122" t="str">
            <v xml:space="preserve"> Bond $330M 6.375% 2002 Series Due 2012</v>
          </cell>
          <cell r="C122">
            <v>-330000</v>
          </cell>
          <cell r="D122">
            <v>-330000</v>
          </cell>
          <cell r="E122">
            <v>-330000</v>
          </cell>
          <cell r="F122">
            <v>-330000</v>
          </cell>
          <cell r="G122">
            <v>-330000</v>
          </cell>
          <cell r="H122">
            <v>-330000</v>
          </cell>
          <cell r="I122">
            <v>-330000</v>
          </cell>
          <cell r="J122">
            <v>-330000</v>
          </cell>
          <cell r="K122">
            <v>-330000</v>
          </cell>
          <cell r="L122">
            <v>-330000</v>
          </cell>
          <cell r="M122">
            <v>-330000</v>
          </cell>
          <cell r="N122">
            <v>-330000</v>
          </cell>
          <cell r="O122">
            <v>-330000</v>
          </cell>
          <cell r="P122">
            <v>-330000</v>
          </cell>
        </row>
        <row r="123">
          <cell r="A123" t="str">
            <v>22150</v>
          </cell>
          <cell r="B123" t="str">
            <v xml:space="preserve"> Bond $125M 5.375% 2002 Series Due 2007</v>
          </cell>
          <cell r="C123">
            <v>-125000</v>
          </cell>
          <cell r="D123">
            <v>-125000</v>
          </cell>
          <cell r="E123">
            <v>-125000</v>
          </cell>
          <cell r="F123">
            <v>-125000</v>
          </cell>
          <cell r="G123">
            <v>-125000</v>
          </cell>
          <cell r="H123">
            <v>-125000</v>
          </cell>
          <cell r="I123">
            <v>-125000</v>
          </cell>
          <cell r="J123">
            <v>-125000</v>
          </cell>
          <cell r="K123">
            <v>-125000</v>
          </cell>
          <cell r="L123">
            <v>-125000</v>
          </cell>
          <cell r="M123">
            <v>-125000</v>
          </cell>
          <cell r="N123">
            <v>-125000</v>
          </cell>
          <cell r="O123">
            <v>-125000</v>
          </cell>
          <cell r="P123">
            <v>-125000</v>
          </cell>
        </row>
        <row r="124">
          <cell r="A124" t="str">
            <v>22151</v>
          </cell>
          <cell r="B124" t="str">
            <v xml:space="preserve"> Bond $250M 6.5% 2003 Series Due 2013</v>
          </cell>
          <cell r="C124">
            <v>-250000</v>
          </cell>
          <cell r="D124">
            <v>-250000</v>
          </cell>
          <cell r="E124">
            <v>-250000</v>
          </cell>
          <cell r="F124">
            <v>-250000</v>
          </cell>
          <cell r="G124">
            <v>-250000</v>
          </cell>
          <cell r="H124">
            <v>-250000</v>
          </cell>
          <cell r="I124">
            <v>-250000</v>
          </cell>
          <cell r="J124">
            <v>-250000</v>
          </cell>
          <cell r="K124">
            <v>-250000</v>
          </cell>
          <cell r="L124">
            <v>-250000</v>
          </cell>
          <cell r="M124">
            <v>-250000</v>
          </cell>
          <cell r="N124">
            <v>-250000</v>
          </cell>
          <cell r="O124">
            <v>-250000</v>
          </cell>
          <cell r="P124">
            <v>-250000</v>
          </cell>
        </row>
        <row r="125">
          <cell r="A125" t="str">
            <v>22162</v>
          </cell>
          <cell r="B125" t="str">
            <v xml:space="preserve"> Curr Due 5 3/4% Due 2007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 t="str">
            <v>22164</v>
          </cell>
          <cell r="B126" t="str">
            <v xml:space="preserve"> Curr Due 6 1/8% Due 2003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 t="str">
            <v>22168</v>
          </cell>
          <cell r="B127" t="str">
            <v xml:space="preserve"> Curr Due 7 3/4% Due 2022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225</v>
          </cell>
          <cell r="B128" t="str">
            <v>Unamortized Bond Premium</v>
          </cell>
          <cell r="C128">
            <v>-825</v>
          </cell>
          <cell r="D128">
            <v>-817</v>
          </cell>
          <cell r="E128">
            <v>-809</v>
          </cell>
          <cell r="F128">
            <v>-800</v>
          </cell>
          <cell r="G128">
            <v>-792</v>
          </cell>
          <cell r="H128">
            <v>-784</v>
          </cell>
          <cell r="I128">
            <v>-776</v>
          </cell>
          <cell r="J128">
            <v>-768</v>
          </cell>
          <cell r="K128">
            <v>-760</v>
          </cell>
          <cell r="L128">
            <v>-751</v>
          </cell>
          <cell r="M128">
            <v>-743</v>
          </cell>
          <cell r="N128">
            <v>-735</v>
          </cell>
          <cell r="O128">
            <v>-727</v>
          </cell>
          <cell r="P128">
            <v>-775.92307692307691</v>
          </cell>
        </row>
        <row r="129">
          <cell r="A129" t="str">
            <v>226</v>
          </cell>
          <cell r="B129" t="str">
            <v>Unamortized Bond Discount</v>
          </cell>
          <cell r="C129">
            <v>3827</v>
          </cell>
          <cell r="D129">
            <v>3786</v>
          </cell>
          <cell r="E129">
            <v>3745</v>
          </cell>
          <cell r="F129">
            <v>3704</v>
          </cell>
          <cell r="G129">
            <v>3663</v>
          </cell>
          <cell r="H129">
            <v>3622</v>
          </cell>
          <cell r="I129">
            <v>3580</v>
          </cell>
          <cell r="J129">
            <v>3539</v>
          </cell>
          <cell r="K129">
            <v>3498</v>
          </cell>
          <cell r="L129">
            <v>3457</v>
          </cell>
          <cell r="M129">
            <v>3416</v>
          </cell>
          <cell r="N129">
            <v>3375</v>
          </cell>
          <cell r="O129">
            <v>3334</v>
          </cell>
          <cell r="P129">
            <v>3580.4615384615386</v>
          </cell>
        </row>
        <row r="130">
          <cell r="A130" t="str">
            <v>228</v>
          </cell>
          <cell r="B130" t="str">
            <v>Misc Current Liabilities</v>
          </cell>
          <cell r="C130">
            <v>-84061</v>
          </cell>
          <cell r="D130">
            <v>-84688</v>
          </cell>
          <cell r="E130">
            <v>-85349</v>
          </cell>
          <cell r="F130">
            <v>-86010</v>
          </cell>
          <cell r="G130">
            <v>-86671</v>
          </cell>
          <cell r="H130">
            <v>-87332</v>
          </cell>
          <cell r="I130">
            <v>-87993</v>
          </cell>
          <cell r="J130">
            <v>-88654</v>
          </cell>
          <cell r="K130">
            <v>-89315</v>
          </cell>
          <cell r="L130">
            <v>-89976</v>
          </cell>
          <cell r="M130">
            <v>-90637</v>
          </cell>
          <cell r="N130">
            <v>-94298</v>
          </cell>
          <cell r="O130">
            <v>-94960</v>
          </cell>
          <cell r="P130">
            <v>-88457.230769230766</v>
          </cell>
        </row>
        <row r="131">
          <cell r="A131" t="str">
            <v>22812</v>
          </cell>
          <cell r="B131" t="str">
            <v xml:space="preserve"> T &amp; D Property Reserve</v>
          </cell>
          <cell r="C131">
            <v>27965</v>
          </cell>
          <cell r="D131">
            <v>27632</v>
          </cell>
          <cell r="E131">
            <v>27299</v>
          </cell>
          <cell r="F131">
            <v>26966</v>
          </cell>
          <cell r="G131">
            <v>26633</v>
          </cell>
          <cell r="H131">
            <v>26300</v>
          </cell>
          <cell r="I131">
            <v>25967</v>
          </cell>
          <cell r="J131">
            <v>25634</v>
          </cell>
          <cell r="K131">
            <v>25301</v>
          </cell>
          <cell r="L131">
            <v>24968</v>
          </cell>
          <cell r="M131">
            <v>24635</v>
          </cell>
          <cell r="N131">
            <v>24302</v>
          </cell>
          <cell r="O131">
            <v>23969</v>
          </cell>
          <cell r="P131">
            <v>25967</v>
          </cell>
        </row>
        <row r="132">
          <cell r="A132" t="str">
            <v>22821</v>
          </cell>
          <cell r="B132" t="str">
            <v xml:space="preserve"> Gen Liability Reserve</v>
          </cell>
          <cell r="C132">
            <v>-6813</v>
          </cell>
          <cell r="D132">
            <v>-6840</v>
          </cell>
          <cell r="E132">
            <v>-6867</v>
          </cell>
          <cell r="F132">
            <v>-6894</v>
          </cell>
          <cell r="G132">
            <v>-6921</v>
          </cell>
          <cell r="H132">
            <v>-6948</v>
          </cell>
          <cell r="I132">
            <v>-6975</v>
          </cell>
          <cell r="J132">
            <v>-7002</v>
          </cell>
          <cell r="K132">
            <v>-7029</v>
          </cell>
          <cell r="L132">
            <v>-7056</v>
          </cell>
          <cell r="M132">
            <v>-7083</v>
          </cell>
          <cell r="N132">
            <v>-7110</v>
          </cell>
          <cell r="O132">
            <v>-7144</v>
          </cell>
          <cell r="P132">
            <v>-6975.5384615384619</v>
          </cell>
        </row>
        <row r="133">
          <cell r="A133" t="str">
            <v>22822</v>
          </cell>
          <cell r="B133" t="str">
            <v xml:space="preserve"> Inj &amp; Dam-Work Comp Res (228.22-.23)</v>
          </cell>
          <cell r="C133">
            <v>-8582</v>
          </cell>
          <cell r="D133">
            <v>-8864</v>
          </cell>
          <cell r="E133">
            <v>-8927</v>
          </cell>
          <cell r="F133">
            <v>-8990</v>
          </cell>
          <cell r="G133">
            <v>-9053</v>
          </cell>
          <cell r="H133">
            <v>-9116</v>
          </cell>
          <cell r="I133">
            <v>-9179</v>
          </cell>
          <cell r="J133">
            <v>-9242</v>
          </cell>
          <cell r="K133">
            <v>-9305</v>
          </cell>
          <cell r="L133">
            <v>-9368</v>
          </cell>
          <cell r="M133">
            <v>-9431</v>
          </cell>
          <cell r="N133">
            <v>-9494</v>
          </cell>
          <cell r="O133">
            <v>-9550</v>
          </cell>
          <cell r="P133">
            <v>-9161.6153846153848</v>
          </cell>
        </row>
        <row r="134">
          <cell r="A134" t="str">
            <v>22824</v>
          </cell>
          <cell r="B134" t="str">
            <v xml:space="preserve"> Inj &amp; Dam-Longshoremen Comp Reserve</v>
          </cell>
          <cell r="C134">
            <v>-1254</v>
          </cell>
          <cell r="D134">
            <v>-1003</v>
          </cell>
          <cell r="E134">
            <v>-1003</v>
          </cell>
          <cell r="F134">
            <v>-1003</v>
          </cell>
          <cell r="G134">
            <v>-1003</v>
          </cell>
          <cell r="H134">
            <v>-1003</v>
          </cell>
          <cell r="I134">
            <v>-1003</v>
          </cell>
          <cell r="J134">
            <v>-1003</v>
          </cell>
          <cell r="K134">
            <v>-1003</v>
          </cell>
          <cell r="L134">
            <v>-1003</v>
          </cell>
          <cell r="M134">
            <v>-1003</v>
          </cell>
          <cell r="N134">
            <v>-1003</v>
          </cell>
          <cell r="O134">
            <v>-1004</v>
          </cell>
          <cell r="P134">
            <v>-1022.3846153846154</v>
          </cell>
        </row>
        <row r="135">
          <cell r="A135" t="str">
            <v>22830</v>
          </cell>
          <cell r="B135" t="str">
            <v xml:space="preserve"> Tampa Electric Qualif Pension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22833</v>
          </cell>
          <cell r="B136" t="str">
            <v xml:space="preserve"> Accum P&amp;B Provision Non-Qual</v>
          </cell>
          <cell r="C136">
            <v>-4516</v>
          </cell>
          <cell r="D136">
            <v>-4554</v>
          </cell>
          <cell r="E136">
            <v>-4592</v>
          </cell>
          <cell r="F136">
            <v>-4630</v>
          </cell>
          <cell r="G136">
            <v>-4668</v>
          </cell>
          <cell r="H136">
            <v>-4706</v>
          </cell>
          <cell r="I136">
            <v>-4744</v>
          </cell>
          <cell r="J136">
            <v>-4782</v>
          </cell>
          <cell r="K136">
            <v>-4820</v>
          </cell>
          <cell r="L136">
            <v>-4858</v>
          </cell>
          <cell r="M136">
            <v>-4896</v>
          </cell>
          <cell r="N136">
            <v>-4934</v>
          </cell>
          <cell r="O136">
            <v>-4972</v>
          </cell>
          <cell r="P136">
            <v>-4744</v>
          </cell>
        </row>
        <row r="137">
          <cell r="A137" t="str">
            <v>22834</v>
          </cell>
          <cell r="B137" t="str">
            <v xml:space="preserve"> Accum Prov-Group Hosp-PRB</v>
          </cell>
          <cell r="C137">
            <v>-75085</v>
          </cell>
          <cell r="D137">
            <v>-75435</v>
          </cell>
          <cell r="E137">
            <v>-75785</v>
          </cell>
          <cell r="F137">
            <v>-76135</v>
          </cell>
          <cell r="G137">
            <v>-76485</v>
          </cell>
          <cell r="H137">
            <v>-76835</v>
          </cell>
          <cell r="I137">
            <v>-77185</v>
          </cell>
          <cell r="J137">
            <v>-77535</v>
          </cell>
          <cell r="K137">
            <v>-77885</v>
          </cell>
          <cell r="L137">
            <v>-78235</v>
          </cell>
          <cell r="M137">
            <v>-78585</v>
          </cell>
          <cell r="N137">
            <v>-78935</v>
          </cell>
          <cell r="O137">
            <v>-79285</v>
          </cell>
          <cell r="P137">
            <v>-77185</v>
          </cell>
        </row>
        <row r="138">
          <cell r="A138" t="str">
            <v>22835</v>
          </cell>
          <cell r="B138" t="str">
            <v xml:space="preserve"> Accum Prov-FAS 112</v>
          </cell>
          <cell r="C138">
            <v>-15774</v>
          </cell>
          <cell r="D138">
            <v>-15624</v>
          </cell>
          <cell r="E138">
            <v>-15474</v>
          </cell>
          <cell r="F138">
            <v>-15324</v>
          </cell>
          <cell r="G138">
            <v>-15174</v>
          </cell>
          <cell r="H138">
            <v>-15024</v>
          </cell>
          <cell r="I138">
            <v>-14874</v>
          </cell>
          <cell r="J138">
            <v>-14724</v>
          </cell>
          <cell r="K138">
            <v>-14574</v>
          </cell>
          <cell r="L138">
            <v>-14424</v>
          </cell>
          <cell r="M138">
            <v>-14274</v>
          </cell>
          <cell r="N138">
            <v>-17124</v>
          </cell>
          <cell r="O138">
            <v>-16974</v>
          </cell>
          <cell r="P138">
            <v>-15335.538461538461</v>
          </cell>
        </row>
        <row r="139">
          <cell r="A139" t="str">
            <v>230</v>
          </cell>
          <cell r="B139" t="str">
            <v>Asset Retirement Obligation</v>
          </cell>
          <cell r="C139">
            <v>-292</v>
          </cell>
          <cell r="D139">
            <v>-292</v>
          </cell>
          <cell r="E139">
            <v>-292</v>
          </cell>
          <cell r="F139">
            <v>-292</v>
          </cell>
          <cell r="G139">
            <v>-292</v>
          </cell>
          <cell r="H139">
            <v>-292</v>
          </cell>
          <cell r="I139">
            <v>-292</v>
          </cell>
          <cell r="J139">
            <v>-292</v>
          </cell>
          <cell r="K139">
            <v>-292</v>
          </cell>
          <cell r="L139">
            <v>-292</v>
          </cell>
          <cell r="M139">
            <v>-292</v>
          </cell>
          <cell r="N139">
            <v>-292</v>
          </cell>
          <cell r="O139">
            <v>-292</v>
          </cell>
          <cell r="P139">
            <v>-292</v>
          </cell>
        </row>
        <row r="140">
          <cell r="A140" t="str">
            <v>231</v>
          </cell>
          <cell r="B140" t="str">
            <v>Notes Payable</v>
          </cell>
          <cell r="C140">
            <v>-101150</v>
          </cell>
          <cell r="D140">
            <v>-116397</v>
          </cell>
          <cell r="E140">
            <v>-141687</v>
          </cell>
          <cell r="F140">
            <v>-77245</v>
          </cell>
          <cell r="G140">
            <v>-81404</v>
          </cell>
          <cell r="H140">
            <v>-70556</v>
          </cell>
          <cell r="I140">
            <v>-76634</v>
          </cell>
          <cell r="J140">
            <v>-44390</v>
          </cell>
          <cell r="K140">
            <v>-56941</v>
          </cell>
          <cell r="L140">
            <v>-59428</v>
          </cell>
          <cell r="M140">
            <v>-34614</v>
          </cell>
          <cell r="N140">
            <v>-122890</v>
          </cell>
          <cell r="O140">
            <v>-122811</v>
          </cell>
          <cell r="P140">
            <v>-85088.230769230766</v>
          </cell>
        </row>
        <row r="141">
          <cell r="A141" t="str">
            <v>23175</v>
          </cell>
          <cell r="B141" t="str">
            <v xml:space="preserve"> Notes Payable Commercial Paper</v>
          </cell>
          <cell r="C141">
            <v>0</v>
          </cell>
          <cell r="D141">
            <v>-116397</v>
          </cell>
          <cell r="E141">
            <v>-141687</v>
          </cell>
          <cell r="F141">
            <v>-77245</v>
          </cell>
          <cell r="G141">
            <v>-81404</v>
          </cell>
          <cell r="H141">
            <v>-70556</v>
          </cell>
          <cell r="I141">
            <v>-76634</v>
          </cell>
          <cell r="J141">
            <v>-44390</v>
          </cell>
          <cell r="K141">
            <v>-56941</v>
          </cell>
          <cell r="L141">
            <v>-59428</v>
          </cell>
          <cell r="M141">
            <v>-34614</v>
          </cell>
          <cell r="N141">
            <v>-122890</v>
          </cell>
          <cell r="O141">
            <v>-122811</v>
          </cell>
          <cell r="P141">
            <v>-77307.461538461532</v>
          </cell>
        </row>
        <row r="142">
          <cell r="A142" t="str">
            <v>23176</v>
          </cell>
          <cell r="B142" t="str">
            <v xml:space="preserve"> Notes Payable Base Rate</v>
          </cell>
          <cell r="C142">
            <v>-17590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-1353.0769230769231</v>
          </cell>
        </row>
        <row r="143">
          <cell r="A143" t="str">
            <v>23177</v>
          </cell>
          <cell r="B143" t="str">
            <v xml:space="preserve"> Notes Payable LIBOR</v>
          </cell>
          <cell r="C143">
            <v>-83560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-6427.6923076923076</v>
          </cell>
        </row>
        <row r="144">
          <cell r="A144" t="str">
            <v>232</v>
          </cell>
          <cell r="B144" t="str">
            <v>Accounts Payable</v>
          </cell>
          <cell r="C144">
            <v>-104282</v>
          </cell>
          <cell r="D144">
            <v>-68665</v>
          </cell>
          <cell r="E144">
            <v>-63239</v>
          </cell>
          <cell r="F144">
            <v>-64686</v>
          </cell>
          <cell r="G144">
            <v>-58874</v>
          </cell>
          <cell r="H144">
            <v>-77952</v>
          </cell>
          <cell r="I144">
            <v>-84800</v>
          </cell>
          <cell r="J144">
            <v>-93731</v>
          </cell>
          <cell r="K144">
            <v>-96560</v>
          </cell>
          <cell r="L144">
            <v>-88550</v>
          </cell>
          <cell r="M144">
            <v>-92316</v>
          </cell>
          <cell r="N144">
            <v>-83321</v>
          </cell>
          <cell r="O144">
            <v>-85848</v>
          </cell>
          <cell r="P144">
            <v>-81755.692307692312</v>
          </cell>
        </row>
        <row r="145">
          <cell r="A145" t="str">
            <v>23200</v>
          </cell>
          <cell r="B145" t="str">
            <v>A/P - All other (derived)</v>
          </cell>
          <cell r="C145">
            <v>-4235</v>
          </cell>
          <cell r="D145">
            <v>-3049</v>
          </cell>
          <cell r="E145">
            <v>-3083</v>
          </cell>
          <cell r="F145">
            <v>-3117</v>
          </cell>
          <cell r="G145">
            <v>-3151</v>
          </cell>
          <cell r="H145">
            <v>-3185</v>
          </cell>
          <cell r="I145">
            <v>-3219</v>
          </cell>
          <cell r="J145">
            <v>-3253</v>
          </cell>
          <cell r="K145">
            <v>-3287</v>
          </cell>
          <cell r="L145">
            <v>-3321</v>
          </cell>
          <cell r="M145">
            <v>-3355</v>
          </cell>
          <cell r="N145">
            <v>-3389</v>
          </cell>
          <cell r="O145">
            <v>-3423</v>
          </cell>
          <cell r="P145">
            <v>-3312.8461538461538</v>
          </cell>
        </row>
        <row r="146">
          <cell r="A146" t="str">
            <v>23201</v>
          </cell>
          <cell r="B146" t="str">
            <v xml:space="preserve"> Accts Payable-Vouchers</v>
          </cell>
          <cell r="C146">
            <v>-12570</v>
          </cell>
          <cell r="D146">
            <v>-5000</v>
          </cell>
          <cell r="E146">
            <v>-6500</v>
          </cell>
          <cell r="F146">
            <v>-10000</v>
          </cell>
          <cell r="G146">
            <v>-6200</v>
          </cell>
          <cell r="H146">
            <v>-6200</v>
          </cell>
          <cell r="I146">
            <v>-6800</v>
          </cell>
          <cell r="J146">
            <v>-6000</v>
          </cell>
          <cell r="K146">
            <v>-6000</v>
          </cell>
          <cell r="L146">
            <v>-6000</v>
          </cell>
          <cell r="M146">
            <v>-7000</v>
          </cell>
          <cell r="N146">
            <v>-8000</v>
          </cell>
          <cell r="O146">
            <v>-10000</v>
          </cell>
          <cell r="P146">
            <v>-7405.3846153846152</v>
          </cell>
        </row>
        <row r="147">
          <cell r="A147" t="str">
            <v>23202</v>
          </cell>
          <cell r="B147" t="str">
            <v xml:space="preserve"> Accts Payable-Interchange</v>
          </cell>
          <cell r="C147">
            <v>-7035</v>
          </cell>
          <cell r="D147">
            <v>-10249</v>
          </cell>
          <cell r="E147">
            <v>-9491</v>
          </cell>
          <cell r="F147">
            <v>-14287</v>
          </cell>
          <cell r="G147">
            <v>-10074</v>
          </cell>
          <cell r="H147">
            <v>-13032</v>
          </cell>
          <cell r="I147">
            <v>-15892</v>
          </cell>
          <cell r="J147">
            <v>-16973</v>
          </cell>
          <cell r="K147">
            <v>-17155</v>
          </cell>
          <cell r="L147">
            <v>-15889</v>
          </cell>
          <cell r="M147">
            <v>-17409</v>
          </cell>
          <cell r="N147">
            <v>-11340</v>
          </cell>
          <cell r="O147">
            <v>-10758</v>
          </cell>
          <cell r="P147">
            <v>-13044.923076923076</v>
          </cell>
        </row>
        <row r="148">
          <cell r="A148" t="str">
            <v>23203</v>
          </cell>
          <cell r="B148" t="str">
            <v xml:space="preserve"> Accts Payable-Fuel</v>
          </cell>
          <cell r="C148">
            <v>-4204</v>
          </cell>
          <cell r="D148">
            <v>-2482</v>
          </cell>
          <cell r="E148">
            <v>-1928</v>
          </cell>
          <cell r="F148">
            <v>-1933</v>
          </cell>
          <cell r="G148">
            <v>-2047</v>
          </cell>
          <cell r="H148">
            <v>-2886</v>
          </cell>
          <cell r="I148">
            <v>-2464</v>
          </cell>
          <cell r="J148">
            <v>-2674</v>
          </cell>
          <cell r="K148">
            <v>-2658</v>
          </cell>
          <cell r="L148">
            <v>-2903</v>
          </cell>
          <cell r="M148">
            <v>-1102</v>
          </cell>
          <cell r="N148">
            <v>-921</v>
          </cell>
          <cell r="O148">
            <v>-1425</v>
          </cell>
          <cell r="P148">
            <v>-2279</v>
          </cell>
        </row>
        <row r="149">
          <cell r="A149" t="str">
            <v>23205</v>
          </cell>
          <cell r="B149" t="str">
            <v xml:space="preserve"> Accts Payable-Manual Accruals</v>
          </cell>
          <cell r="C149">
            <v>-45839</v>
          </cell>
          <cell r="D149">
            <v>-20446</v>
          </cell>
          <cell r="E149">
            <v>-18606</v>
          </cell>
          <cell r="F149">
            <v>-17955</v>
          </cell>
          <cell r="G149">
            <v>-18074</v>
          </cell>
          <cell r="H149">
            <v>-17044</v>
          </cell>
          <cell r="I149">
            <v>-16828</v>
          </cell>
          <cell r="J149">
            <v>-17069</v>
          </cell>
          <cell r="K149">
            <v>-17230</v>
          </cell>
          <cell r="L149">
            <v>-18363</v>
          </cell>
          <cell r="M149">
            <v>-21699</v>
          </cell>
          <cell r="N149">
            <v>-21938</v>
          </cell>
          <cell r="O149">
            <v>-30984</v>
          </cell>
          <cell r="P149">
            <v>-21698.076923076922</v>
          </cell>
        </row>
        <row r="150">
          <cell r="A150" t="str">
            <v>23206</v>
          </cell>
          <cell r="B150" t="str">
            <v xml:space="preserve"> Accts Payable-HPP</v>
          </cell>
          <cell r="C150">
            <v>-4774</v>
          </cell>
          <cell r="D150">
            <v>-4955</v>
          </cell>
          <cell r="E150">
            <v>-3943</v>
          </cell>
          <cell r="F150">
            <v>-3813</v>
          </cell>
          <cell r="G150">
            <v>-3869</v>
          </cell>
          <cell r="H150">
            <v>-4182</v>
          </cell>
          <cell r="I150">
            <v>-5756</v>
          </cell>
          <cell r="J150">
            <v>-7912</v>
          </cell>
          <cell r="K150">
            <v>-8708</v>
          </cell>
          <cell r="L150">
            <v>-7961</v>
          </cell>
          <cell r="M150">
            <v>-6235</v>
          </cell>
          <cell r="N150">
            <v>-4587</v>
          </cell>
          <cell r="O150">
            <v>-3958</v>
          </cell>
          <cell r="P150">
            <v>-5434.8461538461543</v>
          </cell>
        </row>
        <row r="151">
          <cell r="A151" t="str">
            <v>23209</v>
          </cell>
          <cell r="B151" t="str">
            <v xml:space="preserve"> Payroll Accrual</v>
          </cell>
          <cell r="C151">
            <v>-7432</v>
          </cell>
          <cell r="D151">
            <v>-2110</v>
          </cell>
          <cell r="E151">
            <v>-2763</v>
          </cell>
          <cell r="F151">
            <v>-3417</v>
          </cell>
          <cell r="G151">
            <v>-3470</v>
          </cell>
          <cell r="H151">
            <v>-4124</v>
          </cell>
          <cell r="I151">
            <v>-4777</v>
          </cell>
          <cell r="J151">
            <v>-4831</v>
          </cell>
          <cell r="K151">
            <v>-5484</v>
          </cell>
          <cell r="L151">
            <v>-6138</v>
          </cell>
          <cell r="M151">
            <v>-6191</v>
          </cell>
          <cell r="N151">
            <v>-6845</v>
          </cell>
          <cell r="O151">
            <v>-7498</v>
          </cell>
          <cell r="P151">
            <v>-5006.1538461538457</v>
          </cell>
        </row>
        <row r="152">
          <cell r="A152" t="str">
            <v>23211</v>
          </cell>
          <cell r="B152" t="str">
            <v xml:space="preserve"> Accts Payable-Payroll</v>
          </cell>
          <cell r="C152">
            <v>-3979</v>
          </cell>
          <cell r="D152">
            <v>-5885</v>
          </cell>
          <cell r="E152">
            <v>-4904</v>
          </cell>
          <cell r="F152">
            <v>-1505</v>
          </cell>
          <cell r="G152">
            <v>-2097</v>
          </cell>
          <cell r="H152">
            <v>-3032</v>
          </cell>
          <cell r="I152">
            <v>-3656</v>
          </cell>
          <cell r="J152">
            <v>-4592</v>
          </cell>
          <cell r="K152">
            <v>-5527</v>
          </cell>
          <cell r="L152">
            <v>-1785</v>
          </cell>
          <cell r="M152">
            <v>-2720</v>
          </cell>
          <cell r="N152">
            <v>-3344</v>
          </cell>
          <cell r="O152">
            <v>-4280</v>
          </cell>
          <cell r="P152">
            <v>-3638.9230769230771</v>
          </cell>
        </row>
        <row r="153">
          <cell r="A153" t="str">
            <v>23215</v>
          </cell>
          <cell r="B153" t="str">
            <v xml:space="preserve"> Accts Payable-Natural Gas</v>
          </cell>
          <cell r="C153">
            <v>-9681</v>
          </cell>
          <cell r="D153">
            <v>-10049</v>
          </cell>
          <cell r="E153">
            <v>-7674</v>
          </cell>
          <cell r="F153">
            <v>-4405</v>
          </cell>
          <cell r="G153">
            <v>-5731</v>
          </cell>
          <cell r="H153">
            <v>-20199</v>
          </cell>
          <cell r="I153">
            <v>-21433</v>
          </cell>
          <cell r="J153">
            <v>-26545</v>
          </cell>
          <cell r="K153">
            <v>-26722</v>
          </cell>
          <cell r="L153">
            <v>-22494</v>
          </cell>
          <cell r="M153">
            <v>-23002</v>
          </cell>
          <cell r="N153">
            <v>-19447</v>
          </cell>
          <cell r="O153">
            <v>-10105</v>
          </cell>
          <cell r="P153">
            <v>-15960.538461538461</v>
          </cell>
        </row>
        <row r="154">
          <cell r="A154" t="str">
            <v>23234</v>
          </cell>
          <cell r="B154" t="str">
            <v xml:space="preserve"> Accts Payable-Group Hosp. Insur. Active</v>
          </cell>
          <cell r="C154">
            <v>-4533</v>
          </cell>
          <cell r="D154">
            <v>-4440</v>
          </cell>
          <cell r="E154">
            <v>-4347</v>
          </cell>
          <cell r="F154">
            <v>-4254</v>
          </cell>
          <cell r="G154">
            <v>-4161</v>
          </cell>
          <cell r="H154">
            <v>-4068</v>
          </cell>
          <cell r="I154">
            <v>-3975</v>
          </cell>
          <cell r="J154">
            <v>-3882</v>
          </cell>
          <cell r="K154">
            <v>-3789</v>
          </cell>
          <cell r="L154">
            <v>-3696</v>
          </cell>
          <cell r="M154">
            <v>-3603</v>
          </cell>
          <cell r="N154">
            <v>-3510</v>
          </cell>
          <cell r="O154">
            <v>-3417</v>
          </cell>
          <cell r="P154">
            <v>-3975</v>
          </cell>
        </row>
        <row r="155">
          <cell r="A155" t="str">
            <v>23256</v>
          </cell>
          <cell r="B155" t="str">
            <v xml:space="preserve"> Accts Payable-OBO Income Tax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234</v>
          </cell>
          <cell r="B156" t="str">
            <v>Accts Payable-Assoc Co</v>
          </cell>
          <cell r="C156">
            <v>-7090</v>
          </cell>
          <cell r="D156">
            <v>-11825</v>
          </cell>
          <cell r="E156">
            <v>-10605</v>
          </cell>
          <cell r="F156">
            <v>-11000</v>
          </cell>
          <cell r="G156">
            <v>-11580</v>
          </cell>
          <cell r="H156">
            <v>-13874</v>
          </cell>
          <cell r="I156">
            <v>-13242</v>
          </cell>
          <cell r="J156">
            <v>-11554</v>
          </cell>
          <cell r="K156">
            <v>-12073</v>
          </cell>
          <cell r="L156">
            <v>-11317</v>
          </cell>
          <cell r="M156">
            <v>-9648</v>
          </cell>
          <cell r="N156">
            <v>-9310</v>
          </cell>
          <cell r="O156">
            <v>-10871</v>
          </cell>
          <cell r="P156">
            <v>-11076.076923076924</v>
          </cell>
        </row>
        <row r="157">
          <cell r="A157" t="str">
            <v>23400</v>
          </cell>
          <cell r="B157" t="str">
            <v>All other accts Payable-Assoc Co (derived)</v>
          </cell>
          <cell r="C157">
            <v>1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7.6923076923076927E-2</v>
          </cell>
        </row>
        <row r="158">
          <cell r="A158" t="str">
            <v>23402</v>
          </cell>
          <cell r="B158" t="str">
            <v xml:space="preserve"> Accts Payable-Gulfcoast</v>
          </cell>
          <cell r="C158">
            <v>-2735</v>
          </cell>
          <cell r="D158">
            <v>-4661</v>
          </cell>
          <cell r="E158">
            <v>-4356</v>
          </cell>
          <cell r="F158">
            <v>-4498</v>
          </cell>
          <cell r="G158">
            <v>-4324</v>
          </cell>
          <cell r="H158">
            <v>-5226</v>
          </cell>
          <cell r="I158">
            <v>-4393</v>
          </cell>
          <cell r="J158">
            <v>-4632</v>
          </cell>
          <cell r="K158">
            <v>-4579</v>
          </cell>
          <cell r="L158">
            <v>-4666</v>
          </cell>
          <cell r="M158">
            <v>-3336</v>
          </cell>
          <cell r="N158">
            <v>-3329</v>
          </cell>
          <cell r="O158">
            <v>-4618</v>
          </cell>
          <cell r="P158">
            <v>-4257.9230769230771</v>
          </cell>
        </row>
        <row r="159">
          <cell r="A159" t="str">
            <v>23403</v>
          </cell>
          <cell r="B159" t="str">
            <v xml:space="preserve"> Accts Payable-Midsouth</v>
          </cell>
          <cell r="C159">
            <v>-1779</v>
          </cell>
          <cell r="D159">
            <v>-3379</v>
          </cell>
          <cell r="E159">
            <v>-3030</v>
          </cell>
          <cell r="F159">
            <v>-3030</v>
          </cell>
          <cell r="G159">
            <v>-3072</v>
          </cell>
          <cell r="H159">
            <v>-3419</v>
          </cell>
          <cell r="I159">
            <v>-3072</v>
          </cell>
          <cell r="J159">
            <v>-2953</v>
          </cell>
          <cell r="K159">
            <v>-2953</v>
          </cell>
          <cell r="L159">
            <v>-3294</v>
          </cell>
          <cell r="M159">
            <v>-2552</v>
          </cell>
          <cell r="N159">
            <v>-2552</v>
          </cell>
          <cell r="O159">
            <v>-2571</v>
          </cell>
          <cell r="P159">
            <v>-2896.6153846153848</v>
          </cell>
        </row>
        <row r="160">
          <cell r="A160" t="str">
            <v>23404</v>
          </cell>
          <cell r="B160" t="str">
            <v xml:space="preserve"> Accts Payable-TECO Properties</v>
          </cell>
          <cell r="C160">
            <v>-2</v>
          </cell>
          <cell r="D160">
            <v>-2</v>
          </cell>
          <cell r="E160">
            <v>-2</v>
          </cell>
          <cell r="F160">
            <v>-2</v>
          </cell>
          <cell r="G160">
            <v>-2</v>
          </cell>
          <cell r="H160">
            <v>-2</v>
          </cell>
          <cell r="I160">
            <v>-2</v>
          </cell>
          <cell r="J160">
            <v>-2</v>
          </cell>
          <cell r="K160">
            <v>-2</v>
          </cell>
          <cell r="L160">
            <v>-2</v>
          </cell>
          <cell r="M160">
            <v>-2</v>
          </cell>
          <cell r="N160">
            <v>-2</v>
          </cell>
          <cell r="O160">
            <v>-2</v>
          </cell>
          <cell r="P160">
            <v>-2</v>
          </cell>
        </row>
        <row r="161">
          <cell r="A161" t="str">
            <v>23409</v>
          </cell>
          <cell r="B161" t="str">
            <v xml:space="preserve"> Accts Payable-TECO Energy</v>
          </cell>
          <cell r="C161">
            <v>-2243</v>
          </cell>
          <cell r="D161">
            <v>-3654</v>
          </cell>
          <cell r="E161">
            <v>-3066</v>
          </cell>
          <cell r="F161">
            <v>-3305</v>
          </cell>
          <cell r="G161">
            <v>-4044</v>
          </cell>
          <cell r="H161">
            <v>-5063</v>
          </cell>
          <cell r="I161">
            <v>-5600</v>
          </cell>
          <cell r="J161">
            <v>-3806</v>
          </cell>
          <cell r="K161">
            <v>-4363</v>
          </cell>
          <cell r="L161">
            <v>-3162</v>
          </cell>
          <cell r="M161">
            <v>-3569</v>
          </cell>
          <cell r="N161">
            <v>-3253</v>
          </cell>
          <cell r="O161">
            <v>-3503</v>
          </cell>
          <cell r="P161">
            <v>-3740.8461538461538</v>
          </cell>
        </row>
        <row r="162">
          <cell r="A162" t="str">
            <v>23411</v>
          </cell>
          <cell r="B162" t="str">
            <v xml:space="preserve"> Accts Payable-TECO Stevedoring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23416</v>
          </cell>
          <cell r="B163" t="str">
            <v xml:space="preserve"> Accts Payable-PE&amp;C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23421</v>
          </cell>
          <cell r="B164" t="str">
            <v xml:space="preserve"> Accts Payable-Hardee Power Part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23422</v>
          </cell>
          <cell r="B165" t="str">
            <v xml:space="preserve"> Accts Payable-Natural Gas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23424</v>
          </cell>
          <cell r="B166" t="str">
            <v xml:space="preserve"> Accts Payable-TERMCO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23450</v>
          </cell>
          <cell r="B167" t="str">
            <v>A/P Peoples Gas System (Natural)</v>
          </cell>
          <cell r="C167">
            <v>-332</v>
          </cell>
          <cell r="D167">
            <v>-129</v>
          </cell>
          <cell r="E167">
            <v>-151</v>
          </cell>
          <cell r="F167">
            <v>-165</v>
          </cell>
          <cell r="G167">
            <v>-138</v>
          </cell>
          <cell r="H167">
            <v>-164</v>
          </cell>
          <cell r="I167">
            <v>-175</v>
          </cell>
          <cell r="J167">
            <v>-161</v>
          </cell>
          <cell r="K167">
            <v>-176</v>
          </cell>
          <cell r="L167">
            <v>-193</v>
          </cell>
          <cell r="M167">
            <v>-189</v>
          </cell>
          <cell r="N167">
            <v>-174</v>
          </cell>
          <cell r="O167">
            <v>-177</v>
          </cell>
          <cell r="P167">
            <v>-178.76923076923077</v>
          </cell>
        </row>
        <row r="168">
          <cell r="A168" t="str">
            <v>23452</v>
          </cell>
          <cell r="B168" t="str">
            <v>Peoples Gas Sales &amp; Service Co.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23455</v>
          </cell>
          <cell r="B169" t="str">
            <v>Peoples Gas Company (Propane)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 t="str">
            <v>235</v>
          </cell>
          <cell r="B170" t="str">
            <v>Customer Deposits</v>
          </cell>
          <cell r="C170">
            <v>-76271</v>
          </cell>
          <cell r="D170">
            <v>-76224</v>
          </cell>
          <cell r="E170">
            <v>-76518</v>
          </cell>
          <cell r="F170">
            <v>-76813</v>
          </cell>
          <cell r="G170">
            <v>-77109</v>
          </cell>
          <cell r="H170">
            <v>-77407</v>
          </cell>
          <cell r="I170">
            <v>-77705</v>
          </cell>
          <cell r="J170">
            <v>-78005</v>
          </cell>
          <cell r="K170">
            <v>-78305</v>
          </cell>
          <cell r="L170">
            <v>-78607</v>
          </cell>
          <cell r="M170">
            <v>-78911</v>
          </cell>
          <cell r="N170">
            <v>-79215</v>
          </cell>
          <cell r="O170">
            <v>-79520</v>
          </cell>
          <cell r="P170">
            <v>-77739.230769230766</v>
          </cell>
        </row>
        <row r="171">
          <cell r="A171" t="str">
            <v>23500</v>
          </cell>
          <cell r="B171" t="str">
            <v xml:space="preserve"> Customer Deposits</v>
          </cell>
          <cell r="C171">
            <v>-76271</v>
          </cell>
          <cell r="D171">
            <v>-76224</v>
          </cell>
          <cell r="E171">
            <v>-76518</v>
          </cell>
          <cell r="F171">
            <v>-76813</v>
          </cell>
          <cell r="G171">
            <v>-77109</v>
          </cell>
          <cell r="H171">
            <v>-77407</v>
          </cell>
          <cell r="I171">
            <v>-77705</v>
          </cell>
          <cell r="J171">
            <v>-78005</v>
          </cell>
          <cell r="K171">
            <v>-78305</v>
          </cell>
          <cell r="L171">
            <v>-78607</v>
          </cell>
          <cell r="M171">
            <v>-78911</v>
          </cell>
          <cell r="N171">
            <v>-79215</v>
          </cell>
          <cell r="O171">
            <v>-79520</v>
          </cell>
          <cell r="P171">
            <v>-77739.230769230766</v>
          </cell>
        </row>
        <row r="172">
          <cell r="A172" t="str">
            <v>236</v>
          </cell>
          <cell r="B172" t="str">
            <v>Accrued Taxes</v>
          </cell>
          <cell r="C172">
            <v>-10337</v>
          </cell>
          <cell r="D172">
            <v>8950</v>
          </cell>
          <cell r="E172">
            <v>-3181</v>
          </cell>
          <cell r="F172">
            <v>-44586</v>
          </cell>
          <cell r="G172">
            <v>-36044</v>
          </cell>
          <cell r="H172">
            <v>-47550</v>
          </cell>
          <cell r="I172">
            <v>-43921</v>
          </cell>
          <cell r="J172">
            <v>-55418</v>
          </cell>
          <cell r="K172">
            <v>-70996</v>
          </cell>
          <cell r="L172">
            <v>-59842</v>
          </cell>
          <cell r="M172">
            <v>-68910</v>
          </cell>
          <cell r="N172">
            <v>-31186</v>
          </cell>
          <cell r="O172">
            <v>-9302</v>
          </cell>
          <cell r="P172">
            <v>-36332.538461538461</v>
          </cell>
        </row>
        <row r="173">
          <cell r="A173" t="str">
            <v>23600</v>
          </cell>
          <cell r="B173" t="str">
            <v xml:space="preserve"> Tax Accr. FIT before prior yr</v>
          </cell>
          <cell r="C173">
            <v>0</v>
          </cell>
          <cell r="D173">
            <v>-5335</v>
          </cell>
          <cell r="E173">
            <v>-5335</v>
          </cell>
          <cell r="F173">
            <v>-5335</v>
          </cell>
          <cell r="G173">
            <v>-5335</v>
          </cell>
          <cell r="H173">
            <v>-5335</v>
          </cell>
          <cell r="I173">
            <v>-5335</v>
          </cell>
          <cell r="J173">
            <v>-5335</v>
          </cell>
          <cell r="K173">
            <v>-5335</v>
          </cell>
          <cell r="L173">
            <v>-5335</v>
          </cell>
          <cell r="M173">
            <v>-5335</v>
          </cell>
          <cell r="N173">
            <v>-5335</v>
          </cell>
          <cell r="O173">
            <v>-5335</v>
          </cell>
          <cell r="P173">
            <v>-4924.6153846153848</v>
          </cell>
        </row>
        <row r="174">
          <cell r="A174" t="str">
            <v>23601</v>
          </cell>
          <cell r="B174" t="str">
            <v xml:space="preserve"> Tax Accr. FIT prior yr</v>
          </cell>
          <cell r="C174">
            <v>0</v>
          </cell>
          <cell r="D174">
            <v>31338</v>
          </cell>
          <cell r="E174">
            <v>31338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4821.2307692307695</v>
          </cell>
        </row>
        <row r="175">
          <cell r="A175" t="str">
            <v>23602</v>
          </cell>
          <cell r="B175" t="str">
            <v xml:space="preserve"> Tax Accr. FIT current yr</v>
          </cell>
          <cell r="C175">
            <v>0</v>
          </cell>
          <cell r="D175">
            <v>-7098</v>
          </cell>
          <cell r="E175">
            <v>-14382</v>
          </cell>
          <cell r="F175">
            <v>-19860</v>
          </cell>
          <cell r="G175">
            <v>-5296</v>
          </cell>
          <cell r="H175">
            <v>-14413</v>
          </cell>
          <cell r="I175">
            <v>-4573</v>
          </cell>
          <cell r="J175">
            <v>-14671</v>
          </cell>
          <cell r="K175">
            <v>-24579</v>
          </cell>
          <cell r="L175">
            <v>-7954</v>
          </cell>
          <cell r="M175">
            <v>-16077</v>
          </cell>
          <cell r="N175">
            <v>-20216</v>
          </cell>
          <cell r="O175">
            <v>6654</v>
          </cell>
          <cell r="P175">
            <v>-10958.846153846154</v>
          </cell>
        </row>
        <row r="176">
          <cell r="A176" t="str">
            <v>23603</v>
          </cell>
          <cell r="B176" t="str">
            <v xml:space="preserve"> Tax Accr. Fed Unemployment</v>
          </cell>
          <cell r="C176">
            <v>-1</v>
          </cell>
          <cell r="D176">
            <v>-1</v>
          </cell>
          <cell r="E176">
            <v>-1</v>
          </cell>
          <cell r="F176">
            <v>-1</v>
          </cell>
          <cell r="G176">
            <v>-1</v>
          </cell>
          <cell r="H176">
            <v>-1</v>
          </cell>
          <cell r="I176">
            <v>-1</v>
          </cell>
          <cell r="J176">
            <v>-1</v>
          </cell>
          <cell r="K176">
            <v>-1</v>
          </cell>
          <cell r="L176">
            <v>-1</v>
          </cell>
          <cell r="M176">
            <v>-1</v>
          </cell>
          <cell r="N176">
            <v>-1</v>
          </cell>
          <cell r="O176">
            <v>-1</v>
          </cell>
          <cell r="P176">
            <v>-1</v>
          </cell>
        </row>
        <row r="177">
          <cell r="A177" t="str">
            <v>23606</v>
          </cell>
          <cell r="B177" t="str">
            <v xml:space="preserve"> Tax Accr. State Income Tax</v>
          </cell>
          <cell r="C177">
            <v>0</v>
          </cell>
          <cell r="D177">
            <v>-199</v>
          </cell>
          <cell r="E177">
            <v>-1372</v>
          </cell>
          <cell r="F177">
            <v>-2245</v>
          </cell>
          <cell r="G177">
            <v>-4031</v>
          </cell>
          <cell r="H177">
            <v>-1776</v>
          </cell>
          <cell r="I177">
            <v>-3404</v>
          </cell>
          <cell r="J177">
            <v>-1312</v>
          </cell>
          <cell r="K177">
            <v>-2922</v>
          </cell>
          <cell r="L177">
            <v>-4563</v>
          </cell>
          <cell r="M177">
            <v>-2143</v>
          </cell>
          <cell r="N177">
            <v>-2793</v>
          </cell>
          <cell r="O177">
            <v>-3733</v>
          </cell>
          <cell r="P177">
            <v>-2345.6153846153848</v>
          </cell>
        </row>
        <row r="178">
          <cell r="A178" t="str">
            <v>23607</v>
          </cell>
          <cell r="B178" t="str">
            <v>All Other Tax Other Than Inc Tax (derived)</v>
          </cell>
          <cell r="C178">
            <v>-10336</v>
          </cell>
          <cell r="D178">
            <v>-5922</v>
          </cell>
          <cell r="E178">
            <v>-5763</v>
          </cell>
          <cell r="F178">
            <v>-5646</v>
          </cell>
          <cell r="G178">
            <v>-6049</v>
          </cell>
          <cell r="H178">
            <v>-6860</v>
          </cell>
          <cell r="I178">
            <v>-7610</v>
          </cell>
          <cell r="J178">
            <v>-7268</v>
          </cell>
          <cell r="K178">
            <v>-7495</v>
          </cell>
          <cell r="L178">
            <v>-7492</v>
          </cell>
          <cell r="M178">
            <v>-7024</v>
          </cell>
          <cell r="N178">
            <v>-6674</v>
          </cell>
          <cell r="O178">
            <v>-6887</v>
          </cell>
          <cell r="P178">
            <v>-7002</v>
          </cell>
        </row>
        <row r="179">
          <cell r="A179" t="str">
            <v>23611</v>
          </cell>
          <cell r="B179" t="str">
            <v xml:space="preserve"> Tax Accr. Total Property Taxes</v>
          </cell>
          <cell r="C179">
            <v>0</v>
          </cell>
          <cell r="D179">
            <v>-3833</v>
          </cell>
          <cell r="E179">
            <v>-7666</v>
          </cell>
          <cell r="F179">
            <v>-11499</v>
          </cell>
          <cell r="G179">
            <v>-15332</v>
          </cell>
          <cell r="H179">
            <v>-19165</v>
          </cell>
          <cell r="I179">
            <v>-22998</v>
          </cell>
          <cell r="J179">
            <v>-26831</v>
          </cell>
          <cell r="K179">
            <v>-30664</v>
          </cell>
          <cell r="L179">
            <v>-34497</v>
          </cell>
          <cell r="M179">
            <v>-38330</v>
          </cell>
          <cell r="N179">
            <v>3833</v>
          </cell>
          <cell r="O179">
            <v>0</v>
          </cell>
          <cell r="P179">
            <v>-15921.692307692309</v>
          </cell>
        </row>
        <row r="180">
          <cell r="A180" t="str">
            <v>237</v>
          </cell>
          <cell r="B180" t="str">
            <v>Interest Accrued</v>
          </cell>
          <cell r="C180">
            <v>-20532</v>
          </cell>
          <cell r="D180">
            <v>-27822</v>
          </cell>
          <cell r="E180">
            <v>-18501</v>
          </cell>
          <cell r="F180">
            <v>-25598</v>
          </cell>
          <cell r="G180">
            <v>-20964</v>
          </cell>
          <cell r="H180">
            <v>-28067</v>
          </cell>
          <cell r="I180">
            <v>-23072</v>
          </cell>
          <cell r="J180">
            <v>-30179</v>
          </cell>
          <cell r="K180">
            <v>-20868</v>
          </cell>
          <cell r="L180">
            <v>-27975</v>
          </cell>
          <cell r="M180">
            <v>-23350</v>
          </cell>
          <cell r="N180">
            <v>-30463</v>
          </cell>
          <cell r="O180">
            <v>-20776</v>
          </cell>
          <cell r="P180">
            <v>-24474.384615384617</v>
          </cell>
        </row>
        <row r="181">
          <cell r="A181" t="str">
            <v>23712</v>
          </cell>
          <cell r="B181" t="str">
            <v xml:space="preserve"> Int Accrued 5 3/4% Due 2007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23718</v>
          </cell>
          <cell r="B182" t="str">
            <v xml:space="preserve"> Int Accrued Customer Deposits</v>
          </cell>
          <cell r="C182">
            <v>-1062</v>
          </cell>
          <cell r="D182">
            <v>-1449</v>
          </cell>
          <cell r="E182">
            <v>-1838</v>
          </cell>
          <cell r="F182">
            <v>-2228</v>
          </cell>
          <cell r="G182">
            <v>-2620</v>
          </cell>
          <cell r="H182">
            <v>-3013</v>
          </cell>
          <cell r="I182">
            <v>-3408</v>
          </cell>
          <cell r="J182">
            <v>-3805</v>
          </cell>
          <cell r="K182">
            <v>-4203</v>
          </cell>
          <cell r="L182">
            <v>-4603</v>
          </cell>
          <cell r="M182">
            <v>-5004</v>
          </cell>
          <cell r="N182">
            <v>-5407</v>
          </cell>
          <cell r="O182">
            <v>-1113</v>
          </cell>
          <cell r="P182">
            <v>-3057.9230769230771</v>
          </cell>
        </row>
        <row r="183">
          <cell r="A183" t="str">
            <v>23726</v>
          </cell>
          <cell r="B183" t="str">
            <v xml:space="preserve"> Int Accrued Series 1990</v>
          </cell>
          <cell r="C183">
            <v>-855</v>
          </cell>
          <cell r="D183">
            <v>-1027</v>
          </cell>
          <cell r="E183">
            <v>-167</v>
          </cell>
          <cell r="F183">
            <v>-339</v>
          </cell>
          <cell r="G183">
            <v>-511</v>
          </cell>
          <cell r="H183">
            <v>-683</v>
          </cell>
          <cell r="I183">
            <v>-855</v>
          </cell>
          <cell r="J183">
            <v>-1027</v>
          </cell>
          <cell r="K183">
            <v>-167</v>
          </cell>
          <cell r="L183">
            <v>-339</v>
          </cell>
          <cell r="M183">
            <v>-511</v>
          </cell>
          <cell r="N183">
            <v>-683</v>
          </cell>
          <cell r="O183">
            <v>-855</v>
          </cell>
          <cell r="P183">
            <v>-616.84615384615381</v>
          </cell>
        </row>
        <row r="184">
          <cell r="A184" t="str">
            <v>23729</v>
          </cell>
          <cell r="B184" t="str">
            <v xml:space="preserve"> Int Accr Series-1991 Ref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23730</v>
          </cell>
          <cell r="B185" t="str">
            <v xml:space="preserve"> Int Accr Series-1992 Ref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23731</v>
          </cell>
          <cell r="B186" t="str">
            <v xml:space="preserve"> 1992 HCIDA Series-OBO</v>
          </cell>
          <cell r="C186">
            <v>-899</v>
          </cell>
          <cell r="D186">
            <v>-1080</v>
          </cell>
          <cell r="E186">
            <v>-177</v>
          </cell>
          <cell r="F186">
            <v>-357</v>
          </cell>
          <cell r="G186">
            <v>-538</v>
          </cell>
          <cell r="H186">
            <v>-719</v>
          </cell>
          <cell r="I186">
            <v>-899</v>
          </cell>
          <cell r="J186">
            <v>-1080</v>
          </cell>
          <cell r="K186">
            <v>-177</v>
          </cell>
          <cell r="L186">
            <v>-357</v>
          </cell>
          <cell r="M186">
            <v>-538</v>
          </cell>
          <cell r="N186">
            <v>-719</v>
          </cell>
          <cell r="O186">
            <v>-899</v>
          </cell>
          <cell r="P186">
            <v>-649.15384615384619</v>
          </cell>
        </row>
        <row r="187">
          <cell r="A187" t="str">
            <v>23733</v>
          </cell>
          <cell r="B187" t="str">
            <v xml:space="preserve"> 1992 1st Mtge Series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23735</v>
          </cell>
          <cell r="B188" t="str">
            <v xml:space="preserve"> Int Accr 6 1/8% Due 2003-$75M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23736</v>
          </cell>
          <cell r="B189" t="str">
            <v xml:space="preserve"> Int Accr $20M 93 Series</v>
          </cell>
          <cell r="C189">
            <v>-353</v>
          </cell>
          <cell r="D189">
            <v>-424</v>
          </cell>
          <cell r="E189">
            <v>-70</v>
          </cell>
          <cell r="F189">
            <v>-141</v>
          </cell>
          <cell r="G189">
            <v>-212</v>
          </cell>
          <cell r="H189">
            <v>-283</v>
          </cell>
          <cell r="I189">
            <v>-353</v>
          </cell>
          <cell r="J189">
            <v>-424</v>
          </cell>
          <cell r="K189">
            <v>-70</v>
          </cell>
          <cell r="L189">
            <v>-141</v>
          </cell>
          <cell r="M189">
            <v>-212</v>
          </cell>
          <cell r="N189">
            <v>-283</v>
          </cell>
          <cell r="O189">
            <v>-353</v>
          </cell>
          <cell r="P189">
            <v>-255.30769230769232</v>
          </cell>
        </row>
        <row r="190">
          <cell r="A190" t="str">
            <v>23737</v>
          </cell>
          <cell r="B190" t="str">
            <v xml:space="preserve"> Int Accr 6.25%-Bonds 2034 </v>
          </cell>
          <cell r="C190">
            <v>-448</v>
          </cell>
          <cell r="D190">
            <v>-896</v>
          </cell>
          <cell r="E190">
            <v>-1344</v>
          </cell>
          <cell r="F190">
            <v>-1791</v>
          </cell>
          <cell r="G190">
            <v>-2239</v>
          </cell>
          <cell r="H190">
            <v>-2687</v>
          </cell>
          <cell r="I190">
            <v>-448</v>
          </cell>
          <cell r="J190">
            <v>-896</v>
          </cell>
          <cell r="K190">
            <v>-1344</v>
          </cell>
          <cell r="L190">
            <v>-1791</v>
          </cell>
          <cell r="M190">
            <v>-2239</v>
          </cell>
          <cell r="N190">
            <v>-2687</v>
          </cell>
          <cell r="O190">
            <v>-448</v>
          </cell>
          <cell r="P190">
            <v>-1481.3846153846155</v>
          </cell>
        </row>
        <row r="191">
          <cell r="A191" t="str">
            <v>23739</v>
          </cell>
          <cell r="B191" t="str">
            <v xml:space="preserve"> Int Accr $75M 1996 Series @ 6%</v>
          </cell>
          <cell r="C191">
            <v>-354</v>
          </cell>
          <cell r="D191">
            <v>-720</v>
          </cell>
          <cell r="E191">
            <v>-1086</v>
          </cell>
          <cell r="F191">
            <v>-1451</v>
          </cell>
          <cell r="G191">
            <v>-1817</v>
          </cell>
          <cell r="H191">
            <v>-2183</v>
          </cell>
          <cell r="I191">
            <v>-355</v>
          </cell>
          <cell r="J191">
            <v>-721</v>
          </cell>
          <cell r="K191">
            <v>-1087</v>
          </cell>
          <cell r="L191">
            <v>-1452</v>
          </cell>
          <cell r="M191">
            <v>-1818</v>
          </cell>
          <cell r="N191">
            <v>-2184</v>
          </cell>
          <cell r="O191">
            <v>-355</v>
          </cell>
          <cell r="P191">
            <v>-1198.6923076923076</v>
          </cell>
        </row>
        <row r="192">
          <cell r="A192" t="str">
            <v>23740</v>
          </cell>
          <cell r="B192" t="str">
            <v xml:space="preserve"> Misc Interest Payable</v>
          </cell>
          <cell r="C192">
            <v>-172</v>
          </cell>
          <cell r="D192">
            <v>-172</v>
          </cell>
          <cell r="E192">
            <v>-172</v>
          </cell>
          <cell r="F192">
            <v>-172</v>
          </cell>
          <cell r="G192">
            <v>-172</v>
          </cell>
          <cell r="H192">
            <v>-172</v>
          </cell>
          <cell r="I192">
            <v>-172</v>
          </cell>
          <cell r="J192">
            <v>-172</v>
          </cell>
          <cell r="K192">
            <v>-172</v>
          </cell>
          <cell r="L192">
            <v>-172</v>
          </cell>
          <cell r="M192">
            <v>-172</v>
          </cell>
          <cell r="N192">
            <v>-172</v>
          </cell>
          <cell r="O192">
            <v>-172</v>
          </cell>
          <cell r="P192">
            <v>-172</v>
          </cell>
        </row>
        <row r="193">
          <cell r="A193" t="str">
            <v>23744</v>
          </cell>
          <cell r="B193" t="str">
            <v>Int Accr 2001 Bonds @5.94% - $38M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23746</v>
          </cell>
          <cell r="B194" t="str">
            <v>Int Accr 2012 Bonds @6.875%-$210M</v>
          </cell>
          <cell r="C194">
            <v>-602</v>
          </cell>
          <cell r="D194">
            <v>-1806</v>
          </cell>
          <cell r="E194">
            <v>-3009</v>
          </cell>
          <cell r="F194">
            <v>-4212</v>
          </cell>
          <cell r="G194">
            <v>-5415</v>
          </cell>
          <cell r="H194">
            <v>-6618</v>
          </cell>
          <cell r="I194">
            <v>-603</v>
          </cell>
          <cell r="J194">
            <v>-1806</v>
          </cell>
          <cell r="K194">
            <v>-3009</v>
          </cell>
          <cell r="L194">
            <v>-4212</v>
          </cell>
          <cell r="M194">
            <v>-5415</v>
          </cell>
          <cell r="N194">
            <v>-6618</v>
          </cell>
          <cell r="O194">
            <v>-602</v>
          </cell>
          <cell r="P194">
            <v>-3379</v>
          </cell>
        </row>
        <row r="195">
          <cell r="A195" t="str">
            <v>23747</v>
          </cell>
          <cell r="B195" t="str">
            <v>Int Accr 2013 Bonds @5.1%-$60.685M</v>
          </cell>
          <cell r="C195">
            <v>-774</v>
          </cell>
          <cell r="D195">
            <v>-1032</v>
          </cell>
          <cell r="E195">
            <v>-1290</v>
          </cell>
          <cell r="F195">
            <v>-1548</v>
          </cell>
          <cell r="G195">
            <v>-258</v>
          </cell>
          <cell r="H195">
            <v>-516</v>
          </cell>
          <cell r="I195">
            <v>-773</v>
          </cell>
          <cell r="J195">
            <v>-1031</v>
          </cell>
          <cell r="K195">
            <v>-1289</v>
          </cell>
          <cell r="L195">
            <v>-1547</v>
          </cell>
          <cell r="M195">
            <v>-257</v>
          </cell>
          <cell r="N195">
            <v>-515</v>
          </cell>
          <cell r="O195">
            <v>-773</v>
          </cell>
          <cell r="P195">
            <v>-892.53846153846155</v>
          </cell>
        </row>
        <row r="196">
          <cell r="A196" t="str">
            <v>23748</v>
          </cell>
          <cell r="B196" t="str">
            <v>Int Accr 2023 Bonds @5.5%-86.4M</v>
          </cell>
          <cell r="C196">
            <v>-1188</v>
          </cell>
          <cell r="D196">
            <v>-1584</v>
          </cell>
          <cell r="E196">
            <v>-1980</v>
          </cell>
          <cell r="F196">
            <v>-2376</v>
          </cell>
          <cell r="G196">
            <v>-396</v>
          </cell>
          <cell r="H196">
            <v>-792</v>
          </cell>
          <cell r="I196">
            <v>-1188</v>
          </cell>
          <cell r="J196">
            <v>-1584</v>
          </cell>
          <cell r="K196">
            <v>-1980</v>
          </cell>
          <cell r="L196">
            <v>-2376</v>
          </cell>
          <cell r="M196">
            <v>-396</v>
          </cell>
          <cell r="N196">
            <v>-792</v>
          </cell>
          <cell r="O196">
            <v>-1188</v>
          </cell>
          <cell r="P196">
            <v>-1370.7692307692307</v>
          </cell>
        </row>
        <row r="197">
          <cell r="A197" t="str">
            <v>23749</v>
          </cell>
          <cell r="B197" t="str">
            <v>Int Accr 2012 Bond @ 6.375%-$330M</v>
          </cell>
          <cell r="C197">
            <v>-7889</v>
          </cell>
          <cell r="D197">
            <v>-9643</v>
          </cell>
          <cell r="E197">
            <v>-877</v>
          </cell>
          <cell r="F197">
            <v>-2630</v>
          </cell>
          <cell r="G197">
            <v>-4383</v>
          </cell>
          <cell r="H197">
            <v>-6136</v>
          </cell>
          <cell r="I197">
            <v>-7890</v>
          </cell>
          <cell r="J197">
            <v>-9643</v>
          </cell>
          <cell r="K197">
            <v>-878</v>
          </cell>
          <cell r="L197">
            <v>-2631</v>
          </cell>
          <cell r="M197">
            <v>-4384</v>
          </cell>
          <cell r="N197">
            <v>-6137</v>
          </cell>
          <cell r="O197">
            <v>-7890</v>
          </cell>
          <cell r="P197">
            <v>-5462.3846153846152</v>
          </cell>
        </row>
        <row r="198">
          <cell r="A198" t="str">
            <v>23750</v>
          </cell>
          <cell r="B198" t="str">
            <v>Int Accr 2007 Bond @ 5.375%-$125M</v>
          </cell>
          <cell r="C198">
            <v>-2520</v>
          </cell>
          <cell r="D198">
            <v>-3080</v>
          </cell>
          <cell r="E198">
            <v>-280</v>
          </cell>
          <cell r="F198">
            <v>-840</v>
          </cell>
          <cell r="G198">
            <v>-1400</v>
          </cell>
          <cell r="H198">
            <v>-1960</v>
          </cell>
          <cell r="I198">
            <v>-2520</v>
          </cell>
          <cell r="J198">
            <v>-3080</v>
          </cell>
          <cell r="K198">
            <v>-280</v>
          </cell>
          <cell r="L198">
            <v>-840</v>
          </cell>
          <cell r="M198">
            <v>-1400</v>
          </cell>
          <cell r="N198">
            <v>-1960</v>
          </cell>
          <cell r="O198">
            <v>-2520</v>
          </cell>
          <cell r="P198">
            <v>-1744.6153846153845</v>
          </cell>
        </row>
        <row r="199">
          <cell r="A199" t="str">
            <v>23751</v>
          </cell>
          <cell r="B199" t="str">
            <v>Int Accr 2016 Bonds @ 6.25% - $250M</v>
          </cell>
          <cell r="C199">
            <v>-3255</v>
          </cell>
          <cell r="D199">
            <v>-4557</v>
          </cell>
          <cell r="E199">
            <v>-5859</v>
          </cell>
          <cell r="F199">
            <v>-7161</v>
          </cell>
          <cell r="G199">
            <v>-651</v>
          </cell>
          <cell r="H199">
            <v>-1953</v>
          </cell>
          <cell r="I199">
            <v>-3256</v>
          </cell>
          <cell r="J199">
            <v>-4558</v>
          </cell>
          <cell r="K199">
            <v>-5860</v>
          </cell>
          <cell r="L199">
            <v>-7162</v>
          </cell>
          <cell r="M199">
            <v>-652</v>
          </cell>
          <cell r="N199">
            <v>-1954</v>
          </cell>
          <cell r="O199">
            <v>-3256</v>
          </cell>
          <cell r="P199">
            <v>-3856.4615384615386</v>
          </cell>
        </row>
        <row r="200">
          <cell r="A200" t="str">
            <v>23790</v>
          </cell>
          <cell r="B200" t="str">
            <v>Int Accr Base Rate Loan</v>
          </cell>
          <cell r="C200">
            <v>-3</v>
          </cell>
          <cell r="D200">
            <v>-3</v>
          </cell>
          <cell r="E200">
            <v>-3</v>
          </cell>
          <cell r="F200">
            <v>-3</v>
          </cell>
          <cell r="G200">
            <v>-3</v>
          </cell>
          <cell r="H200">
            <v>-3</v>
          </cell>
          <cell r="I200">
            <v>-3</v>
          </cell>
          <cell r="J200">
            <v>-3</v>
          </cell>
          <cell r="K200">
            <v>-3</v>
          </cell>
          <cell r="L200">
            <v>-3</v>
          </cell>
          <cell r="M200">
            <v>-3</v>
          </cell>
          <cell r="N200">
            <v>-3</v>
          </cell>
          <cell r="O200">
            <v>-3</v>
          </cell>
          <cell r="P200">
            <v>-3</v>
          </cell>
        </row>
        <row r="201">
          <cell r="A201" t="str">
            <v>23791</v>
          </cell>
          <cell r="B201" t="str">
            <v>Int Accr LIBOR Loan</v>
          </cell>
          <cell r="C201">
            <v>-159</v>
          </cell>
          <cell r="D201">
            <v>-349</v>
          </cell>
          <cell r="E201">
            <v>-349</v>
          </cell>
          <cell r="F201">
            <v>-349</v>
          </cell>
          <cell r="G201">
            <v>-349</v>
          </cell>
          <cell r="H201">
            <v>-349</v>
          </cell>
          <cell r="I201">
            <v>-349</v>
          </cell>
          <cell r="J201">
            <v>-349</v>
          </cell>
          <cell r="K201">
            <v>-349</v>
          </cell>
          <cell r="L201">
            <v>-349</v>
          </cell>
          <cell r="M201">
            <v>-349</v>
          </cell>
          <cell r="N201">
            <v>-349</v>
          </cell>
          <cell r="O201">
            <v>-349</v>
          </cell>
          <cell r="P201">
            <v>-334.38461538461536</v>
          </cell>
        </row>
        <row r="202">
          <cell r="A202" t="str">
            <v>23799</v>
          </cell>
          <cell r="B202" t="str">
            <v xml:space="preserve"> Int Accr Def Revenue - 1999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238</v>
          </cell>
          <cell r="B203" t="str">
            <v>Dividends Payable</v>
          </cell>
          <cell r="C203">
            <v>0</v>
          </cell>
          <cell r="D203">
            <v>-33733</v>
          </cell>
          <cell r="E203">
            <v>0</v>
          </cell>
          <cell r="F203">
            <v>0</v>
          </cell>
          <cell r="G203">
            <v>-19936</v>
          </cell>
          <cell r="H203">
            <v>0</v>
          </cell>
          <cell r="I203">
            <v>0</v>
          </cell>
          <cell r="J203">
            <v>-32726</v>
          </cell>
          <cell r="K203">
            <v>0</v>
          </cell>
          <cell r="L203">
            <v>0</v>
          </cell>
          <cell r="M203">
            <v>-60003</v>
          </cell>
          <cell r="N203">
            <v>0</v>
          </cell>
          <cell r="O203">
            <v>0</v>
          </cell>
          <cell r="P203">
            <v>-11261.384615384615</v>
          </cell>
        </row>
        <row r="204">
          <cell r="A204" t="str">
            <v>23801</v>
          </cell>
          <cell r="B204" t="str">
            <v xml:space="preserve"> Dividend Declared-Common Stock</v>
          </cell>
          <cell r="C204">
            <v>0</v>
          </cell>
          <cell r="D204">
            <v>-33733</v>
          </cell>
          <cell r="E204">
            <v>0</v>
          </cell>
          <cell r="F204">
            <v>0</v>
          </cell>
          <cell r="G204">
            <v>-19936</v>
          </cell>
          <cell r="H204">
            <v>0</v>
          </cell>
          <cell r="I204">
            <v>0</v>
          </cell>
          <cell r="J204">
            <v>-32726</v>
          </cell>
          <cell r="K204">
            <v>0</v>
          </cell>
          <cell r="L204">
            <v>0</v>
          </cell>
          <cell r="M204">
            <v>-60003</v>
          </cell>
          <cell r="N204">
            <v>0</v>
          </cell>
          <cell r="O204">
            <v>0</v>
          </cell>
          <cell r="P204">
            <v>-11261.384615384615</v>
          </cell>
        </row>
        <row r="205">
          <cell r="A205" t="str">
            <v>241</v>
          </cell>
          <cell r="B205" t="str">
            <v>Tax Collections Payable</v>
          </cell>
          <cell r="C205">
            <v>-5350</v>
          </cell>
          <cell r="D205">
            <v>-6730</v>
          </cell>
          <cell r="E205">
            <v>-4522</v>
          </cell>
          <cell r="F205">
            <v>-4671</v>
          </cell>
          <cell r="G205">
            <v>-4556</v>
          </cell>
          <cell r="H205">
            <v>-5022</v>
          </cell>
          <cell r="I205">
            <v>-5932</v>
          </cell>
          <cell r="J205">
            <v>-6174</v>
          </cell>
          <cell r="K205">
            <v>-5858</v>
          </cell>
          <cell r="L205">
            <v>-7461</v>
          </cell>
          <cell r="M205">
            <v>-5134</v>
          </cell>
          <cell r="N205">
            <v>-4388</v>
          </cell>
          <cell r="O205">
            <v>-4356</v>
          </cell>
          <cell r="P205">
            <v>-5396.4615384615381</v>
          </cell>
        </row>
        <row r="206">
          <cell r="A206" t="str">
            <v>242</v>
          </cell>
          <cell r="B206" t="str">
            <v>Current &amp; Accrued Liabilities</v>
          </cell>
          <cell r="C206">
            <v>-11481</v>
          </cell>
          <cell r="D206">
            <v>-11539</v>
          </cell>
          <cell r="E206">
            <v>-11580</v>
          </cell>
          <cell r="F206">
            <v>-11622</v>
          </cell>
          <cell r="G206">
            <v>-11663</v>
          </cell>
          <cell r="H206">
            <v>-11705</v>
          </cell>
          <cell r="I206">
            <v>-11746</v>
          </cell>
          <cell r="J206">
            <v>-11787</v>
          </cell>
          <cell r="K206">
            <v>-11829</v>
          </cell>
          <cell r="L206">
            <v>-11870</v>
          </cell>
          <cell r="M206">
            <v>-11912</v>
          </cell>
          <cell r="N206">
            <v>-11953</v>
          </cell>
          <cell r="O206">
            <v>-11995</v>
          </cell>
          <cell r="P206">
            <v>-11744.76923076923</v>
          </cell>
        </row>
        <row r="207">
          <cell r="A207" t="str">
            <v>24202</v>
          </cell>
          <cell r="B207" t="str">
            <v xml:space="preserve"> Current Liab Vacations</v>
          </cell>
          <cell r="C207">
            <v>-11481</v>
          </cell>
          <cell r="D207">
            <v>-11539</v>
          </cell>
          <cell r="E207">
            <v>-11580</v>
          </cell>
          <cell r="F207">
            <v>-11622</v>
          </cell>
          <cell r="G207">
            <v>-11663</v>
          </cell>
          <cell r="H207">
            <v>-11705</v>
          </cell>
          <cell r="I207">
            <v>-11746</v>
          </cell>
          <cell r="J207">
            <v>-11787</v>
          </cell>
          <cell r="K207">
            <v>-11829</v>
          </cell>
          <cell r="L207">
            <v>-11870</v>
          </cell>
          <cell r="M207">
            <v>-11912</v>
          </cell>
          <cell r="N207">
            <v>-11953</v>
          </cell>
          <cell r="O207">
            <v>-11995</v>
          </cell>
          <cell r="P207">
            <v>-11744.76923076923</v>
          </cell>
        </row>
        <row r="208">
          <cell r="A208" t="str">
            <v>24296</v>
          </cell>
          <cell r="B208" t="str">
            <v>Revenue Refund 1998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24299</v>
          </cell>
          <cell r="B209" t="str">
            <v>Revenue Refund 1999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 t="str">
            <v>245</v>
          </cell>
          <cell r="B210" t="str">
            <v>Derivative</v>
          </cell>
          <cell r="C210">
            <v>-17004</v>
          </cell>
          <cell r="D210">
            <v>-14670</v>
          </cell>
          <cell r="E210">
            <v>-11664</v>
          </cell>
          <cell r="F210">
            <v>-9573</v>
          </cell>
          <cell r="G210">
            <v>-8680</v>
          </cell>
          <cell r="H210">
            <v>-6979</v>
          </cell>
          <cell r="I210">
            <v>-5550</v>
          </cell>
          <cell r="J210">
            <v>-4268</v>
          </cell>
          <cell r="K210">
            <v>-3888</v>
          </cell>
          <cell r="L210">
            <v>-3211</v>
          </cell>
          <cell r="M210">
            <v>-2174</v>
          </cell>
          <cell r="N210">
            <v>-1170</v>
          </cell>
          <cell r="O210">
            <v>-887</v>
          </cell>
          <cell r="P210">
            <v>-6901.3846153846152</v>
          </cell>
        </row>
        <row r="211">
          <cell r="A211" t="str">
            <v>24501</v>
          </cell>
          <cell r="B211" t="str">
            <v xml:space="preserve"> Deferred Credit - Derivative</v>
          </cell>
          <cell r="C211">
            <v>-11631</v>
          </cell>
          <cell r="D211">
            <v>-10089</v>
          </cell>
          <cell r="E211">
            <v>-8110</v>
          </cell>
          <cell r="F211">
            <v>-6891</v>
          </cell>
          <cell r="G211">
            <v>-6246</v>
          </cell>
          <cell r="H211">
            <v>-5026</v>
          </cell>
          <cell r="I211">
            <v>-4001</v>
          </cell>
          <cell r="J211">
            <v>-3080</v>
          </cell>
          <cell r="K211">
            <v>-2806</v>
          </cell>
          <cell r="L211">
            <v>-2317</v>
          </cell>
          <cell r="M211">
            <v>-1569</v>
          </cell>
          <cell r="N211">
            <v>-844</v>
          </cell>
          <cell r="O211">
            <v>-640</v>
          </cell>
          <cell r="P211">
            <v>-4865.3846153846152</v>
          </cell>
        </row>
        <row r="212">
          <cell r="A212" t="str">
            <v>24502</v>
          </cell>
          <cell r="B212" t="str">
            <v xml:space="preserve"> Deferred Credit - Reg Derivative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24503</v>
          </cell>
          <cell r="B213" t="str">
            <v xml:space="preserve"> Deferred Credit - Reg Tax Liability</v>
          </cell>
          <cell r="C213">
            <v>-4733</v>
          </cell>
          <cell r="D213">
            <v>-4084</v>
          </cell>
          <cell r="E213">
            <v>-3247</v>
          </cell>
          <cell r="F213">
            <v>-2665</v>
          </cell>
          <cell r="G213">
            <v>-2416</v>
          </cell>
          <cell r="H213">
            <v>-1943</v>
          </cell>
          <cell r="I213">
            <v>-1545</v>
          </cell>
          <cell r="J213">
            <v>-1188</v>
          </cell>
          <cell r="K213">
            <v>-1082</v>
          </cell>
          <cell r="L213">
            <v>-894</v>
          </cell>
          <cell r="M213">
            <v>-605</v>
          </cell>
          <cell r="N213">
            <v>-326</v>
          </cell>
          <cell r="O213">
            <v>-247</v>
          </cell>
          <cell r="P213">
            <v>-1921.1538461538462</v>
          </cell>
        </row>
        <row r="214">
          <cell r="A214" t="str">
            <v>24504</v>
          </cell>
          <cell r="B214" t="str">
            <v xml:space="preserve"> Deferred Credit - Long Term Derivative</v>
          </cell>
          <cell r="C214">
            <v>-640</v>
          </cell>
          <cell r="D214">
            <v>-497</v>
          </cell>
          <cell r="E214">
            <v>-307</v>
          </cell>
          <cell r="F214">
            <v>-17</v>
          </cell>
          <cell r="G214">
            <v>-18</v>
          </cell>
          <cell r="H214">
            <v>-10</v>
          </cell>
          <cell r="I214">
            <v>-4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24505</v>
          </cell>
          <cell r="B215" t="str">
            <v xml:space="preserve"> Deferred Credit - Reg LT Derivative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246</v>
          </cell>
          <cell r="B216" t="str">
            <v>Sales Taxes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253</v>
          </cell>
          <cell r="B217" t="str">
            <v>Other Deferred Credits</v>
          </cell>
          <cell r="C217">
            <v>-26454</v>
          </cell>
          <cell r="D217">
            <v>-25843</v>
          </cell>
          <cell r="E217">
            <v>-24988</v>
          </cell>
          <cell r="F217">
            <v>-22484</v>
          </cell>
          <cell r="G217">
            <v>-21748</v>
          </cell>
          <cell r="H217">
            <v>-20999</v>
          </cell>
          <cell r="I217">
            <v>-20088</v>
          </cell>
          <cell r="J217">
            <v>-19344</v>
          </cell>
          <cell r="K217">
            <v>-18598</v>
          </cell>
          <cell r="L217">
            <v>-17933</v>
          </cell>
          <cell r="M217">
            <v>-17170</v>
          </cell>
          <cell r="N217">
            <v>-16567</v>
          </cell>
          <cell r="O217">
            <v>-16095</v>
          </cell>
          <cell r="P217">
            <v>-20639.307692307691</v>
          </cell>
        </row>
        <row r="218">
          <cell r="A218" t="str">
            <v>25300</v>
          </cell>
          <cell r="B218" t="str">
            <v xml:space="preserve"> Deferred Credits - All other (derived)</v>
          </cell>
          <cell r="C218">
            <v>-19567</v>
          </cell>
          <cell r="D218">
            <v>-19040</v>
          </cell>
          <cell r="E218">
            <v>-18524</v>
          </cell>
          <cell r="F218">
            <v>-18104</v>
          </cell>
          <cell r="G218">
            <v>-17452</v>
          </cell>
          <cell r="H218">
            <v>-16787</v>
          </cell>
          <cell r="I218">
            <v>-16175</v>
          </cell>
          <cell r="J218">
            <v>-15515</v>
          </cell>
          <cell r="K218">
            <v>-14853</v>
          </cell>
          <cell r="L218">
            <v>-14272</v>
          </cell>
          <cell r="M218">
            <v>-13593</v>
          </cell>
          <cell r="N218">
            <v>-13074</v>
          </cell>
          <cell r="O218">
            <v>-12686</v>
          </cell>
          <cell r="P218">
            <v>-16126.307692307691</v>
          </cell>
        </row>
        <row r="219">
          <cell r="A219" t="str">
            <v>25301</v>
          </cell>
          <cell r="B219" t="str">
            <v xml:space="preserve"> Miscellaneous Deferred Credits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 t="str">
            <v>25307</v>
          </cell>
          <cell r="B220" t="str">
            <v xml:space="preserve"> Deferred Tenants 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25321</v>
          </cell>
          <cell r="B221" t="str">
            <v xml:space="preserve"> Deferred Lease Pmts Utility</v>
          </cell>
          <cell r="C221">
            <v>-3427</v>
          </cell>
          <cell r="D221">
            <v>-3386</v>
          </cell>
          <cell r="E221">
            <v>-3345</v>
          </cell>
          <cell r="F221">
            <v>-3304</v>
          </cell>
          <cell r="G221">
            <v>-3263</v>
          </cell>
          <cell r="H221">
            <v>-3222</v>
          </cell>
          <cell r="I221">
            <v>-3181</v>
          </cell>
          <cell r="J221">
            <v>-3140</v>
          </cell>
          <cell r="K221">
            <v>-3099</v>
          </cell>
          <cell r="L221">
            <v>-3058</v>
          </cell>
          <cell r="M221">
            <v>-3017</v>
          </cell>
          <cell r="N221">
            <v>-2976</v>
          </cell>
          <cell r="O221">
            <v>-2935</v>
          </cell>
          <cell r="P221">
            <v>-3181</v>
          </cell>
        </row>
        <row r="222">
          <cell r="A222" t="str">
            <v>25322</v>
          </cell>
          <cell r="B222" t="str">
            <v xml:space="preserve"> Def Lease Pmts Non-Utility</v>
          </cell>
          <cell r="C222">
            <v>-1050</v>
          </cell>
          <cell r="D222">
            <v>-1007</v>
          </cell>
          <cell r="E222">
            <v>-964</v>
          </cell>
          <cell r="F222">
            <v>-921</v>
          </cell>
          <cell r="G222">
            <v>-878</v>
          </cell>
          <cell r="H222">
            <v>-835</v>
          </cell>
          <cell r="I222">
            <v>-792</v>
          </cell>
          <cell r="J222">
            <v>-749</v>
          </cell>
          <cell r="K222">
            <v>-706</v>
          </cell>
          <cell r="L222">
            <v>-663</v>
          </cell>
          <cell r="M222">
            <v>-620</v>
          </cell>
          <cell r="N222">
            <v>-577</v>
          </cell>
          <cell r="O222">
            <v>-534</v>
          </cell>
          <cell r="P222">
            <v>-792</v>
          </cell>
        </row>
        <row r="223">
          <cell r="A223" t="str">
            <v>25324</v>
          </cell>
          <cell r="B223" t="str">
            <v xml:space="preserve"> Contract Retentions</v>
          </cell>
          <cell r="C223">
            <v>-2410</v>
          </cell>
          <cell r="D223">
            <v>-2410</v>
          </cell>
          <cell r="E223">
            <v>-2155</v>
          </cell>
          <cell r="F223">
            <v>-155</v>
          </cell>
          <cell r="G223">
            <v>-155</v>
          </cell>
          <cell r="H223">
            <v>-155</v>
          </cell>
          <cell r="I223">
            <v>60</v>
          </cell>
          <cell r="J223">
            <v>60</v>
          </cell>
          <cell r="K223">
            <v>60</v>
          </cell>
          <cell r="L223">
            <v>60</v>
          </cell>
          <cell r="M223">
            <v>60</v>
          </cell>
          <cell r="N223">
            <v>60</v>
          </cell>
          <cell r="O223">
            <v>60</v>
          </cell>
          <cell r="P223">
            <v>-540</v>
          </cell>
        </row>
        <row r="224">
          <cell r="A224" t="str">
            <v>25351</v>
          </cell>
          <cell r="B224" t="str">
            <v xml:space="preserve"> Derivative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254</v>
          </cell>
          <cell r="B225" t="str">
            <v>Regulatory Liabilities</v>
          </cell>
          <cell r="C225">
            <v>-39584</v>
          </cell>
          <cell r="D225">
            <v>-38467</v>
          </cell>
          <cell r="E225">
            <v>-37009</v>
          </cell>
          <cell r="F225">
            <v>-35500</v>
          </cell>
          <cell r="G225">
            <v>-36806</v>
          </cell>
          <cell r="H225">
            <v>-33468</v>
          </cell>
          <cell r="I225">
            <v>-32804</v>
          </cell>
          <cell r="J225">
            <v>-32283</v>
          </cell>
          <cell r="K225">
            <v>-31800</v>
          </cell>
          <cell r="L225">
            <v>-31370</v>
          </cell>
          <cell r="M225">
            <v>-30612</v>
          </cell>
          <cell r="N225">
            <v>-29609</v>
          </cell>
          <cell r="O225">
            <v>-28667</v>
          </cell>
          <cell r="P225">
            <v>-33690.692307692305</v>
          </cell>
        </row>
        <row r="226">
          <cell r="A226" t="str">
            <v>25400</v>
          </cell>
          <cell r="B226" t="str">
            <v xml:space="preserve"> Regulatory Liab/FAS109 Inc Taxes</v>
          </cell>
          <cell r="C226">
            <v>-26416</v>
          </cell>
          <cell r="D226">
            <v>-26163</v>
          </cell>
          <cell r="E226">
            <v>-25911</v>
          </cell>
          <cell r="F226">
            <v>-25659</v>
          </cell>
          <cell r="G226">
            <v>-25407</v>
          </cell>
          <cell r="H226">
            <v>-25155</v>
          </cell>
          <cell r="I226">
            <v>-24903</v>
          </cell>
          <cell r="J226">
            <v>-24651</v>
          </cell>
          <cell r="K226">
            <v>-24399</v>
          </cell>
          <cell r="L226">
            <v>-24147</v>
          </cell>
          <cell r="M226">
            <v>-23895</v>
          </cell>
          <cell r="N226">
            <v>-23643</v>
          </cell>
          <cell r="O226">
            <v>-23391</v>
          </cell>
          <cell r="P226">
            <v>-24903.076923076922</v>
          </cell>
        </row>
        <row r="227">
          <cell r="A227" t="str">
            <v>25401</v>
          </cell>
          <cell r="B227" t="str">
            <v>All  Other Regulatory Liabilities (derived)</v>
          </cell>
          <cell r="C227">
            <v>-3914</v>
          </cell>
          <cell r="D227">
            <v>-3937</v>
          </cell>
          <cell r="E227">
            <v>-3875</v>
          </cell>
          <cell r="F227">
            <v>-3812</v>
          </cell>
          <cell r="G227">
            <v>-3748</v>
          </cell>
          <cell r="H227">
            <v>-4166</v>
          </cell>
          <cell r="I227">
            <v>-4097</v>
          </cell>
          <cell r="J227">
            <v>-4029</v>
          </cell>
          <cell r="K227">
            <v>-3959</v>
          </cell>
          <cell r="L227">
            <v>-3891</v>
          </cell>
          <cell r="M227">
            <v>-3829</v>
          </cell>
          <cell r="N227">
            <v>-3769</v>
          </cell>
          <cell r="O227">
            <v>-3700</v>
          </cell>
          <cell r="P227">
            <v>-3902</v>
          </cell>
        </row>
        <row r="228">
          <cell r="A228" t="str">
            <v>25432</v>
          </cell>
          <cell r="B228" t="str">
            <v xml:space="preserve"> Deferred Conservation</v>
          </cell>
          <cell r="C228">
            <v>-2126</v>
          </cell>
          <cell r="D228">
            <v>-1904</v>
          </cell>
          <cell r="E228">
            <v>-1559</v>
          </cell>
          <cell r="F228">
            <v>-1159</v>
          </cell>
          <cell r="G228">
            <v>-809</v>
          </cell>
          <cell r="H228">
            <v>-676</v>
          </cell>
          <cell r="I228">
            <v>-726</v>
          </cell>
          <cell r="J228">
            <v>-864</v>
          </cell>
          <cell r="K228">
            <v>-1018</v>
          </cell>
          <cell r="L228">
            <v>-1217</v>
          </cell>
          <cell r="M228">
            <v>-1273</v>
          </cell>
          <cell r="N228">
            <v>-1152</v>
          </cell>
          <cell r="O228">
            <v>-1006</v>
          </cell>
          <cell r="P228">
            <v>-1191.4615384615386</v>
          </cell>
        </row>
        <row r="229">
          <cell r="A229" t="str">
            <v>25433</v>
          </cell>
          <cell r="B229" t="str">
            <v xml:space="preserve"> Deferred Fuel - Retail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-2755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-211.92307692307693</v>
          </cell>
        </row>
        <row r="230">
          <cell r="A230" t="str">
            <v>25434</v>
          </cell>
          <cell r="B230" t="str">
            <v xml:space="preserve"> Deferred Capacity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-180</v>
          </cell>
          <cell r="O230">
            <v>-305</v>
          </cell>
          <cell r="P230">
            <v>-37.307692307692307</v>
          </cell>
        </row>
        <row r="231">
          <cell r="A231" t="str">
            <v>25435</v>
          </cell>
          <cell r="B231" t="str">
            <v xml:space="preserve"> Deferred Fuel - Wholesale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 t="str">
            <v>25438</v>
          </cell>
          <cell r="B232" t="str">
            <v xml:space="preserve"> Deferred Environmental</v>
          </cell>
          <cell r="C232">
            <v>-7128</v>
          </cell>
          <cell r="D232">
            <v>-6463</v>
          </cell>
          <cell r="E232">
            <v>-5664</v>
          </cell>
          <cell r="F232">
            <v>-4870</v>
          </cell>
          <cell r="G232">
            <v>-4087</v>
          </cell>
          <cell r="H232">
            <v>-3471</v>
          </cell>
          <cell r="I232">
            <v>-3078</v>
          </cell>
          <cell r="J232">
            <v>-2739</v>
          </cell>
          <cell r="K232">
            <v>-2424</v>
          </cell>
          <cell r="L232">
            <v>-2115</v>
          </cell>
          <cell r="M232">
            <v>-1615</v>
          </cell>
          <cell r="N232">
            <v>-865</v>
          </cell>
          <cell r="O232">
            <v>-265</v>
          </cell>
          <cell r="P232">
            <v>-3444.9230769230771</v>
          </cell>
        </row>
        <row r="233">
          <cell r="A233" t="str">
            <v>255</v>
          </cell>
          <cell r="B233" t="str">
            <v>Deferred ITC</v>
          </cell>
          <cell r="C233">
            <v>-19599</v>
          </cell>
          <cell r="D233">
            <v>-19381</v>
          </cell>
          <cell r="E233">
            <v>-19163</v>
          </cell>
          <cell r="F233">
            <v>-18945</v>
          </cell>
          <cell r="G233">
            <v>-18726</v>
          </cell>
          <cell r="H233">
            <v>-18508</v>
          </cell>
          <cell r="I233">
            <v>-18290</v>
          </cell>
          <cell r="J233">
            <v>-18072</v>
          </cell>
          <cell r="K233">
            <v>-17853</v>
          </cell>
          <cell r="L233">
            <v>-17635</v>
          </cell>
          <cell r="M233">
            <v>-17416</v>
          </cell>
          <cell r="N233">
            <v>-17197</v>
          </cell>
          <cell r="O233">
            <v>-16979</v>
          </cell>
          <cell r="P233">
            <v>-18289.538461538461</v>
          </cell>
        </row>
        <row r="234">
          <cell r="A234" t="str">
            <v>25500</v>
          </cell>
          <cell r="B234" t="str">
            <v>All other deferred ITC (derived)</v>
          </cell>
          <cell r="C234">
            <v>-19594</v>
          </cell>
          <cell r="D234">
            <v>-19376</v>
          </cell>
          <cell r="E234">
            <v>-19158</v>
          </cell>
          <cell r="F234">
            <v>-18940</v>
          </cell>
          <cell r="G234">
            <v>-18721</v>
          </cell>
          <cell r="H234">
            <v>-18503</v>
          </cell>
          <cell r="I234">
            <v>-18285</v>
          </cell>
          <cell r="J234">
            <v>-18067</v>
          </cell>
          <cell r="K234">
            <v>-17848</v>
          </cell>
          <cell r="L234">
            <v>-17630</v>
          </cell>
          <cell r="M234">
            <v>-17412</v>
          </cell>
          <cell r="N234">
            <v>-17193</v>
          </cell>
          <cell r="O234">
            <v>-16975</v>
          </cell>
          <cell r="P234">
            <v>-18284.76923076923</v>
          </cell>
        </row>
        <row r="235">
          <cell r="A235" t="str">
            <v>25520</v>
          </cell>
          <cell r="B235" t="str">
            <v xml:space="preserve"> Accum Def ITC 3%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25570</v>
          </cell>
          <cell r="B236" t="str">
            <v xml:space="preserve"> Accum Def ITC Non-Utility</v>
          </cell>
          <cell r="C236">
            <v>-2</v>
          </cell>
          <cell r="D236">
            <v>-2</v>
          </cell>
          <cell r="E236">
            <v>-2</v>
          </cell>
          <cell r="F236">
            <v>-2</v>
          </cell>
          <cell r="G236">
            <v>-2</v>
          </cell>
          <cell r="H236">
            <v>-2</v>
          </cell>
          <cell r="I236">
            <v>-2</v>
          </cell>
          <cell r="J236">
            <v>-2</v>
          </cell>
          <cell r="K236">
            <v>-2</v>
          </cell>
          <cell r="L236">
            <v>-2</v>
          </cell>
          <cell r="M236">
            <v>-2</v>
          </cell>
          <cell r="N236">
            <v>-2</v>
          </cell>
          <cell r="O236">
            <v>-2</v>
          </cell>
          <cell r="P236">
            <v>-2</v>
          </cell>
        </row>
        <row r="237">
          <cell r="A237" t="str">
            <v>25571</v>
          </cell>
          <cell r="B237" t="str">
            <v xml:space="preserve"> Accum Def ITC Non-Utility</v>
          </cell>
          <cell r="C237">
            <v>-3</v>
          </cell>
          <cell r="D237">
            <v>-3</v>
          </cell>
          <cell r="E237">
            <v>-3</v>
          </cell>
          <cell r="F237">
            <v>-3</v>
          </cell>
          <cell r="G237">
            <v>-3</v>
          </cell>
          <cell r="H237">
            <v>-3</v>
          </cell>
          <cell r="I237">
            <v>-3</v>
          </cell>
          <cell r="J237">
            <v>-3</v>
          </cell>
          <cell r="K237">
            <v>-3</v>
          </cell>
          <cell r="L237">
            <v>-3</v>
          </cell>
          <cell r="M237">
            <v>-2</v>
          </cell>
          <cell r="N237">
            <v>-2</v>
          </cell>
          <cell r="O237">
            <v>-2</v>
          </cell>
          <cell r="P237">
            <v>-2.7692307692307692</v>
          </cell>
        </row>
        <row r="238">
          <cell r="A238" t="str">
            <v>256</v>
          </cell>
          <cell r="B238" t="str">
            <v>Deferred Credit PHFFU</v>
          </cell>
          <cell r="C238">
            <v>15</v>
          </cell>
          <cell r="D238">
            <v>15</v>
          </cell>
          <cell r="E238">
            <v>15</v>
          </cell>
          <cell r="F238">
            <v>15</v>
          </cell>
          <cell r="G238">
            <v>15</v>
          </cell>
          <cell r="H238">
            <v>15</v>
          </cell>
          <cell r="I238">
            <v>15</v>
          </cell>
          <cell r="J238">
            <v>15</v>
          </cell>
          <cell r="K238">
            <v>15</v>
          </cell>
          <cell r="L238">
            <v>15</v>
          </cell>
          <cell r="M238">
            <v>15</v>
          </cell>
          <cell r="N238">
            <v>15</v>
          </cell>
          <cell r="O238">
            <v>15</v>
          </cell>
          <cell r="P238">
            <v>15</v>
          </cell>
        </row>
        <row r="239">
          <cell r="A239" t="str">
            <v>257</v>
          </cell>
          <cell r="B239" t="str">
            <v>Unamortized Gain on LTD</v>
          </cell>
          <cell r="C239">
            <v>-4</v>
          </cell>
          <cell r="D239">
            <v>-4</v>
          </cell>
          <cell r="E239">
            <v>-4</v>
          </cell>
          <cell r="F239">
            <v>-4</v>
          </cell>
          <cell r="G239">
            <v>-4</v>
          </cell>
          <cell r="H239">
            <v>-4</v>
          </cell>
          <cell r="I239">
            <v>-3</v>
          </cell>
          <cell r="J239">
            <v>-3</v>
          </cell>
          <cell r="K239">
            <v>-3</v>
          </cell>
          <cell r="L239">
            <v>-3</v>
          </cell>
          <cell r="M239">
            <v>-3</v>
          </cell>
          <cell r="N239">
            <v>-3</v>
          </cell>
          <cell r="O239">
            <v>-2</v>
          </cell>
          <cell r="P239">
            <v>-3.3846153846153846</v>
          </cell>
        </row>
        <row r="240">
          <cell r="A240" t="str">
            <v>281</v>
          </cell>
          <cell r="B240" t="str">
            <v>Accumulated Deferred Taxes</v>
          </cell>
          <cell r="C240">
            <v>-10326</v>
          </cell>
          <cell r="D240">
            <v>-10326</v>
          </cell>
          <cell r="E240">
            <v>-10326</v>
          </cell>
          <cell r="F240">
            <v>-10326</v>
          </cell>
          <cell r="G240">
            <v>-10326</v>
          </cell>
          <cell r="H240">
            <v>-10326</v>
          </cell>
          <cell r="I240">
            <v>-10326</v>
          </cell>
          <cell r="J240">
            <v>-10326</v>
          </cell>
          <cell r="K240">
            <v>-10326</v>
          </cell>
          <cell r="L240">
            <v>-10326</v>
          </cell>
          <cell r="M240">
            <v>-10326</v>
          </cell>
          <cell r="N240">
            <v>-10326</v>
          </cell>
          <cell r="O240">
            <v>-10326</v>
          </cell>
          <cell r="P240">
            <v>-10326</v>
          </cell>
        </row>
        <row r="241">
          <cell r="A241" t="str">
            <v>282</v>
          </cell>
          <cell r="B241" t="str">
            <v>Accumulated Deferred Taxes</v>
          </cell>
          <cell r="C241">
            <v>-492250</v>
          </cell>
          <cell r="D241">
            <v>-492445</v>
          </cell>
          <cell r="E241">
            <v>-492640</v>
          </cell>
          <cell r="F241">
            <v>-492836</v>
          </cell>
          <cell r="G241">
            <v>-493031</v>
          </cell>
          <cell r="H241">
            <v>-493226</v>
          </cell>
          <cell r="I241">
            <v>-493421</v>
          </cell>
          <cell r="J241">
            <v>-493616</v>
          </cell>
          <cell r="K241">
            <v>-493812</v>
          </cell>
          <cell r="L241">
            <v>-494007</v>
          </cell>
          <cell r="M241">
            <v>-494202</v>
          </cell>
          <cell r="N241">
            <v>-494397</v>
          </cell>
          <cell r="O241">
            <v>-494592</v>
          </cell>
          <cell r="P241">
            <v>-493421.15384615387</v>
          </cell>
        </row>
        <row r="242">
          <cell r="A242" t="str">
            <v>28200</v>
          </cell>
          <cell r="B242" t="str">
            <v>All other accum Def. Taxes (derived)</v>
          </cell>
          <cell r="C242">
            <v>-464906</v>
          </cell>
          <cell r="D242">
            <v>-465218</v>
          </cell>
          <cell r="E242">
            <v>-465530</v>
          </cell>
          <cell r="F242">
            <v>-465843</v>
          </cell>
          <cell r="G242">
            <v>-466155</v>
          </cell>
          <cell r="H242">
            <v>-466467</v>
          </cell>
          <cell r="I242">
            <v>-466779</v>
          </cell>
          <cell r="J242">
            <v>-467091</v>
          </cell>
          <cell r="K242">
            <v>-467404</v>
          </cell>
          <cell r="L242">
            <v>-467716</v>
          </cell>
          <cell r="M242">
            <v>-468028</v>
          </cell>
          <cell r="N242">
            <v>-468340</v>
          </cell>
          <cell r="O242">
            <v>-468652</v>
          </cell>
          <cell r="P242">
            <v>-466779.15384615387</v>
          </cell>
        </row>
        <row r="243">
          <cell r="A243" t="str">
            <v>28225</v>
          </cell>
          <cell r="B243" t="str">
            <v>Deferred Taxes</v>
          </cell>
          <cell r="C243">
            <v>-27344</v>
          </cell>
          <cell r="D243">
            <v>-27227</v>
          </cell>
          <cell r="E243">
            <v>-27110</v>
          </cell>
          <cell r="F243">
            <v>-26993</v>
          </cell>
          <cell r="G243">
            <v>-26876</v>
          </cell>
          <cell r="H243">
            <v>-26759</v>
          </cell>
          <cell r="I243">
            <v>-26642</v>
          </cell>
          <cell r="J243">
            <v>-26525</v>
          </cell>
          <cell r="K243">
            <v>-26408</v>
          </cell>
          <cell r="L243">
            <v>-26291</v>
          </cell>
          <cell r="M243">
            <v>-26174</v>
          </cell>
          <cell r="N243">
            <v>-26057</v>
          </cell>
          <cell r="O243">
            <v>-25940</v>
          </cell>
          <cell r="P243">
            <v>-26642</v>
          </cell>
        </row>
        <row r="244">
          <cell r="A244" t="str">
            <v>283</v>
          </cell>
          <cell r="B244" t="str">
            <v>Accumulated Deferred Taxes</v>
          </cell>
          <cell r="C244">
            <v>23080</v>
          </cell>
          <cell r="D244">
            <v>25211</v>
          </cell>
          <cell r="E244">
            <v>27871</v>
          </cell>
          <cell r="F244">
            <v>28638</v>
          </cell>
          <cell r="G244">
            <v>30104</v>
          </cell>
          <cell r="H244">
            <v>29520</v>
          </cell>
          <cell r="I244">
            <v>29759</v>
          </cell>
          <cell r="J244">
            <v>27926</v>
          </cell>
          <cell r="K244">
            <v>26303</v>
          </cell>
          <cell r="L244">
            <v>28214</v>
          </cell>
          <cell r="M244">
            <v>28514</v>
          </cell>
          <cell r="N244">
            <v>29737</v>
          </cell>
          <cell r="O244">
            <v>32230</v>
          </cell>
          <cell r="P244">
            <v>28239</v>
          </cell>
        </row>
        <row r="245">
          <cell r="A245" t="str">
            <v>28300</v>
          </cell>
          <cell r="B245" t="str">
            <v>All other accum Def.Taxes (derived)</v>
          </cell>
          <cell r="C245">
            <v>35518</v>
          </cell>
          <cell r="D245">
            <v>38226</v>
          </cell>
          <cell r="E245">
            <v>41649</v>
          </cell>
          <cell r="F245">
            <v>42924</v>
          </cell>
          <cell r="G245">
            <v>44566</v>
          </cell>
          <cell r="H245">
            <v>44381</v>
          </cell>
          <cell r="I245">
            <v>44946</v>
          </cell>
          <cell r="J245">
            <v>43395</v>
          </cell>
          <cell r="K245">
            <v>41805</v>
          </cell>
          <cell r="L245">
            <v>43831</v>
          </cell>
          <cell r="M245">
            <v>44346</v>
          </cell>
          <cell r="N245">
            <v>45775</v>
          </cell>
          <cell r="O245">
            <v>48272</v>
          </cell>
          <cell r="P245">
            <v>43048.769230769234</v>
          </cell>
        </row>
        <row r="246">
          <cell r="A246" t="str">
            <v>28340</v>
          </cell>
          <cell r="B246" t="str">
            <v>DIT Other-FAS109 Inc Tax</v>
          </cell>
          <cell r="C246">
            <v>-17172</v>
          </cell>
          <cell r="D246">
            <v>-17098</v>
          </cell>
          <cell r="E246">
            <v>-17025</v>
          </cell>
          <cell r="F246">
            <v>-16951</v>
          </cell>
          <cell r="G246">
            <v>-16878</v>
          </cell>
          <cell r="H246">
            <v>-16804</v>
          </cell>
          <cell r="I246">
            <v>-16731</v>
          </cell>
          <cell r="J246">
            <v>-16657</v>
          </cell>
          <cell r="K246">
            <v>-16584</v>
          </cell>
          <cell r="L246">
            <v>-16510</v>
          </cell>
          <cell r="M246">
            <v>-16437</v>
          </cell>
          <cell r="N246">
            <v>-16363</v>
          </cell>
          <cell r="O246">
            <v>-16289</v>
          </cell>
          <cell r="P246">
            <v>-16730.692307692309</v>
          </cell>
        </row>
        <row r="247">
          <cell r="A247" t="str">
            <v>28341</v>
          </cell>
          <cell r="B247" t="str">
            <v>DIT ST - Deferred Derivative</v>
          </cell>
          <cell r="C247">
            <v>1536</v>
          </cell>
          <cell r="D247">
            <v>582</v>
          </cell>
          <cell r="E247">
            <v>463</v>
          </cell>
          <cell r="F247">
            <v>380</v>
          </cell>
          <cell r="G247">
            <v>344</v>
          </cell>
          <cell r="H247">
            <v>277</v>
          </cell>
          <cell r="I247">
            <v>220</v>
          </cell>
          <cell r="J247">
            <v>169</v>
          </cell>
          <cell r="K247">
            <v>154</v>
          </cell>
          <cell r="L247">
            <v>127</v>
          </cell>
          <cell r="M247">
            <v>86</v>
          </cell>
          <cell r="N247">
            <v>46</v>
          </cell>
          <cell r="O247">
            <v>35</v>
          </cell>
          <cell r="P247">
            <v>339.92307692307691</v>
          </cell>
        </row>
        <row r="248">
          <cell r="A248" t="str">
            <v>28342</v>
          </cell>
          <cell r="B248" t="str">
            <v>DIT FD - Deferred Derivative</v>
          </cell>
          <cell r="C248">
            <v>3198</v>
          </cell>
          <cell r="D248">
            <v>3501</v>
          </cell>
          <cell r="E248">
            <v>2784</v>
          </cell>
          <cell r="F248">
            <v>2285</v>
          </cell>
          <cell r="G248">
            <v>2072</v>
          </cell>
          <cell r="H248">
            <v>1666</v>
          </cell>
          <cell r="I248">
            <v>1324</v>
          </cell>
          <cell r="J248">
            <v>1019</v>
          </cell>
          <cell r="K248">
            <v>928</v>
          </cell>
          <cell r="L248">
            <v>766</v>
          </cell>
          <cell r="M248">
            <v>519</v>
          </cell>
          <cell r="N248">
            <v>279</v>
          </cell>
          <cell r="O248">
            <v>212</v>
          </cell>
          <cell r="P248">
            <v>1581</v>
          </cell>
        </row>
        <row r="249">
          <cell r="A249" t="str">
            <v>299</v>
          </cell>
          <cell r="B249" t="str">
            <v>Net Income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1">
          <cell r="B251" t="str">
            <v>Total Assets</v>
          </cell>
          <cell r="C251">
            <v>3743649</v>
          </cell>
          <cell r="D251">
            <v>3720773.6336899996</v>
          </cell>
          <cell r="E251">
            <v>3707434.6336899996</v>
          </cell>
          <cell r="F251">
            <v>3695810.6336899996</v>
          </cell>
          <cell r="G251">
            <v>3687933.6336899996</v>
          </cell>
          <cell r="H251">
            <v>3710676.6336899996</v>
          </cell>
          <cell r="I251">
            <v>3730778.6336899996</v>
          </cell>
          <cell r="J251">
            <v>3746193.6336899996</v>
          </cell>
          <cell r="K251">
            <v>3757321.6336899996</v>
          </cell>
          <cell r="L251">
            <v>3761497.6336899996</v>
          </cell>
          <cell r="M251">
            <v>3753369.6336899996</v>
          </cell>
          <cell r="N251">
            <v>3746595.6336899996</v>
          </cell>
          <cell r="O251">
            <v>3722825.6336899996</v>
          </cell>
          <cell r="P251">
            <v>3729604.6618676903</v>
          </cell>
        </row>
        <row r="252">
          <cell r="B252" t="str">
            <v>Total Liabilities</v>
          </cell>
          <cell r="C252">
            <v>-3743645</v>
          </cell>
          <cell r="D252">
            <v>-3720763</v>
          </cell>
          <cell r="E252">
            <v>-3707426</v>
          </cell>
          <cell r="F252">
            <v>-3695802</v>
          </cell>
          <cell r="G252">
            <v>-3687923</v>
          </cell>
          <cell r="H252">
            <v>-3710664</v>
          </cell>
          <cell r="I252">
            <v>-3730768</v>
          </cell>
          <cell r="J252">
            <v>-3746181</v>
          </cell>
          <cell r="K252">
            <v>-3757308</v>
          </cell>
          <cell r="L252">
            <v>-3761484</v>
          </cell>
          <cell r="M252">
            <v>-3753354</v>
          </cell>
          <cell r="N252">
            <v>-3746579</v>
          </cell>
          <cell r="O252">
            <v>-3722809</v>
          </cell>
          <cell r="P252">
            <v>-3729592.7692307695</v>
          </cell>
        </row>
        <row r="254">
          <cell r="B254" t="str">
            <v>Difference</v>
          </cell>
          <cell r="C254">
            <v>4</v>
          </cell>
          <cell r="D254">
            <v>10.633689999580383</v>
          </cell>
          <cell r="E254">
            <v>8.6336899995803833</v>
          </cell>
          <cell r="F254">
            <v>8.6336899995803833</v>
          </cell>
          <cell r="G254">
            <v>10.633689999580383</v>
          </cell>
          <cell r="H254">
            <v>12.633689999580383</v>
          </cell>
          <cell r="I254">
            <v>10.633689999580383</v>
          </cell>
          <cell r="J254">
            <v>12.633689999580383</v>
          </cell>
          <cell r="K254">
            <v>13.633689999580383</v>
          </cell>
          <cell r="L254">
            <v>13.633689999580383</v>
          </cell>
          <cell r="M254">
            <v>15.633689999580383</v>
          </cell>
          <cell r="N254">
            <v>16.633689999580383</v>
          </cell>
          <cell r="O254">
            <v>16.633689999580383</v>
          </cell>
          <cell r="P254">
            <v>11.892636920791119</v>
          </cell>
        </row>
        <row r="257">
          <cell r="B257" t="str">
            <v>COLUMN NUMBER FOR @VLOOKUP</v>
          </cell>
          <cell r="C257">
            <v>2</v>
          </cell>
          <cell r="D257">
            <v>3</v>
          </cell>
          <cell r="E257">
            <v>4</v>
          </cell>
          <cell r="F257">
            <v>5</v>
          </cell>
          <cell r="G257">
            <v>6</v>
          </cell>
          <cell r="H257">
            <v>7</v>
          </cell>
          <cell r="I257">
            <v>8</v>
          </cell>
          <cell r="J257">
            <v>9</v>
          </cell>
          <cell r="K257">
            <v>10</v>
          </cell>
          <cell r="L257">
            <v>11</v>
          </cell>
          <cell r="M257">
            <v>12</v>
          </cell>
          <cell r="N257">
            <v>13</v>
          </cell>
          <cell r="O257">
            <v>14</v>
          </cell>
          <cell r="P257">
            <v>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/>
      <sheetData sheetId="1"/>
      <sheetData sheetId="2"/>
      <sheetData sheetId="3">
        <row r="6">
          <cell r="A6" t="str">
            <v>2003 ACTUAL 5 + 7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FORMS"/>
      <sheetName val="May Payroll Query "/>
      <sheetName val="Apr True up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Quarterly Recons Budget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GOAL 7 BUD"/>
      <sheetName val="OOR TEFIS"/>
      <sheetName val="OOR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INT ANALYSIS"/>
      <sheetName val="DEF REV INT 95"/>
      <sheetName val="DEF REV INT 96"/>
      <sheetName val="DEF REV INT 97"/>
      <sheetName val="OOR MEMO"/>
      <sheetName val="ROE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TECO Energy IS"/>
      <sheetName val="ENRGYCONSOL"/>
      <sheetName val="TECO Energy BS"/>
      <sheetName val="TECO Energy CF"/>
      <sheetName val="CASH"/>
      <sheetName val="Download Dec 2004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  <sheetName val="CASH FLOWS "/>
      <sheetName val="CASH FLOWS b"/>
      <sheetName val="CASH FLOWS bk"/>
      <sheetName val="CASH FLOWS bku"/>
      <sheetName val="CASH FLOWS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_DD_SUMMARY"/>
      <sheetName val="pivot"/>
      <sheetName val="query"/>
      <sheetName val="FP query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_DD_SUMMARY"/>
      <sheetName val="pivot"/>
      <sheetName val="query"/>
      <sheetName val="FP query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Amort"/>
      <sheetName val="2010 Budget -  Dfrd Lease Bal"/>
      <sheetName val="Lease Exp without sales tax"/>
      <sheetName val="sales tax"/>
      <sheetName val="Lease Exp with sales tax"/>
      <sheetName val="sq footage"/>
      <sheetName val="JE 90067 "/>
      <sheetName val="Square Footage"/>
      <sheetName val="253 19 20 May 1 Balance"/>
      <sheetName val="253 19 20 June 1 Balance "/>
      <sheetName val="253 19 20 June 30 Bal"/>
    </sheetNames>
    <sheetDataSet>
      <sheetData sheetId="0" refreshError="1"/>
      <sheetData sheetId="1"/>
      <sheetData sheetId="2" refreshError="1"/>
      <sheetData sheetId="3"/>
      <sheetData sheetId="4">
        <row r="10">
          <cell r="AA10">
            <v>0.06</v>
          </cell>
        </row>
        <row r="11">
          <cell r="AA11">
            <v>0.01</v>
          </cell>
        </row>
        <row r="12">
          <cell r="AA12">
            <v>6.9999999999999993E-2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2003 ACTUAL 0 + 12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Inputs per HBryant"/>
      <sheetName val="New Info for followup meeting"/>
      <sheetName val="Sheet1"/>
      <sheetName val="Assumptions"/>
      <sheetName val=" Levelized"/>
      <sheetName val="Rev Req"/>
      <sheetName val="Avoided Cost"/>
      <sheetName val="Capital Invest"/>
      <sheetName val="DCF"/>
      <sheetName val="Income and Cash Flow"/>
      <sheetName val="Accretion Dilution"/>
      <sheetName val="Financials"/>
      <sheetName val="Capital Breakdown"/>
      <sheetName val="Roof Sq Footage"/>
    </sheetNames>
    <sheetDataSet>
      <sheetData sheetId="0"/>
      <sheetData sheetId="1"/>
      <sheetData sheetId="2"/>
      <sheetData sheetId="3">
        <row r="25">
          <cell r="D25">
            <v>3723.0000000000005</v>
          </cell>
        </row>
      </sheetData>
      <sheetData sheetId="4"/>
      <sheetData sheetId="5"/>
      <sheetData sheetId="6"/>
      <sheetData sheetId="7"/>
      <sheetData sheetId="8"/>
      <sheetData sheetId="9">
        <row r="15">
          <cell r="C15">
            <v>32916.875</v>
          </cell>
        </row>
      </sheetData>
      <sheetData sheetId="10"/>
      <sheetData sheetId="11">
        <row r="3">
          <cell r="C3">
            <v>2011</v>
          </cell>
        </row>
      </sheetData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UploadFile"/>
      <sheetName val="Lists"/>
      <sheetName val="Test"/>
    </sheetNames>
    <sheetDataSet>
      <sheetData sheetId="0"/>
      <sheetData sheetId="1"/>
      <sheetData sheetId="2">
        <row r="2">
          <cell r="A2" t="str">
            <v>01</v>
          </cell>
        </row>
        <row r="3">
          <cell r="A3" t="str">
            <v>02</v>
          </cell>
        </row>
        <row r="4">
          <cell r="A4" t="str">
            <v>03</v>
          </cell>
        </row>
        <row r="5">
          <cell r="A5" t="str">
            <v>04</v>
          </cell>
        </row>
        <row r="6">
          <cell r="A6" t="str">
            <v>05</v>
          </cell>
        </row>
        <row r="7">
          <cell r="A7" t="str">
            <v>06</v>
          </cell>
        </row>
        <row r="8">
          <cell r="A8" t="str">
            <v>07</v>
          </cell>
        </row>
        <row r="9">
          <cell r="A9" t="str">
            <v>08</v>
          </cell>
        </row>
        <row r="10">
          <cell r="A10" t="str">
            <v>09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 t="str">
            <v>21</v>
          </cell>
        </row>
        <row r="21">
          <cell r="A21" t="str">
            <v>22</v>
          </cell>
        </row>
        <row r="22">
          <cell r="A22" t="str">
            <v>24</v>
          </cell>
        </row>
        <row r="23">
          <cell r="A23">
            <v>25</v>
          </cell>
        </row>
        <row r="24">
          <cell r="A24">
            <v>26</v>
          </cell>
        </row>
        <row r="25">
          <cell r="A25">
            <v>27</v>
          </cell>
        </row>
        <row r="26">
          <cell r="A26">
            <v>28</v>
          </cell>
        </row>
        <row r="27">
          <cell r="A27">
            <v>29</v>
          </cell>
        </row>
        <row r="28">
          <cell r="A28">
            <v>31</v>
          </cell>
        </row>
        <row r="29">
          <cell r="A29">
            <v>32</v>
          </cell>
        </row>
        <row r="30">
          <cell r="A30">
            <v>34</v>
          </cell>
        </row>
        <row r="31">
          <cell r="A31">
            <v>35</v>
          </cell>
        </row>
        <row r="32">
          <cell r="A32">
            <v>36</v>
          </cell>
        </row>
        <row r="33">
          <cell r="A33">
            <v>37</v>
          </cell>
        </row>
        <row r="34">
          <cell r="A34">
            <v>38</v>
          </cell>
        </row>
        <row r="35">
          <cell r="A35">
            <v>39</v>
          </cell>
        </row>
        <row r="36">
          <cell r="A36">
            <v>40</v>
          </cell>
        </row>
        <row r="37">
          <cell r="A37">
            <v>50</v>
          </cell>
        </row>
        <row r="38">
          <cell r="A38">
            <v>70</v>
          </cell>
        </row>
        <row r="39">
          <cell r="A39">
            <v>75</v>
          </cell>
        </row>
        <row r="40">
          <cell r="A40">
            <v>80</v>
          </cell>
        </row>
        <row r="41">
          <cell r="A41">
            <v>81</v>
          </cell>
        </row>
        <row r="42">
          <cell r="A42">
            <v>83</v>
          </cell>
        </row>
        <row r="43">
          <cell r="A43">
            <v>84</v>
          </cell>
        </row>
        <row r="44">
          <cell r="A44">
            <v>85</v>
          </cell>
        </row>
        <row r="45">
          <cell r="A45">
            <v>86</v>
          </cell>
        </row>
        <row r="46">
          <cell r="A46">
            <v>89</v>
          </cell>
        </row>
        <row r="47">
          <cell r="A47">
            <v>90</v>
          </cell>
        </row>
        <row r="48">
          <cell r="A48">
            <v>91</v>
          </cell>
        </row>
        <row r="49">
          <cell r="A49">
            <v>93</v>
          </cell>
        </row>
        <row r="50">
          <cell r="A50">
            <v>94</v>
          </cell>
        </row>
        <row r="51">
          <cell r="A51">
            <v>95</v>
          </cell>
        </row>
        <row r="52">
          <cell r="A52">
            <v>96</v>
          </cell>
        </row>
        <row r="53">
          <cell r="A53">
            <v>99</v>
          </cell>
        </row>
        <row r="54">
          <cell r="A54" t="str">
            <v>DH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D39A-EB0B-4523-86D3-5D84417D17E1}">
  <dimension ref="A1:N36"/>
  <sheetViews>
    <sheetView tabSelected="1" zoomScale="79" zoomScaleNormal="79" workbookViewId="0">
      <selection activeCell="A4" sqref="A4"/>
    </sheetView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4" ht="18" x14ac:dyDescent="0.25">
      <c r="A1" s="4" t="s">
        <v>1073</v>
      </c>
    </row>
    <row r="2" spans="1:14" ht="16.149999999999999" customHeight="1" x14ac:dyDescent="0.2"/>
    <row r="3" spans="1:14" ht="16.149999999999999" customHeight="1" x14ac:dyDescent="0.2"/>
    <row r="4" spans="1:14" ht="15.75" x14ac:dyDescent="0.25">
      <c r="A4" s="1" t="s">
        <v>425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4" ht="16.149999999999999" customHeight="1" x14ac:dyDescent="0.2"/>
    <row r="6" spans="1:14" ht="16.149999999999999" customHeight="1" x14ac:dyDescent="0.2">
      <c r="A6" s="126" t="s">
        <v>559</v>
      </c>
      <c r="B6" s="153">
        <f>SUM('Capital p1'!$G$40:$R$40)</f>
        <v>9215279</v>
      </c>
      <c r="C6" s="153">
        <f>SUM('Capital p1'!$S$40:$AD$40)</f>
        <v>19872327</v>
      </c>
      <c r="D6" s="153">
        <f>SUM('Capital p1'!$AE$40:$AP$40)</f>
        <v>30810798</v>
      </c>
      <c r="E6" s="153">
        <f>SUM('Capital p1'!$AQ$40:$BB$40)</f>
        <v>42163167</v>
      </c>
      <c r="F6" s="153">
        <f>SUM('Capital p1'!$BC$40:$BN$40)</f>
        <v>53873142</v>
      </c>
      <c r="G6" s="153">
        <f>SUM('Capital p1'!$BO$40:$BZ$40)</f>
        <v>65435701</v>
      </c>
      <c r="H6" s="153">
        <f>SUM('Capital p1'!$CA$40:$CL$40)</f>
        <v>76789017</v>
      </c>
      <c r="I6" s="153">
        <f>SUM('Capital p1'!$CM$40:$CX$40)</f>
        <v>87933087</v>
      </c>
      <c r="J6" s="153">
        <f>SUM('Capital p1'!$CY$40:$DJ$40)</f>
        <v>99253747</v>
      </c>
      <c r="K6" s="153">
        <f>SUM('Capital p1'!$DK$40:$DV$40)</f>
        <v>110710668</v>
      </c>
      <c r="L6" s="153">
        <f>SUM(B6:K6)</f>
        <v>596056933</v>
      </c>
      <c r="M6" s="436">
        <f>L6-'Capital p1'!$DW$40</f>
        <v>0</v>
      </c>
      <c r="N6" s="2" t="s">
        <v>134</v>
      </c>
    </row>
    <row r="7" spans="1:14" ht="16.149999999999999" customHeight="1" x14ac:dyDescent="0.2">
      <c r="A7" s="126" t="s">
        <v>488</v>
      </c>
      <c r="B7" s="153">
        <f>SUM('Capital p2'!$G$40:$R$40)</f>
        <v>3107206</v>
      </c>
      <c r="C7" s="153">
        <f>SUM('Capital p2'!$S$40:$AD$40)</f>
        <v>5350739</v>
      </c>
      <c r="D7" s="153">
        <f>SUM('Capital p2'!$AE$40:$AP$40)</f>
        <v>7206864</v>
      </c>
      <c r="E7" s="153">
        <f>SUM('Capital p2'!$AQ$40:$BB$40)</f>
        <v>9044001</v>
      </c>
      <c r="F7" s="153">
        <f>SUM('Capital p2'!$BC$40:$BN$40)</f>
        <v>11008318</v>
      </c>
      <c r="G7" s="153">
        <f>SUM('Capital p2'!$BO$40:$BZ$40)</f>
        <v>12906933</v>
      </c>
      <c r="H7" s="153">
        <f>SUM('Capital p2'!$CA$40:$CL$40)</f>
        <v>14704234</v>
      </c>
      <c r="I7" s="153">
        <f>SUM('Capital p2'!$CM$40:$CX$40)</f>
        <v>16462927</v>
      </c>
      <c r="J7" s="153">
        <f>SUM('Capital p2'!$CY$40:$DJ$40)</f>
        <v>17516565</v>
      </c>
      <c r="K7" s="153">
        <f>SUM('Capital p2'!$DK$40:$DV$40)</f>
        <v>17458625</v>
      </c>
      <c r="L7" s="153">
        <f t="shared" ref="L7:L11" si="0">SUM(B7:K7)</f>
        <v>114766412</v>
      </c>
      <c r="M7" s="436">
        <f>L7-'Capital p2'!$DW$40</f>
        <v>0</v>
      </c>
      <c r="N7" s="2" t="s">
        <v>134</v>
      </c>
    </row>
    <row r="8" spans="1:14" x14ac:dyDescent="0.2">
      <c r="A8" s="126" t="s">
        <v>848</v>
      </c>
      <c r="B8" s="153">
        <f>SUM('Capital p3 D'!$G$40:$R$40)</f>
        <v>0</v>
      </c>
      <c r="C8" s="153">
        <f>SUM('Capital p3 D'!$S$40:$AD$40)</f>
        <v>15166</v>
      </c>
      <c r="D8" s="153">
        <f>SUM('Capital p3 D'!$AE$40:$AP$40)</f>
        <v>151160</v>
      </c>
      <c r="E8" s="153">
        <f>SUM('Capital p3 D'!$AQ$40:$BB$40)</f>
        <v>342337</v>
      </c>
      <c r="F8" s="153">
        <f>SUM('Capital p3 D'!$BC$40:$BN$40)</f>
        <v>536134</v>
      </c>
      <c r="G8" s="153">
        <f>SUM('Capital p3 D'!$BO$40:$BZ$40)</f>
        <v>715317</v>
      </c>
      <c r="H8" s="153">
        <f>SUM('Capital p3 D'!$CA$40:$CL$40)</f>
        <v>926420</v>
      </c>
      <c r="I8" s="153">
        <f>SUM('Capital p3 D'!$CM$40:$CX$40)</f>
        <v>1109181</v>
      </c>
      <c r="J8" s="153">
        <f>SUM('Capital p3 D'!$CY$40:$DJ$40)</f>
        <v>1338244</v>
      </c>
      <c r="K8" s="153">
        <f>SUM('Capital p3 D'!$DK$40:$DV$40)</f>
        <v>1564443</v>
      </c>
      <c r="L8" s="153">
        <f t="shared" si="0"/>
        <v>6698402</v>
      </c>
      <c r="M8" s="436">
        <f>L8-'Capital p3 D'!$DW$40</f>
        <v>0</v>
      </c>
      <c r="N8" s="2" t="s">
        <v>134</v>
      </c>
    </row>
    <row r="9" spans="1:14" x14ac:dyDescent="0.2">
      <c r="A9" s="126" t="s">
        <v>849</v>
      </c>
      <c r="B9" s="153">
        <f>SUM('Capital p3 T'!$G$40:$R$40)</f>
        <v>0</v>
      </c>
      <c r="C9" s="153">
        <f>SUM('Capital p3 T'!$S$40:$AD$40)</f>
        <v>0</v>
      </c>
      <c r="D9" s="153">
        <f>SUM('Capital p3 T'!$AE$40:$AP$40)</f>
        <v>81284</v>
      </c>
      <c r="E9" s="153">
        <f>SUM('Capital p3 T'!$AQ$40:$BB$40)</f>
        <v>241970</v>
      </c>
      <c r="F9" s="153">
        <f>SUM('Capital p3 T'!$BC$40:$BN$40)</f>
        <v>424058</v>
      </c>
      <c r="G9" s="153">
        <f>SUM('Capital p3 T'!$BO$40:$BZ$40)</f>
        <v>592292</v>
      </c>
      <c r="H9" s="153">
        <f>SUM('Capital p3 T'!$CA$40:$CL$40)</f>
        <v>789951</v>
      </c>
      <c r="I9" s="153">
        <f>SUM('Capital p3 T'!$CM$40:$CX$40)</f>
        <v>961642</v>
      </c>
      <c r="J9" s="153">
        <f>SUM('Capital p3 T'!$CY$40:$DJ$40)</f>
        <v>1175485</v>
      </c>
      <c r="K9" s="153">
        <f>SUM('Capital p3 T'!$DK$40:$DV$40)</f>
        <v>1387319</v>
      </c>
      <c r="L9" s="153">
        <f t="shared" si="0"/>
        <v>5654001</v>
      </c>
      <c r="M9" s="436">
        <f>L9-'Capital p3 T'!$DW$40</f>
        <v>0</v>
      </c>
      <c r="N9" s="2" t="s">
        <v>134</v>
      </c>
    </row>
    <row r="10" spans="1:14" x14ac:dyDescent="0.2">
      <c r="A10" s="126" t="s">
        <v>572</v>
      </c>
      <c r="B10" s="153">
        <f>SUM('Capital p4'!$G$40:$R$40)</f>
        <v>3309447</v>
      </c>
      <c r="C10" s="153">
        <f>SUM('Capital p4'!$S$40:$AD$40)</f>
        <v>7363357</v>
      </c>
      <c r="D10" s="153">
        <f>SUM('Capital p4'!$AE$40:$AP$40)</f>
        <v>10609753</v>
      </c>
      <c r="E10" s="153">
        <f>SUM('Capital p4'!$AQ$40:$BB$40)</f>
        <v>13820986</v>
      </c>
      <c r="F10" s="153">
        <f>SUM('Capital p4'!$BC$40:$BN$40)</f>
        <v>17374846</v>
      </c>
      <c r="G10" s="153">
        <f>SUM('Capital p4'!$BO$40:$BZ$40)</f>
        <v>20836140</v>
      </c>
      <c r="H10" s="153">
        <f>SUM('Capital p4'!$CA$40:$CL$40)</f>
        <v>24205164</v>
      </c>
      <c r="I10" s="153">
        <f>SUM('Capital p4'!$CM$40:$CX$40)</f>
        <v>27481395</v>
      </c>
      <c r="J10" s="153">
        <f>SUM('Capital p4'!$CY$40:$DJ$40)</f>
        <v>30926849</v>
      </c>
      <c r="K10" s="153">
        <f>SUM('Capital p4'!$DK$40:$DV$40)</f>
        <v>34687306</v>
      </c>
      <c r="L10" s="153">
        <f t="shared" si="0"/>
        <v>190615243</v>
      </c>
      <c r="M10" s="436">
        <f>L10-'Capital p4'!$DW$40</f>
        <v>0</v>
      </c>
      <c r="N10" s="2" t="s">
        <v>134</v>
      </c>
    </row>
    <row r="11" spans="1:14" x14ac:dyDescent="0.2">
      <c r="A11" s="126" t="s">
        <v>617</v>
      </c>
      <c r="B11" s="153">
        <f>SUM('Capital p5'!$G$40:$R$40)</f>
        <v>165554</v>
      </c>
      <c r="C11" s="153">
        <f>SUM('Capital p5'!$S$40:$AD$40)</f>
        <v>449217</v>
      </c>
      <c r="D11" s="153">
        <f>SUM('Capital p5'!$AE$40:$AP$40)</f>
        <v>764901</v>
      </c>
      <c r="E11" s="153">
        <f>SUM('Capital p5'!$AQ$40:$BB$40)</f>
        <v>1109779</v>
      </c>
      <c r="F11" s="153">
        <f>SUM('Capital p5'!$BC$40:$BN$40)</f>
        <v>1487955</v>
      </c>
      <c r="G11" s="153">
        <f>SUM('Capital p5'!$BO$40:$BZ$40)</f>
        <v>1855015</v>
      </c>
      <c r="H11" s="153">
        <f>SUM('Capital p5'!$CA$40:$CL$40)</f>
        <v>2199949</v>
      </c>
      <c r="I11" s="153">
        <f>SUM('Capital p5'!$CM$40:$CX$40)</f>
        <v>2512139</v>
      </c>
      <c r="J11" s="153">
        <f>SUM('Capital p5'!$CY$40:$DJ$40)</f>
        <v>2766391</v>
      </c>
      <c r="K11" s="153">
        <f>SUM('Capital p5'!$DK$40:$DV$40)</f>
        <v>3062839</v>
      </c>
      <c r="L11" s="153">
        <f t="shared" si="0"/>
        <v>16373739</v>
      </c>
      <c r="M11" s="436">
        <f>L11-'Capital p5'!$DW$40</f>
        <v>0</v>
      </c>
      <c r="N11" s="2" t="s">
        <v>134</v>
      </c>
    </row>
    <row r="12" spans="1:14" x14ac:dyDescent="0.2">
      <c r="A12" s="126" t="s">
        <v>618</v>
      </c>
      <c r="B12" s="153">
        <f>SUM('Capital p6'!$G$40:$R$40)</f>
        <v>1590485</v>
      </c>
      <c r="C12" s="153">
        <f>SUM('Capital p6'!$S$40:$AD$40)</f>
        <v>3136696</v>
      </c>
      <c r="D12" s="153">
        <f>SUM('Capital p6'!$AE$40:$AP$40)</f>
        <v>4693735</v>
      </c>
      <c r="E12" s="153">
        <f>SUM('Capital p6'!$AQ$40:$BB$40)</f>
        <v>6261939</v>
      </c>
      <c r="F12" s="153">
        <f>SUM('Capital p6'!$BC$40:$BN$40)</f>
        <v>7573347</v>
      </c>
      <c r="G12" s="153">
        <f>SUM('Capital p6'!$BO$40:$BZ$40)</f>
        <v>8527290</v>
      </c>
      <c r="H12" s="153">
        <f>SUM('Capital p6'!$CA$40:$CL$40)</f>
        <v>9477391</v>
      </c>
      <c r="I12" s="153">
        <f>SUM('Capital p6'!$CM$40:$CX$40)</f>
        <v>10423580</v>
      </c>
      <c r="J12" s="153">
        <f>SUM('Capital p6'!$CY$40:$DJ$40)</f>
        <v>11445970</v>
      </c>
      <c r="K12" s="153">
        <f>SUM('Capital p6'!$DK$40:$DV$40)</f>
        <v>12568428</v>
      </c>
      <c r="L12" s="153">
        <f>SUM(B12:K12)</f>
        <v>75698861</v>
      </c>
      <c r="M12" s="436">
        <f>L12-'Capital p6'!$DW$40</f>
        <v>0</v>
      </c>
      <c r="N12" s="2" t="s">
        <v>134</v>
      </c>
    </row>
    <row r="13" spans="1:14" ht="15.75" x14ac:dyDescent="0.25">
      <c r="A13" s="1"/>
      <c r="B13" s="154">
        <f>SUM(B6:B12)</f>
        <v>17387971</v>
      </c>
      <c r="C13" s="154">
        <f t="shared" ref="C13:L13" si="1">SUM(C6:C12)</f>
        <v>36187502</v>
      </c>
      <c r="D13" s="154">
        <f t="shared" si="1"/>
        <v>54318495</v>
      </c>
      <c r="E13" s="154">
        <f t="shared" si="1"/>
        <v>72984179</v>
      </c>
      <c r="F13" s="154">
        <f t="shared" si="1"/>
        <v>92277800</v>
      </c>
      <c r="G13" s="154">
        <f t="shared" si="1"/>
        <v>110868688</v>
      </c>
      <c r="H13" s="154">
        <f t="shared" si="1"/>
        <v>129092126</v>
      </c>
      <c r="I13" s="154">
        <f t="shared" si="1"/>
        <v>146883951</v>
      </c>
      <c r="J13" s="154">
        <f t="shared" si="1"/>
        <v>164423251</v>
      </c>
      <c r="K13" s="154">
        <f t="shared" si="1"/>
        <v>181439628</v>
      </c>
      <c r="L13" s="154">
        <f t="shared" si="1"/>
        <v>1005863591</v>
      </c>
      <c r="M13" s="415">
        <f>'Total Capital p 1-6'!DW40-SUM('RR Without JF or Tax'!B13:K13)</f>
        <v>0</v>
      </c>
      <c r="N13" s="2" t="s">
        <v>134</v>
      </c>
    </row>
    <row r="16" spans="1:14" ht="15.75" x14ac:dyDescent="0.25">
      <c r="A16" s="1" t="s">
        <v>426</v>
      </c>
      <c r="B16" s="434" t="str">
        <f>B4</f>
        <v>2022</v>
      </c>
      <c r="C16" s="434" t="str">
        <f t="shared" ref="C16:K16" si="2">C4</f>
        <v>2023</v>
      </c>
      <c r="D16" s="434" t="str">
        <f t="shared" si="2"/>
        <v>2024</v>
      </c>
      <c r="E16" s="434" t="str">
        <f t="shared" si="2"/>
        <v>2025</v>
      </c>
      <c r="F16" s="434" t="str">
        <f t="shared" si="2"/>
        <v>2026</v>
      </c>
      <c r="G16" s="434" t="str">
        <f t="shared" si="2"/>
        <v>2027</v>
      </c>
      <c r="H16" s="434" t="str">
        <f t="shared" si="2"/>
        <v>2028</v>
      </c>
      <c r="I16" s="434" t="str">
        <f t="shared" si="2"/>
        <v>2029</v>
      </c>
      <c r="J16" s="434" t="str">
        <f t="shared" si="2"/>
        <v>2030</v>
      </c>
      <c r="K16" s="434" t="str">
        <f t="shared" si="2"/>
        <v>2031</v>
      </c>
      <c r="L16" s="434" t="s">
        <v>6</v>
      </c>
    </row>
    <row r="17" spans="1:14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4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  <c r="M18" s="436">
        <f>'O&amp;M'!N15-L18</f>
        <v>0</v>
      </c>
      <c r="N18" s="2" t="s">
        <v>134</v>
      </c>
    </row>
    <row r="19" spans="1:14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  <c r="M19" s="436">
        <f>'O&amp;M'!N16-L19</f>
        <v>0</v>
      </c>
      <c r="N19" s="2" t="s">
        <v>134</v>
      </c>
    </row>
    <row r="20" spans="1:14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  <c r="M20" s="436">
        <f>'O&amp;M'!N17-L20</f>
        <v>0</v>
      </c>
      <c r="N20" s="2" t="s">
        <v>134</v>
      </c>
    </row>
    <row r="21" spans="1:14" x14ac:dyDescent="0.2">
      <c r="A21" s="126" t="s">
        <v>636</v>
      </c>
      <c r="B21" s="153">
        <f>+'O&amp;M'!D18</f>
        <v>3612445</v>
      </c>
      <c r="C21" s="153">
        <f>+'O&amp;M'!E18</f>
        <v>3660969.0521439998</v>
      </c>
      <c r="D21" s="153">
        <f>+'O&amp;M'!F18</f>
        <v>3035211.5863118796</v>
      </c>
      <c r="E21" s="153">
        <f>+'O&amp;M'!G18</f>
        <v>3130376.8276616419</v>
      </c>
      <c r="F21" s="153">
        <f>+'O&amp;M'!H18</f>
        <v>3227059.2877713717</v>
      </c>
      <c r="G21" s="153">
        <f>+'O&amp;M'!I18</f>
        <v>3302286.6240975517</v>
      </c>
      <c r="H21" s="153">
        <f>+'O&amp;M'!J18</f>
        <v>3379285.6609145226</v>
      </c>
      <c r="I21" s="153">
        <f>+'O&amp;M'!K18</f>
        <v>3458098.5110762091</v>
      </c>
      <c r="J21" s="153">
        <f>+'O&amp;M'!L18</f>
        <v>3631003.4366300195</v>
      </c>
      <c r="K21" s="153">
        <f>+'O&amp;M'!M18</f>
        <v>3812553.6084615211</v>
      </c>
      <c r="L21" s="153">
        <f>SUM(B21:K21)</f>
        <v>34249289.595068708</v>
      </c>
      <c r="M21" s="436">
        <f>+'O&amp;M'!N18-L21</f>
        <v>0</v>
      </c>
      <c r="N21" s="2" t="s">
        <v>134</v>
      </c>
    </row>
    <row r="22" spans="1:14" x14ac:dyDescent="0.2">
      <c r="A22" s="126" t="s">
        <v>637</v>
      </c>
      <c r="B22" s="153">
        <f>0</f>
        <v>0</v>
      </c>
      <c r="C22" s="153">
        <f>0</f>
        <v>0</v>
      </c>
      <c r="D22" s="153">
        <f>0</f>
        <v>0</v>
      </c>
      <c r="E22" s="153">
        <f>0</f>
        <v>0</v>
      </c>
      <c r="F22" s="153">
        <f>0</f>
        <v>0</v>
      </c>
      <c r="G22" s="153">
        <f>0</f>
        <v>0</v>
      </c>
      <c r="H22" s="153">
        <f>0</f>
        <v>0</v>
      </c>
      <c r="I22" s="153">
        <f>0</f>
        <v>0</v>
      </c>
      <c r="J22" s="153">
        <f>0</f>
        <v>0</v>
      </c>
      <c r="K22" s="153">
        <f>0</f>
        <v>0</v>
      </c>
      <c r="L22" s="153">
        <f>SUM(B22:K22)</f>
        <v>0</v>
      </c>
      <c r="M22" s="436"/>
      <c r="N22" s="2" t="s">
        <v>134</v>
      </c>
    </row>
    <row r="23" spans="1:14" x14ac:dyDescent="0.2">
      <c r="A23" s="126" t="s">
        <v>488</v>
      </c>
      <c r="B23" s="153">
        <f>'O&amp;M'!D19</f>
        <v>494369.93396999995</v>
      </c>
      <c r="C23" s="153">
        <f>'O&amp;M'!E19</f>
        <v>523913.61599999998</v>
      </c>
      <c r="D23" s="153">
        <f>'O&amp;M'!F19</f>
        <v>534391.88831999991</v>
      </c>
      <c r="E23" s="153">
        <f>'O&amp;M'!G19</f>
        <v>545079.72608639998</v>
      </c>
      <c r="F23" s="153">
        <f>'O&amp;M'!H19</f>
        <v>555981.32060812798</v>
      </c>
      <c r="G23" s="153">
        <f>'O&amp;M'!I19</f>
        <v>567100.94702029054</v>
      </c>
      <c r="H23" s="153">
        <f>'O&amp;M'!J19</f>
        <v>578442.96596069646</v>
      </c>
      <c r="I23" s="153">
        <f>'O&amp;M'!K19</f>
        <v>590011.82527991035</v>
      </c>
      <c r="J23" s="153">
        <f>'O&amp;M'!L19</f>
        <v>601812.06178550865</v>
      </c>
      <c r="K23" s="153">
        <f>'O&amp;M'!M19</f>
        <v>613848.30302121886</v>
      </c>
      <c r="L23" s="153">
        <f t="shared" ref="L23:L27" si="3">SUM(B23:K23)</f>
        <v>5604952.5880521527</v>
      </c>
      <c r="M23" s="436">
        <f>'O&amp;M'!N19-L23</f>
        <v>0</v>
      </c>
      <c r="N23" s="2" t="s">
        <v>134</v>
      </c>
    </row>
    <row r="24" spans="1:14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3"/>
        <v>7944508.5860884609</v>
      </c>
      <c r="M24" s="436">
        <f>'O&amp;M'!N21-L24</f>
        <v>0</v>
      </c>
      <c r="N24" s="2" t="s">
        <v>134</v>
      </c>
    </row>
    <row r="25" spans="1:14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3"/>
        <v>11168305.725338506</v>
      </c>
      <c r="M25" s="436">
        <f>'O&amp;M'!N23-L25</f>
        <v>0</v>
      </c>
      <c r="N25" s="2" t="s">
        <v>134</v>
      </c>
    </row>
    <row r="26" spans="1:14" x14ac:dyDescent="0.2">
      <c r="A26" s="126" t="s">
        <v>612</v>
      </c>
      <c r="B26" s="153">
        <f>+'O&amp;M'!D24</f>
        <v>582985.00000000012</v>
      </c>
      <c r="C26" s="153">
        <f>+'O&amp;M'!E24</f>
        <v>543644.10000000009</v>
      </c>
      <c r="D26" s="153">
        <f>+'O&amp;M'!F24</f>
        <v>554516.98199999996</v>
      </c>
      <c r="E26" s="153">
        <f>+'O&amp;M'!G24</f>
        <v>565607.3216400001</v>
      </c>
      <c r="F26" s="153">
        <f>+'O&amp;M'!H24</f>
        <v>576919.46807280008</v>
      </c>
      <c r="G26" s="153">
        <f>+'O&amp;M'!I24</f>
        <v>588457.857434256</v>
      </c>
      <c r="H26" s="153">
        <f>+'O&amp;M'!J24</f>
        <v>600227.01458294131</v>
      </c>
      <c r="I26" s="153">
        <f>+'O&amp;M'!K24</f>
        <v>612231.55487460014</v>
      </c>
      <c r="J26" s="153">
        <f>+'O&amp;M'!L24</f>
        <v>624476.18597209209</v>
      </c>
      <c r="K26" s="153">
        <f>+'O&amp;M'!M24</f>
        <v>636965.70969153394</v>
      </c>
      <c r="L26" s="153">
        <f t="shared" si="3"/>
        <v>5886031.1942682229</v>
      </c>
      <c r="M26" s="436">
        <f>+'O&amp;M'!N24-L26</f>
        <v>0</v>
      </c>
      <c r="N26" s="2" t="s">
        <v>134</v>
      </c>
    </row>
    <row r="27" spans="1:14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3"/>
        <v>9374734.6098753978</v>
      </c>
      <c r="M27" s="436">
        <f>'O&amp;M'!N25-L27</f>
        <v>0</v>
      </c>
      <c r="N27" s="2" t="s">
        <v>134</v>
      </c>
    </row>
    <row r="28" spans="1:14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  <c r="M28" s="436">
        <f>'O&amp;M'!N26-L28</f>
        <v>0</v>
      </c>
      <c r="N28" s="2" t="s">
        <v>134</v>
      </c>
    </row>
    <row r="29" spans="1:14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  <c r="M29" s="436">
        <f>'O&amp;M'!N27-L29</f>
        <v>0</v>
      </c>
      <c r="N29" s="2" t="s">
        <v>134</v>
      </c>
    </row>
    <row r="30" spans="1:14" ht="15.75" x14ac:dyDescent="0.25">
      <c r="A30" s="1"/>
      <c r="B30" s="154">
        <f>SUM(B18:B29)</f>
        <v>31027874.032090161</v>
      </c>
      <c r="C30" s="154">
        <f t="shared" ref="C30:L30" si="4">SUM(C18:C29)</f>
        <v>33957116.358949527</v>
      </c>
      <c r="D30" s="154">
        <f t="shared" si="4"/>
        <v>33700375.700155273</v>
      </c>
      <c r="E30" s="154">
        <f t="shared" si="4"/>
        <v>35227374.322947919</v>
      </c>
      <c r="F30" s="154">
        <f t="shared" si="4"/>
        <v>36308187.573041953</v>
      </c>
      <c r="G30" s="154">
        <f t="shared" si="4"/>
        <v>37743038.331786171</v>
      </c>
      <c r="H30" s="154">
        <f t="shared" si="4"/>
        <v>39582000.292662859</v>
      </c>
      <c r="I30" s="154">
        <f t="shared" si="4"/>
        <v>41221160.435467161</v>
      </c>
      <c r="J30" s="154">
        <f t="shared" si="4"/>
        <v>43083257.842353247</v>
      </c>
      <c r="K30" s="154">
        <f t="shared" si="4"/>
        <v>45279966.697695062</v>
      </c>
      <c r="L30" s="154">
        <f t="shared" si="4"/>
        <v>377130351.58714926</v>
      </c>
      <c r="M30" s="415">
        <f>'O&amp;M'!N29-SUM('RR Without JF or Tax'!B30:K30)</f>
        <v>0.41285067796707153</v>
      </c>
      <c r="N30" s="2" t="s">
        <v>134</v>
      </c>
    </row>
    <row r="33" spans="1:13" s="1" customFormat="1" ht="15.75" x14ac:dyDescent="0.25">
      <c r="A33" s="1" t="s">
        <v>624</v>
      </c>
      <c r="B33" s="155">
        <f t="shared" ref="B33:L33" si="5">B13+B30</f>
        <v>48415845.032090157</v>
      </c>
      <c r="C33" s="155">
        <f t="shared" si="5"/>
        <v>70144618.358949527</v>
      </c>
      <c r="D33" s="155">
        <f t="shared" si="5"/>
        <v>88018870.700155273</v>
      </c>
      <c r="E33" s="155">
        <f t="shared" si="5"/>
        <v>108211553.32294792</v>
      </c>
      <c r="F33" s="155">
        <f t="shared" si="5"/>
        <v>128585987.57304195</v>
      </c>
      <c r="G33" s="155">
        <f t="shared" si="5"/>
        <v>148611726.33178616</v>
      </c>
      <c r="H33" s="155">
        <f t="shared" si="5"/>
        <v>168674126.29266286</v>
      </c>
      <c r="I33" s="155">
        <f t="shared" si="5"/>
        <v>188105111.43546715</v>
      </c>
      <c r="J33" s="155">
        <f t="shared" si="5"/>
        <v>207506508.84235325</v>
      </c>
      <c r="K33" s="155">
        <f t="shared" si="5"/>
        <v>226719594.69769508</v>
      </c>
      <c r="L33" s="156">
        <f t="shared" si="5"/>
        <v>1382993942.5871491</v>
      </c>
      <c r="M33" s="415"/>
    </row>
    <row r="36" spans="1:13" x14ac:dyDescent="0.2">
      <c r="A36" s="2" t="str">
        <f ca="1">CELL("filename")</f>
        <v>I:\Regulatory Coordination Group\Tison Vega\Filing Work Area\Prep\SPP Discovery\POD\POD Attachments\OPC POD No. 2\Cost and Revenue Requirements\[SPP 2022-2031 Plan Filing Revenue Requirement - Full SPP Plan with Clause WACC.xlsx]RR Without JF or Tax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Sheet8">
    <pageSetUpPr fitToPage="1"/>
  </sheetPr>
  <dimension ref="A1:EZ255"/>
  <sheetViews>
    <sheetView zoomScale="70" zoomScaleNormal="70" workbookViewId="0">
      <pane xSplit="5" ySplit="12" topLeftCell="F13" activePane="bottomRight" state="frozen"/>
      <selection activeCell="A7" sqref="A7:R7"/>
      <selection pane="topRight" activeCell="A7" sqref="A7:R7"/>
      <selection pane="bottomLeft" activeCell="A7" sqref="A7:R7"/>
      <selection pane="bottomRight" activeCell="A2" sqref="A2:R2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5546875" style="3" customWidth="1"/>
    <col min="7" max="7" width="14.6640625" style="3" customWidth="1"/>
    <col min="8" max="16" width="13.88671875" style="3" bestFit="1" customWidth="1"/>
    <col min="17" max="17" width="14" style="3" bestFit="1" customWidth="1"/>
    <col min="18" max="66" width="14.21875" style="3" customWidth="1"/>
    <col min="67" max="67" width="14.6640625" style="3" customWidth="1"/>
    <col min="68" max="74" width="13.88671875" style="3" customWidth="1"/>
    <col min="75" max="126" width="16.109375" style="3" customWidth="1"/>
    <col min="127" max="127" width="16.6640625" style="3" customWidth="1"/>
    <col min="128" max="128" width="17" style="3" bestFit="1" customWidth="1"/>
    <col min="129" max="129" width="12.33203125" style="3" customWidth="1"/>
    <col min="130" max="130" width="10.21875" style="3" customWidth="1"/>
    <col min="131" max="131" width="11.21875" style="3" customWidth="1"/>
    <col min="132" max="132" width="21.88671875" style="9" hidden="1" customWidth="1"/>
    <col min="133" max="133" width="14.5546875" style="3" hidden="1" customWidth="1"/>
    <col min="134" max="134" width="11.77734375" style="3" hidden="1" customWidth="1"/>
    <col min="135" max="135" width="15.6640625" style="3" hidden="1" customWidth="1"/>
    <col min="136" max="136" width="10.21875" style="3" hidden="1" customWidth="1"/>
    <col min="137" max="137" width="13.77734375" style="3" hidden="1" customWidth="1"/>
    <col min="138" max="138" width="16.77734375" style="3" hidden="1" customWidth="1"/>
    <col min="139" max="139" width="10.33203125" style="3" hidden="1" customWidth="1"/>
    <col min="140" max="140" width="16.33203125" style="3" hidden="1" customWidth="1"/>
    <col min="141" max="141" width="15.6640625" style="3" hidden="1" customWidth="1"/>
    <col min="142" max="142" width="15.109375" style="3" hidden="1" customWidth="1"/>
    <col min="143" max="143" width="13.109375" style="3" hidden="1" customWidth="1"/>
    <col min="144" max="144" width="15.109375" style="3" hidden="1" customWidth="1"/>
    <col min="145" max="145" width="4.77734375" style="3" hidden="1" customWidth="1"/>
    <col min="146" max="146" width="16.33203125" style="3" hidden="1" customWidth="1"/>
    <col min="147" max="147" width="15.6640625" style="3" hidden="1" customWidth="1"/>
    <col min="148" max="148" width="15.109375" style="3" hidden="1" customWidth="1"/>
    <col min="149" max="149" width="13.77734375" style="3" hidden="1" customWidth="1"/>
    <col min="150" max="150" width="16.33203125" style="3" hidden="1" customWidth="1"/>
    <col min="151" max="151" width="4.77734375" style="3" hidden="1" customWidth="1"/>
    <col min="152" max="152" width="16.33203125" style="3" hidden="1" customWidth="1"/>
    <col min="153" max="153" width="15.6640625" style="3" hidden="1" customWidth="1"/>
    <col min="154" max="154" width="15.109375" style="3" hidden="1" customWidth="1"/>
    <col min="155" max="155" width="12" style="3" hidden="1" customWidth="1"/>
    <col min="156" max="156" width="15.109375" style="3" hidden="1" customWidth="1"/>
    <col min="157" max="158" width="9.77734375" style="3" customWidth="1"/>
    <col min="159" max="159" width="13.88671875" style="3" customWidth="1"/>
    <col min="160" max="160" width="9.77734375" style="3" customWidth="1"/>
    <col min="161" max="161" width="13.44140625" style="3" bestFit="1" customWidth="1"/>
    <col min="162" max="16384" width="9.77734375" style="3"/>
  </cols>
  <sheetData>
    <row r="1" spans="1:156" x14ac:dyDescent="0.25">
      <c r="A1" s="453" t="str">
        <f>'O&amp;M'!A1:P1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J1" s="191" t="s">
        <v>427</v>
      </c>
      <c r="EK1" s="191" t="s">
        <v>423</v>
      </c>
      <c r="EL1" s="191" t="s">
        <v>424</v>
      </c>
      <c r="EP1" s="191" t="s">
        <v>427</v>
      </c>
      <c r="EQ1" s="191" t="s">
        <v>423</v>
      </c>
      <c r="ER1" s="191" t="s">
        <v>424</v>
      </c>
      <c r="EV1" s="191" t="s">
        <v>427</v>
      </c>
      <c r="EW1" s="191" t="s">
        <v>423</v>
      </c>
      <c r="EX1" s="191" t="s">
        <v>424</v>
      </c>
    </row>
    <row r="2" spans="1:156" x14ac:dyDescent="0.25">
      <c r="A2" s="454" t="s">
        <v>540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294</v>
      </c>
      <c r="ED2" s="191" t="s">
        <v>78</v>
      </c>
      <c r="EJ2" s="380">
        <v>367</v>
      </c>
      <c r="EK2" s="381"/>
      <c r="EL2" s="382">
        <v>0.03</v>
      </c>
      <c r="EP2" s="380">
        <v>355</v>
      </c>
      <c r="EQ2" s="381"/>
      <c r="ER2" s="382">
        <v>3.5999999999999997E-2</v>
      </c>
      <c r="EV2" s="380">
        <v>364</v>
      </c>
      <c r="EW2" s="381"/>
      <c r="EX2" s="382">
        <v>4.3999999999999997E-2</v>
      </c>
    </row>
    <row r="3" spans="1:156" x14ac:dyDescent="0.25">
      <c r="A3" s="455" t="str">
        <f>'O&amp;M'!A3:P3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21"/>
      <c r="EK3" s="3" t="s">
        <v>158</v>
      </c>
      <c r="EL3" s="8"/>
      <c r="EQ3" s="3" t="s">
        <v>436</v>
      </c>
    </row>
    <row r="4" spans="1:156" x14ac:dyDescent="0.25">
      <c r="A4" s="451" t="str">
        <f>'O&amp;M'!A4:P4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45</v>
      </c>
      <c r="EF4" s="3" t="s">
        <v>46</v>
      </c>
      <c r="EG4" s="3" t="s">
        <v>46</v>
      </c>
      <c r="EK4" s="3" t="s">
        <v>45</v>
      </c>
      <c r="EL4" s="3" t="s">
        <v>46</v>
      </c>
      <c r="EM4" s="3" t="s">
        <v>46</v>
      </c>
      <c r="EQ4" s="3" t="s">
        <v>45</v>
      </c>
      <c r="ER4" s="3" t="s">
        <v>46</v>
      </c>
      <c r="ES4" s="3" t="s">
        <v>46</v>
      </c>
      <c r="EW4" s="3" t="s">
        <v>45</v>
      </c>
      <c r="EX4" s="3" t="s">
        <v>46</v>
      </c>
      <c r="EY4" s="3" t="s">
        <v>46</v>
      </c>
    </row>
    <row r="5" spans="1:156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EF5" s="3" t="s">
        <v>47</v>
      </c>
      <c r="EG5" s="3" t="s">
        <v>48</v>
      </c>
      <c r="EH5" s="3" t="s">
        <v>49</v>
      </c>
      <c r="EL5" s="3" t="s">
        <v>47</v>
      </c>
      <c r="EM5" s="3" t="s">
        <v>48</v>
      </c>
      <c r="EN5" s="3" t="s">
        <v>49</v>
      </c>
      <c r="ER5" s="3" t="s">
        <v>47</v>
      </c>
      <c r="ES5" s="3" t="s">
        <v>48</v>
      </c>
      <c r="ET5" s="3" t="s">
        <v>49</v>
      </c>
      <c r="EX5" s="3" t="s">
        <v>47</v>
      </c>
      <c r="EY5" s="3" t="s">
        <v>48</v>
      </c>
      <c r="EZ5" s="3" t="s">
        <v>49</v>
      </c>
    </row>
    <row r="6" spans="1:156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</row>
    <row r="7" spans="1:156" x14ac:dyDescent="0.25">
      <c r="A7" s="445" t="s">
        <v>619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C7" s="40"/>
      <c r="ED7" s="20" t="str">
        <f>EP7</f>
        <v>Dec Y0</v>
      </c>
      <c r="EE7" s="40">
        <f>EK7+EQ7+EW7</f>
        <v>0</v>
      </c>
      <c r="EF7" s="31" t="s">
        <v>56</v>
      </c>
      <c r="EH7" s="40">
        <f t="shared" ref="EH7" si="0">EN7+ET7+EZ7</f>
        <v>0</v>
      </c>
      <c r="EJ7" s="20" t="s">
        <v>305</v>
      </c>
      <c r="EK7" s="40">
        <v>0</v>
      </c>
      <c r="EN7" s="40">
        <v>0</v>
      </c>
      <c r="EP7" s="20" t="str">
        <f>EJ7</f>
        <v>Dec Y0</v>
      </c>
      <c r="EQ7" s="40">
        <v>0</v>
      </c>
      <c r="ET7" s="40">
        <v>0</v>
      </c>
      <c r="EV7" s="20" t="str">
        <f>EP7</f>
        <v>Dec Y0</v>
      </c>
      <c r="EW7" s="40">
        <v>0</v>
      </c>
      <c r="EZ7" s="40">
        <v>0</v>
      </c>
    </row>
    <row r="8" spans="1:156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E8" s="24"/>
      <c r="EF8" s="7"/>
      <c r="EG8" s="40"/>
      <c r="EH8" s="40"/>
      <c r="EI8" s="8"/>
      <c r="EJ8" s="7">
        <f>$EJ$2</f>
        <v>367</v>
      </c>
      <c r="EK8" s="24"/>
      <c r="EL8" s="7"/>
      <c r="EM8" s="40"/>
      <c r="EN8" s="40"/>
      <c r="EP8" s="7">
        <f>$EP$2</f>
        <v>355</v>
      </c>
      <c r="EQ8" s="24"/>
      <c r="ER8" s="7"/>
      <c r="ES8" s="40"/>
      <c r="ET8" s="40"/>
      <c r="EV8" s="7">
        <f>$EV$2</f>
        <v>364</v>
      </c>
      <c r="EW8" s="24"/>
      <c r="EX8" s="7"/>
      <c r="EY8" s="40"/>
      <c r="EZ8" s="40"/>
    </row>
    <row r="9" spans="1:156" x14ac:dyDescent="0.25">
      <c r="F9" s="451"/>
      <c r="G9" s="451"/>
      <c r="H9" s="451"/>
      <c r="I9" s="451"/>
      <c r="J9" s="451"/>
      <c r="K9" s="451"/>
      <c r="L9" s="451"/>
      <c r="M9" s="451"/>
      <c r="N9" s="451"/>
      <c r="O9" s="451"/>
      <c r="ED9" s="20"/>
      <c r="EE9" s="40"/>
      <c r="EF9" s="31"/>
      <c r="EG9" s="40"/>
      <c r="EH9" s="40"/>
      <c r="EI9" s="8"/>
      <c r="EJ9" s="20"/>
      <c r="EK9" s="124"/>
      <c r="EL9" s="73"/>
      <c r="EM9" s="40"/>
      <c r="EN9" s="40"/>
      <c r="EP9" s="20"/>
      <c r="EQ9" s="124"/>
      <c r="ER9" s="73"/>
      <c r="ES9" s="40"/>
      <c r="ET9" s="40"/>
      <c r="EV9" s="20"/>
      <c r="EW9" s="40"/>
      <c r="EX9" s="73"/>
      <c r="EY9" s="40"/>
      <c r="EZ9" s="40"/>
    </row>
    <row r="10" spans="1:156" x14ac:dyDescent="0.25">
      <c r="A10" s="2"/>
      <c r="E10" s="19"/>
      <c r="F10" s="22"/>
      <c r="G10" s="193">
        <v>1</v>
      </c>
      <c r="H10" s="193">
        <f>G10+1</f>
        <v>2</v>
      </c>
      <c r="I10" s="193">
        <f t="shared" ref="I10:R10" si="1">H10+1</f>
        <v>3</v>
      </c>
      <c r="J10" s="193">
        <f t="shared" si="1"/>
        <v>4</v>
      </c>
      <c r="K10" s="193">
        <f t="shared" si="1"/>
        <v>5</v>
      </c>
      <c r="L10" s="193">
        <f t="shared" si="1"/>
        <v>6</v>
      </c>
      <c r="M10" s="193">
        <f t="shared" si="1"/>
        <v>7</v>
      </c>
      <c r="N10" s="193">
        <f t="shared" si="1"/>
        <v>8</v>
      </c>
      <c r="O10" s="193">
        <f t="shared" si="1"/>
        <v>9</v>
      </c>
      <c r="P10" s="193">
        <f t="shared" si="1"/>
        <v>10</v>
      </c>
      <c r="Q10" s="193">
        <f t="shared" si="1"/>
        <v>11</v>
      </c>
      <c r="R10" s="193">
        <f t="shared" si="1"/>
        <v>12</v>
      </c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D10" s="20" t="str">
        <f t="shared" ref="ED10:ED20" si="2">EP10</f>
        <v>Feb Y1</v>
      </c>
      <c r="EE10" s="40" t="e">
        <f t="shared" ref="EE10:EG71" si="3">EK10+EQ10+EW10</f>
        <v>#REF!</v>
      </c>
      <c r="EF10" s="31" t="s">
        <v>56</v>
      </c>
      <c r="EG10" s="40">
        <f t="shared" si="3"/>
        <v>0</v>
      </c>
      <c r="EH10" s="40">
        <f t="shared" ref="EH10:EH20" si="4">EN10+ET10+EZ10</f>
        <v>0</v>
      </c>
      <c r="EI10" s="8"/>
      <c r="EJ10" s="20" t="s">
        <v>306</v>
      </c>
      <c r="EK10" s="40" t="e">
        <f>+#REF!+IF(#REF!="monthly",#REF!/12,0)*0+EK9</f>
        <v>#REF!</v>
      </c>
      <c r="EL10" s="73">
        <f t="shared" ref="EL10:EL20" si="5">$EL$2/12</f>
        <v>2.5000000000000001E-3</v>
      </c>
      <c r="EM10" s="40">
        <f>ROUND((EK9*EL10),0)</f>
        <v>0</v>
      </c>
      <c r="EN10" s="40">
        <f>ROUND(+EN9+EM10,0)</f>
        <v>0</v>
      </c>
      <c r="EP10" s="20" t="str">
        <f t="shared" ref="EP10:EP73" si="6">EJ10</f>
        <v>Feb Y1</v>
      </c>
      <c r="EQ10" s="40" t="e">
        <f>#REF!+IF(#REF!="monthly",#REF!/12,0)*0+EQ9</f>
        <v>#REF!</v>
      </c>
      <c r="ER10" s="73">
        <f t="shared" ref="ER10:ER20" si="7">$ER$2/12</f>
        <v>2.9999999999999996E-3</v>
      </c>
      <c r="ES10" s="40">
        <f>ROUND((EQ9*ER10),0)</f>
        <v>0</v>
      </c>
      <c r="ET10" s="40">
        <f>ROUND(+ET9+ES10,0)</f>
        <v>0</v>
      </c>
      <c r="EV10" s="20" t="str">
        <f t="shared" ref="EV10:EV20" si="8">EP10</f>
        <v>Feb Y1</v>
      </c>
      <c r="EW10" s="40" t="e">
        <f>#REF!+(IF(#REF!="monthly",#REF!/12,0))*0+EW9</f>
        <v>#REF!</v>
      </c>
      <c r="EX10" s="73">
        <f t="shared" ref="EX10:EX20" si="9">$EX$2/12</f>
        <v>3.6666666666666666E-3</v>
      </c>
      <c r="EY10" s="40">
        <f>ROUND((EW9*EX10),0)</f>
        <v>0</v>
      </c>
      <c r="EZ10" s="40">
        <f>ROUND(+EZ9+EY10,0)</f>
        <v>0</v>
      </c>
    </row>
    <row r="11" spans="1:156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86" t="s">
        <v>638</v>
      </c>
      <c r="CZ11" s="86" t="s">
        <v>638</v>
      </c>
      <c r="DA11" s="86" t="s">
        <v>638</v>
      </c>
      <c r="DB11" s="86" t="s">
        <v>638</v>
      </c>
      <c r="DC11" s="86" t="s">
        <v>638</v>
      </c>
      <c r="DD11" s="86" t="s">
        <v>638</v>
      </c>
      <c r="DE11" s="86" t="s">
        <v>638</v>
      </c>
      <c r="DF11" s="86" t="s">
        <v>638</v>
      </c>
      <c r="DG11" s="86" t="s">
        <v>638</v>
      </c>
      <c r="DH11" s="86" t="s">
        <v>638</v>
      </c>
      <c r="DI11" s="86" t="s">
        <v>638</v>
      </c>
      <c r="DJ11" s="86" t="s">
        <v>638</v>
      </c>
      <c r="DK11" s="86" t="s">
        <v>639</v>
      </c>
      <c r="DL11" s="86" t="s">
        <v>639</v>
      </c>
      <c r="DM11" s="86" t="s">
        <v>639</v>
      </c>
      <c r="DN11" s="86" t="s">
        <v>639</v>
      </c>
      <c r="DO11" s="86" t="s">
        <v>639</v>
      </c>
      <c r="DP11" s="86" t="s">
        <v>639</v>
      </c>
      <c r="DQ11" s="86" t="s">
        <v>639</v>
      </c>
      <c r="DR11" s="86" t="s">
        <v>639</v>
      </c>
      <c r="DS11" s="86" t="s">
        <v>639</v>
      </c>
      <c r="DT11" s="86" t="s">
        <v>639</v>
      </c>
      <c r="DU11" s="86" t="s">
        <v>639</v>
      </c>
      <c r="DV11" s="86" t="s">
        <v>639</v>
      </c>
      <c r="DW11" s="127" t="s">
        <v>645</v>
      </c>
      <c r="ED11" s="20" t="str">
        <f t="shared" si="2"/>
        <v>Mar Y1</v>
      </c>
      <c r="EE11" s="40" t="e">
        <f t="shared" si="3"/>
        <v>#REF!</v>
      </c>
      <c r="EF11" s="31" t="s">
        <v>56</v>
      </c>
      <c r="EG11" s="40" t="e">
        <f t="shared" si="3"/>
        <v>#REF!</v>
      </c>
      <c r="EH11" s="40" t="e">
        <f t="shared" si="4"/>
        <v>#REF!</v>
      </c>
      <c r="EI11" s="8"/>
      <c r="EJ11" s="20" t="s">
        <v>307</v>
      </c>
      <c r="EK11" s="40" t="e">
        <f>+#REF!+(IF(#REF!="monthly",#REF!/12,IF(#REF!="quarterly",#REF!/4,0)))*0+EK10</f>
        <v>#REF!</v>
      </c>
      <c r="EL11" s="73">
        <f t="shared" si="5"/>
        <v>2.5000000000000001E-3</v>
      </c>
      <c r="EM11" s="40" t="e">
        <f t="shared" ref="EM11:EM20" si="10">ROUND((EK10*EL11),0)</f>
        <v>#REF!</v>
      </c>
      <c r="EN11" s="40" t="e">
        <f t="shared" ref="EN11:EN20" si="11">ROUND(+EN10+EM11,0)</f>
        <v>#REF!</v>
      </c>
      <c r="EP11" s="20" t="str">
        <f t="shared" si="6"/>
        <v>Mar Y1</v>
      </c>
      <c r="EQ11" s="40" t="e">
        <f>#REF!+(IF(#REF!="monthly",#REF!/12,IF(#REF!="quarterly",#REF!/4,0)))*0+EQ10</f>
        <v>#REF!</v>
      </c>
      <c r="ER11" s="73">
        <f t="shared" si="7"/>
        <v>2.9999999999999996E-3</v>
      </c>
      <c r="ES11" s="40" t="e">
        <f t="shared" ref="ES11:ES20" si="12">ROUND((EQ10*ER11),0)</f>
        <v>#REF!</v>
      </c>
      <c r="ET11" s="40" t="e">
        <f t="shared" ref="ET11:ET20" si="13">ROUND(+ET10+ES11,0)</f>
        <v>#REF!</v>
      </c>
      <c r="EV11" s="20" t="str">
        <f t="shared" si="8"/>
        <v>Mar Y1</v>
      </c>
      <c r="EW11" s="40" t="e">
        <f>#REF!+(IF(#REF!="monthly",#REF!/12,IF(#REF!="quarterly",#REF!/4,0)))*0+EW10</f>
        <v>#REF!</v>
      </c>
      <c r="EX11" s="73">
        <f t="shared" si="9"/>
        <v>3.6666666666666666E-3</v>
      </c>
      <c r="EY11" s="40" t="e">
        <f t="shared" ref="EY11:EY20" si="14">ROUND((EW10*EX11),0)</f>
        <v>#REF!</v>
      </c>
      <c r="EZ11" s="40" t="e">
        <f t="shared" ref="EZ11:EZ20" si="15">ROUND(+EZ10+EY11,0)</f>
        <v>#REF!</v>
      </c>
    </row>
    <row r="12" spans="1:156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D12" s="20" t="str">
        <f t="shared" si="2"/>
        <v>Apr Y1</v>
      </c>
      <c r="EE12" s="40" t="e">
        <f t="shared" si="3"/>
        <v>#REF!</v>
      </c>
      <c r="EF12" s="31" t="s">
        <v>56</v>
      </c>
      <c r="EG12" s="40" t="e">
        <f t="shared" si="3"/>
        <v>#REF!</v>
      </c>
      <c r="EH12" s="40" t="e">
        <f t="shared" si="4"/>
        <v>#REF!</v>
      </c>
      <c r="EI12" s="8"/>
      <c r="EJ12" s="20" t="s">
        <v>308</v>
      </c>
      <c r="EK12" s="40" t="e">
        <f>+#REF!+IF(#REF!="monthly",ROUND(#REF!/9,0),0)*0+EK11</f>
        <v>#REF!</v>
      </c>
      <c r="EL12" s="73">
        <f t="shared" si="5"/>
        <v>2.5000000000000001E-3</v>
      </c>
      <c r="EM12" s="40" t="e">
        <f t="shared" si="10"/>
        <v>#REF!</v>
      </c>
      <c r="EN12" s="40" t="e">
        <f t="shared" si="11"/>
        <v>#REF!</v>
      </c>
      <c r="EP12" s="20" t="str">
        <f t="shared" si="6"/>
        <v>Apr Y1</v>
      </c>
      <c r="EQ12" s="40" t="e">
        <f>#REF!+(IF(#REF!="monthly",ROUND(#REF!/9,0),0)+IF(#REF!="monthly",ROUND(#REF!/9,0),0))*0+EQ11</f>
        <v>#REF!</v>
      </c>
      <c r="ER12" s="73">
        <f t="shared" si="7"/>
        <v>2.9999999999999996E-3</v>
      </c>
      <c r="ES12" s="40" t="e">
        <f t="shared" si="12"/>
        <v>#REF!</v>
      </c>
      <c r="ET12" s="40" t="e">
        <f t="shared" si="13"/>
        <v>#REF!</v>
      </c>
      <c r="EV12" s="20" t="str">
        <f t="shared" si="8"/>
        <v>Apr Y1</v>
      </c>
      <c r="EW12" s="40" t="e">
        <f>#REF!+(IF(#REF!="monthly",#REF!/12,0))*0+EW11</f>
        <v>#REF!</v>
      </c>
      <c r="EX12" s="73">
        <f t="shared" si="9"/>
        <v>3.6666666666666666E-3</v>
      </c>
      <c r="EY12" s="40" t="e">
        <f t="shared" si="14"/>
        <v>#REF!</v>
      </c>
      <c r="EZ12" s="40" t="e">
        <f t="shared" si="15"/>
        <v>#REF!</v>
      </c>
    </row>
    <row r="13" spans="1:156" x14ac:dyDescent="0.25">
      <c r="A13" s="36"/>
      <c r="B13" s="36"/>
      <c r="C13" s="36"/>
      <c r="D13" s="187"/>
      <c r="DZ13" s="152">
        <v>0</v>
      </c>
      <c r="EA13" s="152">
        <v>1</v>
      </c>
      <c r="ED13" s="20" t="str">
        <f t="shared" si="2"/>
        <v>May Y1</v>
      </c>
      <c r="EE13" s="40" t="e">
        <f t="shared" si="3"/>
        <v>#REF!</v>
      </c>
      <c r="EF13" s="31" t="s">
        <v>56</v>
      </c>
      <c r="EG13" s="40" t="e">
        <f t="shared" si="3"/>
        <v>#REF!</v>
      </c>
      <c r="EH13" s="40" t="e">
        <f t="shared" si="4"/>
        <v>#REF!</v>
      </c>
      <c r="EI13" s="8"/>
      <c r="EJ13" s="20" t="s">
        <v>309</v>
      </c>
      <c r="EK13" s="40" t="e">
        <f>+#REF!+IF(#REF!="monthly",ROUND(#REF!/9,0),0)*0+EK12</f>
        <v>#REF!</v>
      </c>
      <c r="EL13" s="73">
        <f t="shared" si="5"/>
        <v>2.5000000000000001E-3</v>
      </c>
      <c r="EM13" s="40" t="e">
        <f t="shared" si="10"/>
        <v>#REF!</v>
      </c>
      <c r="EN13" s="40" t="e">
        <f t="shared" si="11"/>
        <v>#REF!</v>
      </c>
      <c r="EP13" s="20" t="str">
        <f t="shared" si="6"/>
        <v>May Y1</v>
      </c>
      <c r="EQ13" s="40" t="e">
        <f>#REF!+(IF(#REF!="monthly",ROUND(#REF!/9,0),0)+IF(#REF!="monthly",ROUND(#REF!/9,0),0))*0+EQ12</f>
        <v>#REF!</v>
      </c>
      <c r="ER13" s="73">
        <f t="shared" si="7"/>
        <v>2.9999999999999996E-3</v>
      </c>
      <c r="ES13" s="40" t="e">
        <f t="shared" si="12"/>
        <v>#REF!</v>
      </c>
      <c r="ET13" s="40" t="e">
        <f t="shared" si="13"/>
        <v>#REF!</v>
      </c>
      <c r="EV13" s="20" t="str">
        <f t="shared" si="8"/>
        <v>May Y1</v>
      </c>
      <c r="EW13" s="40" t="e">
        <f>#REF!+(IF(#REF!="monthly",#REF!/12,0))*0+EW12</f>
        <v>#REF!</v>
      </c>
      <c r="EX13" s="73">
        <f t="shared" si="9"/>
        <v>3.6666666666666666E-3</v>
      </c>
      <c r="EY13" s="40" t="e">
        <f t="shared" si="14"/>
        <v>#REF!</v>
      </c>
      <c r="EZ13" s="40" t="e">
        <f t="shared" si="15"/>
        <v>#REF!</v>
      </c>
    </row>
    <row r="14" spans="1:156" x14ac:dyDescent="0.25">
      <c r="A14" s="49" t="s">
        <v>60</v>
      </c>
      <c r="B14" s="3" t="s">
        <v>20</v>
      </c>
      <c r="ED14" s="20" t="str">
        <f t="shared" si="2"/>
        <v>Jun Y1</v>
      </c>
      <c r="EE14" s="40" t="e">
        <f t="shared" si="3"/>
        <v>#REF!</v>
      </c>
      <c r="EF14" s="31" t="s">
        <v>56</v>
      </c>
      <c r="EG14" s="40" t="e">
        <f t="shared" si="3"/>
        <v>#REF!</v>
      </c>
      <c r="EH14" s="40" t="e">
        <f t="shared" si="4"/>
        <v>#REF!</v>
      </c>
      <c r="EI14" s="8"/>
      <c r="EJ14" s="20" t="s">
        <v>310</v>
      </c>
      <c r="EK14" s="40" t="e">
        <f>+#REF!+IF(#REF!="monthly",#REF!/9,IF(#REF!="quarterly",#REF!/3,IF(#REF!="every 6 months",#REF!/3,0)))*0+EK13</f>
        <v>#REF!</v>
      </c>
      <c r="EL14" s="73">
        <f t="shared" si="5"/>
        <v>2.5000000000000001E-3</v>
      </c>
      <c r="EM14" s="40" t="e">
        <f t="shared" si="10"/>
        <v>#REF!</v>
      </c>
      <c r="EN14" s="40" t="e">
        <f t="shared" si="11"/>
        <v>#REF!</v>
      </c>
      <c r="EP14" s="20" t="str">
        <f t="shared" si="6"/>
        <v>Jun Y1</v>
      </c>
      <c r="EQ14" s="40" t="e">
        <f>#REF!+(IF(#REF!="monthly",#REF!/9,IF(#REF!="quarterly",#REF!/3,IF(#REF!="every 6 months",#REF!/3,0)))+IF(#REF!="monthly",#REF!/9,IF(#REF!="quarterly",#REF!/3,IF(#REF!="every 6 months",#REF!/3,0))))*0+EQ13</f>
        <v>#REF!</v>
      </c>
      <c r="ER14" s="73">
        <f t="shared" si="7"/>
        <v>2.9999999999999996E-3</v>
      </c>
      <c r="ES14" s="40" t="e">
        <f t="shared" si="12"/>
        <v>#REF!</v>
      </c>
      <c r="ET14" s="40" t="e">
        <f t="shared" si="13"/>
        <v>#REF!</v>
      </c>
      <c r="EV14" s="20" t="str">
        <f t="shared" si="8"/>
        <v>Jun Y1</v>
      </c>
      <c r="EW14" s="40" t="e">
        <f>#REF!+(IF(#REF!="monthly",#REF!/12,IF(#REF!="quarterly",#REF!/4,IF(#REF!="every 6 months",#REF!/2,0))))*0+EW13</f>
        <v>#REF!</v>
      </c>
      <c r="EX14" s="73">
        <f t="shared" si="9"/>
        <v>3.6666666666666666E-3</v>
      </c>
      <c r="EY14" s="40" t="e">
        <f t="shared" si="14"/>
        <v>#REF!</v>
      </c>
      <c r="EZ14" s="40" t="e">
        <f t="shared" si="15"/>
        <v>#REF!</v>
      </c>
    </row>
    <row r="15" spans="1:156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Svgs'!E3</f>
        <v>5023610.2500000047</v>
      </c>
      <c r="H15" s="10">
        <f>'In-Service &amp; Deprec Svgs'!F3</f>
        <v>6196622.9499999899</v>
      </c>
      <c r="I15" s="10">
        <f>'In-Service &amp; Deprec Svgs'!G3</f>
        <v>7878310.2800000105</v>
      </c>
      <c r="J15" s="10">
        <f>'In-Service &amp; Deprec Svgs'!H3</f>
        <v>8157583.9900000114</v>
      </c>
      <c r="K15" s="10">
        <f>'In-Service &amp; Deprec Svgs'!I3</f>
        <v>9250604.5699999947</v>
      </c>
      <c r="L15" s="10">
        <f>'In-Service &amp; Deprec Svgs'!J3</f>
        <v>8634007.2100000046</v>
      </c>
      <c r="M15" s="10">
        <f>'In-Service &amp; Deprec Svgs'!K3</f>
        <v>9805843.7099999879</v>
      </c>
      <c r="N15" s="10">
        <f>'In-Service &amp; Deprec Svgs'!L3</f>
        <v>11454185.319999987</v>
      </c>
      <c r="O15" s="10">
        <f>'In-Service &amp; Deprec Svgs'!M3</f>
        <v>11027987.789999986</v>
      </c>
      <c r="P15" s="10">
        <f>'In-Service &amp; Deprec Svgs'!N3</f>
        <v>10232607.24999998</v>
      </c>
      <c r="Q15" s="10">
        <f>'In-Service &amp; Deprec Svgs'!O3</f>
        <v>9592367.1299999896</v>
      </c>
      <c r="R15" s="10">
        <f>'In-Service &amp; Deprec Svgs'!P3</f>
        <v>8408940.9499999974</v>
      </c>
      <c r="S15" s="10">
        <f>'In-Service &amp; Deprec Svgs'!R3</f>
        <v>8637296.5674758628</v>
      </c>
      <c r="T15" s="10">
        <f>'In-Service &amp; Deprec Svgs'!S3</f>
        <v>8884296.5674758628</v>
      </c>
      <c r="U15" s="10">
        <f>'In-Service &amp; Deprec Svgs'!T3</f>
        <v>8766796.5674758628</v>
      </c>
      <c r="V15" s="10">
        <f>'In-Service &amp; Deprec Svgs'!U3</f>
        <v>8711681.3396676853</v>
      </c>
      <c r="W15" s="10">
        <f>'In-Service &amp; Deprec Svgs'!V3</f>
        <v>9123646.1529502496</v>
      </c>
      <c r="X15" s="10">
        <f>'In-Service &amp; Deprec Svgs'!W3</f>
        <v>9198193.2013912089</v>
      </c>
      <c r="Y15" s="10">
        <f>'In-Service &amp; Deprec Svgs'!X3</f>
        <v>9060148.0037444625</v>
      </c>
      <c r="Z15" s="10">
        <f>'In-Service &amp; Deprec Svgs'!Y3</f>
        <v>9179757.363169916</v>
      </c>
      <c r="AA15" s="10">
        <f>'In-Service &amp; Deprec Svgs'!Z3</f>
        <v>9388768.9671254084</v>
      </c>
      <c r="AB15" s="10">
        <f>'In-Service &amp; Deprec Svgs'!AA3</f>
        <v>9151660.0782365184</v>
      </c>
      <c r="AC15" s="10">
        <f>'In-Service &amp; Deprec Svgs'!AB3</f>
        <v>7589577.8230347764</v>
      </c>
      <c r="AD15" s="10">
        <f>'In-Service &amp; Deprec Svgs'!AC3</f>
        <v>6850905.0817820942</v>
      </c>
      <c r="AE15" s="10">
        <f>'In-Service &amp; Deprec Svgs'!AE3</f>
        <v>8750000</v>
      </c>
      <c r="AF15" s="10">
        <f>'In-Service &amp; Deprec Svgs'!AF3</f>
        <v>8750000</v>
      </c>
      <c r="AG15" s="10">
        <f>'In-Service &amp; Deprec Svgs'!AG3</f>
        <v>8750000</v>
      </c>
      <c r="AH15" s="10">
        <f>'In-Service &amp; Deprec Svgs'!AH3</f>
        <v>8750000</v>
      </c>
      <c r="AI15" s="10">
        <f>'In-Service &amp; Deprec Svgs'!AI3</f>
        <v>8750000</v>
      </c>
      <c r="AJ15" s="10">
        <f>'In-Service &amp; Deprec Svgs'!AJ3</f>
        <v>8750000</v>
      </c>
      <c r="AK15" s="10">
        <f>'In-Service &amp; Deprec Svgs'!AK3</f>
        <v>8750000</v>
      </c>
      <c r="AL15" s="10">
        <f>'In-Service &amp; Deprec Svgs'!AL3</f>
        <v>8750000</v>
      </c>
      <c r="AM15" s="10">
        <f>'In-Service &amp; Deprec Svgs'!AM3</f>
        <v>8750000</v>
      </c>
      <c r="AN15" s="10">
        <f>'In-Service &amp; Deprec Svgs'!AN3</f>
        <v>8750000</v>
      </c>
      <c r="AO15" s="10">
        <f>'In-Service &amp; Deprec Svgs'!AO3</f>
        <v>8750000</v>
      </c>
      <c r="AP15" s="10">
        <f>'In-Service &amp; Deprec Svgs'!AP3</f>
        <v>8750000</v>
      </c>
      <c r="AQ15" s="10">
        <f>'In-Service &amp; Deprec Svgs'!AR3</f>
        <v>8750000</v>
      </c>
      <c r="AR15" s="10">
        <f>'In-Service &amp; Deprec Svgs'!AS3</f>
        <v>8750000</v>
      </c>
      <c r="AS15" s="10">
        <f>'In-Service &amp; Deprec Svgs'!AT3</f>
        <v>8750000</v>
      </c>
      <c r="AT15" s="10">
        <f>'In-Service &amp; Deprec Svgs'!AU3</f>
        <v>8750000</v>
      </c>
      <c r="AU15" s="10">
        <f>'In-Service &amp; Deprec Svgs'!AV3</f>
        <v>8750000</v>
      </c>
      <c r="AV15" s="10">
        <f>'In-Service &amp; Deprec Svgs'!AW3</f>
        <v>8750000</v>
      </c>
      <c r="AW15" s="10">
        <f>'In-Service &amp; Deprec Svgs'!AX3</f>
        <v>8750000</v>
      </c>
      <c r="AX15" s="10">
        <f>'In-Service &amp; Deprec Svgs'!AY3</f>
        <v>8750000</v>
      </c>
      <c r="AY15" s="10">
        <f>'In-Service &amp; Deprec Svgs'!AZ3</f>
        <v>8750000</v>
      </c>
      <c r="AZ15" s="10">
        <f>'In-Service &amp; Deprec Svgs'!BA3</f>
        <v>8750000</v>
      </c>
      <c r="BA15" s="10">
        <f>'In-Service &amp; Deprec Svgs'!BB3</f>
        <v>8750000</v>
      </c>
      <c r="BB15" s="10">
        <f>'In-Service &amp; Deprec Svgs'!BC3</f>
        <v>8750000</v>
      </c>
      <c r="BC15" s="10">
        <f>'In-Service &amp; Deprec Svgs'!BE3</f>
        <v>8750000</v>
      </c>
      <c r="BD15" s="10">
        <f>'In-Service &amp; Deprec Svgs'!BF3</f>
        <v>8750000</v>
      </c>
      <c r="BE15" s="10">
        <f>'In-Service &amp; Deprec Svgs'!BG3</f>
        <v>8750000</v>
      </c>
      <c r="BF15" s="10">
        <f>'In-Service &amp; Deprec Svgs'!BH3</f>
        <v>8750000</v>
      </c>
      <c r="BG15" s="10">
        <f>'In-Service &amp; Deprec Svgs'!BI3</f>
        <v>8750000</v>
      </c>
      <c r="BH15" s="10">
        <f>'In-Service &amp; Deprec Svgs'!BJ3</f>
        <v>8750000</v>
      </c>
      <c r="BI15" s="10">
        <f>'In-Service &amp; Deprec Svgs'!BK3</f>
        <v>8750000</v>
      </c>
      <c r="BJ15" s="10">
        <f>'In-Service &amp; Deprec Svgs'!BL3</f>
        <v>8750000</v>
      </c>
      <c r="BK15" s="10">
        <f>'In-Service &amp; Deprec Svgs'!BM3</f>
        <v>8750000</v>
      </c>
      <c r="BL15" s="10">
        <f>'In-Service &amp; Deprec Svgs'!BN3</f>
        <v>8750000</v>
      </c>
      <c r="BM15" s="10">
        <f>'In-Service &amp; Deprec Svgs'!BO3</f>
        <v>8750000</v>
      </c>
      <c r="BN15" s="10">
        <f>'In-Service &amp; Deprec Svgs'!BP3</f>
        <v>8750000</v>
      </c>
      <c r="BO15" s="10">
        <f>'In-Service &amp; Deprec Svgs'!BR3</f>
        <v>8750000</v>
      </c>
      <c r="BP15" s="10">
        <f>'In-Service &amp; Deprec Svgs'!BS3</f>
        <v>8750000</v>
      </c>
      <c r="BQ15" s="10">
        <f>'In-Service &amp; Deprec Svgs'!BT3</f>
        <v>8750000</v>
      </c>
      <c r="BR15" s="10">
        <f>'In-Service &amp; Deprec Svgs'!BU3</f>
        <v>8750000</v>
      </c>
      <c r="BS15" s="10">
        <f>'In-Service &amp; Deprec Svgs'!BV3</f>
        <v>8750000</v>
      </c>
      <c r="BT15" s="10">
        <f>'In-Service &amp; Deprec Svgs'!BW3</f>
        <v>8750000</v>
      </c>
      <c r="BU15" s="10">
        <f>'In-Service &amp; Deprec Svgs'!BX3</f>
        <v>8750000</v>
      </c>
      <c r="BV15" s="10">
        <f>'In-Service &amp; Deprec Svgs'!BY3</f>
        <v>8750000</v>
      </c>
      <c r="BW15" s="10">
        <f>'In-Service &amp; Deprec Svgs'!BZ3</f>
        <v>8750000</v>
      </c>
      <c r="BX15" s="10">
        <f>'In-Service &amp; Deprec Svgs'!CA3</f>
        <v>8750000</v>
      </c>
      <c r="BY15" s="10">
        <f>'In-Service &amp; Deprec Svgs'!CB3</f>
        <v>8750000</v>
      </c>
      <c r="BZ15" s="10">
        <f>'In-Service &amp; Deprec Svgs'!CC3</f>
        <v>8750000</v>
      </c>
      <c r="CA15" s="10">
        <f>'In-Service &amp; Deprec Svgs'!CE3</f>
        <v>8750000</v>
      </c>
      <c r="CB15" s="10">
        <f>'In-Service &amp; Deprec Svgs'!CF3</f>
        <v>8750000</v>
      </c>
      <c r="CC15" s="10">
        <f>'In-Service &amp; Deprec Svgs'!CG3</f>
        <v>8750000</v>
      </c>
      <c r="CD15" s="10">
        <f>'In-Service &amp; Deprec Svgs'!CH3</f>
        <v>8750000</v>
      </c>
      <c r="CE15" s="10">
        <f>'In-Service &amp; Deprec Svgs'!CI3</f>
        <v>8750000</v>
      </c>
      <c r="CF15" s="10">
        <f>'In-Service &amp; Deprec Svgs'!CJ3</f>
        <v>8750000</v>
      </c>
      <c r="CG15" s="10">
        <f>'In-Service &amp; Deprec Svgs'!CK3</f>
        <v>8750000</v>
      </c>
      <c r="CH15" s="10">
        <f>'In-Service &amp; Deprec Svgs'!CL3</f>
        <v>8750000</v>
      </c>
      <c r="CI15" s="10">
        <f>'In-Service &amp; Deprec Svgs'!CM3</f>
        <v>8750000</v>
      </c>
      <c r="CJ15" s="10">
        <f>'In-Service &amp; Deprec Svgs'!CN3</f>
        <v>8750000</v>
      </c>
      <c r="CK15" s="10">
        <f>'In-Service &amp; Deprec Svgs'!CO3</f>
        <v>8750000</v>
      </c>
      <c r="CL15" s="10">
        <f>'In-Service &amp; Deprec Svgs'!CP3</f>
        <v>8750000</v>
      </c>
      <c r="CM15" s="10">
        <f>'In-Service &amp; Deprec Svgs'!CR3</f>
        <v>8750000</v>
      </c>
      <c r="CN15" s="10">
        <f>'In-Service &amp; Deprec Svgs'!CS3</f>
        <v>8750000</v>
      </c>
      <c r="CO15" s="10">
        <f>'In-Service &amp; Deprec Svgs'!CT3</f>
        <v>8750000</v>
      </c>
      <c r="CP15" s="10">
        <f>'In-Service &amp; Deprec Svgs'!CU3</f>
        <v>8750000</v>
      </c>
      <c r="CQ15" s="10">
        <f>'In-Service &amp; Deprec Svgs'!CV3</f>
        <v>8750000</v>
      </c>
      <c r="CR15" s="10">
        <f>'In-Service &amp; Deprec Svgs'!CW3</f>
        <v>8750000</v>
      </c>
      <c r="CS15" s="10">
        <f>'In-Service &amp; Deprec Svgs'!CX3</f>
        <v>8750000</v>
      </c>
      <c r="CT15" s="10">
        <f>'In-Service &amp; Deprec Svgs'!CY3</f>
        <v>8750000</v>
      </c>
      <c r="CU15" s="10">
        <f>'In-Service &amp; Deprec Svgs'!CZ3</f>
        <v>8750000</v>
      </c>
      <c r="CV15" s="10">
        <f>'In-Service &amp; Deprec Svgs'!DA3</f>
        <v>8750000</v>
      </c>
      <c r="CW15" s="10">
        <f>'In-Service &amp; Deprec Svgs'!DB3</f>
        <v>8750000</v>
      </c>
      <c r="CX15" s="10">
        <f>'In-Service &amp; Deprec Svgs'!DC3</f>
        <v>8750000</v>
      </c>
      <c r="CY15" s="10">
        <f>'In-Service &amp; Deprec Svgs'!DE3</f>
        <v>9583333.333333334</v>
      </c>
      <c r="CZ15" s="10">
        <f>'In-Service &amp; Deprec Svgs'!DF3</f>
        <v>9583333.333333334</v>
      </c>
      <c r="DA15" s="10">
        <f>'In-Service &amp; Deprec Svgs'!DG3</f>
        <v>9583333.333333334</v>
      </c>
      <c r="DB15" s="10">
        <f>'In-Service &amp; Deprec Svgs'!DH3</f>
        <v>9583333.333333334</v>
      </c>
      <c r="DC15" s="10">
        <f>'In-Service &amp; Deprec Svgs'!DI3</f>
        <v>9583333.333333334</v>
      </c>
      <c r="DD15" s="10">
        <f>'In-Service &amp; Deprec Svgs'!DJ3</f>
        <v>9583333.333333334</v>
      </c>
      <c r="DE15" s="10">
        <f>'In-Service &amp; Deprec Svgs'!DK3</f>
        <v>9583333.333333334</v>
      </c>
      <c r="DF15" s="10">
        <f>'In-Service &amp; Deprec Svgs'!DL3</f>
        <v>9583333.333333334</v>
      </c>
      <c r="DG15" s="10">
        <f>'In-Service &amp; Deprec Svgs'!DM3</f>
        <v>9583333.333333334</v>
      </c>
      <c r="DH15" s="10">
        <f>'In-Service &amp; Deprec Svgs'!DN3</f>
        <v>9583333.333333334</v>
      </c>
      <c r="DI15" s="10">
        <f>'In-Service &amp; Deprec Svgs'!DO3</f>
        <v>9583333.333333334</v>
      </c>
      <c r="DJ15" s="10">
        <f>'In-Service &amp; Deprec Svgs'!DP3</f>
        <v>9583333.333333334</v>
      </c>
      <c r="DK15" s="10">
        <f>'In-Service &amp; Deprec Svgs'!DR3</f>
        <v>9583333.333333334</v>
      </c>
      <c r="DL15" s="10">
        <f>'In-Service &amp; Deprec Svgs'!DS3</f>
        <v>9583333.333333334</v>
      </c>
      <c r="DM15" s="10">
        <f>'In-Service &amp; Deprec Svgs'!DT3</f>
        <v>9583333.333333334</v>
      </c>
      <c r="DN15" s="10">
        <f>'In-Service &amp; Deprec Svgs'!DU3</f>
        <v>9583333.333333334</v>
      </c>
      <c r="DO15" s="10">
        <f>'In-Service &amp; Deprec Svgs'!DV3</f>
        <v>9583333.333333334</v>
      </c>
      <c r="DP15" s="10">
        <f>'In-Service &amp; Deprec Svgs'!DW3</f>
        <v>9583333.333333334</v>
      </c>
      <c r="DQ15" s="10">
        <f>'In-Service &amp; Deprec Svgs'!DX3</f>
        <v>9583333.333333334</v>
      </c>
      <c r="DR15" s="10">
        <f>'In-Service &amp; Deprec Svgs'!DY3</f>
        <v>9583333.333333334</v>
      </c>
      <c r="DS15" s="10">
        <f>'In-Service &amp; Deprec Svgs'!DZ3</f>
        <v>9583333.333333334</v>
      </c>
      <c r="DT15" s="10">
        <f>'In-Service &amp; Deprec Svgs'!EA3</f>
        <v>9583333.333333334</v>
      </c>
      <c r="DU15" s="10">
        <f>'In-Service &amp; Deprec Svgs'!EB3</f>
        <v>9583333.333333334</v>
      </c>
      <c r="DV15" s="10">
        <f>'In-Service &amp; Deprec Svgs'!EC3</f>
        <v>9583333.333333334</v>
      </c>
      <c r="DW15" s="10">
        <f>SUM(G15:DV15)</f>
        <v>1070205399.1135309</v>
      </c>
      <c r="DX15" s="40"/>
      <c r="ED15" s="20" t="str">
        <f t="shared" si="2"/>
        <v>Jul Y1</v>
      </c>
      <c r="EE15" s="40" t="e">
        <f t="shared" si="3"/>
        <v>#REF!</v>
      </c>
      <c r="EF15" s="31" t="s">
        <v>56</v>
      </c>
      <c r="EG15" s="40" t="e">
        <f t="shared" si="3"/>
        <v>#REF!</v>
      </c>
      <c r="EH15" s="40" t="e">
        <f t="shared" si="4"/>
        <v>#REF!</v>
      </c>
      <c r="EI15" s="8"/>
      <c r="EJ15" s="20" t="s">
        <v>311</v>
      </c>
      <c r="EK15" s="40" t="e">
        <f>+#REF!+IF(#REF!="monthly",ROUND(#REF!/9,0),0)*0+EK14</f>
        <v>#REF!</v>
      </c>
      <c r="EL15" s="73">
        <f t="shared" si="5"/>
        <v>2.5000000000000001E-3</v>
      </c>
      <c r="EM15" s="40" t="e">
        <f t="shared" si="10"/>
        <v>#REF!</v>
      </c>
      <c r="EN15" s="40" t="e">
        <f t="shared" si="11"/>
        <v>#REF!</v>
      </c>
      <c r="EP15" s="20" t="str">
        <f t="shared" si="6"/>
        <v>Jul Y1</v>
      </c>
      <c r="EQ15" s="40" t="e">
        <f>#REF!+(IF(#REF!="monthly",ROUND(#REF!/9,0),0)+IF(#REF!="monthly",ROUND(#REF!/9,0),0))*0+EQ14</f>
        <v>#REF!</v>
      </c>
      <c r="ER15" s="73">
        <f t="shared" si="7"/>
        <v>2.9999999999999996E-3</v>
      </c>
      <c r="ES15" s="40" t="e">
        <f t="shared" si="12"/>
        <v>#REF!</v>
      </c>
      <c r="ET15" s="40" t="e">
        <f t="shared" si="13"/>
        <v>#REF!</v>
      </c>
      <c r="EV15" s="20" t="str">
        <f t="shared" si="8"/>
        <v>Jul Y1</v>
      </c>
      <c r="EW15" s="40" t="e">
        <f>#REF!+(IF(#REF!="monthly",#REF!/12,0))*0+EW14</f>
        <v>#REF!</v>
      </c>
      <c r="EX15" s="73">
        <f t="shared" si="9"/>
        <v>3.6666666666666666E-3</v>
      </c>
      <c r="EY15" s="40" t="e">
        <f t="shared" si="14"/>
        <v>#REF!</v>
      </c>
      <c r="EZ15" s="40" t="e">
        <f t="shared" si="15"/>
        <v>#REF!</v>
      </c>
    </row>
    <row r="16" spans="1:156" x14ac:dyDescent="0.25">
      <c r="A16" s="49"/>
      <c r="B16" s="3" t="s">
        <v>22</v>
      </c>
      <c r="G16" s="3">
        <f>'In-Service &amp; Deprec Svgs'!E14</f>
        <v>3650449.75</v>
      </c>
      <c r="H16" s="3">
        <f>'In-Service &amp; Deprec Svgs'!F14</f>
        <v>2346644.7800000003</v>
      </c>
      <c r="I16" s="3">
        <f>'In-Service &amp; Deprec Svgs'!G14</f>
        <v>5257297.79</v>
      </c>
      <c r="J16" s="3">
        <f>'In-Service &amp; Deprec Svgs'!H14</f>
        <v>1217105.94</v>
      </c>
      <c r="K16" s="3">
        <f>'In-Service &amp; Deprec Svgs'!I14</f>
        <v>1327881.24</v>
      </c>
      <c r="L16" s="3">
        <f>'In-Service &amp; Deprec Svgs'!J14</f>
        <v>5003940.1999999993</v>
      </c>
      <c r="M16" s="3">
        <f>'In-Service &amp; Deprec Svgs'!K14</f>
        <v>3311490.9900000007</v>
      </c>
      <c r="N16" s="3">
        <f>'In-Service &amp; Deprec Svgs'!L14</f>
        <v>5136014.7299999995</v>
      </c>
      <c r="O16" s="3">
        <f>'In-Service &amp; Deprec Svgs'!M14</f>
        <v>7681077.9000000004</v>
      </c>
      <c r="P16" s="3">
        <f>'In-Service &amp; Deprec Svgs'!N14</f>
        <v>16411939.050000003</v>
      </c>
      <c r="Q16" s="3">
        <f>'In-Service &amp; Deprec Svgs'!O14</f>
        <v>4772269.0599999996</v>
      </c>
      <c r="R16" s="3">
        <f>'In-Service &amp; Deprec Svgs'!P14</f>
        <v>10445918.41</v>
      </c>
      <c r="S16" s="3">
        <f>'In-Service &amp; Deprec Svgs'!R14</f>
        <v>21274602.830000002</v>
      </c>
      <c r="T16" s="3">
        <f>'In-Service &amp; Deprec Svgs'!S14</f>
        <v>15940918.080000004</v>
      </c>
      <c r="U16" s="3">
        <f>'In-Service &amp; Deprec Svgs'!T14</f>
        <v>11099041.719999999</v>
      </c>
      <c r="V16" s="3">
        <f>'In-Service &amp; Deprec Svgs'!U14</f>
        <v>310156.02</v>
      </c>
      <c r="W16" s="3">
        <f>'In-Service &amp; Deprec Svgs'!V14</f>
        <v>1823050.5700000003</v>
      </c>
      <c r="X16" s="3">
        <f>'In-Service &amp; Deprec Svgs'!W14</f>
        <v>9809139.5599999987</v>
      </c>
      <c r="Y16" s="3">
        <f>'In-Service &amp; Deprec Svgs'!X14</f>
        <v>3358596.71</v>
      </c>
      <c r="Z16" s="3">
        <f>'In-Service &amp; Deprec Svgs'!Y14</f>
        <v>14414172.110000001</v>
      </c>
      <c r="AA16" s="3">
        <f>'In-Service &amp; Deprec Svgs'!Z14</f>
        <v>12400300.290000003</v>
      </c>
      <c r="AB16" s="3">
        <f>'In-Service &amp; Deprec Svgs'!AA14</f>
        <v>3173667.79</v>
      </c>
      <c r="AC16" s="3">
        <f>'In-Service &amp; Deprec Svgs'!AB14</f>
        <v>5512234.3100000015</v>
      </c>
      <c r="AD16" s="3">
        <f>'In-Service &amp; Deprec Svgs'!AC14</f>
        <v>2725944.06</v>
      </c>
      <c r="AE16" s="3">
        <f>'In-Service &amp; Deprec Svgs'!AE14</f>
        <v>7179768.1273949938</v>
      </c>
      <c r="AF16" s="3">
        <f>'In-Service &amp; Deprec Svgs'!AF14</f>
        <v>7179768.1273949938</v>
      </c>
      <c r="AG16" s="3">
        <f>'In-Service &amp; Deprec Svgs'!AG14</f>
        <v>7179768.1273949938</v>
      </c>
      <c r="AH16" s="3">
        <f>'In-Service &amp; Deprec Svgs'!AH14</f>
        <v>7179768.1273949938</v>
      </c>
      <c r="AI16" s="3">
        <f>'In-Service &amp; Deprec Svgs'!AI14</f>
        <v>7179768.1273949938</v>
      </c>
      <c r="AJ16" s="3">
        <f>'In-Service &amp; Deprec Svgs'!AJ14</f>
        <v>7179768.1273949938</v>
      </c>
      <c r="AK16" s="3">
        <f>'In-Service &amp; Deprec Svgs'!AK14</f>
        <v>7179768.1273949938</v>
      </c>
      <c r="AL16" s="3">
        <f>'In-Service &amp; Deprec Svgs'!AL14</f>
        <v>7179768.1273949938</v>
      </c>
      <c r="AM16" s="3">
        <f>'In-Service &amp; Deprec Svgs'!AM14</f>
        <v>7179768.1273949938</v>
      </c>
      <c r="AN16" s="3">
        <f>'In-Service &amp; Deprec Svgs'!AN14</f>
        <v>7179768.1273949938</v>
      </c>
      <c r="AO16" s="3">
        <f>'In-Service &amp; Deprec Svgs'!AO14</f>
        <v>7179768.1273949938</v>
      </c>
      <c r="AP16" s="3">
        <f>'In-Service &amp; Deprec Svgs'!AP14</f>
        <v>7179768.1273949938</v>
      </c>
      <c r="AQ16" s="3">
        <f>'In-Service &amp; Deprec Svgs'!AR14</f>
        <v>7179768.1273949938</v>
      </c>
      <c r="AR16" s="3">
        <f>'In-Service &amp; Deprec Svgs'!AS14</f>
        <v>7179768.1273949938</v>
      </c>
      <c r="AS16" s="3">
        <f>'In-Service &amp; Deprec Svgs'!AT14</f>
        <v>8750000</v>
      </c>
      <c r="AT16" s="3">
        <f>'In-Service &amp; Deprec Svgs'!AU14</f>
        <v>8750000</v>
      </c>
      <c r="AU16" s="3">
        <f>'In-Service &amp; Deprec Svgs'!AV14</f>
        <v>8750000</v>
      </c>
      <c r="AV16" s="3">
        <f>'In-Service &amp; Deprec Svgs'!AW14</f>
        <v>8750000</v>
      </c>
      <c r="AW16" s="3">
        <f>'In-Service &amp; Deprec Svgs'!AX14</f>
        <v>8750000</v>
      </c>
      <c r="AX16" s="3">
        <f>'In-Service &amp; Deprec Svgs'!AY14</f>
        <v>8750000</v>
      </c>
      <c r="AY16" s="3">
        <f>'In-Service &amp; Deprec Svgs'!AZ14</f>
        <v>8750000</v>
      </c>
      <c r="AZ16" s="3">
        <f>'In-Service &amp; Deprec Svgs'!BA14</f>
        <v>8750000</v>
      </c>
      <c r="BA16" s="3">
        <f>'In-Service &amp; Deprec Svgs'!BB14</f>
        <v>8750000</v>
      </c>
      <c r="BB16" s="3">
        <f>'In-Service &amp; Deprec Svgs'!BC14</f>
        <v>8750000</v>
      </c>
      <c r="BC16" s="3">
        <f>'In-Service &amp; Deprec Svgs'!BE14</f>
        <v>8750000</v>
      </c>
      <c r="BD16" s="3">
        <f>'In-Service &amp; Deprec Svgs'!BF14</f>
        <v>8750000</v>
      </c>
      <c r="BE16" s="3">
        <f>'In-Service &amp; Deprec Svgs'!BG14</f>
        <v>8750000</v>
      </c>
      <c r="BF16" s="3">
        <f>'In-Service &amp; Deprec Svgs'!BH14</f>
        <v>8750000</v>
      </c>
      <c r="BG16" s="3">
        <f>'In-Service &amp; Deprec Svgs'!BI14</f>
        <v>8750000</v>
      </c>
      <c r="BH16" s="3">
        <f>'In-Service &amp; Deprec Svgs'!BJ14</f>
        <v>8750000</v>
      </c>
      <c r="BI16" s="3">
        <f>'In-Service &amp; Deprec Svgs'!BK14</f>
        <v>8750000</v>
      </c>
      <c r="BJ16" s="3">
        <f>'In-Service &amp; Deprec Svgs'!BL14</f>
        <v>8750000</v>
      </c>
      <c r="BK16" s="3">
        <f>'In-Service &amp; Deprec Svgs'!BM14</f>
        <v>8750000</v>
      </c>
      <c r="BL16" s="3">
        <f>'In-Service &amp; Deprec Svgs'!BN14</f>
        <v>8750000</v>
      </c>
      <c r="BM16" s="3">
        <f>'In-Service &amp; Deprec Svgs'!BO14</f>
        <v>8750000</v>
      </c>
      <c r="BN16" s="3">
        <f>'In-Service &amp; Deprec Svgs'!BP14</f>
        <v>8750000</v>
      </c>
      <c r="BO16" s="3">
        <f>'In-Service &amp; Deprec Svgs'!BR14</f>
        <v>8750000</v>
      </c>
      <c r="BP16" s="3">
        <f>'In-Service &amp; Deprec Svgs'!BS14</f>
        <v>8750000</v>
      </c>
      <c r="BQ16" s="3">
        <f>'In-Service &amp; Deprec Svgs'!BT14</f>
        <v>8750000</v>
      </c>
      <c r="BR16" s="3">
        <f>'In-Service &amp; Deprec Svgs'!BU14</f>
        <v>8750000</v>
      </c>
      <c r="BS16" s="3">
        <f>'In-Service &amp; Deprec Svgs'!BV14</f>
        <v>8750000</v>
      </c>
      <c r="BT16" s="3">
        <f>'In-Service &amp; Deprec Svgs'!BW14</f>
        <v>8750000</v>
      </c>
      <c r="BU16" s="3">
        <f>'In-Service &amp; Deprec Svgs'!BX14</f>
        <v>8750000</v>
      </c>
      <c r="BV16" s="3">
        <f>'In-Service &amp; Deprec Svgs'!BY14</f>
        <v>8750000</v>
      </c>
      <c r="BW16" s="3">
        <f>'In-Service &amp; Deprec Svgs'!BZ14</f>
        <v>8750000</v>
      </c>
      <c r="BX16" s="3">
        <f>'In-Service &amp; Deprec Svgs'!CA14</f>
        <v>8750000</v>
      </c>
      <c r="BY16" s="3">
        <f>'In-Service &amp; Deprec Svgs'!CB14</f>
        <v>8750000</v>
      </c>
      <c r="BZ16" s="3">
        <f>'In-Service &amp; Deprec Svgs'!CC14</f>
        <v>8750000</v>
      </c>
      <c r="CA16" s="3">
        <f>'In-Service &amp; Deprec Svgs'!CE14</f>
        <v>8750000</v>
      </c>
      <c r="CB16" s="3">
        <f>'In-Service &amp; Deprec Svgs'!CF14</f>
        <v>8750000</v>
      </c>
      <c r="CC16" s="3">
        <f>'In-Service &amp; Deprec Svgs'!CG14</f>
        <v>8750000</v>
      </c>
      <c r="CD16" s="3">
        <f>'In-Service &amp; Deprec Svgs'!CH14</f>
        <v>8750000</v>
      </c>
      <c r="CE16" s="3">
        <f>'In-Service &amp; Deprec Svgs'!CI14</f>
        <v>8750000</v>
      </c>
      <c r="CF16" s="3">
        <f>'In-Service &amp; Deprec Svgs'!CJ14</f>
        <v>8750000</v>
      </c>
      <c r="CG16" s="3">
        <f>'In-Service &amp; Deprec Svgs'!CK14</f>
        <v>8750000</v>
      </c>
      <c r="CH16" s="3">
        <f>'In-Service &amp; Deprec Svgs'!CL14</f>
        <v>8750000</v>
      </c>
      <c r="CI16" s="3">
        <f>'In-Service &amp; Deprec Svgs'!CM14</f>
        <v>8750000</v>
      </c>
      <c r="CJ16" s="3">
        <f>'In-Service &amp; Deprec Svgs'!CN14</f>
        <v>8750000</v>
      </c>
      <c r="CK16" s="3">
        <f>'In-Service &amp; Deprec Svgs'!CO14</f>
        <v>8750000</v>
      </c>
      <c r="CL16" s="3">
        <f>'In-Service &amp; Deprec Svgs'!CP14</f>
        <v>8750000</v>
      </c>
      <c r="CM16" s="3">
        <f>'In-Service &amp; Deprec Svgs'!CR14</f>
        <v>8750000</v>
      </c>
      <c r="CN16" s="3">
        <f>'In-Service &amp; Deprec Svgs'!CS14</f>
        <v>8750000</v>
      </c>
      <c r="CO16" s="3">
        <f>'In-Service &amp; Deprec Svgs'!CT14</f>
        <v>8750000</v>
      </c>
      <c r="CP16" s="3">
        <f>'In-Service &amp; Deprec Svgs'!CU14</f>
        <v>8750000</v>
      </c>
      <c r="CQ16" s="3">
        <f>'In-Service &amp; Deprec Svgs'!CV14</f>
        <v>8750000</v>
      </c>
      <c r="CR16" s="3">
        <f>'In-Service &amp; Deprec Svgs'!CW14</f>
        <v>8750000</v>
      </c>
      <c r="CS16" s="3">
        <f>'In-Service &amp; Deprec Svgs'!CX14</f>
        <v>8750000</v>
      </c>
      <c r="CT16" s="3">
        <f>'In-Service &amp; Deprec Svgs'!CY14</f>
        <v>8750000</v>
      </c>
      <c r="CU16" s="3">
        <f>'In-Service &amp; Deprec Svgs'!CZ14</f>
        <v>8750000</v>
      </c>
      <c r="CV16" s="3">
        <f>'In-Service &amp; Deprec Svgs'!DA14</f>
        <v>8750000</v>
      </c>
      <c r="CW16" s="3">
        <f>'In-Service &amp; Deprec Svgs'!DB14</f>
        <v>8750000</v>
      </c>
      <c r="CX16" s="3">
        <f>'In-Service &amp; Deprec Svgs'!DC14</f>
        <v>8750000</v>
      </c>
      <c r="CY16" s="3">
        <f>'In-Service &amp; Deprec Svgs'!DE14</f>
        <v>8750000</v>
      </c>
      <c r="CZ16" s="3">
        <f>'In-Service &amp; Deprec Svgs'!DF14</f>
        <v>8750000</v>
      </c>
      <c r="DA16" s="3">
        <f>'In-Service &amp; Deprec Svgs'!DG14</f>
        <v>8750000</v>
      </c>
      <c r="DB16" s="3">
        <f>'In-Service &amp; Deprec Svgs'!DH14</f>
        <v>8750000</v>
      </c>
      <c r="DC16" s="3">
        <f>'In-Service &amp; Deprec Svgs'!DI14</f>
        <v>8750000</v>
      </c>
      <c r="DD16" s="3">
        <f>'In-Service &amp; Deprec Svgs'!DJ14</f>
        <v>8750000</v>
      </c>
      <c r="DE16" s="3">
        <f>'In-Service &amp; Deprec Svgs'!DK14</f>
        <v>8750000</v>
      </c>
      <c r="DF16" s="3">
        <f>'In-Service &amp; Deprec Svgs'!DL14</f>
        <v>8750000</v>
      </c>
      <c r="DG16" s="3">
        <f>'In-Service &amp; Deprec Svgs'!DM14</f>
        <v>8750000</v>
      </c>
      <c r="DH16" s="3">
        <f>'In-Service &amp; Deprec Svgs'!DN14</f>
        <v>8750000</v>
      </c>
      <c r="DI16" s="3">
        <f>'In-Service &amp; Deprec Svgs'!DO14</f>
        <v>8750000</v>
      </c>
      <c r="DJ16" s="3">
        <f>'In-Service &amp; Deprec Svgs'!DP14</f>
        <v>8750000</v>
      </c>
      <c r="DK16" s="3">
        <f>'In-Service &amp; Deprec Svgs'!DR14</f>
        <v>8750000</v>
      </c>
      <c r="DL16" s="3">
        <f>'In-Service &amp; Deprec Svgs'!DS14</f>
        <v>8750000</v>
      </c>
      <c r="DM16" s="3">
        <f>'In-Service &amp; Deprec Svgs'!DT14</f>
        <v>9583333.333333334</v>
      </c>
      <c r="DN16" s="3">
        <f>'In-Service &amp; Deprec Svgs'!DU14</f>
        <v>9583333.333333334</v>
      </c>
      <c r="DO16" s="3">
        <f>'In-Service &amp; Deprec Svgs'!DV14</f>
        <v>9583333.333333334</v>
      </c>
      <c r="DP16" s="3">
        <f>'In-Service &amp; Deprec Svgs'!DW14</f>
        <v>9583333.333333334</v>
      </c>
      <c r="DQ16" s="3">
        <f>'In-Service &amp; Deprec Svgs'!DX14</f>
        <v>9583333.333333334</v>
      </c>
      <c r="DR16" s="3">
        <f>'In-Service &amp; Deprec Svgs'!DY14</f>
        <v>9583333.333333334</v>
      </c>
      <c r="DS16" s="3">
        <f>'In-Service &amp; Deprec Svgs'!DZ14</f>
        <v>9583333.333333334</v>
      </c>
      <c r="DT16" s="3">
        <f>'In-Service &amp; Deprec Svgs'!EA14</f>
        <v>9583333.333333334</v>
      </c>
      <c r="DU16" s="3">
        <f>'In-Service &amp; Deprec Svgs'!EB14</f>
        <v>9583333.333333334</v>
      </c>
      <c r="DV16" s="3">
        <f>'In-Service &amp; Deprec Svgs'!EC14</f>
        <v>9583333.333333334</v>
      </c>
      <c r="DW16" s="11">
        <f>SUM(G16:DV16)</f>
        <v>994753941.00686383</v>
      </c>
      <c r="DX16" s="40"/>
      <c r="ED16" s="20" t="str">
        <f t="shared" si="2"/>
        <v>Aug Y1</v>
      </c>
      <c r="EE16" s="40" t="e">
        <f t="shared" si="3"/>
        <v>#REF!</v>
      </c>
      <c r="EF16" s="31" t="s">
        <v>56</v>
      </c>
      <c r="EG16" s="40" t="e">
        <f t="shared" si="3"/>
        <v>#REF!</v>
      </c>
      <c r="EH16" s="40" t="e">
        <f t="shared" si="4"/>
        <v>#REF!</v>
      </c>
      <c r="EI16" s="8"/>
      <c r="EJ16" s="20" t="s">
        <v>312</v>
      </c>
      <c r="EK16" s="40" t="e">
        <f>+#REF!+IF(#REF!="monthly",ROUND(#REF!/9,0),0)*0+EK15</f>
        <v>#REF!</v>
      </c>
      <c r="EL16" s="73">
        <f t="shared" si="5"/>
        <v>2.5000000000000001E-3</v>
      </c>
      <c r="EM16" s="40" t="e">
        <f t="shared" si="10"/>
        <v>#REF!</v>
      </c>
      <c r="EN16" s="40" t="e">
        <f t="shared" si="11"/>
        <v>#REF!</v>
      </c>
      <c r="EP16" s="20" t="str">
        <f t="shared" si="6"/>
        <v>Aug Y1</v>
      </c>
      <c r="EQ16" s="40" t="e">
        <f>#REF!+(IF(#REF!="monthly",ROUND(#REF!/9,0),0)+IF(#REF!="monthly",ROUND(#REF!/9,0),0))*0+EQ15</f>
        <v>#REF!</v>
      </c>
      <c r="ER16" s="73">
        <f t="shared" si="7"/>
        <v>2.9999999999999996E-3</v>
      </c>
      <c r="ES16" s="40" t="e">
        <f t="shared" si="12"/>
        <v>#REF!</v>
      </c>
      <c r="ET16" s="40" t="e">
        <f t="shared" si="13"/>
        <v>#REF!</v>
      </c>
      <c r="EV16" s="20" t="str">
        <f t="shared" si="8"/>
        <v>Aug Y1</v>
      </c>
      <c r="EW16" s="40" t="e">
        <f>#REF!+(IF(#REF!="monthly",#REF!/12,0))*0+EW15</f>
        <v>#REF!</v>
      </c>
      <c r="EX16" s="73">
        <f t="shared" si="9"/>
        <v>3.6666666666666666E-3</v>
      </c>
      <c r="EY16" s="40" t="e">
        <f t="shared" si="14"/>
        <v>#REF!</v>
      </c>
      <c r="EZ16" s="40" t="e">
        <f t="shared" si="15"/>
        <v>#REF!</v>
      </c>
    </row>
    <row r="17" spans="1:156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D17" s="20" t="str">
        <f t="shared" si="2"/>
        <v>Sep Y1</v>
      </c>
      <c r="EE17" s="40" t="e">
        <f t="shared" si="3"/>
        <v>#REF!</v>
      </c>
      <c r="EF17" s="31" t="s">
        <v>56</v>
      </c>
      <c r="EG17" s="40" t="e">
        <f t="shared" si="3"/>
        <v>#REF!</v>
      </c>
      <c r="EH17" s="40" t="e">
        <f t="shared" si="4"/>
        <v>#REF!</v>
      </c>
      <c r="EI17" s="8"/>
      <c r="EJ17" s="20" t="s">
        <v>313</v>
      </c>
      <c r="EK17" s="40" t="e">
        <f>+#REF!+IF(#REF!="monthly",#REF!/9,IF(#REF!="quarterly",#REF!/3,IF(#REF!="every 6 months",#REF!/3,0)))*0+EK16</f>
        <v>#REF!</v>
      </c>
      <c r="EL17" s="73">
        <f t="shared" si="5"/>
        <v>2.5000000000000001E-3</v>
      </c>
      <c r="EM17" s="40" t="e">
        <f t="shared" si="10"/>
        <v>#REF!</v>
      </c>
      <c r="EN17" s="40" t="e">
        <f t="shared" si="11"/>
        <v>#REF!</v>
      </c>
      <c r="EP17" s="20" t="str">
        <f t="shared" si="6"/>
        <v>Sep Y1</v>
      </c>
      <c r="EQ17" s="40" t="e">
        <f>#REF!+(IF(#REF!="monthly",#REF!/9,IF(#REF!="quarterly",#REF!/3,IF(#REF!="every 6 months",#REF!/3,0)))+IF(#REF!="monthly",#REF!/9,IF(#REF!="quarterly",#REF!/3,IF(#REF!="every 6 months",#REF!/3,0))))*0+EQ16</f>
        <v>#REF!</v>
      </c>
      <c r="ER17" s="73">
        <f t="shared" si="7"/>
        <v>2.9999999999999996E-3</v>
      </c>
      <c r="ES17" s="40" t="e">
        <f t="shared" si="12"/>
        <v>#REF!</v>
      </c>
      <c r="ET17" s="40" t="e">
        <f t="shared" si="13"/>
        <v>#REF!</v>
      </c>
      <c r="EV17" s="20" t="str">
        <f t="shared" si="8"/>
        <v>Sep Y1</v>
      </c>
      <c r="EW17" s="40" t="e">
        <f>#REF!+(IF(#REF!="monthly",#REF!/12,IF(#REF!="quarterly",#REF!/4,0)))*0+EW16</f>
        <v>#REF!</v>
      </c>
      <c r="EX17" s="73">
        <f t="shared" si="9"/>
        <v>3.6666666666666666E-3</v>
      </c>
      <c r="EY17" s="40" t="e">
        <f t="shared" si="14"/>
        <v>#REF!</v>
      </c>
      <c r="EZ17" s="40" t="e">
        <f t="shared" si="15"/>
        <v>#REF!</v>
      </c>
    </row>
    <row r="18" spans="1:156" x14ac:dyDescent="0.25">
      <c r="A18" s="49"/>
      <c r="B18" s="3" t="s">
        <v>136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D18" s="20" t="str">
        <f t="shared" si="2"/>
        <v>Oct Y1</v>
      </c>
      <c r="EE18" s="40" t="e">
        <f t="shared" si="3"/>
        <v>#REF!</v>
      </c>
      <c r="EF18" s="31" t="s">
        <v>56</v>
      </c>
      <c r="EG18" s="40" t="e">
        <f t="shared" si="3"/>
        <v>#REF!</v>
      </c>
      <c r="EH18" s="40" t="e">
        <f t="shared" si="4"/>
        <v>#REF!</v>
      </c>
      <c r="EI18" s="8"/>
      <c r="EJ18" s="20" t="s">
        <v>314</v>
      </c>
      <c r="EK18" s="40" t="e">
        <f>+#REF!+IF(#REF!="monthly",ROUND(#REF!/9,0),0)*0+EK17</f>
        <v>#REF!</v>
      </c>
      <c r="EL18" s="73">
        <f t="shared" si="5"/>
        <v>2.5000000000000001E-3</v>
      </c>
      <c r="EM18" s="40" t="e">
        <f t="shared" si="10"/>
        <v>#REF!</v>
      </c>
      <c r="EN18" s="40" t="e">
        <f t="shared" si="11"/>
        <v>#REF!</v>
      </c>
      <c r="EP18" s="20" t="str">
        <f t="shared" si="6"/>
        <v>Oct Y1</v>
      </c>
      <c r="EQ18" s="40" t="e">
        <f>#REF!+(IF(#REF!="monthly",ROUND(#REF!/9,0),0)+IF(#REF!="monthly",ROUND(#REF!/9,0),0))*0+EQ17</f>
        <v>#REF!</v>
      </c>
      <c r="ER18" s="73">
        <f t="shared" si="7"/>
        <v>2.9999999999999996E-3</v>
      </c>
      <c r="ES18" s="40" t="e">
        <f t="shared" si="12"/>
        <v>#REF!</v>
      </c>
      <c r="ET18" s="40" t="e">
        <f t="shared" si="13"/>
        <v>#REF!</v>
      </c>
      <c r="EV18" s="20" t="str">
        <f t="shared" si="8"/>
        <v>Oct Y1</v>
      </c>
      <c r="EW18" s="40" t="e">
        <f>#REF!+(IF(#REF!="monthly",#REF!/12,0))*0+EW17</f>
        <v>#REF!</v>
      </c>
      <c r="EX18" s="73">
        <f t="shared" si="9"/>
        <v>3.6666666666666666E-3</v>
      </c>
      <c r="EY18" s="40" t="e">
        <f t="shared" si="14"/>
        <v>#REF!</v>
      </c>
      <c r="EZ18" s="40" t="e">
        <f t="shared" si="15"/>
        <v>#REF!</v>
      </c>
    </row>
    <row r="19" spans="1:156" x14ac:dyDescent="0.25">
      <c r="A19" s="49"/>
      <c r="ED19" s="20" t="str">
        <f t="shared" si="2"/>
        <v>Nov Y1</v>
      </c>
      <c r="EE19" s="40" t="e">
        <f t="shared" si="3"/>
        <v>#REF!</v>
      </c>
      <c r="EF19" s="31" t="s">
        <v>56</v>
      </c>
      <c r="EG19" s="40" t="e">
        <f t="shared" si="3"/>
        <v>#REF!</v>
      </c>
      <c r="EH19" s="40" t="e">
        <f t="shared" si="4"/>
        <v>#REF!</v>
      </c>
      <c r="EI19" s="8"/>
      <c r="EJ19" s="20" t="s">
        <v>315</v>
      </c>
      <c r="EK19" s="40" t="e">
        <f>+#REF!+IF(#REF!="monthly",ROUND(#REF!/9,0),0)*0+EK18</f>
        <v>#REF!</v>
      </c>
      <c r="EL19" s="73">
        <f t="shared" si="5"/>
        <v>2.5000000000000001E-3</v>
      </c>
      <c r="EM19" s="40" t="e">
        <f t="shared" si="10"/>
        <v>#REF!</v>
      </c>
      <c r="EN19" s="40" t="e">
        <f t="shared" si="11"/>
        <v>#REF!</v>
      </c>
      <c r="EP19" s="20" t="str">
        <f t="shared" si="6"/>
        <v>Nov Y1</v>
      </c>
      <c r="EQ19" s="40" t="e">
        <f>#REF!+(IF(#REF!="monthly",ROUND(#REF!/9,0),0)+IF(#REF!="monthly",ROUND(#REF!/9,0),0))*0+EQ18</f>
        <v>#REF!</v>
      </c>
      <c r="ER19" s="73">
        <f t="shared" si="7"/>
        <v>2.9999999999999996E-3</v>
      </c>
      <c r="ES19" s="40" t="e">
        <f t="shared" si="12"/>
        <v>#REF!</v>
      </c>
      <c r="ET19" s="40" t="e">
        <f t="shared" si="13"/>
        <v>#REF!</v>
      </c>
      <c r="EV19" s="20" t="str">
        <f t="shared" si="8"/>
        <v>Nov Y1</v>
      </c>
      <c r="EW19" s="40" t="e">
        <f>#REF!+(IF(#REF!="monthly",#REF!/12,0))*0+EW18</f>
        <v>#REF!</v>
      </c>
      <c r="EX19" s="73">
        <f t="shared" si="9"/>
        <v>3.6666666666666666E-3</v>
      </c>
      <c r="EY19" s="40" t="e">
        <f t="shared" si="14"/>
        <v>#REF!</v>
      </c>
      <c r="EZ19" s="40" t="e">
        <f t="shared" si="15"/>
        <v>#REF!</v>
      </c>
    </row>
    <row r="20" spans="1:156" x14ac:dyDescent="0.25">
      <c r="A20" s="50" t="s">
        <v>64</v>
      </c>
      <c r="B20" s="36" t="s">
        <v>431</v>
      </c>
      <c r="C20" s="36"/>
      <c r="D20" s="36"/>
      <c r="E20" s="36"/>
      <c r="F20" s="10">
        <v>2013578.41</v>
      </c>
      <c r="G20" s="3">
        <f>F20+G16</f>
        <v>5664028.1600000001</v>
      </c>
      <c r="H20" s="3">
        <f t="shared" ref="H20:BS20" si="16">G20+H16</f>
        <v>8010672.9400000004</v>
      </c>
      <c r="I20" s="3">
        <f t="shared" si="16"/>
        <v>13267970.73</v>
      </c>
      <c r="J20" s="3">
        <f t="shared" si="16"/>
        <v>14485076.67</v>
      </c>
      <c r="K20" s="3">
        <f t="shared" si="16"/>
        <v>15812957.91</v>
      </c>
      <c r="L20" s="3">
        <f t="shared" si="16"/>
        <v>20816898.109999999</v>
      </c>
      <c r="M20" s="3">
        <f t="shared" si="16"/>
        <v>24128389.100000001</v>
      </c>
      <c r="N20" s="3">
        <f t="shared" si="16"/>
        <v>29264403.830000002</v>
      </c>
      <c r="O20" s="3">
        <f t="shared" si="16"/>
        <v>36945481.730000004</v>
      </c>
      <c r="P20" s="3">
        <f t="shared" si="16"/>
        <v>53357420.780000009</v>
      </c>
      <c r="Q20" s="3">
        <f t="shared" si="16"/>
        <v>58129689.840000011</v>
      </c>
      <c r="R20" s="3">
        <f t="shared" si="16"/>
        <v>68575608.250000015</v>
      </c>
      <c r="S20" s="3">
        <f t="shared" si="16"/>
        <v>89850211.080000013</v>
      </c>
      <c r="T20" s="3">
        <f t="shared" si="16"/>
        <v>105791129.16000001</v>
      </c>
      <c r="U20" s="3">
        <f t="shared" si="16"/>
        <v>116890170.88000001</v>
      </c>
      <c r="V20" s="3">
        <f t="shared" si="16"/>
        <v>117200326.90000001</v>
      </c>
      <c r="W20" s="3">
        <f t="shared" si="16"/>
        <v>119023377.47</v>
      </c>
      <c r="X20" s="3">
        <f t="shared" si="16"/>
        <v>128832517.03</v>
      </c>
      <c r="Y20" s="3">
        <f t="shared" si="16"/>
        <v>132191113.73999999</v>
      </c>
      <c r="Z20" s="3">
        <f t="shared" si="16"/>
        <v>146605285.84999999</v>
      </c>
      <c r="AA20" s="3">
        <f t="shared" si="16"/>
        <v>159005586.13999999</v>
      </c>
      <c r="AB20" s="3">
        <f t="shared" si="16"/>
        <v>162179253.92999998</v>
      </c>
      <c r="AC20" s="3">
        <f t="shared" si="16"/>
        <v>167691488.23999998</v>
      </c>
      <c r="AD20" s="3">
        <f t="shared" si="16"/>
        <v>170417432.29999998</v>
      </c>
      <c r="AE20" s="3">
        <f t="shared" si="16"/>
        <v>177597200.42739499</v>
      </c>
      <c r="AF20" s="3">
        <f t="shared" si="16"/>
        <v>184776968.55478999</v>
      </c>
      <c r="AG20" s="3">
        <f t="shared" si="16"/>
        <v>191956736.68218499</v>
      </c>
      <c r="AH20" s="3">
        <f t="shared" si="16"/>
        <v>199136504.80958</v>
      </c>
      <c r="AI20" s="3">
        <f t="shared" si="16"/>
        <v>206316272.936975</v>
      </c>
      <c r="AJ20" s="3">
        <f t="shared" si="16"/>
        <v>213496041.06437001</v>
      </c>
      <c r="AK20" s="3">
        <f t="shared" si="16"/>
        <v>220675809.19176501</v>
      </c>
      <c r="AL20" s="3">
        <f t="shared" si="16"/>
        <v>227855577.31916001</v>
      </c>
      <c r="AM20" s="3">
        <f t="shared" si="16"/>
        <v>235035345.44655502</v>
      </c>
      <c r="AN20" s="3">
        <f t="shared" si="16"/>
        <v>242215113.57395002</v>
      </c>
      <c r="AO20" s="3">
        <f t="shared" si="16"/>
        <v>249394881.70134503</v>
      </c>
      <c r="AP20" s="3">
        <f t="shared" si="16"/>
        <v>256574649.82874003</v>
      </c>
      <c r="AQ20" s="3">
        <f t="shared" si="16"/>
        <v>263754417.95613503</v>
      </c>
      <c r="AR20" s="3">
        <f t="shared" si="16"/>
        <v>270934186.08353001</v>
      </c>
      <c r="AS20" s="3">
        <f t="shared" si="16"/>
        <v>279684186.08353001</v>
      </c>
      <c r="AT20" s="3">
        <f t="shared" si="16"/>
        <v>288434186.08353001</v>
      </c>
      <c r="AU20" s="3">
        <f t="shared" si="16"/>
        <v>297184186.08353001</v>
      </c>
      <c r="AV20" s="3">
        <f t="shared" si="16"/>
        <v>305934186.08353001</v>
      </c>
      <c r="AW20" s="3">
        <f t="shared" si="16"/>
        <v>314684186.08353001</v>
      </c>
      <c r="AX20" s="3">
        <f t="shared" si="16"/>
        <v>323434186.08353001</v>
      </c>
      <c r="AY20" s="3">
        <f t="shared" si="16"/>
        <v>332184186.08353001</v>
      </c>
      <c r="AZ20" s="3">
        <f t="shared" si="16"/>
        <v>340934186.08353001</v>
      </c>
      <c r="BA20" s="3">
        <f t="shared" si="16"/>
        <v>349684186.08353001</v>
      </c>
      <c r="BB20" s="3">
        <f t="shared" si="16"/>
        <v>358434186.08353001</v>
      </c>
      <c r="BC20" s="3">
        <f t="shared" si="16"/>
        <v>367184186.08353001</v>
      </c>
      <c r="BD20" s="3">
        <f t="shared" si="16"/>
        <v>375934186.08353001</v>
      </c>
      <c r="BE20" s="3">
        <f t="shared" si="16"/>
        <v>384684186.08353001</v>
      </c>
      <c r="BF20" s="3">
        <f t="shared" si="16"/>
        <v>393434186.08353001</v>
      </c>
      <c r="BG20" s="3">
        <f t="shared" si="16"/>
        <v>402184186.08353001</v>
      </c>
      <c r="BH20" s="3">
        <f t="shared" si="16"/>
        <v>410934186.08353001</v>
      </c>
      <c r="BI20" s="3">
        <f t="shared" si="16"/>
        <v>419684186.08353001</v>
      </c>
      <c r="BJ20" s="3">
        <f t="shared" si="16"/>
        <v>428434186.08353001</v>
      </c>
      <c r="BK20" s="3">
        <f t="shared" si="16"/>
        <v>437184186.08353001</v>
      </c>
      <c r="BL20" s="3">
        <f t="shared" si="16"/>
        <v>445934186.08353001</v>
      </c>
      <c r="BM20" s="3">
        <f t="shared" si="16"/>
        <v>454684186.08353001</v>
      </c>
      <c r="BN20" s="3">
        <f t="shared" si="16"/>
        <v>463434186.08353001</v>
      </c>
      <c r="BO20" s="3">
        <f t="shared" si="16"/>
        <v>472184186.08353001</v>
      </c>
      <c r="BP20" s="3">
        <f t="shared" si="16"/>
        <v>480934186.08353001</v>
      </c>
      <c r="BQ20" s="3">
        <f t="shared" si="16"/>
        <v>489684186.08353001</v>
      </c>
      <c r="BR20" s="3">
        <f t="shared" si="16"/>
        <v>498434186.08353001</v>
      </c>
      <c r="BS20" s="3">
        <f t="shared" si="16"/>
        <v>507184186.08353001</v>
      </c>
      <c r="BT20" s="3">
        <f t="shared" ref="BT20:DV20" si="17">BS20+BT16</f>
        <v>515934186.08353001</v>
      </c>
      <c r="BU20" s="3">
        <f t="shared" si="17"/>
        <v>524684186.08353001</v>
      </c>
      <c r="BV20" s="3">
        <f t="shared" si="17"/>
        <v>533434186.08353001</v>
      </c>
      <c r="BW20" s="3">
        <f t="shared" si="17"/>
        <v>542184186.08352995</v>
      </c>
      <c r="BX20" s="3">
        <f t="shared" si="17"/>
        <v>550934186.08352995</v>
      </c>
      <c r="BY20" s="3">
        <f t="shared" si="17"/>
        <v>559684186.08352995</v>
      </c>
      <c r="BZ20" s="3">
        <f t="shared" si="17"/>
        <v>568434186.08352995</v>
      </c>
      <c r="CA20" s="3">
        <f t="shared" si="17"/>
        <v>577184186.08352995</v>
      </c>
      <c r="CB20" s="3">
        <f t="shared" si="17"/>
        <v>585934186.08352995</v>
      </c>
      <c r="CC20" s="3">
        <f t="shared" si="17"/>
        <v>594684186.08352995</v>
      </c>
      <c r="CD20" s="3">
        <f t="shared" si="17"/>
        <v>603434186.08352995</v>
      </c>
      <c r="CE20" s="3">
        <f t="shared" si="17"/>
        <v>612184186.08352995</v>
      </c>
      <c r="CF20" s="3">
        <f t="shared" si="17"/>
        <v>620934186.08352995</v>
      </c>
      <c r="CG20" s="3">
        <f t="shared" si="17"/>
        <v>629684186.08352995</v>
      </c>
      <c r="CH20" s="3">
        <f t="shared" si="17"/>
        <v>638434186.08352995</v>
      </c>
      <c r="CI20" s="3">
        <f t="shared" si="17"/>
        <v>647184186.08352995</v>
      </c>
      <c r="CJ20" s="3">
        <f t="shared" si="17"/>
        <v>655934186.08352995</v>
      </c>
      <c r="CK20" s="3">
        <f t="shared" si="17"/>
        <v>664684186.08352995</v>
      </c>
      <c r="CL20" s="3">
        <f t="shared" si="17"/>
        <v>673434186.08352995</v>
      </c>
      <c r="CM20" s="3">
        <f t="shared" si="17"/>
        <v>682184186.08352995</v>
      </c>
      <c r="CN20" s="3">
        <f t="shared" si="17"/>
        <v>690934186.08352995</v>
      </c>
      <c r="CO20" s="3">
        <f t="shared" si="17"/>
        <v>699684186.08352995</v>
      </c>
      <c r="CP20" s="3">
        <f t="shared" si="17"/>
        <v>708434186.08352995</v>
      </c>
      <c r="CQ20" s="3">
        <f t="shared" si="17"/>
        <v>717184186.08352995</v>
      </c>
      <c r="CR20" s="3">
        <f t="shared" si="17"/>
        <v>725934186.08352995</v>
      </c>
      <c r="CS20" s="3">
        <f t="shared" si="17"/>
        <v>734684186.08352995</v>
      </c>
      <c r="CT20" s="3">
        <f t="shared" si="17"/>
        <v>743434186.08352995</v>
      </c>
      <c r="CU20" s="3">
        <f t="shared" si="17"/>
        <v>752184186.08352995</v>
      </c>
      <c r="CV20" s="3">
        <f t="shared" si="17"/>
        <v>760934186.08352995</v>
      </c>
      <c r="CW20" s="3">
        <f t="shared" si="17"/>
        <v>769684186.08352995</v>
      </c>
      <c r="CX20" s="3">
        <f t="shared" si="17"/>
        <v>778434186.08352995</v>
      </c>
      <c r="CY20" s="3">
        <f t="shared" si="17"/>
        <v>787184186.08352995</v>
      </c>
      <c r="CZ20" s="3">
        <f t="shared" si="17"/>
        <v>795934186.08352995</v>
      </c>
      <c r="DA20" s="3">
        <f t="shared" si="17"/>
        <v>804684186.08352995</v>
      </c>
      <c r="DB20" s="3">
        <f t="shared" si="17"/>
        <v>813434186.08352995</v>
      </c>
      <c r="DC20" s="3">
        <f t="shared" si="17"/>
        <v>822184186.08352995</v>
      </c>
      <c r="DD20" s="3">
        <f t="shared" si="17"/>
        <v>830934186.08352995</v>
      </c>
      <c r="DE20" s="3">
        <f t="shared" si="17"/>
        <v>839684186.08352995</v>
      </c>
      <c r="DF20" s="3">
        <f t="shared" si="17"/>
        <v>848434186.08352995</v>
      </c>
      <c r="DG20" s="3">
        <f t="shared" si="17"/>
        <v>857184186.08352995</v>
      </c>
      <c r="DH20" s="3">
        <f t="shared" si="17"/>
        <v>865934186.08352995</v>
      </c>
      <c r="DI20" s="3">
        <f t="shared" si="17"/>
        <v>874684186.08352995</v>
      </c>
      <c r="DJ20" s="3">
        <f t="shared" si="17"/>
        <v>883434186.08352995</v>
      </c>
      <c r="DK20" s="3">
        <f t="shared" si="17"/>
        <v>892184186.08352995</v>
      </c>
      <c r="DL20" s="3">
        <f t="shared" si="17"/>
        <v>900934186.08352995</v>
      </c>
      <c r="DM20" s="3">
        <f t="shared" si="17"/>
        <v>910517519.41686332</v>
      </c>
      <c r="DN20" s="3">
        <f t="shared" si="17"/>
        <v>920100852.7501967</v>
      </c>
      <c r="DO20" s="3">
        <f t="shared" si="17"/>
        <v>929684186.08353007</v>
      </c>
      <c r="DP20" s="3">
        <f t="shared" si="17"/>
        <v>939267519.41686344</v>
      </c>
      <c r="DQ20" s="3">
        <f t="shared" si="17"/>
        <v>948850852.75019681</v>
      </c>
      <c r="DR20" s="3">
        <f t="shared" si="17"/>
        <v>958434186.08353019</v>
      </c>
      <c r="DS20" s="3">
        <f t="shared" si="17"/>
        <v>968017519.41686356</v>
      </c>
      <c r="DT20" s="3">
        <f t="shared" si="17"/>
        <v>977600852.75019693</v>
      </c>
      <c r="DU20" s="3">
        <f t="shared" si="17"/>
        <v>987184186.08353031</v>
      </c>
      <c r="DV20" s="3">
        <f t="shared" si="17"/>
        <v>996767519.41686368</v>
      </c>
      <c r="DX20" s="40"/>
      <c r="EB20" s="9" t="s">
        <v>163</v>
      </c>
      <c r="EC20" s="40" t="e">
        <f>+EE20-EE7</f>
        <v>#REF!</v>
      </c>
      <c r="ED20" s="20" t="str">
        <f t="shared" si="2"/>
        <v>Dec Y1</v>
      </c>
      <c r="EE20" s="40" t="e">
        <f t="shared" si="3"/>
        <v>#REF!</v>
      </c>
      <c r="EF20" s="31" t="s">
        <v>56</v>
      </c>
      <c r="EG20" s="40" t="e">
        <f t="shared" si="3"/>
        <v>#REF!</v>
      </c>
      <c r="EH20" s="40" t="e">
        <f t="shared" si="4"/>
        <v>#REF!</v>
      </c>
      <c r="EJ20" s="20" t="s">
        <v>316</v>
      </c>
      <c r="EK20" s="40" t="e">
        <f>+#REF!+ROUND(IF(#REF!="monthly",#REF!/9,IF(#REF!="quarterly",#REF!/3,IF(#REF!="every 6 months",(#REF!/3)*2,IF(#REF!="annually",#REF!,0))))+EK19,0)*0+3*0</f>
        <v>#REF!</v>
      </c>
      <c r="EL20" s="73">
        <f t="shared" si="5"/>
        <v>2.5000000000000001E-3</v>
      </c>
      <c r="EM20" s="40" t="e">
        <f t="shared" si="10"/>
        <v>#REF!</v>
      </c>
      <c r="EN20" s="40" t="e">
        <f t="shared" si="11"/>
        <v>#REF!</v>
      </c>
      <c r="EP20" s="20" t="str">
        <f t="shared" si="6"/>
        <v>Dec Y1</v>
      </c>
      <c r="EQ20" s="40" t="e">
        <f>#REF!+ROUND((IF(#REF!="monthly",#REF!/9,IF(#REF!="quarterly",#REF!/3,IF(#REF!="every 6 months",(#REF!/3)*2,IF(#REF!="annually",#REF!,0))))+IF(#REF!="monthly",#REF!/9,IF(#REF!="quarterly",#REF!/3,IF(#REF!="every 6 months",(#REF!/3)*2,IF(#REF!="annually",#REF!,0)))))*0+EQ19+3*0,0)</f>
        <v>#REF!</v>
      </c>
      <c r="ER20" s="73">
        <f t="shared" si="7"/>
        <v>2.9999999999999996E-3</v>
      </c>
      <c r="ES20" s="40" t="e">
        <f t="shared" si="12"/>
        <v>#REF!</v>
      </c>
      <c r="ET20" s="40" t="e">
        <f t="shared" si="13"/>
        <v>#REF!</v>
      </c>
      <c r="EV20" s="20" t="str">
        <f t="shared" si="8"/>
        <v>Dec Y1</v>
      </c>
      <c r="EW20" s="40" t="e">
        <f>#REF!+(IF(#REF!="monthly",#REF!/12,IF(#REF!="quarterly",#REF!/4,IF(#REF!="every 6 months",#REF!/2,IF(#REF!="annually",#REF!,0)))))*0+EW19</f>
        <v>#REF!</v>
      </c>
      <c r="EX20" s="73">
        <f t="shared" si="9"/>
        <v>3.6666666666666666E-3</v>
      </c>
      <c r="EY20" s="40" t="e">
        <f t="shared" si="14"/>
        <v>#REF!</v>
      </c>
      <c r="EZ20" s="40" t="e">
        <f t="shared" si="15"/>
        <v>#REF!</v>
      </c>
    </row>
    <row r="21" spans="1:156" x14ac:dyDescent="0.25">
      <c r="A21" s="49" t="s">
        <v>66</v>
      </c>
      <c r="B21" s="3" t="s">
        <v>524</v>
      </c>
      <c r="F21" s="3">
        <v>-14740.964385000001</v>
      </c>
      <c r="G21" s="3">
        <f>F21-SUM(G33:G34)</f>
        <v>-18488.834385000002</v>
      </c>
      <c r="H21" s="3">
        <f t="shared" ref="H21:BS21" si="18">G21-SUM(H33:H34)</f>
        <v>-24727.174385000002</v>
      </c>
      <c r="I21" s="3">
        <f t="shared" si="18"/>
        <v>-32569.054385000003</v>
      </c>
      <c r="J21" s="3">
        <f t="shared" si="18"/>
        <v>-44003.414385000004</v>
      </c>
      <c r="K21" s="3">
        <f t="shared" si="18"/>
        <v>-56269.474385000009</v>
      </c>
      <c r="L21" s="3">
        <f t="shared" si="18"/>
        <v>-69442.92438500002</v>
      </c>
      <c r="M21" s="3">
        <f t="shared" si="18"/>
        <v>-85995.134385000027</v>
      </c>
      <c r="N21" s="3">
        <f t="shared" si="18"/>
        <v>-104772.29438500003</v>
      </c>
      <c r="O21" s="3">
        <f t="shared" si="18"/>
        <v>-127059.06438500003</v>
      </c>
      <c r="P21" s="3">
        <f t="shared" si="18"/>
        <v>-154594.56438500003</v>
      </c>
      <c r="Q21" s="3">
        <f t="shared" si="18"/>
        <v>-193344.89438500005</v>
      </c>
      <c r="R21" s="3">
        <f t="shared" si="18"/>
        <v>-235356.27438500003</v>
      </c>
      <c r="S21" s="3">
        <f t="shared" si="18"/>
        <v>-284505.69438500004</v>
      </c>
      <c r="T21" s="3">
        <f t="shared" si="18"/>
        <v>-348192.76438499999</v>
      </c>
      <c r="U21" s="3">
        <f t="shared" si="18"/>
        <v>-422772.79438499996</v>
      </c>
      <c r="V21" s="3">
        <f t="shared" si="18"/>
        <v>-504937.17438499996</v>
      </c>
      <c r="W21" s="3">
        <f t="shared" si="18"/>
        <v>-587313.48438499996</v>
      </c>
      <c r="X21" s="3">
        <f t="shared" si="18"/>
        <v>-670935.54438500002</v>
      </c>
      <c r="Y21" s="3">
        <f t="shared" si="18"/>
        <v>-761265.03438500001</v>
      </c>
      <c r="Z21" s="3">
        <f t="shared" si="18"/>
        <v>-853894.06438500003</v>
      </c>
      <c r="AA21" s="3">
        <f t="shared" si="18"/>
        <v>-956377.27438500011</v>
      </c>
      <c r="AB21" s="3">
        <f t="shared" si="18"/>
        <v>-1067338.5243850001</v>
      </c>
      <c r="AC21" s="3">
        <f t="shared" si="18"/>
        <v>-1180472.944385</v>
      </c>
      <c r="AD21" s="3">
        <f t="shared" si="18"/>
        <v>-1297378.5543850001</v>
      </c>
      <c r="AE21" s="3">
        <f t="shared" si="18"/>
        <v>-1416151.3843850002</v>
      </c>
      <c r="AF21" s="3">
        <f t="shared" si="18"/>
        <v>-1547066.6943850003</v>
      </c>
      <c r="AG21" s="3">
        <f t="shared" si="18"/>
        <v>-1690124.4743850003</v>
      </c>
      <c r="AH21" s="3">
        <f t="shared" si="18"/>
        <v>-1845324.7243850003</v>
      </c>
      <c r="AI21" s="3">
        <f t="shared" si="18"/>
        <v>-2012667.4443850003</v>
      </c>
      <c r="AJ21" s="3">
        <f t="shared" si="18"/>
        <v>-2192152.6343850004</v>
      </c>
      <c r="AK21" s="3">
        <f t="shared" si="18"/>
        <v>-2383780.3043850004</v>
      </c>
      <c r="AL21" s="3">
        <f t="shared" si="18"/>
        <v>-2587550.4443850005</v>
      </c>
      <c r="AM21" s="3">
        <f t="shared" si="18"/>
        <v>-2803463.0543850004</v>
      </c>
      <c r="AN21" s="3">
        <f t="shared" si="18"/>
        <v>-3031518.1343850004</v>
      </c>
      <c r="AO21" s="3">
        <f t="shared" si="18"/>
        <v>-3271715.6943850005</v>
      </c>
      <c r="AP21" s="3">
        <f t="shared" si="18"/>
        <v>-3524055.7243850008</v>
      </c>
      <c r="AQ21" s="3">
        <f t="shared" si="18"/>
        <v>-3788538.2243850008</v>
      </c>
      <c r="AR21" s="3">
        <f t="shared" si="18"/>
        <v>-4065163.194385001</v>
      </c>
      <c r="AS21" s="3">
        <f t="shared" si="18"/>
        <v>-4353930.6343850009</v>
      </c>
      <c r="AT21" s="3">
        <f t="shared" si="18"/>
        <v>-4657850.1643850012</v>
      </c>
      <c r="AU21" s="3">
        <f t="shared" si="18"/>
        <v>-4976921.7743850015</v>
      </c>
      <c r="AV21" s="3">
        <f t="shared" si="18"/>
        <v>-5311145.464385001</v>
      </c>
      <c r="AW21" s="3">
        <f t="shared" si="18"/>
        <v>-5660521.2443850012</v>
      </c>
      <c r="AX21" s="3">
        <f t="shared" si="18"/>
        <v>-6025049.1043850016</v>
      </c>
      <c r="AY21" s="3">
        <f t="shared" si="18"/>
        <v>-6404729.0443850011</v>
      </c>
      <c r="AZ21" s="3">
        <f t="shared" si="18"/>
        <v>-6799561.0743850013</v>
      </c>
      <c r="BA21" s="3">
        <f t="shared" si="18"/>
        <v>-7209545.1843850017</v>
      </c>
      <c r="BB21" s="3">
        <f t="shared" si="18"/>
        <v>-7634681.3743850011</v>
      </c>
      <c r="BC21" s="3">
        <f t="shared" si="18"/>
        <v>-8074969.6543850014</v>
      </c>
      <c r="BD21" s="3">
        <f t="shared" si="18"/>
        <v>-8530410.0143850017</v>
      </c>
      <c r="BE21" s="3">
        <f t="shared" si="18"/>
        <v>-9001002.4543850012</v>
      </c>
      <c r="BF21" s="3">
        <f t="shared" si="18"/>
        <v>-9486746.9843850005</v>
      </c>
      <c r="BG21" s="3">
        <f t="shared" si="18"/>
        <v>-9987643.5943849999</v>
      </c>
      <c r="BH21" s="3">
        <f t="shared" si="18"/>
        <v>-10503692.284384999</v>
      </c>
      <c r="BI21" s="3">
        <f t="shared" si="18"/>
        <v>-11034893.064384999</v>
      </c>
      <c r="BJ21" s="3">
        <f t="shared" si="18"/>
        <v>-11581245.924384998</v>
      </c>
      <c r="BK21" s="3">
        <f t="shared" si="18"/>
        <v>-12142750.864384998</v>
      </c>
      <c r="BL21" s="3">
        <f t="shared" si="18"/>
        <v>-12719407.894384997</v>
      </c>
      <c r="BM21" s="3">
        <f t="shared" si="18"/>
        <v>-13311217.004384996</v>
      </c>
      <c r="BN21" s="3">
        <f t="shared" si="18"/>
        <v>-13918178.194384996</v>
      </c>
      <c r="BO21" s="3">
        <f t="shared" si="18"/>
        <v>-14540291.474384995</v>
      </c>
      <c r="BP21" s="3">
        <f t="shared" si="18"/>
        <v>-15177556.834384995</v>
      </c>
      <c r="BQ21" s="3">
        <f t="shared" si="18"/>
        <v>-15829974.274384994</v>
      </c>
      <c r="BR21" s="3">
        <f t="shared" si="18"/>
        <v>-16497543.804384993</v>
      </c>
      <c r="BS21" s="3">
        <f t="shared" si="18"/>
        <v>-17180265.414384995</v>
      </c>
      <c r="BT21" s="3">
        <f t="shared" ref="BT21:DV21" si="19">BS21-SUM(BT33:BT34)</f>
        <v>-17878139.104384996</v>
      </c>
      <c r="BU21" s="3">
        <f t="shared" si="19"/>
        <v>-18591164.884384997</v>
      </c>
      <c r="BV21" s="3">
        <f t="shared" si="19"/>
        <v>-19319342.744384997</v>
      </c>
      <c r="BW21" s="3">
        <f t="shared" si="19"/>
        <v>-20062672.684384998</v>
      </c>
      <c r="BX21" s="3">
        <f t="shared" si="19"/>
        <v>-20821154.714384999</v>
      </c>
      <c r="BY21" s="3">
        <f t="shared" si="19"/>
        <v>-21594788.824384999</v>
      </c>
      <c r="BZ21" s="3">
        <f t="shared" si="19"/>
        <v>-22383575.014385</v>
      </c>
      <c r="CA21" s="3">
        <f t="shared" si="19"/>
        <v>-23187513.294385001</v>
      </c>
      <c r="CB21" s="3">
        <f t="shared" si="19"/>
        <v>-24006603.654385</v>
      </c>
      <c r="CC21" s="3">
        <f t="shared" si="19"/>
        <v>-24840846.094385002</v>
      </c>
      <c r="CD21" s="3">
        <f t="shared" si="19"/>
        <v>-25690240.624385003</v>
      </c>
      <c r="CE21" s="3">
        <f t="shared" si="19"/>
        <v>-26554787.234385002</v>
      </c>
      <c r="CF21" s="3">
        <f t="shared" si="19"/>
        <v>-27434485.924385004</v>
      </c>
      <c r="CG21" s="3">
        <f t="shared" si="19"/>
        <v>-28329336.704385005</v>
      </c>
      <c r="CH21" s="3">
        <f t="shared" si="19"/>
        <v>-29239339.564385004</v>
      </c>
      <c r="CI21" s="3">
        <f t="shared" si="19"/>
        <v>-30164494.504385006</v>
      </c>
      <c r="CJ21" s="3">
        <f t="shared" si="19"/>
        <v>-31104801.534385007</v>
      </c>
      <c r="CK21" s="3">
        <f t="shared" si="19"/>
        <v>-32060260.644385006</v>
      </c>
      <c r="CL21" s="3">
        <f t="shared" si="19"/>
        <v>-33030871.834385008</v>
      </c>
      <c r="CM21" s="3">
        <f t="shared" si="19"/>
        <v>-34016635.114385009</v>
      </c>
      <c r="CN21" s="3">
        <f t="shared" si="19"/>
        <v>-35017550.474385008</v>
      </c>
      <c r="CO21" s="3">
        <f t="shared" si="19"/>
        <v>-36033617.914385006</v>
      </c>
      <c r="CP21" s="3">
        <f t="shared" si="19"/>
        <v>-37064837.444385007</v>
      </c>
      <c r="CQ21" s="3">
        <f t="shared" si="19"/>
        <v>-38111209.054385006</v>
      </c>
      <c r="CR21" s="3">
        <f t="shared" si="19"/>
        <v>-39172732.744385004</v>
      </c>
      <c r="CS21" s="3">
        <f t="shared" si="19"/>
        <v>-40249408.524385005</v>
      </c>
      <c r="CT21" s="3">
        <f t="shared" si="19"/>
        <v>-41341236.384385005</v>
      </c>
      <c r="CU21" s="3">
        <f t="shared" si="19"/>
        <v>-42448216.324385002</v>
      </c>
      <c r="CV21" s="3">
        <f t="shared" si="19"/>
        <v>-43570348.354385003</v>
      </c>
      <c r="CW21" s="3">
        <f t="shared" si="19"/>
        <v>-44707632.464385003</v>
      </c>
      <c r="CX21" s="3">
        <f t="shared" si="19"/>
        <v>-45860068.654385</v>
      </c>
      <c r="CY21" s="3">
        <f t="shared" si="19"/>
        <v>-47027656.934385002</v>
      </c>
      <c r="CZ21" s="3">
        <f t="shared" si="19"/>
        <v>-48210243.134385005</v>
      </c>
      <c r="DA21" s="3">
        <f t="shared" si="19"/>
        <v>-49407827.244385004</v>
      </c>
      <c r="DB21" s="3">
        <f t="shared" si="19"/>
        <v>-50620409.274385005</v>
      </c>
      <c r="DC21" s="3">
        <f t="shared" si="19"/>
        <v>-51847989.224385008</v>
      </c>
      <c r="DD21" s="3">
        <f t="shared" si="19"/>
        <v>-53090567.084385008</v>
      </c>
      <c r="DE21" s="3">
        <f t="shared" si="19"/>
        <v>-54348142.864385009</v>
      </c>
      <c r="DF21" s="3">
        <f t="shared" si="19"/>
        <v>-55620716.564385012</v>
      </c>
      <c r="DG21" s="3">
        <f t="shared" si="19"/>
        <v>-56908288.174385011</v>
      </c>
      <c r="DH21" s="3">
        <f t="shared" si="19"/>
        <v>-58210857.704385012</v>
      </c>
      <c r="DI21" s="3">
        <f t="shared" si="19"/>
        <v>-59528425.154385015</v>
      </c>
      <c r="DJ21" s="3">
        <f t="shared" si="19"/>
        <v>-60860990.514385015</v>
      </c>
      <c r="DK21" s="3">
        <f t="shared" si="19"/>
        <v>-62208553.794385016</v>
      </c>
      <c r="DL21" s="3">
        <f t="shared" si="19"/>
        <v>-63571114.994385019</v>
      </c>
      <c r="DM21" s="3">
        <f t="shared" si="19"/>
        <v>-64948674.104385018</v>
      </c>
      <c r="DN21" s="3">
        <f t="shared" si="19"/>
        <v>-66342828.354385018</v>
      </c>
      <c r="DO21" s="3">
        <f t="shared" si="19"/>
        <v>-67753577.754385024</v>
      </c>
      <c r="DP21" s="3">
        <f t="shared" si="19"/>
        <v>-69180922.284385026</v>
      </c>
      <c r="DQ21" s="3">
        <f t="shared" si="19"/>
        <v>-70624861.954385027</v>
      </c>
      <c r="DR21" s="3">
        <f t="shared" si="19"/>
        <v>-72085396.76438503</v>
      </c>
      <c r="DS21" s="3">
        <f t="shared" si="19"/>
        <v>-73562526.714385033</v>
      </c>
      <c r="DT21" s="3">
        <f t="shared" si="19"/>
        <v>-75056251.794385031</v>
      </c>
      <c r="DU21" s="3">
        <f t="shared" si="19"/>
        <v>-76566572.024385035</v>
      </c>
      <c r="DV21" s="3">
        <f t="shared" si="19"/>
        <v>-78093487.384385034</v>
      </c>
      <c r="DX21" s="40"/>
      <c r="EC21" s="40" t="e">
        <f>R20-EC20</f>
        <v>#REF!</v>
      </c>
      <c r="EE21" s="24"/>
      <c r="EF21" s="7"/>
      <c r="EG21" s="40"/>
      <c r="EH21" s="40"/>
      <c r="EI21" s="8"/>
      <c r="EJ21" s="7">
        <f>$EJ$2</f>
        <v>367</v>
      </c>
      <c r="EK21" s="24"/>
      <c r="EL21" s="7"/>
      <c r="EM21" s="40"/>
      <c r="EN21" s="40"/>
      <c r="EP21" s="7">
        <f>$EP$2</f>
        <v>355</v>
      </c>
      <c r="EQ21" s="24"/>
      <c r="ER21" s="7"/>
      <c r="ES21" s="40"/>
      <c r="ET21" s="40"/>
      <c r="EV21" s="7">
        <f>$EV$2</f>
        <v>364</v>
      </c>
      <c r="EW21" s="24"/>
      <c r="EX21" s="7"/>
      <c r="EY21" s="40"/>
      <c r="EZ21" s="40"/>
    </row>
    <row r="22" spans="1:156" x14ac:dyDescent="0.25">
      <c r="A22" s="50" t="s">
        <v>67</v>
      </c>
      <c r="B22" s="36" t="s">
        <v>25</v>
      </c>
      <c r="C22" s="36"/>
      <c r="D22" s="36"/>
      <c r="E22" s="36"/>
      <c r="F22" s="12">
        <v>58715208.560000002</v>
      </c>
      <c r="G22" s="12">
        <f>F22+G15-G16</f>
        <v>60088369.06000001</v>
      </c>
      <c r="H22" s="12">
        <f>G22+H15-H16</f>
        <v>63938347.229999997</v>
      </c>
      <c r="I22" s="12">
        <f t="shared" ref="I22:K22" si="20">H22+I15-I16</f>
        <v>66559359.720000006</v>
      </c>
      <c r="J22" s="12">
        <f t="shared" si="20"/>
        <v>73499837.770000026</v>
      </c>
      <c r="K22" s="12">
        <f t="shared" si="20"/>
        <v>81422561.100000024</v>
      </c>
      <c r="L22" s="12">
        <f t="shared" ref="L22:R22" si="21">K22+L15-L16</f>
        <v>85052628.110000029</v>
      </c>
      <c r="M22" s="12">
        <f t="shared" si="21"/>
        <v>91546980.830000028</v>
      </c>
      <c r="N22" s="12">
        <f t="shared" si="21"/>
        <v>97865151.420000017</v>
      </c>
      <c r="O22" s="12">
        <f t="shared" si="21"/>
        <v>101212061.31</v>
      </c>
      <c r="P22" s="12">
        <f t="shared" si="21"/>
        <v>95032729.50999999</v>
      </c>
      <c r="Q22" s="12">
        <f t="shared" si="21"/>
        <v>99852827.579999983</v>
      </c>
      <c r="R22" s="12">
        <f t="shared" si="21"/>
        <v>97815850.11999999</v>
      </c>
      <c r="S22" s="12">
        <f t="shared" ref="S22:T22" si="22">R22+S15-S16</f>
        <v>85178543.857475862</v>
      </c>
      <c r="T22" s="12">
        <f t="shared" si="22"/>
        <v>78121922.344951734</v>
      </c>
      <c r="U22" s="12">
        <f t="shared" ref="U22" si="23">T22+U15-U16</f>
        <v>75789677.192427605</v>
      </c>
      <c r="V22" s="12">
        <f t="shared" ref="V22" si="24">U22+V15-V16</f>
        <v>84191202.512095287</v>
      </c>
      <c r="W22" s="12">
        <f t="shared" ref="W22" si="25">V22+W15-W16</f>
        <v>91491798.095045537</v>
      </c>
      <c r="X22" s="12">
        <f t="shared" ref="X22" si="26">W22+X15-X16</f>
        <v>90880851.73643674</v>
      </c>
      <c r="Y22" s="12">
        <f t="shared" ref="Y22" si="27">X22+Y15-Y16</f>
        <v>96582403.030181214</v>
      </c>
      <c r="Z22" s="12">
        <f t="shared" ref="Z22" si="28">Y22+Z15-Z16</f>
        <v>91347988.283351138</v>
      </c>
      <c r="AA22" s="12">
        <f t="shared" ref="AA22:AF22" si="29">Z22+AA15-AA16</f>
        <v>88336456.960476533</v>
      </c>
      <c r="AB22" s="12">
        <f t="shared" si="29"/>
        <v>94314449.248713046</v>
      </c>
      <c r="AC22" s="12">
        <f t="shared" si="29"/>
        <v>96391792.761747822</v>
      </c>
      <c r="AD22" s="12">
        <f t="shared" si="29"/>
        <v>100516753.78352991</v>
      </c>
      <c r="AE22" s="12">
        <f t="shared" si="29"/>
        <v>102086985.65613492</v>
      </c>
      <c r="AF22" s="12">
        <f t="shared" si="29"/>
        <v>103657217.52873993</v>
      </c>
      <c r="AG22" s="12">
        <f t="shared" ref="AG22" si="30">AF22+AG15-AG16</f>
        <v>105227449.40134494</v>
      </c>
      <c r="AH22" s="12">
        <f t="shared" ref="AH22" si="31">AG22+AH15-AH16</f>
        <v>106797681.27394995</v>
      </c>
      <c r="AI22" s="12">
        <f t="shared" ref="AI22" si="32">AH22+AI15-AI16</f>
        <v>108367913.14655496</v>
      </c>
      <c r="AJ22" s="12">
        <f t="shared" ref="AJ22" si="33">AI22+AJ15-AJ16</f>
        <v>109938145.01915997</v>
      </c>
      <c r="AK22" s="12">
        <f t="shared" ref="AK22" si="34">AJ22+AK15-AK16</f>
        <v>111508376.89176498</v>
      </c>
      <c r="AL22" s="12">
        <f t="shared" ref="AL22" si="35">AK22+AL15-AL16</f>
        <v>113078608.76436999</v>
      </c>
      <c r="AM22" s="12">
        <f t="shared" ref="AM22:AR22" si="36">AL22+AM15-AM16</f>
        <v>114648840.63697501</v>
      </c>
      <c r="AN22" s="12">
        <f t="shared" si="36"/>
        <v>116219072.50958002</v>
      </c>
      <c r="AO22" s="12">
        <f t="shared" si="36"/>
        <v>117789304.38218503</v>
      </c>
      <c r="AP22" s="12">
        <f t="shared" si="36"/>
        <v>119359536.25479004</v>
      </c>
      <c r="AQ22" s="12">
        <f t="shared" si="36"/>
        <v>120929768.12739505</v>
      </c>
      <c r="AR22" s="12">
        <f t="shared" si="36"/>
        <v>122500000.00000006</v>
      </c>
      <c r="AS22" s="12">
        <f t="shared" ref="AS22" si="37">AR22+AS15-AS16</f>
        <v>122500000.00000006</v>
      </c>
      <c r="AT22" s="12">
        <f t="shared" ref="AT22" si="38">AS22+AT15-AT16</f>
        <v>122500000.00000006</v>
      </c>
      <c r="AU22" s="12">
        <f t="shared" ref="AU22" si="39">AT22+AU15-AU16</f>
        <v>122500000.00000006</v>
      </c>
      <c r="AV22" s="12">
        <f t="shared" ref="AV22" si="40">AU22+AV15-AV16</f>
        <v>122500000.00000006</v>
      </c>
      <c r="AW22" s="12">
        <f t="shared" ref="AW22" si="41">AV22+AW15-AW16</f>
        <v>122500000.00000006</v>
      </c>
      <c r="AX22" s="12">
        <f t="shared" ref="AX22" si="42">AW22+AX15-AX16</f>
        <v>122500000.00000006</v>
      </c>
      <c r="AY22" s="12">
        <f t="shared" ref="AY22:BD22" si="43">AX22+AY15-AY16</f>
        <v>122500000.00000006</v>
      </c>
      <c r="AZ22" s="12">
        <f t="shared" si="43"/>
        <v>122500000.00000006</v>
      </c>
      <c r="BA22" s="12">
        <f t="shared" si="43"/>
        <v>122500000.00000006</v>
      </c>
      <c r="BB22" s="12">
        <f t="shared" si="43"/>
        <v>122500000.00000006</v>
      </c>
      <c r="BC22" s="12">
        <f t="shared" si="43"/>
        <v>122500000.00000006</v>
      </c>
      <c r="BD22" s="12">
        <f t="shared" si="43"/>
        <v>122500000.00000006</v>
      </c>
      <c r="BE22" s="12">
        <f t="shared" ref="BE22" si="44">BD22+BE15-BE16</f>
        <v>122500000.00000006</v>
      </c>
      <c r="BF22" s="12">
        <f t="shared" ref="BF22" si="45">BE22+BF15-BF16</f>
        <v>122500000.00000006</v>
      </c>
      <c r="BG22" s="12">
        <f t="shared" ref="BG22" si="46">BF22+BG15-BG16</f>
        <v>122500000.00000006</v>
      </c>
      <c r="BH22" s="12">
        <f t="shared" ref="BH22" si="47">BG22+BH15-BH16</f>
        <v>122500000.00000006</v>
      </c>
      <c r="BI22" s="12">
        <f t="shared" ref="BI22" si="48">BH22+BI15-BI16</f>
        <v>122500000.00000006</v>
      </c>
      <c r="BJ22" s="12">
        <f t="shared" ref="BJ22" si="49">BI22+BJ15-BJ16</f>
        <v>122500000.00000006</v>
      </c>
      <c r="BK22" s="12">
        <f t="shared" ref="BK22:BP22" si="50">BJ22+BK15-BK16</f>
        <v>122500000.00000006</v>
      </c>
      <c r="BL22" s="12">
        <f t="shared" si="50"/>
        <v>122500000.00000006</v>
      </c>
      <c r="BM22" s="12">
        <f t="shared" si="50"/>
        <v>122500000.00000006</v>
      </c>
      <c r="BN22" s="12">
        <f t="shared" si="50"/>
        <v>122500000.00000006</v>
      </c>
      <c r="BO22" s="12">
        <f t="shared" si="50"/>
        <v>122500000.00000006</v>
      </c>
      <c r="BP22" s="12">
        <f t="shared" si="50"/>
        <v>122500000.00000006</v>
      </c>
      <c r="BQ22" s="12">
        <f t="shared" ref="BQ22" si="51">BP22+BQ15-BQ16</f>
        <v>122500000.00000006</v>
      </c>
      <c r="BR22" s="12">
        <f t="shared" ref="BR22" si="52">BQ22+BR15-BR16</f>
        <v>122500000.00000006</v>
      </c>
      <c r="BS22" s="12">
        <f t="shared" ref="BS22" si="53">BR22+BS15-BS16</f>
        <v>122500000.00000006</v>
      </c>
      <c r="BT22" s="12">
        <f t="shared" ref="BT22" si="54">BS22+BT15-BT16</f>
        <v>122500000.00000006</v>
      </c>
      <c r="BU22" s="12">
        <f t="shared" ref="BU22" si="55">BT22+BU15-BU16</f>
        <v>122500000.00000006</v>
      </c>
      <c r="BV22" s="12">
        <f t="shared" ref="BV22" si="56">BU22+BV15-BV16</f>
        <v>122500000.00000006</v>
      </c>
      <c r="BW22" s="12">
        <f t="shared" ref="BW22:CB22" si="57">BV22+BW15-BW16</f>
        <v>122500000.00000006</v>
      </c>
      <c r="BX22" s="12">
        <f t="shared" si="57"/>
        <v>122500000.00000006</v>
      </c>
      <c r="BY22" s="12">
        <f t="shared" si="57"/>
        <v>122500000.00000006</v>
      </c>
      <c r="BZ22" s="12">
        <f t="shared" si="57"/>
        <v>122500000.00000006</v>
      </c>
      <c r="CA22" s="12">
        <f t="shared" si="57"/>
        <v>122500000.00000006</v>
      </c>
      <c r="CB22" s="12">
        <f t="shared" si="57"/>
        <v>122500000.00000006</v>
      </c>
      <c r="CC22" s="12">
        <f t="shared" ref="CC22" si="58">CB22+CC15-CC16</f>
        <v>122500000.00000006</v>
      </c>
      <c r="CD22" s="12">
        <f t="shared" ref="CD22" si="59">CC22+CD15-CD16</f>
        <v>122500000.00000006</v>
      </c>
      <c r="CE22" s="12">
        <f t="shared" ref="CE22" si="60">CD22+CE15-CE16</f>
        <v>122500000.00000006</v>
      </c>
      <c r="CF22" s="12">
        <f t="shared" ref="CF22" si="61">CE22+CF15-CF16</f>
        <v>122500000.00000006</v>
      </c>
      <c r="CG22" s="12">
        <f t="shared" ref="CG22" si="62">CF22+CG15-CG16</f>
        <v>122500000.00000006</v>
      </c>
      <c r="CH22" s="12">
        <f t="shared" ref="CH22" si="63">CG22+CH15-CH16</f>
        <v>122500000.00000006</v>
      </c>
      <c r="CI22" s="12">
        <f t="shared" ref="CI22:CN22" si="64">CH22+CI15-CI16</f>
        <v>122500000.00000006</v>
      </c>
      <c r="CJ22" s="12">
        <f t="shared" si="64"/>
        <v>122500000.00000006</v>
      </c>
      <c r="CK22" s="12">
        <f t="shared" si="64"/>
        <v>122500000.00000006</v>
      </c>
      <c r="CL22" s="12">
        <f t="shared" si="64"/>
        <v>122500000.00000006</v>
      </c>
      <c r="CM22" s="12">
        <f t="shared" si="64"/>
        <v>122500000.00000006</v>
      </c>
      <c r="CN22" s="12">
        <f t="shared" si="64"/>
        <v>122500000.00000006</v>
      </c>
      <c r="CO22" s="12">
        <f t="shared" ref="CO22" si="65">CN22+CO15-CO16</f>
        <v>122500000.00000006</v>
      </c>
      <c r="CP22" s="12">
        <f t="shared" ref="CP22" si="66">CO22+CP15-CP16</f>
        <v>122500000.00000006</v>
      </c>
      <c r="CQ22" s="12">
        <f t="shared" ref="CQ22" si="67">CP22+CQ15-CQ16</f>
        <v>122500000.00000006</v>
      </c>
      <c r="CR22" s="12">
        <f t="shared" ref="CR22" si="68">CQ22+CR15-CR16</f>
        <v>122500000.00000006</v>
      </c>
      <c r="CS22" s="12">
        <f t="shared" ref="CS22" si="69">CR22+CS15-CS16</f>
        <v>122500000.00000006</v>
      </c>
      <c r="CT22" s="12">
        <f t="shared" ref="CT22" si="70">CS22+CT15-CT16</f>
        <v>122500000.00000006</v>
      </c>
      <c r="CU22" s="12">
        <f t="shared" ref="CU22:CZ22" si="71">CT22+CU15-CU16</f>
        <v>122500000.00000006</v>
      </c>
      <c r="CV22" s="12">
        <f t="shared" si="71"/>
        <v>122500000.00000006</v>
      </c>
      <c r="CW22" s="12">
        <f t="shared" si="71"/>
        <v>122500000.00000006</v>
      </c>
      <c r="CX22" s="12">
        <f t="shared" si="71"/>
        <v>122500000.00000006</v>
      </c>
      <c r="CY22" s="12">
        <f t="shared" si="71"/>
        <v>123333333.33333339</v>
      </c>
      <c r="CZ22" s="12">
        <f t="shared" si="71"/>
        <v>124166666.66666672</v>
      </c>
      <c r="DA22" s="12">
        <f t="shared" ref="DA22" si="72">CZ22+DA15-DA16</f>
        <v>125000000.00000004</v>
      </c>
      <c r="DB22" s="12">
        <f t="shared" ref="DB22" si="73">DA22+DB15-DB16</f>
        <v>125833333.33333337</v>
      </c>
      <c r="DC22" s="12">
        <f t="shared" ref="DC22" si="74">DB22+DC15-DC16</f>
        <v>126666666.66666672</v>
      </c>
      <c r="DD22" s="12">
        <f t="shared" ref="DD22" si="75">DC22+DD15-DD16</f>
        <v>127500000.00000006</v>
      </c>
      <c r="DE22" s="12">
        <f t="shared" ref="DE22" si="76">DD22+DE15-DE16</f>
        <v>128333333.3333334</v>
      </c>
      <c r="DF22" s="12">
        <f t="shared" ref="DF22" si="77">DE22+DF15-DF16</f>
        <v>129166666.66666675</v>
      </c>
      <c r="DG22" s="12">
        <f t="shared" ref="DG22:DL22" si="78">DF22+DG15-DG16</f>
        <v>130000000.00000009</v>
      </c>
      <c r="DH22" s="12">
        <f t="shared" si="78"/>
        <v>130833333.33333343</v>
      </c>
      <c r="DI22" s="12">
        <f t="shared" si="78"/>
        <v>131666666.66666678</v>
      </c>
      <c r="DJ22" s="12">
        <f t="shared" si="78"/>
        <v>132500000.00000012</v>
      </c>
      <c r="DK22" s="12">
        <f t="shared" si="78"/>
        <v>133333333.33333346</v>
      </c>
      <c r="DL22" s="12">
        <f t="shared" si="78"/>
        <v>134166666.66666681</v>
      </c>
      <c r="DM22" s="12">
        <f t="shared" ref="DM22" si="79">DL22+DM15-DM16</f>
        <v>134166666.66666682</v>
      </c>
      <c r="DN22" s="12">
        <f t="shared" ref="DN22" si="80">DM22+DN15-DN16</f>
        <v>134166666.66666682</v>
      </c>
      <c r="DO22" s="12">
        <f t="shared" ref="DO22" si="81">DN22+DO15-DO16</f>
        <v>134166666.66666682</v>
      </c>
      <c r="DP22" s="12">
        <f t="shared" ref="DP22" si="82">DO22+DP15-DP16</f>
        <v>134166666.66666682</v>
      </c>
      <c r="DQ22" s="12">
        <f t="shared" ref="DQ22" si="83">DP22+DQ15-DQ16</f>
        <v>134166666.66666682</v>
      </c>
      <c r="DR22" s="12">
        <f t="shared" ref="DR22" si="84">DQ22+DR15-DR16</f>
        <v>134166666.66666682</v>
      </c>
      <c r="DS22" s="12">
        <f t="shared" ref="DS22:DV22" si="85">DR22+DS15-DS16</f>
        <v>134166666.66666682</v>
      </c>
      <c r="DT22" s="12">
        <f t="shared" si="85"/>
        <v>134166666.66666682</v>
      </c>
      <c r="DU22" s="12">
        <f t="shared" si="85"/>
        <v>134166666.66666682</v>
      </c>
      <c r="DV22" s="12">
        <f t="shared" si="85"/>
        <v>134166666.66666682</v>
      </c>
      <c r="DX22" s="40"/>
      <c r="ED22" s="20" t="str">
        <f t="shared" ref="ED22:ED33" si="86">EP22</f>
        <v>Jan Y2</v>
      </c>
      <c r="EE22" s="40" t="e">
        <f t="shared" si="3"/>
        <v>#REF!</v>
      </c>
      <c r="EF22" s="31" t="s">
        <v>56</v>
      </c>
      <c r="EG22" s="40" t="e">
        <f>EM22+ES22+EY22</f>
        <v>#REF!</v>
      </c>
      <c r="EH22" s="40" t="e">
        <f t="shared" ref="EH22:EH84" si="87">EN22+ET22+EZ22</f>
        <v>#REF!</v>
      </c>
      <c r="EI22" s="8"/>
      <c r="EJ22" s="20" t="s">
        <v>329</v>
      </c>
      <c r="EK22" s="40" t="e">
        <f>IF(#REF!="monthly",#REF!/12,0)+EK20</f>
        <v>#REF!</v>
      </c>
      <c r="EL22" s="73">
        <f t="shared" ref="EL22:EL84" si="88">$EL$2/12</f>
        <v>2.5000000000000001E-3</v>
      </c>
      <c r="EM22" s="40" t="e">
        <f>ROUND((EK20*EL22),0)</f>
        <v>#REF!</v>
      </c>
      <c r="EN22" s="40" t="e">
        <f>ROUND(+EN20+EM22,0)</f>
        <v>#REF!</v>
      </c>
      <c r="EP22" s="20" t="str">
        <f t="shared" si="6"/>
        <v>Jan Y2</v>
      </c>
      <c r="EQ22" s="40" t="e">
        <f>IF(#REF!="monthly",#REF!/12,0)+EQ20</f>
        <v>#REF!</v>
      </c>
      <c r="ER22" s="73">
        <f t="shared" ref="ER22:ER33" si="89">$ER$2/12</f>
        <v>2.9999999999999996E-3</v>
      </c>
      <c r="ES22" s="40" t="e">
        <f>ROUND((EQ20*ER22),0)</f>
        <v>#REF!</v>
      </c>
      <c r="ET22" s="40" t="e">
        <f>ROUND(+ET20+ES22,0)</f>
        <v>#REF!</v>
      </c>
      <c r="EV22" s="20" t="str">
        <f t="shared" ref="EV22:EV33" si="90">EP22</f>
        <v>Jan Y2</v>
      </c>
      <c r="EW22" s="40" t="e">
        <f>IF(#REF!="monthly",#REF!/12,0)+EW20</f>
        <v>#REF!</v>
      </c>
      <c r="EX22" s="73">
        <f t="shared" ref="EX22:EX33" si="91">$EX$2/12</f>
        <v>3.6666666666666666E-3</v>
      </c>
      <c r="EY22" s="40" t="e">
        <f>ROUND((EW20*EX22),0)</f>
        <v>#REF!</v>
      </c>
      <c r="EZ22" s="40" t="e">
        <f>ROUND(+EZ20+EY22,0)</f>
        <v>#REF!</v>
      </c>
    </row>
    <row r="23" spans="1:156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92">F20+F21+F22</f>
        <v>60714046.005615003</v>
      </c>
      <c r="G23" s="51">
        <f>G20+G21+G22</f>
        <v>65733908.385615006</v>
      </c>
      <c r="H23" s="51">
        <f t="shared" si="92"/>
        <v>71924292.995614991</v>
      </c>
      <c r="I23" s="51">
        <f t="shared" si="92"/>
        <v>79794761.395615011</v>
      </c>
      <c r="J23" s="51">
        <f t="shared" si="92"/>
        <v>87940911.025615022</v>
      </c>
      <c r="K23" s="51">
        <f t="shared" si="92"/>
        <v>97179249.535615027</v>
      </c>
      <c r="L23" s="51">
        <f t="shared" si="92"/>
        <v>105800083.29561503</v>
      </c>
      <c r="M23" s="51">
        <f t="shared" si="92"/>
        <v>115589374.79561503</v>
      </c>
      <c r="N23" s="51">
        <f t="shared" si="92"/>
        <v>127024782.95561501</v>
      </c>
      <c r="O23" s="51">
        <f t="shared" si="92"/>
        <v>138030483.97561502</v>
      </c>
      <c r="P23" s="51">
        <f t="shared" si="92"/>
        <v>148235555.72561499</v>
      </c>
      <c r="Q23" s="51">
        <f t="shared" si="92"/>
        <v>157789172.52561498</v>
      </c>
      <c r="R23" s="51">
        <f t="shared" si="92"/>
        <v>166156102.095615</v>
      </c>
      <c r="S23" s="51">
        <f t="shared" ref="S23:BZ23" si="93">S20+S21+S22</f>
        <v>174744249.24309087</v>
      </c>
      <c r="T23" s="51">
        <f t="shared" si="93"/>
        <v>183564858.74056673</v>
      </c>
      <c r="U23" s="51">
        <f t="shared" si="93"/>
        <v>192257075.27804261</v>
      </c>
      <c r="V23" s="51">
        <f t="shared" si="93"/>
        <v>200886592.2377103</v>
      </c>
      <c r="W23" s="51">
        <f t="shared" si="93"/>
        <v>209927862.08066052</v>
      </c>
      <c r="X23" s="51">
        <f t="shared" si="93"/>
        <v>219042433.22205174</v>
      </c>
      <c r="Y23" s="51">
        <f t="shared" si="93"/>
        <v>228012251.73579621</v>
      </c>
      <c r="Z23" s="51">
        <f t="shared" si="93"/>
        <v>237099380.06896615</v>
      </c>
      <c r="AA23" s="51">
        <f t="shared" si="93"/>
        <v>246385665.82609153</v>
      </c>
      <c r="AB23" s="51">
        <f t="shared" si="93"/>
        <v>255426364.65432802</v>
      </c>
      <c r="AC23" s="51">
        <f t="shared" si="93"/>
        <v>262902808.05736279</v>
      </c>
      <c r="AD23" s="51">
        <f t="shared" si="93"/>
        <v>269636807.52914488</v>
      </c>
      <c r="AE23" s="51">
        <f t="shared" si="93"/>
        <v>278268034.6991449</v>
      </c>
      <c r="AF23" s="51">
        <f t="shared" si="93"/>
        <v>286887119.3891449</v>
      </c>
      <c r="AG23" s="51">
        <f t="shared" si="93"/>
        <v>295494061.60914493</v>
      </c>
      <c r="AH23" s="51">
        <f t="shared" si="93"/>
        <v>304088861.35914493</v>
      </c>
      <c r="AI23" s="51">
        <f t="shared" si="93"/>
        <v>312671518.63914496</v>
      </c>
      <c r="AJ23" s="51">
        <f t="shared" si="93"/>
        <v>321242033.44914496</v>
      </c>
      <c r="AK23" s="51">
        <f t="shared" si="93"/>
        <v>329800405.779145</v>
      </c>
      <c r="AL23" s="51">
        <f t="shared" si="93"/>
        <v>338346635.63914502</v>
      </c>
      <c r="AM23" s="51">
        <f t="shared" si="93"/>
        <v>346880723.029145</v>
      </c>
      <c r="AN23" s="51">
        <f t="shared" si="93"/>
        <v>355402667.94914508</v>
      </c>
      <c r="AO23" s="51">
        <f t="shared" si="93"/>
        <v>363912470.38914508</v>
      </c>
      <c r="AP23" s="51">
        <f t="shared" si="93"/>
        <v>372410130.35914505</v>
      </c>
      <c r="AQ23" s="51">
        <f t="shared" si="93"/>
        <v>380895647.8591451</v>
      </c>
      <c r="AR23" s="51">
        <f t="shared" si="93"/>
        <v>389369022.88914508</v>
      </c>
      <c r="AS23" s="51">
        <f t="shared" si="93"/>
        <v>397830255.44914508</v>
      </c>
      <c r="AT23" s="51">
        <f t="shared" si="93"/>
        <v>406276335.91914505</v>
      </c>
      <c r="AU23" s="51">
        <f t="shared" si="93"/>
        <v>414707264.30914509</v>
      </c>
      <c r="AV23" s="51">
        <f t="shared" si="93"/>
        <v>423123040.6191451</v>
      </c>
      <c r="AW23" s="51">
        <f t="shared" si="93"/>
        <v>431523664.83914506</v>
      </c>
      <c r="AX23" s="51">
        <f t="shared" si="93"/>
        <v>439909136.97914505</v>
      </c>
      <c r="AY23" s="51">
        <f t="shared" si="93"/>
        <v>448279457.03914505</v>
      </c>
      <c r="AZ23" s="51">
        <f t="shared" si="93"/>
        <v>456634625.00914508</v>
      </c>
      <c r="BA23" s="51">
        <f t="shared" si="93"/>
        <v>464974640.89914507</v>
      </c>
      <c r="BB23" s="51">
        <f t="shared" si="93"/>
        <v>473299504.70914507</v>
      </c>
      <c r="BC23" s="51">
        <f t="shared" si="93"/>
        <v>481609216.42914504</v>
      </c>
      <c r="BD23" s="51">
        <f t="shared" si="93"/>
        <v>489903776.06914508</v>
      </c>
      <c r="BE23" s="51">
        <f t="shared" si="93"/>
        <v>498183183.62914509</v>
      </c>
      <c r="BF23" s="51">
        <f t="shared" si="93"/>
        <v>506447439.09914505</v>
      </c>
      <c r="BG23" s="51">
        <f t="shared" si="93"/>
        <v>514696542.48914504</v>
      </c>
      <c r="BH23" s="51">
        <f t="shared" si="93"/>
        <v>522930493.79914504</v>
      </c>
      <c r="BI23" s="51">
        <f t="shared" si="93"/>
        <v>531149293.01914507</v>
      </c>
      <c r="BJ23" s="51">
        <f t="shared" si="93"/>
        <v>539352940.15914512</v>
      </c>
      <c r="BK23" s="51">
        <f t="shared" si="93"/>
        <v>547541435.21914506</v>
      </c>
      <c r="BL23" s="51">
        <f t="shared" si="93"/>
        <v>555714778.18914509</v>
      </c>
      <c r="BM23" s="51">
        <f t="shared" si="93"/>
        <v>563872969.07914507</v>
      </c>
      <c r="BN23" s="51">
        <f t="shared" si="93"/>
        <v>572016007.88914514</v>
      </c>
      <c r="BO23" s="51">
        <f t="shared" si="93"/>
        <v>580143894.60914505</v>
      </c>
      <c r="BP23" s="51">
        <f t="shared" si="93"/>
        <v>588256629.24914503</v>
      </c>
      <c r="BQ23" s="51">
        <f t="shared" si="93"/>
        <v>596354211.80914509</v>
      </c>
      <c r="BR23" s="51">
        <f t="shared" si="93"/>
        <v>604436642.279145</v>
      </c>
      <c r="BS23" s="51">
        <f t="shared" si="93"/>
        <v>612503920.66914511</v>
      </c>
      <c r="BT23" s="51">
        <f t="shared" si="93"/>
        <v>620556046.97914505</v>
      </c>
      <c r="BU23" s="51">
        <f t="shared" si="93"/>
        <v>628593021.19914508</v>
      </c>
      <c r="BV23" s="51">
        <f t="shared" si="93"/>
        <v>636614843.33914506</v>
      </c>
      <c r="BW23" s="51">
        <f t="shared" si="93"/>
        <v>644621513.39914501</v>
      </c>
      <c r="BX23" s="51">
        <f t="shared" si="93"/>
        <v>652613031.36914504</v>
      </c>
      <c r="BY23" s="51">
        <f t="shared" si="93"/>
        <v>660589397.25914502</v>
      </c>
      <c r="BZ23" s="51">
        <f t="shared" si="93"/>
        <v>668550611.06914496</v>
      </c>
      <c r="CA23" s="51">
        <f t="shared" ref="CA23:DV23" si="94">CA20+CA21+CA22</f>
        <v>676496672.78914499</v>
      </c>
      <c r="CB23" s="51">
        <f t="shared" si="94"/>
        <v>684427582.4291451</v>
      </c>
      <c r="CC23" s="51">
        <f t="shared" si="94"/>
        <v>692343339.98914504</v>
      </c>
      <c r="CD23" s="51">
        <f t="shared" si="94"/>
        <v>700243945.45914507</v>
      </c>
      <c r="CE23" s="51">
        <f t="shared" si="94"/>
        <v>708129398.84914494</v>
      </c>
      <c r="CF23" s="51">
        <f t="shared" si="94"/>
        <v>715999700.15914512</v>
      </c>
      <c r="CG23" s="51">
        <f t="shared" si="94"/>
        <v>723854849.37914491</v>
      </c>
      <c r="CH23" s="51">
        <f t="shared" si="94"/>
        <v>731694846.51914501</v>
      </c>
      <c r="CI23" s="51">
        <f t="shared" si="94"/>
        <v>739519691.57914495</v>
      </c>
      <c r="CJ23" s="51">
        <f t="shared" si="94"/>
        <v>747329384.54914498</v>
      </c>
      <c r="CK23" s="51">
        <f t="shared" si="94"/>
        <v>755123925.43914509</v>
      </c>
      <c r="CL23" s="51">
        <f t="shared" si="94"/>
        <v>762903314.24914503</v>
      </c>
      <c r="CM23" s="51">
        <f t="shared" si="94"/>
        <v>770667550.96914506</v>
      </c>
      <c r="CN23" s="51">
        <f t="shared" si="94"/>
        <v>778416635.60914493</v>
      </c>
      <c r="CO23" s="51">
        <f t="shared" si="94"/>
        <v>786150568.16914511</v>
      </c>
      <c r="CP23" s="51">
        <f t="shared" si="94"/>
        <v>793869348.6391449</v>
      </c>
      <c r="CQ23" s="51">
        <f t="shared" si="94"/>
        <v>801572977.029145</v>
      </c>
      <c r="CR23" s="51">
        <f t="shared" si="94"/>
        <v>809261453.33914495</v>
      </c>
      <c r="CS23" s="51">
        <f t="shared" si="94"/>
        <v>816934777.55914497</v>
      </c>
      <c r="CT23" s="51">
        <f t="shared" si="94"/>
        <v>824592949.69914508</v>
      </c>
      <c r="CU23" s="51">
        <f t="shared" si="94"/>
        <v>832235969.75914502</v>
      </c>
      <c r="CV23" s="51">
        <f t="shared" si="94"/>
        <v>839863837.72914505</v>
      </c>
      <c r="CW23" s="51">
        <f t="shared" si="94"/>
        <v>847476553.61914492</v>
      </c>
      <c r="CX23" s="51">
        <f t="shared" si="94"/>
        <v>855074117.4291451</v>
      </c>
      <c r="CY23" s="51">
        <f t="shared" si="94"/>
        <v>863489862.48247826</v>
      </c>
      <c r="CZ23" s="51">
        <f t="shared" si="94"/>
        <v>871890609.61581171</v>
      </c>
      <c r="DA23" s="51">
        <f t="shared" si="94"/>
        <v>880276358.83914495</v>
      </c>
      <c r="DB23" s="51">
        <f t="shared" si="94"/>
        <v>888647110.14247835</v>
      </c>
      <c r="DC23" s="51">
        <f t="shared" si="94"/>
        <v>897002863.52581167</v>
      </c>
      <c r="DD23" s="51">
        <f t="shared" si="94"/>
        <v>905343618.99914503</v>
      </c>
      <c r="DE23" s="51">
        <f t="shared" si="94"/>
        <v>913669376.55247831</v>
      </c>
      <c r="DF23" s="51">
        <f t="shared" si="94"/>
        <v>921980136.18581164</v>
      </c>
      <c r="DG23" s="51">
        <f t="shared" si="94"/>
        <v>930275897.909145</v>
      </c>
      <c r="DH23" s="51">
        <f t="shared" si="94"/>
        <v>938556661.7124784</v>
      </c>
      <c r="DI23" s="51">
        <f t="shared" si="94"/>
        <v>946822427.59581172</v>
      </c>
      <c r="DJ23" s="51">
        <f t="shared" si="94"/>
        <v>955073195.56914508</v>
      </c>
      <c r="DK23" s="51">
        <f t="shared" si="94"/>
        <v>963308965.62247849</v>
      </c>
      <c r="DL23" s="51">
        <f t="shared" si="94"/>
        <v>971529737.75581169</v>
      </c>
      <c r="DM23" s="51">
        <f t="shared" si="94"/>
        <v>979735511.97914517</v>
      </c>
      <c r="DN23" s="51">
        <f t="shared" si="94"/>
        <v>987924691.06247854</v>
      </c>
      <c r="DO23" s="51">
        <f t="shared" si="94"/>
        <v>996097274.99581194</v>
      </c>
      <c r="DP23" s="51">
        <f t="shared" si="94"/>
        <v>1004253263.7991453</v>
      </c>
      <c r="DQ23" s="51">
        <f t="shared" si="94"/>
        <v>1012392657.4624786</v>
      </c>
      <c r="DR23" s="51">
        <f t="shared" si="94"/>
        <v>1020515455.9858121</v>
      </c>
      <c r="DS23" s="51">
        <f t="shared" si="94"/>
        <v>1028621659.3691454</v>
      </c>
      <c r="DT23" s="51">
        <f t="shared" si="94"/>
        <v>1036711267.6224787</v>
      </c>
      <c r="DU23" s="51">
        <f t="shared" si="94"/>
        <v>1044784280.7258121</v>
      </c>
      <c r="DV23" s="51">
        <f t="shared" si="94"/>
        <v>1052840698.6991456</v>
      </c>
      <c r="DW23" s="11"/>
      <c r="ED23" s="20" t="str">
        <f t="shared" si="86"/>
        <v>Feb Y2</v>
      </c>
      <c r="EE23" s="40" t="e">
        <f t="shared" si="3"/>
        <v>#REF!</v>
      </c>
      <c r="EF23" s="31" t="s">
        <v>56</v>
      </c>
      <c r="EG23" s="40" t="e">
        <f t="shared" ref="EG23:EG33" si="95">EM23+ES23+EY23</f>
        <v>#REF!</v>
      </c>
      <c r="EH23" s="40" t="e">
        <f t="shared" si="87"/>
        <v>#REF!</v>
      </c>
      <c r="EI23" s="8"/>
      <c r="EJ23" s="20" t="s">
        <v>318</v>
      </c>
      <c r="EK23" s="40" t="e">
        <f>IF(#REF!="monthly",#REF!/12,0)+EK22</f>
        <v>#REF!</v>
      </c>
      <c r="EL23" s="73">
        <f t="shared" si="88"/>
        <v>2.5000000000000001E-3</v>
      </c>
      <c r="EM23" s="40" t="e">
        <f>ROUND((EK22*EL23),0)</f>
        <v>#REF!</v>
      </c>
      <c r="EN23" s="40" t="e">
        <f>ROUND(+EN22+EM23,0)</f>
        <v>#REF!</v>
      </c>
      <c r="EP23" s="20" t="str">
        <f t="shared" si="6"/>
        <v>Feb Y2</v>
      </c>
      <c r="EQ23" s="40" t="e">
        <f>IF(#REF!="monthly",#REF!/12,0)+EQ22</f>
        <v>#REF!</v>
      </c>
      <c r="ER23" s="73">
        <f t="shared" si="89"/>
        <v>2.9999999999999996E-3</v>
      </c>
      <c r="ES23" s="40" t="e">
        <f>ROUND((EQ22*ER23),0)</f>
        <v>#REF!</v>
      </c>
      <c r="ET23" s="40" t="e">
        <f>ROUND(+ET22+ES23,0)</f>
        <v>#REF!</v>
      </c>
      <c r="EV23" s="20" t="str">
        <f t="shared" si="90"/>
        <v>Feb Y2</v>
      </c>
      <c r="EW23" s="40" t="e">
        <f>IF(#REF!="monthly",#REF!/12,0)+EW22</f>
        <v>#REF!</v>
      </c>
      <c r="EX23" s="73">
        <f t="shared" si="91"/>
        <v>3.6666666666666666E-3</v>
      </c>
      <c r="EY23" s="40" t="e">
        <f>ROUND((EW22*EX23),0)</f>
        <v>#REF!</v>
      </c>
      <c r="EZ23" s="40" t="e">
        <f>ROUND(+EZ22+EY23,0)</f>
        <v>#REF!</v>
      </c>
    </row>
    <row r="24" spans="1:156" x14ac:dyDescent="0.25">
      <c r="A24" s="49"/>
      <c r="F24" s="167">
        <v>0</v>
      </c>
      <c r="ED24" s="20" t="str">
        <f t="shared" si="86"/>
        <v>Mar Y2</v>
      </c>
      <c r="EE24" s="40" t="e">
        <f t="shared" si="3"/>
        <v>#REF!</v>
      </c>
      <c r="EF24" s="31" t="s">
        <v>56</v>
      </c>
      <c r="EG24" s="40" t="e">
        <f t="shared" si="95"/>
        <v>#REF!</v>
      </c>
      <c r="EH24" s="40" t="e">
        <f t="shared" si="87"/>
        <v>#REF!</v>
      </c>
      <c r="EI24" s="8"/>
      <c r="EJ24" s="20" t="s">
        <v>319</v>
      </c>
      <c r="EK24" s="40" t="e">
        <f>IF(#REF!="monthly",#REF!/12,IF(#REF!="quarterly",#REF!/4,0))+EK23</f>
        <v>#REF!</v>
      </c>
      <c r="EL24" s="73">
        <f t="shared" si="88"/>
        <v>2.5000000000000001E-3</v>
      </c>
      <c r="EM24" s="40" t="e">
        <f t="shared" ref="EM24:EM33" si="96">ROUND((EK23*EL24),0)</f>
        <v>#REF!</v>
      </c>
      <c r="EN24" s="40" t="e">
        <f t="shared" ref="EN24:EN33" si="97">ROUND(+EN23+EM24,0)</f>
        <v>#REF!</v>
      </c>
      <c r="EP24" s="20" t="str">
        <f t="shared" si="6"/>
        <v>Mar Y2</v>
      </c>
      <c r="EQ24" s="40" t="e">
        <f>IF(#REF!="monthly",#REF!/12,IF(#REF!="quarterly",#REF!/4,0))+EQ23</f>
        <v>#REF!</v>
      </c>
      <c r="ER24" s="73">
        <f t="shared" si="89"/>
        <v>2.9999999999999996E-3</v>
      </c>
      <c r="ES24" s="40" t="e">
        <f t="shared" ref="ES24:ES33" si="98">ROUND((EQ23*ER24),0)</f>
        <v>#REF!</v>
      </c>
      <c r="ET24" s="40" t="e">
        <f t="shared" ref="ET24:ET33" si="99">ROUND(+ET23+ES24,0)</f>
        <v>#REF!</v>
      </c>
      <c r="EV24" s="20" t="str">
        <f t="shared" si="90"/>
        <v>Mar Y2</v>
      </c>
      <c r="EW24" s="40" t="e">
        <f>IF(#REF!="monthly",#REF!/12,IF(#REF!="quarterly",#REF!/4,0))+EW23</f>
        <v>#REF!</v>
      </c>
      <c r="EX24" s="73">
        <f t="shared" si="91"/>
        <v>3.6666666666666666E-3</v>
      </c>
      <c r="EY24" s="40" t="e">
        <f t="shared" ref="EY24:EY33" si="100">ROUND((EW23*EX24),0)</f>
        <v>#REF!</v>
      </c>
      <c r="EZ24" s="40" t="e">
        <f t="shared" ref="EZ24:EZ33" si="101">ROUND(+EZ23+EY24,0)</f>
        <v>#REF!</v>
      </c>
    </row>
    <row r="25" spans="1:156" x14ac:dyDescent="0.25">
      <c r="A25" s="49" t="s">
        <v>69</v>
      </c>
      <c r="B25" s="3" t="s">
        <v>27</v>
      </c>
      <c r="G25" s="3">
        <f>ROUND((+F23+G23)/2,0)</f>
        <v>63223977</v>
      </c>
      <c r="H25" s="3">
        <f t="shared" ref="H25:R25" si="102">ROUND((+G23+H23)/2,0)</f>
        <v>68829101</v>
      </c>
      <c r="I25" s="3">
        <f t="shared" si="102"/>
        <v>75859527</v>
      </c>
      <c r="J25" s="3">
        <f t="shared" si="102"/>
        <v>83867836</v>
      </c>
      <c r="K25" s="3">
        <f t="shared" si="102"/>
        <v>92560080</v>
      </c>
      <c r="L25" s="3">
        <f t="shared" si="102"/>
        <v>101489666</v>
      </c>
      <c r="M25" s="3">
        <f t="shared" si="102"/>
        <v>110694729</v>
      </c>
      <c r="N25" s="3">
        <f t="shared" si="102"/>
        <v>121307079</v>
      </c>
      <c r="O25" s="3">
        <f t="shared" si="102"/>
        <v>132527633</v>
      </c>
      <c r="P25" s="3">
        <f t="shared" si="102"/>
        <v>143133020</v>
      </c>
      <c r="Q25" s="3">
        <f t="shared" si="102"/>
        <v>153012364</v>
      </c>
      <c r="R25" s="3">
        <f t="shared" si="102"/>
        <v>161972637</v>
      </c>
      <c r="S25" s="3">
        <f t="shared" ref="S25" si="103">ROUND((+R23+S23)/2,0)</f>
        <v>170450176</v>
      </c>
      <c r="T25" s="3">
        <f t="shared" ref="T25" si="104">ROUND((+S23+T23)/2,0)</f>
        <v>179154554</v>
      </c>
      <c r="U25" s="3">
        <f t="shared" ref="U25" si="105">ROUND((+T23+U23)/2,0)</f>
        <v>187910967</v>
      </c>
      <c r="V25" s="3">
        <f t="shared" ref="V25" si="106">ROUND((+U23+V23)/2,0)</f>
        <v>196571834</v>
      </c>
      <c r="W25" s="3">
        <f t="shared" ref="W25" si="107">ROUND((+V23+W23)/2,0)</f>
        <v>205407227</v>
      </c>
      <c r="X25" s="3">
        <f t="shared" ref="X25" si="108">ROUND((+W23+X23)/2,0)</f>
        <v>214485148</v>
      </c>
      <c r="Y25" s="3">
        <f t="shared" ref="Y25" si="109">ROUND((+X23+Y23)/2,0)</f>
        <v>223527342</v>
      </c>
      <c r="Z25" s="3">
        <f t="shared" ref="Z25" si="110">ROUND((+Y23+Z23)/2,0)</f>
        <v>232555816</v>
      </c>
      <c r="AA25" s="3">
        <f t="shared" ref="AA25" si="111">ROUND((+Z23+AA23)/2,0)</f>
        <v>241742523</v>
      </c>
      <c r="AB25" s="3">
        <f t="shared" ref="AB25" si="112">ROUND((+AA23+AB23)/2,0)</f>
        <v>250906015</v>
      </c>
      <c r="AC25" s="3">
        <f t="shared" ref="AC25" si="113">ROUND((+AB23+AC23)/2,0)</f>
        <v>259164586</v>
      </c>
      <c r="AD25" s="3">
        <f t="shared" ref="AD25" si="114">ROUND((+AC23+AD23)/2,0)</f>
        <v>266269808</v>
      </c>
      <c r="AE25" s="3">
        <f t="shared" ref="AE25" si="115">ROUND((+AD23+AE23)/2,0)</f>
        <v>273952421</v>
      </c>
      <c r="AF25" s="3">
        <f t="shared" ref="AF25" si="116">ROUND((+AE23+AF23)/2,0)</f>
        <v>282577577</v>
      </c>
      <c r="AG25" s="3">
        <f t="shared" ref="AG25" si="117">ROUND((+AF23+AG23)/2,0)</f>
        <v>291190590</v>
      </c>
      <c r="AH25" s="3">
        <f t="shared" ref="AH25" si="118">ROUND((+AG23+AH23)/2,0)</f>
        <v>299791461</v>
      </c>
      <c r="AI25" s="3">
        <f t="shared" ref="AI25" si="119">ROUND((+AH23+AI23)/2,0)</f>
        <v>308380190</v>
      </c>
      <c r="AJ25" s="3">
        <f t="shared" ref="AJ25" si="120">ROUND((+AI23+AJ23)/2,0)</f>
        <v>316956776</v>
      </c>
      <c r="AK25" s="3">
        <f t="shared" ref="AK25" si="121">ROUND((+AJ23+AK23)/2,0)</f>
        <v>325521220</v>
      </c>
      <c r="AL25" s="3">
        <f t="shared" ref="AL25" si="122">ROUND((+AK23+AL23)/2,0)</f>
        <v>334073521</v>
      </c>
      <c r="AM25" s="3">
        <f t="shared" ref="AM25" si="123">ROUND((+AL23+AM23)/2,0)</f>
        <v>342613679</v>
      </c>
      <c r="AN25" s="3">
        <f t="shared" ref="AN25" si="124">ROUND((+AM23+AN23)/2,0)</f>
        <v>351141695</v>
      </c>
      <c r="AO25" s="3">
        <f t="shared" ref="AO25" si="125">ROUND((+AN23+AO23)/2,0)</f>
        <v>359657569</v>
      </c>
      <c r="AP25" s="3">
        <f t="shared" ref="AP25" si="126">ROUND((+AO23+AP23)/2,0)</f>
        <v>368161300</v>
      </c>
      <c r="AQ25" s="3">
        <f t="shared" ref="AQ25" si="127">ROUND((+AP23+AQ23)/2,0)</f>
        <v>376652889</v>
      </c>
      <c r="AR25" s="3">
        <f t="shared" ref="AR25" si="128">ROUND((+AQ23+AR23)/2,0)</f>
        <v>385132335</v>
      </c>
      <c r="AS25" s="3">
        <f t="shared" ref="AS25" si="129">ROUND((+AR23+AS23)/2,0)</f>
        <v>393599639</v>
      </c>
      <c r="AT25" s="3">
        <f t="shared" ref="AT25" si="130">ROUND((+AS23+AT23)/2,0)</f>
        <v>402053296</v>
      </c>
      <c r="AU25" s="3">
        <f t="shared" ref="AU25" si="131">ROUND((+AT23+AU23)/2,0)</f>
        <v>410491800</v>
      </c>
      <c r="AV25" s="3">
        <f t="shared" ref="AV25" si="132">ROUND((+AU23+AV23)/2,0)</f>
        <v>418915152</v>
      </c>
      <c r="AW25" s="3">
        <f t="shared" ref="AW25" si="133">ROUND((+AV23+AW23)/2,0)</f>
        <v>427323353</v>
      </c>
      <c r="AX25" s="3">
        <f t="shared" ref="AX25" si="134">ROUND((+AW23+AX23)/2,0)</f>
        <v>435716401</v>
      </c>
      <c r="AY25" s="3">
        <f t="shared" ref="AY25" si="135">ROUND((+AX23+AY23)/2,0)</f>
        <v>444094297</v>
      </c>
      <c r="AZ25" s="3">
        <f t="shared" ref="AZ25" si="136">ROUND((+AY23+AZ23)/2,0)</f>
        <v>452457041</v>
      </c>
      <c r="BA25" s="3">
        <f t="shared" ref="BA25" si="137">ROUND((+AZ23+BA23)/2,0)</f>
        <v>460804633</v>
      </c>
      <c r="BB25" s="3">
        <f t="shared" ref="BB25" si="138">ROUND((+BA23+BB23)/2,0)</f>
        <v>469137073</v>
      </c>
      <c r="BC25" s="3">
        <f t="shared" ref="BC25" si="139">ROUND((+BB23+BC23)/2,0)</f>
        <v>477454361</v>
      </c>
      <c r="BD25" s="3">
        <f t="shared" ref="BD25" si="140">ROUND((+BC23+BD23)/2,0)</f>
        <v>485756496</v>
      </c>
      <c r="BE25" s="3">
        <f t="shared" ref="BE25" si="141">ROUND((+BD23+BE23)/2,0)</f>
        <v>494043480</v>
      </c>
      <c r="BF25" s="3">
        <f t="shared" ref="BF25" si="142">ROUND((+BE23+BF23)/2,0)</f>
        <v>502315311</v>
      </c>
      <c r="BG25" s="3">
        <f t="shared" ref="BG25" si="143">ROUND((+BF23+BG23)/2,0)</f>
        <v>510571991</v>
      </c>
      <c r="BH25" s="3">
        <f t="shared" ref="BH25" si="144">ROUND((+BG23+BH23)/2,0)</f>
        <v>518813518</v>
      </c>
      <c r="BI25" s="3">
        <f t="shared" ref="BI25" si="145">ROUND((+BH23+BI23)/2,0)</f>
        <v>527039893</v>
      </c>
      <c r="BJ25" s="3">
        <f t="shared" ref="BJ25" si="146">ROUND((+BI23+BJ23)/2,0)</f>
        <v>535251117</v>
      </c>
      <c r="BK25" s="3">
        <f t="shared" ref="BK25" si="147">ROUND((+BJ23+BK23)/2,0)</f>
        <v>543447188</v>
      </c>
      <c r="BL25" s="3">
        <f t="shared" ref="BL25" si="148">ROUND((+BK23+BL23)/2,0)</f>
        <v>551628107</v>
      </c>
      <c r="BM25" s="3">
        <f t="shared" ref="BM25" si="149">ROUND((+BL23+BM23)/2,0)</f>
        <v>559793874</v>
      </c>
      <c r="BN25" s="3">
        <f t="shared" ref="BN25" si="150">ROUND((+BM23+BN23)/2,0)</f>
        <v>567944488</v>
      </c>
      <c r="BO25" s="3">
        <f>ROUND((+BN23+BO23)/2,0)</f>
        <v>576079951</v>
      </c>
      <c r="BP25" s="3">
        <f t="shared" ref="BP25" si="151">ROUND((+BO23+BP23)/2,0)</f>
        <v>584200262</v>
      </c>
      <c r="BQ25" s="3">
        <f t="shared" ref="BQ25" si="152">ROUND((+BP23+BQ23)/2,0)</f>
        <v>592305421</v>
      </c>
      <c r="BR25" s="3">
        <f t="shared" ref="BR25" si="153">ROUND((+BQ23+BR23)/2,0)</f>
        <v>600395427</v>
      </c>
      <c r="BS25" s="3">
        <f t="shared" ref="BS25" si="154">ROUND((+BR23+BS23)/2,0)</f>
        <v>608470281</v>
      </c>
      <c r="BT25" s="3">
        <f t="shared" ref="BT25" si="155">ROUND((+BS23+BT23)/2,0)</f>
        <v>616529984</v>
      </c>
      <c r="BU25" s="3">
        <f t="shared" ref="BU25" si="156">ROUND((+BT23+BU23)/2,0)</f>
        <v>624574534</v>
      </c>
      <c r="BV25" s="3">
        <f t="shared" ref="BV25" si="157">ROUND((+BU23+BV23)/2,0)</f>
        <v>632603932</v>
      </c>
      <c r="BW25" s="3">
        <f t="shared" ref="BW25" si="158">ROUND((+BV23+BW23)/2,0)</f>
        <v>640618178</v>
      </c>
      <c r="BX25" s="3">
        <f t="shared" ref="BX25" si="159">ROUND((+BW23+BX23)/2,0)</f>
        <v>648617272</v>
      </c>
      <c r="BY25" s="3">
        <f t="shared" ref="BY25" si="160">ROUND((+BX23+BY23)/2,0)</f>
        <v>656601214</v>
      </c>
      <c r="BZ25" s="3">
        <f t="shared" ref="BZ25" si="161">ROUND((+BY23+BZ23)/2,0)</f>
        <v>664570004</v>
      </c>
      <c r="CA25" s="3">
        <f t="shared" ref="CA25" si="162">ROUND((+BZ23+CA23)/2,0)</f>
        <v>672523642</v>
      </c>
      <c r="CB25" s="3">
        <f t="shared" ref="CB25" si="163">ROUND((+CA23+CB23)/2,0)</f>
        <v>680462128</v>
      </c>
      <c r="CC25" s="3">
        <f t="shared" ref="CC25" si="164">ROUND((+CB23+CC23)/2,0)</f>
        <v>688385461</v>
      </c>
      <c r="CD25" s="3">
        <f t="shared" ref="CD25" si="165">ROUND((+CC23+CD23)/2,0)</f>
        <v>696293643</v>
      </c>
      <c r="CE25" s="3">
        <f t="shared" ref="CE25" si="166">ROUND((+CD23+CE23)/2,0)</f>
        <v>704186672</v>
      </c>
      <c r="CF25" s="3">
        <f t="shared" ref="CF25" si="167">ROUND((+CE23+CF23)/2,0)</f>
        <v>712064550</v>
      </c>
      <c r="CG25" s="3">
        <f t="shared" ref="CG25" si="168">ROUND((+CF23+CG23)/2,0)</f>
        <v>719927275</v>
      </c>
      <c r="CH25" s="3">
        <f t="shared" ref="CH25" si="169">ROUND((+CG23+CH23)/2,0)</f>
        <v>727774848</v>
      </c>
      <c r="CI25" s="3">
        <f t="shared" ref="CI25" si="170">ROUND((+CH23+CI23)/2,0)</f>
        <v>735607269</v>
      </c>
      <c r="CJ25" s="3">
        <f t="shared" ref="CJ25" si="171">ROUND((+CI23+CJ23)/2,0)</f>
        <v>743424538</v>
      </c>
      <c r="CK25" s="3">
        <f t="shared" ref="CK25" si="172">ROUND((+CJ23+CK23)/2,0)</f>
        <v>751226655</v>
      </c>
      <c r="CL25" s="3">
        <f t="shared" ref="CL25" si="173">ROUND((+CK23+CL23)/2,0)</f>
        <v>759013620</v>
      </c>
      <c r="CM25" s="3">
        <f t="shared" ref="CM25" si="174">ROUND((+CL23+CM23)/2,0)</f>
        <v>766785433</v>
      </c>
      <c r="CN25" s="3">
        <f t="shared" ref="CN25" si="175">ROUND((+CM23+CN23)/2,0)</f>
        <v>774542093</v>
      </c>
      <c r="CO25" s="3">
        <f t="shared" ref="CO25" si="176">ROUND((+CN23+CO23)/2,0)</f>
        <v>782283602</v>
      </c>
      <c r="CP25" s="3">
        <f t="shared" ref="CP25" si="177">ROUND((+CO23+CP23)/2,0)</f>
        <v>790009958</v>
      </c>
      <c r="CQ25" s="3">
        <f t="shared" ref="CQ25" si="178">ROUND((+CP23+CQ23)/2,0)</f>
        <v>797721163</v>
      </c>
      <c r="CR25" s="3">
        <f t="shared" ref="CR25" si="179">ROUND((+CQ23+CR23)/2,0)</f>
        <v>805417215</v>
      </c>
      <c r="CS25" s="3">
        <f t="shared" ref="CS25" si="180">ROUND((+CR23+CS23)/2,0)</f>
        <v>813098115</v>
      </c>
      <c r="CT25" s="3">
        <f t="shared" ref="CT25" si="181">ROUND((+CS23+CT23)/2,0)</f>
        <v>820763864</v>
      </c>
      <c r="CU25" s="3">
        <f t="shared" ref="CU25" si="182">ROUND((+CT23+CU23)/2,0)</f>
        <v>828414460</v>
      </c>
      <c r="CV25" s="3">
        <f t="shared" ref="CV25" si="183">ROUND((+CU23+CV23)/2,0)</f>
        <v>836049904</v>
      </c>
      <c r="CW25" s="3">
        <f t="shared" ref="CW25" si="184">ROUND((+CV23+CW23)/2,0)</f>
        <v>843670196</v>
      </c>
      <c r="CX25" s="3">
        <f t="shared" ref="CX25" si="185">ROUND((+CW23+CX23)/2,0)</f>
        <v>851275336</v>
      </c>
      <c r="CY25" s="3">
        <f t="shared" ref="CY25" si="186">ROUND((+CX23+CY23)/2,0)</f>
        <v>859281990</v>
      </c>
      <c r="CZ25" s="3">
        <f t="shared" ref="CZ25" si="187">ROUND((+CY23+CZ23)/2,0)</f>
        <v>867690236</v>
      </c>
      <c r="DA25" s="3">
        <f t="shared" ref="DA25" si="188">ROUND((+CZ23+DA23)/2,0)</f>
        <v>876083484</v>
      </c>
      <c r="DB25" s="3">
        <f t="shared" ref="DB25" si="189">ROUND((+DA23+DB23)/2,0)</f>
        <v>884461734</v>
      </c>
      <c r="DC25" s="3">
        <f t="shared" ref="DC25" si="190">ROUND((+DB23+DC23)/2,0)</f>
        <v>892824987</v>
      </c>
      <c r="DD25" s="3">
        <f t="shared" ref="DD25" si="191">ROUND((+DC23+DD23)/2,0)</f>
        <v>901173241</v>
      </c>
      <c r="DE25" s="3">
        <f t="shared" ref="DE25" si="192">ROUND((+DD23+DE23)/2,0)</f>
        <v>909506498</v>
      </c>
      <c r="DF25" s="3">
        <f t="shared" ref="DF25" si="193">ROUND((+DE23+DF23)/2,0)</f>
        <v>917824756</v>
      </c>
      <c r="DG25" s="3">
        <f t="shared" ref="DG25" si="194">ROUND((+DF23+DG23)/2,0)</f>
        <v>926128017</v>
      </c>
      <c r="DH25" s="3">
        <f t="shared" ref="DH25" si="195">ROUND((+DG23+DH23)/2,0)</f>
        <v>934416280</v>
      </c>
      <c r="DI25" s="3">
        <f t="shared" ref="DI25" si="196">ROUND((+DH23+DI23)/2,0)</f>
        <v>942689545</v>
      </c>
      <c r="DJ25" s="3">
        <f t="shared" ref="DJ25" si="197">ROUND((+DI23+DJ23)/2,0)</f>
        <v>950947812</v>
      </c>
      <c r="DK25" s="3">
        <f t="shared" ref="DK25" si="198">ROUND((+DJ23+DK23)/2,0)</f>
        <v>959191081</v>
      </c>
      <c r="DL25" s="3">
        <f t="shared" ref="DL25" si="199">ROUND((+DK23+DL23)/2,0)</f>
        <v>967419352</v>
      </c>
      <c r="DM25" s="3">
        <f t="shared" ref="DM25" si="200">ROUND((+DL23+DM23)/2,0)</f>
        <v>975632625</v>
      </c>
      <c r="DN25" s="3">
        <f t="shared" ref="DN25" si="201">ROUND((+DM23+DN23)/2,0)</f>
        <v>983830102</v>
      </c>
      <c r="DO25" s="3">
        <f t="shared" ref="DO25" si="202">ROUND((+DN23+DO23)/2,0)</f>
        <v>992010983</v>
      </c>
      <c r="DP25" s="3">
        <f t="shared" ref="DP25" si="203">ROUND((+DO23+DP23)/2,0)</f>
        <v>1000175269</v>
      </c>
      <c r="DQ25" s="3">
        <f t="shared" ref="DQ25" si="204">ROUND((+DP23+DQ23)/2,0)</f>
        <v>1008322961</v>
      </c>
      <c r="DR25" s="3">
        <f t="shared" ref="DR25" si="205">ROUND((+DQ23+DR23)/2,0)</f>
        <v>1016454057</v>
      </c>
      <c r="DS25" s="3">
        <f t="shared" ref="DS25" si="206">ROUND((+DR23+DS23)/2,0)</f>
        <v>1024568558</v>
      </c>
      <c r="DT25" s="3">
        <f t="shared" ref="DT25" si="207">ROUND((+DS23+DT23)/2,0)</f>
        <v>1032666463</v>
      </c>
      <c r="DU25" s="3">
        <f t="shared" ref="DU25" si="208">ROUND((+DT23+DU23)/2,0)</f>
        <v>1040747774</v>
      </c>
      <c r="DV25" s="3">
        <f t="shared" ref="DV25" si="209">ROUND((+DU23+DV23)/2,0)</f>
        <v>1048812490</v>
      </c>
      <c r="ED25" s="20" t="str">
        <f t="shared" si="86"/>
        <v>Apr Y2</v>
      </c>
      <c r="EE25" s="40" t="e">
        <f t="shared" si="3"/>
        <v>#REF!</v>
      </c>
      <c r="EF25" s="31" t="s">
        <v>56</v>
      </c>
      <c r="EG25" s="40" t="e">
        <f t="shared" si="95"/>
        <v>#REF!</v>
      </c>
      <c r="EH25" s="40" t="e">
        <f t="shared" si="87"/>
        <v>#REF!</v>
      </c>
      <c r="EI25" s="8"/>
      <c r="EJ25" s="20" t="s">
        <v>320</v>
      </c>
      <c r="EK25" s="40" t="e">
        <f>IF(#REF!="monthly",#REF!/12,0)+EK24</f>
        <v>#REF!</v>
      </c>
      <c r="EL25" s="73">
        <f t="shared" si="88"/>
        <v>2.5000000000000001E-3</v>
      </c>
      <c r="EM25" s="40" t="e">
        <f t="shared" si="96"/>
        <v>#REF!</v>
      </c>
      <c r="EN25" s="40" t="e">
        <f t="shared" si="97"/>
        <v>#REF!</v>
      </c>
      <c r="EP25" s="20" t="str">
        <f t="shared" si="6"/>
        <v>Apr Y2</v>
      </c>
      <c r="EQ25" s="40" t="e">
        <f>IF(#REF!="monthly",#REF!/12,0)+EQ24</f>
        <v>#REF!</v>
      </c>
      <c r="ER25" s="73">
        <f t="shared" si="89"/>
        <v>2.9999999999999996E-3</v>
      </c>
      <c r="ES25" s="40" t="e">
        <f t="shared" si="98"/>
        <v>#REF!</v>
      </c>
      <c r="ET25" s="40" t="e">
        <f t="shared" si="99"/>
        <v>#REF!</v>
      </c>
      <c r="EV25" s="20" t="str">
        <f t="shared" si="90"/>
        <v>Apr Y2</v>
      </c>
      <c r="EW25" s="40" t="e">
        <f>IF(#REF!="monthly",#REF!/12,0)+EW24</f>
        <v>#REF!</v>
      </c>
      <c r="EX25" s="73">
        <f t="shared" si="91"/>
        <v>3.6666666666666666E-3</v>
      </c>
      <c r="EY25" s="40" t="e">
        <f t="shared" si="100"/>
        <v>#REF!</v>
      </c>
      <c r="EZ25" s="40" t="e">
        <f t="shared" si="101"/>
        <v>#REF!</v>
      </c>
    </row>
    <row r="26" spans="1:156" x14ac:dyDescent="0.25">
      <c r="A26" s="49"/>
      <c r="DX26" s="52"/>
      <c r="ED26" s="20" t="str">
        <f t="shared" si="86"/>
        <v>May Y2</v>
      </c>
      <c r="EE26" s="40" t="e">
        <f t="shared" si="3"/>
        <v>#REF!</v>
      </c>
      <c r="EF26" s="31" t="s">
        <v>56</v>
      </c>
      <c r="EG26" s="40" t="e">
        <f t="shared" si="95"/>
        <v>#REF!</v>
      </c>
      <c r="EH26" s="40" t="e">
        <f t="shared" si="87"/>
        <v>#REF!</v>
      </c>
      <c r="EI26" s="8"/>
      <c r="EJ26" s="20" t="s">
        <v>321</v>
      </c>
      <c r="EK26" s="40" t="e">
        <f>IF(#REF!="monthly",#REF!/12,0)+EK25</f>
        <v>#REF!</v>
      </c>
      <c r="EL26" s="73">
        <f t="shared" si="88"/>
        <v>2.5000000000000001E-3</v>
      </c>
      <c r="EM26" s="40" t="e">
        <f t="shared" si="96"/>
        <v>#REF!</v>
      </c>
      <c r="EN26" s="40" t="e">
        <f t="shared" si="97"/>
        <v>#REF!</v>
      </c>
      <c r="EP26" s="20" t="str">
        <f t="shared" si="6"/>
        <v>May Y2</v>
      </c>
      <c r="EQ26" s="40" t="e">
        <f>IF(#REF!="monthly",#REF!/12,0)+EQ25</f>
        <v>#REF!</v>
      </c>
      <c r="ER26" s="73">
        <f t="shared" si="89"/>
        <v>2.9999999999999996E-3</v>
      </c>
      <c r="ES26" s="40" t="e">
        <f t="shared" si="98"/>
        <v>#REF!</v>
      </c>
      <c r="ET26" s="40" t="e">
        <f t="shared" si="99"/>
        <v>#REF!</v>
      </c>
      <c r="EV26" s="20" t="str">
        <f t="shared" si="90"/>
        <v>May Y2</v>
      </c>
      <c r="EW26" s="40" t="e">
        <f>IF(#REF!="monthly",#REF!/12,0)+EW25</f>
        <v>#REF!</v>
      </c>
      <c r="EX26" s="73">
        <f t="shared" si="91"/>
        <v>3.6666666666666666E-3</v>
      </c>
      <c r="EY26" s="40" t="e">
        <f t="shared" si="100"/>
        <v>#REF!</v>
      </c>
      <c r="EZ26" s="40" t="e">
        <f t="shared" si="101"/>
        <v>#REF!</v>
      </c>
    </row>
    <row r="27" spans="1:156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D27" s="20" t="str">
        <f t="shared" si="86"/>
        <v>Jun Y2</v>
      </c>
      <c r="EE27" s="40" t="e">
        <f t="shared" si="3"/>
        <v>#REF!</v>
      </c>
      <c r="EF27" s="31" t="s">
        <v>56</v>
      </c>
      <c r="EG27" s="40" t="e">
        <f t="shared" si="95"/>
        <v>#REF!</v>
      </c>
      <c r="EH27" s="40" t="e">
        <f t="shared" si="87"/>
        <v>#REF!</v>
      </c>
      <c r="EI27" s="8"/>
      <c r="EJ27" s="20" t="s">
        <v>322</v>
      </c>
      <c r="EK27" s="40" t="e">
        <f>IF(#REF!="monthly",#REF!/12,IF(#REF!="quarterly",#REF!/4,IF(#REF!="every 6 months",#REF!/2,0)))+EK26</f>
        <v>#REF!</v>
      </c>
      <c r="EL27" s="73">
        <f t="shared" si="88"/>
        <v>2.5000000000000001E-3</v>
      </c>
      <c r="EM27" s="40" t="e">
        <f t="shared" si="96"/>
        <v>#REF!</v>
      </c>
      <c r="EN27" s="40" t="e">
        <f t="shared" si="97"/>
        <v>#REF!</v>
      </c>
      <c r="EP27" s="20" t="str">
        <f t="shared" si="6"/>
        <v>Jun Y2</v>
      </c>
      <c r="EQ27" s="40" t="e">
        <f>IF(#REF!="monthly",#REF!/12,IF(#REF!="quarterly",#REF!/4,IF(#REF!="every 6 months",#REF!/2,0)))+EQ26</f>
        <v>#REF!</v>
      </c>
      <c r="ER27" s="73">
        <f t="shared" si="89"/>
        <v>2.9999999999999996E-3</v>
      </c>
      <c r="ES27" s="40" t="e">
        <f t="shared" si="98"/>
        <v>#REF!</v>
      </c>
      <c r="ET27" s="40" t="e">
        <f t="shared" si="99"/>
        <v>#REF!</v>
      </c>
      <c r="EV27" s="20" t="str">
        <f t="shared" si="90"/>
        <v>Jun Y2</v>
      </c>
      <c r="EW27" s="40" t="e">
        <f>IF(#REF!="monthly",#REF!/12,IF(#REF!="quarterly",#REF!/4,IF(#REF!="every 6 months",#REF!/2,0)))+EW26</f>
        <v>#REF!</v>
      </c>
      <c r="EX27" s="73">
        <f t="shared" si="91"/>
        <v>3.6666666666666666E-3</v>
      </c>
      <c r="EY27" s="40" t="e">
        <f t="shared" si="100"/>
        <v>#REF!</v>
      </c>
      <c r="EZ27" s="40" t="e">
        <f t="shared" si="101"/>
        <v>#REF!</v>
      </c>
    </row>
    <row r="28" spans="1:156" x14ac:dyDescent="0.25">
      <c r="A28" s="50"/>
      <c r="B28" s="36" t="s">
        <v>432</v>
      </c>
      <c r="C28" s="36"/>
      <c r="D28" s="36"/>
      <c r="E28" s="36"/>
      <c r="F28" s="36"/>
      <c r="G28" s="36">
        <f>ROUND(+G25*(G60)/12,0)</f>
        <v>330862</v>
      </c>
      <c r="H28" s="36">
        <f t="shared" ref="H28:AL28" si="210">ROUND(+H25*(H60)/12,0)</f>
        <v>360194</v>
      </c>
      <c r="I28" s="36">
        <f t="shared" si="210"/>
        <v>396986</v>
      </c>
      <c r="J28" s="36">
        <f t="shared" si="210"/>
        <v>438894</v>
      </c>
      <c r="K28" s="36">
        <f t="shared" si="210"/>
        <v>484382</v>
      </c>
      <c r="L28" s="36">
        <f t="shared" si="210"/>
        <v>531112</v>
      </c>
      <c r="M28" s="36">
        <f t="shared" si="210"/>
        <v>579284</v>
      </c>
      <c r="N28" s="36">
        <f t="shared" si="210"/>
        <v>634820</v>
      </c>
      <c r="O28" s="36">
        <f t="shared" si="210"/>
        <v>693539</v>
      </c>
      <c r="P28" s="36">
        <f t="shared" si="210"/>
        <v>749039</v>
      </c>
      <c r="Q28" s="36">
        <f t="shared" si="210"/>
        <v>800739</v>
      </c>
      <c r="R28" s="36">
        <f t="shared" si="210"/>
        <v>847630</v>
      </c>
      <c r="S28" s="36">
        <f t="shared" si="210"/>
        <v>891994</v>
      </c>
      <c r="T28" s="36">
        <f t="shared" si="210"/>
        <v>937546</v>
      </c>
      <c r="U28" s="36">
        <f t="shared" si="210"/>
        <v>983369</v>
      </c>
      <c r="V28" s="36">
        <f t="shared" si="210"/>
        <v>1028693</v>
      </c>
      <c r="W28" s="36">
        <f t="shared" si="210"/>
        <v>1074930</v>
      </c>
      <c r="X28" s="36">
        <f t="shared" si="210"/>
        <v>1122437</v>
      </c>
      <c r="Y28" s="36">
        <f t="shared" si="210"/>
        <v>1169756</v>
      </c>
      <c r="Z28" s="36">
        <f t="shared" si="210"/>
        <v>1217003</v>
      </c>
      <c r="AA28" s="36">
        <f t="shared" si="210"/>
        <v>1265079</v>
      </c>
      <c r="AB28" s="36">
        <f t="shared" si="210"/>
        <v>1313033</v>
      </c>
      <c r="AC28" s="36">
        <f t="shared" si="210"/>
        <v>1356251</v>
      </c>
      <c r="AD28" s="36">
        <f t="shared" si="210"/>
        <v>1393434</v>
      </c>
      <c r="AE28" s="36">
        <f t="shared" si="210"/>
        <v>1433639</v>
      </c>
      <c r="AF28" s="36">
        <f t="shared" si="210"/>
        <v>1478776</v>
      </c>
      <c r="AG28" s="36">
        <f t="shared" si="210"/>
        <v>1523849</v>
      </c>
      <c r="AH28" s="36">
        <f t="shared" si="210"/>
        <v>1568859</v>
      </c>
      <c r="AI28" s="36">
        <f t="shared" si="210"/>
        <v>1613805</v>
      </c>
      <c r="AJ28" s="36">
        <f t="shared" si="210"/>
        <v>1658688</v>
      </c>
      <c r="AK28" s="36">
        <f t="shared" si="210"/>
        <v>1703507</v>
      </c>
      <c r="AL28" s="36">
        <f t="shared" si="210"/>
        <v>1748262</v>
      </c>
      <c r="AM28" s="36">
        <f t="shared" ref="AM28:BR28" si="211">ROUND(+AM25*(AM60)/12,0)</f>
        <v>1792954</v>
      </c>
      <c r="AN28" s="36">
        <f t="shared" si="211"/>
        <v>1837583</v>
      </c>
      <c r="AO28" s="36">
        <f t="shared" si="211"/>
        <v>1882148</v>
      </c>
      <c r="AP28" s="36">
        <f t="shared" si="211"/>
        <v>1926649</v>
      </c>
      <c r="AQ28" s="36">
        <f t="shared" si="211"/>
        <v>1971087</v>
      </c>
      <c r="AR28" s="36">
        <f t="shared" si="211"/>
        <v>2015462</v>
      </c>
      <c r="AS28" s="36">
        <f t="shared" si="211"/>
        <v>2059773</v>
      </c>
      <c r="AT28" s="36">
        <f t="shared" si="211"/>
        <v>2104012</v>
      </c>
      <c r="AU28" s="36">
        <f t="shared" si="211"/>
        <v>2148172</v>
      </c>
      <c r="AV28" s="36">
        <f t="shared" si="211"/>
        <v>2192253</v>
      </c>
      <c r="AW28" s="36">
        <f t="shared" si="211"/>
        <v>2236254</v>
      </c>
      <c r="AX28" s="36">
        <f t="shared" si="211"/>
        <v>2280177</v>
      </c>
      <c r="AY28" s="36">
        <f t="shared" si="211"/>
        <v>2324019</v>
      </c>
      <c r="AZ28" s="36">
        <f t="shared" si="211"/>
        <v>2367783</v>
      </c>
      <c r="BA28" s="36">
        <f t="shared" si="211"/>
        <v>2411467</v>
      </c>
      <c r="BB28" s="36">
        <f t="shared" si="211"/>
        <v>2455072</v>
      </c>
      <c r="BC28" s="36">
        <f t="shared" si="211"/>
        <v>2498598</v>
      </c>
      <c r="BD28" s="36">
        <f t="shared" si="211"/>
        <v>2542045</v>
      </c>
      <c r="BE28" s="36">
        <f t="shared" si="211"/>
        <v>2585412</v>
      </c>
      <c r="BF28" s="36">
        <f t="shared" si="211"/>
        <v>2628700</v>
      </c>
      <c r="BG28" s="36">
        <f t="shared" si="211"/>
        <v>2671908</v>
      </c>
      <c r="BH28" s="36">
        <f t="shared" si="211"/>
        <v>2715038</v>
      </c>
      <c r="BI28" s="36">
        <f t="shared" si="211"/>
        <v>2758088</v>
      </c>
      <c r="BJ28" s="36">
        <f t="shared" si="211"/>
        <v>2801058</v>
      </c>
      <c r="BK28" s="36">
        <f t="shared" si="211"/>
        <v>2843950</v>
      </c>
      <c r="BL28" s="36">
        <f t="shared" si="211"/>
        <v>2886762</v>
      </c>
      <c r="BM28" s="36">
        <f t="shared" si="211"/>
        <v>2929495</v>
      </c>
      <c r="BN28" s="36">
        <f t="shared" si="211"/>
        <v>2972148</v>
      </c>
      <c r="BO28" s="36">
        <f t="shared" si="211"/>
        <v>3014722</v>
      </c>
      <c r="BP28" s="36">
        <f t="shared" si="211"/>
        <v>3057217</v>
      </c>
      <c r="BQ28" s="36">
        <f t="shared" si="211"/>
        <v>3099633</v>
      </c>
      <c r="BR28" s="36">
        <f t="shared" si="211"/>
        <v>3141969</v>
      </c>
      <c r="BS28" s="36">
        <f t="shared" ref="BS28:CX28" si="212">ROUND(+BS25*(BS60)/12,0)</f>
        <v>3184226</v>
      </c>
      <c r="BT28" s="36">
        <f t="shared" si="212"/>
        <v>3226404</v>
      </c>
      <c r="BU28" s="36">
        <f t="shared" si="212"/>
        <v>3268503</v>
      </c>
      <c r="BV28" s="36">
        <f t="shared" si="212"/>
        <v>3310522</v>
      </c>
      <c r="BW28" s="36">
        <f t="shared" si="212"/>
        <v>3352462</v>
      </c>
      <c r="BX28" s="36">
        <f t="shared" si="212"/>
        <v>3394322</v>
      </c>
      <c r="BY28" s="36">
        <f t="shared" si="212"/>
        <v>3436104</v>
      </c>
      <c r="BZ28" s="36">
        <f t="shared" si="212"/>
        <v>3477806</v>
      </c>
      <c r="CA28" s="36">
        <f t="shared" si="212"/>
        <v>3519428</v>
      </c>
      <c r="CB28" s="36">
        <f t="shared" si="212"/>
        <v>3560972</v>
      </c>
      <c r="CC28" s="36">
        <f t="shared" si="212"/>
        <v>3602436</v>
      </c>
      <c r="CD28" s="36">
        <f t="shared" si="212"/>
        <v>3643821</v>
      </c>
      <c r="CE28" s="36">
        <f t="shared" si="212"/>
        <v>3685126</v>
      </c>
      <c r="CF28" s="36">
        <f t="shared" si="212"/>
        <v>3726352</v>
      </c>
      <c r="CG28" s="36">
        <f t="shared" si="212"/>
        <v>3767499</v>
      </c>
      <c r="CH28" s="36">
        <f t="shared" si="212"/>
        <v>3808567</v>
      </c>
      <c r="CI28" s="36">
        <f t="shared" si="212"/>
        <v>3849555</v>
      </c>
      <c r="CJ28" s="36">
        <f t="shared" si="212"/>
        <v>3890465</v>
      </c>
      <c r="CK28" s="36">
        <f t="shared" si="212"/>
        <v>3931294</v>
      </c>
      <c r="CL28" s="36">
        <f t="shared" si="212"/>
        <v>3972045</v>
      </c>
      <c r="CM28" s="36">
        <f t="shared" si="212"/>
        <v>4012716</v>
      </c>
      <c r="CN28" s="36">
        <f t="shared" si="212"/>
        <v>4053308</v>
      </c>
      <c r="CO28" s="36">
        <f t="shared" si="212"/>
        <v>4093820</v>
      </c>
      <c r="CP28" s="36">
        <f t="shared" si="212"/>
        <v>4134254</v>
      </c>
      <c r="CQ28" s="36">
        <f t="shared" si="212"/>
        <v>4174608</v>
      </c>
      <c r="CR28" s="36">
        <f t="shared" si="212"/>
        <v>4214883</v>
      </c>
      <c r="CS28" s="36">
        <f t="shared" si="212"/>
        <v>4255078</v>
      </c>
      <c r="CT28" s="36">
        <f t="shared" si="212"/>
        <v>4295194</v>
      </c>
      <c r="CU28" s="36">
        <f t="shared" si="212"/>
        <v>4335231</v>
      </c>
      <c r="CV28" s="36">
        <f t="shared" si="212"/>
        <v>4375188</v>
      </c>
      <c r="CW28" s="36">
        <f t="shared" si="212"/>
        <v>4415067</v>
      </c>
      <c r="CX28" s="36">
        <f t="shared" si="212"/>
        <v>4454866</v>
      </c>
      <c r="CY28" s="36">
        <f t="shared" ref="CY28:DV28" si="213">ROUND(+CY25*(CY60)/12,0)</f>
        <v>4496766</v>
      </c>
      <c r="CZ28" s="36">
        <f t="shared" si="213"/>
        <v>4540768</v>
      </c>
      <c r="DA28" s="36">
        <f t="shared" si="213"/>
        <v>4584691</v>
      </c>
      <c r="DB28" s="36">
        <f t="shared" si="213"/>
        <v>4628536</v>
      </c>
      <c r="DC28" s="36">
        <f t="shared" si="213"/>
        <v>4672302</v>
      </c>
      <c r="DD28" s="36">
        <f t="shared" si="213"/>
        <v>4715990</v>
      </c>
      <c r="DE28" s="36">
        <f t="shared" si="213"/>
        <v>4759599</v>
      </c>
      <c r="DF28" s="36">
        <f t="shared" si="213"/>
        <v>4803130</v>
      </c>
      <c r="DG28" s="36">
        <f t="shared" si="213"/>
        <v>4846582</v>
      </c>
      <c r="DH28" s="36">
        <f t="shared" si="213"/>
        <v>4889956</v>
      </c>
      <c r="DI28" s="36">
        <f t="shared" si="213"/>
        <v>4933252</v>
      </c>
      <c r="DJ28" s="36">
        <f t="shared" si="213"/>
        <v>4976468</v>
      </c>
      <c r="DK28" s="36">
        <f t="shared" si="213"/>
        <v>5019607</v>
      </c>
      <c r="DL28" s="36">
        <f t="shared" si="213"/>
        <v>5062667</v>
      </c>
      <c r="DM28" s="36">
        <f t="shared" si="213"/>
        <v>5105648</v>
      </c>
      <c r="DN28" s="36">
        <f t="shared" si="213"/>
        <v>5148547</v>
      </c>
      <c r="DO28" s="36">
        <f t="shared" si="213"/>
        <v>5191359</v>
      </c>
      <c r="DP28" s="36">
        <f t="shared" si="213"/>
        <v>5234084</v>
      </c>
      <c r="DQ28" s="36">
        <f t="shared" si="213"/>
        <v>5276722</v>
      </c>
      <c r="DR28" s="36">
        <f t="shared" si="213"/>
        <v>5319273</v>
      </c>
      <c r="DS28" s="36">
        <f t="shared" si="213"/>
        <v>5361738</v>
      </c>
      <c r="DT28" s="36">
        <f t="shared" si="213"/>
        <v>5404116</v>
      </c>
      <c r="DU28" s="36">
        <f t="shared" si="213"/>
        <v>5446407</v>
      </c>
      <c r="DV28" s="36">
        <f t="shared" si="213"/>
        <v>5488611</v>
      </c>
      <c r="DW28" s="10">
        <f>SUM(G28:DV28)</f>
        <v>354810940</v>
      </c>
      <c r="DX28" s="24"/>
      <c r="ED28" s="20" t="str">
        <f t="shared" si="86"/>
        <v>Jul Y2</v>
      </c>
      <c r="EE28" s="40" t="e">
        <f t="shared" si="3"/>
        <v>#REF!</v>
      </c>
      <c r="EF28" s="31" t="s">
        <v>56</v>
      </c>
      <c r="EG28" s="40" t="e">
        <f t="shared" si="95"/>
        <v>#REF!</v>
      </c>
      <c r="EH28" s="40" t="e">
        <f t="shared" si="87"/>
        <v>#REF!</v>
      </c>
      <c r="EI28" s="8"/>
      <c r="EJ28" s="20" t="s">
        <v>323</v>
      </c>
      <c r="EK28" s="40" t="e">
        <f>IF(#REF!="monthly",#REF!/12,0)+EK27</f>
        <v>#REF!</v>
      </c>
      <c r="EL28" s="73">
        <f t="shared" si="88"/>
        <v>2.5000000000000001E-3</v>
      </c>
      <c r="EM28" s="40" t="e">
        <f t="shared" si="96"/>
        <v>#REF!</v>
      </c>
      <c r="EN28" s="40" t="e">
        <f t="shared" si="97"/>
        <v>#REF!</v>
      </c>
      <c r="EP28" s="20" t="str">
        <f t="shared" si="6"/>
        <v>Jul Y2</v>
      </c>
      <c r="EQ28" s="40" t="e">
        <f>IF(#REF!="monthly",#REF!/12,0)+EQ27</f>
        <v>#REF!</v>
      </c>
      <c r="ER28" s="73">
        <f t="shared" si="89"/>
        <v>2.9999999999999996E-3</v>
      </c>
      <c r="ES28" s="40" t="e">
        <f t="shared" si="98"/>
        <v>#REF!</v>
      </c>
      <c r="ET28" s="40" t="e">
        <f t="shared" si="99"/>
        <v>#REF!</v>
      </c>
      <c r="EV28" s="20" t="str">
        <f t="shared" si="90"/>
        <v>Jul Y2</v>
      </c>
      <c r="EW28" s="40" t="e">
        <f>IF(#REF!="monthly",#REF!/12,0)+EW27</f>
        <v>#REF!</v>
      </c>
      <c r="EX28" s="73">
        <f t="shared" si="91"/>
        <v>3.6666666666666666E-3</v>
      </c>
      <c r="EY28" s="40" t="e">
        <f t="shared" si="100"/>
        <v>#REF!</v>
      </c>
      <c r="EZ28" s="40" t="e">
        <f t="shared" si="101"/>
        <v>#REF!</v>
      </c>
    </row>
    <row r="29" spans="1:156" x14ac:dyDescent="0.25">
      <c r="A29" s="49"/>
      <c r="B29" s="3" t="s">
        <v>433</v>
      </c>
      <c r="G29" s="3">
        <f>ROUND(+G25*(G61)/12,0)</f>
        <v>86158</v>
      </c>
      <c r="H29" s="3">
        <f t="shared" ref="H29:AL29" si="214">ROUND(+H25*(H61)/12,0)</f>
        <v>93797</v>
      </c>
      <c r="I29" s="3">
        <f t="shared" si="214"/>
        <v>103378</v>
      </c>
      <c r="J29" s="3">
        <f t="shared" si="214"/>
        <v>114291</v>
      </c>
      <c r="K29" s="3">
        <f t="shared" si="214"/>
        <v>126136</v>
      </c>
      <c r="L29" s="3">
        <f t="shared" si="214"/>
        <v>138305</v>
      </c>
      <c r="M29" s="3">
        <f t="shared" si="214"/>
        <v>150849</v>
      </c>
      <c r="N29" s="3">
        <f t="shared" si="214"/>
        <v>165311</v>
      </c>
      <c r="O29" s="3">
        <f t="shared" si="214"/>
        <v>180602</v>
      </c>
      <c r="P29" s="3">
        <f t="shared" si="214"/>
        <v>195055</v>
      </c>
      <c r="Q29" s="3">
        <f t="shared" si="214"/>
        <v>208518</v>
      </c>
      <c r="R29" s="3">
        <f t="shared" si="214"/>
        <v>220728</v>
      </c>
      <c r="S29" s="3">
        <f t="shared" si="214"/>
        <v>232281</v>
      </c>
      <c r="T29" s="3">
        <f t="shared" si="214"/>
        <v>244143</v>
      </c>
      <c r="U29" s="3">
        <f t="shared" si="214"/>
        <v>256076</v>
      </c>
      <c r="V29" s="3">
        <f t="shared" si="214"/>
        <v>267878</v>
      </c>
      <c r="W29" s="3">
        <f t="shared" si="214"/>
        <v>279919</v>
      </c>
      <c r="X29" s="3">
        <f t="shared" si="214"/>
        <v>292290</v>
      </c>
      <c r="Y29" s="3">
        <f t="shared" si="214"/>
        <v>304612</v>
      </c>
      <c r="Z29" s="3">
        <f t="shared" si="214"/>
        <v>316915</v>
      </c>
      <c r="AA29" s="3">
        <f t="shared" si="214"/>
        <v>329435</v>
      </c>
      <c r="AB29" s="3">
        <f t="shared" si="214"/>
        <v>341922</v>
      </c>
      <c r="AC29" s="3">
        <f t="shared" si="214"/>
        <v>353177</v>
      </c>
      <c r="AD29" s="3">
        <f t="shared" si="214"/>
        <v>362859</v>
      </c>
      <c r="AE29" s="3">
        <f t="shared" si="214"/>
        <v>373329</v>
      </c>
      <c r="AF29" s="3">
        <f t="shared" si="214"/>
        <v>385083</v>
      </c>
      <c r="AG29" s="3">
        <f t="shared" si="214"/>
        <v>396820</v>
      </c>
      <c r="AH29" s="3">
        <f t="shared" si="214"/>
        <v>408541</v>
      </c>
      <c r="AI29" s="3">
        <f t="shared" si="214"/>
        <v>420245</v>
      </c>
      <c r="AJ29" s="3">
        <f t="shared" si="214"/>
        <v>431933</v>
      </c>
      <c r="AK29" s="3">
        <f t="shared" si="214"/>
        <v>443604</v>
      </c>
      <c r="AL29" s="3">
        <f t="shared" si="214"/>
        <v>455259</v>
      </c>
      <c r="AM29" s="3">
        <f t="shared" ref="AM29:BR29" si="215">ROUND(+AM25*(AM61)/12,0)</f>
        <v>466897</v>
      </c>
      <c r="AN29" s="3">
        <f t="shared" si="215"/>
        <v>478518</v>
      </c>
      <c r="AO29" s="3">
        <f t="shared" si="215"/>
        <v>490123</v>
      </c>
      <c r="AP29" s="3">
        <f t="shared" si="215"/>
        <v>501712</v>
      </c>
      <c r="AQ29" s="3">
        <f t="shared" si="215"/>
        <v>513284</v>
      </c>
      <c r="AR29" s="3">
        <f t="shared" si="215"/>
        <v>524839</v>
      </c>
      <c r="AS29" s="3">
        <f t="shared" si="215"/>
        <v>536378</v>
      </c>
      <c r="AT29" s="3">
        <f t="shared" si="215"/>
        <v>547898</v>
      </c>
      <c r="AU29" s="3">
        <f t="shared" si="215"/>
        <v>559398</v>
      </c>
      <c r="AV29" s="3">
        <f t="shared" si="215"/>
        <v>570877</v>
      </c>
      <c r="AW29" s="3">
        <f t="shared" si="215"/>
        <v>582335</v>
      </c>
      <c r="AX29" s="3">
        <f t="shared" si="215"/>
        <v>593773</v>
      </c>
      <c r="AY29" s="3">
        <f t="shared" si="215"/>
        <v>605190</v>
      </c>
      <c r="AZ29" s="3">
        <f t="shared" si="215"/>
        <v>616586</v>
      </c>
      <c r="BA29" s="3">
        <f t="shared" si="215"/>
        <v>627962</v>
      </c>
      <c r="BB29" s="3">
        <f t="shared" si="215"/>
        <v>639317</v>
      </c>
      <c r="BC29" s="3">
        <f t="shared" si="215"/>
        <v>650651</v>
      </c>
      <c r="BD29" s="3">
        <f t="shared" si="215"/>
        <v>661965</v>
      </c>
      <c r="BE29" s="3">
        <f t="shared" si="215"/>
        <v>673258</v>
      </c>
      <c r="BF29" s="3">
        <f t="shared" si="215"/>
        <v>684530</v>
      </c>
      <c r="BG29" s="3">
        <f t="shared" si="215"/>
        <v>695782</v>
      </c>
      <c r="BH29" s="3">
        <f t="shared" si="215"/>
        <v>707013</v>
      </c>
      <c r="BI29" s="3">
        <f t="shared" si="215"/>
        <v>718224</v>
      </c>
      <c r="BJ29" s="3">
        <f t="shared" si="215"/>
        <v>729413</v>
      </c>
      <c r="BK29" s="3">
        <f t="shared" si="215"/>
        <v>740583</v>
      </c>
      <c r="BL29" s="3">
        <f t="shared" si="215"/>
        <v>751731</v>
      </c>
      <c r="BM29" s="3">
        <f t="shared" si="215"/>
        <v>762859</v>
      </c>
      <c r="BN29" s="3">
        <f t="shared" si="215"/>
        <v>773966</v>
      </c>
      <c r="BO29" s="3">
        <f t="shared" si="215"/>
        <v>785053</v>
      </c>
      <c r="BP29" s="3">
        <f t="shared" si="215"/>
        <v>796119</v>
      </c>
      <c r="BQ29" s="3">
        <f t="shared" si="215"/>
        <v>807164</v>
      </c>
      <c r="BR29" s="3">
        <f t="shared" si="215"/>
        <v>818189</v>
      </c>
      <c r="BS29" s="3">
        <f t="shared" ref="BS29:CX29" si="216">ROUND(+BS25*(BS61)/12,0)</f>
        <v>829193</v>
      </c>
      <c r="BT29" s="3">
        <f t="shared" si="216"/>
        <v>840176</v>
      </c>
      <c r="BU29" s="3">
        <f t="shared" si="216"/>
        <v>851139</v>
      </c>
      <c r="BV29" s="3">
        <f t="shared" si="216"/>
        <v>862081</v>
      </c>
      <c r="BW29" s="3">
        <f t="shared" si="216"/>
        <v>873002</v>
      </c>
      <c r="BX29" s="3">
        <f t="shared" si="216"/>
        <v>883903</v>
      </c>
      <c r="BY29" s="3">
        <f t="shared" si="216"/>
        <v>894783</v>
      </c>
      <c r="BZ29" s="3">
        <f t="shared" si="216"/>
        <v>905643</v>
      </c>
      <c r="CA29" s="3">
        <f t="shared" si="216"/>
        <v>916482</v>
      </c>
      <c r="CB29" s="3">
        <f t="shared" si="216"/>
        <v>927300</v>
      </c>
      <c r="CC29" s="3">
        <f t="shared" si="216"/>
        <v>938097</v>
      </c>
      <c r="CD29" s="3">
        <f t="shared" si="216"/>
        <v>948874</v>
      </c>
      <c r="CE29" s="3">
        <f t="shared" si="216"/>
        <v>959630</v>
      </c>
      <c r="CF29" s="3">
        <f t="shared" si="216"/>
        <v>970366</v>
      </c>
      <c r="CG29" s="3">
        <f t="shared" si="216"/>
        <v>981081</v>
      </c>
      <c r="CH29" s="3">
        <f t="shared" si="216"/>
        <v>991775</v>
      </c>
      <c r="CI29" s="3">
        <f t="shared" si="216"/>
        <v>1002449</v>
      </c>
      <c r="CJ29" s="3">
        <f t="shared" si="216"/>
        <v>1013102</v>
      </c>
      <c r="CK29" s="3">
        <f t="shared" si="216"/>
        <v>1023734</v>
      </c>
      <c r="CL29" s="3">
        <f t="shared" si="216"/>
        <v>1034346</v>
      </c>
      <c r="CM29" s="3">
        <f t="shared" si="216"/>
        <v>1044937</v>
      </c>
      <c r="CN29" s="3">
        <f t="shared" si="216"/>
        <v>1055507</v>
      </c>
      <c r="CO29" s="3">
        <f t="shared" si="216"/>
        <v>1066057</v>
      </c>
      <c r="CP29" s="3">
        <f t="shared" si="216"/>
        <v>1076586</v>
      </c>
      <c r="CQ29" s="3">
        <f t="shared" si="216"/>
        <v>1087095</v>
      </c>
      <c r="CR29" s="3">
        <f t="shared" si="216"/>
        <v>1097582</v>
      </c>
      <c r="CS29" s="3">
        <f t="shared" si="216"/>
        <v>1108049</v>
      </c>
      <c r="CT29" s="3">
        <f t="shared" si="216"/>
        <v>1118496</v>
      </c>
      <c r="CU29" s="3">
        <f t="shared" si="216"/>
        <v>1128922</v>
      </c>
      <c r="CV29" s="3">
        <f t="shared" si="216"/>
        <v>1139327</v>
      </c>
      <c r="CW29" s="3">
        <f t="shared" si="216"/>
        <v>1149712</v>
      </c>
      <c r="CX29" s="3">
        <f t="shared" si="216"/>
        <v>1160075</v>
      </c>
      <c r="CY29" s="3">
        <f t="shared" ref="CY29:DV29" si="217">ROUND(+CY25*(CY61)/12,0)</f>
        <v>1170987</v>
      </c>
      <c r="CZ29" s="3">
        <f t="shared" si="217"/>
        <v>1182445</v>
      </c>
      <c r="DA29" s="3">
        <f t="shared" si="217"/>
        <v>1193883</v>
      </c>
      <c r="DB29" s="3">
        <f t="shared" si="217"/>
        <v>1205300</v>
      </c>
      <c r="DC29" s="3">
        <f t="shared" si="217"/>
        <v>1216697</v>
      </c>
      <c r="DD29" s="3">
        <f t="shared" si="217"/>
        <v>1228074</v>
      </c>
      <c r="DE29" s="3">
        <f t="shared" si="217"/>
        <v>1239430</v>
      </c>
      <c r="DF29" s="3">
        <f t="shared" si="217"/>
        <v>1250766</v>
      </c>
      <c r="DG29" s="3">
        <f t="shared" si="217"/>
        <v>1262081</v>
      </c>
      <c r="DH29" s="3">
        <f t="shared" si="217"/>
        <v>1273376</v>
      </c>
      <c r="DI29" s="3">
        <f t="shared" si="217"/>
        <v>1284650</v>
      </c>
      <c r="DJ29" s="3">
        <f t="shared" si="217"/>
        <v>1295904</v>
      </c>
      <c r="DK29" s="3">
        <f t="shared" si="217"/>
        <v>1307138</v>
      </c>
      <c r="DL29" s="3">
        <f t="shared" si="217"/>
        <v>1318351</v>
      </c>
      <c r="DM29" s="3">
        <f t="shared" si="217"/>
        <v>1329543</v>
      </c>
      <c r="DN29" s="3">
        <f t="shared" si="217"/>
        <v>1340714</v>
      </c>
      <c r="DO29" s="3">
        <f t="shared" si="217"/>
        <v>1351863</v>
      </c>
      <c r="DP29" s="3">
        <f t="shared" si="217"/>
        <v>1362989</v>
      </c>
      <c r="DQ29" s="3">
        <f t="shared" si="217"/>
        <v>1374092</v>
      </c>
      <c r="DR29" s="3">
        <f t="shared" si="217"/>
        <v>1385173</v>
      </c>
      <c r="DS29" s="3">
        <f t="shared" si="217"/>
        <v>1396231</v>
      </c>
      <c r="DT29" s="3">
        <f t="shared" si="217"/>
        <v>1407266</v>
      </c>
      <c r="DU29" s="3">
        <f t="shared" si="217"/>
        <v>1418279</v>
      </c>
      <c r="DV29" s="3">
        <f t="shared" si="217"/>
        <v>1429269</v>
      </c>
      <c r="DW29" s="11">
        <f>SUM(G29:DV29)</f>
        <v>92395038</v>
      </c>
      <c r="ED29" s="20" t="str">
        <f t="shared" si="86"/>
        <v>Aug Y2</v>
      </c>
      <c r="EE29" s="40" t="e">
        <f t="shared" si="3"/>
        <v>#REF!</v>
      </c>
      <c r="EF29" s="31" t="s">
        <v>56</v>
      </c>
      <c r="EG29" s="40" t="e">
        <f t="shared" si="95"/>
        <v>#REF!</v>
      </c>
      <c r="EH29" s="40" t="e">
        <f t="shared" si="87"/>
        <v>#REF!</v>
      </c>
      <c r="EI29" s="8"/>
      <c r="EJ29" s="20" t="s">
        <v>324</v>
      </c>
      <c r="EK29" s="40" t="e">
        <f>IF(#REF!="monthly",#REF!/12,0)+EK28</f>
        <v>#REF!</v>
      </c>
      <c r="EL29" s="73">
        <f t="shared" si="88"/>
        <v>2.5000000000000001E-3</v>
      </c>
      <c r="EM29" s="40" t="e">
        <f t="shared" si="96"/>
        <v>#REF!</v>
      </c>
      <c r="EN29" s="40" t="e">
        <f t="shared" si="97"/>
        <v>#REF!</v>
      </c>
      <c r="EP29" s="20" t="str">
        <f t="shared" si="6"/>
        <v>Aug Y2</v>
      </c>
      <c r="EQ29" s="40" t="e">
        <f>IF(#REF!="monthly",#REF!/12,0)+EQ28</f>
        <v>#REF!</v>
      </c>
      <c r="ER29" s="73">
        <f t="shared" si="89"/>
        <v>2.9999999999999996E-3</v>
      </c>
      <c r="ES29" s="40" t="e">
        <f t="shared" si="98"/>
        <v>#REF!</v>
      </c>
      <c r="ET29" s="40" t="e">
        <f t="shared" si="99"/>
        <v>#REF!</v>
      </c>
      <c r="EV29" s="20" t="str">
        <f t="shared" si="90"/>
        <v>Aug Y2</v>
      </c>
      <c r="EW29" s="40" t="e">
        <f>IF(#REF!="monthly",#REF!/12,0)+EW28</f>
        <v>#REF!</v>
      </c>
      <c r="EX29" s="73">
        <f t="shared" si="91"/>
        <v>3.6666666666666666E-3</v>
      </c>
      <c r="EY29" s="40" t="e">
        <f t="shared" si="100"/>
        <v>#REF!</v>
      </c>
      <c r="EZ29" s="40" t="e">
        <f t="shared" si="101"/>
        <v>#REF!</v>
      </c>
    </row>
    <row r="30" spans="1:156" x14ac:dyDescent="0.25">
      <c r="A30" s="49"/>
      <c r="G30" s="125">
        <f>SUM(G28:G29)</f>
        <v>417020</v>
      </c>
      <c r="H30" s="125">
        <f t="shared" ref="H30:BS30" si="218">SUM(H28:H29)</f>
        <v>453991</v>
      </c>
      <c r="I30" s="125">
        <f t="shared" si="218"/>
        <v>500364</v>
      </c>
      <c r="J30" s="125">
        <f t="shared" si="218"/>
        <v>553185</v>
      </c>
      <c r="K30" s="125">
        <f t="shared" si="218"/>
        <v>610518</v>
      </c>
      <c r="L30" s="125">
        <f t="shared" si="218"/>
        <v>669417</v>
      </c>
      <c r="M30" s="125">
        <f t="shared" si="218"/>
        <v>730133</v>
      </c>
      <c r="N30" s="125">
        <f t="shared" si="218"/>
        <v>800131</v>
      </c>
      <c r="O30" s="125">
        <f t="shared" si="218"/>
        <v>874141</v>
      </c>
      <c r="P30" s="125">
        <f t="shared" si="218"/>
        <v>944094</v>
      </c>
      <c r="Q30" s="125">
        <f t="shared" si="218"/>
        <v>1009257</v>
      </c>
      <c r="R30" s="125">
        <f t="shared" si="218"/>
        <v>1068358</v>
      </c>
      <c r="S30" s="125">
        <f t="shared" si="218"/>
        <v>1124275</v>
      </c>
      <c r="T30" s="125">
        <f t="shared" si="218"/>
        <v>1181689</v>
      </c>
      <c r="U30" s="125">
        <f t="shared" si="218"/>
        <v>1239445</v>
      </c>
      <c r="V30" s="125">
        <f t="shared" si="218"/>
        <v>1296571</v>
      </c>
      <c r="W30" s="125">
        <f t="shared" si="218"/>
        <v>1354849</v>
      </c>
      <c r="X30" s="125">
        <f t="shared" si="218"/>
        <v>1414727</v>
      </c>
      <c r="Y30" s="125">
        <f t="shared" si="218"/>
        <v>1474368</v>
      </c>
      <c r="Z30" s="125">
        <f t="shared" si="218"/>
        <v>1533918</v>
      </c>
      <c r="AA30" s="125">
        <f t="shared" si="218"/>
        <v>1594514</v>
      </c>
      <c r="AB30" s="125">
        <f t="shared" si="218"/>
        <v>1654955</v>
      </c>
      <c r="AC30" s="125">
        <f t="shared" si="218"/>
        <v>1709428</v>
      </c>
      <c r="AD30" s="125">
        <f t="shared" si="218"/>
        <v>1756293</v>
      </c>
      <c r="AE30" s="125">
        <f t="shared" si="218"/>
        <v>1806968</v>
      </c>
      <c r="AF30" s="125">
        <f t="shared" si="218"/>
        <v>1863859</v>
      </c>
      <c r="AG30" s="125">
        <f t="shared" si="218"/>
        <v>1920669</v>
      </c>
      <c r="AH30" s="125">
        <f t="shared" si="218"/>
        <v>1977400</v>
      </c>
      <c r="AI30" s="125">
        <f t="shared" si="218"/>
        <v>2034050</v>
      </c>
      <c r="AJ30" s="125">
        <f t="shared" si="218"/>
        <v>2090621</v>
      </c>
      <c r="AK30" s="125">
        <f t="shared" si="218"/>
        <v>2147111</v>
      </c>
      <c r="AL30" s="125">
        <f t="shared" si="218"/>
        <v>2203521</v>
      </c>
      <c r="AM30" s="125">
        <f t="shared" si="218"/>
        <v>2259851</v>
      </c>
      <c r="AN30" s="125">
        <f t="shared" si="218"/>
        <v>2316101</v>
      </c>
      <c r="AO30" s="125">
        <f t="shared" si="218"/>
        <v>2372271</v>
      </c>
      <c r="AP30" s="125">
        <f t="shared" si="218"/>
        <v>2428361</v>
      </c>
      <c r="AQ30" s="125">
        <f t="shared" si="218"/>
        <v>2484371</v>
      </c>
      <c r="AR30" s="125">
        <f t="shared" si="218"/>
        <v>2540301</v>
      </c>
      <c r="AS30" s="125">
        <f t="shared" si="218"/>
        <v>2596151</v>
      </c>
      <c r="AT30" s="125">
        <f t="shared" si="218"/>
        <v>2651910</v>
      </c>
      <c r="AU30" s="125">
        <f t="shared" si="218"/>
        <v>2707570</v>
      </c>
      <c r="AV30" s="125">
        <f t="shared" si="218"/>
        <v>2763130</v>
      </c>
      <c r="AW30" s="125">
        <f t="shared" si="218"/>
        <v>2818589</v>
      </c>
      <c r="AX30" s="125">
        <f t="shared" si="218"/>
        <v>2873950</v>
      </c>
      <c r="AY30" s="125">
        <f t="shared" si="218"/>
        <v>2929209</v>
      </c>
      <c r="AZ30" s="125">
        <f t="shared" si="218"/>
        <v>2984369</v>
      </c>
      <c r="BA30" s="125">
        <f t="shared" si="218"/>
        <v>3039429</v>
      </c>
      <c r="BB30" s="125">
        <f t="shared" si="218"/>
        <v>3094389</v>
      </c>
      <c r="BC30" s="125">
        <f t="shared" si="218"/>
        <v>3149249</v>
      </c>
      <c r="BD30" s="125">
        <f t="shared" si="218"/>
        <v>3204010</v>
      </c>
      <c r="BE30" s="125">
        <f t="shared" si="218"/>
        <v>3258670</v>
      </c>
      <c r="BF30" s="125">
        <f t="shared" si="218"/>
        <v>3313230</v>
      </c>
      <c r="BG30" s="125">
        <f t="shared" si="218"/>
        <v>3367690</v>
      </c>
      <c r="BH30" s="125">
        <f t="shared" si="218"/>
        <v>3422051</v>
      </c>
      <c r="BI30" s="125">
        <f t="shared" si="218"/>
        <v>3476312</v>
      </c>
      <c r="BJ30" s="125">
        <f t="shared" si="218"/>
        <v>3530471</v>
      </c>
      <c r="BK30" s="125">
        <f t="shared" si="218"/>
        <v>3584533</v>
      </c>
      <c r="BL30" s="125">
        <f t="shared" si="218"/>
        <v>3638493</v>
      </c>
      <c r="BM30" s="125">
        <f t="shared" si="218"/>
        <v>3692354</v>
      </c>
      <c r="BN30" s="125">
        <f t="shared" si="218"/>
        <v>3746114</v>
      </c>
      <c r="BO30" s="125">
        <f t="shared" si="218"/>
        <v>3799775</v>
      </c>
      <c r="BP30" s="125">
        <f t="shared" si="218"/>
        <v>3853336</v>
      </c>
      <c r="BQ30" s="125">
        <f t="shared" si="218"/>
        <v>3906797</v>
      </c>
      <c r="BR30" s="125">
        <f t="shared" si="218"/>
        <v>3960158</v>
      </c>
      <c r="BS30" s="125">
        <f t="shared" si="218"/>
        <v>4013419</v>
      </c>
      <c r="BT30" s="125">
        <f t="shared" ref="BT30:DW30" si="219">SUM(BT28:BT29)</f>
        <v>4066580</v>
      </c>
      <c r="BU30" s="125">
        <f t="shared" si="219"/>
        <v>4119642</v>
      </c>
      <c r="BV30" s="125">
        <f t="shared" si="219"/>
        <v>4172603</v>
      </c>
      <c r="BW30" s="125">
        <f t="shared" si="219"/>
        <v>4225464</v>
      </c>
      <c r="BX30" s="125">
        <f t="shared" si="219"/>
        <v>4278225</v>
      </c>
      <c r="BY30" s="125">
        <f t="shared" si="219"/>
        <v>4330887</v>
      </c>
      <c r="BZ30" s="125">
        <f t="shared" si="219"/>
        <v>4383449</v>
      </c>
      <c r="CA30" s="125">
        <f t="shared" si="219"/>
        <v>4435910</v>
      </c>
      <c r="CB30" s="125">
        <f t="shared" si="219"/>
        <v>4488272</v>
      </c>
      <c r="CC30" s="125">
        <f t="shared" si="219"/>
        <v>4540533</v>
      </c>
      <c r="CD30" s="125">
        <f t="shared" si="219"/>
        <v>4592695</v>
      </c>
      <c r="CE30" s="125">
        <f t="shared" si="219"/>
        <v>4644756</v>
      </c>
      <c r="CF30" s="125">
        <f t="shared" si="219"/>
        <v>4696718</v>
      </c>
      <c r="CG30" s="125">
        <f t="shared" si="219"/>
        <v>4748580</v>
      </c>
      <c r="CH30" s="125">
        <f t="shared" si="219"/>
        <v>4800342</v>
      </c>
      <c r="CI30" s="125">
        <f t="shared" si="219"/>
        <v>4852004</v>
      </c>
      <c r="CJ30" s="125">
        <f t="shared" si="219"/>
        <v>4903567</v>
      </c>
      <c r="CK30" s="125">
        <f t="shared" si="219"/>
        <v>4955028</v>
      </c>
      <c r="CL30" s="125">
        <f t="shared" si="219"/>
        <v>5006391</v>
      </c>
      <c r="CM30" s="125">
        <f t="shared" si="219"/>
        <v>5057653</v>
      </c>
      <c r="CN30" s="125">
        <f t="shared" si="219"/>
        <v>5108815</v>
      </c>
      <c r="CO30" s="125">
        <f t="shared" si="219"/>
        <v>5159877</v>
      </c>
      <c r="CP30" s="125">
        <f t="shared" si="219"/>
        <v>5210840</v>
      </c>
      <c r="CQ30" s="125">
        <f t="shared" si="219"/>
        <v>5261703</v>
      </c>
      <c r="CR30" s="125">
        <f t="shared" si="219"/>
        <v>5312465</v>
      </c>
      <c r="CS30" s="125">
        <f t="shared" si="219"/>
        <v>5363127</v>
      </c>
      <c r="CT30" s="125">
        <f t="shared" si="219"/>
        <v>5413690</v>
      </c>
      <c r="CU30" s="125">
        <f t="shared" si="219"/>
        <v>5464153</v>
      </c>
      <c r="CV30" s="125">
        <f t="shared" si="219"/>
        <v>5514515</v>
      </c>
      <c r="CW30" s="125">
        <f t="shared" si="219"/>
        <v>5564779</v>
      </c>
      <c r="CX30" s="125">
        <f t="shared" si="219"/>
        <v>5614941</v>
      </c>
      <c r="CY30" s="125">
        <f t="shared" si="219"/>
        <v>5667753</v>
      </c>
      <c r="CZ30" s="125">
        <f t="shared" si="219"/>
        <v>5723213</v>
      </c>
      <c r="DA30" s="125">
        <f t="shared" si="219"/>
        <v>5778574</v>
      </c>
      <c r="DB30" s="125">
        <f t="shared" si="219"/>
        <v>5833836</v>
      </c>
      <c r="DC30" s="125">
        <f t="shared" si="219"/>
        <v>5888999</v>
      </c>
      <c r="DD30" s="125">
        <f t="shared" si="219"/>
        <v>5944064</v>
      </c>
      <c r="DE30" s="125">
        <f t="shared" si="219"/>
        <v>5999029</v>
      </c>
      <c r="DF30" s="125">
        <f t="shared" si="219"/>
        <v>6053896</v>
      </c>
      <c r="DG30" s="125">
        <f t="shared" si="219"/>
        <v>6108663</v>
      </c>
      <c r="DH30" s="125">
        <f t="shared" si="219"/>
        <v>6163332</v>
      </c>
      <c r="DI30" s="125">
        <f t="shared" si="219"/>
        <v>6217902</v>
      </c>
      <c r="DJ30" s="125">
        <f t="shared" si="219"/>
        <v>6272372</v>
      </c>
      <c r="DK30" s="125">
        <f t="shared" si="219"/>
        <v>6326745</v>
      </c>
      <c r="DL30" s="125">
        <f t="shared" si="219"/>
        <v>6381018</v>
      </c>
      <c r="DM30" s="125">
        <f t="shared" si="219"/>
        <v>6435191</v>
      </c>
      <c r="DN30" s="125">
        <f t="shared" si="219"/>
        <v>6489261</v>
      </c>
      <c r="DO30" s="125">
        <f t="shared" si="219"/>
        <v>6543222</v>
      </c>
      <c r="DP30" s="125">
        <f t="shared" si="219"/>
        <v>6597073</v>
      </c>
      <c r="DQ30" s="125">
        <f t="shared" si="219"/>
        <v>6650814</v>
      </c>
      <c r="DR30" s="125">
        <f t="shared" si="219"/>
        <v>6704446</v>
      </c>
      <c r="DS30" s="125">
        <f t="shared" si="219"/>
        <v>6757969</v>
      </c>
      <c r="DT30" s="125">
        <f t="shared" si="219"/>
        <v>6811382</v>
      </c>
      <c r="DU30" s="125">
        <f t="shared" si="219"/>
        <v>6864686</v>
      </c>
      <c r="DV30" s="125">
        <f t="shared" si="219"/>
        <v>6917880</v>
      </c>
      <c r="DW30" s="125">
        <f t="shared" si="219"/>
        <v>447205978</v>
      </c>
      <c r="DX30" s="40"/>
      <c r="ED30" s="20" t="str">
        <f t="shared" si="86"/>
        <v>Sep Y2</v>
      </c>
      <c r="EE30" s="40" t="e">
        <f t="shared" si="3"/>
        <v>#REF!</v>
      </c>
      <c r="EF30" s="31" t="s">
        <v>56</v>
      </c>
      <c r="EG30" s="40" t="e">
        <f t="shared" si="95"/>
        <v>#REF!</v>
      </c>
      <c r="EH30" s="40" t="e">
        <f t="shared" si="87"/>
        <v>#REF!</v>
      </c>
      <c r="EI30" s="8"/>
      <c r="EJ30" s="20" t="s">
        <v>325</v>
      </c>
      <c r="EK30" s="40" t="e">
        <f>IF(#REF!="monthly",#REF!/12,IF(#REF!="quarterly",#REF!/4,0))+EK29</f>
        <v>#REF!</v>
      </c>
      <c r="EL30" s="73">
        <f t="shared" si="88"/>
        <v>2.5000000000000001E-3</v>
      </c>
      <c r="EM30" s="40" t="e">
        <f>ROUND((EK29*EL30),0)</f>
        <v>#REF!</v>
      </c>
      <c r="EN30" s="40" t="e">
        <f>ROUND(+EN29+EM30,0)</f>
        <v>#REF!</v>
      </c>
      <c r="EP30" s="20" t="str">
        <f t="shared" si="6"/>
        <v>Sep Y2</v>
      </c>
      <c r="EQ30" s="40" t="e">
        <f>IF(#REF!="monthly",#REF!/12,IF(#REF!="quarterly",#REF!/4,0))+EQ29</f>
        <v>#REF!</v>
      </c>
      <c r="ER30" s="73">
        <f t="shared" si="89"/>
        <v>2.9999999999999996E-3</v>
      </c>
      <c r="ES30" s="40" t="e">
        <f>ROUND((EQ29*ER30),0)</f>
        <v>#REF!</v>
      </c>
      <c r="ET30" s="40" t="e">
        <f>ROUND(+ET29+ES30,0)</f>
        <v>#REF!</v>
      </c>
      <c r="EV30" s="20" t="str">
        <f t="shared" si="90"/>
        <v>Sep Y2</v>
      </c>
      <c r="EW30" s="40" t="e">
        <f>IF(#REF!="monthly",#REF!/12,IF(#REF!="quarterly",#REF!/4,0))+EW29</f>
        <v>#REF!</v>
      </c>
      <c r="EX30" s="73">
        <f t="shared" si="91"/>
        <v>3.6666666666666666E-3</v>
      </c>
      <c r="EY30" s="40" t="e">
        <f>ROUND((EW29*EX30),0)</f>
        <v>#REF!</v>
      </c>
      <c r="EZ30" s="40" t="e">
        <f>ROUND(+EZ29+EY30,0)</f>
        <v>#REF!</v>
      </c>
    </row>
    <row r="31" spans="1:156" x14ac:dyDescent="0.25">
      <c r="A31" s="49"/>
      <c r="DW31" s="11"/>
      <c r="ED31" s="20" t="str">
        <f t="shared" si="86"/>
        <v>Oct Y2</v>
      </c>
      <c r="EE31" s="40" t="e">
        <f t="shared" si="3"/>
        <v>#REF!</v>
      </c>
      <c r="EF31" s="31" t="s">
        <v>56</v>
      </c>
      <c r="EG31" s="40" t="e">
        <f t="shared" si="95"/>
        <v>#REF!</v>
      </c>
      <c r="EH31" s="40" t="e">
        <f t="shared" si="87"/>
        <v>#REF!</v>
      </c>
      <c r="EI31" s="8"/>
      <c r="EJ31" s="20" t="s">
        <v>326</v>
      </c>
      <c r="EK31" s="40" t="e">
        <f>IF(#REF!="monthly",#REF!/12,0)+EK30</f>
        <v>#REF!</v>
      </c>
      <c r="EL31" s="73">
        <f t="shared" si="88"/>
        <v>2.5000000000000001E-3</v>
      </c>
      <c r="EM31" s="40" t="e">
        <f t="shared" si="96"/>
        <v>#REF!</v>
      </c>
      <c r="EN31" s="40" t="e">
        <f t="shared" si="97"/>
        <v>#REF!</v>
      </c>
      <c r="EP31" s="20" t="str">
        <f t="shared" si="6"/>
        <v>Oct Y2</v>
      </c>
      <c r="EQ31" s="40" t="e">
        <f>IF(#REF!="monthly",#REF!/12,0)+EQ30</f>
        <v>#REF!</v>
      </c>
      <c r="ER31" s="73">
        <f t="shared" si="89"/>
        <v>2.9999999999999996E-3</v>
      </c>
      <c r="ES31" s="40" t="e">
        <f t="shared" si="98"/>
        <v>#REF!</v>
      </c>
      <c r="ET31" s="40" t="e">
        <f t="shared" si="99"/>
        <v>#REF!</v>
      </c>
      <c r="EV31" s="20" t="str">
        <f t="shared" si="90"/>
        <v>Oct Y2</v>
      </c>
      <c r="EW31" s="40" t="e">
        <f>IF(#REF!="monthly",#REF!/12,0)+EW30</f>
        <v>#REF!</v>
      </c>
      <c r="EX31" s="73">
        <f t="shared" si="91"/>
        <v>3.6666666666666666E-3</v>
      </c>
      <c r="EY31" s="40" t="e">
        <f t="shared" si="100"/>
        <v>#REF!</v>
      </c>
      <c r="EZ31" s="40" t="e">
        <f t="shared" si="101"/>
        <v>#REF!</v>
      </c>
    </row>
    <row r="32" spans="1:156" x14ac:dyDescent="0.25">
      <c r="A32" s="49" t="s">
        <v>71</v>
      </c>
      <c r="B32" s="3" t="s">
        <v>29</v>
      </c>
      <c r="DW32" s="11"/>
      <c r="ED32" s="20" t="str">
        <f t="shared" si="86"/>
        <v>Nov Y2</v>
      </c>
      <c r="EE32" s="40" t="e">
        <f t="shared" si="3"/>
        <v>#REF!</v>
      </c>
      <c r="EF32" s="31" t="s">
        <v>56</v>
      </c>
      <c r="EG32" s="40" t="e">
        <f t="shared" si="95"/>
        <v>#REF!</v>
      </c>
      <c r="EH32" s="40" t="e">
        <f t="shared" si="87"/>
        <v>#REF!</v>
      </c>
      <c r="EI32" s="8"/>
      <c r="EJ32" s="20" t="s">
        <v>327</v>
      </c>
      <c r="EK32" s="40" t="e">
        <f>IF(#REF!="monthly",#REF!/12,0)+EK31</f>
        <v>#REF!</v>
      </c>
      <c r="EL32" s="73">
        <f t="shared" si="88"/>
        <v>2.5000000000000001E-3</v>
      </c>
      <c r="EM32" s="40" t="e">
        <f t="shared" si="96"/>
        <v>#REF!</v>
      </c>
      <c r="EN32" s="40" t="e">
        <f t="shared" si="97"/>
        <v>#REF!</v>
      </c>
      <c r="EP32" s="20" t="str">
        <f t="shared" si="6"/>
        <v>Nov Y2</v>
      </c>
      <c r="EQ32" s="40" t="e">
        <f>IF(#REF!="monthly",#REF!/12,0)+EQ31</f>
        <v>#REF!</v>
      </c>
      <c r="ER32" s="73">
        <f t="shared" si="89"/>
        <v>2.9999999999999996E-3</v>
      </c>
      <c r="ES32" s="40" t="e">
        <f t="shared" si="98"/>
        <v>#REF!</v>
      </c>
      <c r="ET32" s="40" t="e">
        <f t="shared" si="99"/>
        <v>#REF!</v>
      </c>
      <c r="EV32" s="20" t="str">
        <f t="shared" si="90"/>
        <v>Nov Y2</v>
      </c>
      <c r="EW32" s="40" t="e">
        <f>IF(#REF!="monthly",#REF!/12,0)+EW31</f>
        <v>#REF!</v>
      </c>
      <c r="EX32" s="73">
        <f t="shared" si="91"/>
        <v>3.6666666666666666E-3</v>
      </c>
      <c r="EY32" s="40" t="e">
        <f t="shared" si="100"/>
        <v>#REF!</v>
      </c>
      <c r="EZ32" s="40" t="e">
        <f t="shared" si="101"/>
        <v>#REF!</v>
      </c>
    </row>
    <row r="33" spans="1:156" x14ac:dyDescent="0.25">
      <c r="A33" s="49"/>
      <c r="B33" s="3" t="s">
        <v>434</v>
      </c>
      <c r="G33" s="3">
        <f>SUM('In-Service &amp; Deprec Svgs'!E74:E83)</f>
        <v>4565.2899999999991</v>
      </c>
      <c r="H33" s="3">
        <f>SUM('In-Service &amp; Deprec Svgs'!F74:F83)</f>
        <v>11557.980000000001</v>
      </c>
      <c r="I33" s="3">
        <f>SUM('In-Service &amp; Deprec Svgs'!G74:G83)</f>
        <v>16055.720000000001</v>
      </c>
      <c r="J33" s="3">
        <f>SUM('In-Service &amp; Deprec Svgs'!H74:H83)</f>
        <v>26132.2</v>
      </c>
      <c r="K33" s="3">
        <f>SUM('In-Service &amp; Deprec Svgs'!I74:I83)</f>
        <v>28464.99</v>
      </c>
      <c r="L33" s="3">
        <f>SUM('In-Service &amp; Deprec Svgs'!J74:J83)</f>
        <v>31010.100000000002</v>
      </c>
      <c r="M33" s="3">
        <f>SUM('In-Service &amp; Deprec Svgs'!K74:K83)</f>
        <v>40560.390000000007</v>
      </c>
      <c r="N33" s="3">
        <f>SUM('In-Service &amp; Deprec Svgs'!L74:L83)</f>
        <v>46869.51</v>
      </c>
      <c r="O33" s="3">
        <f>SUM('In-Service &amp; Deprec Svgs'!M74:M83)</f>
        <v>56713.54</v>
      </c>
      <c r="P33" s="3">
        <f>SUM('In-Service &amp; Deprec Svgs'!N74:N83)</f>
        <v>71435.600000000006</v>
      </c>
      <c r="Q33" s="3">
        <f>SUM('In-Service &amp; Deprec Svgs'!O74:O83)</f>
        <v>102891.82</v>
      </c>
      <c r="R33" s="3">
        <f>SUM('In-Service &amp; Deprec Svgs'!P74:P83)</f>
        <v>112038.67</v>
      </c>
      <c r="S33" s="3">
        <f>SUM('In-Service &amp; Deprec Svgs'!R74:R83)</f>
        <v>132060.01</v>
      </c>
      <c r="T33" s="3">
        <f>SUM('In-Service &amp; Deprec Svgs'!S74:S83)</f>
        <v>172836.34</v>
      </c>
      <c r="U33" s="3">
        <f>SUM('In-Service &amp; Deprec Svgs'!T74:T83)</f>
        <v>203389.76</v>
      </c>
      <c r="V33" s="3">
        <f>SUM('In-Service &amp; Deprec Svgs'!U74:U83)</f>
        <v>224662.93</v>
      </c>
      <c r="W33" s="3">
        <f>SUM('In-Service &amp; Deprec Svgs'!V74:V83)</f>
        <v>225257.39</v>
      </c>
      <c r="X33" s="3">
        <f>SUM('In-Service &amp; Deprec Svgs'!W74:W83)</f>
        <v>228751.57</v>
      </c>
      <c r="Y33" s="3">
        <f>SUM('In-Service &amp; Deprec Svgs'!X74:X83)</f>
        <v>247556.93</v>
      </c>
      <c r="Z33" s="3">
        <f>SUM('In-Service &amp; Deprec Svgs'!Y74:Y83)</f>
        <v>253998.74000000002</v>
      </c>
      <c r="AA33" s="3">
        <f>SUM('In-Service &amp; Deprec Svgs'!Z74:Z83)</f>
        <v>281630.40000000002</v>
      </c>
      <c r="AB33" s="3">
        <f>SUM('In-Service &amp; Deprec Svgs'!AA74:AA83)</f>
        <v>305402.14999999997</v>
      </c>
      <c r="AC33" s="3">
        <f>SUM('In-Service &amp; Deprec Svgs'!AB74:AB83)</f>
        <v>311489.51</v>
      </c>
      <c r="AD33" s="3">
        <f>SUM('In-Service &amp; Deprec Svgs'!AC74:AC83)</f>
        <v>322059.12</v>
      </c>
      <c r="AE33" s="3">
        <f>SUM('In-Service &amp; Deprec Svgs'!AE74:AE83)</f>
        <v>327288.34000000003</v>
      </c>
      <c r="AF33" s="3">
        <f>SUM('In-Service &amp; Deprec Svgs'!AF74:AF83)</f>
        <v>341049.57</v>
      </c>
      <c r="AG33" s="3">
        <f>SUM('In-Service &amp; Deprec Svgs'!AG74:AG83)</f>
        <v>354810.79000000004</v>
      </c>
      <c r="AH33" s="3">
        <f>SUM('In-Service &amp; Deprec Svgs'!AH74:AH83)</f>
        <v>368572.01</v>
      </c>
      <c r="AI33" s="3">
        <f>SUM('In-Service &amp; Deprec Svgs'!AI74:AI83)</f>
        <v>382333.23000000004</v>
      </c>
      <c r="AJ33" s="3">
        <f>SUM('In-Service &amp; Deprec Svgs'!AJ74:AJ83)</f>
        <v>396094.45</v>
      </c>
      <c r="AK33" s="3">
        <f>SUM('In-Service &amp; Deprec Svgs'!AK74:AK83)</f>
        <v>409855.68000000005</v>
      </c>
      <c r="AL33" s="3">
        <f>SUM('In-Service &amp; Deprec Svgs'!AL74:AL83)</f>
        <v>423616.9</v>
      </c>
      <c r="AM33" s="3">
        <f>SUM('In-Service &amp; Deprec Svgs'!AM74:AM83)</f>
        <v>437378.12000000005</v>
      </c>
      <c r="AN33" s="3">
        <f>SUM('In-Service &amp; Deprec Svgs'!AN74:AN83)</f>
        <v>451139.34</v>
      </c>
      <c r="AO33" s="3">
        <f>SUM('In-Service &amp; Deprec Svgs'!AO74:AO83)</f>
        <v>464900.57</v>
      </c>
      <c r="AP33" s="3">
        <f>SUM('In-Service &amp; Deprec Svgs'!AP74:AP83)</f>
        <v>478661.79000000004</v>
      </c>
      <c r="AQ33" s="3">
        <f>SUM('In-Service &amp; Deprec Svgs'!AR74:AR83)</f>
        <v>492423.01</v>
      </c>
      <c r="AR33" s="3">
        <f>SUM('In-Service &amp; Deprec Svgs'!AS74:AS83)</f>
        <v>506184.23000000004</v>
      </c>
      <c r="AS33" s="3">
        <f>SUM('In-Service &amp; Deprec Svgs'!AT74:AT83)</f>
        <v>519945.45</v>
      </c>
      <c r="AT33" s="3">
        <f>SUM('In-Service &amp; Deprec Svgs'!AU74:AU83)</f>
        <v>536716.28999999992</v>
      </c>
      <c r="AU33" s="3">
        <f>SUM('In-Service &amp; Deprec Svgs'!AV74:AV83)</f>
        <v>553487.11999999988</v>
      </c>
      <c r="AV33" s="3">
        <f>SUM('In-Service &amp; Deprec Svgs'!AW74:AW83)</f>
        <v>570257.94999999995</v>
      </c>
      <c r="AW33" s="3">
        <f>SUM('In-Service &amp; Deprec Svgs'!AX74:AX83)</f>
        <v>587028.78999999992</v>
      </c>
      <c r="AX33" s="3">
        <f>SUM('In-Service &amp; Deprec Svgs'!AY74:AY83)</f>
        <v>603799.61999999988</v>
      </c>
      <c r="AY33" s="3">
        <f>SUM('In-Service &amp; Deprec Svgs'!AZ74:AZ83)</f>
        <v>620570.44999999995</v>
      </c>
      <c r="AZ33" s="3">
        <f>SUM('In-Service &amp; Deprec Svgs'!BA74:BA83)</f>
        <v>637341.28999999992</v>
      </c>
      <c r="BA33" s="3">
        <f>SUM('In-Service &amp; Deprec Svgs'!BB74:BB83)</f>
        <v>654112.11999999988</v>
      </c>
      <c r="BB33" s="3">
        <f>SUM('In-Service &amp; Deprec Svgs'!BC74:BC83)</f>
        <v>670882.94999999995</v>
      </c>
      <c r="BC33" s="3">
        <f>SUM('In-Service &amp; Deprec Svgs'!BE74:BE83)</f>
        <v>687653.78999999992</v>
      </c>
      <c r="BD33" s="3">
        <f>SUM('In-Service &amp; Deprec Svgs'!BF74:BF83)</f>
        <v>704424.61999999988</v>
      </c>
      <c r="BE33" s="3">
        <f>SUM('In-Service &amp; Deprec Svgs'!BG74:BG83)</f>
        <v>721195.45</v>
      </c>
      <c r="BF33" s="3">
        <f>SUM('In-Service &amp; Deprec Svgs'!BH74:BH83)</f>
        <v>737966.28999999992</v>
      </c>
      <c r="BG33" s="3">
        <f>SUM('In-Service &amp; Deprec Svgs'!BI74:BI83)</f>
        <v>754737.11999999988</v>
      </c>
      <c r="BH33" s="3">
        <f>SUM('In-Service &amp; Deprec Svgs'!BJ74:BJ83)</f>
        <v>771507.95</v>
      </c>
      <c r="BI33" s="3">
        <f>SUM('In-Service &amp; Deprec Svgs'!BK74:BK83)</f>
        <v>788278.78999999992</v>
      </c>
      <c r="BJ33" s="3">
        <f>SUM('In-Service &amp; Deprec Svgs'!BL74:BL83)</f>
        <v>805049.61999999988</v>
      </c>
      <c r="BK33" s="3">
        <f>SUM('In-Service &amp; Deprec Svgs'!BM74:BM83)</f>
        <v>821820.45</v>
      </c>
      <c r="BL33" s="3">
        <f>SUM('In-Service &amp; Deprec Svgs'!BN74:BN83)</f>
        <v>838591.28999999992</v>
      </c>
      <c r="BM33" s="3">
        <f>SUM('In-Service &amp; Deprec Svgs'!BO74:BO83)</f>
        <v>855362.11999999988</v>
      </c>
      <c r="BN33" s="3">
        <f>SUM('In-Service &amp; Deprec Svgs'!BP74:BP83)</f>
        <v>872132.95</v>
      </c>
      <c r="BO33" s="3">
        <f>SUM('In-Service &amp; Deprec Svgs'!BR74:BR83)</f>
        <v>888903.78999999992</v>
      </c>
      <c r="BP33" s="3">
        <f>SUM('In-Service &amp; Deprec Svgs'!BS74:BS83)</f>
        <v>905674.61999999988</v>
      </c>
      <c r="BQ33" s="3">
        <f>SUM('In-Service &amp; Deprec Svgs'!BT74:BT83)</f>
        <v>922445.45</v>
      </c>
      <c r="BR33" s="3">
        <f>SUM('In-Service &amp; Deprec Svgs'!BU74:BU83)</f>
        <v>939216.28999999992</v>
      </c>
      <c r="BS33" s="3">
        <f>SUM('In-Service &amp; Deprec Svgs'!BV74:BV83)</f>
        <v>955987.11999999988</v>
      </c>
      <c r="BT33" s="3">
        <f>SUM('In-Service &amp; Deprec Svgs'!BW74:BW83)</f>
        <v>972757.95</v>
      </c>
      <c r="BU33" s="3">
        <f>SUM('In-Service &amp; Deprec Svgs'!BX74:BX83)</f>
        <v>989528.78999999992</v>
      </c>
      <c r="BV33" s="3">
        <f>SUM('In-Service &amp; Deprec Svgs'!BY74:BY83)</f>
        <v>1006299.6199999999</v>
      </c>
      <c r="BW33" s="3">
        <f>SUM('In-Service &amp; Deprec Svgs'!BZ74:BZ83)</f>
        <v>1023070.45</v>
      </c>
      <c r="BX33" s="3">
        <f>SUM('In-Service &amp; Deprec Svgs'!CA74:CA83)</f>
        <v>1039841.2899999999</v>
      </c>
      <c r="BY33" s="3">
        <f>SUM('In-Service &amp; Deprec Svgs'!CB74:CB83)</f>
        <v>1056612.1199999999</v>
      </c>
      <c r="BZ33" s="3">
        <f>SUM('In-Service &amp; Deprec Svgs'!CC74:CC83)</f>
        <v>1073382.95</v>
      </c>
      <c r="CA33" s="3">
        <f>SUM('In-Service &amp; Deprec Svgs'!CE74:CE83)</f>
        <v>1090153.7899999998</v>
      </c>
      <c r="CB33" s="3">
        <f>SUM('In-Service &amp; Deprec Svgs'!CF74:CF83)</f>
        <v>1106924.6199999999</v>
      </c>
      <c r="CC33" s="3">
        <f>SUM('In-Service &amp; Deprec Svgs'!CG74:CG83)</f>
        <v>1123695.45</v>
      </c>
      <c r="CD33" s="3">
        <f>SUM('In-Service &amp; Deprec Svgs'!CH74:CH83)</f>
        <v>1140466.2899999998</v>
      </c>
      <c r="CE33" s="3">
        <f>SUM('In-Service &amp; Deprec Svgs'!CI74:CI83)</f>
        <v>1157237.1199999999</v>
      </c>
      <c r="CF33" s="3">
        <f>SUM('In-Service &amp; Deprec Svgs'!CJ74:CJ83)</f>
        <v>1174007.95</v>
      </c>
      <c r="CG33" s="3">
        <f>SUM('In-Service &amp; Deprec Svgs'!CK74:CK83)</f>
        <v>1190778.7899999998</v>
      </c>
      <c r="CH33" s="3">
        <f>SUM('In-Service &amp; Deprec Svgs'!CL74:CL83)</f>
        <v>1207549.6199999999</v>
      </c>
      <c r="CI33" s="3">
        <f>SUM('In-Service &amp; Deprec Svgs'!CM74:CM83)</f>
        <v>1224320.45</v>
      </c>
      <c r="CJ33" s="3">
        <f>SUM('In-Service &amp; Deprec Svgs'!CN74:CN83)</f>
        <v>1241091.2899999998</v>
      </c>
      <c r="CK33" s="3">
        <f>SUM('In-Service &amp; Deprec Svgs'!CO74:CO83)</f>
        <v>1257862.1199999999</v>
      </c>
      <c r="CL33" s="3">
        <f>SUM('In-Service &amp; Deprec Svgs'!CP74:CP83)</f>
        <v>1274632.95</v>
      </c>
      <c r="CM33" s="3">
        <f>SUM('In-Service &amp; Deprec Svgs'!CR74:CR83)</f>
        <v>1291403.7899999998</v>
      </c>
      <c r="CN33" s="3">
        <f>SUM('In-Service &amp; Deprec Svgs'!CS74:CS83)</f>
        <v>1308174.6199999999</v>
      </c>
      <c r="CO33" s="3">
        <f>SUM('In-Service &amp; Deprec Svgs'!CT74:CT83)</f>
        <v>1324945.45</v>
      </c>
      <c r="CP33" s="3">
        <f>SUM('In-Service &amp; Deprec Svgs'!CU74:CU83)</f>
        <v>1341716.2899999998</v>
      </c>
      <c r="CQ33" s="3">
        <f>SUM('In-Service &amp; Deprec Svgs'!CV74:CV83)</f>
        <v>1358487.1199999999</v>
      </c>
      <c r="CR33" s="3">
        <f>SUM('In-Service &amp; Deprec Svgs'!CW74:CW83)</f>
        <v>1375257.95</v>
      </c>
      <c r="CS33" s="3">
        <f>SUM('In-Service &amp; Deprec Svgs'!CX74:CX83)</f>
        <v>1392028.7899999998</v>
      </c>
      <c r="CT33" s="3">
        <f>SUM('In-Service &amp; Deprec Svgs'!CY74:CY83)</f>
        <v>1408799.6199999999</v>
      </c>
      <c r="CU33" s="3">
        <f>SUM('In-Service &amp; Deprec Svgs'!CZ74:CZ83)</f>
        <v>1425570.45</v>
      </c>
      <c r="CV33" s="3">
        <f>SUM('In-Service &amp; Deprec Svgs'!DA74:DA83)</f>
        <v>1442341.2899999998</v>
      </c>
      <c r="CW33" s="3">
        <f>SUM('In-Service &amp; Deprec Svgs'!DB74:DB83)</f>
        <v>1459112.1199999999</v>
      </c>
      <c r="CX33" s="3">
        <f>SUM('In-Service &amp; Deprec Svgs'!DC74:DC83)</f>
        <v>1475882.95</v>
      </c>
      <c r="CY33" s="3">
        <f>SUM('In-Service &amp; Deprec Svgs'!DE74:DE83)</f>
        <v>1492653.7899999998</v>
      </c>
      <c r="CZ33" s="3">
        <f>SUM('In-Service &amp; Deprec Svgs'!DF74:DF83)</f>
        <v>1509424.6199999999</v>
      </c>
      <c r="DA33" s="3">
        <f>SUM('In-Service &amp; Deprec Svgs'!DG74:DG83)</f>
        <v>1526195.45</v>
      </c>
      <c r="DB33" s="3">
        <f>SUM('In-Service &amp; Deprec Svgs'!DH74:DH83)</f>
        <v>1542966.2899999998</v>
      </c>
      <c r="DC33" s="3">
        <f>SUM('In-Service &amp; Deprec Svgs'!DI74:DI83)</f>
        <v>1559737.1199999999</v>
      </c>
      <c r="DD33" s="3">
        <f>SUM('In-Service &amp; Deprec Svgs'!DJ74:DJ83)</f>
        <v>1576507.95</v>
      </c>
      <c r="DE33" s="3">
        <f>SUM('In-Service &amp; Deprec Svgs'!DK74:DK83)</f>
        <v>1593278.7899999998</v>
      </c>
      <c r="DF33" s="3">
        <f>SUM('In-Service &amp; Deprec Svgs'!DL74:DL83)</f>
        <v>1610049.6199999999</v>
      </c>
      <c r="DG33" s="3">
        <f>SUM('In-Service &amp; Deprec Svgs'!DM74:DM83)</f>
        <v>1626820.45</v>
      </c>
      <c r="DH33" s="3">
        <f>SUM('In-Service &amp; Deprec Svgs'!DN74:DN83)</f>
        <v>1643591.2899999998</v>
      </c>
      <c r="DI33" s="3">
        <f>SUM('In-Service &amp; Deprec Svgs'!DO74:DO83)</f>
        <v>1660362.1199999999</v>
      </c>
      <c r="DJ33" s="3">
        <f>SUM('In-Service &amp; Deprec Svgs'!DP74:DP83)</f>
        <v>1677132.95</v>
      </c>
      <c r="DK33" s="3">
        <f>SUM('In-Service &amp; Deprec Svgs'!DR74:DR83)</f>
        <v>1693903.7899999998</v>
      </c>
      <c r="DL33" s="3">
        <f>SUM('In-Service &amp; Deprec Svgs'!DS74:DS83)</f>
        <v>1710674.6199999999</v>
      </c>
      <c r="DM33" s="3">
        <f>SUM('In-Service &amp; Deprec Svgs'!DT74:DT83)</f>
        <v>1727445.45</v>
      </c>
      <c r="DN33" s="3">
        <f>SUM('In-Service &amp; Deprec Svgs'!DU74:DU83)</f>
        <v>1745813.51</v>
      </c>
      <c r="DO33" s="3">
        <f>SUM('In-Service &amp; Deprec Svgs'!DV74:DV83)</f>
        <v>1764181.5699999998</v>
      </c>
      <c r="DP33" s="3">
        <f>SUM('In-Service &amp; Deprec Svgs'!DW74:DW83)</f>
        <v>1782549.6199999999</v>
      </c>
      <c r="DQ33" s="3">
        <f>SUM('In-Service &amp; Deprec Svgs'!DX74:DX83)</f>
        <v>1800917.68</v>
      </c>
      <c r="DR33" s="3">
        <f>SUM('In-Service &amp; Deprec Svgs'!DY74:DY83)</f>
        <v>1819285.73</v>
      </c>
      <c r="DS33" s="3">
        <f>SUM('In-Service &amp; Deprec Svgs'!DZ74:DZ83)</f>
        <v>1837653.7899999998</v>
      </c>
      <c r="DT33" s="3">
        <f>SUM('In-Service &amp; Deprec Svgs'!EA74:EA83)</f>
        <v>1856021.8399999999</v>
      </c>
      <c r="DU33" s="3">
        <f>SUM('In-Service &amp; Deprec Svgs'!EB74:EB83)</f>
        <v>1874389.9</v>
      </c>
      <c r="DV33" s="3">
        <f>SUM('In-Service &amp; Deprec Svgs'!EC74:EC83)</f>
        <v>1892757.95</v>
      </c>
      <c r="DW33" s="11">
        <f>SUM(G33:DV33)</f>
        <v>107695038.37000008</v>
      </c>
      <c r="DX33" s="40"/>
      <c r="ED33" s="20" t="str">
        <f t="shared" si="86"/>
        <v>Dec Y2</v>
      </c>
      <c r="EE33" s="40" t="e">
        <f t="shared" si="3"/>
        <v>#REF!</v>
      </c>
      <c r="EF33" s="31" t="s">
        <v>56</v>
      </c>
      <c r="EG33" s="40" t="e">
        <f t="shared" si="95"/>
        <v>#REF!</v>
      </c>
      <c r="EH33" s="40" t="e">
        <f t="shared" si="87"/>
        <v>#REF!</v>
      </c>
      <c r="EJ33" s="20" t="s">
        <v>328</v>
      </c>
      <c r="EK33" s="40" t="e">
        <f>IF(#REF!="monthly",#REF!/12,IF(#REF!="quarterly",#REF!/4,IF(#REF!="every 6 months",#REF!/2,IF(#REF!="annually",#REF!,0))))+EK32</f>
        <v>#REF!</v>
      </c>
      <c r="EL33" s="73">
        <f t="shared" si="88"/>
        <v>2.5000000000000001E-3</v>
      </c>
      <c r="EM33" s="40" t="e">
        <f t="shared" si="96"/>
        <v>#REF!</v>
      </c>
      <c r="EN33" s="40" t="e">
        <f t="shared" si="97"/>
        <v>#REF!</v>
      </c>
      <c r="EP33" s="20" t="str">
        <f t="shared" si="6"/>
        <v>Dec Y2</v>
      </c>
      <c r="EQ33" s="40" t="e">
        <f>IF(#REF!="monthly",#REF!/12,IF(#REF!="quarterly",#REF!/4,IF(#REF!="every 6 months",#REF!/2,IF(#REF!="annually",#REF!,0))))+EQ32</f>
        <v>#REF!</v>
      </c>
      <c r="ER33" s="73">
        <f t="shared" si="89"/>
        <v>2.9999999999999996E-3</v>
      </c>
      <c r="ES33" s="40" t="e">
        <f t="shared" si="98"/>
        <v>#REF!</v>
      </c>
      <c r="ET33" s="40" t="e">
        <f t="shared" si="99"/>
        <v>#REF!</v>
      </c>
      <c r="EV33" s="20" t="str">
        <f t="shared" si="90"/>
        <v>Dec Y2</v>
      </c>
      <c r="EW33" s="40" t="e">
        <f>IF(#REF!="monthly",#REF!/12,IF(#REF!="quarterly",#REF!/4,IF(#REF!="every 6 months",#REF!/2,IF(#REF!="annually",#REF!,0))))+EW32</f>
        <v>#REF!</v>
      </c>
      <c r="EX33" s="73">
        <f t="shared" si="91"/>
        <v>3.6666666666666666E-3</v>
      </c>
      <c r="EY33" s="40" t="e">
        <f t="shared" si="100"/>
        <v>#REF!</v>
      </c>
      <c r="EZ33" s="40" t="e">
        <f t="shared" si="101"/>
        <v>#REF!</v>
      </c>
    </row>
    <row r="34" spans="1:156" x14ac:dyDescent="0.25">
      <c r="A34" s="49"/>
      <c r="B34" s="3" t="s">
        <v>853</v>
      </c>
      <c r="G34" s="3">
        <f>SUM('In-Service &amp; Deprec Svgs'!E221:E230)</f>
        <v>-817.42000000000007</v>
      </c>
      <c r="H34" s="3">
        <f>SUM('In-Service &amp; Deprec Svgs'!F221:F230)</f>
        <v>-5319.64</v>
      </c>
      <c r="I34" s="3">
        <f>SUM('In-Service &amp; Deprec Svgs'!G221:G230)</f>
        <v>-8213.84</v>
      </c>
      <c r="J34" s="3">
        <f>SUM('In-Service &amp; Deprec Svgs'!H221:H230)</f>
        <v>-14697.839999999998</v>
      </c>
      <c r="K34" s="3">
        <f>SUM('In-Service &amp; Deprec Svgs'!I221:I230)</f>
        <v>-16198.929999999998</v>
      </c>
      <c r="L34" s="3">
        <f>SUM('In-Service &amp; Deprec Svgs'!J221:J230)</f>
        <v>-17836.649999999998</v>
      </c>
      <c r="M34" s="3">
        <f>SUM('In-Service &amp; Deprec Svgs'!K221:K230)</f>
        <v>-24008.179999999997</v>
      </c>
      <c r="N34" s="3">
        <f>SUM('In-Service &amp; Deprec Svgs'!L221:L230)</f>
        <v>-28092.35</v>
      </c>
      <c r="O34" s="3">
        <f>SUM('In-Service &amp; Deprec Svgs'!M221:M230)</f>
        <v>-34426.769999999997</v>
      </c>
      <c r="P34" s="3">
        <f>SUM('In-Service &amp; Deprec Svgs'!N221:N230)</f>
        <v>-43900.1</v>
      </c>
      <c r="Q34" s="3">
        <f>SUM('In-Service &amp; Deprec Svgs'!O221:O230)</f>
        <v>-64141.49</v>
      </c>
      <c r="R34" s="3">
        <f>SUM('In-Service &amp; Deprec Svgs'!P221:P230)</f>
        <v>-70027.290000000023</v>
      </c>
      <c r="S34" s="3">
        <f>SUM('In-Service &amp; Deprec Svgs'!R221:R230)</f>
        <v>-82910.590000000026</v>
      </c>
      <c r="T34" s="3">
        <f>SUM('In-Service &amp; Deprec Svgs'!S221:S230)</f>
        <v>-109149.27000000002</v>
      </c>
      <c r="U34" s="3">
        <f>SUM('In-Service &amp; Deprec Svgs'!T221:T230)</f>
        <v>-128809.73000000003</v>
      </c>
      <c r="V34" s="3">
        <f>SUM('In-Service &amp; Deprec Svgs'!U221:U230)</f>
        <v>-142498.54999999999</v>
      </c>
      <c r="W34" s="3">
        <f>SUM('In-Service &amp; Deprec Svgs'!V221:V230)</f>
        <v>-142881.07999999999</v>
      </c>
      <c r="X34" s="3">
        <f>SUM('In-Service &amp; Deprec Svgs'!W221:W230)</f>
        <v>-145129.50999999998</v>
      </c>
      <c r="Y34" s="3">
        <f>SUM('In-Service &amp; Deprec Svgs'!X221:X230)</f>
        <v>-157227.44</v>
      </c>
      <c r="Z34" s="3">
        <f>SUM('In-Service &amp; Deprec Svgs'!Y221:Y230)</f>
        <v>-161369.71</v>
      </c>
      <c r="AA34" s="3">
        <f>SUM('In-Service &amp; Deprec Svgs'!Z221:Z230)</f>
        <v>-179147.19</v>
      </c>
      <c r="AB34" s="3">
        <f>SUM('In-Service &amp; Deprec Svgs'!AA221:AA230)</f>
        <v>-194440.9</v>
      </c>
      <c r="AC34" s="3">
        <f>SUM('In-Service &amp; Deprec Svgs'!AB221:AB230)</f>
        <v>-198355.09</v>
      </c>
      <c r="AD34" s="3">
        <f>SUM('In-Service &amp; Deprec Svgs'!AC221:AC230)</f>
        <v>-205153.50999999998</v>
      </c>
      <c r="AE34" s="3">
        <f>SUM('In-Service &amp; Deprec Svgs'!AE221:AE230)</f>
        <v>-208515.50999999998</v>
      </c>
      <c r="AF34" s="3">
        <f>SUM('In-Service &amp; Deprec Svgs'!AF221:AF230)</f>
        <v>-210134.25999999998</v>
      </c>
      <c r="AG34" s="3">
        <f>SUM('In-Service &amp; Deprec Svgs'!AG221:AG230)</f>
        <v>-211753.00999999998</v>
      </c>
      <c r="AH34" s="3">
        <f>SUM('In-Service &amp; Deprec Svgs'!AH221:AH230)</f>
        <v>-213371.75999999998</v>
      </c>
      <c r="AI34" s="3">
        <f>SUM('In-Service &amp; Deprec Svgs'!AI221:AI230)</f>
        <v>-214990.50999999998</v>
      </c>
      <c r="AJ34" s="3">
        <f>SUM('In-Service &amp; Deprec Svgs'!AJ221:AJ230)</f>
        <v>-216609.25999999998</v>
      </c>
      <c r="AK34" s="3">
        <f>SUM('In-Service &amp; Deprec Svgs'!AK221:AK230)</f>
        <v>-218228.00999999998</v>
      </c>
      <c r="AL34" s="3">
        <f>SUM('In-Service &amp; Deprec Svgs'!AL221:AL230)</f>
        <v>-219846.75999999998</v>
      </c>
      <c r="AM34" s="3">
        <f>SUM('In-Service &amp; Deprec Svgs'!AM221:AM230)</f>
        <v>-221465.50999999998</v>
      </c>
      <c r="AN34" s="3">
        <f>SUM('In-Service &amp; Deprec Svgs'!AN221:AN230)</f>
        <v>-223084.25999999998</v>
      </c>
      <c r="AO34" s="3">
        <f>SUM('In-Service &amp; Deprec Svgs'!AO221:AO230)</f>
        <v>-224703.00999999998</v>
      </c>
      <c r="AP34" s="3">
        <f>SUM('In-Service &amp; Deprec Svgs'!AP221:AP230)</f>
        <v>-226321.75999999998</v>
      </c>
      <c r="AQ34" s="3">
        <f>SUM('In-Service &amp; Deprec Svgs'!AR221:AR230)</f>
        <v>-227940.50999999998</v>
      </c>
      <c r="AR34" s="3">
        <f>SUM('In-Service &amp; Deprec Svgs'!AS221:AS230)</f>
        <v>-229559.25999999998</v>
      </c>
      <c r="AS34" s="3">
        <f>SUM('In-Service &amp; Deprec Svgs'!AT221:AT230)</f>
        <v>-231178.00999999998</v>
      </c>
      <c r="AT34" s="3">
        <f>SUM('In-Service &amp; Deprec Svgs'!AU221:AU230)</f>
        <v>-232796.75999999998</v>
      </c>
      <c r="AU34" s="3">
        <f>SUM('In-Service &amp; Deprec Svgs'!AV221:AV230)</f>
        <v>-234415.50999999998</v>
      </c>
      <c r="AV34" s="3">
        <f>SUM('In-Service &amp; Deprec Svgs'!AW221:AW230)</f>
        <v>-236034.25999999998</v>
      </c>
      <c r="AW34" s="3">
        <f>SUM('In-Service &amp; Deprec Svgs'!AX221:AX230)</f>
        <v>-237653.00999999998</v>
      </c>
      <c r="AX34" s="3">
        <f>SUM('In-Service &amp; Deprec Svgs'!AY221:AY230)</f>
        <v>-239271.75999999998</v>
      </c>
      <c r="AY34" s="3">
        <f>SUM('In-Service &amp; Deprec Svgs'!AZ221:AZ230)</f>
        <v>-240890.50999999998</v>
      </c>
      <c r="AZ34" s="3">
        <f>SUM('In-Service &amp; Deprec Svgs'!BA221:BA230)</f>
        <v>-242509.25999999998</v>
      </c>
      <c r="BA34" s="3">
        <f>SUM('In-Service &amp; Deprec Svgs'!BB221:BB230)</f>
        <v>-244128.00999999998</v>
      </c>
      <c r="BB34" s="3">
        <f>SUM('In-Service &amp; Deprec Svgs'!BC221:BC230)</f>
        <v>-245746.75999999998</v>
      </c>
      <c r="BC34" s="3">
        <f>SUM('In-Service &amp; Deprec Svgs'!BE221:BE230)</f>
        <v>-247365.50999999998</v>
      </c>
      <c r="BD34" s="3">
        <f>SUM('In-Service &amp; Deprec Svgs'!BF221:BF230)</f>
        <v>-248984.25999999998</v>
      </c>
      <c r="BE34" s="3">
        <f>SUM('In-Service &amp; Deprec Svgs'!BG221:BG230)</f>
        <v>-250603.00999999998</v>
      </c>
      <c r="BF34" s="3">
        <f>SUM('In-Service &amp; Deprec Svgs'!BH221:BH230)</f>
        <v>-252221.75999999998</v>
      </c>
      <c r="BG34" s="3">
        <f>SUM('In-Service &amp; Deprec Svgs'!BI221:BI230)</f>
        <v>-253840.50999999998</v>
      </c>
      <c r="BH34" s="3">
        <f>SUM('In-Service &amp; Deprec Svgs'!BJ221:BJ230)</f>
        <v>-255459.25999999998</v>
      </c>
      <c r="BI34" s="3">
        <f>SUM('In-Service &amp; Deprec Svgs'!BK221:BK230)</f>
        <v>-257078.00999999998</v>
      </c>
      <c r="BJ34" s="3">
        <f>SUM('In-Service &amp; Deprec Svgs'!BL221:BL230)</f>
        <v>-258696.75999999998</v>
      </c>
      <c r="BK34" s="3">
        <f>SUM('In-Service &amp; Deprec Svgs'!BM221:BM230)</f>
        <v>-260315.50999999998</v>
      </c>
      <c r="BL34" s="3">
        <f>SUM('In-Service &amp; Deprec Svgs'!BN221:BN230)</f>
        <v>-261934.25999999998</v>
      </c>
      <c r="BM34" s="3">
        <f>SUM('In-Service &amp; Deprec Svgs'!BO221:BO230)</f>
        <v>-263553.01</v>
      </c>
      <c r="BN34" s="3">
        <f>SUM('In-Service &amp; Deprec Svgs'!BP221:BP230)</f>
        <v>-265171.76</v>
      </c>
      <c r="BO34" s="3">
        <f>SUM('In-Service &amp; Deprec Svgs'!BR221:BR230)</f>
        <v>-266790.51</v>
      </c>
      <c r="BP34" s="3">
        <f>SUM('In-Service &amp; Deprec Svgs'!BS221:BS230)</f>
        <v>-268409.26</v>
      </c>
      <c r="BQ34" s="3">
        <f>SUM('In-Service &amp; Deprec Svgs'!BT221:BT230)</f>
        <v>-270028.01</v>
      </c>
      <c r="BR34" s="3">
        <f>SUM('In-Service &amp; Deprec Svgs'!BU221:BU230)</f>
        <v>-271646.76</v>
      </c>
      <c r="BS34" s="3">
        <f>SUM('In-Service &amp; Deprec Svgs'!BV221:BV230)</f>
        <v>-273265.51</v>
      </c>
      <c r="BT34" s="3">
        <f>SUM('In-Service &amp; Deprec Svgs'!BW221:BW230)</f>
        <v>-274884.26</v>
      </c>
      <c r="BU34" s="3">
        <f>SUM('In-Service &amp; Deprec Svgs'!BX221:BX230)</f>
        <v>-276503.01</v>
      </c>
      <c r="BV34" s="3">
        <f>SUM('In-Service &amp; Deprec Svgs'!BY221:BY230)</f>
        <v>-278121.76</v>
      </c>
      <c r="BW34" s="3">
        <f>SUM('In-Service &amp; Deprec Svgs'!BZ221:BZ230)</f>
        <v>-279740.51</v>
      </c>
      <c r="BX34" s="3">
        <f>SUM('In-Service &amp; Deprec Svgs'!CA221:CA230)</f>
        <v>-281359.26</v>
      </c>
      <c r="BY34" s="3">
        <f>SUM('In-Service &amp; Deprec Svgs'!CB221:CB230)</f>
        <v>-282978.01</v>
      </c>
      <c r="BZ34" s="3">
        <f>SUM('In-Service &amp; Deprec Svgs'!CC221:CC230)</f>
        <v>-284596.76</v>
      </c>
      <c r="CA34" s="3">
        <f>SUM('In-Service &amp; Deprec Svgs'!CE221:CE230)</f>
        <v>-286215.51</v>
      </c>
      <c r="CB34" s="3">
        <f>SUM('In-Service &amp; Deprec Svgs'!CF221:CF230)</f>
        <v>-287834.26</v>
      </c>
      <c r="CC34" s="3">
        <f>SUM('In-Service &amp; Deprec Svgs'!CG221:CG230)</f>
        <v>-289453.01</v>
      </c>
      <c r="CD34" s="3">
        <f>SUM('In-Service &amp; Deprec Svgs'!CH221:CH230)</f>
        <v>-291071.76</v>
      </c>
      <c r="CE34" s="3">
        <f>SUM('In-Service &amp; Deprec Svgs'!CI221:CI230)</f>
        <v>-292690.51</v>
      </c>
      <c r="CF34" s="3">
        <f>SUM('In-Service &amp; Deprec Svgs'!CJ221:CJ230)</f>
        <v>-294309.26</v>
      </c>
      <c r="CG34" s="3">
        <f>SUM('In-Service &amp; Deprec Svgs'!CK221:CK230)</f>
        <v>-295928.01</v>
      </c>
      <c r="CH34" s="3">
        <f>SUM('In-Service &amp; Deprec Svgs'!CL221:CL230)</f>
        <v>-297546.76</v>
      </c>
      <c r="CI34" s="3">
        <f>SUM('In-Service &amp; Deprec Svgs'!CM221:CM230)</f>
        <v>-299165.51</v>
      </c>
      <c r="CJ34" s="3">
        <f>SUM('In-Service &amp; Deprec Svgs'!CN221:CN230)</f>
        <v>-300784.26</v>
      </c>
      <c r="CK34" s="3">
        <f>SUM('In-Service &amp; Deprec Svgs'!CO221:CO230)</f>
        <v>-302403.01</v>
      </c>
      <c r="CL34" s="3">
        <f>SUM('In-Service &amp; Deprec Svgs'!CP221:CP230)</f>
        <v>-304021.76000000001</v>
      </c>
      <c r="CM34" s="3">
        <f>SUM('In-Service &amp; Deprec Svgs'!CR221:CR230)</f>
        <v>-305640.51</v>
      </c>
      <c r="CN34" s="3">
        <f>SUM('In-Service &amp; Deprec Svgs'!CS221:CS230)</f>
        <v>-307259.26</v>
      </c>
      <c r="CO34" s="3">
        <f>SUM('In-Service &amp; Deprec Svgs'!CT221:CT230)</f>
        <v>-308878.01</v>
      </c>
      <c r="CP34" s="3">
        <f>SUM('In-Service &amp; Deprec Svgs'!CU221:CU230)</f>
        <v>-310496.76</v>
      </c>
      <c r="CQ34" s="3">
        <f>SUM('In-Service &amp; Deprec Svgs'!CV221:CV230)</f>
        <v>-312115.51</v>
      </c>
      <c r="CR34" s="3">
        <f>SUM('In-Service &amp; Deprec Svgs'!CW221:CW230)</f>
        <v>-313734.26</v>
      </c>
      <c r="CS34" s="3">
        <f>SUM('In-Service &amp; Deprec Svgs'!CX221:CX230)</f>
        <v>-315353.01</v>
      </c>
      <c r="CT34" s="3">
        <f>SUM('In-Service &amp; Deprec Svgs'!CY221:CY230)</f>
        <v>-316971.76</v>
      </c>
      <c r="CU34" s="3">
        <f>SUM('In-Service &amp; Deprec Svgs'!CZ221:CZ230)</f>
        <v>-318590.51</v>
      </c>
      <c r="CV34" s="3">
        <f>SUM('In-Service &amp; Deprec Svgs'!DA221:DA230)</f>
        <v>-320209.26</v>
      </c>
      <c r="CW34" s="3">
        <f>SUM('In-Service &amp; Deprec Svgs'!DB221:DB230)</f>
        <v>-321828.01</v>
      </c>
      <c r="CX34" s="3">
        <f>SUM('In-Service &amp; Deprec Svgs'!DC221:DC230)</f>
        <v>-323446.76</v>
      </c>
      <c r="CY34" s="3">
        <f>SUM('In-Service &amp; Deprec Svgs'!DE221:DE230)</f>
        <v>-325065.51</v>
      </c>
      <c r="CZ34" s="3">
        <f>SUM('In-Service &amp; Deprec Svgs'!DF221:DF230)</f>
        <v>-326838.42</v>
      </c>
      <c r="DA34" s="3">
        <f>SUM('In-Service &amp; Deprec Svgs'!DG221:DG230)</f>
        <v>-328611.33999999997</v>
      </c>
      <c r="DB34" s="3">
        <f>SUM('In-Service &amp; Deprec Svgs'!DH221:DH230)</f>
        <v>-330384.26</v>
      </c>
      <c r="DC34" s="3">
        <f>SUM('In-Service &amp; Deprec Svgs'!DI221:DI230)</f>
        <v>-332157.17</v>
      </c>
      <c r="DD34" s="3">
        <f>SUM('In-Service &amp; Deprec Svgs'!DJ221:DJ230)</f>
        <v>-333930.08999999997</v>
      </c>
      <c r="DE34" s="3">
        <f>SUM('In-Service &amp; Deprec Svgs'!DK221:DK230)</f>
        <v>-335703.01</v>
      </c>
      <c r="DF34" s="3">
        <f>SUM('In-Service &amp; Deprec Svgs'!DL221:DL230)</f>
        <v>-337475.92</v>
      </c>
      <c r="DG34" s="3">
        <f>SUM('In-Service &amp; Deprec Svgs'!DM221:DM230)</f>
        <v>-339248.83999999997</v>
      </c>
      <c r="DH34" s="3">
        <f>SUM('In-Service &amp; Deprec Svgs'!DN221:DN230)</f>
        <v>-341021.76</v>
      </c>
      <c r="DI34" s="3">
        <f>SUM('In-Service &amp; Deprec Svgs'!DO221:DO230)</f>
        <v>-342794.67</v>
      </c>
      <c r="DJ34" s="3">
        <f>SUM('In-Service &amp; Deprec Svgs'!DP221:DP230)</f>
        <v>-344567.58999999997</v>
      </c>
      <c r="DK34" s="3">
        <f>SUM('In-Service &amp; Deprec Svgs'!DR221:DR230)</f>
        <v>-346340.51</v>
      </c>
      <c r="DL34" s="3">
        <f>SUM('In-Service &amp; Deprec Svgs'!DS221:DS230)</f>
        <v>-348113.42</v>
      </c>
      <c r="DM34" s="3">
        <f>SUM('In-Service &amp; Deprec Svgs'!DT221:DT230)</f>
        <v>-349886.33999999997</v>
      </c>
      <c r="DN34" s="3">
        <f>SUM('In-Service &amp; Deprec Svgs'!DU221:DU230)</f>
        <v>-351659.26</v>
      </c>
      <c r="DO34" s="3">
        <f>SUM('In-Service &amp; Deprec Svgs'!DV221:DV230)</f>
        <v>-353432.17</v>
      </c>
      <c r="DP34" s="3">
        <f>SUM('In-Service &amp; Deprec Svgs'!DW221:DW230)</f>
        <v>-355205.08999999997</v>
      </c>
      <c r="DQ34" s="3">
        <f>SUM('In-Service &amp; Deprec Svgs'!DX221:DX230)</f>
        <v>-356978.01</v>
      </c>
      <c r="DR34" s="3">
        <f>SUM('In-Service &amp; Deprec Svgs'!DY221:DY230)</f>
        <v>-358750.92</v>
      </c>
      <c r="DS34" s="3">
        <f>SUM('In-Service &amp; Deprec Svgs'!DZ221:DZ230)</f>
        <v>-360523.83999999997</v>
      </c>
      <c r="DT34" s="3">
        <f>SUM('In-Service &amp; Deprec Svgs'!EA221:EA230)</f>
        <v>-362296.76</v>
      </c>
      <c r="DU34" s="3">
        <f>SUM('In-Service &amp; Deprec Svgs'!EB221:EB230)</f>
        <v>-364069.67</v>
      </c>
      <c r="DV34" s="3">
        <f>SUM('In-Service &amp; Deprec Svgs'!EC221:EC230)</f>
        <v>-365842.58999999997</v>
      </c>
      <c r="DW34" s="11">
        <f t="shared" ref="DW34:DW38" si="220">SUM(G34:DV34)</f>
        <v>-29616291.950000037</v>
      </c>
      <c r="DX34" s="40"/>
      <c r="ED34" s="20"/>
      <c r="EE34" s="40"/>
      <c r="EF34" s="31"/>
      <c r="EG34" s="40"/>
      <c r="EH34" s="40"/>
      <c r="EJ34" s="20"/>
      <c r="EK34" s="40"/>
      <c r="EL34" s="73"/>
      <c r="EM34" s="40"/>
      <c r="EN34" s="40"/>
      <c r="EP34" s="20"/>
      <c r="EQ34" s="40"/>
      <c r="ER34" s="73"/>
      <c r="ES34" s="40"/>
      <c r="ET34" s="40"/>
      <c r="EV34" s="20"/>
      <c r="EW34" s="40"/>
      <c r="EX34" s="73"/>
      <c r="EY34" s="40"/>
      <c r="EZ34" s="40"/>
    </row>
    <row r="35" spans="1:156" x14ac:dyDescent="0.25">
      <c r="A35" s="49"/>
      <c r="B35" s="3" t="s">
        <v>486</v>
      </c>
      <c r="G35" s="3">
        <v>27547.99</v>
      </c>
      <c r="H35" s="3">
        <v>27547.99</v>
      </c>
      <c r="I35" s="3">
        <v>27547.99</v>
      </c>
      <c r="J35" s="3">
        <v>27547.99</v>
      </c>
      <c r="K35" s="3">
        <v>27547.99</v>
      </c>
      <c r="L35" s="3">
        <v>27547.99</v>
      </c>
      <c r="M35" s="3">
        <v>27547.99</v>
      </c>
      <c r="N35" s="3">
        <v>27547.99</v>
      </c>
      <c r="O35" s="3">
        <v>27547.99</v>
      </c>
      <c r="P35" s="3">
        <v>27547.99</v>
      </c>
      <c r="Q35" s="3">
        <v>27547.99</v>
      </c>
      <c r="R35" s="3">
        <v>27547.99</v>
      </c>
      <c r="S35" s="3">
        <v>27547.99</v>
      </c>
      <c r="T35" s="3">
        <v>27547.99</v>
      </c>
      <c r="U35" s="3">
        <v>27547.99</v>
      </c>
      <c r="V35" s="3">
        <v>27547.99</v>
      </c>
      <c r="W35" s="3">
        <v>27547.99</v>
      </c>
      <c r="X35" s="3">
        <v>27547.99</v>
      </c>
      <c r="Y35" s="3">
        <v>27547.99</v>
      </c>
      <c r="Z35" s="3">
        <v>27547.99</v>
      </c>
      <c r="AA35" s="3">
        <v>27547.99</v>
      </c>
      <c r="AB35" s="3">
        <v>27547.99</v>
      </c>
      <c r="AC35" s="3">
        <v>27547.99</v>
      </c>
      <c r="AD35" s="3">
        <v>27547.99</v>
      </c>
      <c r="AE35" s="3">
        <f t="array" ref="AE35:DR35">TRANSPOSE('Lease Cost Breakdown'!B27:B118)</f>
        <v>27547.986024482394</v>
      </c>
      <c r="AF35" s="3">
        <v>27547.986024482394</v>
      </c>
      <c r="AG35" s="3">
        <v>27547.986024482394</v>
      </c>
      <c r="AH35" s="3">
        <v>27547.986024482394</v>
      </c>
      <c r="AI35" s="3">
        <v>27547.986024482394</v>
      </c>
      <c r="AJ35" s="3">
        <v>27547.986024482394</v>
      </c>
      <c r="AK35" s="3">
        <v>27547.986024482394</v>
      </c>
      <c r="AL35" s="3">
        <v>27547.986024482394</v>
      </c>
      <c r="AM35" s="3">
        <v>27547.986024482394</v>
      </c>
      <c r="AN35" s="3">
        <v>27547.986024482394</v>
      </c>
      <c r="AO35" s="3">
        <v>27547.986024482394</v>
      </c>
      <c r="AP35" s="3">
        <v>27547.986024482394</v>
      </c>
      <c r="AQ35" s="3">
        <v>27547.986024482394</v>
      </c>
      <c r="AR35" s="3">
        <v>27547.986024482394</v>
      </c>
      <c r="AS35" s="3">
        <v>27547.986024482394</v>
      </c>
      <c r="AT35" s="3">
        <v>27547.986024482394</v>
      </c>
      <c r="AU35" s="3">
        <v>27547.986024482394</v>
      </c>
      <c r="AV35" s="3">
        <v>27547.986024482394</v>
      </c>
      <c r="AW35" s="3">
        <v>27547.986024482394</v>
      </c>
      <c r="AX35" s="3">
        <v>27547.986024482394</v>
      </c>
      <c r="AY35" s="3">
        <v>27547.986024482394</v>
      </c>
      <c r="AZ35" s="3">
        <v>27547.986024482394</v>
      </c>
      <c r="BA35" s="3">
        <v>27547.986024482394</v>
      </c>
      <c r="BB35" s="3">
        <v>27547.986024482394</v>
      </c>
      <c r="BC35" s="3">
        <v>27547.986024482394</v>
      </c>
      <c r="BD35" s="3">
        <v>27547.986024482394</v>
      </c>
      <c r="BE35" s="3">
        <v>27547.986024482394</v>
      </c>
      <c r="BF35" s="3">
        <v>27547.986024482394</v>
      </c>
      <c r="BG35" s="3">
        <v>27547.986024482394</v>
      </c>
      <c r="BH35" s="3">
        <v>27547.986024482394</v>
      </c>
      <c r="BI35" s="3">
        <v>27547.986024482394</v>
      </c>
      <c r="BJ35" s="3">
        <v>27547.986024482394</v>
      </c>
      <c r="BK35" s="3">
        <v>27547.986024482394</v>
      </c>
      <c r="BL35" s="3">
        <v>27547.986024482394</v>
      </c>
      <c r="BM35" s="3">
        <v>27547.986024482394</v>
      </c>
      <c r="BN35" s="3">
        <v>27547.986024482394</v>
      </c>
      <c r="BO35" s="3">
        <v>27547.986024482394</v>
      </c>
      <c r="BP35" s="3">
        <v>27547.986024482394</v>
      </c>
      <c r="BQ35" s="3">
        <v>27547.986024482394</v>
      </c>
      <c r="BR35" s="3">
        <v>27547.986024482394</v>
      </c>
      <c r="BS35" s="3">
        <v>27547.986024482394</v>
      </c>
      <c r="BT35" s="3">
        <v>27547.986024482394</v>
      </c>
      <c r="BU35" s="3">
        <v>27547.986024482394</v>
      </c>
      <c r="BV35" s="3">
        <v>27547.986024482394</v>
      </c>
      <c r="BW35" s="3">
        <v>27547.986024482394</v>
      </c>
      <c r="BX35" s="3">
        <v>27547.986024482394</v>
      </c>
      <c r="BY35" s="3">
        <v>27547.986024482394</v>
      </c>
      <c r="BZ35" s="3">
        <v>27547.986024482394</v>
      </c>
      <c r="CA35" s="3">
        <v>27547.986024482394</v>
      </c>
      <c r="CB35" s="3">
        <v>27547.986024482394</v>
      </c>
      <c r="CC35" s="3">
        <v>27547.986024482394</v>
      </c>
      <c r="CD35" s="3">
        <v>27547.986024482394</v>
      </c>
      <c r="CE35" s="3">
        <v>27547.986024482394</v>
      </c>
      <c r="CF35" s="3">
        <v>27547.986024482394</v>
      </c>
      <c r="CG35" s="3">
        <v>27547.986024482394</v>
      </c>
      <c r="CH35" s="3">
        <v>27547.986024482394</v>
      </c>
      <c r="CI35" s="3">
        <v>27547.986024482394</v>
      </c>
      <c r="CJ35" s="3">
        <v>27547.986024482394</v>
      </c>
      <c r="CK35" s="3">
        <v>27547.986024482394</v>
      </c>
      <c r="CL35" s="3">
        <v>27547.986024482394</v>
      </c>
      <c r="CM35" s="3">
        <v>27547.986024482394</v>
      </c>
      <c r="CN35" s="3">
        <v>27547.986024482394</v>
      </c>
      <c r="CO35" s="3">
        <v>27547.986024482394</v>
      </c>
      <c r="CP35" s="3">
        <v>27547.986024482394</v>
      </c>
      <c r="CQ35" s="3">
        <v>27547.986024482394</v>
      </c>
      <c r="CR35" s="3">
        <v>27547.986024482394</v>
      </c>
      <c r="CS35" s="3">
        <v>27547.986024482394</v>
      </c>
      <c r="CT35" s="3">
        <v>27547.986024482394</v>
      </c>
      <c r="CU35" s="3">
        <v>27547.986024482394</v>
      </c>
      <c r="CV35" s="3">
        <v>27547.986024482394</v>
      </c>
      <c r="CW35" s="3">
        <v>27547.986024482394</v>
      </c>
      <c r="CX35" s="3">
        <v>27547.986024482394</v>
      </c>
      <c r="CY35" s="3">
        <v>27547.986024482394</v>
      </c>
      <c r="CZ35" s="3">
        <v>27547.986024482394</v>
      </c>
      <c r="DA35" s="3">
        <v>27547.986024482394</v>
      </c>
      <c r="DB35" s="3">
        <v>27547.986024482394</v>
      </c>
      <c r="DC35" s="3">
        <v>27547.986024482394</v>
      </c>
      <c r="DD35" s="3">
        <v>27547.986024482394</v>
      </c>
      <c r="DE35" s="3">
        <v>27547.986024482394</v>
      </c>
      <c r="DF35" s="3">
        <v>27547.986024482394</v>
      </c>
      <c r="DG35" s="3">
        <v>27547.986024482394</v>
      </c>
      <c r="DH35" s="3">
        <v>27547.986024482394</v>
      </c>
      <c r="DI35" s="3">
        <v>27547.986024482394</v>
      </c>
      <c r="DJ35" s="3">
        <v>27547.986024482394</v>
      </c>
      <c r="DK35" s="3">
        <v>27547.986024482394</v>
      </c>
      <c r="DL35" s="3">
        <v>27547.986024482394</v>
      </c>
      <c r="DM35" s="3">
        <v>27547.986024482394</v>
      </c>
      <c r="DN35" s="3">
        <v>27547.986024482394</v>
      </c>
      <c r="DO35" s="3">
        <v>27547.986024482394</v>
      </c>
      <c r="DP35" s="3">
        <v>27547.986024482394</v>
      </c>
      <c r="DQ35" s="3">
        <v>27547.986024482394</v>
      </c>
      <c r="DR35" s="3">
        <v>27547.986024482394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20"/>
        <v>3195566.474252372</v>
      </c>
      <c r="EB35" s="9" t="s">
        <v>163</v>
      </c>
      <c r="EC35" s="40" t="e">
        <f>+EE33-EE20</f>
        <v>#REF!</v>
      </c>
      <c r="EE35" s="24"/>
      <c r="EF35" s="7"/>
      <c r="EG35" s="40"/>
      <c r="EH35" s="40"/>
      <c r="EJ35" s="7">
        <f>$EJ$2</f>
        <v>367</v>
      </c>
      <c r="EK35" s="24"/>
      <c r="EL35" s="7"/>
      <c r="EM35" s="40"/>
      <c r="EN35" s="40"/>
      <c r="EP35" s="7">
        <f>$EP$2</f>
        <v>355</v>
      </c>
      <c r="EQ35" s="24"/>
      <c r="ER35" s="7"/>
      <c r="ES35" s="40"/>
      <c r="ET35" s="40"/>
      <c r="EV35" s="7">
        <f>$EV$2</f>
        <v>364</v>
      </c>
      <c r="EW35" s="24"/>
      <c r="EX35" s="7"/>
      <c r="EY35" s="40"/>
      <c r="EZ35" s="40"/>
    </row>
    <row r="36" spans="1:156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20"/>
        <v>0</v>
      </c>
      <c r="ED36" s="20" t="str">
        <f t="shared" ref="ED36:ED47" si="221">EP36</f>
        <v>Jan Y3</v>
      </c>
      <c r="EE36" s="40" t="e">
        <f t="shared" si="3"/>
        <v>#REF!</v>
      </c>
      <c r="EF36" s="31" t="s">
        <v>56</v>
      </c>
      <c r="EG36" s="40" t="e">
        <f>EM36+ES36+EY36</f>
        <v>#REF!</v>
      </c>
      <c r="EH36" s="40" t="e">
        <f t="shared" ref="EH36" si="222">EN36+ET36+EZ36</f>
        <v>#REF!</v>
      </c>
      <c r="EJ36" s="20" t="s">
        <v>341</v>
      </c>
      <c r="EK36" s="40" t="e">
        <f>IF(#REF!="monthly",#REF!/12,0)+EK33</f>
        <v>#REF!</v>
      </c>
      <c r="EL36" s="73">
        <f t="shared" ref="EL36" si="223">$EL$2/12</f>
        <v>2.5000000000000001E-3</v>
      </c>
      <c r="EM36" s="40" t="e">
        <f>ROUND((EK33*EL36),0)</f>
        <v>#REF!</v>
      </c>
      <c r="EN36" s="40" t="e">
        <f>ROUND(+EN33+EM36,0)</f>
        <v>#REF!</v>
      </c>
      <c r="EP36" s="20" t="str">
        <f t="shared" si="6"/>
        <v>Jan Y3</v>
      </c>
      <c r="EQ36" s="40" t="e">
        <f>IF(#REF!="monthly",#REF!/12,0)+EQ33</f>
        <v>#REF!</v>
      </c>
      <c r="ER36" s="73">
        <f t="shared" ref="ER36:ER47" si="224">$ER$2/12</f>
        <v>2.9999999999999996E-3</v>
      </c>
      <c r="ES36" s="40" t="e">
        <f>ROUND((EQ33*ER36),0)</f>
        <v>#REF!</v>
      </c>
      <c r="ET36" s="40" t="e">
        <f>ROUND(+ET33+ES36,0)</f>
        <v>#REF!</v>
      </c>
      <c r="EV36" s="20" t="str">
        <f t="shared" ref="EV36:EV47" si="225">EP36</f>
        <v>Jan Y3</v>
      </c>
      <c r="EW36" s="40" t="e">
        <f>IF(#REF!="monthly",#REF!/12,0)+EW33</f>
        <v>#REF!</v>
      </c>
      <c r="EX36" s="73">
        <f t="shared" ref="EX36:EX47" si="226">$EX$2/12</f>
        <v>3.6666666666666666E-3</v>
      </c>
      <c r="EY36" s="40" t="e">
        <f>ROUND((EW33*EX36),0)</f>
        <v>#REF!</v>
      </c>
      <c r="EZ36" s="40" t="e">
        <f>ROUND(+EZ33+EY36,0)</f>
        <v>#REF!</v>
      </c>
    </row>
    <row r="37" spans="1:156" x14ac:dyDescent="0.25">
      <c r="A37" s="49"/>
      <c r="B37" s="3" t="s">
        <v>854</v>
      </c>
      <c r="G37" s="3">
        <f>ROUND(((0.01675*($F$23-$F$22))/12),0)</f>
        <v>2790</v>
      </c>
      <c r="H37" s="3">
        <f t="shared" ref="H37:Q37" si="227">ROUND(((0.01675*($F$23-$F$22))/12),0)</f>
        <v>2790</v>
      </c>
      <c r="I37" s="3">
        <f t="shared" si="227"/>
        <v>2790</v>
      </c>
      <c r="J37" s="3">
        <f t="shared" si="227"/>
        <v>2790</v>
      </c>
      <c r="K37" s="3">
        <f t="shared" si="227"/>
        <v>2790</v>
      </c>
      <c r="L37" s="3">
        <f t="shared" si="227"/>
        <v>2790</v>
      </c>
      <c r="M37" s="3">
        <f t="shared" si="227"/>
        <v>2790</v>
      </c>
      <c r="N37" s="3">
        <f t="shared" si="227"/>
        <v>2790</v>
      </c>
      <c r="O37" s="3">
        <f t="shared" si="227"/>
        <v>2790</v>
      </c>
      <c r="P37" s="3">
        <f t="shared" si="227"/>
        <v>2790</v>
      </c>
      <c r="Q37" s="3">
        <f t="shared" si="227"/>
        <v>2790</v>
      </c>
      <c r="R37" s="3">
        <f>ROUND(((0.01675*($F$23-$F$22))),0)-SUM(G37:Q37)</f>
        <v>2791</v>
      </c>
      <c r="S37" s="3">
        <f>ROUND(((0.01675*($R$23-$R$22))/12),0)</f>
        <v>95392</v>
      </c>
      <c r="T37" s="3">
        <f t="shared" ref="T37:AC37" si="228">ROUND(((0.01675*($R$23-$R$22))/12),0)</f>
        <v>95392</v>
      </c>
      <c r="U37" s="3">
        <f t="shared" si="228"/>
        <v>95392</v>
      </c>
      <c r="V37" s="3">
        <f t="shared" si="228"/>
        <v>95392</v>
      </c>
      <c r="W37" s="3">
        <f t="shared" si="228"/>
        <v>95392</v>
      </c>
      <c r="X37" s="3">
        <f t="shared" si="228"/>
        <v>95392</v>
      </c>
      <c r="Y37" s="3">
        <f t="shared" si="228"/>
        <v>95392</v>
      </c>
      <c r="Z37" s="3">
        <f t="shared" si="228"/>
        <v>95392</v>
      </c>
      <c r="AA37" s="3">
        <f t="shared" si="228"/>
        <v>95392</v>
      </c>
      <c r="AB37" s="3">
        <f t="shared" si="228"/>
        <v>95392</v>
      </c>
      <c r="AC37" s="3">
        <f t="shared" si="228"/>
        <v>95392</v>
      </c>
      <c r="AD37" s="3">
        <f>ROUND(((0.01675*($R$23-$R$22))),0)-SUM(S37:AC37)</f>
        <v>95387</v>
      </c>
      <c r="AE37" s="3">
        <f>ROUND(((0.01675*($AD$23-$AD$22))/12),0)</f>
        <v>236063</v>
      </c>
      <c r="AF37" s="3">
        <f t="shared" ref="AF37:AO37" si="229">ROUND(((0.01675*($AD$23-$AD$22))/12),0)</f>
        <v>236063</v>
      </c>
      <c r="AG37" s="3">
        <f t="shared" si="229"/>
        <v>236063</v>
      </c>
      <c r="AH37" s="3">
        <f t="shared" si="229"/>
        <v>236063</v>
      </c>
      <c r="AI37" s="3">
        <f t="shared" si="229"/>
        <v>236063</v>
      </c>
      <c r="AJ37" s="3">
        <f t="shared" si="229"/>
        <v>236063</v>
      </c>
      <c r="AK37" s="3">
        <f t="shared" si="229"/>
        <v>236063</v>
      </c>
      <c r="AL37" s="3">
        <f t="shared" si="229"/>
        <v>236063</v>
      </c>
      <c r="AM37" s="3">
        <f t="shared" si="229"/>
        <v>236063</v>
      </c>
      <c r="AN37" s="3">
        <f t="shared" si="229"/>
        <v>236063</v>
      </c>
      <c r="AO37" s="3">
        <f t="shared" si="229"/>
        <v>236063</v>
      </c>
      <c r="AP37" s="3">
        <f>ROUND(((0.01675*($AD$23-$AD$22))),0)-SUM(AE37:AO37)</f>
        <v>236068</v>
      </c>
      <c r="AQ37" s="3">
        <f>ROUND(((0.01675*($AP$23-$AP$22))/12),0)</f>
        <v>353216</v>
      </c>
      <c r="AR37" s="3">
        <f t="shared" ref="AR37:BA37" si="230">ROUND(((0.01675*($AP$23-$AP$22))/12),0)</f>
        <v>353216</v>
      </c>
      <c r="AS37" s="3">
        <f t="shared" si="230"/>
        <v>353216</v>
      </c>
      <c r="AT37" s="3">
        <f t="shared" si="230"/>
        <v>353216</v>
      </c>
      <c r="AU37" s="3">
        <f t="shared" si="230"/>
        <v>353216</v>
      </c>
      <c r="AV37" s="3">
        <f t="shared" si="230"/>
        <v>353216</v>
      </c>
      <c r="AW37" s="3">
        <f t="shared" si="230"/>
        <v>353216</v>
      </c>
      <c r="AX37" s="3">
        <f t="shared" si="230"/>
        <v>353216</v>
      </c>
      <c r="AY37" s="3">
        <f t="shared" si="230"/>
        <v>353216</v>
      </c>
      <c r="AZ37" s="3">
        <f t="shared" si="230"/>
        <v>353216</v>
      </c>
      <c r="BA37" s="3">
        <f t="shared" si="230"/>
        <v>353216</v>
      </c>
      <c r="BB37" s="3">
        <f>ROUND(((0.01675*($AP$23-$AP$22))),0)-SUM(AQ37:BA37)</f>
        <v>353221</v>
      </c>
      <c r="BC37" s="3">
        <f>ROUND(((0.01675*($BB$23-$BB$22))/12),0)</f>
        <v>489658</v>
      </c>
      <c r="BD37" s="3">
        <f t="shared" ref="BD37:BL37" si="231">ROUND(((0.01675*($BB$23-$BB$22))/12),0)</f>
        <v>489658</v>
      </c>
      <c r="BE37" s="3">
        <f t="shared" si="231"/>
        <v>489658</v>
      </c>
      <c r="BF37" s="3">
        <f t="shared" si="231"/>
        <v>489658</v>
      </c>
      <c r="BG37" s="3">
        <f t="shared" si="231"/>
        <v>489658</v>
      </c>
      <c r="BH37" s="3">
        <f t="shared" si="231"/>
        <v>489658</v>
      </c>
      <c r="BI37" s="3">
        <f t="shared" si="231"/>
        <v>489658</v>
      </c>
      <c r="BJ37" s="3">
        <f t="shared" si="231"/>
        <v>489658</v>
      </c>
      <c r="BK37" s="3">
        <f t="shared" si="231"/>
        <v>489658</v>
      </c>
      <c r="BL37" s="3">
        <f t="shared" si="231"/>
        <v>489658</v>
      </c>
      <c r="BM37" s="3">
        <f>ROUND(((0.01675*($BB$23-$BB$22))/12),0)</f>
        <v>489658</v>
      </c>
      <c r="BN37" s="3">
        <f>ROUND(((0.01675*($BB$23-$BB$22))),0)-SUM(BC37:BM37)</f>
        <v>489654</v>
      </c>
      <c r="BO37" s="3">
        <f>ROUND(((0.01675*($BN$23-$BN$22))/12),0)</f>
        <v>627449</v>
      </c>
      <c r="BP37" s="3">
        <f t="shared" ref="BP37:BY37" si="232">ROUND(((0.01675*($BN$23-$BN$22))/12),0)</f>
        <v>627449</v>
      </c>
      <c r="BQ37" s="3">
        <f t="shared" si="232"/>
        <v>627449</v>
      </c>
      <c r="BR37" s="3">
        <f t="shared" si="232"/>
        <v>627449</v>
      </c>
      <c r="BS37" s="3">
        <f t="shared" si="232"/>
        <v>627449</v>
      </c>
      <c r="BT37" s="3">
        <f t="shared" si="232"/>
        <v>627449</v>
      </c>
      <c r="BU37" s="3">
        <f t="shared" si="232"/>
        <v>627449</v>
      </c>
      <c r="BV37" s="3">
        <f t="shared" si="232"/>
        <v>627449</v>
      </c>
      <c r="BW37" s="3">
        <f t="shared" si="232"/>
        <v>627449</v>
      </c>
      <c r="BX37" s="3">
        <f t="shared" si="232"/>
        <v>627449</v>
      </c>
      <c r="BY37" s="3">
        <f t="shared" si="232"/>
        <v>627449</v>
      </c>
      <c r="BZ37" s="3">
        <f>ROUND(((0.01675*($BN$23-$BN$22))),0)-SUM(BO37:BY37)</f>
        <v>627454</v>
      </c>
      <c r="CA37" s="3">
        <f>ROUND(((0.01675*($BZ$23-$BZ$22))/12),0)</f>
        <v>762196</v>
      </c>
      <c r="CB37" s="3">
        <f t="shared" ref="CB37:CK37" si="233">ROUND(((0.01675*($BZ$23-$BZ$22))/12),0)</f>
        <v>762196</v>
      </c>
      <c r="CC37" s="3">
        <f t="shared" si="233"/>
        <v>762196</v>
      </c>
      <c r="CD37" s="3">
        <f t="shared" si="233"/>
        <v>762196</v>
      </c>
      <c r="CE37" s="3">
        <f t="shared" si="233"/>
        <v>762196</v>
      </c>
      <c r="CF37" s="3">
        <f t="shared" si="233"/>
        <v>762196</v>
      </c>
      <c r="CG37" s="3">
        <f t="shared" si="233"/>
        <v>762196</v>
      </c>
      <c r="CH37" s="3">
        <f t="shared" si="233"/>
        <v>762196</v>
      </c>
      <c r="CI37" s="3">
        <f t="shared" si="233"/>
        <v>762196</v>
      </c>
      <c r="CJ37" s="3">
        <f t="shared" si="233"/>
        <v>762196</v>
      </c>
      <c r="CK37" s="3">
        <f t="shared" si="233"/>
        <v>762196</v>
      </c>
      <c r="CL37" s="3">
        <f>ROUND(((0.01675*($BZ$23-$BZ$22))),0)-SUM(CA37:CK37)</f>
        <v>762192</v>
      </c>
      <c r="CM37" s="3">
        <f>ROUND(((0.01675*($CL$23-$CL$22))/12),0)</f>
        <v>893896</v>
      </c>
      <c r="CN37" s="3">
        <f t="shared" ref="CN37:CW37" si="234">ROUND(((0.01675*($CL$23-$CL$22))/12),0)</f>
        <v>893896</v>
      </c>
      <c r="CO37" s="3">
        <f t="shared" si="234"/>
        <v>893896</v>
      </c>
      <c r="CP37" s="3">
        <f t="shared" si="234"/>
        <v>893896</v>
      </c>
      <c r="CQ37" s="3">
        <f t="shared" si="234"/>
        <v>893896</v>
      </c>
      <c r="CR37" s="3">
        <f t="shared" si="234"/>
        <v>893896</v>
      </c>
      <c r="CS37" s="3">
        <f t="shared" si="234"/>
        <v>893896</v>
      </c>
      <c r="CT37" s="3">
        <f t="shared" si="234"/>
        <v>893896</v>
      </c>
      <c r="CU37" s="3">
        <f t="shared" si="234"/>
        <v>893896</v>
      </c>
      <c r="CV37" s="3">
        <f t="shared" si="234"/>
        <v>893896</v>
      </c>
      <c r="CW37" s="3">
        <f t="shared" si="234"/>
        <v>893896</v>
      </c>
      <c r="CX37" s="3">
        <f>ROUND(((0.01675*($CL$23-$CL$22))),0)-SUM(CM37:CW37)</f>
        <v>893900</v>
      </c>
      <c r="CY37" s="3">
        <f>ROUND(((0.01675*($CX$23-$CX$22))/12),0)</f>
        <v>1022551</v>
      </c>
      <c r="CZ37" s="3">
        <f t="shared" ref="CZ37:DI37" si="235">ROUND(((0.01675*($CX$23-$CX$22))/12),0)</f>
        <v>1022551</v>
      </c>
      <c r="DA37" s="3">
        <f t="shared" si="235"/>
        <v>1022551</v>
      </c>
      <c r="DB37" s="3">
        <f t="shared" si="235"/>
        <v>1022551</v>
      </c>
      <c r="DC37" s="3">
        <f t="shared" si="235"/>
        <v>1022551</v>
      </c>
      <c r="DD37" s="3">
        <f t="shared" si="235"/>
        <v>1022551</v>
      </c>
      <c r="DE37" s="3">
        <f t="shared" si="235"/>
        <v>1022551</v>
      </c>
      <c r="DF37" s="3">
        <f t="shared" si="235"/>
        <v>1022551</v>
      </c>
      <c r="DG37" s="3">
        <f t="shared" si="235"/>
        <v>1022551</v>
      </c>
      <c r="DH37" s="3">
        <f t="shared" si="235"/>
        <v>1022551</v>
      </c>
      <c r="DI37" s="3">
        <f t="shared" si="235"/>
        <v>1022551</v>
      </c>
      <c r="DJ37" s="3">
        <f>ROUND(((0.01675*($CX$23-$CX$22))),0)-SUM(CY37:DI37)</f>
        <v>1022555</v>
      </c>
      <c r="DK37" s="3">
        <f>ROUND(((0.01675*($DJ$23-$DJ$22))/12),0)</f>
        <v>1148175</v>
      </c>
      <c r="DL37" s="3">
        <f t="shared" ref="DL37:DU37" si="236">ROUND(((0.01675*($DJ$23-$DJ$22))/12),0)</f>
        <v>1148175</v>
      </c>
      <c r="DM37" s="3">
        <f t="shared" si="236"/>
        <v>1148175</v>
      </c>
      <c r="DN37" s="3">
        <f t="shared" si="236"/>
        <v>1148175</v>
      </c>
      <c r="DO37" s="3">
        <f t="shared" si="236"/>
        <v>1148175</v>
      </c>
      <c r="DP37" s="3">
        <f t="shared" si="236"/>
        <v>1148175</v>
      </c>
      <c r="DQ37" s="3">
        <f t="shared" si="236"/>
        <v>1148175</v>
      </c>
      <c r="DR37" s="3">
        <f t="shared" si="236"/>
        <v>1148175</v>
      </c>
      <c r="DS37" s="3">
        <f t="shared" si="236"/>
        <v>1148175</v>
      </c>
      <c r="DT37" s="3">
        <f t="shared" si="236"/>
        <v>1148175</v>
      </c>
      <c r="DU37" s="3">
        <f t="shared" si="236"/>
        <v>1148175</v>
      </c>
      <c r="DV37" s="3">
        <f>ROUND(((0.01675*($DJ$23-$DJ$22))),0)-SUM(DK37:DU37)</f>
        <v>1148176</v>
      </c>
      <c r="DW37" s="11">
        <f t="shared" si="220"/>
        <v>67576644</v>
      </c>
      <c r="ED37" s="20" t="str">
        <f t="shared" si="221"/>
        <v>Feb Y3</v>
      </c>
      <c r="EE37" s="40" t="e">
        <f t="shared" si="3"/>
        <v>#REF!</v>
      </c>
      <c r="EF37" s="31" t="s">
        <v>56</v>
      </c>
      <c r="EG37" s="40" t="e">
        <f t="shared" ref="EG37:EG47" si="237">EM37+ES37+EY37</f>
        <v>#REF!</v>
      </c>
      <c r="EH37" s="40" t="e">
        <f t="shared" si="87"/>
        <v>#REF!</v>
      </c>
      <c r="EJ37" s="20" t="s">
        <v>330</v>
      </c>
      <c r="EK37" s="40" t="e">
        <f>IF(#REF!="monthly",#REF!/12,0)+EK36</f>
        <v>#REF!</v>
      </c>
      <c r="EL37" s="73">
        <f t="shared" si="88"/>
        <v>2.5000000000000001E-3</v>
      </c>
      <c r="EM37" s="40" t="e">
        <f>ROUND((EK36*EL37),0)</f>
        <v>#REF!</v>
      </c>
      <c r="EN37" s="40" t="e">
        <f>ROUND(+EN36+EM37,0)</f>
        <v>#REF!</v>
      </c>
      <c r="EP37" s="20" t="str">
        <f t="shared" si="6"/>
        <v>Feb Y3</v>
      </c>
      <c r="EQ37" s="40" t="e">
        <f>IF(#REF!="monthly",#REF!/12,0)+EQ36</f>
        <v>#REF!</v>
      </c>
      <c r="ER37" s="73">
        <f t="shared" si="224"/>
        <v>2.9999999999999996E-3</v>
      </c>
      <c r="ES37" s="40" t="e">
        <f>ROUND((EQ36*ER37),0)</f>
        <v>#REF!</v>
      </c>
      <c r="ET37" s="40" t="e">
        <f>ROUND(+ET36+ES37,0)</f>
        <v>#REF!</v>
      </c>
      <c r="EV37" s="20" t="str">
        <f t="shared" si="225"/>
        <v>Feb Y3</v>
      </c>
      <c r="EW37" s="40" t="e">
        <f>IF(#REF!="monthly",#REF!/12,0)+EW36</f>
        <v>#REF!</v>
      </c>
      <c r="EX37" s="73">
        <f t="shared" si="226"/>
        <v>3.6666666666666666E-3</v>
      </c>
      <c r="EY37" s="40" t="e">
        <f>ROUND((EW36*EX37),0)</f>
        <v>#REF!</v>
      </c>
      <c r="EZ37" s="40" t="e">
        <f>ROUND(+EZ36+EY37,0)</f>
        <v>#REF!</v>
      </c>
    </row>
    <row r="38" spans="1:156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20"/>
        <v>0</v>
      </c>
      <c r="ED38" s="20" t="str">
        <f t="shared" si="221"/>
        <v>Mar Y3</v>
      </c>
      <c r="EE38" s="40" t="e">
        <f t="shared" si="3"/>
        <v>#REF!</v>
      </c>
      <c r="EF38" s="31" t="s">
        <v>56</v>
      </c>
      <c r="EG38" s="40" t="e">
        <f t="shared" si="237"/>
        <v>#REF!</v>
      </c>
      <c r="EH38" s="40" t="e">
        <f t="shared" si="87"/>
        <v>#REF!</v>
      </c>
      <c r="EJ38" s="20" t="s">
        <v>331</v>
      </c>
      <c r="EK38" s="40" t="e">
        <f>IF(#REF!="monthly",#REF!/12,IF(#REF!="quarterly",#REF!/4,0))+EK37</f>
        <v>#REF!</v>
      </c>
      <c r="EL38" s="73">
        <f t="shared" si="88"/>
        <v>2.5000000000000001E-3</v>
      </c>
      <c r="EM38" s="40" t="e">
        <f t="shared" ref="EM38:EM47" si="238">ROUND((EK37*EL38),0)</f>
        <v>#REF!</v>
      </c>
      <c r="EN38" s="40" t="e">
        <f t="shared" ref="EN38:EN47" si="239">ROUND(+EN37+EM38,0)</f>
        <v>#REF!</v>
      </c>
      <c r="EP38" s="20" t="str">
        <f t="shared" si="6"/>
        <v>Mar Y3</v>
      </c>
      <c r="EQ38" s="40" t="e">
        <f>IF(#REF!="monthly",#REF!/12,IF(#REF!="quarterly",#REF!/4,0))+EQ37</f>
        <v>#REF!</v>
      </c>
      <c r="ER38" s="73">
        <f t="shared" si="224"/>
        <v>2.9999999999999996E-3</v>
      </c>
      <c r="ES38" s="40" t="e">
        <f t="shared" ref="ES38:ES47" si="240">ROUND((EQ37*ER38),0)</f>
        <v>#REF!</v>
      </c>
      <c r="ET38" s="40" t="e">
        <f t="shared" ref="ET38:ET47" si="241">ROUND(+ET37+ES38,0)</f>
        <v>#REF!</v>
      </c>
      <c r="EV38" s="20" t="str">
        <f t="shared" si="225"/>
        <v>Mar Y3</v>
      </c>
      <c r="EW38" s="40" t="e">
        <f>IF(#REF!="monthly",#REF!/12,IF(#REF!="quarterly",#REF!/4,0))+EW37</f>
        <v>#REF!</v>
      </c>
      <c r="EX38" s="73">
        <f t="shared" si="226"/>
        <v>3.6666666666666666E-3</v>
      </c>
      <c r="EY38" s="40" t="e">
        <f t="shared" ref="EY38:EY47" si="242">ROUND((EW37*EX38),0)</f>
        <v>#REF!</v>
      </c>
      <c r="EZ38" s="40" t="e">
        <f t="shared" ref="EZ38:EZ47" si="243">ROUND(+EZ37+EY38,0)</f>
        <v>#REF!</v>
      </c>
    </row>
    <row r="39" spans="1:156" x14ac:dyDescent="0.25">
      <c r="A39" s="49"/>
      <c r="DW39" s="17"/>
      <c r="ED39" s="20" t="str">
        <f t="shared" si="221"/>
        <v>Apr Y3</v>
      </c>
      <c r="EE39" s="40" t="e">
        <f t="shared" si="3"/>
        <v>#REF!</v>
      </c>
      <c r="EF39" s="31" t="s">
        <v>56</v>
      </c>
      <c r="EG39" s="40" t="e">
        <f t="shared" si="237"/>
        <v>#REF!</v>
      </c>
      <c r="EH39" s="40" t="e">
        <f t="shared" si="87"/>
        <v>#REF!</v>
      </c>
      <c r="EJ39" s="20" t="s">
        <v>332</v>
      </c>
      <c r="EK39" s="40" t="e">
        <f>IF(#REF!="monthly",#REF!/12,0)+EK38</f>
        <v>#REF!</v>
      </c>
      <c r="EL39" s="73">
        <f t="shared" si="88"/>
        <v>2.5000000000000001E-3</v>
      </c>
      <c r="EM39" s="40" t="e">
        <f t="shared" si="238"/>
        <v>#REF!</v>
      </c>
      <c r="EN39" s="40" t="e">
        <f t="shared" si="239"/>
        <v>#REF!</v>
      </c>
      <c r="EP39" s="20" t="str">
        <f t="shared" si="6"/>
        <v>Apr Y3</v>
      </c>
      <c r="EQ39" s="40" t="e">
        <f>IF(#REF!="monthly",#REF!/12,0)+EQ38</f>
        <v>#REF!</v>
      </c>
      <c r="ER39" s="73">
        <f t="shared" si="224"/>
        <v>2.9999999999999996E-3</v>
      </c>
      <c r="ES39" s="40" t="e">
        <f t="shared" si="240"/>
        <v>#REF!</v>
      </c>
      <c r="ET39" s="40" t="e">
        <f t="shared" si="241"/>
        <v>#REF!</v>
      </c>
      <c r="EV39" s="20" t="str">
        <f t="shared" si="225"/>
        <v>Apr Y3</v>
      </c>
      <c r="EW39" s="40" t="e">
        <f>IF(#REF!="monthly",#REF!/12,0)+EW38</f>
        <v>#REF!</v>
      </c>
      <c r="EX39" s="73">
        <f t="shared" si="226"/>
        <v>3.6666666666666666E-3</v>
      </c>
      <c r="EY39" s="40" t="e">
        <f t="shared" si="242"/>
        <v>#REF!</v>
      </c>
      <c r="EZ39" s="40" t="e">
        <f t="shared" si="243"/>
        <v>#REF!</v>
      </c>
    </row>
    <row r="40" spans="1:156" ht="18.75" x14ac:dyDescent="0.3">
      <c r="A40" s="49" t="s">
        <v>72</v>
      </c>
      <c r="B40" s="3" t="s">
        <v>30</v>
      </c>
      <c r="G40" s="3">
        <f>ROUND(+G28+G29+G33+G34+G35+G36+G37+G38,0)</f>
        <v>451106</v>
      </c>
      <c r="H40" s="3">
        <f t="shared" ref="H40:BS40" si="244">ROUND(+H28+H29+H33+H34+H35+H36+H37+H38,0)</f>
        <v>490567</v>
      </c>
      <c r="I40" s="3">
        <f t="shared" si="244"/>
        <v>538544</v>
      </c>
      <c r="J40" s="3">
        <f t="shared" si="244"/>
        <v>594957</v>
      </c>
      <c r="K40" s="3">
        <f t="shared" si="244"/>
        <v>653122</v>
      </c>
      <c r="L40" s="3">
        <f t="shared" si="244"/>
        <v>712928</v>
      </c>
      <c r="M40" s="3">
        <f t="shared" si="244"/>
        <v>777023</v>
      </c>
      <c r="N40" s="3">
        <f t="shared" si="244"/>
        <v>849246</v>
      </c>
      <c r="O40" s="3">
        <f t="shared" si="244"/>
        <v>926766</v>
      </c>
      <c r="P40" s="3">
        <f t="shared" si="244"/>
        <v>1001967</v>
      </c>
      <c r="Q40" s="3">
        <f t="shared" si="244"/>
        <v>1078345</v>
      </c>
      <c r="R40" s="3">
        <f t="shared" si="244"/>
        <v>1140708</v>
      </c>
      <c r="S40" s="3">
        <f t="shared" si="244"/>
        <v>1296364</v>
      </c>
      <c r="T40" s="3">
        <f t="shared" si="244"/>
        <v>1368316</v>
      </c>
      <c r="U40" s="3">
        <f t="shared" si="244"/>
        <v>1436965</v>
      </c>
      <c r="V40" s="3">
        <f t="shared" si="244"/>
        <v>1501675</v>
      </c>
      <c r="W40" s="3">
        <f t="shared" si="244"/>
        <v>1560165</v>
      </c>
      <c r="X40" s="3">
        <f t="shared" si="244"/>
        <v>1621289</v>
      </c>
      <c r="Y40" s="3">
        <f t="shared" si="244"/>
        <v>1687637</v>
      </c>
      <c r="Z40" s="3">
        <f t="shared" si="244"/>
        <v>1749487</v>
      </c>
      <c r="AA40" s="3">
        <f t="shared" si="244"/>
        <v>1819937</v>
      </c>
      <c r="AB40" s="3">
        <f t="shared" si="244"/>
        <v>1888856</v>
      </c>
      <c r="AC40" s="3">
        <f t="shared" si="244"/>
        <v>1945502</v>
      </c>
      <c r="AD40" s="3">
        <f t="shared" si="244"/>
        <v>1996134</v>
      </c>
      <c r="AE40" s="3">
        <f t="shared" si="244"/>
        <v>2189352</v>
      </c>
      <c r="AF40" s="3">
        <f t="shared" si="244"/>
        <v>2258385</v>
      </c>
      <c r="AG40" s="3">
        <f t="shared" si="244"/>
        <v>2327338</v>
      </c>
      <c r="AH40" s="3">
        <f t="shared" si="244"/>
        <v>2396211</v>
      </c>
      <c r="AI40" s="3">
        <f t="shared" si="244"/>
        <v>2465004</v>
      </c>
      <c r="AJ40" s="3">
        <f t="shared" si="244"/>
        <v>2533717</v>
      </c>
      <c r="AK40" s="3">
        <f t="shared" si="244"/>
        <v>2602350</v>
      </c>
      <c r="AL40" s="3">
        <f t="shared" si="244"/>
        <v>2670902</v>
      </c>
      <c r="AM40" s="3">
        <f t="shared" si="244"/>
        <v>2739375</v>
      </c>
      <c r="AN40" s="3">
        <f t="shared" si="244"/>
        <v>2807767</v>
      </c>
      <c r="AO40" s="3">
        <f t="shared" si="244"/>
        <v>2876080</v>
      </c>
      <c r="AP40" s="3">
        <f t="shared" si="244"/>
        <v>2944317</v>
      </c>
      <c r="AQ40" s="3">
        <f t="shared" si="244"/>
        <v>3129617</v>
      </c>
      <c r="AR40" s="3">
        <f t="shared" si="244"/>
        <v>3197690</v>
      </c>
      <c r="AS40" s="3">
        <f t="shared" si="244"/>
        <v>3265682</v>
      </c>
      <c r="AT40" s="3">
        <f t="shared" si="244"/>
        <v>3336594</v>
      </c>
      <c r="AU40" s="3">
        <f t="shared" si="244"/>
        <v>3407406</v>
      </c>
      <c r="AV40" s="3">
        <f t="shared" si="244"/>
        <v>3478118</v>
      </c>
      <c r="AW40" s="3">
        <f t="shared" si="244"/>
        <v>3548729</v>
      </c>
      <c r="AX40" s="3">
        <f t="shared" si="244"/>
        <v>3619242</v>
      </c>
      <c r="AY40" s="3">
        <f t="shared" si="244"/>
        <v>3689653</v>
      </c>
      <c r="AZ40" s="3">
        <f t="shared" si="244"/>
        <v>3759965</v>
      </c>
      <c r="BA40" s="3">
        <f t="shared" si="244"/>
        <v>3830177</v>
      </c>
      <c r="BB40" s="3">
        <f t="shared" si="244"/>
        <v>3900294</v>
      </c>
      <c r="BC40" s="3">
        <f t="shared" si="244"/>
        <v>4106743</v>
      </c>
      <c r="BD40" s="3">
        <f t="shared" si="244"/>
        <v>4176656</v>
      </c>
      <c r="BE40" s="3">
        <f t="shared" si="244"/>
        <v>4246468</v>
      </c>
      <c r="BF40" s="3">
        <f t="shared" si="244"/>
        <v>4316181</v>
      </c>
      <c r="BG40" s="3">
        <f t="shared" si="244"/>
        <v>4385793</v>
      </c>
      <c r="BH40" s="3">
        <f t="shared" si="244"/>
        <v>4455306</v>
      </c>
      <c r="BI40" s="3">
        <f t="shared" si="244"/>
        <v>4524719</v>
      </c>
      <c r="BJ40" s="3">
        <f t="shared" si="244"/>
        <v>4594030</v>
      </c>
      <c r="BK40" s="3">
        <f t="shared" si="244"/>
        <v>4663244</v>
      </c>
      <c r="BL40" s="3">
        <f t="shared" si="244"/>
        <v>4732356</v>
      </c>
      <c r="BM40" s="3">
        <f t="shared" si="244"/>
        <v>4801369</v>
      </c>
      <c r="BN40" s="3">
        <f t="shared" si="244"/>
        <v>4870277</v>
      </c>
      <c r="BO40" s="3">
        <f t="shared" si="244"/>
        <v>5076885</v>
      </c>
      <c r="BP40" s="3">
        <f t="shared" si="244"/>
        <v>5145598</v>
      </c>
      <c r="BQ40" s="3">
        <f t="shared" si="244"/>
        <v>5214211</v>
      </c>
      <c r="BR40" s="3">
        <f t="shared" si="244"/>
        <v>5282725</v>
      </c>
      <c r="BS40" s="3">
        <f t="shared" si="244"/>
        <v>5351138</v>
      </c>
      <c r="BT40" s="3">
        <f t="shared" ref="BT40:DV40" si="245">ROUND(+BT28+BT29+BT33+BT34+BT35+BT36+BT37+BT38,0)</f>
        <v>5419451</v>
      </c>
      <c r="BU40" s="3">
        <f t="shared" si="245"/>
        <v>5487665</v>
      </c>
      <c r="BV40" s="3">
        <f t="shared" si="245"/>
        <v>5555778</v>
      </c>
      <c r="BW40" s="3">
        <f t="shared" si="245"/>
        <v>5623791</v>
      </c>
      <c r="BX40" s="3">
        <f t="shared" si="245"/>
        <v>5691704</v>
      </c>
      <c r="BY40" s="3">
        <f t="shared" si="245"/>
        <v>5759518</v>
      </c>
      <c r="BZ40" s="3">
        <f t="shared" si="245"/>
        <v>5827237</v>
      </c>
      <c r="CA40" s="3">
        <f t="shared" si="245"/>
        <v>6029592</v>
      </c>
      <c r="CB40" s="3">
        <f t="shared" si="245"/>
        <v>6097106</v>
      </c>
      <c r="CC40" s="3">
        <f t="shared" si="245"/>
        <v>6164519</v>
      </c>
      <c r="CD40" s="3">
        <f t="shared" si="245"/>
        <v>6231834</v>
      </c>
      <c r="CE40" s="3">
        <f t="shared" si="245"/>
        <v>6299047</v>
      </c>
      <c r="CF40" s="3">
        <f t="shared" si="245"/>
        <v>6366161</v>
      </c>
      <c r="CG40" s="3">
        <f t="shared" si="245"/>
        <v>6433175</v>
      </c>
      <c r="CH40" s="3">
        <f t="shared" si="245"/>
        <v>6500089</v>
      </c>
      <c r="CI40" s="3">
        <f t="shared" si="245"/>
        <v>6566903</v>
      </c>
      <c r="CJ40" s="3">
        <f t="shared" si="245"/>
        <v>6633618</v>
      </c>
      <c r="CK40" s="3">
        <f t="shared" si="245"/>
        <v>6700231</v>
      </c>
      <c r="CL40" s="3">
        <f t="shared" si="245"/>
        <v>6766742</v>
      </c>
      <c r="CM40" s="3">
        <f t="shared" si="245"/>
        <v>6964860</v>
      </c>
      <c r="CN40" s="3">
        <f t="shared" si="245"/>
        <v>7031174</v>
      </c>
      <c r="CO40" s="3">
        <f t="shared" si="245"/>
        <v>7097388</v>
      </c>
      <c r="CP40" s="3">
        <f t="shared" si="245"/>
        <v>7163504</v>
      </c>
      <c r="CQ40" s="3">
        <f t="shared" si="245"/>
        <v>7229519</v>
      </c>
      <c r="CR40" s="3">
        <f t="shared" si="245"/>
        <v>7295433</v>
      </c>
      <c r="CS40" s="3">
        <f t="shared" si="245"/>
        <v>7361247</v>
      </c>
      <c r="CT40" s="3">
        <f t="shared" si="245"/>
        <v>7426962</v>
      </c>
      <c r="CU40" s="3">
        <f t="shared" si="245"/>
        <v>7492577</v>
      </c>
      <c r="CV40" s="3">
        <f t="shared" si="245"/>
        <v>7558091</v>
      </c>
      <c r="CW40" s="3">
        <f t="shared" si="245"/>
        <v>7623507</v>
      </c>
      <c r="CX40" s="3">
        <f t="shared" si="245"/>
        <v>7688825</v>
      </c>
      <c r="CY40" s="3">
        <f t="shared" si="245"/>
        <v>7885440</v>
      </c>
      <c r="CZ40" s="3">
        <f t="shared" si="245"/>
        <v>7955898</v>
      </c>
      <c r="DA40" s="3">
        <f t="shared" si="245"/>
        <v>8026257</v>
      </c>
      <c r="DB40" s="3">
        <f t="shared" si="245"/>
        <v>8096517</v>
      </c>
      <c r="DC40" s="3">
        <f t="shared" si="245"/>
        <v>8166678</v>
      </c>
      <c r="DD40" s="3">
        <f t="shared" si="245"/>
        <v>8236741</v>
      </c>
      <c r="DE40" s="3">
        <f t="shared" si="245"/>
        <v>8306704</v>
      </c>
      <c r="DF40" s="3">
        <f t="shared" si="245"/>
        <v>8376569</v>
      </c>
      <c r="DG40" s="3">
        <f t="shared" si="245"/>
        <v>8446334</v>
      </c>
      <c r="DH40" s="3">
        <f t="shared" si="245"/>
        <v>8516001</v>
      </c>
      <c r="DI40" s="3">
        <f t="shared" si="245"/>
        <v>8585568</v>
      </c>
      <c r="DJ40" s="3">
        <f t="shared" si="245"/>
        <v>8655040</v>
      </c>
      <c r="DK40" s="3">
        <f t="shared" si="245"/>
        <v>8850031</v>
      </c>
      <c r="DL40" s="3">
        <f t="shared" si="245"/>
        <v>8919302</v>
      </c>
      <c r="DM40" s="3">
        <f t="shared" si="245"/>
        <v>8988473</v>
      </c>
      <c r="DN40" s="3">
        <f t="shared" si="245"/>
        <v>9059138</v>
      </c>
      <c r="DO40" s="3">
        <f t="shared" si="245"/>
        <v>9129694</v>
      </c>
      <c r="DP40" s="3">
        <f t="shared" si="245"/>
        <v>9200141</v>
      </c>
      <c r="DQ40" s="3">
        <f t="shared" si="245"/>
        <v>9270477</v>
      </c>
      <c r="DR40" s="3">
        <f t="shared" si="245"/>
        <v>9340704</v>
      </c>
      <c r="DS40" s="3">
        <f t="shared" si="245"/>
        <v>9383274</v>
      </c>
      <c r="DT40" s="3">
        <f t="shared" si="245"/>
        <v>9453282</v>
      </c>
      <c r="DU40" s="3">
        <f t="shared" si="245"/>
        <v>9523181</v>
      </c>
      <c r="DV40" s="3">
        <f t="shared" si="245"/>
        <v>9592971</v>
      </c>
      <c r="DW40" s="11">
        <f>SUM(G40:DV40)</f>
        <v>596056933</v>
      </c>
      <c r="DX40" s="326"/>
      <c r="DY40" s="326"/>
      <c r="DZ40" s="326"/>
      <c r="EA40" s="326"/>
      <c r="ED40" s="20" t="str">
        <f t="shared" si="221"/>
        <v>May Y3</v>
      </c>
      <c r="EE40" s="40" t="e">
        <f t="shared" si="3"/>
        <v>#REF!</v>
      </c>
      <c r="EF40" s="31" t="s">
        <v>56</v>
      </c>
      <c r="EG40" s="40" t="e">
        <f t="shared" si="237"/>
        <v>#REF!</v>
      </c>
      <c r="EH40" s="40" t="e">
        <f t="shared" si="87"/>
        <v>#REF!</v>
      </c>
      <c r="EJ40" s="20" t="s">
        <v>333</v>
      </c>
      <c r="EK40" s="40" t="e">
        <f>IF(#REF!="monthly",#REF!/12,0)+EK39</f>
        <v>#REF!</v>
      </c>
      <c r="EL40" s="73">
        <f t="shared" si="88"/>
        <v>2.5000000000000001E-3</v>
      </c>
      <c r="EM40" s="40" t="e">
        <f t="shared" si="238"/>
        <v>#REF!</v>
      </c>
      <c r="EN40" s="40" t="e">
        <f t="shared" si="239"/>
        <v>#REF!</v>
      </c>
      <c r="EP40" s="20" t="str">
        <f t="shared" si="6"/>
        <v>May Y3</v>
      </c>
      <c r="EQ40" s="40" t="e">
        <f>IF(#REF!="monthly",#REF!/12,0)+EQ39</f>
        <v>#REF!</v>
      </c>
      <c r="ER40" s="73">
        <f t="shared" si="224"/>
        <v>2.9999999999999996E-3</v>
      </c>
      <c r="ES40" s="40" t="e">
        <f t="shared" si="240"/>
        <v>#REF!</v>
      </c>
      <c r="ET40" s="40" t="e">
        <f t="shared" si="241"/>
        <v>#REF!</v>
      </c>
      <c r="EV40" s="20" t="str">
        <f t="shared" si="225"/>
        <v>May Y3</v>
      </c>
      <c r="EW40" s="40" t="e">
        <f>IF(#REF!="monthly",#REF!/12,0)+EW39</f>
        <v>#REF!</v>
      </c>
      <c r="EX40" s="73">
        <f t="shared" si="226"/>
        <v>3.6666666666666666E-3</v>
      </c>
      <c r="EY40" s="40" t="e">
        <f t="shared" si="242"/>
        <v>#REF!</v>
      </c>
      <c r="EZ40" s="40" t="e">
        <f t="shared" si="243"/>
        <v>#REF!</v>
      </c>
    </row>
    <row r="41" spans="1:156" x14ac:dyDescent="0.25">
      <c r="A41" s="49"/>
      <c r="B41" s="3" t="s">
        <v>31</v>
      </c>
      <c r="G41" s="3">
        <f>G40*0</f>
        <v>0</v>
      </c>
      <c r="H41" s="3">
        <f t="shared" ref="H41:R41" si="246">H40*0</f>
        <v>0</v>
      </c>
      <c r="I41" s="3">
        <f t="shared" si="246"/>
        <v>0</v>
      </c>
      <c r="J41" s="3">
        <f t="shared" si="246"/>
        <v>0</v>
      </c>
      <c r="K41" s="3">
        <f t="shared" si="246"/>
        <v>0</v>
      </c>
      <c r="L41" s="3">
        <f t="shared" si="246"/>
        <v>0</v>
      </c>
      <c r="M41" s="3">
        <f t="shared" si="246"/>
        <v>0</v>
      </c>
      <c r="N41" s="3">
        <f t="shared" si="246"/>
        <v>0</v>
      </c>
      <c r="O41" s="3">
        <f t="shared" si="246"/>
        <v>0</v>
      </c>
      <c r="P41" s="3">
        <f t="shared" si="246"/>
        <v>0</v>
      </c>
      <c r="Q41" s="3">
        <f t="shared" si="246"/>
        <v>0</v>
      </c>
      <c r="R41" s="3">
        <f t="shared" si="246"/>
        <v>0</v>
      </c>
      <c r="S41" s="3">
        <f>S40*0</f>
        <v>0</v>
      </c>
      <c r="T41" s="3">
        <f t="shared" ref="T41" si="247">T40*0</f>
        <v>0</v>
      </c>
      <c r="U41" s="3">
        <f t="shared" ref="U41" si="248">U40*0</f>
        <v>0</v>
      </c>
      <c r="V41" s="3">
        <f t="shared" ref="V41" si="249">V40*0</f>
        <v>0</v>
      </c>
      <c r="W41" s="3">
        <f t="shared" ref="W41" si="250">W40*0</f>
        <v>0</v>
      </c>
      <c r="X41" s="3">
        <f t="shared" ref="X41" si="251">X40*0</f>
        <v>0</v>
      </c>
      <c r="Y41" s="3">
        <f t="shared" ref="Y41" si="252">Y40*0</f>
        <v>0</v>
      </c>
      <c r="Z41" s="3">
        <f t="shared" ref="Z41" si="253">Z40*0</f>
        <v>0</v>
      </c>
      <c r="AA41" s="3">
        <f t="shared" ref="AA41" si="254">AA40*0</f>
        <v>0</v>
      </c>
      <c r="AB41" s="3">
        <f t="shared" ref="AB41" si="255">AB40*0</f>
        <v>0</v>
      </c>
      <c r="AC41" s="3">
        <f t="shared" ref="AC41" si="256">AC40*0</f>
        <v>0</v>
      </c>
      <c r="AD41" s="3">
        <f t="shared" ref="AD41" si="257">AD40*0</f>
        <v>0</v>
      </c>
      <c r="AE41" s="3">
        <f>AE40*0</f>
        <v>0</v>
      </c>
      <c r="AF41" s="3">
        <f t="shared" ref="AF41" si="258">AF40*0</f>
        <v>0</v>
      </c>
      <c r="AG41" s="3">
        <f t="shared" ref="AG41" si="259">AG40*0</f>
        <v>0</v>
      </c>
      <c r="AH41" s="3">
        <f t="shared" ref="AH41" si="260">AH40*0</f>
        <v>0</v>
      </c>
      <c r="AI41" s="3">
        <f t="shared" ref="AI41" si="261">AI40*0</f>
        <v>0</v>
      </c>
      <c r="AJ41" s="3">
        <f t="shared" ref="AJ41" si="262">AJ40*0</f>
        <v>0</v>
      </c>
      <c r="AK41" s="3">
        <f t="shared" ref="AK41" si="263">AK40*0</f>
        <v>0</v>
      </c>
      <c r="AL41" s="3">
        <f t="shared" ref="AL41" si="264">AL40*0</f>
        <v>0</v>
      </c>
      <c r="AM41" s="3">
        <f t="shared" ref="AM41" si="265">AM40*0</f>
        <v>0</v>
      </c>
      <c r="AN41" s="3">
        <f t="shared" ref="AN41" si="266">AN40*0</f>
        <v>0</v>
      </c>
      <c r="AO41" s="3">
        <f t="shared" ref="AO41" si="267">AO40*0</f>
        <v>0</v>
      </c>
      <c r="AP41" s="3">
        <f t="shared" ref="AP41" si="268">AP40*0</f>
        <v>0</v>
      </c>
      <c r="AQ41" s="3">
        <f>AQ40*0</f>
        <v>0</v>
      </c>
      <c r="AR41" s="3">
        <f t="shared" ref="AR41" si="269">AR40*0</f>
        <v>0</v>
      </c>
      <c r="AS41" s="3">
        <f t="shared" ref="AS41" si="270">AS40*0</f>
        <v>0</v>
      </c>
      <c r="AT41" s="3">
        <f t="shared" ref="AT41" si="271">AT40*0</f>
        <v>0</v>
      </c>
      <c r="AU41" s="3">
        <f t="shared" ref="AU41" si="272">AU40*0</f>
        <v>0</v>
      </c>
      <c r="AV41" s="3">
        <f t="shared" ref="AV41" si="273">AV40*0</f>
        <v>0</v>
      </c>
      <c r="AW41" s="3">
        <f t="shared" ref="AW41" si="274">AW40*0</f>
        <v>0</v>
      </c>
      <c r="AX41" s="3">
        <f t="shared" ref="AX41" si="275">AX40*0</f>
        <v>0</v>
      </c>
      <c r="AY41" s="3">
        <f t="shared" ref="AY41" si="276">AY40*0</f>
        <v>0</v>
      </c>
      <c r="AZ41" s="3">
        <f t="shared" ref="AZ41" si="277">AZ40*0</f>
        <v>0</v>
      </c>
      <c r="BA41" s="3">
        <f t="shared" ref="BA41" si="278">BA40*0</f>
        <v>0</v>
      </c>
      <c r="BB41" s="3">
        <f t="shared" ref="BB41" si="279">BB40*0</f>
        <v>0</v>
      </c>
      <c r="BC41" s="3">
        <f>BC40*0</f>
        <v>0</v>
      </c>
      <c r="BD41" s="3">
        <f t="shared" ref="BD41" si="280">BD40*0</f>
        <v>0</v>
      </c>
      <c r="BE41" s="3">
        <f t="shared" ref="BE41" si="281">BE40*0</f>
        <v>0</v>
      </c>
      <c r="BF41" s="3">
        <f t="shared" ref="BF41" si="282">BF40*0</f>
        <v>0</v>
      </c>
      <c r="BG41" s="3">
        <f t="shared" ref="BG41" si="283">BG40*0</f>
        <v>0</v>
      </c>
      <c r="BH41" s="3">
        <f t="shared" ref="BH41" si="284">BH40*0</f>
        <v>0</v>
      </c>
      <c r="BI41" s="3">
        <f t="shared" ref="BI41" si="285">BI40*0</f>
        <v>0</v>
      </c>
      <c r="BJ41" s="3">
        <f t="shared" ref="BJ41" si="286">BJ40*0</f>
        <v>0</v>
      </c>
      <c r="BK41" s="3">
        <f t="shared" ref="BK41" si="287">BK40*0</f>
        <v>0</v>
      </c>
      <c r="BL41" s="3">
        <f t="shared" ref="BL41" si="288">BL40*0</f>
        <v>0</v>
      </c>
      <c r="BM41" s="3">
        <f t="shared" ref="BM41" si="289">BM40*0</f>
        <v>0</v>
      </c>
      <c r="BN41" s="3">
        <f t="shared" ref="BN41" si="290">BN40*0</f>
        <v>0</v>
      </c>
      <c r="BO41" s="3">
        <f>BO40*0</f>
        <v>0</v>
      </c>
      <c r="BP41" s="3">
        <f t="shared" ref="BP41" si="291">BP40*0</f>
        <v>0</v>
      </c>
      <c r="BQ41" s="3">
        <f t="shared" ref="BQ41" si="292">BQ40*0</f>
        <v>0</v>
      </c>
      <c r="BR41" s="3">
        <f t="shared" ref="BR41" si="293">BR40*0</f>
        <v>0</v>
      </c>
      <c r="BS41" s="3">
        <f t="shared" ref="BS41" si="294">BS40*0</f>
        <v>0</v>
      </c>
      <c r="BT41" s="3">
        <f t="shared" ref="BT41" si="295">BT40*0</f>
        <v>0</v>
      </c>
      <c r="BU41" s="3">
        <f t="shared" ref="BU41" si="296">BU40*0</f>
        <v>0</v>
      </c>
      <c r="BV41" s="3">
        <f t="shared" ref="BV41" si="297">BV40*0</f>
        <v>0</v>
      </c>
      <c r="BW41" s="3">
        <f t="shared" ref="BW41" si="298">BW40*0</f>
        <v>0</v>
      </c>
      <c r="BX41" s="3">
        <f t="shared" ref="BX41" si="299">BX40*0</f>
        <v>0</v>
      </c>
      <c r="BY41" s="3">
        <f t="shared" ref="BY41" si="300">BY40*0</f>
        <v>0</v>
      </c>
      <c r="BZ41" s="3">
        <f t="shared" ref="BZ41" si="301">BZ40*0</f>
        <v>0</v>
      </c>
      <c r="CA41" s="3">
        <f>CA40*0</f>
        <v>0</v>
      </c>
      <c r="CB41" s="3">
        <f t="shared" ref="CB41" si="302">CB40*0</f>
        <v>0</v>
      </c>
      <c r="CC41" s="3">
        <f t="shared" ref="CC41" si="303">CC40*0</f>
        <v>0</v>
      </c>
      <c r="CD41" s="3">
        <f t="shared" ref="CD41" si="304">CD40*0</f>
        <v>0</v>
      </c>
      <c r="CE41" s="3">
        <f t="shared" ref="CE41" si="305">CE40*0</f>
        <v>0</v>
      </c>
      <c r="CF41" s="3">
        <f t="shared" ref="CF41" si="306">CF40*0</f>
        <v>0</v>
      </c>
      <c r="CG41" s="3">
        <f t="shared" ref="CG41" si="307">CG40*0</f>
        <v>0</v>
      </c>
      <c r="CH41" s="3">
        <f t="shared" ref="CH41" si="308">CH40*0</f>
        <v>0</v>
      </c>
      <c r="CI41" s="3">
        <f t="shared" ref="CI41" si="309">CI40*0</f>
        <v>0</v>
      </c>
      <c r="CJ41" s="3">
        <f t="shared" ref="CJ41" si="310">CJ40*0</f>
        <v>0</v>
      </c>
      <c r="CK41" s="3">
        <f t="shared" ref="CK41" si="311">CK40*0</f>
        <v>0</v>
      </c>
      <c r="CL41" s="3">
        <f t="shared" ref="CL41" si="312">CL40*0</f>
        <v>0</v>
      </c>
      <c r="CM41" s="3">
        <f>CM40*0</f>
        <v>0</v>
      </c>
      <c r="CN41" s="3">
        <f t="shared" ref="CN41" si="313">CN40*0</f>
        <v>0</v>
      </c>
      <c r="CO41" s="3">
        <f t="shared" ref="CO41" si="314">CO40*0</f>
        <v>0</v>
      </c>
      <c r="CP41" s="3">
        <f t="shared" ref="CP41" si="315">CP40*0</f>
        <v>0</v>
      </c>
      <c r="CQ41" s="3">
        <f t="shared" ref="CQ41" si="316">CQ40*0</f>
        <v>0</v>
      </c>
      <c r="CR41" s="3">
        <f t="shared" ref="CR41" si="317">CR40*0</f>
        <v>0</v>
      </c>
      <c r="CS41" s="3">
        <f t="shared" ref="CS41" si="318">CS40*0</f>
        <v>0</v>
      </c>
      <c r="CT41" s="3">
        <f t="shared" ref="CT41" si="319">CT40*0</f>
        <v>0</v>
      </c>
      <c r="CU41" s="3">
        <f t="shared" ref="CU41" si="320">CU40*0</f>
        <v>0</v>
      </c>
      <c r="CV41" s="3">
        <f t="shared" ref="CV41" si="321">CV40*0</f>
        <v>0</v>
      </c>
      <c r="CW41" s="3">
        <f t="shared" ref="CW41" si="322">CW40*0</f>
        <v>0</v>
      </c>
      <c r="CX41" s="3">
        <f t="shared" ref="CX41" si="323">CX40*0</f>
        <v>0</v>
      </c>
      <c r="CY41" s="3">
        <f>CY40*0</f>
        <v>0</v>
      </c>
      <c r="CZ41" s="3">
        <f t="shared" ref="CZ41" si="324">CZ40*0</f>
        <v>0</v>
      </c>
      <c r="DA41" s="3">
        <f t="shared" ref="DA41" si="325">DA40*0</f>
        <v>0</v>
      </c>
      <c r="DB41" s="3">
        <f t="shared" ref="DB41" si="326">DB40*0</f>
        <v>0</v>
      </c>
      <c r="DC41" s="3">
        <f t="shared" ref="DC41" si="327">DC40*0</f>
        <v>0</v>
      </c>
      <c r="DD41" s="3">
        <f t="shared" ref="DD41" si="328">DD40*0</f>
        <v>0</v>
      </c>
      <c r="DE41" s="3">
        <f t="shared" ref="DE41" si="329">DE40*0</f>
        <v>0</v>
      </c>
      <c r="DF41" s="3">
        <f t="shared" ref="DF41" si="330">DF40*0</f>
        <v>0</v>
      </c>
      <c r="DG41" s="3">
        <f t="shared" ref="DG41" si="331">DG40*0</f>
        <v>0</v>
      </c>
      <c r="DH41" s="3">
        <f t="shared" ref="DH41" si="332">DH40*0</f>
        <v>0</v>
      </c>
      <c r="DI41" s="3">
        <f t="shared" ref="DI41" si="333">DI40*0</f>
        <v>0</v>
      </c>
      <c r="DJ41" s="3">
        <f t="shared" ref="DJ41" si="334">DJ40*0</f>
        <v>0</v>
      </c>
      <c r="DK41" s="3">
        <f>DK40*0</f>
        <v>0</v>
      </c>
      <c r="DL41" s="3">
        <f t="shared" ref="DL41" si="335">DL40*0</f>
        <v>0</v>
      </c>
      <c r="DM41" s="3">
        <f t="shared" ref="DM41" si="336">DM40*0</f>
        <v>0</v>
      </c>
      <c r="DN41" s="3">
        <f t="shared" ref="DN41" si="337">DN40*0</f>
        <v>0</v>
      </c>
      <c r="DO41" s="3">
        <f t="shared" ref="DO41" si="338">DO40*0</f>
        <v>0</v>
      </c>
      <c r="DP41" s="3">
        <f t="shared" ref="DP41" si="339">DP40*0</f>
        <v>0</v>
      </c>
      <c r="DQ41" s="3">
        <f t="shared" ref="DQ41" si="340">DQ40*0</f>
        <v>0</v>
      </c>
      <c r="DR41" s="3">
        <f t="shared" ref="DR41" si="341">DR40*0</f>
        <v>0</v>
      </c>
      <c r="DS41" s="3">
        <f t="shared" ref="DS41" si="342">DS40*0</f>
        <v>0</v>
      </c>
      <c r="DT41" s="3">
        <f t="shared" ref="DT41" si="343">DT40*0</f>
        <v>0</v>
      </c>
      <c r="DU41" s="3">
        <f t="shared" ref="DU41" si="344">DU40*0</f>
        <v>0</v>
      </c>
      <c r="DV41" s="3">
        <f t="shared" ref="DV41" si="345">DV40*0</f>
        <v>0</v>
      </c>
      <c r="DW41" s="11">
        <f>SUM(G41:DV41)</f>
        <v>0</v>
      </c>
      <c r="ED41" s="20" t="str">
        <f t="shared" si="221"/>
        <v>Jun Y3</v>
      </c>
      <c r="EE41" s="40" t="e">
        <f t="shared" si="3"/>
        <v>#REF!</v>
      </c>
      <c r="EF41" s="31" t="s">
        <v>56</v>
      </c>
      <c r="EG41" s="40" t="e">
        <f t="shared" si="237"/>
        <v>#REF!</v>
      </c>
      <c r="EH41" s="40" t="e">
        <f t="shared" si="87"/>
        <v>#REF!</v>
      </c>
      <c r="EJ41" s="20" t="s">
        <v>334</v>
      </c>
      <c r="EK41" s="40" t="e">
        <f>IF(#REF!="monthly",#REF!/12,IF(#REF!="quarterly",#REF!/4,IF(#REF!="every 6 months",#REF!/2,0)))+EK40</f>
        <v>#REF!</v>
      </c>
      <c r="EL41" s="73">
        <f t="shared" si="88"/>
        <v>2.5000000000000001E-3</v>
      </c>
      <c r="EM41" s="40" t="e">
        <f t="shared" si="238"/>
        <v>#REF!</v>
      </c>
      <c r="EN41" s="40" t="e">
        <f t="shared" si="239"/>
        <v>#REF!</v>
      </c>
      <c r="EP41" s="20" t="str">
        <f t="shared" si="6"/>
        <v>Jun Y3</v>
      </c>
      <c r="EQ41" s="40" t="e">
        <f>IF(#REF!="monthly",#REF!/12,IF(#REF!="quarterly",#REF!/4,IF(#REF!="every 6 months",#REF!/2,0)))+EQ40</f>
        <v>#REF!</v>
      </c>
      <c r="ER41" s="73">
        <f t="shared" si="224"/>
        <v>2.9999999999999996E-3</v>
      </c>
      <c r="ES41" s="40" t="e">
        <f t="shared" si="240"/>
        <v>#REF!</v>
      </c>
      <c r="ET41" s="40" t="e">
        <f t="shared" si="241"/>
        <v>#REF!</v>
      </c>
      <c r="EV41" s="20" t="str">
        <f t="shared" si="225"/>
        <v>Jun Y3</v>
      </c>
      <c r="EW41" s="40" t="e">
        <f>IF(#REF!="monthly",#REF!/12,IF(#REF!="quarterly",#REF!/4,IF(#REF!="every 6 months",#REF!/2,0)))+EW40</f>
        <v>#REF!</v>
      </c>
      <c r="EX41" s="73">
        <f t="shared" si="226"/>
        <v>3.6666666666666666E-3</v>
      </c>
      <c r="EY41" s="40" t="e">
        <f t="shared" si="242"/>
        <v>#REF!</v>
      </c>
      <c r="EZ41" s="40" t="e">
        <f t="shared" si="243"/>
        <v>#REF!</v>
      </c>
    </row>
    <row r="42" spans="1:156" x14ac:dyDescent="0.25">
      <c r="A42" s="49"/>
      <c r="B42" s="3" t="s">
        <v>32</v>
      </c>
      <c r="G42" s="3">
        <f>G40-G41</f>
        <v>451106</v>
      </c>
      <c r="H42" s="3">
        <f t="shared" ref="H42:R42" si="346">H40-H41</f>
        <v>490567</v>
      </c>
      <c r="I42" s="3">
        <f t="shared" si="346"/>
        <v>538544</v>
      </c>
      <c r="J42" s="3">
        <f t="shared" si="346"/>
        <v>594957</v>
      </c>
      <c r="K42" s="3">
        <f t="shared" si="346"/>
        <v>653122</v>
      </c>
      <c r="L42" s="3">
        <f t="shared" si="346"/>
        <v>712928</v>
      </c>
      <c r="M42" s="3">
        <f t="shared" si="346"/>
        <v>777023</v>
      </c>
      <c r="N42" s="3">
        <f t="shared" si="346"/>
        <v>849246</v>
      </c>
      <c r="O42" s="3">
        <f t="shared" si="346"/>
        <v>926766</v>
      </c>
      <c r="P42" s="3">
        <f t="shared" si="346"/>
        <v>1001967</v>
      </c>
      <c r="Q42" s="3">
        <f t="shared" si="346"/>
        <v>1078345</v>
      </c>
      <c r="R42" s="3">
        <f t="shared" si="346"/>
        <v>1140708</v>
      </c>
      <c r="S42" s="3">
        <f>S40-S41</f>
        <v>1296364</v>
      </c>
      <c r="T42" s="3">
        <f t="shared" ref="T42" si="347">T40-T41</f>
        <v>1368316</v>
      </c>
      <c r="U42" s="3">
        <f t="shared" ref="U42" si="348">U40-U41</f>
        <v>1436965</v>
      </c>
      <c r="V42" s="3">
        <f t="shared" ref="V42" si="349">V40-V41</f>
        <v>1501675</v>
      </c>
      <c r="W42" s="3">
        <f t="shared" ref="W42" si="350">W40-W41</f>
        <v>1560165</v>
      </c>
      <c r="X42" s="3">
        <f t="shared" ref="X42" si="351">X40-X41</f>
        <v>1621289</v>
      </c>
      <c r="Y42" s="3">
        <f t="shared" ref="Y42" si="352">Y40-Y41</f>
        <v>1687637</v>
      </c>
      <c r="Z42" s="3">
        <f t="shared" ref="Z42" si="353">Z40-Z41</f>
        <v>1749487</v>
      </c>
      <c r="AA42" s="3">
        <f t="shared" ref="AA42" si="354">AA40-AA41</f>
        <v>1819937</v>
      </c>
      <c r="AB42" s="3">
        <f t="shared" ref="AB42" si="355">AB40-AB41</f>
        <v>1888856</v>
      </c>
      <c r="AC42" s="3">
        <f t="shared" ref="AC42" si="356">AC40-AC41</f>
        <v>1945502</v>
      </c>
      <c r="AD42" s="3">
        <f t="shared" ref="AD42" si="357">AD40-AD41</f>
        <v>1996134</v>
      </c>
      <c r="AE42" s="3">
        <f>AE40-AE41</f>
        <v>2189352</v>
      </c>
      <c r="AF42" s="3">
        <f t="shared" ref="AF42" si="358">AF40-AF41</f>
        <v>2258385</v>
      </c>
      <c r="AG42" s="3">
        <f t="shared" ref="AG42" si="359">AG40-AG41</f>
        <v>2327338</v>
      </c>
      <c r="AH42" s="3">
        <f t="shared" ref="AH42" si="360">AH40-AH41</f>
        <v>2396211</v>
      </c>
      <c r="AI42" s="3">
        <f t="shared" ref="AI42" si="361">AI40-AI41</f>
        <v>2465004</v>
      </c>
      <c r="AJ42" s="3">
        <f t="shared" ref="AJ42" si="362">AJ40-AJ41</f>
        <v>2533717</v>
      </c>
      <c r="AK42" s="3">
        <f t="shared" ref="AK42" si="363">AK40-AK41</f>
        <v>2602350</v>
      </c>
      <c r="AL42" s="3">
        <f t="shared" ref="AL42" si="364">AL40-AL41</f>
        <v>2670902</v>
      </c>
      <c r="AM42" s="3">
        <f t="shared" ref="AM42" si="365">AM40-AM41</f>
        <v>2739375</v>
      </c>
      <c r="AN42" s="3">
        <f t="shared" ref="AN42" si="366">AN40-AN41</f>
        <v>2807767</v>
      </c>
      <c r="AO42" s="3">
        <f t="shared" ref="AO42" si="367">AO40-AO41</f>
        <v>2876080</v>
      </c>
      <c r="AP42" s="3">
        <f t="shared" ref="AP42" si="368">AP40-AP41</f>
        <v>2944317</v>
      </c>
      <c r="AQ42" s="3">
        <f>AQ40-AQ41</f>
        <v>3129617</v>
      </c>
      <c r="AR42" s="3">
        <f t="shared" ref="AR42" si="369">AR40-AR41</f>
        <v>3197690</v>
      </c>
      <c r="AS42" s="3">
        <f t="shared" ref="AS42" si="370">AS40-AS41</f>
        <v>3265682</v>
      </c>
      <c r="AT42" s="3">
        <f t="shared" ref="AT42" si="371">AT40-AT41</f>
        <v>3336594</v>
      </c>
      <c r="AU42" s="3">
        <f t="shared" ref="AU42" si="372">AU40-AU41</f>
        <v>3407406</v>
      </c>
      <c r="AV42" s="3">
        <f t="shared" ref="AV42" si="373">AV40-AV41</f>
        <v>3478118</v>
      </c>
      <c r="AW42" s="3">
        <f t="shared" ref="AW42" si="374">AW40-AW41</f>
        <v>3548729</v>
      </c>
      <c r="AX42" s="3">
        <f t="shared" ref="AX42" si="375">AX40-AX41</f>
        <v>3619242</v>
      </c>
      <c r="AY42" s="3">
        <f t="shared" ref="AY42" si="376">AY40-AY41</f>
        <v>3689653</v>
      </c>
      <c r="AZ42" s="3">
        <f t="shared" ref="AZ42" si="377">AZ40-AZ41</f>
        <v>3759965</v>
      </c>
      <c r="BA42" s="3">
        <f t="shared" ref="BA42" si="378">BA40-BA41</f>
        <v>3830177</v>
      </c>
      <c r="BB42" s="3">
        <f t="shared" ref="BB42" si="379">BB40-BB41</f>
        <v>3900294</v>
      </c>
      <c r="BC42" s="3">
        <f>BC40-BC41</f>
        <v>4106743</v>
      </c>
      <c r="BD42" s="3">
        <f t="shared" ref="BD42" si="380">BD40-BD41</f>
        <v>4176656</v>
      </c>
      <c r="BE42" s="3">
        <f t="shared" ref="BE42" si="381">BE40-BE41</f>
        <v>4246468</v>
      </c>
      <c r="BF42" s="3">
        <f t="shared" ref="BF42" si="382">BF40-BF41</f>
        <v>4316181</v>
      </c>
      <c r="BG42" s="3">
        <f t="shared" ref="BG42" si="383">BG40-BG41</f>
        <v>4385793</v>
      </c>
      <c r="BH42" s="3">
        <f t="shared" ref="BH42" si="384">BH40-BH41</f>
        <v>4455306</v>
      </c>
      <c r="BI42" s="3">
        <f t="shared" ref="BI42" si="385">BI40-BI41</f>
        <v>4524719</v>
      </c>
      <c r="BJ42" s="3">
        <f t="shared" ref="BJ42" si="386">BJ40-BJ41</f>
        <v>4594030</v>
      </c>
      <c r="BK42" s="3">
        <f t="shared" ref="BK42" si="387">BK40-BK41</f>
        <v>4663244</v>
      </c>
      <c r="BL42" s="3">
        <f t="shared" ref="BL42" si="388">BL40-BL41</f>
        <v>4732356</v>
      </c>
      <c r="BM42" s="3">
        <f t="shared" ref="BM42" si="389">BM40-BM41</f>
        <v>4801369</v>
      </c>
      <c r="BN42" s="3">
        <f t="shared" ref="BN42" si="390">BN40-BN41</f>
        <v>4870277</v>
      </c>
      <c r="BO42" s="3">
        <f>BO40-BO41</f>
        <v>5076885</v>
      </c>
      <c r="BP42" s="3">
        <f t="shared" ref="BP42" si="391">BP40-BP41</f>
        <v>5145598</v>
      </c>
      <c r="BQ42" s="3">
        <f t="shared" ref="BQ42" si="392">BQ40-BQ41</f>
        <v>5214211</v>
      </c>
      <c r="BR42" s="3">
        <f t="shared" ref="BR42" si="393">BR40-BR41</f>
        <v>5282725</v>
      </c>
      <c r="BS42" s="3">
        <f t="shared" ref="BS42" si="394">BS40-BS41</f>
        <v>5351138</v>
      </c>
      <c r="BT42" s="3">
        <f t="shared" ref="BT42" si="395">BT40-BT41</f>
        <v>5419451</v>
      </c>
      <c r="BU42" s="3">
        <f t="shared" ref="BU42" si="396">BU40-BU41</f>
        <v>5487665</v>
      </c>
      <c r="BV42" s="3">
        <f t="shared" ref="BV42" si="397">BV40-BV41</f>
        <v>5555778</v>
      </c>
      <c r="BW42" s="3">
        <f t="shared" ref="BW42" si="398">BW40-BW41</f>
        <v>5623791</v>
      </c>
      <c r="BX42" s="3">
        <f t="shared" ref="BX42" si="399">BX40-BX41</f>
        <v>5691704</v>
      </c>
      <c r="BY42" s="3">
        <f t="shared" ref="BY42" si="400">BY40-BY41</f>
        <v>5759518</v>
      </c>
      <c r="BZ42" s="3">
        <f t="shared" ref="BZ42" si="401">BZ40-BZ41</f>
        <v>5827237</v>
      </c>
      <c r="CA42" s="3">
        <f>CA40-CA41</f>
        <v>6029592</v>
      </c>
      <c r="CB42" s="3">
        <f t="shared" ref="CB42" si="402">CB40-CB41</f>
        <v>6097106</v>
      </c>
      <c r="CC42" s="3">
        <f t="shared" ref="CC42" si="403">CC40-CC41</f>
        <v>6164519</v>
      </c>
      <c r="CD42" s="3">
        <f t="shared" ref="CD42" si="404">CD40-CD41</f>
        <v>6231834</v>
      </c>
      <c r="CE42" s="3">
        <f t="shared" ref="CE42" si="405">CE40-CE41</f>
        <v>6299047</v>
      </c>
      <c r="CF42" s="3">
        <f t="shared" ref="CF42" si="406">CF40-CF41</f>
        <v>6366161</v>
      </c>
      <c r="CG42" s="3">
        <f t="shared" ref="CG42" si="407">CG40-CG41</f>
        <v>6433175</v>
      </c>
      <c r="CH42" s="3">
        <f t="shared" ref="CH42" si="408">CH40-CH41</f>
        <v>6500089</v>
      </c>
      <c r="CI42" s="3">
        <f t="shared" ref="CI42" si="409">CI40-CI41</f>
        <v>6566903</v>
      </c>
      <c r="CJ42" s="3">
        <f t="shared" ref="CJ42" si="410">CJ40-CJ41</f>
        <v>6633618</v>
      </c>
      <c r="CK42" s="3">
        <f t="shared" ref="CK42" si="411">CK40-CK41</f>
        <v>6700231</v>
      </c>
      <c r="CL42" s="3">
        <f t="shared" ref="CL42" si="412">CL40-CL41</f>
        <v>6766742</v>
      </c>
      <c r="CM42" s="3">
        <f>CM40-CM41</f>
        <v>6964860</v>
      </c>
      <c r="CN42" s="3">
        <f t="shared" ref="CN42" si="413">CN40-CN41</f>
        <v>7031174</v>
      </c>
      <c r="CO42" s="3">
        <f t="shared" ref="CO42" si="414">CO40-CO41</f>
        <v>7097388</v>
      </c>
      <c r="CP42" s="3">
        <f t="shared" ref="CP42" si="415">CP40-CP41</f>
        <v>7163504</v>
      </c>
      <c r="CQ42" s="3">
        <f t="shared" ref="CQ42" si="416">CQ40-CQ41</f>
        <v>7229519</v>
      </c>
      <c r="CR42" s="3">
        <f t="shared" ref="CR42" si="417">CR40-CR41</f>
        <v>7295433</v>
      </c>
      <c r="CS42" s="3">
        <f t="shared" ref="CS42" si="418">CS40-CS41</f>
        <v>7361247</v>
      </c>
      <c r="CT42" s="3">
        <f t="shared" ref="CT42" si="419">CT40-CT41</f>
        <v>7426962</v>
      </c>
      <c r="CU42" s="3">
        <f t="shared" ref="CU42" si="420">CU40-CU41</f>
        <v>7492577</v>
      </c>
      <c r="CV42" s="3">
        <f t="shared" ref="CV42" si="421">CV40-CV41</f>
        <v>7558091</v>
      </c>
      <c r="CW42" s="3">
        <f t="shared" ref="CW42" si="422">CW40-CW41</f>
        <v>7623507</v>
      </c>
      <c r="CX42" s="3">
        <f t="shared" ref="CX42" si="423">CX40-CX41</f>
        <v>7688825</v>
      </c>
      <c r="CY42" s="3">
        <f>CY40-CY41</f>
        <v>7885440</v>
      </c>
      <c r="CZ42" s="3">
        <f t="shared" ref="CZ42" si="424">CZ40-CZ41</f>
        <v>7955898</v>
      </c>
      <c r="DA42" s="3">
        <f t="shared" ref="DA42" si="425">DA40-DA41</f>
        <v>8026257</v>
      </c>
      <c r="DB42" s="3">
        <f t="shared" ref="DB42" si="426">DB40-DB41</f>
        <v>8096517</v>
      </c>
      <c r="DC42" s="3">
        <f t="shared" ref="DC42" si="427">DC40-DC41</f>
        <v>8166678</v>
      </c>
      <c r="DD42" s="3">
        <f t="shared" ref="DD42" si="428">DD40-DD41</f>
        <v>8236741</v>
      </c>
      <c r="DE42" s="3">
        <f t="shared" ref="DE42" si="429">DE40-DE41</f>
        <v>8306704</v>
      </c>
      <c r="DF42" s="3">
        <f t="shared" ref="DF42" si="430">DF40-DF41</f>
        <v>8376569</v>
      </c>
      <c r="DG42" s="3">
        <f t="shared" ref="DG42" si="431">DG40-DG41</f>
        <v>8446334</v>
      </c>
      <c r="DH42" s="3">
        <f t="shared" ref="DH42" si="432">DH40-DH41</f>
        <v>8516001</v>
      </c>
      <c r="DI42" s="3">
        <f t="shared" ref="DI42" si="433">DI40-DI41</f>
        <v>8585568</v>
      </c>
      <c r="DJ42" s="3">
        <f t="shared" ref="DJ42" si="434">DJ40-DJ41</f>
        <v>8655040</v>
      </c>
      <c r="DK42" s="3">
        <f>DK40-DK41</f>
        <v>8850031</v>
      </c>
      <c r="DL42" s="3">
        <f t="shared" ref="DL42" si="435">DL40-DL41</f>
        <v>8919302</v>
      </c>
      <c r="DM42" s="3">
        <f t="shared" ref="DM42" si="436">DM40-DM41</f>
        <v>8988473</v>
      </c>
      <c r="DN42" s="3">
        <f t="shared" ref="DN42" si="437">DN40-DN41</f>
        <v>9059138</v>
      </c>
      <c r="DO42" s="3">
        <f t="shared" ref="DO42" si="438">DO40-DO41</f>
        <v>9129694</v>
      </c>
      <c r="DP42" s="3">
        <f t="shared" ref="DP42" si="439">DP40-DP41</f>
        <v>9200141</v>
      </c>
      <c r="DQ42" s="3">
        <f t="shared" ref="DQ42" si="440">DQ40-DQ41</f>
        <v>9270477</v>
      </c>
      <c r="DR42" s="3">
        <f t="shared" ref="DR42" si="441">DR40-DR41</f>
        <v>9340704</v>
      </c>
      <c r="DS42" s="3">
        <f t="shared" ref="DS42" si="442">DS40-DS41</f>
        <v>9383274</v>
      </c>
      <c r="DT42" s="3">
        <f t="shared" ref="DT42" si="443">DT40-DT41</f>
        <v>9453282</v>
      </c>
      <c r="DU42" s="3">
        <f t="shared" ref="DU42" si="444">DU40-DU41</f>
        <v>9523181</v>
      </c>
      <c r="DV42" s="3">
        <f t="shared" ref="DV42" si="445">DV40-DV41</f>
        <v>9592971</v>
      </c>
      <c r="DW42" s="11">
        <f>SUM(G42:DV42)</f>
        <v>596056933</v>
      </c>
      <c r="ED42" s="20" t="str">
        <f t="shared" si="221"/>
        <v>Jul Y3</v>
      </c>
      <c r="EE42" s="40" t="e">
        <f t="shared" si="3"/>
        <v>#REF!</v>
      </c>
      <c r="EF42" s="31" t="s">
        <v>56</v>
      </c>
      <c r="EG42" s="40" t="e">
        <f t="shared" si="237"/>
        <v>#REF!</v>
      </c>
      <c r="EH42" s="40" t="e">
        <f t="shared" si="87"/>
        <v>#REF!</v>
      </c>
      <c r="EJ42" s="20" t="s">
        <v>335</v>
      </c>
      <c r="EK42" s="40" t="e">
        <f>IF(#REF!="monthly",#REF!/12,0)+EK41</f>
        <v>#REF!</v>
      </c>
      <c r="EL42" s="73">
        <f t="shared" si="88"/>
        <v>2.5000000000000001E-3</v>
      </c>
      <c r="EM42" s="40" t="e">
        <f t="shared" si="238"/>
        <v>#REF!</v>
      </c>
      <c r="EN42" s="40" t="e">
        <f t="shared" si="239"/>
        <v>#REF!</v>
      </c>
      <c r="EP42" s="20" t="str">
        <f t="shared" si="6"/>
        <v>Jul Y3</v>
      </c>
      <c r="EQ42" s="40" t="e">
        <f>IF(#REF!="monthly",#REF!/12,0)+EQ41</f>
        <v>#REF!</v>
      </c>
      <c r="ER42" s="73">
        <f t="shared" si="224"/>
        <v>2.9999999999999996E-3</v>
      </c>
      <c r="ES42" s="40" t="e">
        <f t="shared" si="240"/>
        <v>#REF!</v>
      </c>
      <c r="ET42" s="40" t="e">
        <f t="shared" si="241"/>
        <v>#REF!</v>
      </c>
      <c r="EV42" s="20" t="str">
        <f t="shared" si="225"/>
        <v>Jul Y3</v>
      </c>
      <c r="EW42" s="40" t="e">
        <f>IF(#REF!="monthly",#REF!/12,0)+EW41</f>
        <v>#REF!</v>
      </c>
      <c r="EX42" s="73">
        <f t="shared" si="226"/>
        <v>3.6666666666666666E-3</v>
      </c>
      <c r="EY42" s="40" t="e">
        <f t="shared" si="242"/>
        <v>#REF!</v>
      </c>
      <c r="EZ42" s="40" t="e">
        <f t="shared" si="243"/>
        <v>#REF!</v>
      </c>
    </row>
    <row r="43" spans="1:156" x14ac:dyDescent="0.25">
      <c r="A43" s="49"/>
      <c r="DW43" s="17"/>
      <c r="ED43" s="20" t="str">
        <f t="shared" si="221"/>
        <v>Aug Y3</v>
      </c>
      <c r="EE43" s="40" t="e">
        <f t="shared" si="3"/>
        <v>#REF!</v>
      </c>
      <c r="EF43" s="31" t="s">
        <v>56</v>
      </c>
      <c r="EG43" s="40" t="e">
        <f t="shared" si="237"/>
        <v>#REF!</v>
      </c>
      <c r="EH43" s="40" t="e">
        <f t="shared" si="87"/>
        <v>#REF!</v>
      </c>
      <c r="EJ43" s="20" t="s">
        <v>336</v>
      </c>
      <c r="EK43" s="40" t="e">
        <f>IF(#REF!="monthly",#REF!/12,0)+EK42</f>
        <v>#REF!</v>
      </c>
      <c r="EL43" s="73">
        <f t="shared" si="88"/>
        <v>2.5000000000000001E-3</v>
      </c>
      <c r="EM43" s="40" t="e">
        <f t="shared" si="238"/>
        <v>#REF!</v>
      </c>
      <c r="EN43" s="40" t="e">
        <f t="shared" si="239"/>
        <v>#REF!</v>
      </c>
      <c r="EP43" s="20" t="str">
        <f t="shared" si="6"/>
        <v>Aug Y3</v>
      </c>
      <c r="EQ43" s="40" t="e">
        <f>IF(#REF!="monthly",#REF!/12,0)+EQ42</f>
        <v>#REF!</v>
      </c>
      <c r="ER43" s="73">
        <f t="shared" si="224"/>
        <v>2.9999999999999996E-3</v>
      </c>
      <c r="ES43" s="40" t="e">
        <f t="shared" si="240"/>
        <v>#REF!</v>
      </c>
      <c r="ET43" s="40" t="e">
        <f t="shared" si="241"/>
        <v>#REF!</v>
      </c>
      <c r="EV43" s="20" t="str">
        <f t="shared" si="225"/>
        <v>Aug Y3</v>
      </c>
      <c r="EW43" s="40" t="e">
        <f>IF(#REF!="monthly",#REF!/12,0)+EW42</f>
        <v>#REF!</v>
      </c>
      <c r="EX43" s="73">
        <f t="shared" si="226"/>
        <v>3.6666666666666666E-3</v>
      </c>
      <c r="EY43" s="40" t="e">
        <f t="shared" si="242"/>
        <v>#REF!</v>
      </c>
      <c r="EZ43" s="40" t="e">
        <f t="shared" si="243"/>
        <v>#REF!</v>
      </c>
    </row>
    <row r="44" spans="1:156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f t="shared" ref="S44" si="446">G44</f>
        <v>0</v>
      </c>
      <c r="T44" s="13">
        <f t="shared" ref="T44" si="447">H44</f>
        <v>0</v>
      </c>
      <c r="U44" s="13">
        <f t="shared" ref="U44" si="448">I44</f>
        <v>0</v>
      </c>
      <c r="V44" s="13">
        <f t="shared" ref="V44" si="449">J44</f>
        <v>0</v>
      </c>
      <c r="W44" s="13">
        <f t="shared" ref="W44" si="450">K44</f>
        <v>0</v>
      </c>
      <c r="X44" s="13">
        <f t="shared" ref="X44" si="451">L44</f>
        <v>0</v>
      </c>
      <c r="Y44" s="13">
        <f t="shared" ref="Y44" si="452">M44</f>
        <v>0</v>
      </c>
      <c r="Z44" s="13">
        <f t="shared" ref="Z44" si="453">N44</f>
        <v>0</v>
      </c>
      <c r="AA44" s="13">
        <f t="shared" ref="AA44" si="454">O44</f>
        <v>0</v>
      </c>
      <c r="AB44" s="13">
        <f t="shared" ref="AB44" si="455">P44</f>
        <v>0</v>
      </c>
      <c r="AC44" s="13">
        <f t="shared" ref="AC44" si="456">Q44</f>
        <v>0</v>
      </c>
      <c r="AD44" s="13">
        <f t="shared" ref="AD44" si="457">R44</f>
        <v>0</v>
      </c>
      <c r="AE44" s="13">
        <f t="shared" ref="AE44" si="458">S44</f>
        <v>0</v>
      </c>
      <c r="AF44" s="13">
        <f t="shared" ref="AF44" si="459">T44</f>
        <v>0</v>
      </c>
      <c r="AG44" s="13">
        <f t="shared" ref="AG44" si="460">U44</f>
        <v>0</v>
      </c>
      <c r="AH44" s="13">
        <f t="shared" ref="AH44" si="461">V44</f>
        <v>0</v>
      </c>
      <c r="AI44" s="13">
        <f t="shared" ref="AI44" si="462">W44</f>
        <v>0</v>
      </c>
      <c r="AJ44" s="13">
        <f t="shared" ref="AJ44" si="463">X44</f>
        <v>0</v>
      </c>
      <c r="AK44" s="13">
        <f t="shared" ref="AK44" si="464">Y44</f>
        <v>0</v>
      </c>
      <c r="AL44" s="13">
        <f t="shared" ref="AL44" si="465">Z44</f>
        <v>0</v>
      </c>
      <c r="AM44" s="13">
        <f t="shared" ref="AM44" si="466">AA44</f>
        <v>0</v>
      </c>
      <c r="AN44" s="13">
        <f t="shared" ref="AN44" si="467">AB44</f>
        <v>0</v>
      </c>
      <c r="AO44" s="13">
        <f t="shared" ref="AO44" si="468">AC44</f>
        <v>0</v>
      </c>
      <c r="AP44" s="13">
        <f t="shared" ref="AP44" si="469">AD44</f>
        <v>0</v>
      </c>
      <c r="AQ44" s="13">
        <f t="shared" ref="AQ44" si="470">AE44</f>
        <v>0</v>
      </c>
      <c r="AR44" s="13">
        <f t="shared" ref="AR44" si="471">AF44</f>
        <v>0</v>
      </c>
      <c r="AS44" s="13">
        <f t="shared" ref="AS44" si="472">AG44</f>
        <v>0</v>
      </c>
      <c r="AT44" s="13">
        <f t="shared" ref="AT44" si="473">AH44</f>
        <v>0</v>
      </c>
      <c r="AU44" s="13">
        <f t="shared" ref="AU44" si="474">AI44</f>
        <v>0</v>
      </c>
      <c r="AV44" s="13">
        <f t="shared" ref="AV44" si="475">AJ44</f>
        <v>0</v>
      </c>
      <c r="AW44" s="13">
        <f t="shared" ref="AW44" si="476">AK44</f>
        <v>0</v>
      </c>
      <c r="AX44" s="13">
        <f t="shared" ref="AX44" si="477">AL44</f>
        <v>0</v>
      </c>
      <c r="AY44" s="13">
        <f t="shared" ref="AY44" si="478">AM44</f>
        <v>0</v>
      </c>
      <c r="AZ44" s="13">
        <f t="shared" ref="AZ44" si="479">AN44</f>
        <v>0</v>
      </c>
      <c r="BA44" s="13">
        <f t="shared" ref="BA44" si="480">AO44</f>
        <v>0</v>
      </c>
      <c r="BB44" s="13">
        <f t="shared" ref="BB44" si="481">AP44</f>
        <v>0</v>
      </c>
      <c r="BC44" s="13">
        <f t="shared" ref="BC44" si="482">AQ44</f>
        <v>0</v>
      </c>
      <c r="BD44" s="13">
        <f t="shared" ref="BD44" si="483">AR44</f>
        <v>0</v>
      </c>
      <c r="BE44" s="13">
        <f t="shared" ref="BE44" si="484">AS44</f>
        <v>0</v>
      </c>
      <c r="BF44" s="13">
        <f t="shared" ref="BF44" si="485">AT44</f>
        <v>0</v>
      </c>
      <c r="BG44" s="13">
        <f t="shared" ref="BG44" si="486">AU44</f>
        <v>0</v>
      </c>
      <c r="BH44" s="13">
        <f t="shared" ref="BH44" si="487">AV44</f>
        <v>0</v>
      </c>
      <c r="BI44" s="13">
        <f t="shared" ref="BI44" si="488">AW44</f>
        <v>0</v>
      </c>
      <c r="BJ44" s="13">
        <f t="shared" ref="BJ44" si="489">AX44</f>
        <v>0</v>
      </c>
      <c r="BK44" s="13">
        <f t="shared" ref="BK44" si="490">AY44</f>
        <v>0</v>
      </c>
      <c r="BL44" s="13">
        <f t="shared" ref="BL44" si="491">AZ44</f>
        <v>0</v>
      </c>
      <c r="BM44" s="13">
        <f t="shared" ref="BM44" si="492">BA44</f>
        <v>0</v>
      </c>
      <c r="BN44" s="13">
        <f t="shared" ref="BN44" si="493">BB44</f>
        <v>0</v>
      </c>
      <c r="BO44" s="13">
        <f t="shared" ref="BO44" si="494">BC44</f>
        <v>0</v>
      </c>
      <c r="BP44" s="13">
        <f t="shared" ref="BP44" si="495">BD44</f>
        <v>0</v>
      </c>
      <c r="BQ44" s="13">
        <f t="shared" ref="BQ44" si="496">BE44</f>
        <v>0</v>
      </c>
      <c r="BR44" s="13">
        <f t="shared" ref="BR44" si="497">BF44</f>
        <v>0</v>
      </c>
      <c r="BS44" s="13">
        <f t="shared" ref="BS44" si="498">BG44</f>
        <v>0</v>
      </c>
      <c r="BT44" s="13">
        <f t="shared" ref="BT44" si="499">BH44</f>
        <v>0</v>
      </c>
      <c r="BU44" s="13">
        <f t="shared" ref="BU44" si="500">BI44</f>
        <v>0</v>
      </c>
      <c r="BV44" s="13">
        <f t="shared" ref="BV44" si="501">BJ44</f>
        <v>0</v>
      </c>
      <c r="BW44" s="13">
        <f t="shared" ref="BW44" si="502">BK44</f>
        <v>0</v>
      </c>
      <c r="BX44" s="13">
        <f t="shared" ref="BX44" si="503">BL44</f>
        <v>0</v>
      </c>
      <c r="BY44" s="13">
        <f t="shared" ref="BY44" si="504">BM44</f>
        <v>0</v>
      </c>
      <c r="BZ44" s="13">
        <f t="shared" ref="BZ44" si="505">BN44</f>
        <v>0</v>
      </c>
      <c r="CA44" s="13">
        <f t="shared" ref="CA44" si="506">BO44</f>
        <v>0</v>
      </c>
      <c r="CB44" s="13">
        <f t="shared" ref="CB44" si="507">BP44</f>
        <v>0</v>
      </c>
      <c r="CC44" s="13">
        <f t="shared" ref="CC44" si="508">BQ44</f>
        <v>0</v>
      </c>
      <c r="CD44" s="13">
        <f t="shared" ref="CD44" si="509">BR44</f>
        <v>0</v>
      </c>
      <c r="CE44" s="13">
        <f t="shared" ref="CE44" si="510">BS44</f>
        <v>0</v>
      </c>
      <c r="CF44" s="13">
        <f t="shared" ref="CF44" si="511">BT44</f>
        <v>0</v>
      </c>
      <c r="CG44" s="13">
        <f t="shared" ref="CG44" si="512">BU44</f>
        <v>0</v>
      </c>
      <c r="CH44" s="13">
        <f t="shared" ref="CH44" si="513">BV44</f>
        <v>0</v>
      </c>
      <c r="CI44" s="13">
        <f t="shared" ref="CI44" si="514">BW44</f>
        <v>0</v>
      </c>
      <c r="CJ44" s="13">
        <f t="shared" ref="CJ44" si="515">BX44</f>
        <v>0</v>
      </c>
      <c r="CK44" s="13">
        <f t="shared" ref="CK44" si="516">BY44</f>
        <v>0</v>
      </c>
      <c r="CL44" s="13">
        <f t="shared" ref="CL44" si="517">BZ44</f>
        <v>0</v>
      </c>
      <c r="CM44" s="13">
        <f t="shared" ref="CM44" si="518">CA44</f>
        <v>0</v>
      </c>
      <c r="CN44" s="13">
        <f t="shared" ref="CN44" si="519">CB44</f>
        <v>0</v>
      </c>
      <c r="CO44" s="13">
        <f t="shared" ref="CO44" si="520">CC44</f>
        <v>0</v>
      </c>
      <c r="CP44" s="13">
        <f t="shared" ref="CP44" si="521">CD44</f>
        <v>0</v>
      </c>
      <c r="CQ44" s="13">
        <f t="shared" ref="CQ44" si="522">CE44</f>
        <v>0</v>
      </c>
      <c r="CR44" s="13">
        <f t="shared" ref="CR44" si="523">CF44</f>
        <v>0</v>
      </c>
      <c r="CS44" s="13">
        <f t="shared" ref="CS44" si="524">CG44</f>
        <v>0</v>
      </c>
      <c r="CT44" s="13">
        <f t="shared" ref="CT44" si="525">CH44</f>
        <v>0</v>
      </c>
      <c r="CU44" s="13">
        <f t="shared" ref="CU44" si="526">CI44</f>
        <v>0</v>
      </c>
      <c r="CV44" s="13">
        <f t="shared" ref="CV44" si="527">CJ44</f>
        <v>0</v>
      </c>
      <c r="CW44" s="13">
        <f t="shared" ref="CW44" si="528">CK44</f>
        <v>0</v>
      </c>
      <c r="CX44" s="13">
        <f t="shared" ref="CX44" si="529">CL44</f>
        <v>0</v>
      </c>
      <c r="CY44" s="13">
        <f t="shared" ref="CY44" si="530">CM44</f>
        <v>0</v>
      </c>
      <c r="CZ44" s="13">
        <f t="shared" ref="CZ44" si="531">CN44</f>
        <v>0</v>
      </c>
      <c r="DA44" s="13">
        <f t="shared" ref="DA44" si="532">CO44</f>
        <v>0</v>
      </c>
      <c r="DB44" s="13">
        <f t="shared" ref="DB44" si="533">CP44</f>
        <v>0</v>
      </c>
      <c r="DC44" s="13">
        <f t="shared" ref="DC44" si="534">CQ44</f>
        <v>0</v>
      </c>
      <c r="DD44" s="13">
        <f t="shared" ref="DD44" si="535">CR44</f>
        <v>0</v>
      </c>
      <c r="DE44" s="13">
        <f t="shared" ref="DE44" si="536">CS44</f>
        <v>0</v>
      </c>
      <c r="DF44" s="13">
        <f t="shared" ref="DF44" si="537">CT44</f>
        <v>0</v>
      </c>
      <c r="DG44" s="13">
        <f t="shared" ref="DG44" si="538">CU44</f>
        <v>0</v>
      </c>
      <c r="DH44" s="13">
        <f t="shared" ref="DH44" si="539">CV44</f>
        <v>0</v>
      </c>
      <c r="DI44" s="13">
        <f t="shared" ref="DI44" si="540">CW44</f>
        <v>0</v>
      </c>
      <c r="DJ44" s="13">
        <f t="shared" ref="DJ44" si="541">CX44</f>
        <v>0</v>
      </c>
      <c r="DK44" s="13">
        <f t="shared" ref="DK44" si="542">CY44</f>
        <v>0</v>
      </c>
      <c r="DL44" s="13">
        <f t="shared" ref="DL44" si="543">CZ44</f>
        <v>0</v>
      </c>
      <c r="DM44" s="13">
        <f t="shared" ref="DM44" si="544">DA44</f>
        <v>0</v>
      </c>
      <c r="DN44" s="13">
        <f t="shared" ref="DN44" si="545">DB44</f>
        <v>0</v>
      </c>
      <c r="DO44" s="13">
        <f t="shared" ref="DO44" si="546">DC44</f>
        <v>0</v>
      </c>
      <c r="DP44" s="13">
        <f t="shared" ref="DP44" si="547">DD44</f>
        <v>0</v>
      </c>
      <c r="DQ44" s="13">
        <f t="shared" ref="DQ44" si="548">DE44</f>
        <v>0</v>
      </c>
      <c r="DR44" s="13">
        <f t="shared" ref="DR44" si="549">DF44</f>
        <v>0</v>
      </c>
      <c r="DS44" s="13">
        <f t="shared" ref="DS44" si="550">DG44</f>
        <v>0</v>
      </c>
      <c r="DT44" s="13">
        <f t="shared" ref="DT44" si="551">DH44</f>
        <v>0</v>
      </c>
      <c r="DU44" s="13">
        <f t="shared" ref="DU44" si="552">DI44</f>
        <v>0</v>
      </c>
      <c r="DV44" s="13">
        <f t="shared" ref="DV44" si="553">DJ44</f>
        <v>0</v>
      </c>
      <c r="DW44" s="16"/>
      <c r="ED44" s="20" t="str">
        <f t="shared" si="221"/>
        <v>Sep Y3</v>
      </c>
      <c r="EE44" s="40" t="e">
        <f t="shared" si="3"/>
        <v>#REF!</v>
      </c>
      <c r="EF44" s="31" t="s">
        <v>56</v>
      </c>
      <c r="EG44" s="40" t="e">
        <f t="shared" si="237"/>
        <v>#REF!</v>
      </c>
      <c r="EH44" s="40" t="e">
        <f t="shared" si="87"/>
        <v>#REF!</v>
      </c>
      <c r="EJ44" s="20" t="s">
        <v>337</v>
      </c>
      <c r="EK44" s="40" t="e">
        <f>IF(#REF!="monthly",#REF!/12,IF(#REF!="quarterly",#REF!/4,0))+EK43</f>
        <v>#REF!</v>
      </c>
      <c r="EL44" s="73">
        <f t="shared" si="88"/>
        <v>2.5000000000000001E-3</v>
      </c>
      <c r="EM44" s="40" t="e">
        <f t="shared" si="238"/>
        <v>#REF!</v>
      </c>
      <c r="EN44" s="40" t="e">
        <f t="shared" si="239"/>
        <v>#REF!</v>
      </c>
      <c r="EP44" s="20" t="str">
        <f t="shared" si="6"/>
        <v>Sep Y3</v>
      </c>
      <c r="EQ44" s="40" t="e">
        <f>IF(#REF!="monthly",#REF!/12,IF(#REF!="quarterly",#REF!/4,0))+EQ43</f>
        <v>#REF!</v>
      </c>
      <c r="ER44" s="73">
        <f t="shared" si="224"/>
        <v>2.9999999999999996E-3</v>
      </c>
      <c r="ES44" s="40" t="e">
        <f t="shared" si="240"/>
        <v>#REF!</v>
      </c>
      <c r="ET44" s="40" t="e">
        <f t="shared" si="241"/>
        <v>#REF!</v>
      </c>
      <c r="EV44" s="20" t="str">
        <f t="shared" si="225"/>
        <v>Sep Y3</v>
      </c>
      <c r="EW44" s="40" t="e">
        <f>IF(#REF!="monthly",#REF!/12,IF(#REF!="quarterly",#REF!/4,0))+EW43</f>
        <v>#REF!</v>
      </c>
      <c r="EX44" s="73">
        <f t="shared" si="226"/>
        <v>3.6666666666666666E-3</v>
      </c>
      <c r="EY44" s="40" t="e">
        <f t="shared" si="242"/>
        <v>#REF!</v>
      </c>
      <c r="EZ44" s="40" t="e">
        <f t="shared" si="243"/>
        <v>#REF!</v>
      </c>
    </row>
    <row r="45" spans="1:156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1</v>
      </c>
      <c r="H45" s="13">
        <v>1</v>
      </c>
      <c r="I45" s="13">
        <v>1</v>
      </c>
      <c r="J45" s="13">
        <v>1</v>
      </c>
      <c r="K45" s="13">
        <v>1</v>
      </c>
      <c r="L45" s="13">
        <v>1</v>
      </c>
      <c r="M45" s="13">
        <v>1</v>
      </c>
      <c r="N45" s="13">
        <v>1</v>
      </c>
      <c r="O45" s="13">
        <v>1</v>
      </c>
      <c r="P45" s="13">
        <v>1</v>
      </c>
      <c r="Q45" s="13">
        <v>1</v>
      </c>
      <c r="R45" s="13">
        <v>1</v>
      </c>
      <c r="S45" s="13">
        <f t="shared" ref="S45:AD45" si="554">G45</f>
        <v>1</v>
      </c>
      <c r="T45" s="13">
        <f t="shared" si="554"/>
        <v>1</v>
      </c>
      <c r="U45" s="13">
        <f t="shared" si="554"/>
        <v>1</v>
      </c>
      <c r="V45" s="13">
        <f t="shared" si="554"/>
        <v>1</v>
      </c>
      <c r="W45" s="13">
        <f t="shared" si="554"/>
        <v>1</v>
      </c>
      <c r="X45" s="13">
        <f t="shared" si="554"/>
        <v>1</v>
      </c>
      <c r="Y45" s="13">
        <f t="shared" si="554"/>
        <v>1</v>
      </c>
      <c r="Z45" s="13">
        <f t="shared" si="554"/>
        <v>1</v>
      </c>
      <c r="AA45" s="13">
        <f t="shared" si="554"/>
        <v>1</v>
      </c>
      <c r="AB45" s="13">
        <f t="shared" si="554"/>
        <v>1</v>
      </c>
      <c r="AC45" s="13">
        <f t="shared" si="554"/>
        <v>1</v>
      </c>
      <c r="AD45" s="13">
        <f t="shared" si="554"/>
        <v>1</v>
      </c>
      <c r="AE45" s="13">
        <f t="shared" ref="AE45:CE45" si="555">S45</f>
        <v>1</v>
      </c>
      <c r="AF45" s="13">
        <f t="shared" si="555"/>
        <v>1</v>
      </c>
      <c r="AG45" s="13">
        <f t="shared" si="555"/>
        <v>1</v>
      </c>
      <c r="AH45" s="13">
        <f t="shared" si="555"/>
        <v>1</v>
      </c>
      <c r="AI45" s="13">
        <f t="shared" si="555"/>
        <v>1</v>
      </c>
      <c r="AJ45" s="13">
        <f t="shared" si="555"/>
        <v>1</v>
      </c>
      <c r="AK45" s="13">
        <f t="shared" si="555"/>
        <v>1</v>
      </c>
      <c r="AL45" s="13">
        <f t="shared" si="555"/>
        <v>1</v>
      </c>
      <c r="AM45" s="13">
        <f t="shared" si="555"/>
        <v>1</v>
      </c>
      <c r="AN45" s="13">
        <f t="shared" si="555"/>
        <v>1</v>
      </c>
      <c r="AO45" s="13">
        <f t="shared" si="555"/>
        <v>1</v>
      </c>
      <c r="AP45" s="13">
        <f t="shared" si="555"/>
        <v>1</v>
      </c>
      <c r="AQ45" s="13">
        <f t="shared" si="555"/>
        <v>1</v>
      </c>
      <c r="AR45" s="13">
        <f t="shared" si="555"/>
        <v>1</v>
      </c>
      <c r="AS45" s="13">
        <f t="shared" si="555"/>
        <v>1</v>
      </c>
      <c r="AT45" s="13">
        <f t="shared" si="555"/>
        <v>1</v>
      </c>
      <c r="AU45" s="13">
        <f t="shared" si="555"/>
        <v>1</v>
      </c>
      <c r="AV45" s="13">
        <f t="shared" si="555"/>
        <v>1</v>
      </c>
      <c r="AW45" s="13">
        <f t="shared" si="555"/>
        <v>1</v>
      </c>
      <c r="AX45" s="13">
        <f t="shared" si="555"/>
        <v>1</v>
      </c>
      <c r="AY45" s="13">
        <f t="shared" si="555"/>
        <v>1</v>
      </c>
      <c r="AZ45" s="13">
        <f t="shared" si="555"/>
        <v>1</v>
      </c>
      <c r="BA45" s="13">
        <f t="shared" si="555"/>
        <v>1</v>
      </c>
      <c r="BB45" s="13">
        <f t="shared" si="555"/>
        <v>1</v>
      </c>
      <c r="BC45" s="13">
        <f t="shared" si="555"/>
        <v>1</v>
      </c>
      <c r="BD45" s="13">
        <f t="shared" si="555"/>
        <v>1</v>
      </c>
      <c r="BE45" s="13">
        <f t="shared" si="555"/>
        <v>1</v>
      </c>
      <c r="BF45" s="13">
        <f t="shared" si="555"/>
        <v>1</v>
      </c>
      <c r="BG45" s="13">
        <f t="shared" si="555"/>
        <v>1</v>
      </c>
      <c r="BH45" s="13">
        <f t="shared" si="555"/>
        <v>1</v>
      </c>
      <c r="BI45" s="13">
        <f t="shared" si="555"/>
        <v>1</v>
      </c>
      <c r="BJ45" s="13">
        <f t="shared" si="555"/>
        <v>1</v>
      </c>
      <c r="BK45" s="13">
        <f t="shared" si="555"/>
        <v>1</v>
      </c>
      <c r="BL45" s="13">
        <f t="shared" si="555"/>
        <v>1</v>
      </c>
      <c r="BM45" s="13">
        <f t="shared" si="555"/>
        <v>1</v>
      </c>
      <c r="BN45" s="13">
        <f t="shared" si="555"/>
        <v>1</v>
      </c>
      <c r="BO45" s="13">
        <f t="shared" si="555"/>
        <v>1</v>
      </c>
      <c r="BP45" s="13">
        <f t="shared" si="555"/>
        <v>1</v>
      </c>
      <c r="BQ45" s="13">
        <f t="shared" si="555"/>
        <v>1</v>
      </c>
      <c r="BR45" s="13">
        <f t="shared" si="555"/>
        <v>1</v>
      </c>
      <c r="BS45" s="13">
        <f t="shared" si="555"/>
        <v>1</v>
      </c>
      <c r="BT45" s="13">
        <f t="shared" si="555"/>
        <v>1</v>
      </c>
      <c r="BU45" s="13">
        <f t="shared" si="555"/>
        <v>1</v>
      </c>
      <c r="BV45" s="13">
        <f t="shared" si="555"/>
        <v>1</v>
      </c>
      <c r="BW45" s="13">
        <f t="shared" si="555"/>
        <v>1</v>
      </c>
      <c r="BX45" s="13">
        <f t="shared" si="555"/>
        <v>1</v>
      </c>
      <c r="BY45" s="13">
        <f t="shared" si="555"/>
        <v>1</v>
      </c>
      <c r="BZ45" s="13">
        <f t="shared" si="555"/>
        <v>1</v>
      </c>
      <c r="CA45" s="13">
        <f t="shared" si="555"/>
        <v>1</v>
      </c>
      <c r="CB45" s="13">
        <f t="shared" si="555"/>
        <v>1</v>
      </c>
      <c r="CC45" s="13">
        <f t="shared" si="555"/>
        <v>1</v>
      </c>
      <c r="CD45" s="13">
        <f t="shared" si="555"/>
        <v>1</v>
      </c>
      <c r="CE45" s="13">
        <f t="shared" si="555"/>
        <v>1</v>
      </c>
      <c r="CF45" s="13">
        <f t="shared" ref="CF45:DV45" si="556">BT45</f>
        <v>1</v>
      </c>
      <c r="CG45" s="13">
        <f t="shared" si="556"/>
        <v>1</v>
      </c>
      <c r="CH45" s="13">
        <f t="shared" si="556"/>
        <v>1</v>
      </c>
      <c r="CI45" s="13">
        <f t="shared" si="556"/>
        <v>1</v>
      </c>
      <c r="CJ45" s="13">
        <f t="shared" si="556"/>
        <v>1</v>
      </c>
      <c r="CK45" s="13">
        <f t="shared" si="556"/>
        <v>1</v>
      </c>
      <c r="CL45" s="13">
        <f t="shared" si="556"/>
        <v>1</v>
      </c>
      <c r="CM45" s="13">
        <f t="shared" si="556"/>
        <v>1</v>
      </c>
      <c r="CN45" s="13">
        <f t="shared" si="556"/>
        <v>1</v>
      </c>
      <c r="CO45" s="13">
        <f t="shared" si="556"/>
        <v>1</v>
      </c>
      <c r="CP45" s="13">
        <f t="shared" si="556"/>
        <v>1</v>
      </c>
      <c r="CQ45" s="13">
        <f t="shared" si="556"/>
        <v>1</v>
      </c>
      <c r="CR45" s="13">
        <f t="shared" si="556"/>
        <v>1</v>
      </c>
      <c r="CS45" s="13">
        <f t="shared" si="556"/>
        <v>1</v>
      </c>
      <c r="CT45" s="13">
        <f t="shared" si="556"/>
        <v>1</v>
      </c>
      <c r="CU45" s="13">
        <f t="shared" si="556"/>
        <v>1</v>
      </c>
      <c r="CV45" s="13">
        <f t="shared" si="556"/>
        <v>1</v>
      </c>
      <c r="CW45" s="13">
        <f t="shared" si="556"/>
        <v>1</v>
      </c>
      <c r="CX45" s="13">
        <f t="shared" si="556"/>
        <v>1</v>
      </c>
      <c r="CY45" s="13">
        <f t="shared" si="556"/>
        <v>1</v>
      </c>
      <c r="CZ45" s="13">
        <f t="shared" si="556"/>
        <v>1</v>
      </c>
      <c r="DA45" s="13">
        <f t="shared" si="556"/>
        <v>1</v>
      </c>
      <c r="DB45" s="13">
        <f t="shared" si="556"/>
        <v>1</v>
      </c>
      <c r="DC45" s="13">
        <f t="shared" si="556"/>
        <v>1</v>
      </c>
      <c r="DD45" s="13">
        <f t="shared" si="556"/>
        <v>1</v>
      </c>
      <c r="DE45" s="13">
        <f t="shared" si="556"/>
        <v>1</v>
      </c>
      <c r="DF45" s="13">
        <f t="shared" si="556"/>
        <v>1</v>
      </c>
      <c r="DG45" s="13">
        <f t="shared" si="556"/>
        <v>1</v>
      </c>
      <c r="DH45" s="13">
        <f t="shared" si="556"/>
        <v>1</v>
      </c>
      <c r="DI45" s="13">
        <f t="shared" si="556"/>
        <v>1</v>
      </c>
      <c r="DJ45" s="13">
        <f t="shared" si="556"/>
        <v>1</v>
      </c>
      <c r="DK45" s="13">
        <f t="shared" si="556"/>
        <v>1</v>
      </c>
      <c r="DL45" s="13">
        <f t="shared" si="556"/>
        <v>1</v>
      </c>
      <c r="DM45" s="13">
        <f t="shared" si="556"/>
        <v>1</v>
      </c>
      <c r="DN45" s="13">
        <f t="shared" si="556"/>
        <v>1</v>
      </c>
      <c r="DO45" s="13">
        <f t="shared" si="556"/>
        <v>1</v>
      </c>
      <c r="DP45" s="13">
        <f t="shared" si="556"/>
        <v>1</v>
      </c>
      <c r="DQ45" s="13">
        <f t="shared" si="556"/>
        <v>1</v>
      </c>
      <c r="DR45" s="13">
        <f t="shared" si="556"/>
        <v>1</v>
      </c>
      <c r="DS45" s="13">
        <f t="shared" si="556"/>
        <v>1</v>
      </c>
      <c r="DT45" s="13">
        <f t="shared" si="556"/>
        <v>1</v>
      </c>
      <c r="DU45" s="13">
        <f t="shared" si="556"/>
        <v>1</v>
      </c>
      <c r="DV45" s="13">
        <f t="shared" si="556"/>
        <v>1</v>
      </c>
      <c r="DW45" s="16"/>
      <c r="ED45" s="20" t="str">
        <f t="shared" si="221"/>
        <v>Oct Y3</v>
      </c>
      <c r="EE45" s="40" t="e">
        <f t="shared" si="3"/>
        <v>#REF!</v>
      </c>
      <c r="EF45" s="31" t="s">
        <v>56</v>
      </c>
      <c r="EG45" s="40" t="e">
        <f t="shared" si="237"/>
        <v>#REF!</v>
      </c>
      <c r="EH45" s="40" t="e">
        <f t="shared" si="87"/>
        <v>#REF!</v>
      </c>
      <c r="EJ45" s="20" t="s">
        <v>338</v>
      </c>
      <c r="EK45" s="40" t="e">
        <f>IF(#REF!="monthly",#REF!/12,0)+EK44</f>
        <v>#REF!</v>
      </c>
      <c r="EL45" s="73">
        <f t="shared" si="88"/>
        <v>2.5000000000000001E-3</v>
      </c>
      <c r="EM45" s="40" t="e">
        <f t="shared" si="238"/>
        <v>#REF!</v>
      </c>
      <c r="EN45" s="40" t="e">
        <f t="shared" si="239"/>
        <v>#REF!</v>
      </c>
      <c r="EP45" s="20" t="str">
        <f t="shared" si="6"/>
        <v>Oct Y3</v>
      </c>
      <c r="EQ45" s="40" t="e">
        <f>IF(#REF!="monthly",#REF!/12,0)+EQ44</f>
        <v>#REF!</v>
      </c>
      <c r="ER45" s="73">
        <f t="shared" si="224"/>
        <v>2.9999999999999996E-3</v>
      </c>
      <c r="ES45" s="40" t="e">
        <f t="shared" si="240"/>
        <v>#REF!</v>
      </c>
      <c r="ET45" s="40" t="e">
        <f t="shared" si="241"/>
        <v>#REF!</v>
      </c>
      <c r="EV45" s="20" t="str">
        <f t="shared" si="225"/>
        <v>Oct Y3</v>
      </c>
      <c r="EW45" s="40" t="e">
        <f>IF(#REF!="monthly",#REF!/12,0)+EW44</f>
        <v>#REF!</v>
      </c>
      <c r="EX45" s="73">
        <f t="shared" si="226"/>
        <v>3.6666666666666666E-3</v>
      </c>
      <c r="EY45" s="40" t="e">
        <f t="shared" si="242"/>
        <v>#REF!</v>
      </c>
      <c r="EZ45" s="40" t="e">
        <f t="shared" si="243"/>
        <v>#REF!</v>
      </c>
    </row>
    <row r="46" spans="1:156" x14ac:dyDescent="0.25">
      <c r="A46" s="49"/>
      <c r="DW46" s="17"/>
      <c r="ED46" s="20" t="str">
        <f t="shared" si="221"/>
        <v>Nov Y3</v>
      </c>
      <c r="EE46" s="40" t="e">
        <f t="shared" si="3"/>
        <v>#REF!</v>
      </c>
      <c r="EF46" s="31" t="s">
        <v>56</v>
      </c>
      <c r="EG46" s="40" t="e">
        <f t="shared" si="237"/>
        <v>#REF!</v>
      </c>
      <c r="EH46" s="40" t="e">
        <f t="shared" si="87"/>
        <v>#REF!</v>
      </c>
      <c r="EJ46" s="20" t="s">
        <v>339</v>
      </c>
      <c r="EK46" s="40" t="e">
        <f>IF(#REF!="monthly",#REF!/12,0)+EK45</f>
        <v>#REF!</v>
      </c>
      <c r="EL46" s="73">
        <f t="shared" si="88"/>
        <v>2.5000000000000001E-3</v>
      </c>
      <c r="EM46" s="40" t="e">
        <f t="shared" si="238"/>
        <v>#REF!</v>
      </c>
      <c r="EN46" s="40" t="e">
        <f t="shared" si="239"/>
        <v>#REF!</v>
      </c>
      <c r="EP46" s="20" t="str">
        <f t="shared" si="6"/>
        <v>Nov Y3</v>
      </c>
      <c r="EQ46" s="40" t="e">
        <f>IF(#REF!="monthly",#REF!/12,0)+EQ45</f>
        <v>#REF!</v>
      </c>
      <c r="ER46" s="73">
        <f t="shared" si="224"/>
        <v>2.9999999999999996E-3</v>
      </c>
      <c r="ES46" s="40" t="e">
        <f t="shared" si="240"/>
        <v>#REF!</v>
      </c>
      <c r="ET46" s="40" t="e">
        <f t="shared" si="241"/>
        <v>#REF!</v>
      </c>
      <c r="EV46" s="20" t="str">
        <f t="shared" si="225"/>
        <v>Nov Y3</v>
      </c>
      <c r="EW46" s="40" t="e">
        <f>IF(#REF!="monthly",#REF!/12,0)+EW45</f>
        <v>#REF!</v>
      </c>
      <c r="EX46" s="73">
        <f t="shared" si="226"/>
        <v>3.6666666666666666E-3</v>
      </c>
      <c r="EY46" s="40" t="e">
        <f t="shared" si="242"/>
        <v>#REF!</v>
      </c>
      <c r="EZ46" s="40" t="e">
        <f t="shared" si="243"/>
        <v>#REF!</v>
      </c>
    </row>
    <row r="47" spans="1:156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557">ROUND((+H41*H44),2)</f>
        <v>0</v>
      </c>
      <c r="I47" s="3">
        <f t="shared" si="557"/>
        <v>0</v>
      </c>
      <c r="J47" s="3">
        <f t="shared" si="557"/>
        <v>0</v>
      </c>
      <c r="K47" s="3">
        <f t="shared" si="557"/>
        <v>0</v>
      </c>
      <c r="L47" s="3">
        <f t="shared" si="557"/>
        <v>0</v>
      </c>
      <c r="M47" s="3">
        <f t="shared" si="557"/>
        <v>0</v>
      </c>
      <c r="N47" s="3">
        <f t="shared" si="557"/>
        <v>0</v>
      </c>
      <c r="O47" s="3">
        <f t="shared" si="557"/>
        <v>0</v>
      </c>
      <c r="P47" s="3">
        <f t="shared" si="557"/>
        <v>0</v>
      </c>
      <c r="Q47" s="3">
        <f t="shared" si="557"/>
        <v>0</v>
      </c>
      <c r="R47" s="3">
        <f t="shared" si="557"/>
        <v>0</v>
      </c>
      <c r="S47" s="3">
        <f t="shared" si="557"/>
        <v>0</v>
      </c>
      <c r="T47" s="3">
        <f t="shared" si="557"/>
        <v>0</v>
      </c>
      <c r="U47" s="3">
        <f t="shared" si="557"/>
        <v>0</v>
      </c>
      <c r="V47" s="3">
        <f t="shared" si="557"/>
        <v>0</v>
      </c>
      <c r="W47" s="3">
        <f t="shared" si="557"/>
        <v>0</v>
      </c>
      <c r="X47" s="3">
        <f t="shared" si="557"/>
        <v>0</v>
      </c>
      <c r="Y47" s="3">
        <f t="shared" si="557"/>
        <v>0</v>
      </c>
      <c r="Z47" s="3">
        <f t="shared" si="557"/>
        <v>0</v>
      </c>
      <c r="AA47" s="3">
        <f t="shared" si="557"/>
        <v>0</v>
      </c>
      <c r="AB47" s="3">
        <f t="shared" si="557"/>
        <v>0</v>
      </c>
      <c r="AC47" s="3">
        <f t="shared" si="557"/>
        <v>0</v>
      </c>
      <c r="AD47" s="3">
        <f t="shared" si="557"/>
        <v>0</v>
      </c>
      <c r="AE47" s="3">
        <f t="shared" si="557"/>
        <v>0</v>
      </c>
      <c r="AF47" s="3">
        <f t="shared" si="557"/>
        <v>0</v>
      </c>
      <c r="AG47" s="3">
        <f t="shared" si="557"/>
        <v>0</v>
      </c>
      <c r="AH47" s="3">
        <f t="shared" si="557"/>
        <v>0</v>
      </c>
      <c r="AI47" s="3">
        <f t="shared" si="557"/>
        <v>0</v>
      </c>
      <c r="AJ47" s="3">
        <f t="shared" si="557"/>
        <v>0</v>
      </c>
      <c r="AK47" s="3">
        <f t="shared" si="557"/>
        <v>0</v>
      </c>
      <c r="AL47" s="3">
        <f t="shared" si="557"/>
        <v>0</v>
      </c>
      <c r="AM47" s="3">
        <f t="shared" si="557"/>
        <v>0</v>
      </c>
      <c r="AN47" s="3">
        <f t="shared" si="557"/>
        <v>0</v>
      </c>
      <c r="AO47" s="3">
        <f t="shared" si="557"/>
        <v>0</v>
      </c>
      <c r="AP47" s="3">
        <f t="shared" si="557"/>
        <v>0</v>
      </c>
      <c r="AQ47" s="3">
        <f t="shared" si="557"/>
        <v>0</v>
      </c>
      <c r="AR47" s="3">
        <f t="shared" si="557"/>
        <v>0</v>
      </c>
      <c r="AS47" s="3">
        <f t="shared" si="557"/>
        <v>0</v>
      </c>
      <c r="AT47" s="3">
        <f t="shared" si="557"/>
        <v>0</v>
      </c>
      <c r="AU47" s="3">
        <f t="shared" si="557"/>
        <v>0</v>
      </c>
      <c r="AV47" s="3">
        <f t="shared" si="557"/>
        <v>0</v>
      </c>
      <c r="AW47" s="3">
        <f t="shared" si="557"/>
        <v>0</v>
      </c>
      <c r="AX47" s="3">
        <f t="shared" si="557"/>
        <v>0</v>
      </c>
      <c r="AY47" s="3">
        <f t="shared" si="557"/>
        <v>0</v>
      </c>
      <c r="AZ47" s="3">
        <f t="shared" si="557"/>
        <v>0</v>
      </c>
      <c r="BA47" s="3">
        <f t="shared" si="557"/>
        <v>0</v>
      </c>
      <c r="BB47" s="3">
        <f t="shared" si="557"/>
        <v>0</v>
      </c>
      <c r="BC47" s="3">
        <f t="shared" si="557"/>
        <v>0</v>
      </c>
      <c r="BD47" s="3">
        <f t="shared" si="557"/>
        <v>0</v>
      </c>
      <c r="BE47" s="3">
        <f t="shared" si="557"/>
        <v>0</v>
      </c>
      <c r="BF47" s="3">
        <f t="shared" si="557"/>
        <v>0</v>
      </c>
      <c r="BG47" s="3">
        <f t="shared" si="557"/>
        <v>0</v>
      </c>
      <c r="BH47" s="3">
        <f t="shared" si="557"/>
        <v>0</v>
      </c>
      <c r="BI47" s="3">
        <f t="shared" si="557"/>
        <v>0</v>
      </c>
      <c r="BJ47" s="3">
        <f t="shared" si="557"/>
        <v>0</v>
      </c>
      <c r="BK47" s="3">
        <f t="shared" si="557"/>
        <v>0</v>
      </c>
      <c r="BL47" s="3">
        <f t="shared" si="557"/>
        <v>0</v>
      </c>
      <c r="BM47" s="3">
        <f t="shared" si="557"/>
        <v>0</v>
      </c>
      <c r="BN47" s="3">
        <f t="shared" si="557"/>
        <v>0</v>
      </c>
      <c r="BO47" s="3">
        <f t="shared" si="557"/>
        <v>0</v>
      </c>
      <c r="BP47" s="3">
        <f t="shared" si="557"/>
        <v>0</v>
      </c>
      <c r="BQ47" s="3">
        <f t="shared" si="557"/>
        <v>0</v>
      </c>
      <c r="BR47" s="3">
        <f t="shared" si="557"/>
        <v>0</v>
      </c>
      <c r="BS47" s="3">
        <f t="shared" si="557"/>
        <v>0</v>
      </c>
      <c r="BT47" s="3">
        <f t="shared" ref="BT47:DV47" si="558">ROUND((+BT41*BT44),2)</f>
        <v>0</v>
      </c>
      <c r="BU47" s="3">
        <f t="shared" si="558"/>
        <v>0</v>
      </c>
      <c r="BV47" s="3">
        <f t="shared" si="558"/>
        <v>0</v>
      </c>
      <c r="BW47" s="3">
        <f t="shared" si="558"/>
        <v>0</v>
      </c>
      <c r="BX47" s="3">
        <f t="shared" si="558"/>
        <v>0</v>
      </c>
      <c r="BY47" s="3">
        <f t="shared" si="558"/>
        <v>0</v>
      </c>
      <c r="BZ47" s="3">
        <f t="shared" si="558"/>
        <v>0</v>
      </c>
      <c r="CA47" s="3">
        <f t="shared" si="558"/>
        <v>0</v>
      </c>
      <c r="CB47" s="3">
        <f t="shared" si="558"/>
        <v>0</v>
      </c>
      <c r="CC47" s="3">
        <f t="shared" si="558"/>
        <v>0</v>
      </c>
      <c r="CD47" s="3">
        <f t="shared" si="558"/>
        <v>0</v>
      </c>
      <c r="CE47" s="3">
        <f t="shared" si="558"/>
        <v>0</v>
      </c>
      <c r="CF47" s="3">
        <f t="shared" si="558"/>
        <v>0</v>
      </c>
      <c r="CG47" s="3">
        <f t="shared" si="558"/>
        <v>0</v>
      </c>
      <c r="CH47" s="3">
        <f t="shared" si="558"/>
        <v>0</v>
      </c>
      <c r="CI47" s="3">
        <f t="shared" si="558"/>
        <v>0</v>
      </c>
      <c r="CJ47" s="3">
        <f t="shared" si="558"/>
        <v>0</v>
      </c>
      <c r="CK47" s="3">
        <f t="shared" si="558"/>
        <v>0</v>
      </c>
      <c r="CL47" s="3">
        <f t="shared" si="558"/>
        <v>0</v>
      </c>
      <c r="CM47" s="3">
        <f t="shared" si="558"/>
        <v>0</v>
      </c>
      <c r="CN47" s="3">
        <f t="shared" si="558"/>
        <v>0</v>
      </c>
      <c r="CO47" s="3">
        <f t="shared" si="558"/>
        <v>0</v>
      </c>
      <c r="CP47" s="3">
        <f t="shared" si="558"/>
        <v>0</v>
      </c>
      <c r="CQ47" s="3">
        <f t="shared" si="558"/>
        <v>0</v>
      </c>
      <c r="CR47" s="3">
        <f t="shared" si="558"/>
        <v>0</v>
      </c>
      <c r="CS47" s="3">
        <f t="shared" si="558"/>
        <v>0</v>
      </c>
      <c r="CT47" s="3">
        <f t="shared" si="558"/>
        <v>0</v>
      </c>
      <c r="CU47" s="3">
        <f t="shared" si="558"/>
        <v>0</v>
      </c>
      <c r="CV47" s="3">
        <f t="shared" si="558"/>
        <v>0</v>
      </c>
      <c r="CW47" s="3">
        <f t="shared" si="558"/>
        <v>0</v>
      </c>
      <c r="CX47" s="3">
        <f t="shared" si="558"/>
        <v>0</v>
      </c>
      <c r="CY47" s="3">
        <f t="shared" si="558"/>
        <v>0</v>
      </c>
      <c r="CZ47" s="3">
        <f t="shared" si="558"/>
        <v>0</v>
      </c>
      <c r="DA47" s="3">
        <f t="shared" si="558"/>
        <v>0</v>
      </c>
      <c r="DB47" s="3">
        <f t="shared" si="558"/>
        <v>0</v>
      </c>
      <c r="DC47" s="3">
        <f t="shared" si="558"/>
        <v>0</v>
      </c>
      <c r="DD47" s="3">
        <f t="shared" si="558"/>
        <v>0</v>
      </c>
      <c r="DE47" s="3">
        <f t="shared" si="558"/>
        <v>0</v>
      </c>
      <c r="DF47" s="3">
        <f t="shared" si="558"/>
        <v>0</v>
      </c>
      <c r="DG47" s="3">
        <f t="shared" si="558"/>
        <v>0</v>
      </c>
      <c r="DH47" s="3">
        <f t="shared" si="558"/>
        <v>0</v>
      </c>
      <c r="DI47" s="3">
        <f t="shared" si="558"/>
        <v>0</v>
      </c>
      <c r="DJ47" s="3">
        <f t="shared" si="558"/>
        <v>0</v>
      </c>
      <c r="DK47" s="3">
        <f t="shared" si="558"/>
        <v>0</v>
      </c>
      <c r="DL47" s="3">
        <f t="shared" si="558"/>
        <v>0</v>
      </c>
      <c r="DM47" s="3">
        <f t="shared" si="558"/>
        <v>0</v>
      </c>
      <c r="DN47" s="3">
        <f t="shared" si="558"/>
        <v>0</v>
      </c>
      <c r="DO47" s="3">
        <f t="shared" si="558"/>
        <v>0</v>
      </c>
      <c r="DP47" s="3">
        <f t="shared" si="558"/>
        <v>0</v>
      </c>
      <c r="DQ47" s="3">
        <f t="shared" si="558"/>
        <v>0</v>
      </c>
      <c r="DR47" s="3">
        <f t="shared" si="558"/>
        <v>0</v>
      </c>
      <c r="DS47" s="3">
        <f t="shared" si="558"/>
        <v>0</v>
      </c>
      <c r="DT47" s="3">
        <f t="shared" si="558"/>
        <v>0</v>
      </c>
      <c r="DU47" s="3">
        <f t="shared" si="558"/>
        <v>0</v>
      </c>
      <c r="DV47" s="3">
        <f t="shared" si="558"/>
        <v>0</v>
      </c>
      <c r="DW47" s="11">
        <f>SUM(G47:DV47)</f>
        <v>0</v>
      </c>
      <c r="ED47" s="20" t="str">
        <f t="shared" si="221"/>
        <v>Dec Y3</v>
      </c>
      <c r="EE47" s="40" t="e">
        <f t="shared" si="3"/>
        <v>#REF!</v>
      </c>
      <c r="EF47" s="31" t="s">
        <v>56</v>
      </c>
      <c r="EG47" s="40" t="e">
        <f t="shared" si="237"/>
        <v>#REF!</v>
      </c>
      <c r="EH47" s="40" t="e">
        <f t="shared" si="87"/>
        <v>#REF!</v>
      </c>
      <c r="EJ47" s="20" t="s">
        <v>340</v>
      </c>
      <c r="EK47" s="40" t="e">
        <f>IF(#REF!="monthly",#REF!/12,IF(#REF!="quarterly",#REF!/4,IF(#REF!="every 6 months",#REF!/2,IF(#REF!="annually",#REF!,0))))+EK46</f>
        <v>#REF!</v>
      </c>
      <c r="EL47" s="73">
        <f t="shared" si="88"/>
        <v>2.5000000000000001E-3</v>
      </c>
      <c r="EM47" s="40" t="e">
        <f t="shared" si="238"/>
        <v>#REF!</v>
      </c>
      <c r="EN47" s="40" t="e">
        <f t="shared" si="239"/>
        <v>#REF!</v>
      </c>
      <c r="EP47" s="20" t="str">
        <f t="shared" si="6"/>
        <v>Dec Y3</v>
      </c>
      <c r="EQ47" s="40" t="e">
        <f>IF(#REF!="monthly",#REF!/12,IF(#REF!="quarterly",#REF!/4,IF(#REF!="every 6 months",#REF!/2,IF(#REF!="annually",#REF!,0))))+EQ46</f>
        <v>#REF!</v>
      </c>
      <c r="ER47" s="73">
        <f t="shared" si="224"/>
        <v>2.9999999999999996E-3</v>
      </c>
      <c r="ES47" s="40" t="e">
        <f t="shared" si="240"/>
        <v>#REF!</v>
      </c>
      <c r="ET47" s="40" t="e">
        <f t="shared" si="241"/>
        <v>#REF!</v>
      </c>
      <c r="EV47" s="20" t="str">
        <f t="shared" si="225"/>
        <v>Dec Y3</v>
      </c>
      <c r="EW47" s="40" t="e">
        <f>IF(#REF!="monthly",#REF!/12,IF(#REF!="quarterly",#REF!/4,IF(#REF!="every 6 months",#REF!/2,IF(#REF!="annually",#REF!,0))))+EW46</f>
        <v>#REF!</v>
      </c>
      <c r="EX47" s="73">
        <f t="shared" si="226"/>
        <v>3.6666666666666666E-3</v>
      </c>
      <c r="EY47" s="40" t="e">
        <f t="shared" si="242"/>
        <v>#REF!</v>
      </c>
      <c r="EZ47" s="40" t="e">
        <f t="shared" si="243"/>
        <v>#REF!</v>
      </c>
    </row>
    <row r="48" spans="1:156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ROUND(+G42*G45,2)</f>
        <v>451106</v>
      </c>
      <c r="H48" s="12">
        <f t="shared" ref="H48:BS48" si="559">ROUND(+H42*H45,2)</f>
        <v>490567</v>
      </c>
      <c r="I48" s="12">
        <f t="shared" si="559"/>
        <v>538544</v>
      </c>
      <c r="J48" s="12">
        <f t="shared" si="559"/>
        <v>594957</v>
      </c>
      <c r="K48" s="12">
        <f t="shared" si="559"/>
        <v>653122</v>
      </c>
      <c r="L48" s="12">
        <f t="shared" si="559"/>
        <v>712928</v>
      </c>
      <c r="M48" s="12">
        <f t="shared" si="559"/>
        <v>777023</v>
      </c>
      <c r="N48" s="12">
        <f t="shared" si="559"/>
        <v>849246</v>
      </c>
      <c r="O48" s="12">
        <f t="shared" si="559"/>
        <v>926766</v>
      </c>
      <c r="P48" s="12">
        <f t="shared" si="559"/>
        <v>1001967</v>
      </c>
      <c r="Q48" s="12">
        <f t="shared" si="559"/>
        <v>1078345</v>
      </c>
      <c r="R48" s="12">
        <f t="shared" si="559"/>
        <v>1140708</v>
      </c>
      <c r="S48" s="12">
        <f t="shared" si="559"/>
        <v>1296364</v>
      </c>
      <c r="T48" s="12">
        <f t="shared" si="559"/>
        <v>1368316</v>
      </c>
      <c r="U48" s="12">
        <f t="shared" si="559"/>
        <v>1436965</v>
      </c>
      <c r="V48" s="12">
        <f t="shared" si="559"/>
        <v>1501675</v>
      </c>
      <c r="W48" s="12">
        <f t="shared" si="559"/>
        <v>1560165</v>
      </c>
      <c r="X48" s="12">
        <f t="shared" si="559"/>
        <v>1621289</v>
      </c>
      <c r="Y48" s="12">
        <f t="shared" si="559"/>
        <v>1687637</v>
      </c>
      <c r="Z48" s="12">
        <f t="shared" si="559"/>
        <v>1749487</v>
      </c>
      <c r="AA48" s="12">
        <f t="shared" si="559"/>
        <v>1819937</v>
      </c>
      <c r="AB48" s="12">
        <f t="shared" si="559"/>
        <v>1888856</v>
      </c>
      <c r="AC48" s="12">
        <f t="shared" si="559"/>
        <v>1945502</v>
      </c>
      <c r="AD48" s="12">
        <f t="shared" si="559"/>
        <v>1996134</v>
      </c>
      <c r="AE48" s="12">
        <f t="shared" si="559"/>
        <v>2189352</v>
      </c>
      <c r="AF48" s="12">
        <f t="shared" si="559"/>
        <v>2258385</v>
      </c>
      <c r="AG48" s="12">
        <f t="shared" si="559"/>
        <v>2327338</v>
      </c>
      <c r="AH48" s="12">
        <f t="shared" si="559"/>
        <v>2396211</v>
      </c>
      <c r="AI48" s="12">
        <f t="shared" si="559"/>
        <v>2465004</v>
      </c>
      <c r="AJ48" s="12">
        <f t="shared" si="559"/>
        <v>2533717</v>
      </c>
      <c r="AK48" s="12">
        <f t="shared" si="559"/>
        <v>2602350</v>
      </c>
      <c r="AL48" s="12">
        <f t="shared" si="559"/>
        <v>2670902</v>
      </c>
      <c r="AM48" s="12">
        <f t="shared" si="559"/>
        <v>2739375</v>
      </c>
      <c r="AN48" s="12">
        <f t="shared" si="559"/>
        <v>2807767</v>
      </c>
      <c r="AO48" s="12">
        <f t="shared" si="559"/>
        <v>2876080</v>
      </c>
      <c r="AP48" s="12">
        <f t="shared" si="559"/>
        <v>2944317</v>
      </c>
      <c r="AQ48" s="12">
        <f t="shared" si="559"/>
        <v>3129617</v>
      </c>
      <c r="AR48" s="12">
        <f t="shared" si="559"/>
        <v>3197690</v>
      </c>
      <c r="AS48" s="12">
        <f t="shared" si="559"/>
        <v>3265682</v>
      </c>
      <c r="AT48" s="12">
        <f t="shared" si="559"/>
        <v>3336594</v>
      </c>
      <c r="AU48" s="12">
        <f t="shared" si="559"/>
        <v>3407406</v>
      </c>
      <c r="AV48" s="12">
        <f t="shared" si="559"/>
        <v>3478118</v>
      </c>
      <c r="AW48" s="12">
        <f t="shared" si="559"/>
        <v>3548729</v>
      </c>
      <c r="AX48" s="12">
        <f t="shared" si="559"/>
        <v>3619242</v>
      </c>
      <c r="AY48" s="12">
        <f t="shared" si="559"/>
        <v>3689653</v>
      </c>
      <c r="AZ48" s="12">
        <f t="shared" si="559"/>
        <v>3759965</v>
      </c>
      <c r="BA48" s="12">
        <f t="shared" si="559"/>
        <v>3830177</v>
      </c>
      <c r="BB48" s="12">
        <f t="shared" si="559"/>
        <v>3900294</v>
      </c>
      <c r="BC48" s="12">
        <f t="shared" si="559"/>
        <v>4106743</v>
      </c>
      <c r="BD48" s="12">
        <f t="shared" si="559"/>
        <v>4176656</v>
      </c>
      <c r="BE48" s="12">
        <f t="shared" si="559"/>
        <v>4246468</v>
      </c>
      <c r="BF48" s="12">
        <f t="shared" si="559"/>
        <v>4316181</v>
      </c>
      <c r="BG48" s="12">
        <f t="shared" si="559"/>
        <v>4385793</v>
      </c>
      <c r="BH48" s="12">
        <f t="shared" si="559"/>
        <v>4455306</v>
      </c>
      <c r="BI48" s="12">
        <f t="shared" si="559"/>
        <v>4524719</v>
      </c>
      <c r="BJ48" s="12">
        <f t="shared" si="559"/>
        <v>4594030</v>
      </c>
      <c r="BK48" s="12">
        <f t="shared" si="559"/>
        <v>4663244</v>
      </c>
      <c r="BL48" s="12">
        <f t="shared" si="559"/>
        <v>4732356</v>
      </c>
      <c r="BM48" s="12">
        <f t="shared" si="559"/>
        <v>4801369</v>
      </c>
      <c r="BN48" s="12">
        <f t="shared" si="559"/>
        <v>4870277</v>
      </c>
      <c r="BO48" s="12">
        <f t="shared" si="559"/>
        <v>5076885</v>
      </c>
      <c r="BP48" s="12">
        <f t="shared" si="559"/>
        <v>5145598</v>
      </c>
      <c r="BQ48" s="12">
        <f t="shared" si="559"/>
        <v>5214211</v>
      </c>
      <c r="BR48" s="12">
        <f t="shared" si="559"/>
        <v>5282725</v>
      </c>
      <c r="BS48" s="12">
        <f t="shared" si="559"/>
        <v>5351138</v>
      </c>
      <c r="BT48" s="12">
        <f t="shared" ref="BT48:DV48" si="560">ROUND(+BT42*BT45,2)</f>
        <v>5419451</v>
      </c>
      <c r="BU48" s="12">
        <f t="shared" si="560"/>
        <v>5487665</v>
      </c>
      <c r="BV48" s="12">
        <f t="shared" si="560"/>
        <v>5555778</v>
      </c>
      <c r="BW48" s="12">
        <f t="shared" si="560"/>
        <v>5623791</v>
      </c>
      <c r="BX48" s="12">
        <f t="shared" si="560"/>
        <v>5691704</v>
      </c>
      <c r="BY48" s="12">
        <f t="shared" si="560"/>
        <v>5759518</v>
      </c>
      <c r="BZ48" s="12">
        <f t="shared" si="560"/>
        <v>5827237</v>
      </c>
      <c r="CA48" s="12">
        <f t="shared" si="560"/>
        <v>6029592</v>
      </c>
      <c r="CB48" s="12">
        <f t="shared" si="560"/>
        <v>6097106</v>
      </c>
      <c r="CC48" s="12">
        <f t="shared" si="560"/>
        <v>6164519</v>
      </c>
      <c r="CD48" s="12">
        <f t="shared" si="560"/>
        <v>6231834</v>
      </c>
      <c r="CE48" s="12">
        <f t="shared" si="560"/>
        <v>6299047</v>
      </c>
      <c r="CF48" s="12">
        <f t="shared" si="560"/>
        <v>6366161</v>
      </c>
      <c r="CG48" s="12">
        <f t="shared" si="560"/>
        <v>6433175</v>
      </c>
      <c r="CH48" s="12">
        <f t="shared" si="560"/>
        <v>6500089</v>
      </c>
      <c r="CI48" s="12">
        <f t="shared" si="560"/>
        <v>6566903</v>
      </c>
      <c r="CJ48" s="12">
        <f t="shared" si="560"/>
        <v>6633618</v>
      </c>
      <c r="CK48" s="12">
        <f t="shared" si="560"/>
        <v>6700231</v>
      </c>
      <c r="CL48" s="12">
        <f t="shared" si="560"/>
        <v>6766742</v>
      </c>
      <c r="CM48" s="12">
        <f t="shared" si="560"/>
        <v>6964860</v>
      </c>
      <c r="CN48" s="12">
        <f t="shared" si="560"/>
        <v>7031174</v>
      </c>
      <c r="CO48" s="12">
        <f t="shared" si="560"/>
        <v>7097388</v>
      </c>
      <c r="CP48" s="12">
        <f t="shared" si="560"/>
        <v>7163504</v>
      </c>
      <c r="CQ48" s="12">
        <f t="shared" si="560"/>
        <v>7229519</v>
      </c>
      <c r="CR48" s="12">
        <f t="shared" si="560"/>
        <v>7295433</v>
      </c>
      <c r="CS48" s="12">
        <f t="shared" si="560"/>
        <v>7361247</v>
      </c>
      <c r="CT48" s="12">
        <f t="shared" si="560"/>
        <v>7426962</v>
      </c>
      <c r="CU48" s="12">
        <f t="shared" si="560"/>
        <v>7492577</v>
      </c>
      <c r="CV48" s="12">
        <f t="shared" si="560"/>
        <v>7558091</v>
      </c>
      <c r="CW48" s="12">
        <f t="shared" si="560"/>
        <v>7623507</v>
      </c>
      <c r="CX48" s="12">
        <f t="shared" si="560"/>
        <v>7688825</v>
      </c>
      <c r="CY48" s="12">
        <f t="shared" si="560"/>
        <v>7885440</v>
      </c>
      <c r="CZ48" s="12">
        <f t="shared" si="560"/>
        <v>7955898</v>
      </c>
      <c r="DA48" s="12">
        <f t="shared" si="560"/>
        <v>8026257</v>
      </c>
      <c r="DB48" s="12">
        <f t="shared" si="560"/>
        <v>8096517</v>
      </c>
      <c r="DC48" s="12">
        <f t="shared" si="560"/>
        <v>8166678</v>
      </c>
      <c r="DD48" s="12">
        <f t="shared" si="560"/>
        <v>8236741</v>
      </c>
      <c r="DE48" s="12">
        <f t="shared" si="560"/>
        <v>8306704</v>
      </c>
      <c r="DF48" s="12">
        <f t="shared" si="560"/>
        <v>8376569</v>
      </c>
      <c r="DG48" s="12">
        <f t="shared" si="560"/>
        <v>8446334</v>
      </c>
      <c r="DH48" s="12">
        <f t="shared" si="560"/>
        <v>8516001</v>
      </c>
      <c r="DI48" s="12">
        <f t="shared" si="560"/>
        <v>8585568</v>
      </c>
      <c r="DJ48" s="12">
        <f t="shared" si="560"/>
        <v>8655040</v>
      </c>
      <c r="DK48" s="12">
        <f t="shared" si="560"/>
        <v>8850031</v>
      </c>
      <c r="DL48" s="12">
        <f t="shared" si="560"/>
        <v>8919302</v>
      </c>
      <c r="DM48" s="12">
        <f t="shared" si="560"/>
        <v>8988473</v>
      </c>
      <c r="DN48" s="12">
        <f t="shared" si="560"/>
        <v>9059138</v>
      </c>
      <c r="DO48" s="12">
        <f t="shared" si="560"/>
        <v>9129694</v>
      </c>
      <c r="DP48" s="12">
        <f t="shared" si="560"/>
        <v>9200141</v>
      </c>
      <c r="DQ48" s="12">
        <f t="shared" si="560"/>
        <v>9270477</v>
      </c>
      <c r="DR48" s="12">
        <f t="shared" si="560"/>
        <v>9340704</v>
      </c>
      <c r="DS48" s="12">
        <f t="shared" si="560"/>
        <v>9383274</v>
      </c>
      <c r="DT48" s="12">
        <f t="shared" si="560"/>
        <v>9453282</v>
      </c>
      <c r="DU48" s="12">
        <f t="shared" si="560"/>
        <v>9523181</v>
      </c>
      <c r="DV48" s="12">
        <f t="shared" si="560"/>
        <v>9592971</v>
      </c>
      <c r="DW48" s="12">
        <f>SUM(G48:DV48)</f>
        <v>596056933</v>
      </c>
      <c r="EB48" s="9" t="s">
        <v>163</v>
      </c>
      <c r="EC48" s="40" t="e">
        <f>+EE47-EE33</f>
        <v>#REF!</v>
      </c>
      <c r="EE48" s="24"/>
      <c r="EF48" s="7"/>
      <c r="EG48" s="40"/>
      <c r="EH48" s="40"/>
      <c r="EJ48" s="7">
        <f>$EJ$2</f>
        <v>367</v>
      </c>
      <c r="EK48" s="24"/>
      <c r="EL48" s="7"/>
      <c r="EM48" s="40"/>
      <c r="EN48" s="40"/>
      <c r="EP48" s="7">
        <f>$EP$2</f>
        <v>355</v>
      </c>
      <c r="EQ48" s="24"/>
      <c r="ER48" s="7"/>
      <c r="ES48" s="40"/>
      <c r="ET48" s="40"/>
      <c r="EV48" s="7">
        <f>$EV$2</f>
        <v>364</v>
      </c>
      <c r="EW48" s="24"/>
      <c r="EX48" s="7"/>
      <c r="EY48" s="40"/>
      <c r="EZ48" s="40"/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451106</v>
      </c>
      <c r="H49" s="38">
        <f t="shared" ref="H49:R49" si="561">H47+H48</f>
        <v>490567</v>
      </c>
      <c r="I49" s="38">
        <f t="shared" si="561"/>
        <v>538544</v>
      </c>
      <c r="J49" s="38">
        <f t="shared" si="561"/>
        <v>594957</v>
      </c>
      <c r="K49" s="38">
        <f t="shared" si="561"/>
        <v>653122</v>
      </c>
      <c r="L49" s="38">
        <f t="shared" si="561"/>
        <v>712928</v>
      </c>
      <c r="M49" s="38">
        <f t="shared" si="561"/>
        <v>777023</v>
      </c>
      <c r="N49" s="38">
        <f t="shared" si="561"/>
        <v>849246</v>
      </c>
      <c r="O49" s="38">
        <f t="shared" si="561"/>
        <v>926766</v>
      </c>
      <c r="P49" s="38">
        <f t="shared" si="561"/>
        <v>1001967</v>
      </c>
      <c r="Q49" s="38">
        <f t="shared" si="561"/>
        <v>1078345</v>
      </c>
      <c r="R49" s="38">
        <f t="shared" si="561"/>
        <v>1140708</v>
      </c>
      <c r="S49" s="38">
        <f t="shared" ref="S49:CD49" si="562">S47+S48</f>
        <v>1296364</v>
      </c>
      <c r="T49" s="38">
        <f t="shared" si="562"/>
        <v>1368316</v>
      </c>
      <c r="U49" s="38">
        <f t="shared" si="562"/>
        <v>1436965</v>
      </c>
      <c r="V49" s="38">
        <f t="shared" si="562"/>
        <v>1501675</v>
      </c>
      <c r="W49" s="38">
        <f t="shared" si="562"/>
        <v>1560165</v>
      </c>
      <c r="X49" s="38">
        <f t="shared" si="562"/>
        <v>1621289</v>
      </c>
      <c r="Y49" s="38">
        <f t="shared" si="562"/>
        <v>1687637</v>
      </c>
      <c r="Z49" s="38">
        <f t="shared" si="562"/>
        <v>1749487</v>
      </c>
      <c r="AA49" s="38">
        <f t="shared" si="562"/>
        <v>1819937</v>
      </c>
      <c r="AB49" s="38">
        <f t="shared" si="562"/>
        <v>1888856</v>
      </c>
      <c r="AC49" s="38">
        <f t="shared" si="562"/>
        <v>1945502</v>
      </c>
      <c r="AD49" s="38">
        <f t="shared" si="562"/>
        <v>1996134</v>
      </c>
      <c r="AE49" s="38">
        <f t="shared" si="562"/>
        <v>2189352</v>
      </c>
      <c r="AF49" s="38">
        <f t="shared" si="562"/>
        <v>2258385</v>
      </c>
      <c r="AG49" s="38">
        <f t="shared" si="562"/>
        <v>2327338</v>
      </c>
      <c r="AH49" s="38">
        <f t="shared" si="562"/>
        <v>2396211</v>
      </c>
      <c r="AI49" s="38">
        <f t="shared" si="562"/>
        <v>2465004</v>
      </c>
      <c r="AJ49" s="38">
        <f t="shared" si="562"/>
        <v>2533717</v>
      </c>
      <c r="AK49" s="38">
        <f t="shared" si="562"/>
        <v>2602350</v>
      </c>
      <c r="AL49" s="38">
        <f t="shared" si="562"/>
        <v>2670902</v>
      </c>
      <c r="AM49" s="38">
        <f t="shared" si="562"/>
        <v>2739375</v>
      </c>
      <c r="AN49" s="38">
        <f t="shared" si="562"/>
        <v>2807767</v>
      </c>
      <c r="AO49" s="38">
        <f t="shared" si="562"/>
        <v>2876080</v>
      </c>
      <c r="AP49" s="38">
        <f t="shared" si="562"/>
        <v>2944317</v>
      </c>
      <c r="AQ49" s="38">
        <f t="shared" si="562"/>
        <v>3129617</v>
      </c>
      <c r="AR49" s="38">
        <f t="shared" si="562"/>
        <v>3197690</v>
      </c>
      <c r="AS49" s="38">
        <f t="shared" si="562"/>
        <v>3265682</v>
      </c>
      <c r="AT49" s="38">
        <f t="shared" si="562"/>
        <v>3336594</v>
      </c>
      <c r="AU49" s="38">
        <f t="shared" si="562"/>
        <v>3407406</v>
      </c>
      <c r="AV49" s="38">
        <f t="shared" si="562"/>
        <v>3478118</v>
      </c>
      <c r="AW49" s="38">
        <f t="shared" si="562"/>
        <v>3548729</v>
      </c>
      <c r="AX49" s="38">
        <f t="shared" si="562"/>
        <v>3619242</v>
      </c>
      <c r="AY49" s="38">
        <f t="shared" si="562"/>
        <v>3689653</v>
      </c>
      <c r="AZ49" s="38">
        <f t="shared" si="562"/>
        <v>3759965</v>
      </c>
      <c r="BA49" s="38">
        <f t="shared" si="562"/>
        <v>3830177</v>
      </c>
      <c r="BB49" s="38">
        <f t="shared" si="562"/>
        <v>3900294</v>
      </c>
      <c r="BC49" s="38">
        <f t="shared" si="562"/>
        <v>4106743</v>
      </c>
      <c r="BD49" s="38">
        <f t="shared" si="562"/>
        <v>4176656</v>
      </c>
      <c r="BE49" s="38">
        <f t="shared" si="562"/>
        <v>4246468</v>
      </c>
      <c r="BF49" s="38">
        <f t="shared" si="562"/>
        <v>4316181</v>
      </c>
      <c r="BG49" s="38">
        <f t="shared" si="562"/>
        <v>4385793</v>
      </c>
      <c r="BH49" s="38">
        <f t="shared" si="562"/>
        <v>4455306</v>
      </c>
      <c r="BI49" s="38">
        <f t="shared" si="562"/>
        <v>4524719</v>
      </c>
      <c r="BJ49" s="38">
        <f t="shared" si="562"/>
        <v>4594030</v>
      </c>
      <c r="BK49" s="38">
        <f t="shared" si="562"/>
        <v>4663244</v>
      </c>
      <c r="BL49" s="38">
        <f t="shared" si="562"/>
        <v>4732356</v>
      </c>
      <c r="BM49" s="38">
        <f t="shared" si="562"/>
        <v>4801369</v>
      </c>
      <c r="BN49" s="38">
        <f t="shared" si="562"/>
        <v>4870277</v>
      </c>
      <c r="BO49" s="38">
        <f t="shared" si="562"/>
        <v>5076885</v>
      </c>
      <c r="BP49" s="38">
        <f t="shared" si="562"/>
        <v>5145598</v>
      </c>
      <c r="BQ49" s="38">
        <f t="shared" si="562"/>
        <v>5214211</v>
      </c>
      <c r="BR49" s="38">
        <f t="shared" si="562"/>
        <v>5282725</v>
      </c>
      <c r="BS49" s="38">
        <f t="shared" si="562"/>
        <v>5351138</v>
      </c>
      <c r="BT49" s="38">
        <f t="shared" si="562"/>
        <v>5419451</v>
      </c>
      <c r="BU49" s="38">
        <f t="shared" si="562"/>
        <v>5487665</v>
      </c>
      <c r="BV49" s="38">
        <f t="shared" si="562"/>
        <v>5555778</v>
      </c>
      <c r="BW49" s="38">
        <f t="shared" si="562"/>
        <v>5623791</v>
      </c>
      <c r="BX49" s="38">
        <f t="shared" si="562"/>
        <v>5691704</v>
      </c>
      <c r="BY49" s="38">
        <f t="shared" si="562"/>
        <v>5759518</v>
      </c>
      <c r="BZ49" s="38">
        <f t="shared" si="562"/>
        <v>5827237</v>
      </c>
      <c r="CA49" s="38">
        <f t="shared" si="562"/>
        <v>6029592</v>
      </c>
      <c r="CB49" s="38">
        <f t="shared" si="562"/>
        <v>6097106</v>
      </c>
      <c r="CC49" s="38">
        <f t="shared" si="562"/>
        <v>6164519</v>
      </c>
      <c r="CD49" s="38">
        <f t="shared" si="562"/>
        <v>6231834</v>
      </c>
      <c r="CE49" s="38">
        <f t="shared" ref="CE49:DV49" si="563">CE47+CE48</f>
        <v>6299047</v>
      </c>
      <c r="CF49" s="38">
        <f t="shared" si="563"/>
        <v>6366161</v>
      </c>
      <c r="CG49" s="38">
        <f t="shared" si="563"/>
        <v>6433175</v>
      </c>
      <c r="CH49" s="38">
        <f t="shared" si="563"/>
        <v>6500089</v>
      </c>
      <c r="CI49" s="38">
        <f t="shared" si="563"/>
        <v>6566903</v>
      </c>
      <c r="CJ49" s="38">
        <f t="shared" si="563"/>
        <v>6633618</v>
      </c>
      <c r="CK49" s="38">
        <f t="shared" si="563"/>
        <v>6700231</v>
      </c>
      <c r="CL49" s="38">
        <f t="shared" si="563"/>
        <v>6766742</v>
      </c>
      <c r="CM49" s="38">
        <f t="shared" si="563"/>
        <v>6964860</v>
      </c>
      <c r="CN49" s="38">
        <f t="shared" si="563"/>
        <v>7031174</v>
      </c>
      <c r="CO49" s="38">
        <f t="shared" si="563"/>
        <v>7097388</v>
      </c>
      <c r="CP49" s="38">
        <f t="shared" si="563"/>
        <v>7163504</v>
      </c>
      <c r="CQ49" s="38">
        <f t="shared" si="563"/>
        <v>7229519</v>
      </c>
      <c r="CR49" s="38">
        <f t="shared" si="563"/>
        <v>7295433</v>
      </c>
      <c r="CS49" s="38">
        <f t="shared" si="563"/>
        <v>7361247</v>
      </c>
      <c r="CT49" s="38">
        <f t="shared" si="563"/>
        <v>7426962</v>
      </c>
      <c r="CU49" s="38">
        <f t="shared" si="563"/>
        <v>7492577</v>
      </c>
      <c r="CV49" s="38">
        <f t="shared" si="563"/>
        <v>7558091</v>
      </c>
      <c r="CW49" s="38">
        <f t="shared" si="563"/>
        <v>7623507</v>
      </c>
      <c r="CX49" s="38">
        <f t="shared" si="563"/>
        <v>7688825</v>
      </c>
      <c r="CY49" s="38">
        <f t="shared" si="563"/>
        <v>7885440</v>
      </c>
      <c r="CZ49" s="38">
        <f t="shared" si="563"/>
        <v>7955898</v>
      </c>
      <c r="DA49" s="38">
        <f t="shared" si="563"/>
        <v>8026257</v>
      </c>
      <c r="DB49" s="38">
        <f t="shared" si="563"/>
        <v>8096517</v>
      </c>
      <c r="DC49" s="38">
        <f t="shared" si="563"/>
        <v>8166678</v>
      </c>
      <c r="DD49" s="38">
        <f t="shared" si="563"/>
        <v>8236741</v>
      </c>
      <c r="DE49" s="38">
        <f t="shared" si="563"/>
        <v>8306704</v>
      </c>
      <c r="DF49" s="38">
        <f t="shared" si="563"/>
        <v>8376569</v>
      </c>
      <c r="DG49" s="38">
        <f t="shared" si="563"/>
        <v>8446334</v>
      </c>
      <c r="DH49" s="38">
        <f t="shared" si="563"/>
        <v>8516001</v>
      </c>
      <c r="DI49" s="38">
        <f t="shared" si="563"/>
        <v>8585568</v>
      </c>
      <c r="DJ49" s="38">
        <f t="shared" si="563"/>
        <v>8655040</v>
      </c>
      <c r="DK49" s="38">
        <f t="shared" si="563"/>
        <v>8850031</v>
      </c>
      <c r="DL49" s="38">
        <f t="shared" si="563"/>
        <v>8919302</v>
      </c>
      <c r="DM49" s="38">
        <f t="shared" si="563"/>
        <v>8988473</v>
      </c>
      <c r="DN49" s="38">
        <f t="shared" si="563"/>
        <v>9059138</v>
      </c>
      <c r="DO49" s="38">
        <f t="shared" si="563"/>
        <v>9129694</v>
      </c>
      <c r="DP49" s="38">
        <f t="shared" si="563"/>
        <v>9200141</v>
      </c>
      <c r="DQ49" s="38">
        <f t="shared" si="563"/>
        <v>9270477</v>
      </c>
      <c r="DR49" s="38">
        <f t="shared" si="563"/>
        <v>9340704</v>
      </c>
      <c r="DS49" s="38">
        <f t="shared" si="563"/>
        <v>9383274</v>
      </c>
      <c r="DT49" s="38">
        <f t="shared" si="563"/>
        <v>9453282</v>
      </c>
      <c r="DU49" s="38">
        <f t="shared" si="563"/>
        <v>9523181</v>
      </c>
      <c r="DV49" s="38">
        <f t="shared" si="563"/>
        <v>9592971</v>
      </c>
      <c r="DW49" s="15">
        <f>SUM(G49:DV49)</f>
        <v>596056933</v>
      </c>
      <c r="ED49" s="20" t="str">
        <f t="shared" ref="ED49:ED61" si="564">EP49</f>
        <v>Jan Y4</v>
      </c>
      <c r="EE49" s="40" t="e">
        <f t="shared" si="3"/>
        <v>#REF!</v>
      </c>
      <c r="EF49" s="31" t="s">
        <v>56</v>
      </c>
      <c r="EG49" s="40" t="e">
        <f>EM49+ES49+EY49</f>
        <v>#REF!</v>
      </c>
      <c r="EH49" s="40" t="e">
        <f t="shared" ref="EH49" si="565">EN49+ET49+EZ49</f>
        <v>#REF!</v>
      </c>
      <c r="EJ49" s="20" t="s">
        <v>353</v>
      </c>
      <c r="EK49" s="40" t="e">
        <f>IF(#REF!="monthly",#REF!/12,0)+EK47</f>
        <v>#REF!</v>
      </c>
      <c r="EL49" s="73">
        <f t="shared" ref="EL49" si="566">$EL$2/12</f>
        <v>2.5000000000000001E-3</v>
      </c>
      <c r="EM49" s="40" t="e">
        <f>ROUND((EK47*EL49),0)</f>
        <v>#REF!</v>
      </c>
      <c r="EN49" s="40" t="e">
        <f>ROUND(+EN47+EM49,0)</f>
        <v>#REF!</v>
      </c>
      <c r="EP49" s="20" t="str">
        <f t="shared" si="6"/>
        <v>Jan Y4</v>
      </c>
      <c r="EQ49" s="40" t="e">
        <f>IF(#REF!="monthly",#REF!/12,0)+EQ47</f>
        <v>#REF!</v>
      </c>
      <c r="ER49" s="73">
        <f t="shared" ref="ER49:ER61" si="567">$ER$2/12</f>
        <v>2.9999999999999996E-3</v>
      </c>
      <c r="ES49" s="40" t="e">
        <f>ROUND((EQ47*ER49),0)</f>
        <v>#REF!</v>
      </c>
      <c r="ET49" s="40" t="e">
        <f>ROUND(+ET47+ES49,0)</f>
        <v>#REF!</v>
      </c>
      <c r="EV49" s="20" t="str">
        <f t="shared" ref="EV49:EV61" si="568">EP49</f>
        <v>Jan Y4</v>
      </c>
      <c r="EW49" s="40" t="e">
        <f>IF(#REF!="monthly",#REF!/12,0)+EW47</f>
        <v>#REF!</v>
      </c>
      <c r="EX49" s="73">
        <f t="shared" ref="EX49:EX61" si="569">$EX$2/12</f>
        <v>3.6666666666666666E-3</v>
      </c>
      <c r="EY49" s="40" t="e">
        <f>ROUND((EW47*EX49),0)</f>
        <v>#REF!</v>
      </c>
      <c r="EZ49" s="40" t="e">
        <f>ROUND(+EZ47+EY49,0)</f>
        <v>#REF!</v>
      </c>
    </row>
    <row r="50" spans="1:156" x14ac:dyDescent="0.25">
      <c r="R50" s="3">
        <f>SUM(G49:R49)</f>
        <v>9215279</v>
      </c>
      <c r="AD50" s="3">
        <f t="shared" ref="AD50" si="570">SUM(S49:AD49)</f>
        <v>19872327</v>
      </c>
      <c r="AP50" s="3">
        <f t="shared" ref="AP50" si="571">SUM(AE49:AP49)</f>
        <v>30810798</v>
      </c>
      <c r="BB50" s="3">
        <f t="shared" ref="BB50" si="572">SUM(AQ49:BB49)</f>
        <v>42163167</v>
      </c>
      <c r="BN50" s="3">
        <f t="shared" ref="BN50" si="573">SUM(BC49:BN49)</f>
        <v>53873142</v>
      </c>
      <c r="BZ50" s="3">
        <f t="shared" ref="BZ50" si="574">SUM(BO49:BZ49)</f>
        <v>65435701</v>
      </c>
      <c r="CL50" s="3">
        <f t="shared" ref="CL50" si="575">SUM(CA49:CL49)</f>
        <v>76789017</v>
      </c>
      <c r="CX50" s="3">
        <f t="shared" ref="CX50" si="576">SUM(CM49:CX49)</f>
        <v>87933087</v>
      </c>
      <c r="DJ50" s="3">
        <f t="shared" ref="DJ50" si="577">SUM(CY49:DJ49)</f>
        <v>99253747</v>
      </c>
      <c r="DV50" s="3">
        <f t="shared" ref="DV50" si="578">SUM(DK49:DV49)</f>
        <v>110710668</v>
      </c>
      <c r="ED50" s="20" t="str">
        <f t="shared" si="564"/>
        <v>Feb Y4</v>
      </c>
      <c r="EE50" s="40" t="e">
        <f t="shared" si="3"/>
        <v>#REF!</v>
      </c>
      <c r="EF50" s="31" t="s">
        <v>56</v>
      </c>
      <c r="EG50" s="40" t="e">
        <f t="shared" ref="EG50:EG61" si="579">EM50+ES50+EY50</f>
        <v>#REF!</v>
      </c>
      <c r="EH50" s="40" t="e">
        <f t="shared" si="87"/>
        <v>#REF!</v>
      </c>
      <c r="EJ50" s="20" t="s">
        <v>342</v>
      </c>
      <c r="EK50" s="40" t="e">
        <f>IF(#REF!="monthly",#REF!/12,0)+EK49</f>
        <v>#REF!</v>
      </c>
      <c r="EL50" s="73">
        <f t="shared" si="88"/>
        <v>2.5000000000000001E-3</v>
      </c>
      <c r="EM50" s="40" t="e">
        <f>ROUND((EK49*EL50),0)</f>
        <v>#REF!</v>
      </c>
      <c r="EN50" s="40" t="e">
        <f>ROUND(+EN49+EM50,0)</f>
        <v>#REF!</v>
      </c>
      <c r="EP50" s="20" t="str">
        <f t="shared" si="6"/>
        <v>Feb Y4</v>
      </c>
      <c r="EQ50" s="40" t="e">
        <f>IF(#REF!="monthly",#REF!/12,0)+EQ49</f>
        <v>#REF!</v>
      </c>
      <c r="ER50" s="73">
        <f t="shared" si="567"/>
        <v>2.9999999999999996E-3</v>
      </c>
      <c r="ES50" s="40" t="e">
        <f>ROUND((EQ49*ER50),0)</f>
        <v>#REF!</v>
      </c>
      <c r="ET50" s="40" t="e">
        <f>ROUND(+ET49+ES50,0)</f>
        <v>#REF!</v>
      </c>
      <c r="EV50" s="20" t="str">
        <f t="shared" si="568"/>
        <v>Feb Y4</v>
      </c>
      <c r="EW50" s="40" t="e">
        <f>IF(#REF!="monthly",#REF!/12,0)+EW49</f>
        <v>#REF!</v>
      </c>
      <c r="EX50" s="73">
        <f t="shared" si="569"/>
        <v>3.6666666666666666E-3</v>
      </c>
      <c r="EY50" s="40" t="e">
        <f>ROUND((EW49*EX50),0)</f>
        <v>#REF!</v>
      </c>
      <c r="EZ50" s="40" t="e">
        <f>ROUND(+EZ49+EY50,0)</f>
        <v>#REF!</v>
      </c>
    </row>
    <row r="51" spans="1:156" x14ac:dyDescent="0.25">
      <c r="A51" s="14" t="s">
        <v>8</v>
      </c>
      <c r="Q51" s="3" t="s">
        <v>55</v>
      </c>
      <c r="R51" s="3">
        <f>SUM(G30:R30)</f>
        <v>8630609</v>
      </c>
      <c r="ED51" s="20" t="str">
        <f t="shared" si="564"/>
        <v>Mar Y4</v>
      </c>
      <c r="EE51" s="40" t="e">
        <f t="shared" si="3"/>
        <v>#REF!</v>
      </c>
      <c r="EF51" s="31" t="s">
        <v>56</v>
      </c>
      <c r="EG51" s="40" t="e">
        <f t="shared" si="579"/>
        <v>#REF!</v>
      </c>
      <c r="EH51" s="40" t="e">
        <f t="shared" si="87"/>
        <v>#REF!</v>
      </c>
      <c r="EJ51" s="20" t="s">
        <v>343</v>
      </c>
      <c r="EK51" s="40" t="e">
        <f>IF(#REF!="monthly",#REF!/12,IF(#REF!="quarterly",#REF!/4,0))+EK50</f>
        <v>#REF!</v>
      </c>
      <c r="EL51" s="73">
        <f t="shared" si="88"/>
        <v>2.5000000000000001E-3</v>
      </c>
      <c r="EM51" s="40" t="e">
        <f t="shared" ref="EM51:EM61" si="580">ROUND((EK50*EL51),0)</f>
        <v>#REF!</v>
      </c>
      <c r="EN51" s="40" t="e">
        <f t="shared" ref="EN51:EN61" si="581">ROUND(+EN50+EM51,0)</f>
        <v>#REF!</v>
      </c>
      <c r="EP51" s="20" t="str">
        <f t="shared" si="6"/>
        <v>Mar Y4</v>
      </c>
      <c r="EQ51" s="40" t="e">
        <f>IF(#REF!="monthly",#REF!/12,IF(#REF!="quarterly",#REF!/4,0))+EQ50</f>
        <v>#REF!</v>
      </c>
      <c r="ER51" s="73">
        <f t="shared" si="567"/>
        <v>2.9999999999999996E-3</v>
      </c>
      <c r="ES51" s="40" t="e">
        <f t="shared" ref="ES51:ES61" si="582">ROUND((EQ50*ER51),0)</f>
        <v>#REF!</v>
      </c>
      <c r="ET51" s="40" t="e">
        <f t="shared" ref="ET51:ET61" si="583">ROUND(+ET50+ES51,0)</f>
        <v>#REF!</v>
      </c>
      <c r="EV51" s="20" t="str">
        <f t="shared" si="568"/>
        <v>Mar Y4</v>
      </c>
      <c r="EW51" s="40" t="e">
        <f>IF(#REF!="monthly",#REF!/12,IF(#REF!="quarterly",#REF!/4,0))+EW50</f>
        <v>#REF!</v>
      </c>
      <c r="EX51" s="73">
        <f t="shared" si="569"/>
        <v>3.6666666666666666E-3</v>
      </c>
      <c r="EY51" s="40" t="e">
        <f t="shared" ref="EY51:EY61" si="584">ROUND((EW50*EX51),0)</f>
        <v>#REF!</v>
      </c>
      <c r="EZ51" s="40" t="e">
        <f t="shared" ref="EZ51:EZ61" si="585">ROUND(+EZ50+EY51,0)</f>
        <v>#REF!</v>
      </c>
    </row>
    <row r="52" spans="1:156" x14ac:dyDescent="0.25">
      <c r="A52" s="9" t="s">
        <v>36</v>
      </c>
      <c r="B52" s="25" t="s">
        <v>1081</v>
      </c>
      <c r="Q52" s="3" t="s">
        <v>459</v>
      </c>
      <c r="R52" s="3">
        <f>SUM(G33:R34)</f>
        <v>220615.31</v>
      </c>
      <c r="Z52" s="7"/>
      <c r="AC52" s="3" t="s">
        <v>55</v>
      </c>
      <c r="AD52" s="3">
        <f>SUM(S30:AD30)</f>
        <v>17335032</v>
      </c>
      <c r="AO52" s="3" t="s">
        <v>55</v>
      </c>
      <c r="AP52" s="3">
        <f>SUM(AE30:AP30)</f>
        <v>25420783</v>
      </c>
      <c r="BA52" s="3" t="s">
        <v>55</v>
      </c>
      <c r="BB52" s="3">
        <f>SUM(AQ30:BB30)</f>
        <v>33483368</v>
      </c>
      <c r="BM52" s="3" t="s">
        <v>55</v>
      </c>
      <c r="BN52" s="3">
        <f>SUM(BC30:BN30)</f>
        <v>41383177</v>
      </c>
      <c r="BY52" s="3" t="s">
        <v>55</v>
      </c>
      <c r="BZ52" s="3">
        <f>SUM(BO30:BZ30)</f>
        <v>49110335</v>
      </c>
      <c r="CK52" s="3" t="s">
        <v>55</v>
      </c>
      <c r="CL52" s="3">
        <f>SUM(CA30:CL30)</f>
        <v>56664796</v>
      </c>
      <c r="CW52" s="3" t="s">
        <v>55</v>
      </c>
      <c r="CX52" s="3">
        <f>SUM(CM30:CX30)</f>
        <v>64046558</v>
      </c>
      <c r="DI52" s="3" t="s">
        <v>55</v>
      </c>
      <c r="DJ52" s="3">
        <f>SUM(CY30:DJ30)</f>
        <v>71651633</v>
      </c>
      <c r="DU52" s="3" t="s">
        <v>55</v>
      </c>
      <c r="DV52" s="3">
        <f>SUM(DK30:DV30)</f>
        <v>79479687</v>
      </c>
      <c r="ED52" s="20" t="str">
        <f t="shared" si="564"/>
        <v>Apr Y4</v>
      </c>
      <c r="EE52" s="40" t="e">
        <f t="shared" si="3"/>
        <v>#REF!</v>
      </c>
      <c r="EF52" s="31" t="s">
        <v>56</v>
      </c>
      <c r="EG52" s="40" t="e">
        <f t="shared" si="579"/>
        <v>#REF!</v>
      </c>
      <c r="EH52" s="40" t="e">
        <f t="shared" si="87"/>
        <v>#REF!</v>
      </c>
      <c r="EJ52" s="20" t="s">
        <v>344</v>
      </c>
      <c r="EK52" s="40" t="e">
        <f>IF(#REF!="monthly",#REF!/12,0)+EK51</f>
        <v>#REF!</v>
      </c>
      <c r="EL52" s="73">
        <f t="shared" si="88"/>
        <v>2.5000000000000001E-3</v>
      </c>
      <c r="EM52" s="40" t="e">
        <f t="shared" si="580"/>
        <v>#REF!</v>
      </c>
      <c r="EN52" s="40" t="e">
        <f t="shared" si="581"/>
        <v>#REF!</v>
      </c>
      <c r="EP52" s="20" t="str">
        <f t="shared" si="6"/>
        <v>Apr Y4</v>
      </c>
      <c r="EQ52" s="40" t="e">
        <f>IF(#REF!="monthly",#REF!/12,0)+EQ51</f>
        <v>#REF!</v>
      </c>
      <c r="ER52" s="73">
        <f t="shared" si="567"/>
        <v>2.9999999999999996E-3</v>
      </c>
      <c r="ES52" s="40" t="e">
        <f t="shared" si="582"/>
        <v>#REF!</v>
      </c>
      <c r="ET52" s="40" t="e">
        <f t="shared" si="583"/>
        <v>#REF!</v>
      </c>
      <c r="EV52" s="20" t="str">
        <f t="shared" si="568"/>
        <v>Apr Y4</v>
      </c>
      <c r="EW52" s="40" t="e">
        <f>IF(#REF!="monthly",#REF!/12,0)+EW51</f>
        <v>#REF!</v>
      </c>
      <c r="EX52" s="73">
        <f t="shared" si="569"/>
        <v>3.6666666666666666E-3</v>
      </c>
      <c r="EY52" s="40" t="e">
        <f t="shared" si="584"/>
        <v>#REF!</v>
      </c>
      <c r="EZ52" s="40" t="e">
        <f t="shared" si="585"/>
        <v>#REF!</v>
      </c>
    </row>
    <row r="53" spans="1:156" x14ac:dyDescent="0.25">
      <c r="A53" s="9" t="s">
        <v>37</v>
      </c>
      <c r="B53" s="33" t="s">
        <v>1082</v>
      </c>
      <c r="R53" s="40">
        <f>R50-R51-R52</f>
        <v>364054.69</v>
      </c>
      <c r="AC53" s="3" t="s">
        <v>459</v>
      </c>
      <c r="AD53" s="3">
        <f>SUM(S33:AD34)</f>
        <v>1062022.2800000003</v>
      </c>
      <c r="AO53" s="3" t="s">
        <v>459</v>
      </c>
      <c r="AP53" s="3">
        <f>SUM(AE33:AP34)</f>
        <v>2226677.1700000027</v>
      </c>
      <c r="BA53" s="3" t="s">
        <v>459</v>
      </c>
      <c r="BB53" s="3">
        <f>SUM(AQ33:BB34)</f>
        <v>4110625.6500000032</v>
      </c>
      <c r="BM53" s="3" t="s">
        <v>459</v>
      </c>
      <c r="BN53" s="3">
        <f>SUM(BC33:BN34)</f>
        <v>6283496.8200000022</v>
      </c>
      <c r="BY53" s="3" t="s">
        <v>459</v>
      </c>
      <c r="BZ53" s="3">
        <f>SUM(BO33:BZ34)</f>
        <v>8465396.8200000003</v>
      </c>
      <c r="CK53" s="3" t="s">
        <v>459</v>
      </c>
      <c r="CL53" s="3">
        <f>SUM(CA33:CL34)</f>
        <v>10647296.819999998</v>
      </c>
      <c r="CW53" s="3" t="s">
        <v>459</v>
      </c>
      <c r="CX53" s="3">
        <f>SUM(CM33:CX34)</f>
        <v>12829196.819999998</v>
      </c>
      <c r="DI53" s="3" t="s">
        <v>459</v>
      </c>
      <c r="DJ53" s="3">
        <f>SUM(CY33:DJ34)</f>
        <v>15000921.859999988</v>
      </c>
      <c r="DU53" s="3" t="s">
        <v>459</v>
      </c>
      <c r="DV53" s="3">
        <f>SUM(DK33:DV34)</f>
        <v>17232496.869999982</v>
      </c>
      <c r="ED53" s="20" t="str">
        <f t="shared" si="564"/>
        <v>May Y4</v>
      </c>
      <c r="EE53" s="40" t="e">
        <f t="shared" si="3"/>
        <v>#REF!</v>
      </c>
      <c r="EF53" s="31" t="s">
        <v>56</v>
      </c>
      <c r="EG53" s="40" t="e">
        <f t="shared" si="579"/>
        <v>#REF!</v>
      </c>
      <c r="EH53" s="40" t="e">
        <f t="shared" si="87"/>
        <v>#REF!</v>
      </c>
      <c r="EJ53" s="20" t="s">
        <v>345</v>
      </c>
      <c r="EK53" s="40" t="e">
        <f>IF(#REF!="monthly",#REF!/12,0)+EK52</f>
        <v>#REF!</v>
      </c>
      <c r="EL53" s="73">
        <f t="shared" si="88"/>
        <v>2.5000000000000001E-3</v>
      </c>
      <c r="EM53" s="40" t="e">
        <f t="shared" si="580"/>
        <v>#REF!</v>
      </c>
      <c r="EN53" s="40" t="e">
        <f t="shared" si="581"/>
        <v>#REF!</v>
      </c>
      <c r="EP53" s="20" t="str">
        <f t="shared" si="6"/>
        <v>May Y4</v>
      </c>
      <c r="EQ53" s="40" t="e">
        <f>IF(#REF!="monthly",#REF!/12,0)+EQ52</f>
        <v>#REF!</v>
      </c>
      <c r="ER53" s="73">
        <f t="shared" si="567"/>
        <v>2.9999999999999996E-3</v>
      </c>
      <c r="ES53" s="40" t="e">
        <f t="shared" si="582"/>
        <v>#REF!</v>
      </c>
      <c r="ET53" s="40" t="e">
        <f t="shared" si="583"/>
        <v>#REF!</v>
      </c>
      <c r="EV53" s="20" t="str">
        <f t="shared" si="568"/>
        <v>May Y4</v>
      </c>
      <c r="EW53" s="40" t="e">
        <f>IF(#REF!="monthly",#REF!/12,0)+EW52</f>
        <v>#REF!</v>
      </c>
      <c r="EX53" s="73">
        <f t="shared" si="569"/>
        <v>3.6666666666666666E-3</v>
      </c>
      <c r="EY53" s="40" t="e">
        <f t="shared" si="584"/>
        <v>#REF!</v>
      </c>
      <c r="EZ53" s="40" t="e">
        <f t="shared" si="585"/>
        <v>#REF!</v>
      </c>
    </row>
    <row r="54" spans="1:156" x14ac:dyDescent="0.25">
      <c r="A54" s="9" t="s">
        <v>39</v>
      </c>
      <c r="B54" s="3" t="s">
        <v>1056</v>
      </c>
      <c r="AD54" s="3">
        <f>AD50-AD52-AD53</f>
        <v>1475272.7199999997</v>
      </c>
      <c r="AP54" s="3">
        <f>AP50-AP52-AP53</f>
        <v>3163337.8299999973</v>
      </c>
      <c r="BB54" s="3">
        <f>BB50-BB52-BB53</f>
        <v>4569173.3499999968</v>
      </c>
      <c r="BN54" s="3">
        <f>BN50-BN52-BN53</f>
        <v>6206468.1799999978</v>
      </c>
      <c r="BZ54" s="3">
        <f>BZ50-BZ52-BZ53</f>
        <v>7859969.1799999997</v>
      </c>
      <c r="CL54" s="3">
        <f>CL50-CL52-CL53</f>
        <v>9476924.1800000016</v>
      </c>
      <c r="CX54" s="3">
        <f>CX50-CX52-CX53</f>
        <v>11057332.180000002</v>
      </c>
      <c r="DJ54" s="3">
        <f>DJ50-DJ52-DJ53</f>
        <v>12601192.140000012</v>
      </c>
      <c r="DV54" s="3">
        <f>DV50-DV52-DV53</f>
        <v>13998484.130000018</v>
      </c>
      <c r="ED54" s="20" t="str">
        <f t="shared" si="564"/>
        <v>Jun Y4</v>
      </c>
      <c r="EE54" s="40" t="e">
        <f t="shared" si="3"/>
        <v>#REF!</v>
      </c>
      <c r="EF54" s="31" t="s">
        <v>56</v>
      </c>
      <c r="EG54" s="40" t="e">
        <f t="shared" si="579"/>
        <v>#REF!</v>
      </c>
      <c r="EH54" s="40" t="e">
        <f t="shared" si="87"/>
        <v>#REF!</v>
      </c>
      <c r="EJ54" s="20" t="s">
        <v>346</v>
      </c>
      <c r="EK54" s="40" t="e">
        <f>IF(#REF!="monthly",#REF!/12,IF(#REF!="quarterly",#REF!/4,IF(#REF!="every 6 months",#REF!/2,0)))+EK53</f>
        <v>#REF!</v>
      </c>
      <c r="EL54" s="73">
        <f t="shared" si="88"/>
        <v>2.5000000000000001E-3</v>
      </c>
      <c r="EM54" s="40" t="e">
        <f>ROUND((EK53*EL54),0)</f>
        <v>#REF!</v>
      </c>
      <c r="EN54" s="40" t="e">
        <f>ROUND(+EN53+EM54,0)</f>
        <v>#REF!</v>
      </c>
      <c r="EP54" s="20" t="str">
        <f t="shared" si="6"/>
        <v>Jun Y4</v>
      </c>
      <c r="EQ54" s="40" t="e">
        <f>IF(#REF!="monthly",#REF!/12,IF(#REF!="quarterly",#REF!/4,IF(#REF!="every 6 months",#REF!/2,0)))+EQ53</f>
        <v>#REF!</v>
      </c>
      <c r="ER54" s="73">
        <f t="shared" si="567"/>
        <v>2.9999999999999996E-3</v>
      </c>
      <c r="ES54" s="40" t="e">
        <f>ROUND((EQ53*ER54),0)</f>
        <v>#REF!</v>
      </c>
      <c r="ET54" s="40" t="e">
        <f>ROUND(+ET53+ES54,0)</f>
        <v>#REF!</v>
      </c>
      <c r="EV54" s="20" t="str">
        <f t="shared" si="568"/>
        <v>Jun Y4</v>
      </c>
      <c r="EW54" s="40" t="e">
        <f>IF(#REF!="monthly",#REF!/12,IF(#REF!="quarterly",#REF!/4,IF(#REF!="every 6 months",#REF!/2,0)))+EW53</f>
        <v>#REF!</v>
      </c>
      <c r="EX54" s="73">
        <f t="shared" si="569"/>
        <v>3.6666666666666666E-3</v>
      </c>
      <c r="EY54" s="40" t="e">
        <f>ROUND((EW53*EX54),0)</f>
        <v>#REF!</v>
      </c>
      <c r="EZ54" s="40" t="e">
        <f>ROUND(+EZ53+EY54,0)</f>
        <v>#REF!</v>
      </c>
    </row>
    <row r="55" spans="1:156" x14ac:dyDescent="0.25">
      <c r="A55" s="9" t="s">
        <v>42</v>
      </c>
      <c r="B55" s="3" t="s">
        <v>1058</v>
      </c>
      <c r="ED55" s="20" t="str">
        <f t="shared" si="564"/>
        <v>Aug Y4</v>
      </c>
      <c r="EE55" s="40" t="e">
        <f t="shared" si="3"/>
        <v>#REF!</v>
      </c>
      <c r="EF55" s="31" t="s">
        <v>56</v>
      </c>
      <c r="EG55" s="40" t="e">
        <f t="shared" si="579"/>
        <v>#REF!</v>
      </c>
      <c r="EH55" s="40" t="e">
        <f t="shared" si="87"/>
        <v>#REF!</v>
      </c>
      <c r="EJ55" s="20" t="s">
        <v>348</v>
      </c>
      <c r="EK55" s="40" t="e">
        <f>IF(#REF!="monthly",#REF!/12,0)+#REF!</f>
        <v>#REF!</v>
      </c>
      <c r="EL55" s="73">
        <f t="shared" si="88"/>
        <v>2.5000000000000001E-3</v>
      </c>
      <c r="EM55" s="40" t="e">
        <f>ROUND((#REF!*EL55),0)</f>
        <v>#REF!</v>
      </c>
      <c r="EN55" s="40" t="e">
        <f>ROUND(+#REF!+EM55,0)</f>
        <v>#REF!</v>
      </c>
      <c r="EP55" s="20" t="str">
        <f t="shared" si="6"/>
        <v>Aug Y4</v>
      </c>
      <c r="EQ55" s="40" t="e">
        <f>IF(#REF!="monthly",#REF!/12,0)+#REF!</f>
        <v>#REF!</v>
      </c>
      <c r="ER55" s="73">
        <f t="shared" si="567"/>
        <v>2.9999999999999996E-3</v>
      </c>
      <c r="ES55" s="40" t="e">
        <f>ROUND((#REF!*ER55),0)</f>
        <v>#REF!</v>
      </c>
      <c r="ET55" s="40" t="e">
        <f>ROUND(+#REF!+ES55,0)</f>
        <v>#REF!</v>
      </c>
      <c r="EV55" s="20" t="str">
        <f t="shared" si="568"/>
        <v>Aug Y4</v>
      </c>
      <c r="EW55" s="40" t="e">
        <f>IF(#REF!="monthly",#REF!/12,0)+#REF!</f>
        <v>#REF!</v>
      </c>
      <c r="EX55" s="73">
        <f t="shared" si="569"/>
        <v>3.6666666666666666E-3</v>
      </c>
      <c r="EY55" s="40" t="e">
        <f>ROUND((#REF!*EX55),0)</f>
        <v>#REF!</v>
      </c>
      <c r="EZ55" s="40" t="e">
        <f>ROUND(+#REF!+EY55,0)</f>
        <v>#REF!</v>
      </c>
    </row>
    <row r="56" spans="1:156" x14ac:dyDescent="0.25">
      <c r="A56" s="9" t="s">
        <v>58</v>
      </c>
      <c r="B56" s="3" t="s">
        <v>660</v>
      </c>
      <c r="ED56" s="20" t="str">
        <f t="shared" si="564"/>
        <v>Sep Y4</v>
      </c>
      <c r="EE56" s="40" t="e">
        <f t="shared" si="3"/>
        <v>#REF!</v>
      </c>
      <c r="EF56" s="31" t="s">
        <v>56</v>
      </c>
      <c r="EG56" s="40" t="e">
        <f t="shared" si="579"/>
        <v>#REF!</v>
      </c>
      <c r="EH56" s="40" t="e">
        <f t="shared" si="87"/>
        <v>#REF!</v>
      </c>
      <c r="EJ56" s="20" t="s">
        <v>349</v>
      </c>
      <c r="EK56" s="40" t="e">
        <f>IF(#REF!="monthly",#REF!/12,IF(#REF!="quarterly",#REF!/4,0))+EK55</f>
        <v>#REF!</v>
      </c>
      <c r="EL56" s="73">
        <f t="shared" si="88"/>
        <v>2.5000000000000001E-3</v>
      </c>
      <c r="EM56" s="40" t="e">
        <f t="shared" si="580"/>
        <v>#REF!</v>
      </c>
      <c r="EN56" s="40" t="e">
        <f t="shared" si="581"/>
        <v>#REF!</v>
      </c>
      <c r="EP56" s="20" t="str">
        <f t="shared" si="6"/>
        <v>Sep Y4</v>
      </c>
      <c r="EQ56" s="40" t="e">
        <f>IF(#REF!="monthly",#REF!/12,IF(#REF!="quarterly",#REF!/4,0))+EQ55</f>
        <v>#REF!</v>
      </c>
      <c r="ER56" s="73">
        <f t="shared" si="567"/>
        <v>2.9999999999999996E-3</v>
      </c>
      <c r="ES56" s="40" t="e">
        <f t="shared" si="582"/>
        <v>#REF!</v>
      </c>
      <c r="ET56" s="40" t="e">
        <f t="shared" si="583"/>
        <v>#REF!</v>
      </c>
      <c r="EV56" s="20" t="str">
        <f t="shared" si="568"/>
        <v>Sep Y4</v>
      </c>
      <c r="EW56" s="40" t="e">
        <f>IF(#REF!="monthly",#REF!/12,IF(#REF!="quarterly",#REF!/4,0))+EW55</f>
        <v>#REF!</v>
      </c>
      <c r="EX56" s="73">
        <f t="shared" si="569"/>
        <v>3.6666666666666666E-3</v>
      </c>
      <c r="EY56" s="40" t="e">
        <f t="shared" si="584"/>
        <v>#REF!</v>
      </c>
      <c r="EZ56" s="40" t="e">
        <f t="shared" si="585"/>
        <v>#REF!</v>
      </c>
    </row>
    <row r="57" spans="1:156" x14ac:dyDescent="0.25">
      <c r="A57" s="32" t="s">
        <v>59</v>
      </c>
      <c r="B57" s="3" t="s">
        <v>57</v>
      </c>
      <c r="ED57" s="20"/>
      <c r="EE57" s="40"/>
      <c r="EF57" s="31"/>
      <c r="EG57" s="40"/>
      <c r="EH57" s="40"/>
      <c r="EJ57" s="20"/>
      <c r="EK57" s="40"/>
      <c r="EL57" s="73"/>
      <c r="EM57" s="40"/>
      <c r="EN57" s="40"/>
      <c r="EP57" s="20"/>
      <c r="EQ57" s="40"/>
      <c r="ER57" s="73"/>
      <c r="ES57" s="40"/>
      <c r="ET57" s="40"/>
      <c r="EV57" s="20"/>
      <c r="EW57" s="40"/>
      <c r="EX57" s="73"/>
      <c r="EY57" s="40"/>
      <c r="EZ57" s="40"/>
    </row>
    <row r="58" spans="1:156" x14ac:dyDescent="0.25">
      <c r="A58" s="32" t="s">
        <v>661</v>
      </c>
      <c r="B58" s="3" t="s">
        <v>40</v>
      </c>
      <c r="ED58" s="20"/>
      <c r="EE58" s="40"/>
      <c r="EF58" s="31"/>
      <c r="EG58" s="40"/>
      <c r="EH58" s="40"/>
      <c r="EJ58" s="20"/>
      <c r="EK58" s="40"/>
      <c r="EL58" s="73"/>
      <c r="EM58" s="40"/>
      <c r="EN58" s="40"/>
      <c r="EP58" s="20"/>
      <c r="EQ58" s="40"/>
      <c r="ER58" s="73"/>
      <c r="ES58" s="40"/>
      <c r="ET58" s="40"/>
      <c r="EV58" s="20"/>
      <c r="EW58" s="40"/>
      <c r="EX58" s="73"/>
      <c r="EY58" s="40"/>
      <c r="EZ58" s="40"/>
    </row>
    <row r="59" spans="1:156" x14ac:dyDescent="0.25">
      <c r="A59" s="32"/>
      <c r="F59" s="327" t="s">
        <v>485</v>
      </c>
      <c r="BO59" s="8"/>
      <c r="ED59" s="20" t="str">
        <f t="shared" si="564"/>
        <v>Oct Y4</v>
      </c>
      <c r="EE59" s="40" t="e">
        <f t="shared" si="3"/>
        <v>#REF!</v>
      </c>
      <c r="EF59" s="31" t="s">
        <v>56</v>
      </c>
      <c r="EG59" s="40" t="e">
        <f t="shared" si="579"/>
        <v>#REF!</v>
      </c>
      <c r="EH59" s="40" t="e">
        <f t="shared" si="87"/>
        <v>#REF!</v>
      </c>
      <c r="EJ59" s="20" t="s">
        <v>350</v>
      </c>
      <c r="EK59" s="40" t="e">
        <f>IF(#REF!="monthly",#REF!/12,0)+EK56</f>
        <v>#REF!</v>
      </c>
      <c r="EL59" s="73">
        <f t="shared" si="88"/>
        <v>2.5000000000000001E-3</v>
      </c>
      <c r="EM59" s="40" t="e">
        <f>ROUND((EK56*EL59),0)</f>
        <v>#REF!</v>
      </c>
      <c r="EN59" s="40" t="e">
        <f>ROUND(+EN56+EM59,0)</f>
        <v>#REF!</v>
      </c>
      <c r="EP59" s="20" t="str">
        <f t="shared" si="6"/>
        <v>Oct Y4</v>
      </c>
      <c r="EQ59" s="40" t="e">
        <f>IF(#REF!="monthly",#REF!/12,0)+EQ56</f>
        <v>#REF!</v>
      </c>
      <c r="ER59" s="73">
        <f t="shared" si="567"/>
        <v>2.9999999999999996E-3</v>
      </c>
      <c r="ES59" s="40" t="e">
        <f>ROUND((EQ56*ER59),0)</f>
        <v>#REF!</v>
      </c>
      <c r="ET59" s="40" t="e">
        <f>ROUND(+ET56+ES59,0)</f>
        <v>#REF!</v>
      </c>
      <c r="EV59" s="20" t="str">
        <f t="shared" si="568"/>
        <v>Oct Y4</v>
      </c>
      <c r="EW59" s="40" t="e">
        <f>IF(#REF!="monthly",#REF!/12,0)+EW56</f>
        <v>#REF!</v>
      </c>
      <c r="EX59" s="73">
        <f t="shared" si="569"/>
        <v>3.6666666666666666E-3</v>
      </c>
      <c r="EY59" s="40" t="e">
        <f>ROUND((EW56*EX59),0)</f>
        <v>#REF!</v>
      </c>
      <c r="EZ59" s="40" t="e">
        <f>ROUND(+EZ56+EY59,0)</f>
        <v>#REF!</v>
      </c>
    </row>
    <row r="60" spans="1:156" x14ac:dyDescent="0.25">
      <c r="F60" s="3" t="s">
        <v>429</v>
      </c>
      <c r="G60" s="88">
        <f>WACC!$E$50</f>
        <v>6.2798000000000007E-2</v>
      </c>
      <c r="H60" s="88">
        <f>WACC!$E$50</f>
        <v>6.2798000000000007E-2</v>
      </c>
      <c r="I60" s="88">
        <f>WACC!$E$50</f>
        <v>6.2798000000000007E-2</v>
      </c>
      <c r="J60" s="88">
        <f>WACC!$E$50</f>
        <v>6.2798000000000007E-2</v>
      </c>
      <c r="K60" s="88">
        <f>WACC!$E$50</f>
        <v>6.2798000000000007E-2</v>
      </c>
      <c r="L60" s="88">
        <f>WACC!$E$50</f>
        <v>6.2798000000000007E-2</v>
      </c>
      <c r="M60" s="88">
        <f>WACC!$E$50</f>
        <v>6.2798000000000007E-2</v>
      </c>
      <c r="N60" s="88">
        <f>WACC!$E$50</f>
        <v>6.2798000000000007E-2</v>
      </c>
      <c r="O60" s="88">
        <f>WACC!$E$50</f>
        <v>6.2798000000000007E-2</v>
      </c>
      <c r="P60" s="88">
        <f>WACC!$E$50</f>
        <v>6.2798000000000007E-2</v>
      </c>
      <c r="Q60" s="88">
        <f>WACC!$E$50</f>
        <v>6.2798000000000007E-2</v>
      </c>
      <c r="R60" s="88">
        <f>WACC!$E$50</f>
        <v>6.2798000000000007E-2</v>
      </c>
      <c r="S60" s="88">
        <f>WACC!$E$50</f>
        <v>6.2798000000000007E-2</v>
      </c>
      <c r="T60" s="88">
        <f>WACC!$E$50</f>
        <v>6.2798000000000007E-2</v>
      </c>
      <c r="U60" s="88">
        <f>WACC!$E$50</f>
        <v>6.2798000000000007E-2</v>
      </c>
      <c r="V60" s="88">
        <f>WACC!$E$50</f>
        <v>6.2798000000000007E-2</v>
      </c>
      <c r="W60" s="88">
        <f>WACC!$E$50</f>
        <v>6.2798000000000007E-2</v>
      </c>
      <c r="X60" s="88">
        <f>WACC!$E$50</f>
        <v>6.2798000000000007E-2</v>
      </c>
      <c r="Y60" s="88">
        <f>WACC!$E$50</f>
        <v>6.2798000000000007E-2</v>
      </c>
      <c r="Z60" s="88">
        <f>WACC!$E$50</f>
        <v>6.2798000000000007E-2</v>
      </c>
      <c r="AA60" s="88">
        <f>WACC!$E$50</f>
        <v>6.2798000000000007E-2</v>
      </c>
      <c r="AB60" s="88">
        <f>WACC!$E$50</f>
        <v>6.2798000000000007E-2</v>
      </c>
      <c r="AC60" s="88">
        <f>WACC!$E$50</f>
        <v>6.2798000000000007E-2</v>
      </c>
      <c r="AD60" s="88">
        <f>WACC!$E$50</f>
        <v>6.2798000000000007E-2</v>
      </c>
      <c r="AE60" s="88">
        <f>WACC!$E$50</f>
        <v>6.2798000000000007E-2</v>
      </c>
      <c r="AF60" s="88">
        <f>WACC!$E$50</f>
        <v>6.2798000000000007E-2</v>
      </c>
      <c r="AG60" s="88">
        <f>WACC!$E$50</f>
        <v>6.2798000000000007E-2</v>
      </c>
      <c r="AH60" s="88">
        <f>WACC!$E$50</f>
        <v>6.2798000000000007E-2</v>
      </c>
      <c r="AI60" s="88">
        <f>WACC!$E$50</f>
        <v>6.2798000000000007E-2</v>
      </c>
      <c r="AJ60" s="88">
        <f>WACC!$E$50</f>
        <v>6.2798000000000007E-2</v>
      </c>
      <c r="AK60" s="88">
        <f>WACC!$E$50</f>
        <v>6.2798000000000007E-2</v>
      </c>
      <c r="AL60" s="88">
        <f>WACC!$E$50</f>
        <v>6.2798000000000007E-2</v>
      </c>
      <c r="AM60" s="88">
        <f>WACC!$E$50</f>
        <v>6.2798000000000007E-2</v>
      </c>
      <c r="AN60" s="88">
        <f>WACC!$E$50</f>
        <v>6.2798000000000007E-2</v>
      </c>
      <c r="AO60" s="88">
        <f>WACC!$E$50</f>
        <v>6.2798000000000007E-2</v>
      </c>
      <c r="AP60" s="88">
        <f>WACC!$E$50</f>
        <v>6.2798000000000007E-2</v>
      </c>
      <c r="AQ60" s="88">
        <f>WACC!$E$50</f>
        <v>6.2798000000000007E-2</v>
      </c>
      <c r="AR60" s="88">
        <f>WACC!$E$50</f>
        <v>6.2798000000000007E-2</v>
      </c>
      <c r="AS60" s="88">
        <f>WACC!$E$50</f>
        <v>6.2798000000000007E-2</v>
      </c>
      <c r="AT60" s="88">
        <f>WACC!$E$50</f>
        <v>6.2798000000000007E-2</v>
      </c>
      <c r="AU60" s="88">
        <f>WACC!$E$50</f>
        <v>6.2798000000000007E-2</v>
      </c>
      <c r="AV60" s="88">
        <f>WACC!$E$50</f>
        <v>6.2798000000000007E-2</v>
      </c>
      <c r="AW60" s="88">
        <f>WACC!$E$50</f>
        <v>6.2798000000000007E-2</v>
      </c>
      <c r="AX60" s="88">
        <f>WACC!$E$50</f>
        <v>6.2798000000000007E-2</v>
      </c>
      <c r="AY60" s="88">
        <f>WACC!$E$50</f>
        <v>6.2798000000000007E-2</v>
      </c>
      <c r="AZ60" s="88">
        <f>WACC!$E$50</f>
        <v>6.2798000000000007E-2</v>
      </c>
      <c r="BA60" s="88">
        <f>WACC!$E$50</f>
        <v>6.2798000000000007E-2</v>
      </c>
      <c r="BB60" s="88">
        <f>WACC!$E$50</f>
        <v>6.2798000000000007E-2</v>
      </c>
      <c r="BC60" s="88">
        <f>WACC!$E$50</f>
        <v>6.2798000000000007E-2</v>
      </c>
      <c r="BD60" s="88">
        <f>WACC!$E$50</f>
        <v>6.2798000000000007E-2</v>
      </c>
      <c r="BE60" s="88">
        <f>WACC!$E$50</f>
        <v>6.2798000000000007E-2</v>
      </c>
      <c r="BF60" s="88">
        <f>WACC!$E$50</f>
        <v>6.2798000000000007E-2</v>
      </c>
      <c r="BG60" s="88">
        <f>WACC!$E$50</f>
        <v>6.2798000000000007E-2</v>
      </c>
      <c r="BH60" s="88">
        <f>WACC!$E$50</f>
        <v>6.2798000000000007E-2</v>
      </c>
      <c r="BI60" s="88">
        <f>WACC!$E$50</f>
        <v>6.2798000000000007E-2</v>
      </c>
      <c r="BJ60" s="88">
        <f>WACC!$E$50</f>
        <v>6.2798000000000007E-2</v>
      </c>
      <c r="BK60" s="88">
        <f>WACC!$E$50</f>
        <v>6.2798000000000007E-2</v>
      </c>
      <c r="BL60" s="88">
        <f>WACC!$E$50</f>
        <v>6.2798000000000007E-2</v>
      </c>
      <c r="BM60" s="88">
        <f>WACC!$E$50</f>
        <v>6.2798000000000007E-2</v>
      </c>
      <c r="BN60" s="88">
        <f>WACC!$E$50</f>
        <v>6.2798000000000007E-2</v>
      </c>
      <c r="BO60" s="88">
        <f>WACC!$E$50</f>
        <v>6.2798000000000007E-2</v>
      </c>
      <c r="BP60" s="88">
        <f>WACC!$E$50</f>
        <v>6.2798000000000007E-2</v>
      </c>
      <c r="BQ60" s="88">
        <f>WACC!$E$50</f>
        <v>6.2798000000000007E-2</v>
      </c>
      <c r="BR60" s="88">
        <f>WACC!$E$50</f>
        <v>6.2798000000000007E-2</v>
      </c>
      <c r="BS60" s="88">
        <f>WACC!$E$50</f>
        <v>6.2798000000000007E-2</v>
      </c>
      <c r="BT60" s="88">
        <f>WACC!$E$50</f>
        <v>6.2798000000000007E-2</v>
      </c>
      <c r="BU60" s="88">
        <f>WACC!$E$50</f>
        <v>6.2798000000000007E-2</v>
      </c>
      <c r="BV60" s="88">
        <f>WACC!$E$50</f>
        <v>6.2798000000000007E-2</v>
      </c>
      <c r="BW60" s="88">
        <f>WACC!$E$50</f>
        <v>6.2798000000000007E-2</v>
      </c>
      <c r="BX60" s="88">
        <f>WACC!$E$50</f>
        <v>6.2798000000000007E-2</v>
      </c>
      <c r="BY60" s="88">
        <f>WACC!$E$50</f>
        <v>6.2798000000000007E-2</v>
      </c>
      <c r="BZ60" s="88">
        <f>WACC!$E$50</f>
        <v>6.2798000000000007E-2</v>
      </c>
      <c r="CA60" s="88">
        <f>WACC!$E$50</f>
        <v>6.2798000000000007E-2</v>
      </c>
      <c r="CB60" s="88">
        <f>WACC!$E$50</f>
        <v>6.2798000000000007E-2</v>
      </c>
      <c r="CC60" s="88">
        <f>WACC!$E$50</f>
        <v>6.2798000000000007E-2</v>
      </c>
      <c r="CD60" s="88">
        <f>WACC!$E$50</f>
        <v>6.2798000000000007E-2</v>
      </c>
      <c r="CE60" s="88">
        <f>WACC!$E$50</f>
        <v>6.2798000000000007E-2</v>
      </c>
      <c r="CF60" s="88">
        <f>WACC!$E$50</f>
        <v>6.2798000000000007E-2</v>
      </c>
      <c r="CG60" s="88">
        <f>WACC!$E$50</f>
        <v>6.2798000000000007E-2</v>
      </c>
      <c r="CH60" s="88">
        <f>WACC!$E$50</f>
        <v>6.2798000000000007E-2</v>
      </c>
      <c r="CI60" s="88">
        <f>WACC!$E$50</f>
        <v>6.2798000000000007E-2</v>
      </c>
      <c r="CJ60" s="88">
        <f>WACC!$E$50</f>
        <v>6.2798000000000007E-2</v>
      </c>
      <c r="CK60" s="88">
        <f>WACC!$E$50</f>
        <v>6.2798000000000007E-2</v>
      </c>
      <c r="CL60" s="88">
        <f>WACC!$E$50</f>
        <v>6.2798000000000007E-2</v>
      </c>
      <c r="CM60" s="88">
        <f>WACC!$E$50</f>
        <v>6.2798000000000007E-2</v>
      </c>
      <c r="CN60" s="88">
        <f>WACC!$E$50</f>
        <v>6.2798000000000007E-2</v>
      </c>
      <c r="CO60" s="88">
        <f>WACC!$E$50</f>
        <v>6.2798000000000007E-2</v>
      </c>
      <c r="CP60" s="88">
        <f>WACC!$E$50</f>
        <v>6.2798000000000007E-2</v>
      </c>
      <c r="CQ60" s="88">
        <f>WACC!$E$50</f>
        <v>6.2798000000000007E-2</v>
      </c>
      <c r="CR60" s="88">
        <f>WACC!$E$50</f>
        <v>6.2798000000000007E-2</v>
      </c>
      <c r="CS60" s="88">
        <f>WACC!$E$50</f>
        <v>6.2798000000000007E-2</v>
      </c>
      <c r="CT60" s="88">
        <f>WACC!$E$50</f>
        <v>6.2798000000000007E-2</v>
      </c>
      <c r="CU60" s="88">
        <f>WACC!$E$50</f>
        <v>6.2798000000000007E-2</v>
      </c>
      <c r="CV60" s="88">
        <f>WACC!$E$50</f>
        <v>6.2798000000000007E-2</v>
      </c>
      <c r="CW60" s="88">
        <f>WACC!$E$50</f>
        <v>6.2798000000000007E-2</v>
      </c>
      <c r="CX60" s="88">
        <f>WACC!$E$50</f>
        <v>6.2798000000000007E-2</v>
      </c>
      <c r="CY60" s="88">
        <f>WACC!$E$50</f>
        <v>6.2798000000000007E-2</v>
      </c>
      <c r="CZ60" s="88">
        <f>WACC!$E$50</f>
        <v>6.2798000000000007E-2</v>
      </c>
      <c r="DA60" s="88">
        <f>WACC!$E$50</f>
        <v>6.2798000000000007E-2</v>
      </c>
      <c r="DB60" s="88">
        <f>WACC!$E$50</f>
        <v>6.2798000000000007E-2</v>
      </c>
      <c r="DC60" s="88">
        <f>WACC!$E$50</f>
        <v>6.2798000000000007E-2</v>
      </c>
      <c r="DD60" s="88">
        <f>WACC!$E$50</f>
        <v>6.2798000000000007E-2</v>
      </c>
      <c r="DE60" s="88">
        <f>WACC!$E$50</f>
        <v>6.2798000000000007E-2</v>
      </c>
      <c r="DF60" s="88">
        <f>WACC!$E$50</f>
        <v>6.2798000000000007E-2</v>
      </c>
      <c r="DG60" s="88">
        <f>WACC!$E$50</f>
        <v>6.2798000000000007E-2</v>
      </c>
      <c r="DH60" s="88">
        <f>WACC!$E$50</f>
        <v>6.2798000000000007E-2</v>
      </c>
      <c r="DI60" s="88">
        <f>WACC!$E$50</f>
        <v>6.2798000000000007E-2</v>
      </c>
      <c r="DJ60" s="88">
        <f>WACC!$E$50</f>
        <v>6.2798000000000007E-2</v>
      </c>
      <c r="DK60" s="88">
        <f>WACC!$E$50</f>
        <v>6.2798000000000007E-2</v>
      </c>
      <c r="DL60" s="88">
        <f>WACC!$E$50</f>
        <v>6.2798000000000007E-2</v>
      </c>
      <c r="DM60" s="88">
        <f>WACC!$E$50</f>
        <v>6.2798000000000007E-2</v>
      </c>
      <c r="DN60" s="88">
        <f>WACC!$E$50</f>
        <v>6.2798000000000007E-2</v>
      </c>
      <c r="DO60" s="88">
        <f>WACC!$E$50</f>
        <v>6.2798000000000007E-2</v>
      </c>
      <c r="DP60" s="88">
        <f>WACC!$E$50</f>
        <v>6.2798000000000007E-2</v>
      </c>
      <c r="DQ60" s="88">
        <f>WACC!$E$50</f>
        <v>6.2798000000000007E-2</v>
      </c>
      <c r="DR60" s="88">
        <f>WACC!$E$50</f>
        <v>6.2798000000000007E-2</v>
      </c>
      <c r="DS60" s="88">
        <f>WACC!$E$50</f>
        <v>6.2798000000000007E-2</v>
      </c>
      <c r="DT60" s="88">
        <f>WACC!$E$50</f>
        <v>6.2798000000000007E-2</v>
      </c>
      <c r="DU60" s="88">
        <f>WACC!$E$50</f>
        <v>6.2798000000000007E-2</v>
      </c>
      <c r="DV60" s="88">
        <f>WACC!$E$50</f>
        <v>6.2798000000000007E-2</v>
      </c>
      <c r="ED60" s="20" t="str">
        <f t="shared" si="564"/>
        <v>Nov Y4</v>
      </c>
      <c r="EE60" s="40" t="e">
        <f t="shared" si="3"/>
        <v>#REF!</v>
      </c>
      <c r="EF60" s="31" t="s">
        <v>56</v>
      </c>
      <c r="EG60" s="40" t="e">
        <f t="shared" si="579"/>
        <v>#REF!</v>
      </c>
      <c r="EH60" s="40" t="e">
        <f t="shared" si="87"/>
        <v>#REF!</v>
      </c>
      <c r="EJ60" s="20" t="s">
        <v>351</v>
      </c>
      <c r="EK60" s="40" t="e">
        <f>IF(#REF!="monthly",#REF!/12,0)+EK59</f>
        <v>#REF!</v>
      </c>
      <c r="EL60" s="73">
        <f t="shared" si="88"/>
        <v>2.5000000000000001E-3</v>
      </c>
      <c r="EM60" s="40" t="e">
        <f t="shared" si="580"/>
        <v>#REF!</v>
      </c>
      <c r="EN60" s="40" t="e">
        <f t="shared" si="581"/>
        <v>#REF!</v>
      </c>
      <c r="EP60" s="20" t="str">
        <f t="shared" si="6"/>
        <v>Nov Y4</v>
      </c>
      <c r="EQ60" s="40" t="e">
        <f>IF(#REF!="monthly",#REF!/12,0)+EQ59</f>
        <v>#REF!</v>
      </c>
      <c r="ER60" s="73">
        <f t="shared" si="567"/>
        <v>2.9999999999999996E-3</v>
      </c>
      <c r="ES60" s="40" t="e">
        <f t="shared" si="582"/>
        <v>#REF!</v>
      </c>
      <c r="ET60" s="40" t="e">
        <f t="shared" si="583"/>
        <v>#REF!</v>
      </c>
      <c r="EV60" s="20" t="str">
        <f t="shared" si="568"/>
        <v>Nov Y4</v>
      </c>
      <c r="EW60" s="40" t="e">
        <f>IF(#REF!="monthly",#REF!/12,0)+EW59</f>
        <v>#REF!</v>
      </c>
      <c r="EX60" s="73">
        <f t="shared" si="569"/>
        <v>3.6666666666666666E-3</v>
      </c>
      <c r="EY60" s="40" t="e">
        <f t="shared" si="584"/>
        <v>#REF!</v>
      </c>
      <c r="EZ60" s="40" t="e">
        <f t="shared" si="585"/>
        <v>#REF!</v>
      </c>
    </row>
    <row r="61" spans="1:156" x14ac:dyDescent="0.25">
      <c r="F61" s="3" t="s">
        <v>430</v>
      </c>
      <c r="G61" s="88">
        <f>WACC!$E$59</f>
        <v>1.6352999999999999E-2</v>
      </c>
      <c r="H61" s="88">
        <f>WACC!$E$59</f>
        <v>1.6352999999999999E-2</v>
      </c>
      <c r="I61" s="88">
        <f>WACC!$E$59</f>
        <v>1.6352999999999999E-2</v>
      </c>
      <c r="J61" s="88">
        <f>WACC!$E$59</f>
        <v>1.6352999999999999E-2</v>
      </c>
      <c r="K61" s="88">
        <f>WACC!$E$59</f>
        <v>1.6352999999999999E-2</v>
      </c>
      <c r="L61" s="88">
        <f>WACC!$E$59</f>
        <v>1.6352999999999999E-2</v>
      </c>
      <c r="M61" s="88">
        <f>WACC!$E$59</f>
        <v>1.6352999999999999E-2</v>
      </c>
      <c r="N61" s="88">
        <f>WACC!$E$59</f>
        <v>1.6352999999999999E-2</v>
      </c>
      <c r="O61" s="88">
        <f>WACC!$E$59</f>
        <v>1.6352999999999999E-2</v>
      </c>
      <c r="P61" s="88">
        <f>WACC!$E$59</f>
        <v>1.6352999999999999E-2</v>
      </c>
      <c r="Q61" s="88">
        <f>WACC!$E$59</f>
        <v>1.6352999999999999E-2</v>
      </c>
      <c r="R61" s="88">
        <f>WACC!$E$59</f>
        <v>1.6352999999999999E-2</v>
      </c>
      <c r="S61" s="88">
        <f>WACC!$E$59</f>
        <v>1.6352999999999999E-2</v>
      </c>
      <c r="T61" s="88">
        <f>WACC!$E$59</f>
        <v>1.6352999999999999E-2</v>
      </c>
      <c r="U61" s="88">
        <f>WACC!$E$59</f>
        <v>1.6352999999999999E-2</v>
      </c>
      <c r="V61" s="88">
        <f>WACC!$E$59</f>
        <v>1.6352999999999999E-2</v>
      </c>
      <c r="W61" s="88">
        <f>WACC!$E$59</f>
        <v>1.6352999999999999E-2</v>
      </c>
      <c r="X61" s="88">
        <f>WACC!$E$59</f>
        <v>1.6352999999999999E-2</v>
      </c>
      <c r="Y61" s="88">
        <f>WACC!$E$59</f>
        <v>1.6352999999999999E-2</v>
      </c>
      <c r="Z61" s="88">
        <f>WACC!$E$59</f>
        <v>1.6352999999999999E-2</v>
      </c>
      <c r="AA61" s="88">
        <f>WACC!$E$59</f>
        <v>1.6352999999999999E-2</v>
      </c>
      <c r="AB61" s="88">
        <f>WACC!$E$59</f>
        <v>1.6352999999999999E-2</v>
      </c>
      <c r="AC61" s="88">
        <f>WACC!$E$59</f>
        <v>1.6352999999999999E-2</v>
      </c>
      <c r="AD61" s="88">
        <f>WACC!$E$59</f>
        <v>1.6352999999999999E-2</v>
      </c>
      <c r="AE61" s="88">
        <f>WACC!$E$59</f>
        <v>1.6352999999999999E-2</v>
      </c>
      <c r="AF61" s="88">
        <f>WACC!$E$59</f>
        <v>1.6352999999999999E-2</v>
      </c>
      <c r="AG61" s="88">
        <f>WACC!$E$59</f>
        <v>1.6352999999999999E-2</v>
      </c>
      <c r="AH61" s="88">
        <f>WACC!$E$59</f>
        <v>1.6352999999999999E-2</v>
      </c>
      <c r="AI61" s="88">
        <f>WACC!$E$59</f>
        <v>1.6352999999999999E-2</v>
      </c>
      <c r="AJ61" s="88">
        <f>WACC!$E$59</f>
        <v>1.6352999999999999E-2</v>
      </c>
      <c r="AK61" s="88">
        <f>WACC!$E$59</f>
        <v>1.6352999999999999E-2</v>
      </c>
      <c r="AL61" s="88">
        <f>WACC!$E$59</f>
        <v>1.6352999999999999E-2</v>
      </c>
      <c r="AM61" s="88">
        <f>WACC!$E$59</f>
        <v>1.6352999999999999E-2</v>
      </c>
      <c r="AN61" s="88">
        <f>WACC!$E$59</f>
        <v>1.6352999999999999E-2</v>
      </c>
      <c r="AO61" s="88">
        <f>WACC!$E$59</f>
        <v>1.6352999999999999E-2</v>
      </c>
      <c r="AP61" s="88">
        <f>WACC!$E$59</f>
        <v>1.6352999999999999E-2</v>
      </c>
      <c r="AQ61" s="88">
        <f>WACC!$E$59</f>
        <v>1.6352999999999999E-2</v>
      </c>
      <c r="AR61" s="88">
        <f>WACC!$E$59</f>
        <v>1.6352999999999999E-2</v>
      </c>
      <c r="AS61" s="88">
        <f>WACC!$E$59</f>
        <v>1.6352999999999999E-2</v>
      </c>
      <c r="AT61" s="88">
        <f>WACC!$E$59</f>
        <v>1.6352999999999999E-2</v>
      </c>
      <c r="AU61" s="88">
        <f>WACC!$E$59</f>
        <v>1.6352999999999999E-2</v>
      </c>
      <c r="AV61" s="88">
        <f>WACC!$E$59</f>
        <v>1.6352999999999999E-2</v>
      </c>
      <c r="AW61" s="88">
        <f>WACC!$E$59</f>
        <v>1.6352999999999999E-2</v>
      </c>
      <c r="AX61" s="88">
        <f>WACC!$E$59</f>
        <v>1.6352999999999999E-2</v>
      </c>
      <c r="AY61" s="88">
        <f>WACC!$E$59</f>
        <v>1.6352999999999999E-2</v>
      </c>
      <c r="AZ61" s="88">
        <f>WACC!$E$59</f>
        <v>1.6352999999999999E-2</v>
      </c>
      <c r="BA61" s="88">
        <f>WACC!$E$59</f>
        <v>1.6352999999999999E-2</v>
      </c>
      <c r="BB61" s="88">
        <f>WACC!$E$59</f>
        <v>1.6352999999999999E-2</v>
      </c>
      <c r="BC61" s="88">
        <f>WACC!$E$59</f>
        <v>1.6352999999999999E-2</v>
      </c>
      <c r="BD61" s="88">
        <f>WACC!$E$59</f>
        <v>1.6352999999999999E-2</v>
      </c>
      <c r="BE61" s="88">
        <f>WACC!$E$59</f>
        <v>1.6352999999999999E-2</v>
      </c>
      <c r="BF61" s="88">
        <f>WACC!$E$59</f>
        <v>1.6352999999999999E-2</v>
      </c>
      <c r="BG61" s="88">
        <f>WACC!$E$59</f>
        <v>1.6352999999999999E-2</v>
      </c>
      <c r="BH61" s="88">
        <f>WACC!$E$59</f>
        <v>1.6352999999999999E-2</v>
      </c>
      <c r="BI61" s="88">
        <f>WACC!$E$59</f>
        <v>1.6352999999999999E-2</v>
      </c>
      <c r="BJ61" s="88">
        <f>WACC!$E$59</f>
        <v>1.6352999999999999E-2</v>
      </c>
      <c r="BK61" s="88">
        <f>WACC!$E$59</f>
        <v>1.6352999999999999E-2</v>
      </c>
      <c r="BL61" s="88">
        <f>WACC!$E$59</f>
        <v>1.6352999999999999E-2</v>
      </c>
      <c r="BM61" s="88">
        <f>WACC!$E$59</f>
        <v>1.6352999999999999E-2</v>
      </c>
      <c r="BN61" s="88">
        <f>WACC!$E$59</f>
        <v>1.6352999999999999E-2</v>
      </c>
      <c r="BO61" s="88">
        <f>WACC!$E$59</f>
        <v>1.6352999999999999E-2</v>
      </c>
      <c r="BP61" s="88">
        <f>WACC!$E$59</f>
        <v>1.6352999999999999E-2</v>
      </c>
      <c r="BQ61" s="88">
        <f>WACC!$E$59</f>
        <v>1.6352999999999999E-2</v>
      </c>
      <c r="BR61" s="88">
        <f>WACC!$E$59</f>
        <v>1.6352999999999999E-2</v>
      </c>
      <c r="BS61" s="88">
        <f>WACC!$E$59</f>
        <v>1.6352999999999999E-2</v>
      </c>
      <c r="BT61" s="88">
        <f>WACC!$E$59</f>
        <v>1.6352999999999999E-2</v>
      </c>
      <c r="BU61" s="88">
        <f>WACC!$E$59</f>
        <v>1.6352999999999999E-2</v>
      </c>
      <c r="BV61" s="88">
        <f>WACC!$E$59</f>
        <v>1.6352999999999999E-2</v>
      </c>
      <c r="BW61" s="88">
        <f>WACC!$E$59</f>
        <v>1.6352999999999999E-2</v>
      </c>
      <c r="BX61" s="88">
        <f>WACC!$E$59</f>
        <v>1.6352999999999999E-2</v>
      </c>
      <c r="BY61" s="88">
        <f>WACC!$E$59</f>
        <v>1.6352999999999999E-2</v>
      </c>
      <c r="BZ61" s="88">
        <f>WACC!$E$59</f>
        <v>1.6352999999999999E-2</v>
      </c>
      <c r="CA61" s="88">
        <f>WACC!$E$59</f>
        <v>1.6352999999999999E-2</v>
      </c>
      <c r="CB61" s="88">
        <f>WACC!$E$59</f>
        <v>1.6352999999999999E-2</v>
      </c>
      <c r="CC61" s="88">
        <f>WACC!$E$59</f>
        <v>1.6352999999999999E-2</v>
      </c>
      <c r="CD61" s="88">
        <f>WACC!$E$59</f>
        <v>1.6352999999999999E-2</v>
      </c>
      <c r="CE61" s="88">
        <f>WACC!$E$59</f>
        <v>1.6352999999999999E-2</v>
      </c>
      <c r="CF61" s="88">
        <f>WACC!$E$59</f>
        <v>1.6352999999999999E-2</v>
      </c>
      <c r="CG61" s="88">
        <f>WACC!$E$59</f>
        <v>1.6352999999999999E-2</v>
      </c>
      <c r="CH61" s="88">
        <f>WACC!$E$59</f>
        <v>1.6352999999999999E-2</v>
      </c>
      <c r="CI61" s="88">
        <f>WACC!$E$59</f>
        <v>1.6352999999999999E-2</v>
      </c>
      <c r="CJ61" s="88">
        <f>WACC!$E$59</f>
        <v>1.6352999999999999E-2</v>
      </c>
      <c r="CK61" s="88">
        <f>WACC!$E$59</f>
        <v>1.6352999999999999E-2</v>
      </c>
      <c r="CL61" s="88">
        <f>WACC!$E$59</f>
        <v>1.6352999999999999E-2</v>
      </c>
      <c r="CM61" s="88">
        <f>WACC!$E$59</f>
        <v>1.6352999999999999E-2</v>
      </c>
      <c r="CN61" s="88">
        <f>WACC!$E$59</f>
        <v>1.6352999999999999E-2</v>
      </c>
      <c r="CO61" s="88">
        <f>WACC!$E$59</f>
        <v>1.6352999999999999E-2</v>
      </c>
      <c r="CP61" s="88">
        <f>WACC!$E$59</f>
        <v>1.6352999999999999E-2</v>
      </c>
      <c r="CQ61" s="88">
        <f>WACC!$E$59</f>
        <v>1.6352999999999999E-2</v>
      </c>
      <c r="CR61" s="88">
        <f>WACC!$E$59</f>
        <v>1.6352999999999999E-2</v>
      </c>
      <c r="CS61" s="88">
        <f>WACC!$E$59</f>
        <v>1.6352999999999999E-2</v>
      </c>
      <c r="CT61" s="88">
        <f>WACC!$E$59</f>
        <v>1.6352999999999999E-2</v>
      </c>
      <c r="CU61" s="88">
        <f>WACC!$E$59</f>
        <v>1.6352999999999999E-2</v>
      </c>
      <c r="CV61" s="88">
        <f>WACC!$E$59</f>
        <v>1.6352999999999999E-2</v>
      </c>
      <c r="CW61" s="88">
        <f>WACC!$E$59</f>
        <v>1.6352999999999999E-2</v>
      </c>
      <c r="CX61" s="88">
        <f>WACC!$E$59</f>
        <v>1.6352999999999999E-2</v>
      </c>
      <c r="CY61" s="88">
        <f>WACC!$E$59</f>
        <v>1.6352999999999999E-2</v>
      </c>
      <c r="CZ61" s="88">
        <f>WACC!$E$59</f>
        <v>1.6352999999999999E-2</v>
      </c>
      <c r="DA61" s="88">
        <f>WACC!$E$59</f>
        <v>1.6352999999999999E-2</v>
      </c>
      <c r="DB61" s="88">
        <f>WACC!$E$59</f>
        <v>1.6352999999999999E-2</v>
      </c>
      <c r="DC61" s="88">
        <f>WACC!$E$59</f>
        <v>1.6352999999999999E-2</v>
      </c>
      <c r="DD61" s="88">
        <f>WACC!$E$59</f>
        <v>1.6352999999999999E-2</v>
      </c>
      <c r="DE61" s="88">
        <f>WACC!$E$59</f>
        <v>1.6352999999999999E-2</v>
      </c>
      <c r="DF61" s="88">
        <f>WACC!$E$59</f>
        <v>1.6352999999999999E-2</v>
      </c>
      <c r="DG61" s="88">
        <f>WACC!$E$59</f>
        <v>1.6352999999999999E-2</v>
      </c>
      <c r="DH61" s="88">
        <f>WACC!$E$59</f>
        <v>1.6352999999999999E-2</v>
      </c>
      <c r="DI61" s="88">
        <f>WACC!$E$59</f>
        <v>1.6352999999999999E-2</v>
      </c>
      <c r="DJ61" s="88">
        <f>WACC!$E$59</f>
        <v>1.6352999999999999E-2</v>
      </c>
      <c r="DK61" s="88">
        <f>WACC!$E$59</f>
        <v>1.6352999999999999E-2</v>
      </c>
      <c r="DL61" s="88">
        <f>WACC!$E$59</f>
        <v>1.6352999999999999E-2</v>
      </c>
      <c r="DM61" s="88">
        <f>WACC!$E$59</f>
        <v>1.6352999999999999E-2</v>
      </c>
      <c r="DN61" s="88">
        <f>WACC!$E$59</f>
        <v>1.6352999999999999E-2</v>
      </c>
      <c r="DO61" s="88">
        <f>WACC!$E$59</f>
        <v>1.6352999999999999E-2</v>
      </c>
      <c r="DP61" s="88">
        <f>WACC!$E$59</f>
        <v>1.6352999999999999E-2</v>
      </c>
      <c r="DQ61" s="88">
        <f>WACC!$E$59</f>
        <v>1.6352999999999999E-2</v>
      </c>
      <c r="DR61" s="88">
        <f>WACC!$E$59</f>
        <v>1.6352999999999999E-2</v>
      </c>
      <c r="DS61" s="88">
        <f>WACC!$E$59</f>
        <v>1.6352999999999999E-2</v>
      </c>
      <c r="DT61" s="88">
        <f>WACC!$E$59</f>
        <v>1.6352999999999999E-2</v>
      </c>
      <c r="DU61" s="88">
        <f>WACC!$E$59</f>
        <v>1.6352999999999999E-2</v>
      </c>
      <c r="DV61" s="88">
        <f>WACC!$E$59</f>
        <v>1.6352999999999999E-2</v>
      </c>
      <c r="ED61" s="20" t="str">
        <f t="shared" si="564"/>
        <v>Dec Y4</v>
      </c>
      <c r="EE61" s="40" t="e">
        <f t="shared" si="3"/>
        <v>#REF!</v>
      </c>
      <c r="EF61" s="31" t="s">
        <v>56</v>
      </c>
      <c r="EG61" s="40" t="e">
        <f t="shared" si="579"/>
        <v>#REF!</v>
      </c>
      <c r="EH61" s="40" t="e">
        <f t="shared" si="87"/>
        <v>#REF!</v>
      </c>
      <c r="EJ61" s="20" t="s">
        <v>352</v>
      </c>
      <c r="EK61" s="40" t="e">
        <f>IF(#REF!="monthly",#REF!/12,IF(#REF!="quarterly",#REF!/4,IF(#REF!="every 6 months",#REF!/2,IF(#REF!="annually",#REF!,0))))+EK60</f>
        <v>#REF!</v>
      </c>
      <c r="EL61" s="73">
        <f t="shared" si="88"/>
        <v>2.5000000000000001E-3</v>
      </c>
      <c r="EM61" s="40" t="e">
        <f t="shared" si="580"/>
        <v>#REF!</v>
      </c>
      <c r="EN61" s="40" t="e">
        <f t="shared" si="581"/>
        <v>#REF!</v>
      </c>
      <c r="EP61" s="20" t="str">
        <f t="shared" si="6"/>
        <v>Dec Y4</v>
      </c>
      <c r="EQ61" s="40" t="e">
        <f>IF(#REF!="monthly",#REF!/12,IF(#REF!="quarterly",#REF!/4,IF(#REF!="every 6 months",#REF!/2,IF(#REF!="annually",#REF!,0))))+EQ60</f>
        <v>#REF!</v>
      </c>
      <c r="ER61" s="73">
        <f t="shared" si="567"/>
        <v>2.9999999999999996E-3</v>
      </c>
      <c r="ES61" s="40" t="e">
        <f t="shared" si="582"/>
        <v>#REF!</v>
      </c>
      <c r="ET61" s="40" t="e">
        <f t="shared" si="583"/>
        <v>#REF!</v>
      </c>
      <c r="EV61" s="20" t="str">
        <f t="shared" si="568"/>
        <v>Dec Y4</v>
      </c>
      <c r="EW61" s="40" t="e">
        <f>IF(#REF!="monthly",#REF!/12,IF(#REF!="quarterly",#REF!/4,IF(#REF!="every 6 months",#REF!/2,IF(#REF!="annually",#REF!,0))))+EW60</f>
        <v>#REF!</v>
      </c>
      <c r="EX61" s="73">
        <f t="shared" si="569"/>
        <v>3.6666666666666666E-3</v>
      </c>
      <c r="EY61" s="40" t="e">
        <f t="shared" si="584"/>
        <v>#REF!</v>
      </c>
      <c r="EZ61" s="40" t="e">
        <f t="shared" si="585"/>
        <v>#REF!</v>
      </c>
    </row>
    <row r="62" spans="1:156" x14ac:dyDescent="0.25">
      <c r="G62" s="42"/>
      <c r="BO62" s="42"/>
      <c r="EB62" s="9" t="s">
        <v>163</v>
      </c>
      <c r="EC62" s="40" t="e">
        <f>+EE61-EE47</f>
        <v>#REF!</v>
      </c>
      <c r="EE62" s="24"/>
      <c r="EF62" s="7"/>
      <c r="EG62" s="40"/>
      <c r="EH62" s="40"/>
      <c r="EJ62" s="7">
        <f>$EJ$2</f>
        <v>367</v>
      </c>
      <c r="EK62" s="24"/>
      <c r="EL62" s="7"/>
      <c r="EM62" s="40"/>
      <c r="EN62" s="40"/>
      <c r="EP62" s="7">
        <f>$EP$2</f>
        <v>355</v>
      </c>
      <c r="EQ62" s="24"/>
      <c r="ER62" s="7"/>
      <c r="ES62" s="40"/>
      <c r="ET62" s="40"/>
      <c r="EV62" s="7">
        <f>$EV$2</f>
        <v>364</v>
      </c>
      <c r="EW62" s="24"/>
      <c r="EX62" s="7"/>
      <c r="EY62" s="40"/>
      <c r="EZ62" s="40"/>
    </row>
    <row r="63" spans="1:156" x14ac:dyDescent="0.25">
      <c r="G63" s="41"/>
      <c r="ED63" s="20" t="str">
        <f t="shared" ref="ED63:ED71" si="586">EP63</f>
        <v>Apr Y5</v>
      </c>
      <c r="EE63" s="40" t="e">
        <f t="shared" si="3"/>
        <v>#REF!</v>
      </c>
      <c r="EF63" s="31" t="s">
        <v>56</v>
      </c>
      <c r="EG63" s="40" t="e">
        <f t="shared" ref="EG63:EG71" si="587">EM63+ES63+EY63</f>
        <v>#REF!</v>
      </c>
      <c r="EH63" s="40" t="e">
        <f t="shared" si="87"/>
        <v>#REF!</v>
      </c>
      <c r="EJ63" s="20" t="s">
        <v>354</v>
      </c>
      <c r="EK63" s="40" t="e">
        <f>IF(#REF!="monthly",#REF!/12,0)+#REF!</f>
        <v>#REF!</v>
      </c>
      <c r="EL63" s="73">
        <f t="shared" si="88"/>
        <v>2.5000000000000001E-3</v>
      </c>
      <c r="EM63" s="40" t="e">
        <f>ROUND((#REF!*EL63),0)</f>
        <v>#REF!</v>
      </c>
      <c r="EN63" s="40" t="e">
        <f>ROUND(+#REF!+EM63,0)</f>
        <v>#REF!</v>
      </c>
      <c r="EP63" s="20" t="str">
        <f t="shared" si="6"/>
        <v>Apr Y5</v>
      </c>
      <c r="EQ63" s="40" t="e">
        <f>IF(#REF!="monthly",#REF!/12,0)+#REF!</f>
        <v>#REF!</v>
      </c>
      <c r="ER63" s="73">
        <f t="shared" ref="ER63:ER71" si="588">$ER$2/12</f>
        <v>2.9999999999999996E-3</v>
      </c>
      <c r="ES63" s="40" t="e">
        <f>ROUND((#REF!*ER63),0)</f>
        <v>#REF!</v>
      </c>
      <c r="ET63" s="40" t="e">
        <f>ROUND(+#REF!+ES63,0)</f>
        <v>#REF!</v>
      </c>
      <c r="EV63" s="20" t="str">
        <f t="shared" ref="EV63:EV71" si="589">EP63</f>
        <v>Apr Y5</v>
      </c>
      <c r="EW63" s="40" t="e">
        <f>IF(#REF!="monthly",#REF!/12,0)+#REF!</f>
        <v>#REF!</v>
      </c>
      <c r="EX63" s="73">
        <f t="shared" ref="EX63:EX71" si="590">$EX$2/12</f>
        <v>3.6666666666666666E-3</v>
      </c>
      <c r="EY63" s="40" t="e">
        <f>ROUND((#REF!*EX63),0)</f>
        <v>#REF!</v>
      </c>
      <c r="EZ63" s="40" t="e">
        <f>ROUND(+#REF!+EY63,0)</f>
        <v>#REF!</v>
      </c>
    </row>
    <row r="64" spans="1:156" x14ac:dyDescent="0.25">
      <c r="G64" s="41"/>
      <c r="ED64" s="20" t="str">
        <f t="shared" si="586"/>
        <v>May Y5</v>
      </c>
      <c r="EE64" s="40" t="e">
        <f t="shared" si="3"/>
        <v>#REF!</v>
      </c>
      <c r="EF64" s="31" t="s">
        <v>56</v>
      </c>
      <c r="EG64" s="40" t="e">
        <f t="shared" si="587"/>
        <v>#REF!</v>
      </c>
      <c r="EH64" s="40" t="e">
        <f t="shared" si="87"/>
        <v>#REF!</v>
      </c>
      <c r="EJ64" s="20" t="s">
        <v>355</v>
      </c>
      <c r="EK64" s="40" t="e">
        <f>IF(#REF!="monthly",#REF!/12,0)+EK63</f>
        <v>#REF!</v>
      </c>
      <c r="EL64" s="73">
        <f t="shared" si="88"/>
        <v>2.5000000000000001E-3</v>
      </c>
      <c r="EM64" s="40" t="e">
        <f t="shared" ref="EM64:EM71" si="591">ROUND((EK63*EL64),0)</f>
        <v>#REF!</v>
      </c>
      <c r="EN64" s="40" t="e">
        <f t="shared" ref="EN64:EN71" si="592">ROUND(+EN63+EM64,0)</f>
        <v>#REF!</v>
      </c>
      <c r="EP64" s="20" t="str">
        <f t="shared" si="6"/>
        <v>May Y5</v>
      </c>
      <c r="EQ64" s="40" t="e">
        <f>IF(#REF!="monthly",#REF!/12,0)+EQ63</f>
        <v>#REF!</v>
      </c>
      <c r="ER64" s="73">
        <f t="shared" si="588"/>
        <v>2.9999999999999996E-3</v>
      </c>
      <c r="ES64" s="40" t="e">
        <f t="shared" ref="ES64:ES71" si="593">ROUND((EQ63*ER64),0)</f>
        <v>#REF!</v>
      </c>
      <c r="ET64" s="40" t="e">
        <f t="shared" ref="ET64:ET71" si="594">ROUND(+ET63+ES64,0)</f>
        <v>#REF!</v>
      </c>
      <c r="EV64" s="20" t="str">
        <f t="shared" si="589"/>
        <v>May Y5</v>
      </c>
      <c r="EW64" s="40" t="e">
        <f>IF(#REF!="monthly",#REF!/12,0)+EW63</f>
        <v>#REF!</v>
      </c>
      <c r="EX64" s="73">
        <f t="shared" si="590"/>
        <v>3.6666666666666666E-3</v>
      </c>
      <c r="EY64" s="40" t="e">
        <f t="shared" ref="EY64:EY71" si="595">ROUND((EW63*EX64),0)</f>
        <v>#REF!</v>
      </c>
      <c r="EZ64" s="40" t="e">
        <f t="shared" ref="EZ64:EZ71" si="596">ROUND(+EZ63+EY64,0)</f>
        <v>#REF!</v>
      </c>
    </row>
    <row r="65" spans="7:156" x14ac:dyDescent="0.25">
      <c r="G65" s="41"/>
      <c r="BO65" s="41"/>
      <c r="ED65" s="20" t="str">
        <f t="shared" si="586"/>
        <v>Jun Y5</v>
      </c>
      <c r="EE65" s="40" t="e">
        <f t="shared" si="3"/>
        <v>#REF!</v>
      </c>
      <c r="EF65" s="31" t="s">
        <v>56</v>
      </c>
      <c r="EG65" s="40" t="e">
        <f t="shared" si="587"/>
        <v>#REF!</v>
      </c>
      <c r="EH65" s="40" t="e">
        <f t="shared" si="87"/>
        <v>#REF!</v>
      </c>
      <c r="EJ65" s="20" t="s">
        <v>356</v>
      </c>
      <c r="EK65" s="40" t="e">
        <f>IF(#REF!="monthly",#REF!/12,IF(#REF!="quarterly",#REF!/4,IF(#REF!="every 6 months",#REF!/2,0)))+EK64</f>
        <v>#REF!</v>
      </c>
      <c r="EL65" s="73">
        <f t="shared" si="88"/>
        <v>2.5000000000000001E-3</v>
      </c>
      <c r="EM65" s="40" t="e">
        <f t="shared" si="591"/>
        <v>#REF!</v>
      </c>
      <c r="EN65" s="40" t="e">
        <f t="shared" si="592"/>
        <v>#REF!</v>
      </c>
      <c r="EP65" s="20" t="str">
        <f t="shared" si="6"/>
        <v>Jun Y5</v>
      </c>
      <c r="EQ65" s="40" t="e">
        <f>IF(#REF!="monthly",#REF!/12,IF(#REF!="quarterly",#REF!/4,IF(#REF!="every 6 months",#REF!/2,0)))+EQ64</f>
        <v>#REF!</v>
      </c>
      <c r="ER65" s="73">
        <f t="shared" si="588"/>
        <v>2.9999999999999996E-3</v>
      </c>
      <c r="ES65" s="40" t="e">
        <f t="shared" si="593"/>
        <v>#REF!</v>
      </c>
      <c r="ET65" s="40" t="e">
        <f t="shared" si="594"/>
        <v>#REF!</v>
      </c>
      <c r="EV65" s="20" t="str">
        <f t="shared" si="589"/>
        <v>Jun Y5</v>
      </c>
      <c r="EW65" s="40" t="e">
        <f>IF(#REF!="monthly",#REF!/12,IF(#REF!="quarterly",#REF!/4,IF(#REF!="every 6 months",#REF!/2,0)))+EW64</f>
        <v>#REF!</v>
      </c>
      <c r="EX65" s="73">
        <f t="shared" si="590"/>
        <v>3.6666666666666666E-3</v>
      </c>
      <c r="EY65" s="40" t="e">
        <f t="shared" si="595"/>
        <v>#REF!</v>
      </c>
      <c r="EZ65" s="40" t="e">
        <f t="shared" si="596"/>
        <v>#REF!</v>
      </c>
    </row>
    <row r="66" spans="7:156" x14ac:dyDescent="0.25">
      <c r="G66" s="41"/>
      <c r="BO66" s="41"/>
      <c r="ED66" s="20" t="str">
        <f t="shared" si="586"/>
        <v>Jul Y5</v>
      </c>
      <c r="EE66" s="40" t="e">
        <f t="shared" si="3"/>
        <v>#REF!</v>
      </c>
      <c r="EF66" s="31" t="s">
        <v>56</v>
      </c>
      <c r="EG66" s="40" t="e">
        <f t="shared" si="587"/>
        <v>#REF!</v>
      </c>
      <c r="EH66" s="40" t="e">
        <f t="shared" si="87"/>
        <v>#REF!</v>
      </c>
      <c r="EJ66" s="20" t="s">
        <v>357</v>
      </c>
      <c r="EK66" s="40" t="e">
        <f>IF(#REF!="monthly",#REF!/12,0)+EK65</f>
        <v>#REF!</v>
      </c>
      <c r="EL66" s="73">
        <f t="shared" si="88"/>
        <v>2.5000000000000001E-3</v>
      </c>
      <c r="EM66" s="40" t="e">
        <f t="shared" si="591"/>
        <v>#REF!</v>
      </c>
      <c r="EN66" s="40" t="e">
        <f t="shared" si="592"/>
        <v>#REF!</v>
      </c>
      <c r="EP66" s="20" t="str">
        <f t="shared" si="6"/>
        <v>Jul Y5</v>
      </c>
      <c r="EQ66" s="40" t="e">
        <f>IF(#REF!="monthly",#REF!/12,0)+EQ65</f>
        <v>#REF!</v>
      </c>
      <c r="ER66" s="73">
        <f t="shared" si="588"/>
        <v>2.9999999999999996E-3</v>
      </c>
      <c r="ES66" s="40" t="e">
        <f t="shared" si="593"/>
        <v>#REF!</v>
      </c>
      <c r="ET66" s="40" t="e">
        <f t="shared" si="594"/>
        <v>#REF!</v>
      </c>
      <c r="EV66" s="20" t="str">
        <f t="shared" si="589"/>
        <v>Jul Y5</v>
      </c>
      <c r="EW66" s="40" t="e">
        <f>IF(#REF!="monthly",#REF!/12,0)+EW65</f>
        <v>#REF!</v>
      </c>
      <c r="EX66" s="73">
        <f t="shared" si="590"/>
        <v>3.6666666666666666E-3</v>
      </c>
      <c r="EY66" s="40" t="e">
        <f t="shared" si="595"/>
        <v>#REF!</v>
      </c>
      <c r="EZ66" s="40" t="e">
        <f t="shared" si="596"/>
        <v>#REF!</v>
      </c>
    </row>
    <row r="67" spans="7:156" x14ac:dyDescent="0.25">
      <c r="G67" s="41"/>
      <c r="BO67" s="41"/>
      <c r="ED67" s="20" t="str">
        <f t="shared" si="586"/>
        <v>Aug Y5</v>
      </c>
      <c r="EE67" s="40" t="e">
        <f t="shared" si="3"/>
        <v>#REF!</v>
      </c>
      <c r="EF67" s="31" t="s">
        <v>56</v>
      </c>
      <c r="EG67" s="40" t="e">
        <f t="shared" si="587"/>
        <v>#REF!</v>
      </c>
      <c r="EH67" s="40" t="e">
        <f t="shared" si="87"/>
        <v>#REF!</v>
      </c>
      <c r="EJ67" s="20" t="s">
        <v>358</v>
      </c>
      <c r="EK67" s="40" t="e">
        <f>IF(#REF!="monthly",#REF!/12,0)+EK66</f>
        <v>#REF!</v>
      </c>
      <c r="EL67" s="73">
        <f t="shared" si="88"/>
        <v>2.5000000000000001E-3</v>
      </c>
      <c r="EM67" s="40" t="e">
        <f t="shared" si="591"/>
        <v>#REF!</v>
      </c>
      <c r="EN67" s="40" t="e">
        <f t="shared" si="592"/>
        <v>#REF!</v>
      </c>
      <c r="EP67" s="20" t="str">
        <f t="shared" si="6"/>
        <v>Aug Y5</v>
      </c>
      <c r="EQ67" s="40" t="e">
        <f>IF(#REF!="monthly",#REF!/12,0)+EQ66</f>
        <v>#REF!</v>
      </c>
      <c r="ER67" s="73">
        <f t="shared" si="588"/>
        <v>2.9999999999999996E-3</v>
      </c>
      <c r="ES67" s="40" t="e">
        <f t="shared" si="593"/>
        <v>#REF!</v>
      </c>
      <c r="ET67" s="40" t="e">
        <f t="shared" si="594"/>
        <v>#REF!</v>
      </c>
      <c r="EV67" s="20" t="str">
        <f t="shared" si="589"/>
        <v>Aug Y5</v>
      </c>
      <c r="EW67" s="40" t="e">
        <f>IF(#REF!="monthly",#REF!/12,0)+EW66</f>
        <v>#REF!</v>
      </c>
      <c r="EX67" s="73">
        <f t="shared" si="590"/>
        <v>3.6666666666666666E-3</v>
      </c>
      <c r="EY67" s="40" t="e">
        <f t="shared" si="595"/>
        <v>#REF!</v>
      </c>
      <c r="EZ67" s="40" t="e">
        <f t="shared" si="596"/>
        <v>#REF!</v>
      </c>
    </row>
    <row r="68" spans="7:156" x14ac:dyDescent="0.25">
      <c r="G68" s="41"/>
      <c r="BO68" s="41"/>
      <c r="ED68" s="20" t="str">
        <f t="shared" si="586"/>
        <v>Sep Y5</v>
      </c>
      <c r="EE68" s="40" t="e">
        <f t="shared" si="3"/>
        <v>#REF!</v>
      </c>
      <c r="EF68" s="31" t="s">
        <v>56</v>
      </c>
      <c r="EG68" s="40" t="e">
        <f t="shared" si="587"/>
        <v>#REF!</v>
      </c>
      <c r="EH68" s="40" t="e">
        <f t="shared" si="87"/>
        <v>#REF!</v>
      </c>
      <c r="EJ68" s="20" t="s">
        <v>359</v>
      </c>
      <c r="EK68" s="40" t="e">
        <f>IF(#REF!="monthly",#REF!/12,IF(#REF!="quarterly",#REF!/4,0))+EK67</f>
        <v>#REF!</v>
      </c>
      <c r="EL68" s="73">
        <f t="shared" si="88"/>
        <v>2.5000000000000001E-3</v>
      </c>
      <c r="EM68" s="40" t="e">
        <f t="shared" si="591"/>
        <v>#REF!</v>
      </c>
      <c r="EN68" s="40" t="e">
        <f t="shared" si="592"/>
        <v>#REF!</v>
      </c>
      <c r="EP68" s="20" t="str">
        <f t="shared" si="6"/>
        <v>Sep Y5</v>
      </c>
      <c r="EQ68" s="40" t="e">
        <f>IF(#REF!="monthly",#REF!/12,IF(#REF!="quarterly",#REF!/4,0))+EQ67</f>
        <v>#REF!</v>
      </c>
      <c r="ER68" s="73">
        <f t="shared" si="588"/>
        <v>2.9999999999999996E-3</v>
      </c>
      <c r="ES68" s="40" t="e">
        <f t="shared" si="593"/>
        <v>#REF!</v>
      </c>
      <c r="ET68" s="40" t="e">
        <f t="shared" si="594"/>
        <v>#REF!</v>
      </c>
      <c r="EV68" s="20" t="str">
        <f t="shared" si="589"/>
        <v>Sep Y5</v>
      </c>
      <c r="EW68" s="40" t="e">
        <f>IF(#REF!="monthly",#REF!/12,IF(#REF!="quarterly",#REF!/4,0))+EW67</f>
        <v>#REF!</v>
      </c>
      <c r="EX68" s="73">
        <f t="shared" si="590"/>
        <v>3.6666666666666666E-3</v>
      </c>
      <c r="EY68" s="40" t="e">
        <f t="shared" si="595"/>
        <v>#REF!</v>
      </c>
      <c r="EZ68" s="40" t="e">
        <f t="shared" si="596"/>
        <v>#REF!</v>
      </c>
    </row>
    <row r="69" spans="7:156" x14ac:dyDescent="0.25">
      <c r="G69" s="41"/>
      <c r="BO69" s="41"/>
      <c r="ED69" s="20" t="str">
        <f t="shared" si="586"/>
        <v>Oct Y5</v>
      </c>
      <c r="EE69" s="40" t="e">
        <f t="shared" si="3"/>
        <v>#REF!</v>
      </c>
      <c r="EF69" s="31" t="s">
        <v>56</v>
      </c>
      <c r="EG69" s="40" t="e">
        <f t="shared" si="587"/>
        <v>#REF!</v>
      </c>
      <c r="EH69" s="40" t="e">
        <f t="shared" si="87"/>
        <v>#REF!</v>
      </c>
      <c r="EJ69" s="20" t="s">
        <v>360</v>
      </c>
      <c r="EK69" s="40" t="e">
        <f>IF(#REF!="monthly",#REF!/12,0)+EK68</f>
        <v>#REF!</v>
      </c>
      <c r="EL69" s="73">
        <f t="shared" si="88"/>
        <v>2.5000000000000001E-3</v>
      </c>
      <c r="EM69" s="40" t="e">
        <f t="shared" si="591"/>
        <v>#REF!</v>
      </c>
      <c r="EN69" s="40" t="e">
        <f t="shared" si="592"/>
        <v>#REF!</v>
      </c>
      <c r="EP69" s="20" t="str">
        <f t="shared" si="6"/>
        <v>Oct Y5</v>
      </c>
      <c r="EQ69" s="40" t="e">
        <f>IF(#REF!="monthly",#REF!/12,0)+EQ68</f>
        <v>#REF!</v>
      </c>
      <c r="ER69" s="73">
        <f t="shared" si="588"/>
        <v>2.9999999999999996E-3</v>
      </c>
      <c r="ES69" s="40" t="e">
        <f t="shared" si="593"/>
        <v>#REF!</v>
      </c>
      <c r="ET69" s="40" t="e">
        <f t="shared" si="594"/>
        <v>#REF!</v>
      </c>
      <c r="EV69" s="20" t="str">
        <f t="shared" si="589"/>
        <v>Oct Y5</v>
      </c>
      <c r="EW69" s="40" t="e">
        <f>IF(#REF!="monthly",#REF!/12,0)+EW68</f>
        <v>#REF!</v>
      </c>
      <c r="EX69" s="73">
        <f t="shared" si="590"/>
        <v>3.6666666666666666E-3</v>
      </c>
      <c r="EY69" s="40" t="e">
        <f t="shared" si="595"/>
        <v>#REF!</v>
      </c>
      <c r="EZ69" s="40" t="e">
        <f t="shared" si="596"/>
        <v>#REF!</v>
      </c>
    </row>
    <row r="70" spans="7:156" x14ac:dyDescent="0.25">
      <c r="G70" s="41"/>
      <c r="BO70" s="41"/>
      <c r="ED70" s="20" t="str">
        <f t="shared" si="586"/>
        <v>Nov Y5</v>
      </c>
      <c r="EE70" s="40" t="e">
        <f t="shared" si="3"/>
        <v>#REF!</v>
      </c>
      <c r="EF70" s="31" t="s">
        <v>56</v>
      </c>
      <c r="EG70" s="40" t="e">
        <f t="shared" si="587"/>
        <v>#REF!</v>
      </c>
      <c r="EH70" s="40" t="e">
        <f t="shared" si="87"/>
        <v>#REF!</v>
      </c>
      <c r="EJ70" s="20" t="s">
        <v>361</v>
      </c>
      <c r="EK70" s="40" t="e">
        <f>IF(#REF!="monthly",#REF!/12,0)+EK69</f>
        <v>#REF!</v>
      </c>
      <c r="EL70" s="73">
        <f t="shared" si="88"/>
        <v>2.5000000000000001E-3</v>
      </c>
      <c r="EM70" s="40" t="e">
        <f t="shared" si="591"/>
        <v>#REF!</v>
      </c>
      <c r="EN70" s="40" t="e">
        <f t="shared" si="592"/>
        <v>#REF!</v>
      </c>
      <c r="EP70" s="20" t="str">
        <f t="shared" si="6"/>
        <v>Nov Y5</v>
      </c>
      <c r="EQ70" s="40" t="e">
        <f>IF(#REF!="monthly",#REF!/12,0)+EQ69</f>
        <v>#REF!</v>
      </c>
      <c r="ER70" s="73">
        <f t="shared" si="588"/>
        <v>2.9999999999999996E-3</v>
      </c>
      <c r="ES70" s="40" t="e">
        <f t="shared" si="593"/>
        <v>#REF!</v>
      </c>
      <c r="ET70" s="40" t="e">
        <f t="shared" si="594"/>
        <v>#REF!</v>
      </c>
      <c r="EV70" s="20" t="str">
        <f t="shared" si="589"/>
        <v>Nov Y5</v>
      </c>
      <c r="EW70" s="40" t="e">
        <f>IF(#REF!="monthly",#REF!/12,0)+EW69</f>
        <v>#REF!</v>
      </c>
      <c r="EX70" s="73">
        <f t="shared" si="590"/>
        <v>3.6666666666666666E-3</v>
      </c>
      <c r="EY70" s="40" t="e">
        <f t="shared" si="595"/>
        <v>#REF!</v>
      </c>
      <c r="EZ70" s="40" t="e">
        <f t="shared" si="596"/>
        <v>#REF!</v>
      </c>
    </row>
    <row r="71" spans="7:156" x14ac:dyDescent="0.25">
      <c r="G71" s="41"/>
      <c r="BO71" s="41"/>
      <c r="ED71" s="20" t="str">
        <f t="shared" si="586"/>
        <v>Dec Y5</v>
      </c>
      <c r="EE71" s="40" t="e">
        <f t="shared" si="3"/>
        <v>#REF!</v>
      </c>
      <c r="EF71" s="31" t="s">
        <v>56</v>
      </c>
      <c r="EG71" s="40" t="e">
        <f t="shared" si="587"/>
        <v>#REF!</v>
      </c>
      <c r="EH71" s="40" t="e">
        <f t="shared" si="87"/>
        <v>#REF!</v>
      </c>
      <c r="EJ71" s="20" t="s">
        <v>362</v>
      </c>
      <c r="EK71" s="40" t="e">
        <f>IF(#REF!="monthly",#REF!/12,IF(#REF!="quarterly",#REF!/4,IF(#REF!="every 6 months",#REF!/2,IF(#REF!="annually",#REF!,0))))+EK70</f>
        <v>#REF!</v>
      </c>
      <c r="EL71" s="73">
        <f t="shared" si="88"/>
        <v>2.5000000000000001E-3</v>
      </c>
      <c r="EM71" s="40" t="e">
        <f t="shared" si="591"/>
        <v>#REF!</v>
      </c>
      <c r="EN71" s="40" t="e">
        <f t="shared" si="592"/>
        <v>#REF!</v>
      </c>
      <c r="EP71" s="20" t="str">
        <f t="shared" si="6"/>
        <v>Dec Y5</v>
      </c>
      <c r="EQ71" s="40" t="e">
        <f>IF(#REF!="monthly",#REF!/12,IF(#REF!="quarterly",#REF!/4,IF(#REF!="every 6 months",#REF!/2,IF(#REF!="annually",#REF!,0))))+EQ70</f>
        <v>#REF!</v>
      </c>
      <c r="ER71" s="73">
        <f t="shared" si="588"/>
        <v>2.9999999999999996E-3</v>
      </c>
      <c r="ES71" s="40" t="e">
        <f t="shared" si="593"/>
        <v>#REF!</v>
      </c>
      <c r="ET71" s="40" t="e">
        <f t="shared" si="594"/>
        <v>#REF!</v>
      </c>
      <c r="EV71" s="20" t="str">
        <f t="shared" si="589"/>
        <v>Dec Y5</v>
      </c>
      <c r="EW71" s="40" t="e">
        <f>IF(#REF!="monthly",#REF!/12,IF(#REF!="quarterly",#REF!/4,IF(#REF!="every 6 months",#REF!/2,IF(#REF!="annually",#REF!,0))))+EW70</f>
        <v>#REF!</v>
      </c>
      <c r="EX71" s="73">
        <f t="shared" si="590"/>
        <v>3.6666666666666666E-3</v>
      </c>
      <c r="EY71" s="40" t="e">
        <f t="shared" si="595"/>
        <v>#REF!</v>
      </c>
      <c r="EZ71" s="40" t="e">
        <f t="shared" si="596"/>
        <v>#REF!</v>
      </c>
    </row>
    <row r="72" spans="7:156" x14ac:dyDescent="0.25">
      <c r="EB72" s="9" t="s">
        <v>163</v>
      </c>
      <c r="EC72" s="40" t="e">
        <f>+EE71-EE61</f>
        <v>#REF!</v>
      </c>
      <c r="EE72" s="24"/>
      <c r="EF72" s="7"/>
      <c r="EG72" s="40"/>
      <c r="EH72" s="40"/>
      <c r="EJ72" s="7">
        <f>$EJ$2</f>
        <v>367</v>
      </c>
      <c r="EK72" s="24"/>
      <c r="EL72" s="7"/>
      <c r="EM72" s="40"/>
      <c r="EN72" s="40"/>
      <c r="EP72" s="7">
        <f>$EP$2</f>
        <v>355</v>
      </c>
      <c r="EQ72" s="24"/>
      <c r="ER72" s="7"/>
      <c r="ES72" s="40"/>
      <c r="ET72" s="40"/>
      <c r="EV72" s="7">
        <f>$EV$2</f>
        <v>364</v>
      </c>
      <c r="EW72" s="24"/>
      <c r="EX72" s="7"/>
      <c r="EY72" s="40"/>
      <c r="EZ72" s="40"/>
    </row>
    <row r="73" spans="7:156" x14ac:dyDescent="0.25">
      <c r="ED73" s="20" t="str">
        <f t="shared" ref="ED73:ED84" si="597">EP73</f>
        <v>Jan Y6</v>
      </c>
      <c r="EE73" s="40" t="e">
        <f t="shared" ref="EE73:EE135" si="598">EK73+EQ73+EW73</f>
        <v>#REF!</v>
      </c>
      <c r="EF73" s="31" t="s">
        <v>56</v>
      </c>
      <c r="EG73" s="40" t="e">
        <f>EM73+ES73+EY73</f>
        <v>#REF!</v>
      </c>
      <c r="EH73" s="40" t="e">
        <f t="shared" ref="EH73" si="599">EN73+ET73+EZ73</f>
        <v>#REF!</v>
      </c>
      <c r="EJ73" s="20" t="s">
        <v>374</v>
      </c>
      <c r="EK73" s="40" t="e">
        <f>IF(#REF!="monthly",#REF!/12,0)+EK71</f>
        <v>#REF!</v>
      </c>
      <c r="EL73" s="73">
        <f t="shared" ref="EL73" si="600">$EL$2/12</f>
        <v>2.5000000000000001E-3</v>
      </c>
      <c r="EM73" s="40" t="e">
        <f>ROUND((EK71*EL73),0)</f>
        <v>#REF!</v>
      </c>
      <c r="EN73" s="40" t="e">
        <f>ROUND(+EN71+EM73,0)</f>
        <v>#REF!</v>
      </c>
      <c r="EP73" s="20" t="str">
        <f t="shared" si="6"/>
        <v>Jan Y6</v>
      </c>
      <c r="EQ73" s="40" t="e">
        <f>IF(#REF!="monthly",#REF!/12,0)+EQ71</f>
        <v>#REF!</v>
      </c>
      <c r="ER73" s="73">
        <f t="shared" ref="ER73:ER84" si="601">$ER$2/12</f>
        <v>2.9999999999999996E-3</v>
      </c>
      <c r="ES73" s="40" t="e">
        <f>ROUND((EQ71*ER73),0)</f>
        <v>#REF!</v>
      </c>
      <c r="ET73" s="40" t="e">
        <f>ROUND(+ET71+ES73,0)</f>
        <v>#REF!</v>
      </c>
      <c r="EV73" s="20" t="str">
        <f t="shared" ref="EV73:EV84" si="602">EP73</f>
        <v>Jan Y6</v>
      </c>
      <c r="EW73" s="40" t="e">
        <f>IF(#REF!="monthly",#REF!/12,0)+EW71</f>
        <v>#REF!</v>
      </c>
      <c r="EX73" s="73">
        <f t="shared" ref="EX73:EX84" si="603">$EX$2/12</f>
        <v>3.6666666666666666E-3</v>
      </c>
      <c r="EY73" s="40" t="e">
        <f>ROUND((EW71*EX73),0)</f>
        <v>#REF!</v>
      </c>
      <c r="EZ73" s="40" t="e">
        <f>ROUND(+EZ71+EY73,0)</f>
        <v>#REF!</v>
      </c>
    </row>
    <row r="74" spans="7:156" x14ac:dyDescent="0.25">
      <c r="ED74" s="20" t="str">
        <f t="shared" si="597"/>
        <v>Feb Y6</v>
      </c>
      <c r="EE74" s="40" t="e">
        <f t="shared" si="598"/>
        <v>#REF!</v>
      </c>
      <c r="EF74" s="31" t="s">
        <v>56</v>
      </c>
      <c r="EG74" s="40" t="e">
        <f t="shared" ref="EG74:EG84" si="604">EM74+ES74+EY74</f>
        <v>#REF!</v>
      </c>
      <c r="EH74" s="40" t="e">
        <f t="shared" si="87"/>
        <v>#REF!</v>
      </c>
      <c r="EJ74" s="20" t="s">
        <v>363</v>
      </c>
      <c r="EK74" s="40" t="e">
        <f>IF(#REF!="monthly",#REF!/12,0)+EK73</f>
        <v>#REF!</v>
      </c>
      <c r="EL74" s="73">
        <f t="shared" si="88"/>
        <v>2.5000000000000001E-3</v>
      </c>
      <c r="EM74" s="40" t="e">
        <f>ROUND((EK73*EL74),0)</f>
        <v>#REF!</v>
      </c>
      <c r="EN74" s="40" t="e">
        <f>ROUND(+EN73+EM74,0)</f>
        <v>#REF!</v>
      </c>
      <c r="EP74" s="20" t="str">
        <f t="shared" ref="EP74:EP84" si="605">EJ74</f>
        <v>Feb Y6</v>
      </c>
      <c r="EQ74" s="40" t="e">
        <f>IF(#REF!="monthly",#REF!/12,0)+EQ73</f>
        <v>#REF!</v>
      </c>
      <c r="ER74" s="73">
        <f t="shared" si="601"/>
        <v>2.9999999999999996E-3</v>
      </c>
      <c r="ES74" s="40" t="e">
        <f>ROUND((EQ73*ER74),0)</f>
        <v>#REF!</v>
      </c>
      <c r="ET74" s="40" t="e">
        <f>ROUND(+ET73+ES74,0)</f>
        <v>#REF!</v>
      </c>
      <c r="EV74" s="20" t="str">
        <f t="shared" si="602"/>
        <v>Feb Y6</v>
      </c>
      <c r="EW74" s="40" t="e">
        <f>IF(#REF!="monthly",#REF!/12,0)+EW73</f>
        <v>#REF!</v>
      </c>
      <c r="EX74" s="73">
        <f t="shared" si="603"/>
        <v>3.6666666666666666E-3</v>
      </c>
      <c r="EY74" s="40" t="e">
        <f>ROUND((EW73*EX74),0)</f>
        <v>#REF!</v>
      </c>
      <c r="EZ74" s="40" t="e">
        <f>ROUND(+EZ73+EY74,0)</f>
        <v>#REF!</v>
      </c>
    </row>
    <row r="75" spans="7:156" x14ac:dyDescent="0.25">
      <c r="ED75" s="20" t="str">
        <f t="shared" si="597"/>
        <v>Mar Y6</v>
      </c>
      <c r="EE75" s="40" t="e">
        <f t="shared" si="598"/>
        <v>#REF!</v>
      </c>
      <c r="EF75" s="31" t="s">
        <v>56</v>
      </c>
      <c r="EG75" s="40" t="e">
        <f t="shared" si="604"/>
        <v>#REF!</v>
      </c>
      <c r="EH75" s="40" t="e">
        <f t="shared" si="87"/>
        <v>#REF!</v>
      </c>
      <c r="EJ75" s="20" t="s">
        <v>364</v>
      </c>
      <c r="EK75" s="40" t="e">
        <f>IF(#REF!="monthly",#REF!/12,IF(#REF!="quarterly",#REF!/4,0))+EK74</f>
        <v>#REF!</v>
      </c>
      <c r="EL75" s="73">
        <f t="shared" si="88"/>
        <v>2.5000000000000001E-3</v>
      </c>
      <c r="EM75" s="40" t="e">
        <f t="shared" ref="EM75:EM84" si="606">ROUND((EK74*EL75),0)</f>
        <v>#REF!</v>
      </c>
      <c r="EN75" s="40" t="e">
        <f t="shared" ref="EN75:EN84" si="607">ROUND(+EN74+EM75,0)</f>
        <v>#REF!</v>
      </c>
      <c r="EP75" s="20" t="str">
        <f t="shared" si="605"/>
        <v>Mar Y6</v>
      </c>
      <c r="EQ75" s="40" t="e">
        <f>IF(#REF!="monthly",#REF!/12,IF(#REF!="quarterly",#REF!/4,0))+EQ74</f>
        <v>#REF!</v>
      </c>
      <c r="ER75" s="73">
        <f t="shared" si="601"/>
        <v>2.9999999999999996E-3</v>
      </c>
      <c r="ES75" s="40" t="e">
        <f t="shared" ref="ES75:ES84" si="608">ROUND((EQ74*ER75),0)</f>
        <v>#REF!</v>
      </c>
      <c r="ET75" s="40" t="e">
        <f t="shared" ref="ET75:ET84" si="609">ROUND(+ET74+ES75,0)</f>
        <v>#REF!</v>
      </c>
      <c r="EV75" s="20" t="str">
        <f t="shared" si="602"/>
        <v>Mar Y6</v>
      </c>
      <c r="EW75" s="40" t="e">
        <f>IF(#REF!="monthly",#REF!/12,IF(#REF!="quarterly",#REF!/4,0))+EW74</f>
        <v>#REF!</v>
      </c>
      <c r="EX75" s="73">
        <f t="shared" si="603"/>
        <v>3.6666666666666666E-3</v>
      </c>
      <c r="EY75" s="40" t="e">
        <f t="shared" ref="EY75:EY84" si="610">ROUND((EW74*EX75),0)</f>
        <v>#REF!</v>
      </c>
      <c r="EZ75" s="40" t="e">
        <f t="shared" ref="EZ75:EZ84" si="611">ROUND(+EZ74+EY75,0)</f>
        <v>#REF!</v>
      </c>
    </row>
    <row r="76" spans="7:156" x14ac:dyDescent="0.25">
      <c r="ED76" s="20" t="str">
        <f t="shared" si="597"/>
        <v>Apr Y6</v>
      </c>
      <c r="EE76" s="40" t="e">
        <f t="shared" si="598"/>
        <v>#REF!</v>
      </c>
      <c r="EF76" s="31" t="s">
        <v>56</v>
      </c>
      <c r="EG76" s="40" t="e">
        <f t="shared" si="604"/>
        <v>#REF!</v>
      </c>
      <c r="EH76" s="40" t="e">
        <f t="shared" si="87"/>
        <v>#REF!</v>
      </c>
      <c r="EJ76" s="20" t="s">
        <v>365</v>
      </c>
      <c r="EK76" s="40" t="e">
        <f>IF(#REF!="monthly",#REF!/12,0)+EK75</f>
        <v>#REF!</v>
      </c>
      <c r="EL76" s="73">
        <f t="shared" si="88"/>
        <v>2.5000000000000001E-3</v>
      </c>
      <c r="EM76" s="40" t="e">
        <f t="shared" si="606"/>
        <v>#REF!</v>
      </c>
      <c r="EN76" s="40" t="e">
        <f t="shared" si="607"/>
        <v>#REF!</v>
      </c>
      <c r="EP76" s="20" t="str">
        <f t="shared" si="605"/>
        <v>Apr Y6</v>
      </c>
      <c r="EQ76" s="40" t="e">
        <f>IF(#REF!="monthly",#REF!/12,0)+EQ75</f>
        <v>#REF!</v>
      </c>
      <c r="ER76" s="73">
        <f t="shared" si="601"/>
        <v>2.9999999999999996E-3</v>
      </c>
      <c r="ES76" s="40" t="e">
        <f t="shared" si="608"/>
        <v>#REF!</v>
      </c>
      <c r="ET76" s="40" t="e">
        <f t="shared" si="609"/>
        <v>#REF!</v>
      </c>
      <c r="EV76" s="20" t="str">
        <f t="shared" si="602"/>
        <v>Apr Y6</v>
      </c>
      <c r="EW76" s="40" t="e">
        <f>IF(#REF!="monthly",#REF!/12,0)+EW75</f>
        <v>#REF!</v>
      </c>
      <c r="EX76" s="73">
        <f t="shared" si="603"/>
        <v>3.6666666666666666E-3</v>
      </c>
      <c r="EY76" s="40" t="e">
        <f t="shared" si="610"/>
        <v>#REF!</v>
      </c>
      <c r="EZ76" s="40" t="e">
        <f t="shared" si="611"/>
        <v>#REF!</v>
      </c>
    </row>
    <row r="77" spans="7:156" x14ac:dyDescent="0.25">
      <c r="ED77" s="20" t="str">
        <f t="shared" si="597"/>
        <v>May Y6</v>
      </c>
      <c r="EE77" s="40" t="e">
        <f t="shared" si="598"/>
        <v>#REF!</v>
      </c>
      <c r="EF77" s="31" t="s">
        <v>56</v>
      </c>
      <c r="EG77" s="40" t="e">
        <f t="shared" si="604"/>
        <v>#REF!</v>
      </c>
      <c r="EH77" s="40" t="e">
        <f t="shared" si="87"/>
        <v>#REF!</v>
      </c>
      <c r="EJ77" s="20" t="s">
        <v>366</v>
      </c>
      <c r="EK77" s="40" t="e">
        <f>IF(#REF!="monthly",#REF!/12,0)+EK76</f>
        <v>#REF!</v>
      </c>
      <c r="EL77" s="73">
        <f t="shared" si="88"/>
        <v>2.5000000000000001E-3</v>
      </c>
      <c r="EM77" s="40" t="e">
        <f t="shared" si="606"/>
        <v>#REF!</v>
      </c>
      <c r="EN77" s="40" t="e">
        <f t="shared" si="607"/>
        <v>#REF!</v>
      </c>
      <c r="EP77" s="20" t="str">
        <f t="shared" si="605"/>
        <v>May Y6</v>
      </c>
      <c r="EQ77" s="40" t="e">
        <f>IF(#REF!="monthly",#REF!/12,0)+EQ76</f>
        <v>#REF!</v>
      </c>
      <c r="ER77" s="73">
        <f t="shared" si="601"/>
        <v>2.9999999999999996E-3</v>
      </c>
      <c r="ES77" s="40" t="e">
        <f t="shared" si="608"/>
        <v>#REF!</v>
      </c>
      <c r="ET77" s="40" t="e">
        <f t="shared" si="609"/>
        <v>#REF!</v>
      </c>
      <c r="EV77" s="20" t="str">
        <f t="shared" si="602"/>
        <v>May Y6</v>
      </c>
      <c r="EW77" s="40" t="e">
        <f>IF(#REF!="monthly",#REF!/12,0)+EW76</f>
        <v>#REF!</v>
      </c>
      <c r="EX77" s="73">
        <f t="shared" si="603"/>
        <v>3.6666666666666666E-3</v>
      </c>
      <c r="EY77" s="40" t="e">
        <f t="shared" si="610"/>
        <v>#REF!</v>
      </c>
      <c r="EZ77" s="40" t="e">
        <f t="shared" si="611"/>
        <v>#REF!</v>
      </c>
    </row>
    <row r="78" spans="7:156" x14ac:dyDescent="0.25">
      <c r="ED78" s="20" t="str">
        <f t="shared" si="597"/>
        <v>Jun Y6</v>
      </c>
      <c r="EE78" s="40" t="e">
        <f t="shared" si="598"/>
        <v>#REF!</v>
      </c>
      <c r="EF78" s="31" t="s">
        <v>56</v>
      </c>
      <c r="EG78" s="40" t="e">
        <f t="shared" si="604"/>
        <v>#REF!</v>
      </c>
      <c r="EH78" s="40" t="e">
        <f t="shared" si="87"/>
        <v>#REF!</v>
      </c>
      <c r="EJ78" s="20" t="s">
        <v>367</v>
      </c>
      <c r="EK78" s="40" t="e">
        <f>IF(#REF!="monthly",#REF!/12,IF(#REF!="quarterly",#REF!/4,IF(#REF!="every 6 months",#REF!/2,0)))+EK77</f>
        <v>#REF!</v>
      </c>
      <c r="EL78" s="73">
        <f t="shared" si="88"/>
        <v>2.5000000000000001E-3</v>
      </c>
      <c r="EM78" s="40" t="e">
        <f t="shared" si="606"/>
        <v>#REF!</v>
      </c>
      <c r="EN78" s="40" t="e">
        <f t="shared" si="607"/>
        <v>#REF!</v>
      </c>
      <c r="EP78" s="20" t="str">
        <f t="shared" si="605"/>
        <v>Jun Y6</v>
      </c>
      <c r="EQ78" s="40" t="e">
        <f>IF(#REF!="monthly",#REF!/12,IF(#REF!="quarterly",#REF!/4,IF(#REF!="every 6 months",#REF!/2,0)))+EQ77</f>
        <v>#REF!</v>
      </c>
      <c r="ER78" s="73">
        <f t="shared" si="601"/>
        <v>2.9999999999999996E-3</v>
      </c>
      <c r="ES78" s="40" t="e">
        <f t="shared" si="608"/>
        <v>#REF!</v>
      </c>
      <c r="ET78" s="40" t="e">
        <f t="shared" si="609"/>
        <v>#REF!</v>
      </c>
      <c r="EV78" s="20" t="str">
        <f t="shared" si="602"/>
        <v>Jun Y6</v>
      </c>
      <c r="EW78" s="40" t="e">
        <f>IF(#REF!="monthly",#REF!/12,IF(#REF!="quarterly",#REF!/4,IF(#REF!="every 6 months",#REF!/2,0)))+EW77</f>
        <v>#REF!</v>
      </c>
      <c r="EX78" s="73">
        <f t="shared" si="603"/>
        <v>3.6666666666666666E-3</v>
      </c>
      <c r="EY78" s="40" t="e">
        <f t="shared" si="610"/>
        <v>#REF!</v>
      </c>
      <c r="EZ78" s="40" t="e">
        <f t="shared" si="611"/>
        <v>#REF!</v>
      </c>
    </row>
    <row r="79" spans="7:156" x14ac:dyDescent="0.25">
      <c r="ED79" s="20" t="str">
        <f t="shared" si="597"/>
        <v>Jul Y6</v>
      </c>
      <c r="EE79" s="40" t="e">
        <f t="shared" si="598"/>
        <v>#REF!</v>
      </c>
      <c r="EF79" s="31" t="s">
        <v>56</v>
      </c>
      <c r="EG79" s="40" t="e">
        <f t="shared" si="604"/>
        <v>#REF!</v>
      </c>
      <c r="EH79" s="40" t="e">
        <f t="shared" si="87"/>
        <v>#REF!</v>
      </c>
      <c r="EJ79" s="20" t="s">
        <v>368</v>
      </c>
      <c r="EK79" s="40" t="e">
        <f>IF(#REF!="monthly",#REF!/12,0)+EK78</f>
        <v>#REF!</v>
      </c>
      <c r="EL79" s="73">
        <f t="shared" si="88"/>
        <v>2.5000000000000001E-3</v>
      </c>
      <c r="EM79" s="40" t="e">
        <f t="shared" si="606"/>
        <v>#REF!</v>
      </c>
      <c r="EN79" s="40" t="e">
        <f t="shared" si="607"/>
        <v>#REF!</v>
      </c>
      <c r="EP79" s="20" t="str">
        <f t="shared" si="605"/>
        <v>Jul Y6</v>
      </c>
      <c r="EQ79" s="40" t="e">
        <f>IF(#REF!="monthly",#REF!/12,0)+EQ78</f>
        <v>#REF!</v>
      </c>
      <c r="ER79" s="73">
        <f t="shared" si="601"/>
        <v>2.9999999999999996E-3</v>
      </c>
      <c r="ES79" s="40" t="e">
        <f t="shared" si="608"/>
        <v>#REF!</v>
      </c>
      <c r="ET79" s="40" t="e">
        <f t="shared" si="609"/>
        <v>#REF!</v>
      </c>
      <c r="EV79" s="20" t="str">
        <f t="shared" si="602"/>
        <v>Jul Y6</v>
      </c>
      <c r="EW79" s="40" t="e">
        <f>IF(#REF!="monthly",#REF!/12,0)+EW78</f>
        <v>#REF!</v>
      </c>
      <c r="EX79" s="73">
        <f t="shared" si="603"/>
        <v>3.6666666666666666E-3</v>
      </c>
      <c r="EY79" s="40" t="e">
        <f t="shared" si="610"/>
        <v>#REF!</v>
      </c>
      <c r="EZ79" s="40" t="e">
        <f t="shared" si="611"/>
        <v>#REF!</v>
      </c>
    </row>
    <row r="80" spans="7:156" x14ac:dyDescent="0.25">
      <c r="ED80" s="20" t="str">
        <f t="shared" si="597"/>
        <v>Aug Y6</v>
      </c>
      <c r="EE80" s="40" t="e">
        <f t="shared" si="598"/>
        <v>#REF!</v>
      </c>
      <c r="EF80" s="31" t="s">
        <v>56</v>
      </c>
      <c r="EG80" s="40" t="e">
        <f t="shared" si="604"/>
        <v>#REF!</v>
      </c>
      <c r="EH80" s="40" t="e">
        <f t="shared" si="87"/>
        <v>#REF!</v>
      </c>
      <c r="EJ80" s="20" t="s">
        <v>369</v>
      </c>
      <c r="EK80" s="40" t="e">
        <f>IF(#REF!="monthly",#REF!/12,0)+EK79</f>
        <v>#REF!</v>
      </c>
      <c r="EL80" s="73">
        <f t="shared" si="88"/>
        <v>2.5000000000000001E-3</v>
      </c>
      <c r="EM80" s="40" t="e">
        <f t="shared" si="606"/>
        <v>#REF!</v>
      </c>
      <c r="EN80" s="40" t="e">
        <f t="shared" si="607"/>
        <v>#REF!</v>
      </c>
      <c r="EP80" s="20" t="str">
        <f t="shared" si="605"/>
        <v>Aug Y6</v>
      </c>
      <c r="EQ80" s="40" t="e">
        <f>IF(#REF!="monthly",#REF!/12,0)+EQ79</f>
        <v>#REF!</v>
      </c>
      <c r="ER80" s="73">
        <f t="shared" si="601"/>
        <v>2.9999999999999996E-3</v>
      </c>
      <c r="ES80" s="40" t="e">
        <f t="shared" si="608"/>
        <v>#REF!</v>
      </c>
      <c r="ET80" s="40" t="e">
        <f t="shared" si="609"/>
        <v>#REF!</v>
      </c>
      <c r="EV80" s="20" t="str">
        <f t="shared" si="602"/>
        <v>Aug Y6</v>
      </c>
      <c r="EW80" s="40" t="e">
        <f>IF(#REF!="monthly",#REF!/12,0)+EW79</f>
        <v>#REF!</v>
      </c>
      <c r="EX80" s="73">
        <f t="shared" si="603"/>
        <v>3.6666666666666666E-3</v>
      </c>
      <c r="EY80" s="40" t="e">
        <f t="shared" si="610"/>
        <v>#REF!</v>
      </c>
      <c r="EZ80" s="40" t="e">
        <f t="shared" si="611"/>
        <v>#REF!</v>
      </c>
    </row>
    <row r="81" spans="132:156" x14ac:dyDescent="0.25">
      <c r="ED81" s="20" t="str">
        <f t="shared" si="597"/>
        <v>Sep Y6</v>
      </c>
      <c r="EE81" s="40" t="e">
        <f t="shared" si="598"/>
        <v>#REF!</v>
      </c>
      <c r="EF81" s="31" t="s">
        <v>56</v>
      </c>
      <c r="EG81" s="40" t="e">
        <f t="shared" si="604"/>
        <v>#REF!</v>
      </c>
      <c r="EH81" s="40" t="e">
        <f t="shared" si="87"/>
        <v>#REF!</v>
      </c>
      <c r="EJ81" s="20" t="s">
        <v>370</v>
      </c>
      <c r="EK81" s="40" t="e">
        <f>IF(#REF!="monthly",#REF!/12,IF(#REF!="quarterly",#REF!/4,0))+EK80</f>
        <v>#REF!</v>
      </c>
      <c r="EL81" s="73">
        <f t="shared" si="88"/>
        <v>2.5000000000000001E-3</v>
      </c>
      <c r="EM81" s="40" t="e">
        <f t="shared" si="606"/>
        <v>#REF!</v>
      </c>
      <c r="EN81" s="40" t="e">
        <f t="shared" si="607"/>
        <v>#REF!</v>
      </c>
      <c r="EP81" s="20" t="str">
        <f t="shared" si="605"/>
        <v>Sep Y6</v>
      </c>
      <c r="EQ81" s="40" t="e">
        <f>IF(#REF!="monthly",#REF!/12,IF(#REF!="quarterly",#REF!/4,0))+EQ80</f>
        <v>#REF!</v>
      </c>
      <c r="ER81" s="73">
        <f t="shared" si="601"/>
        <v>2.9999999999999996E-3</v>
      </c>
      <c r="ES81" s="40" t="e">
        <f t="shared" si="608"/>
        <v>#REF!</v>
      </c>
      <c r="ET81" s="40" t="e">
        <f t="shared" si="609"/>
        <v>#REF!</v>
      </c>
      <c r="EV81" s="20" t="str">
        <f t="shared" si="602"/>
        <v>Sep Y6</v>
      </c>
      <c r="EW81" s="40" t="e">
        <f>IF(#REF!="monthly",#REF!/12,IF(#REF!="quarterly",#REF!/4,0))+EW80</f>
        <v>#REF!</v>
      </c>
      <c r="EX81" s="73">
        <f t="shared" si="603"/>
        <v>3.6666666666666666E-3</v>
      </c>
      <c r="EY81" s="40" t="e">
        <f t="shared" si="610"/>
        <v>#REF!</v>
      </c>
      <c r="EZ81" s="40" t="e">
        <f t="shared" si="611"/>
        <v>#REF!</v>
      </c>
    </row>
    <row r="82" spans="132:156" x14ac:dyDescent="0.25">
      <c r="ED82" s="20" t="str">
        <f t="shared" si="597"/>
        <v>Oct Y6</v>
      </c>
      <c r="EE82" s="40" t="e">
        <f t="shared" si="598"/>
        <v>#REF!</v>
      </c>
      <c r="EF82" s="31" t="s">
        <v>56</v>
      </c>
      <c r="EG82" s="40" t="e">
        <f t="shared" si="604"/>
        <v>#REF!</v>
      </c>
      <c r="EH82" s="40" t="e">
        <f t="shared" si="87"/>
        <v>#REF!</v>
      </c>
      <c r="EJ82" s="20" t="s">
        <v>371</v>
      </c>
      <c r="EK82" s="40" t="e">
        <f>IF(#REF!="monthly",#REF!/12,0)+EK81</f>
        <v>#REF!</v>
      </c>
      <c r="EL82" s="73">
        <f t="shared" si="88"/>
        <v>2.5000000000000001E-3</v>
      </c>
      <c r="EM82" s="40" t="e">
        <f t="shared" si="606"/>
        <v>#REF!</v>
      </c>
      <c r="EN82" s="40" t="e">
        <f t="shared" si="607"/>
        <v>#REF!</v>
      </c>
      <c r="EP82" s="20" t="str">
        <f t="shared" si="605"/>
        <v>Oct Y6</v>
      </c>
      <c r="EQ82" s="40" t="e">
        <f>IF(#REF!="monthly",#REF!/12,0)+EQ81</f>
        <v>#REF!</v>
      </c>
      <c r="ER82" s="73">
        <f t="shared" si="601"/>
        <v>2.9999999999999996E-3</v>
      </c>
      <c r="ES82" s="40" t="e">
        <f t="shared" si="608"/>
        <v>#REF!</v>
      </c>
      <c r="ET82" s="40" t="e">
        <f t="shared" si="609"/>
        <v>#REF!</v>
      </c>
      <c r="EV82" s="20" t="str">
        <f t="shared" si="602"/>
        <v>Oct Y6</v>
      </c>
      <c r="EW82" s="40" t="e">
        <f>IF(#REF!="monthly",#REF!/12,0)+EW81</f>
        <v>#REF!</v>
      </c>
      <c r="EX82" s="73">
        <f t="shared" si="603"/>
        <v>3.6666666666666666E-3</v>
      </c>
      <c r="EY82" s="40" t="e">
        <f t="shared" si="610"/>
        <v>#REF!</v>
      </c>
      <c r="EZ82" s="40" t="e">
        <f t="shared" si="611"/>
        <v>#REF!</v>
      </c>
    </row>
    <row r="83" spans="132:156" x14ac:dyDescent="0.25">
      <c r="ED83" s="20" t="str">
        <f t="shared" si="597"/>
        <v>Nov Y6</v>
      </c>
      <c r="EE83" s="40" t="e">
        <f t="shared" si="598"/>
        <v>#REF!</v>
      </c>
      <c r="EF83" s="31" t="s">
        <v>56</v>
      </c>
      <c r="EG83" s="40" t="e">
        <f t="shared" si="604"/>
        <v>#REF!</v>
      </c>
      <c r="EH83" s="40" t="e">
        <f t="shared" si="87"/>
        <v>#REF!</v>
      </c>
      <c r="EJ83" s="20" t="s">
        <v>372</v>
      </c>
      <c r="EK83" s="40" t="e">
        <f>IF(#REF!="monthly",#REF!/12,0)+EK82</f>
        <v>#REF!</v>
      </c>
      <c r="EL83" s="73">
        <f t="shared" si="88"/>
        <v>2.5000000000000001E-3</v>
      </c>
      <c r="EM83" s="40" t="e">
        <f t="shared" si="606"/>
        <v>#REF!</v>
      </c>
      <c r="EN83" s="40" t="e">
        <f t="shared" si="607"/>
        <v>#REF!</v>
      </c>
      <c r="EP83" s="20" t="str">
        <f t="shared" si="605"/>
        <v>Nov Y6</v>
      </c>
      <c r="EQ83" s="40" t="e">
        <f>IF(#REF!="monthly",#REF!/12,0)+EQ82</f>
        <v>#REF!</v>
      </c>
      <c r="ER83" s="73">
        <f t="shared" si="601"/>
        <v>2.9999999999999996E-3</v>
      </c>
      <c r="ES83" s="40" t="e">
        <f t="shared" si="608"/>
        <v>#REF!</v>
      </c>
      <c r="ET83" s="40" t="e">
        <f t="shared" si="609"/>
        <v>#REF!</v>
      </c>
      <c r="EV83" s="20" t="str">
        <f t="shared" si="602"/>
        <v>Nov Y6</v>
      </c>
      <c r="EW83" s="40" t="e">
        <f>IF(#REF!="monthly",#REF!/12,0)+EW82</f>
        <v>#REF!</v>
      </c>
      <c r="EX83" s="73">
        <f t="shared" si="603"/>
        <v>3.6666666666666666E-3</v>
      </c>
      <c r="EY83" s="40" t="e">
        <f t="shared" si="610"/>
        <v>#REF!</v>
      </c>
      <c r="EZ83" s="40" t="e">
        <f t="shared" si="611"/>
        <v>#REF!</v>
      </c>
    </row>
    <row r="84" spans="132:156" x14ac:dyDescent="0.25">
      <c r="ED84" s="20" t="str">
        <f t="shared" si="597"/>
        <v>Dec Y6</v>
      </c>
      <c r="EE84" s="40" t="e">
        <f t="shared" si="598"/>
        <v>#REF!</v>
      </c>
      <c r="EF84" s="31" t="s">
        <v>56</v>
      </c>
      <c r="EG84" s="40" t="e">
        <f t="shared" si="604"/>
        <v>#REF!</v>
      </c>
      <c r="EH84" s="40" t="e">
        <f t="shared" si="87"/>
        <v>#REF!</v>
      </c>
      <c r="EJ84" s="20" t="s">
        <v>373</v>
      </c>
      <c r="EK84" s="40" t="e">
        <f>IF(#REF!="monthly",#REF!/12,IF(#REF!="quarterly",#REF!/4,IF(#REF!="every 6 months",#REF!/2,IF(#REF!="annually",#REF!,0))))+EK83</f>
        <v>#REF!</v>
      </c>
      <c r="EL84" s="73">
        <f t="shared" si="88"/>
        <v>2.5000000000000001E-3</v>
      </c>
      <c r="EM84" s="40" t="e">
        <f t="shared" si="606"/>
        <v>#REF!</v>
      </c>
      <c r="EN84" s="40" t="e">
        <f t="shared" si="607"/>
        <v>#REF!</v>
      </c>
      <c r="EP84" s="20" t="str">
        <f t="shared" si="605"/>
        <v>Dec Y6</v>
      </c>
      <c r="EQ84" s="40" t="e">
        <f>IF(#REF!="monthly",#REF!/12,IF(#REF!="quarterly",#REF!/4,IF(#REF!="every 6 months",#REF!/2,IF(#REF!="annually",#REF!,0))))+EQ83</f>
        <v>#REF!</v>
      </c>
      <c r="ER84" s="73">
        <f t="shared" si="601"/>
        <v>2.9999999999999996E-3</v>
      </c>
      <c r="ES84" s="40" t="e">
        <f t="shared" si="608"/>
        <v>#REF!</v>
      </c>
      <c r="ET84" s="40" t="e">
        <f t="shared" si="609"/>
        <v>#REF!</v>
      </c>
      <c r="EV84" s="20" t="str">
        <f t="shared" si="602"/>
        <v>Dec Y6</v>
      </c>
      <c r="EW84" s="40" t="e">
        <f>IF(#REF!="monthly",#REF!/12,IF(#REF!="quarterly",#REF!/4,IF(#REF!="every 6 months",#REF!/2,IF(#REF!="annually",#REF!,0))))+EW83</f>
        <v>#REF!</v>
      </c>
      <c r="EX84" s="73">
        <f t="shared" si="603"/>
        <v>3.6666666666666666E-3</v>
      </c>
      <c r="EY84" s="40" t="e">
        <f t="shared" si="610"/>
        <v>#REF!</v>
      </c>
      <c r="EZ84" s="40" t="e">
        <f t="shared" si="611"/>
        <v>#REF!</v>
      </c>
    </row>
    <row r="85" spans="132:156" x14ac:dyDescent="0.25">
      <c r="EB85" s="9" t="s">
        <v>163</v>
      </c>
      <c r="EC85" s="40" t="e">
        <f>+EE84-EE71</f>
        <v>#REF!</v>
      </c>
      <c r="EE85" s="24"/>
      <c r="EF85" s="7"/>
      <c r="EG85" s="40"/>
      <c r="EH85" s="40"/>
      <c r="EJ85" s="7">
        <f>$EJ$2</f>
        <v>367</v>
      </c>
      <c r="EK85" s="24"/>
      <c r="EL85" s="7"/>
      <c r="EM85" s="40"/>
      <c r="EN85" s="40"/>
      <c r="EP85" s="7">
        <f>$EP$2</f>
        <v>355</v>
      </c>
      <c r="EQ85" s="24"/>
      <c r="ER85" s="7"/>
      <c r="ES85" s="40"/>
      <c r="ET85" s="40"/>
      <c r="EV85" s="7">
        <f>$EV$2</f>
        <v>364</v>
      </c>
      <c r="EW85" s="24"/>
      <c r="EX85" s="7"/>
      <c r="EY85" s="40"/>
      <c r="EZ85" s="40"/>
    </row>
    <row r="86" spans="132:156" x14ac:dyDescent="0.25">
      <c r="ED86" s="20" t="str">
        <f t="shared" ref="ED86:ED97" si="612">EP86</f>
        <v>Jan Y7</v>
      </c>
      <c r="EE86" s="40" t="e">
        <f t="shared" si="598"/>
        <v>#REF!</v>
      </c>
      <c r="EF86" s="31" t="s">
        <v>56</v>
      </c>
      <c r="EG86" s="40" t="e">
        <f>EM86+ES86+EY86</f>
        <v>#REF!</v>
      </c>
      <c r="EH86" s="40" t="e">
        <f t="shared" ref="EH86:EH136" si="613">EN86+ET86+EZ86</f>
        <v>#REF!</v>
      </c>
      <c r="EJ86" s="20" t="s">
        <v>386</v>
      </c>
      <c r="EK86" s="40" t="e">
        <f>IF(#REF!="monthly",#REF!/12,0)+EK84</f>
        <v>#REF!</v>
      </c>
      <c r="EL86" s="73">
        <f t="shared" ref="EL86:EL136" si="614">$EL$2/12</f>
        <v>2.5000000000000001E-3</v>
      </c>
      <c r="EM86" s="40" t="e">
        <f>ROUND((EK84*EL86),0)</f>
        <v>#REF!</v>
      </c>
      <c r="EN86" s="40" t="e">
        <f>ROUND(+EN84+EM86,0)</f>
        <v>#REF!</v>
      </c>
      <c r="EP86" s="20" t="str">
        <f t="shared" ref="EP86:EP97" si="615">EJ86</f>
        <v>Jan Y7</v>
      </c>
      <c r="EQ86" s="40" t="e">
        <f>IF(#REF!="monthly",#REF!/12,0)+EQ84</f>
        <v>#REF!</v>
      </c>
      <c r="ER86" s="73">
        <f t="shared" ref="ER86:ER97" si="616">$ER$2/12</f>
        <v>2.9999999999999996E-3</v>
      </c>
      <c r="ES86" s="40" t="e">
        <f>ROUND((EQ84*ER86),0)</f>
        <v>#REF!</v>
      </c>
      <c r="ET86" s="40" t="e">
        <f>ROUND(+ET84+ES86,0)</f>
        <v>#REF!</v>
      </c>
      <c r="EV86" s="20" t="str">
        <f t="shared" ref="EV86:EV97" si="617">EP86</f>
        <v>Jan Y7</v>
      </c>
      <c r="EW86" s="40" t="e">
        <f>IF(#REF!="monthly",#REF!/12,0)+EW84</f>
        <v>#REF!</v>
      </c>
      <c r="EX86" s="73">
        <f t="shared" ref="EX86:EX97" si="618">$EX$2/12</f>
        <v>3.6666666666666666E-3</v>
      </c>
      <c r="EY86" s="40" t="e">
        <f>ROUND((EW84*EX86),0)</f>
        <v>#REF!</v>
      </c>
      <c r="EZ86" s="40" t="e">
        <f>ROUND(+EZ84+EY86,0)</f>
        <v>#REF!</v>
      </c>
    </row>
    <row r="87" spans="132:156" x14ac:dyDescent="0.25">
      <c r="ED87" s="20" t="str">
        <f t="shared" si="612"/>
        <v>Feb Y7</v>
      </c>
      <c r="EE87" s="40" t="e">
        <f t="shared" si="598"/>
        <v>#REF!</v>
      </c>
      <c r="EF87" s="31" t="s">
        <v>56</v>
      </c>
      <c r="EG87" s="40" t="e">
        <f t="shared" ref="EG87:EG97" si="619">EM87+ES87+EY87</f>
        <v>#REF!</v>
      </c>
      <c r="EH87" s="40" t="e">
        <f t="shared" si="613"/>
        <v>#REF!</v>
      </c>
      <c r="EJ87" s="20" t="s">
        <v>375</v>
      </c>
      <c r="EK87" s="40" t="e">
        <f>IF(#REF!="monthly",#REF!/12,0)+EK86</f>
        <v>#REF!</v>
      </c>
      <c r="EL87" s="73">
        <f t="shared" si="614"/>
        <v>2.5000000000000001E-3</v>
      </c>
      <c r="EM87" s="40" t="e">
        <f>ROUND((EK86*EL87),0)</f>
        <v>#REF!</v>
      </c>
      <c r="EN87" s="40" t="e">
        <f>ROUND(+EN86+EM87,0)</f>
        <v>#REF!</v>
      </c>
      <c r="EP87" s="20" t="str">
        <f t="shared" si="615"/>
        <v>Feb Y7</v>
      </c>
      <c r="EQ87" s="40" t="e">
        <f>IF(#REF!="monthly",#REF!/12,0)+EQ86</f>
        <v>#REF!</v>
      </c>
      <c r="ER87" s="73">
        <f t="shared" si="616"/>
        <v>2.9999999999999996E-3</v>
      </c>
      <c r="ES87" s="40" t="e">
        <f>ROUND((EQ86*ER87),0)</f>
        <v>#REF!</v>
      </c>
      <c r="ET87" s="40" t="e">
        <f>ROUND(+ET86+ES87,0)</f>
        <v>#REF!</v>
      </c>
      <c r="EV87" s="20" t="str">
        <f t="shared" si="617"/>
        <v>Feb Y7</v>
      </c>
      <c r="EW87" s="40" t="e">
        <f>IF(#REF!="monthly",#REF!/12,0)+EW86</f>
        <v>#REF!</v>
      </c>
      <c r="EX87" s="73">
        <f t="shared" si="618"/>
        <v>3.6666666666666666E-3</v>
      </c>
      <c r="EY87" s="40" t="e">
        <f>ROUND((EW86*EX87),0)</f>
        <v>#REF!</v>
      </c>
      <c r="EZ87" s="40" t="e">
        <f>ROUND(+EZ86+EY87,0)</f>
        <v>#REF!</v>
      </c>
    </row>
    <row r="88" spans="132:156" x14ac:dyDescent="0.25">
      <c r="ED88" s="20" t="str">
        <f t="shared" si="612"/>
        <v>Mar Y7</v>
      </c>
      <c r="EE88" s="40" t="e">
        <f t="shared" si="598"/>
        <v>#REF!</v>
      </c>
      <c r="EF88" s="31" t="s">
        <v>56</v>
      </c>
      <c r="EG88" s="40" t="e">
        <f t="shared" si="619"/>
        <v>#REF!</v>
      </c>
      <c r="EH88" s="40" t="e">
        <f t="shared" si="613"/>
        <v>#REF!</v>
      </c>
      <c r="EJ88" s="20" t="s">
        <v>376</v>
      </c>
      <c r="EK88" s="40" t="e">
        <f>IF(#REF!="monthly",#REF!/12,IF(#REF!="quarterly",#REF!/4,0))+EK87</f>
        <v>#REF!</v>
      </c>
      <c r="EL88" s="73">
        <f t="shared" si="614"/>
        <v>2.5000000000000001E-3</v>
      </c>
      <c r="EM88" s="40" t="e">
        <f t="shared" ref="EM88:EM97" si="620">ROUND((EK87*EL88),0)</f>
        <v>#REF!</v>
      </c>
      <c r="EN88" s="40" t="e">
        <f t="shared" ref="EN88:EN97" si="621">ROUND(+EN87+EM88,0)</f>
        <v>#REF!</v>
      </c>
      <c r="EP88" s="20" t="str">
        <f t="shared" si="615"/>
        <v>Mar Y7</v>
      </c>
      <c r="EQ88" s="40" t="e">
        <f>IF(#REF!="monthly",#REF!/12,IF(#REF!="quarterly",#REF!/4,0))+EQ87</f>
        <v>#REF!</v>
      </c>
      <c r="ER88" s="73">
        <f t="shared" si="616"/>
        <v>2.9999999999999996E-3</v>
      </c>
      <c r="ES88" s="40" t="e">
        <f t="shared" ref="ES88:ES97" si="622">ROUND((EQ87*ER88),0)</f>
        <v>#REF!</v>
      </c>
      <c r="ET88" s="40" t="e">
        <f t="shared" ref="ET88:ET97" si="623">ROUND(+ET87+ES88,0)</f>
        <v>#REF!</v>
      </c>
      <c r="EV88" s="20" t="str">
        <f t="shared" si="617"/>
        <v>Mar Y7</v>
      </c>
      <c r="EW88" s="40" t="e">
        <f>IF(#REF!="monthly",#REF!/12,IF(#REF!="quarterly",#REF!/4,0))+EW87</f>
        <v>#REF!</v>
      </c>
      <c r="EX88" s="73">
        <f t="shared" si="618"/>
        <v>3.6666666666666666E-3</v>
      </c>
      <c r="EY88" s="40" t="e">
        <f t="shared" ref="EY88:EY97" si="624">ROUND((EW87*EX88),0)</f>
        <v>#REF!</v>
      </c>
      <c r="EZ88" s="40" t="e">
        <f t="shared" ref="EZ88:EZ97" si="625">ROUND(+EZ87+EY88,0)</f>
        <v>#REF!</v>
      </c>
    </row>
    <row r="89" spans="132:156" x14ac:dyDescent="0.25">
      <c r="ED89" s="20" t="str">
        <f t="shared" si="612"/>
        <v>Apr Y7</v>
      </c>
      <c r="EE89" s="40" t="e">
        <f t="shared" si="598"/>
        <v>#REF!</v>
      </c>
      <c r="EF89" s="31" t="s">
        <v>56</v>
      </c>
      <c r="EG89" s="40" t="e">
        <f t="shared" si="619"/>
        <v>#REF!</v>
      </c>
      <c r="EH89" s="40" t="e">
        <f t="shared" si="613"/>
        <v>#REF!</v>
      </c>
      <c r="EJ89" s="20" t="s">
        <v>377</v>
      </c>
      <c r="EK89" s="40" t="e">
        <f>IF(#REF!="monthly",#REF!/12,0)+EK88</f>
        <v>#REF!</v>
      </c>
      <c r="EL89" s="73">
        <f t="shared" si="614"/>
        <v>2.5000000000000001E-3</v>
      </c>
      <c r="EM89" s="40" t="e">
        <f t="shared" si="620"/>
        <v>#REF!</v>
      </c>
      <c r="EN89" s="40" t="e">
        <f t="shared" si="621"/>
        <v>#REF!</v>
      </c>
      <c r="EP89" s="20" t="str">
        <f t="shared" si="615"/>
        <v>Apr Y7</v>
      </c>
      <c r="EQ89" s="40" t="e">
        <f>IF(#REF!="monthly",#REF!/12,0)+EQ88</f>
        <v>#REF!</v>
      </c>
      <c r="ER89" s="73">
        <f t="shared" si="616"/>
        <v>2.9999999999999996E-3</v>
      </c>
      <c r="ES89" s="40" t="e">
        <f t="shared" si="622"/>
        <v>#REF!</v>
      </c>
      <c r="ET89" s="40" t="e">
        <f t="shared" si="623"/>
        <v>#REF!</v>
      </c>
      <c r="EV89" s="20" t="str">
        <f t="shared" si="617"/>
        <v>Apr Y7</v>
      </c>
      <c r="EW89" s="40" t="e">
        <f>IF(#REF!="monthly",#REF!/12,0)+EW88</f>
        <v>#REF!</v>
      </c>
      <c r="EX89" s="73">
        <f t="shared" si="618"/>
        <v>3.6666666666666666E-3</v>
      </c>
      <c r="EY89" s="40" t="e">
        <f t="shared" si="624"/>
        <v>#REF!</v>
      </c>
      <c r="EZ89" s="40" t="e">
        <f t="shared" si="625"/>
        <v>#REF!</v>
      </c>
    </row>
    <row r="90" spans="132:156" x14ac:dyDescent="0.25">
      <c r="ED90" s="20" t="str">
        <f t="shared" si="612"/>
        <v>May Y7</v>
      </c>
      <c r="EE90" s="40" t="e">
        <f t="shared" si="598"/>
        <v>#REF!</v>
      </c>
      <c r="EF90" s="31" t="s">
        <v>56</v>
      </c>
      <c r="EG90" s="40" t="e">
        <f t="shared" si="619"/>
        <v>#REF!</v>
      </c>
      <c r="EH90" s="40" t="e">
        <f t="shared" si="613"/>
        <v>#REF!</v>
      </c>
      <c r="EJ90" s="20" t="s">
        <v>378</v>
      </c>
      <c r="EK90" s="40" t="e">
        <f>IF(#REF!="monthly",#REF!/12,0)+EK89</f>
        <v>#REF!</v>
      </c>
      <c r="EL90" s="73">
        <f t="shared" si="614"/>
        <v>2.5000000000000001E-3</v>
      </c>
      <c r="EM90" s="40" t="e">
        <f t="shared" si="620"/>
        <v>#REF!</v>
      </c>
      <c r="EN90" s="40" t="e">
        <f t="shared" si="621"/>
        <v>#REF!</v>
      </c>
      <c r="EP90" s="20" t="str">
        <f t="shared" si="615"/>
        <v>May Y7</v>
      </c>
      <c r="EQ90" s="40" t="e">
        <f>IF(#REF!="monthly",#REF!/12,0)+EQ89</f>
        <v>#REF!</v>
      </c>
      <c r="ER90" s="73">
        <f t="shared" si="616"/>
        <v>2.9999999999999996E-3</v>
      </c>
      <c r="ES90" s="40" t="e">
        <f t="shared" si="622"/>
        <v>#REF!</v>
      </c>
      <c r="ET90" s="40" t="e">
        <f t="shared" si="623"/>
        <v>#REF!</v>
      </c>
      <c r="EV90" s="20" t="str">
        <f t="shared" si="617"/>
        <v>May Y7</v>
      </c>
      <c r="EW90" s="40" t="e">
        <f>IF(#REF!="monthly",#REF!/12,0)+EW89</f>
        <v>#REF!</v>
      </c>
      <c r="EX90" s="73">
        <f t="shared" si="618"/>
        <v>3.6666666666666666E-3</v>
      </c>
      <c r="EY90" s="40" t="e">
        <f t="shared" si="624"/>
        <v>#REF!</v>
      </c>
      <c r="EZ90" s="40" t="e">
        <f t="shared" si="625"/>
        <v>#REF!</v>
      </c>
    </row>
    <row r="91" spans="132:156" x14ac:dyDescent="0.25">
      <c r="ED91" s="20" t="str">
        <f t="shared" si="612"/>
        <v>Jun Y7</v>
      </c>
      <c r="EE91" s="40" t="e">
        <f t="shared" si="598"/>
        <v>#REF!</v>
      </c>
      <c r="EF91" s="31" t="s">
        <v>56</v>
      </c>
      <c r="EG91" s="40" t="e">
        <f t="shared" si="619"/>
        <v>#REF!</v>
      </c>
      <c r="EH91" s="40" t="e">
        <f t="shared" si="613"/>
        <v>#REF!</v>
      </c>
      <c r="EJ91" s="20" t="s">
        <v>379</v>
      </c>
      <c r="EK91" s="40" t="e">
        <f>IF(#REF!="monthly",#REF!/12,IF(#REF!="quarterly",#REF!/4,IF(#REF!="every 6 months",#REF!/2,0)))+EK90</f>
        <v>#REF!</v>
      </c>
      <c r="EL91" s="73">
        <f t="shared" si="614"/>
        <v>2.5000000000000001E-3</v>
      </c>
      <c r="EM91" s="40" t="e">
        <f t="shared" si="620"/>
        <v>#REF!</v>
      </c>
      <c r="EN91" s="40" t="e">
        <f t="shared" si="621"/>
        <v>#REF!</v>
      </c>
      <c r="EP91" s="20" t="str">
        <f t="shared" si="615"/>
        <v>Jun Y7</v>
      </c>
      <c r="EQ91" s="40" t="e">
        <f>IF(#REF!="monthly",#REF!/12,IF(#REF!="quarterly",#REF!/4,IF(#REF!="every 6 months",#REF!/2,0)))+EQ90</f>
        <v>#REF!</v>
      </c>
      <c r="ER91" s="73">
        <f t="shared" si="616"/>
        <v>2.9999999999999996E-3</v>
      </c>
      <c r="ES91" s="40" t="e">
        <f t="shared" si="622"/>
        <v>#REF!</v>
      </c>
      <c r="ET91" s="40" t="e">
        <f t="shared" si="623"/>
        <v>#REF!</v>
      </c>
      <c r="EV91" s="20" t="str">
        <f t="shared" si="617"/>
        <v>Jun Y7</v>
      </c>
      <c r="EW91" s="40" t="e">
        <f>IF(#REF!="monthly",#REF!/12,IF(#REF!="quarterly",#REF!/4,IF(#REF!="every 6 months",#REF!/2,0)))+EW90</f>
        <v>#REF!</v>
      </c>
      <c r="EX91" s="73">
        <f t="shared" si="618"/>
        <v>3.6666666666666666E-3</v>
      </c>
      <c r="EY91" s="40" t="e">
        <f t="shared" si="624"/>
        <v>#REF!</v>
      </c>
      <c r="EZ91" s="40" t="e">
        <f t="shared" si="625"/>
        <v>#REF!</v>
      </c>
    </row>
    <row r="92" spans="132:156" x14ac:dyDescent="0.25">
      <c r="ED92" s="20" t="str">
        <f t="shared" si="612"/>
        <v>Jul Y7</v>
      </c>
      <c r="EE92" s="40" t="e">
        <f t="shared" si="598"/>
        <v>#REF!</v>
      </c>
      <c r="EF92" s="31" t="s">
        <v>56</v>
      </c>
      <c r="EG92" s="40" t="e">
        <f t="shared" si="619"/>
        <v>#REF!</v>
      </c>
      <c r="EH92" s="40" t="e">
        <f t="shared" si="613"/>
        <v>#REF!</v>
      </c>
      <c r="EJ92" s="20" t="s">
        <v>380</v>
      </c>
      <c r="EK92" s="40" t="e">
        <f>IF(#REF!="monthly",#REF!/12,0)+EK91</f>
        <v>#REF!</v>
      </c>
      <c r="EL92" s="73">
        <f t="shared" si="614"/>
        <v>2.5000000000000001E-3</v>
      </c>
      <c r="EM92" s="40" t="e">
        <f t="shared" si="620"/>
        <v>#REF!</v>
      </c>
      <c r="EN92" s="40" t="e">
        <f t="shared" si="621"/>
        <v>#REF!</v>
      </c>
      <c r="EP92" s="20" t="str">
        <f t="shared" si="615"/>
        <v>Jul Y7</v>
      </c>
      <c r="EQ92" s="40" t="e">
        <f>IF(#REF!="monthly",#REF!/12,0)+EQ91</f>
        <v>#REF!</v>
      </c>
      <c r="ER92" s="73">
        <f t="shared" si="616"/>
        <v>2.9999999999999996E-3</v>
      </c>
      <c r="ES92" s="40" t="e">
        <f t="shared" si="622"/>
        <v>#REF!</v>
      </c>
      <c r="ET92" s="40" t="e">
        <f t="shared" si="623"/>
        <v>#REF!</v>
      </c>
      <c r="EV92" s="20" t="str">
        <f t="shared" si="617"/>
        <v>Jul Y7</v>
      </c>
      <c r="EW92" s="40" t="e">
        <f>IF(#REF!="monthly",#REF!/12,0)+EW91</f>
        <v>#REF!</v>
      </c>
      <c r="EX92" s="73">
        <f t="shared" si="618"/>
        <v>3.6666666666666666E-3</v>
      </c>
      <c r="EY92" s="40" t="e">
        <f t="shared" si="624"/>
        <v>#REF!</v>
      </c>
      <c r="EZ92" s="40" t="e">
        <f t="shared" si="625"/>
        <v>#REF!</v>
      </c>
    </row>
    <row r="93" spans="132:156" x14ac:dyDescent="0.25">
      <c r="ED93" s="20" t="str">
        <f t="shared" si="612"/>
        <v>Aug Y7</v>
      </c>
      <c r="EE93" s="40" t="e">
        <f t="shared" si="598"/>
        <v>#REF!</v>
      </c>
      <c r="EF93" s="31" t="s">
        <v>56</v>
      </c>
      <c r="EG93" s="40" t="e">
        <f t="shared" si="619"/>
        <v>#REF!</v>
      </c>
      <c r="EH93" s="40" t="e">
        <f t="shared" si="613"/>
        <v>#REF!</v>
      </c>
      <c r="EJ93" s="20" t="s">
        <v>381</v>
      </c>
      <c r="EK93" s="40" t="e">
        <f>IF(#REF!="monthly",#REF!/12,0)+EK92</f>
        <v>#REF!</v>
      </c>
      <c r="EL93" s="73">
        <f t="shared" si="614"/>
        <v>2.5000000000000001E-3</v>
      </c>
      <c r="EM93" s="40" t="e">
        <f t="shared" si="620"/>
        <v>#REF!</v>
      </c>
      <c r="EN93" s="40" t="e">
        <f t="shared" si="621"/>
        <v>#REF!</v>
      </c>
      <c r="EP93" s="20" t="str">
        <f t="shared" si="615"/>
        <v>Aug Y7</v>
      </c>
      <c r="EQ93" s="40" t="e">
        <f>IF(#REF!="monthly",#REF!/12,0)+EQ92</f>
        <v>#REF!</v>
      </c>
      <c r="ER93" s="73">
        <f t="shared" si="616"/>
        <v>2.9999999999999996E-3</v>
      </c>
      <c r="ES93" s="40" t="e">
        <f t="shared" si="622"/>
        <v>#REF!</v>
      </c>
      <c r="ET93" s="40" t="e">
        <f t="shared" si="623"/>
        <v>#REF!</v>
      </c>
      <c r="EV93" s="20" t="str">
        <f t="shared" si="617"/>
        <v>Aug Y7</v>
      </c>
      <c r="EW93" s="40" t="e">
        <f>IF(#REF!="monthly",#REF!/12,0)+EW92</f>
        <v>#REF!</v>
      </c>
      <c r="EX93" s="73">
        <f t="shared" si="618"/>
        <v>3.6666666666666666E-3</v>
      </c>
      <c r="EY93" s="40" t="e">
        <f t="shared" si="624"/>
        <v>#REF!</v>
      </c>
      <c r="EZ93" s="40" t="e">
        <f t="shared" si="625"/>
        <v>#REF!</v>
      </c>
    </row>
    <row r="94" spans="132:156" x14ac:dyDescent="0.25">
      <c r="ED94" s="20" t="str">
        <f t="shared" si="612"/>
        <v>Sep Y7</v>
      </c>
      <c r="EE94" s="40" t="e">
        <f t="shared" si="598"/>
        <v>#REF!</v>
      </c>
      <c r="EF94" s="31" t="s">
        <v>56</v>
      </c>
      <c r="EG94" s="40" t="e">
        <f t="shared" si="619"/>
        <v>#REF!</v>
      </c>
      <c r="EH94" s="40" t="e">
        <f t="shared" si="613"/>
        <v>#REF!</v>
      </c>
      <c r="EJ94" s="20" t="s">
        <v>382</v>
      </c>
      <c r="EK94" s="40" t="e">
        <f>IF(#REF!="monthly",#REF!/12,IF(#REF!="quarterly",#REF!/4,0))+EK93</f>
        <v>#REF!</v>
      </c>
      <c r="EL94" s="73">
        <f t="shared" si="614"/>
        <v>2.5000000000000001E-3</v>
      </c>
      <c r="EM94" s="40" t="e">
        <f t="shared" si="620"/>
        <v>#REF!</v>
      </c>
      <c r="EN94" s="40" t="e">
        <f t="shared" si="621"/>
        <v>#REF!</v>
      </c>
      <c r="EP94" s="20" t="str">
        <f t="shared" si="615"/>
        <v>Sep Y7</v>
      </c>
      <c r="EQ94" s="40" t="e">
        <f>IF(#REF!="monthly",#REF!/12,IF(#REF!="quarterly",#REF!/4,0))+EQ93</f>
        <v>#REF!</v>
      </c>
      <c r="ER94" s="73">
        <f t="shared" si="616"/>
        <v>2.9999999999999996E-3</v>
      </c>
      <c r="ES94" s="40" t="e">
        <f t="shared" si="622"/>
        <v>#REF!</v>
      </c>
      <c r="ET94" s="40" t="e">
        <f t="shared" si="623"/>
        <v>#REF!</v>
      </c>
      <c r="EV94" s="20" t="str">
        <f t="shared" si="617"/>
        <v>Sep Y7</v>
      </c>
      <c r="EW94" s="40" t="e">
        <f>IF(#REF!="monthly",#REF!/12,IF(#REF!="quarterly",#REF!/4,0))+EW93</f>
        <v>#REF!</v>
      </c>
      <c r="EX94" s="73">
        <f t="shared" si="618"/>
        <v>3.6666666666666666E-3</v>
      </c>
      <c r="EY94" s="40" t="e">
        <f t="shared" si="624"/>
        <v>#REF!</v>
      </c>
      <c r="EZ94" s="40" t="e">
        <f t="shared" si="625"/>
        <v>#REF!</v>
      </c>
    </row>
    <row r="95" spans="132:156" x14ac:dyDescent="0.25">
      <c r="ED95" s="20" t="str">
        <f t="shared" si="612"/>
        <v>Oct Y7</v>
      </c>
      <c r="EE95" s="40" t="e">
        <f t="shared" si="598"/>
        <v>#REF!</v>
      </c>
      <c r="EF95" s="31" t="s">
        <v>56</v>
      </c>
      <c r="EG95" s="40" t="e">
        <f t="shared" si="619"/>
        <v>#REF!</v>
      </c>
      <c r="EH95" s="40" t="e">
        <f t="shared" si="613"/>
        <v>#REF!</v>
      </c>
      <c r="EJ95" s="20" t="s">
        <v>383</v>
      </c>
      <c r="EK95" s="40" t="e">
        <f>IF(#REF!="monthly",#REF!/12,0)+EK94</f>
        <v>#REF!</v>
      </c>
      <c r="EL95" s="73">
        <f t="shared" si="614"/>
        <v>2.5000000000000001E-3</v>
      </c>
      <c r="EM95" s="40" t="e">
        <f t="shared" si="620"/>
        <v>#REF!</v>
      </c>
      <c r="EN95" s="40" t="e">
        <f t="shared" si="621"/>
        <v>#REF!</v>
      </c>
      <c r="EP95" s="20" t="str">
        <f t="shared" si="615"/>
        <v>Oct Y7</v>
      </c>
      <c r="EQ95" s="40" t="e">
        <f>IF(#REF!="monthly",#REF!/12,0)+EQ94</f>
        <v>#REF!</v>
      </c>
      <c r="ER95" s="73">
        <f t="shared" si="616"/>
        <v>2.9999999999999996E-3</v>
      </c>
      <c r="ES95" s="40" t="e">
        <f t="shared" si="622"/>
        <v>#REF!</v>
      </c>
      <c r="ET95" s="40" t="e">
        <f t="shared" si="623"/>
        <v>#REF!</v>
      </c>
      <c r="EV95" s="20" t="str">
        <f t="shared" si="617"/>
        <v>Oct Y7</v>
      </c>
      <c r="EW95" s="40" t="e">
        <f>IF(#REF!="monthly",#REF!/12,0)+EW94</f>
        <v>#REF!</v>
      </c>
      <c r="EX95" s="73">
        <f t="shared" si="618"/>
        <v>3.6666666666666666E-3</v>
      </c>
      <c r="EY95" s="40" t="e">
        <f t="shared" si="624"/>
        <v>#REF!</v>
      </c>
      <c r="EZ95" s="40" t="e">
        <f t="shared" si="625"/>
        <v>#REF!</v>
      </c>
    </row>
    <row r="96" spans="132:156" x14ac:dyDescent="0.25">
      <c r="ED96" s="20" t="str">
        <f t="shared" si="612"/>
        <v>Nov Y7</v>
      </c>
      <c r="EE96" s="40" t="e">
        <f t="shared" si="598"/>
        <v>#REF!</v>
      </c>
      <c r="EF96" s="31" t="s">
        <v>56</v>
      </c>
      <c r="EG96" s="40" t="e">
        <f t="shared" si="619"/>
        <v>#REF!</v>
      </c>
      <c r="EH96" s="40" t="e">
        <f t="shared" si="613"/>
        <v>#REF!</v>
      </c>
      <c r="EJ96" s="20" t="s">
        <v>384</v>
      </c>
      <c r="EK96" s="40" t="e">
        <f>IF(#REF!="monthly",#REF!/12,0)+EK95</f>
        <v>#REF!</v>
      </c>
      <c r="EL96" s="73">
        <f t="shared" si="614"/>
        <v>2.5000000000000001E-3</v>
      </c>
      <c r="EM96" s="40" t="e">
        <f t="shared" si="620"/>
        <v>#REF!</v>
      </c>
      <c r="EN96" s="40" t="e">
        <f t="shared" si="621"/>
        <v>#REF!</v>
      </c>
      <c r="EP96" s="20" t="str">
        <f t="shared" si="615"/>
        <v>Nov Y7</v>
      </c>
      <c r="EQ96" s="40" t="e">
        <f>IF(#REF!="monthly",#REF!/12,0)+EQ95</f>
        <v>#REF!</v>
      </c>
      <c r="ER96" s="73">
        <f t="shared" si="616"/>
        <v>2.9999999999999996E-3</v>
      </c>
      <c r="ES96" s="40" t="e">
        <f t="shared" si="622"/>
        <v>#REF!</v>
      </c>
      <c r="ET96" s="40" t="e">
        <f t="shared" si="623"/>
        <v>#REF!</v>
      </c>
      <c r="EV96" s="20" t="str">
        <f t="shared" si="617"/>
        <v>Nov Y7</v>
      </c>
      <c r="EW96" s="40" t="e">
        <f>IF(#REF!="monthly",#REF!/12,0)+EW95</f>
        <v>#REF!</v>
      </c>
      <c r="EX96" s="73">
        <f t="shared" si="618"/>
        <v>3.6666666666666666E-3</v>
      </c>
      <c r="EY96" s="40" t="e">
        <f t="shared" si="624"/>
        <v>#REF!</v>
      </c>
      <c r="EZ96" s="40" t="e">
        <f t="shared" si="625"/>
        <v>#REF!</v>
      </c>
    </row>
    <row r="97" spans="132:156" x14ac:dyDescent="0.25">
      <c r="ED97" s="20" t="str">
        <f t="shared" si="612"/>
        <v>Dec Y7</v>
      </c>
      <c r="EE97" s="40" t="e">
        <f t="shared" si="598"/>
        <v>#REF!</v>
      </c>
      <c r="EF97" s="31" t="s">
        <v>56</v>
      </c>
      <c r="EG97" s="40" t="e">
        <f t="shared" si="619"/>
        <v>#REF!</v>
      </c>
      <c r="EH97" s="40" t="e">
        <f t="shared" si="613"/>
        <v>#REF!</v>
      </c>
      <c r="EJ97" s="20" t="s">
        <v>385</v>
      </c>
      <c r="EK97" s="40" t="e">
        <f>IF(#REF!="monthly",#REF!/12,IF(#REF!="quarterly",#REF!/4,IF(#REF!="every 6 months",#REF!/2,IF(#REF!="annually",#REF!,0))))+EK96</f>
        <v>#REF!</v>
      </c>
      <c r="EL97" s="73">
        <f t="shared" si="614"/>
        <v>2.5000000000000001E-3</v>
      </c>
      <c r="EM97" s="40" t="e">
        <f t="shared" si="620"/>
        <v>#REF!</v>
      </c>
      <c r="EN97" s="40" t="e">
        <f t="shared" si="621"/>
        <v>#REF!</v>
      </c>
      <c r="EP97" s="20" t="str">
        <f t="shared" si="615"/>
        <v>Dec Y7</v>
      </c>
      <c r="EQ97" s="40" t="e">
        <f>IF(#REF!="monthly",#REF!/12,IF(#REF!="quarterly",#REF!/4,IF(#REF!="every 6 months",#REF!/2,IF(#REF!="annually",#REF!,0))))+EQ96</f>
        <v>#REF!</v>
      </c>
      <c r="ER97" s="73">
        <f t="shared" si="616"/>
        <v>2.9999999999999996E-3</v>
      </c>
      <c r="ES97" s="40" t="e">
        <f t="shared" si="622"/>
        <v>#REF!</v>
      </c>
      <c r="ET97" s="40" t="e">
        <f t="shared" si="623"/>
        <v>#REF!</v>
      </c>
      <c r="EV97" s="20" t="str">
        <f t="shared" si="617"/>
        <v>Dec Y7</v>
      </c>
      <c r="EW97" s="40" t="e">
        <f>IF(#REF!="monthly",#REF!/12,IF(#REF!="quarterly",#REF!/4,IF(#REF!="every 6 months",#REF!/2,IF(#REF!="annually",#REF!,0))))+EW96</f>
        <v>#REF!</v>
      </c>
      <c r="EX97" s="73">
        <f t="shared" si="618"/>
        <v>3.6666666666666666E-3</v>
      </c>
      <c r="EY97" s="40" t="e">
        <f t="shared" si="624"/>
        <v>#REF!</v>
      </c>
      <c r="EZ97" s="40" t="e">
        <f t="shared" si="625"/>
        <v>#REF!</v>
      </c>
    </row>
    <row r="98" spans="132:156" x14ac:dyDescent="0.25">
      <c r="EB98" s="9" t="s">
        <v>163</v>
      </c>
      <c r="EC98" s="40" t="e">
        <f>+EE97-EE84</f>
        <v>#REF!</v>
      </c>
      <c r="EE98" s="24"/>
      <c r="EF98" s="7"/>
      <c r="EG98" s="40"/>
      <c r="EH98" s="40"/>
      <c r="EJ98" s="7">
        <f>$EJ$2</f>
        <v>367</v>
      </c>
      <c r="EK98" s="24"/>
      <c r="EL98" s="7"/>
      <c r="EM98" s="40"/>
      <c r="EN98" s="40"/>
      <c r="EP98" s="7">
        <f>$EP$2</f>
        <v>355</v>
      </c>
      <c r="EQ98" s="24"/>
      <c r="ER98" s="7"/>
      <c r="ES98" s="40"/>
      <c r="ET98" s="40"/>
      <c r="EV98" s="7">
        <f>$EV$2</f>
        <v>364</v>
      </c>
      <c r="EW98" s="24"/>
      <c r="EX98" s="7"/>
      <c r="EY98" s="40"/>
      <c r="EZ98" s="40"/>
    </row>
    <row r="99" spans="132:156" x14ac:dyDescent="0.25">
      <c r="ED99" s="20" t="str">
        <f t="shared" ref="ED99:ED110" si="626">EP99</f>
        <v>Jan Y8</v>
      </c>
      <c r="EE99" s="40" t="e">
        <f t="shared" si="598"/>
        <v>#REF!</v>
      </c>
      <c r="EF99" s="31" t="s">
        <v>56</v>
      </c>
      <c r="EG99" s="40" t="e">
        <f>EM99+ES99+EY99</f>
        <v>#REF!</v>
      </c>
      <c r="EH99" s="40" t="e">
        <f t="shared" ref="EH99" si="627">EN99+ET99+EZ99</f>
        <v>#REF!</v>
      </c>
      <c r="EJ99" s="20" t="s">
        <v>398</v>
      </c>
      <c r="EK99" s="40" t="e">
        <f>IF(#REF!="monthly",#REF!/12,0)+EK97</f>
        <v>#REF!</v>
      </c>
      <c r="EL99" s="73">
        <f t="shared" ref="EL99" si="628">$EL$2/12</f>
        <v>2.5000000000000001E-3</v>
      </c>
      <c r="EM99" s="40" t="e">
        <f>ROUND((EK97*EL99),0)</f>
        <v>#REF!</v>
      </c>
      <c r="EN99" s="40" t="e">
        <f>ROUND(+EN97+EM99,0)</f>
        <v>#REF!</v>
      </c>
      <c r="EP99" s="20" t="str">
        <f t="shared" ref="EP99:EP110" si="629">EJ99</f>
        <v>Jan Y8</v>
      </c>
      <c r="EQ99" s="40" t="e">
        <f>IF(#REF!="monthly",#REF!/12,0)+EQ97</f>
        <v>#REF!</v>
      </c>
      <c r="ER99" s="73">
        <f t="shared" ref="ER99:ER110" si="630">$ER$2/12</f>
        <v>2.9999999999999996E-3</v>
      </c>
      <c r="ES99" s="40" t="e">
        <f>ROUND((EQ97*ER99),0)</f>
        <v>#REF!</v>
      </c>
      <c r="ET99" s="40" t="e">
        <f>ROUND(+ET97+ES99,0)</f>
        <v>#REF!</v>
      </c>
      <c r="EV99" s="20" t="str">
        <f t="shared" ref="EV99:EV110" si="631">EP99</f>
        <v>Jan Y8</v>
      </c>
      <c r="EW99" s="40" t="e">
        <f>IF(#REF!="monthly",#REF!/12,0)+EW97</f>
        <v>#REF!</v>
      </c>
      <c r="EX99" s="73">
        <f t="shared" ref="EX99:EX110" si="632">$EX$2/12</f>
        <v>3.6666666666666666E-3</v>
      </c>
      <c r="EY99" s="40" t="e">
        <f>ROUND((EW97*EX99),0)</f>
        <v>#REF!</v>
      </c>
      <c r="EZ99" s="40" t="e">
        <f>ROUND(+EZ97+EY99,0)</f>
        <v>#REF!</v>
      </c>
    </row>
    <row r="100" spans="132:156" x14ac:dyDescent="0.25">
      <c r="ED100" s="20" t="str">
        <f t="shared" si="626"/>
        <v>Feb Y8</v>
      </c>
      <c r="EE100" s="40" t="e">
        <f t="shared" si="598"/>
        <v>#REF!</v>
      </c>
      <c r="EF100" s="31" t="s">
        <v>56</v>
      </c>
      <c r="EG100" s="40" t="e">
        <f t="shared" ref="EG100:EG110" si="633">EM100+ES100+EY100</f>
        <v>#REF!</v>
      </c>
      <c r="EH100" s="40" t="e">
        <f t="shared" si="613"/>
        <v>#REF!</v>
      </c>
      <c r="EJ100" s="20" t="s">
        <v>387</v>
      </c>
      <c r="EK100" s="40" t="e">
        <f>IF(#REF!="monthly",#REF!/12,0)+EK99</f>
        <v>#REF!</v>
      </c>
      <c r="EL100" s="73">
        <f t="shared" si="614"/>
        <v>2.5000000000000001E-3</v>
      </c>
      <c r="EM100" s="40" t="e">
        <f>ROUND((EK99*EL100),0)</f>
        <v>#REF!</v>
      </c>
      <c r="EN100" s="40" t="e">
        <f>ROUND(+EN99+EM100,0)</f>
        <v>#REF!</v>
      </c>
      <c r="EP100" s="20" t="str">
        <f t="shared" si="629"/>
        <v>Feb Y8</v>
      </c>
      <c r="EQ100" s="40" t="e">
        <f>IF(#REF!="monthly",#REF!/12,0)+EQ99</f>
        <v>#REF!</v>
      </c>
      <c r="ER100" s="73">
        <f t="shared" si="630"/>
        <v>2.9999999999999996E-3</v>
      </c>
      <c r="ES100" s="40" t="e">
        <f>ROUND((EQ99*ER100),0)</f>
        <v>#REF!</v>
      </c>
      <c r="ET100" s="40" t="e">
        <f>ROUND(+ET99+ES100,0)</f>
        <v>#REF!</v>
      </c>
      <c r="EV100" s="20" t="str">
        <f t="shared" si="631"/>
        <v>Feb Y8</v>
      </c>
      <c r="EW100" s="40" t="e">
        <f>IF(#REF!="monthly",#REF!/12,0)+EW99</f>
        <v>#REF!</v>
      </c>
      <c r="EX100" s="73">
        <f t="shared" si="632"/>
        <v>3.6666666666666666E-3</v>
      </c>
      <c r="EY100" s="40" t="e">
        <f>ROUND((EW99*EX100),0)</f>
        <v>#REF!</v>
      </c>
      <c r="EZ100" s="40" t="e">
        <f>ROUND(+EZ99+EY100,0)</f>
        <v>#REF!</v>
      </c>
    </row>
    <row r="101" spans="132:156" x14ac:dyDescent="0.25">
      <c r="ED101" s="20" t="str">
        <f t="shared" si="626"/>
        <v>Mar Y8</v>
      </c>
      <c r="EE101" s="40" t="e">
        <f t="shared" si="598"/>
        <v>#REF!</v>
      </c>
      <c r="EF101" s="31" t="s">
        <v>56</v>
      </c>
      <c r="EG101" s="40" t="e">
        <f t="shared" si="633"/>
        <v>#REF!</v>
      </c>
      <c r="EH101" s="40" t="e">
        <f t="shared" si="613"/>
        <v>#REF!</v>
      </c>
      <c r="EJ101" s="20" t="s">
        <v>388</v>
      </c>
      <c r="EK101" s="40" t="e">
        <f>IF(#REF!="monthly",#REF!/12,IF(#REF!="quarterly",#REF!/4,0))+EK100</f>
        <v>#REF!</v>
      </c>
      <c r="EL101" s="73">
        <f t="shared" si="614"/>
        <v>2.5000000000000001E-3</v>
      </c>
      <c r="EM101" s="40" t="e">
        <f t="shared" ref="EM101:EM110" si="634">ROUND((EK100*EL101),0)</f>
        <v>#REF!</v>
      </c>
      <c r="EN101" s="40" t="e">
        <f t="shared" ref="EN101:EN110" si="635">ROUND(+EN100+EM101,0)</f>
        <v>#REF!</v>
      </c>
      <c r="EP101" s="20" t="str">
        <f t="shared" si="629"/>
        <v>Mar Y8</v>
      </c>
      <c r="EQ101" s="40" t="e">
        <f>IF(#REF!="monthly",#REF!/12,IF(#REF!="quarterly",#REF!/4,0))+EQ100</f>
        <v>#REF!</v>
      </c>
      <c r="ER101" s="73">
        <f t="shared" si="630"/>
        <v>2.9999999999999996E-3</v>
      </c>
      <c r="ES101" s="40" t="e">
        <f t="shared" ref="ES101:ES110" si="636">ROUND((EQ100*ER101),0)</f>
        <v>#REF!</v>
      </c>
      <c r="ET101" s="40" t="e">
        <f t="shared" ref="ET101:ET110" si="637">ROUND(+ET100+ES101,0)</f>
        <v>#REF!</v>
      </c>
      <c r="EV101" s="20" t="str">
        <f t="shared" si="631"/>
        <v>Mar Y8</v>
      </c>
      <c r="EW101" s="40" t="e">
        <f>IF(#REF!="monthly",#REF!/12,IF(#REF!="quarterly",#REF!/4,0))+EW100</f>
        <v>#REF!</v>
      </c>
      <c r="EX101" s="73">
        <f t="shared" si="632"/>
        <v>3.6666666666666666E-3</v>
      </c>
      <c r="EY101" s="40" t="e">
        <f t="shared" ref="EY101:EY110" si="638">ROUND((EW100*EX101),0)</f>
        <v>#REF!</v>
      </c>
      <c r="EZ101" s="40" t="e">
        <f t="shared" ref="EZ101:EZ110" si="639">ROUND(+EZ100+EY101,0)</f>
        <v>#REF!</v>
      </c>
    </row>
    <row r="102" spans="132:156" x14ac:dyDescent="0.25">
      <c r="ED102" s="20" t="str">
        <f t="shared" si="626"/>
        <v>Apr Y8</v>
      </c>
      <c r="EE102" s="40" t="e">
        <f t="shared" si="598"/>
        <v>#REF!</v>
      </c>
      <c r="EF102" s="31" t="s">
        <v>56</v>
      </c>
      <c r="EG102" s="40" t="e">
        <f t="shared" si="633"/>
        <v>#REF!</v>
      </c>
      <c r="EH102" s="40" t="e">
        <f t="shared" si="613"/>
        <v>#REF!</v>
      </c>
      <c r="EJ102" s="20" t="s">
        <v>389</v>
      </c>
      <c r="EK102" s="40" t="e">
        <f>IF(#REF!="monthly",#REF!/12,0)+EK101</f>
        <v>#REF!</v>
      </c>
      <c r="EL102" s="73">
        <f t="shared" si="614"/>
        <v>2.5000000000000001E-3</v>
      </c>
      <c r="EM102" s="40" t="e">
        <f t="shared" si="634"/>
        <v>#REF!</v>
      </c>
      <c r="EN102" s="40" t="e">
        <f t="shared" si="635"/>
        <v>#REF!</v>
      </c>
      <c r="EP102" s="20" t="str">
        <f t="shared" si="629"/>
        <v>Apr Y8</v>
      </c>
      <c r="EQ102" s="40" t="e">
        <f>IF(#REF!="monthly",#REF!/12,0)+EQ101</f>
        <v>#REF!</v>
      </c>
      <c r="ER102" s="73">
        <f t="shared" si="630"/>
        <v>2.9999999999999996E-3</v>
      </c>
      <c r="ES102" s="40" t="e">
        <f t="shared" si="636"/>
        <v>#REF!</v>
      </c>
      <c r="ET102" s="40" t="e">
        <f t="shared" si="637"/>
        <v>#REF!</v>
      </c>
      <c r="EV102" s="20" t="str">
        <f t="shared" si="631"/>
        <v>Apr Y8</v>
      </c>
      <c r="EW102" s="40" t="e">
        <f>IF(#REF!="monthly",#REF!/12,0)+EW101</f>
        <v>#REF!</v>
      </c>
      <c r="EX102" s="73">
        <f t="shared" si="632"/>
        <v>3.6666666666666666E-3</v>
      </c>
      <c r="EY102" s="40" t="e">
        <f t="shared" si="638"/>
        <v>#REF!</v>
      </c>
      <c r="EZ102" s="40" t="e">
        <f t="shared" si="639"/>
        <v>#REF!</v>
      </c>
    </row>
    <row r="103" spans="132:156" x14ac:dyDescent="0.25">
      <c r="ED103" s="20" t="str">
        <f t="shared" si="626"/>
        <v>May Y8</v>
      </c>
      <c r="EE103" s="40" t="e">
        <f t="shared" si="598"/>
        <v>#REF!</v>
      </c>
      <c r="EF103" s="31" t="s">
        <v>56</v>
      </c>
      <c r="EG103" s="40" t="e">
        <f t="shared" si="633"/>
        <v>#REF!</v>
      </c>
      <c r="EH103" s="40" t="e">
        <f t="shared" si="613"/>
        <v>#REF!</v>
      </c>
      <c r="EJ103" s="20" t="s">
        <v>390</v>
      </c>
      <c r="EK103" s="40" t="e">
        <f>IF(#REF!="monthly",#REF!/12,0)+EK102</f>
        <v>#REF!</v>
      </c>
      <c r="EL103" s="73">
        <f t="shared" si="614"/>
        <v>2.5000000000000001E-3</v>
      </c>
      <c r="EM103" s="40" t="e">
        <f t="shared" si="634"/>
        <v>#REF!</v>
      </c>
      <c r="EN103" s="40" t="e">
        <f t="shared" si="635"/>
        <v>#REF!</v>
      </c>
      <c r="EP103" s="20" t="str">
        <f t="shared" si="629"/>
        <v>May Y8</v>
      </c>
      <c r="EQ103" s="40" t="e">
        <f>IF(#REF!="monthly",#REF!/12,0)+EQ102</f>
        <v>#REF!</v>
      </c>
      <c r="ER103" s="73">
        <f t="shared" si="630"/>
        <v>2.9999999999999996E-3</v>
      </c>
      <c r="ES103" s="40" t="e">
        <f t="shared" si="636"/>
        <v>#REF!</v>
      </c>
      <c r="ET103" s="40" t="e">
        <f t="shared" si="637"/>
        <v>#REF!</v>
      </c>
      <c r="EV103" s="20" t="str">
        <f t="shared" si="631"/>
        <v>May Y8</v>
      </c>
      <c r="EW103" s="40" t="e">
        <f>IF(#REF!="monthly",#REF!/12,0)+EW102</f>
        <v>#REF!</v>
      </c>
      <c r="EX103" s="73">
        <f t="shared" si="632"/>
        <v>3.6666666666666666E-3</v>
      </c>
      <c r="EY103" s="40" t="e">
        <f t="shared" si="638"/>
        <v>#REF!</v>
      </c>
      <c r="EZ103" s="40" t="e">
        <f t="shared" si="639"/>
        <v>#REF!</v>
      </c>
    </row>
    <row r="104" spans="132:156" x14ac:dyDescent="0.25">
      <c r="ED104" s="20" t="str">
        <f t="shared" si="626"/>
        <v>Jun Y8</v>
      </c>
      <c r="EE104" s="40" t="e">
        <f t="shared" si="598"/>
        <v>#REF!</v>
      </c>
      <c r="EF104" s="31" t="s">
        <v>56</v>
      </c>
      <c r="EG104" s="40" t="e">
        <f t="shared" si="633"/>
        <v>#REF!</v>
      </c>
      <c r="EH104" s="40" t="e">
        <f t="shared" si="613"/>
        <v>#REF!</v>
      </c>
      <c r="EJ104" s="20" t="s">
        <v>391</v>
      </c>
      <c r="EK104" s="40" t="e">
        <f>IF(#REF!="monthly",#REF!/12,IF(#REF!="quarterly",#REF!/4,IF(#REF!="every 6 months",#REF!/2,0)))+EK103</f>
        <v>#REF!</v>
      </c>
      <c r="EL104" s="73">
        <f t="shared" si="614"/>
        <v>2.5000000000000001E-3</v>
      </c>
      <c r="EM104" s="40" t="e">
        <f t="shared" si="634"/>
        <v>#REF!</v>
      </c>
      <c r="EN104" s="40" t="e">
        <f t="shared" si="635"/>
        <v>#REF!</v>
      </c>
      <c r="EP104" s="20" t="str">
        <f t="shared" si="629"/>
        <v>Jun Y8</v>
      </c>
      <c r="EQ104" s="40" t="e">
        <f>IF(#REF!="monthly",#REF!/12,IF(#REF!="quarterly",#REF!/4,IF(#REF!="every 6 months",#REF!/2,0)))+EQ103</f>
        <v>#REF!</v>
      </c>
      <c r="ER104" s="73">
        <f t="shared" si="630"/>
        <v>2.9999999999999996E-3</v>
      </c>
      <c r="ES104" s="40" t="e">
        <f t="shared" si="636"/>
        <v>#REF!</v>
      </c>
      <c r="ET104" s="40" t="e">
        <f t="shared" si="637"/>
        <v>#REF!</v>
      </c>
      <c r="EV104" s="20" t="str">
        <f t="shared" si="631"/>
        <v>Jun Y8</v>
      </c>
      <c r="EW104" s="40" t="e">
        <f>IF(#REF!="monthly",#REF!/12,IF(#REF!="quarterly",#REF!/4,IF(#REF!="every 6 months",#REF!/2,0)))+EW103</f>
        <v>#REF!</v>
      </c>
      <c r="EX104" s="73">
        <f t="shared" si="632"/>
        <v>3.6666666666666666E-3</v>
      </c>
      <c r="EY104" s="40" t="e">
        <f t="shared" si="638"/>
        <v>#REF!</v>
      </c>
      <c r="EZ104" s="40" t="e">
        <f t="shared" si="639"/>
        <v>#REF!</v>
      </c>
    </row>
    <row r="105" spans="132:156" x14ac:dyDescent="0.25">
      <c r="ED105" s="20" t="str">
        <f t="shared" si="626"/>
        <v>Jul Y8</v>
      </c>
      <c r="EE105" s="40" t="e">
        <f t="shared" si="598"/>
        <v>#REF!</v>
      </c>
      <c r="EF105" s="31" t="s">
        <v>56</v>
      </c>
      <c r="EG105" s="40" t="e">
        <f t="shared" si="633"/>
        <v>#REF!</v>
      </c>
      <c r="EH105" s="40" t="e">
        <f t="shared" si="613"/>
        <v>#REF!</v>
      </c>
      <c r="EJ105" s="20" t="s">
        <v>392</v>
      </c>
      <c r="EK105" s="40" t="e">
        <f>IF(#REF!="monthly",#REF!/12,0)+EK104</f>
        <v>#REF!</v>
      </c>
      <c r="EL105" s="73">
        <f t="shared" si="614"/>
        <v>2.5000000000000001E-3</v>
      </c>
      <c r="EM105" s="40" t="e">
        <f t="shared" si="634"/>
        <v>#REF!</v>
      </c>
      <c r="EN105" s="40" t="e">
        <f t="shared" si="635"/>
        <v>#REF!</v>
      </c>
      <c r="EP105" s="20" t="str">
        <f t="shared" si="629"/>
        <v>Jul Y8</v>
      </c>
      <c r="EQ105" s="40" t="e">
        <f>IF(#REF!="monthly",#REF!/12,0)+EQ104</f>
        <v>#REF!</v>
      </c>
      <c r="ER105" s="73">
        <f t="shared" si="630"/>
        <v>2.9999999999999996E-3</v>
      </c>
      <c r="ES105" s="40" t="e">
        <f t="shared" si="636"/>
        <v>#REF!</v>
      </c>
      <c r="ET105" s="40" t="e">
        <f t="shared" si="637"/>
        <v>#REF!</v>
      </c>
      <c r="EV105" s="20" t="str">
        <f t="shared" si="631"/>
        <v>Jul Y8</v>
      </c>
      <c r="EW105" s="40" t="e">
        <f>IF(#REF!="monthly",#REF!/12,0)+EW104</f>
        <v>#REF!</v>
      </c>
      <c r="EX105" s="73">
        <f t="shared" si="632"/>
        <v>3.6666666666666666E-3</v>
      </c>
      <c r="EY105" s="40" t="e">
        <f t="shared" si="638"/>
        <v>#REF!</v>
      </c>
      <c r="EZ105" s="40" t="e">
        <f t="shared" si="639"/>
        <v>#REF!</v>
      </c>
    </row>
    <row r="106" spans="132:156" x14ac:dyDescent="0.25">
      <c r="ED106" s="20" t="str">
        <f t="shared" si="626"/>
        <v>Aug Y8</v>
      </c>
      <c r="EE106" s="40" t="e">
        <f t="shared" si="598"/>
        <v>#REF!</v>
      </c>
      <c r="EF106" s="31" t="s">
        <v>56</v>
      </c>
      <c r="EG106" s="40" t="e">
        <f t="shared" si="633"/>
        <v>#REF!</v>
      </c>
      <c r="EH106" s="40" t="e">
        <f t="shared" si="613"/>
        <v>#REF!</v>
      </c>
      <c r="EJ106" s="20" t="s">
        <v>393</v>
      </c>
      <c r="EK106" s="40" t="e">
        <f>IF(#REF!="monthly",#REF!/12,0)+EK105</f>
        <v>#REF!</v>
      </c>
      <c r="EL106" s="73">
        <f t="shared" si="614"/>
        <v>2.5000000000000001E-3</v>
      </c>
      <c r="EM106" s="40" t="e">
        <f t="shared" si="634"/>
        <v>#REF!</v>
      </c>
      <c r="EN106" s="40" t="e">
        <f t="shared" si="635"/>
        <v>#REF!</v>
      </c>
      <c r="EP106" s="20" t="str">
        <f t="shared" si="629"/>
        <v>Aug Y8</v>
      </c>
      <c r="EQ106" s="40" t="e">
        <f>IF(#REF!="monthly",#REF!/12,0)+EQ105</f>
        <v>#REF!</v>
      </c>
      <c r="ER106" s="73">
        <f t="shared" si="630"/>
        <v>2.9999999999999996E-3</v>
      </c>
      <c r="ES106" s="40" t="e">
        <f t="shared" si="636"/>
        <v>#REF!</v>
      </c>
      <c r="ET106" s="40" t="e">
        <f t="shared" si="637"/>
        <v>#REF!</v>
      </c>
      <c r="EV106" s="20" t="str">
        <f t="shared" si="631"/>
        <v>Aug Y8</v>
      </c>
      <c r="EW106" s="40" t="e">
        <f>IF(#REF!="monthly",#REF!/12,0)+EW105</f>
        <v>#REF!</v>
      </c>
      <c r="EX106" s="73">
        <f t="shared" si="632"/>
        <v>3.6666666666666666E-3</v>
      </c>
      <c r="EY106" s="40" t="e">
        <f t="shared" si="638"/>
        <v>#REF!</v>
      </c>
      <c r="EZ106" s="40" t="e">
        <f t="shared" si="639"/>
        <v>#REF!</v>
      </c>
    </row>
    <row r="107" spans="132:156" x14ac:dyDescent="0.25">
      <c r="ED107" s="20" t="str">
        <f t="shared" si="626"/>
        <v>Sep Y8</v>
      </c>
      <c r="EE107" s="40" t="e">
        <f t="shared" si="598"/>
        <v>#REF!</v>
      </c>
      <c r="EF107" s="31" t="s">
        <v>56</v>
      </c>
      <c r="EG107" s="40" t="e">
        <f t="shared" si="633"/>
        <v>#REF!</v>
      </c>
      <c r="EH107" s="40" t="e">
        <f t="shared" si="613"/>
        <v>#REF!</v>
      </c>
      <c r="EJ107" s="20" t="s">
        <v>394</v>
      </c>
      <c r="EK107" s="40" t="e">
        <f>IF(#REF!="monthly",#REF!/12,IF(#REF!="quarterly",#REF!/4,0))+EK106</f>
        <v>#REF!</v>
      </c>
      <c r="EL107" s="73">
        <f t="shared" si="614"/>
        <v>2.5000000000000001E-3</v>
      </c>
      <c r="EM107" s="40" t="e">
        <f t="shared" si="634"/>
        <v>#REF!</v>
      </c>
      <c r="EN107" s="40" t="e">
        <f t="shared" si="635"/>
        <v>#REF!</v>
      </c>
      <c r="EP107" s="20" t="str">
        <f t="shared" si="629"/>
        <v>Sep Y8</v>
      </c>
      <c r="EQ107" s="40" t="e">
        <f>IF(#REF!="monthly",#REF!/12,IF(#REF!="quarterly",#REF!/4,0))+EQ106</f>
        <v>#REF!</v>
      </c>
      <c r="ER107" s="73">
        <f t="shared" si="630"/>
        <v>2.9999999999999996E-3</v>
      </c>
      <c r="ES107" s="40" t="e">
        <f t="shared" si="636"/>
        <v>#REF!</v>
      </c>
      <c r="ET107" s="40" t="e">
        <f t="shared" si="637"/>
        <v>#REF!</v>
      </c>
      <c r="EV107" s="20" t="str">
        <f t="shared" si="631"/>
        <v>Sep Y8</v>
      </c>
      <c r="EW107" s="40" t="e">
        <f>IF(#REF!="monthly",#REF!/12,IF(#REF!="quarterly",#REF!/4,0))+EW106</f>
        <v>#REF!</v>
      </c>
      <c r="EX107" s="73">
        <f t="shared" si="632"/>
        <v>3.6666666666666666E-3</v>
      </c>
      <c r="EY107" s="40" t="e">
        <f t="shared" si="638"/>
        <v>#REF!</v>
      </c>
      <c r="EZ107" s="40" t="e">
        <f t="shared" si="639"/>
        <v>#REF!</v>
      </c>
    </row>
    <row r="108" spans="132:156" x14ac:dyDescent="0.25">
      <c r="ED108" s="20" t="str">
        <f t="shared" si="626"/>
        <v>Oct Y8</v>
      </c>
      <c r="EE108" s="40" t="e">
        <f t="shared" si="598"/>
        <v>#REF!</v>
      </c>
      <c r="EF108" s="31" t="s">
        <v>56</v>
      </c>
      <c r="EG108" s="40" t="e">
        <f t="shared" si="633"/>
        <v>#REF!</v>
      </c>
      <c r="EH108" s="40" t="e">
        <f t="shared" si="613"/>
        <v>#REF!</v>
      </c>
      <c r="EJ108" s="20" t="s">
        <v>395</v>
      </c>
      <c r="EK108" s="40" t="e">
        <f>IF(#REF!="monthly",#REF!/12,0)+EK107</f>
        <v>#REF!</v>
      </c>
      <c r="EL108" s="73">
        <f t="shared" si="614"/>
        <v>2.5000000000000001E-3</v>
      </c>
      <c r="EM108" s="40" t="e">
        <f t="shared" si="634"/>
        <v>#REF!</v>
      </c>
      <c r="EN108" s="40" t="e">
        <f t="shared" si="635"/>
        <v>#REF!</v>
      </c>
      <c r="EP108" s="20" t="str">
        <f t="shared" si="629"/>
        <v>Oct Y8</v>
      </c>
      <c r="EQ108" s="40" t="e">
        <f>IF(#REF!="monthly",#REF!/12,0)+EQ107</f>
        <v>#REF!</v>
      </c>
      <c r="ER108" s="73">
        <f t="shared" si="630"/>
        <v>2.9999999999999996E-3</v>
      </c>
      <c r="ES108" s="40" t="e">
        <f t="shared" si="636"/>
        <v>#REF!</v>
      </c>
      <c r="ET108" s="40" t="e">
        <f t="shared" si="637"/>
        <v>#REF!</v>
      </c>
      <c r="EV108" s="20" t="str">
        <f t="shared" si="631"/>
        <v>Oct Y8</v>
      </c>
      <c r="EW108" s="40" t="e">
        <f>IF(#REF!="monthly",#REF!/12,0)+EW107</f>
        <v>#REF!</v>
      </c>
      <c r="EX108" s="73">
        <f t="shared" si="632"/>
        <v>3.6666666666666666E-3</v>
      </c>
      <c r="EY108" s="40" t="e">
        <f t="shared" si="638"/>
        <v>#REF!</v>
      </c>
      <c r="EZ108" s="40" t="e">
        <f t="shared" si="639"/>
        <v>#REF!</v>
      </c>
    </row>
    <row r="109" spans="132:156" x14ac:dyDescent="0.25">
      <c r="ED109" s="20" t="str">
        <f t="shared" si="626"/>
        <v>Nov Y8</v>
      </c>
      <c r="EE109" s="40" t="e">
        <f t="shared" si="598"/>
        <v>#REF!</v>
      </c>
      <c r="EF109" s="31" t="s">
        <v>56</v>
      </c>
      <c r="EG109" s="40" t="e">
        <f t="shared" si="633"/>
        <v>#REF!</v>
      </c>
      <c r="EH109" s="40" t="e">
        <f t="shared" si="613"/>
        <v>#REF!</v>
      </c>
      <c r="EJ109" s="20" t="s">
        <v>396</v>
      </c>
      <c r="EK109" s="40" t="e">
        <f>IF(#REF!="monthly",#REF!/12,0)+EK108</f>
        <v>#REF!</v>
      </c>
      <c r="EL109" s="73">
        <f t="shared" si="614"/>
        <v>2.5000000000000001E-3</v>
      </c>
      <c r="EM109" s="40" t="e">
        <f t="shared" si="634"/>
        <v>#REF!</v>
      </c>
      <c r="EN109" s="40" t="e">
        <f t="shared" si="635"/>
        <v>#REF!</v>
      </c>
      <c r="EP109" s="20" t="str">
        <f t="shared" si="629"/>
        <v>Nov Y8</v>
      </c>
      <c r="EQ109" s="40" t="e">
        <f>IF(#REF!="monthly",#REF!/12,0)+EQ108</f>
        <v>#REF!</v>
      </c>
      <c r="ER109" s="73">
        <f t="shared" si="630"/>
        <v>2.9999999999999996E-3</v>
      </c>
      <c r="ES109" s="40" t="e">
        <f t="shared" si="636"/>
        <v>#REF!</v>
      </c>
      <c r="ET109" s="40" t="e">
        <f t="shared" si="637"/>
        <v>#REF!</v>
      </c>
      <c r="EV109" s="20" t="str">
        <f t="shared" si="631"/>
        <v>Nov Y8</v>
      </c>
      <c r="EW109" s="40" t="e">
        <f>IF(#REF!="monthly",#REF!/12,0)+EW108</f>
        <v>#REF!</v>
      </c>
      <c r="EX109" s="73">
        <f t="shared" si="632"/>
        <v>3.6666666666666666E-3</v>
      </c>
      <c r="EY109" s="40" t="e">
        <f t="shared" si="638"/>
        <v>#REF!</v>
      </c>
      <c r="EZ109" s="40" t="e">
        <f t="shared" si="639"/>
        <v>#REF!</v>
      </c>
    </row>
    <row r="110" spans="132:156" x14ac:dyDescent="0.25">
      <c r="ED110" s="20" t="str">
        <f t="shared" si="626"/>
        <v>Dec Y8</v>
      </c>
      <c r="EE110" s="40" t="e">
        <f t="shared" si="598"/>
        <v>#REF!</v>
      </c>
      <c r="EF110" s="31" t="s">
        <v>56</v>
      </c>
      <c r="EG110" s="40" t="e">
        <f t="shared" si="633"/>
        <v>#REF!</v>
      </c>
      <c r="EH110" s="40" t="e">
        <f t="shared" si="613"/>
        <v>#REF!</v>
      </c>
      <c r="EJ110" s="20" t="s">
        <v>397</v>
      </c>
      <c r="EK110" s="40" t="e">
        <f>IF(#REF!="monthly",#REF!/12,IF(#REF!="quarterly",#REF!/4,IF(#REF!="every 6 months",#REF!/2,IF(#REF!="annually",#REF!,0))))+EK109</f>
        <v>#REF!</v>
      </c>
      <c r="EL110" s="73">
        <f t="shared" si="614"/>
        <v>2.5000000000000001E-3</v>
      </c>
      <c r="EM110" s="40" t="e">
        <f t="shared" si="634"/>
        <v>#REF!</v>
      </c>
      <c r="EN110" s="40" t="e">
        <f t="shared" si="635"/>
        <v>#REF!</v>
      </c>
      <c r="EP110" s="20" t="str">
        <f t="shared" si="629"/>
        <v>Dec Y8</v>
      </c>
      <c r="EQ110" s="40" t="e">
        <f>IF(#REF!="monthly",#REF!/12,IF(#REF!="quarterly",#REF!/4,IF(#REF!="every 6 months",#REF!/2,IF(#REF!="annually",#REF!,0))))+EQ109</f>
        <v>#REF!</v>
      </c>
      <c r="ER110" s="73">
        <f t="shared" si="630"/>
        <v>2.9999999999999996E-3</v>
      </c>
      <c r="ES110" s="40" t="e">
        <f t="shared" si="636"/>
        <v>#REF!</v>
      </c>
      <c r="ET110" s="40" t="e">
        <f t="shared" si="637"/>
        <v>#REF!</v>
      </c>
      <c r="EV110" s="20" t="str">
        <f t="shared" si="631"/>
        <v>Dec Y8</v>
      </c>
      <c r="EW110" s="40" t="e">
        <f>IF(#REF!="monthly",#REF!/12,IF(#REF!="quarterly",#REF!/4,IF(#REF!="every 6 months",#REF!/2,IF(#REF!="annually",#REF!,0))))+EW109</f>
        <v>#REF!</v>
      </c>
      <c r="EX110" s="73">
        <f t="shared" si="632"/>
        <v>3.6666666666666666E-3</v>
      </c>
      <c r="EY110" s="40" t="e">
        <f t="shared" si="638"/>
        <v>#REF!</v>
      </c>
      <c r="EZ110" s="40" t="e">
        <f t="shared" si="639"/>
        <v>#REF!</v>
      </c>
    </row>
    <row r="111" spans="132:156" x14ac:dyDescent="0.25">
      <c r="EB111" s="9" t="s">
        <v>163</v>
      </c>
      <c r="EC111" s="40" t="e">
        <f>+EE110-EE97</f>
        <v>#REF!</v>
      </c>
      <c r="EE111" s="24"/>
      <c r="EF111" s="7"/>
      <c r="EG111" s="40"/>
      <c r="EH111" s="40"/>
      <c r="EJ111" s="7">
        <f>$EJ$2</f>
        <v>367</v>
      </c>
      <c r="EK111" s="24"/>
      <c r="EL111" s="7"/>
      <c r="EM111" s="40"/>
      <c r="EN111" s="40"/>
      <c r="EP111" s="7">
        <f>$EP$2</f>
        <v>355</v>
      </c>
      <c r="EQ111" s="24"/>
      <c r="ER111" s="7"/>
      <c r="ES111" s="40"/>
      <c r="ET111" s="40"/>
      <c r="EV111" s="7">
        <f>$EV$2</f>
        <v>364</v>
      </c>
      <c r="EW111" s="24"/>
      <c r="EX111" s="7"/>
      <c r="EY111" s="40"/>
      <c r="EZ111" s="40"/>
    </row>
    <row r="112" spans="132:156" x14ac:dyDescent="0.25">
      <c r="ED112" s="20" t="str">
        <f t="shared" ref="ED112:ED123" si="640">EP112</f>
        <v>Jan Y9</v>
      </c>
      <c r="EE112" s="40" t="e">
        <f t="shared" si="598"/>
        <v>#REF!</v>
      </c>
      <c r="EF112" s="31" t="s">
        <v>56</v>
      </c>
      <c r="EG112" s="40" t="e">
        <f>EM112+ES112+EY112</f>
        <v>#REF!</v>
      </c>
      <c r="EH112" s="40" t="e">
        <f t="shared" ref="EH112" si="641">EN112+ET112+EZ112</f>
        <v>#REF!</v>
      </c>
      <c r="EJ112" s="20" t="s">
        <v>410</v>
      </c>
      <c r="EK112" s="40" t="e">
        <f>IF(#REF!="monthly",#REF!/12,0)+EK110</f>
        <v>#REF!</v>
      </c>
      <c r="EL112" s="73">
        <f t="shared" ref="EL112" si="642">$EL$2/12</f>
        <v>2.5000000000000001E-3</v>
      </c>
      <c r="EM112" s="40" t="e">
        <f>ROUND((EK110*EL112),0)</f>
        <v>#REF!</v>
      </c>
      <c r="EN112" s="40" t="e">
        <f>ROUND(+EN110+EM112,0)</f>
        <v>#REF!</v>
      </c>
      <c r="EP112" s="20" t="str">
        <f t="shared" ref="EP112:EP123" si="643">EJ112</f>
        <v>Jan Y9</v>
      </c>
      <c r="EQ112" s="40" t="e">
        <f>IF(#REF!="monthly",#REF!/12,0)+EQ110</f>
        <v>#REF!</v>
      </c>
      <c r="ER112" s="73">
        <f t="shared" ref="ER112:ER123" si="644">$ER$2/12</f>
        <v>2.9999999999999996E-3</v>
      </c>
      <c r="ES112" s="40" t="e">
        <f>ROUND((EQ110*ER112),0)</f>
        <v>#REF!</v>
      </c>
      <c r="ET112" s="40" t="e">
        <f>ROUND(+ET110+ES112,0)</f>
        <v>#REF!</v>
      </c>
      <c r="EV112" s="20" t="str">
        <f t="shared" ref="EV112:EV123" si="645">EP112</f>
        <v>Jan Y9</v>
      </c>
      <c r="EW112" s="40" t="e">
        <f>IF(#REF!="monthly",#REF!/12,0)+EW110</f>
        <v>#REF!</v>
      </c>
      <c r="EX112" s="73">
        <f t="shared" ref="EX112:EX123" si="646">$EX$2/12</f>
        <v>3.6666666666666666E-3</v>
      </c>
      <c r="EY112" s="40" t="e">
        <f>ROUND((EW110*EX112),0)</f>
        <v>#REF!</v>
      </c>
      <c r="EZ112" s="40" t="e">
        <f>ROUND(+EZ110+EY112,0)</f>
        <v>#REF!</v>
      </c>
    </row>
    <row r="113" spans="132:156" x14ac:dyDescent="0.25">
      <c r="ED113" s="20" t="str">
        <f t="shared" si="640"/>
        <v>Feb Y9</v>
      </c>
      <c r="EE113" s="40" t="e">
        <f t="shared" si="598"/>
        <v>#REF!</v>
      </c>
      <c r="EF113" s="31" t="s">
        <v>56</v>
      </c>
      <c r="EG113" s="40" t="e">
        <f t="shared" ref="EG113:EG123" si="647">EM113+ES113+EY113</f>
        <v>#REF!</v>
      </c>
      <c r="EH113" s="40" t="e">
        <f t="shared" si="613"/>
        <v>#REF!</v>
      </c>
      <c r="EJ113" s="20" t="s">
        <v>399</v>
      </c>
      <c r="EK113" s="40" t="e">
        <f>IF(#REF!="monthly",#REF!/12,0)+EK112</f>
        <v>#REF!</v>
      </c>
      <c r="EL113" s="73">
        <f t="shared" si="614"/>
        <v>2.5000000000000001E-3</v>
      </c>
      <c r="EM113" s="40" t="e">
        <f>ROUND((EK112*EL113),0)</f>
        <v>#REF!</v>
      </c>
      <c r="EN113" s="40" t="e">
        <f>ROUND(+EN112+EM113,0)</f>
        <v>#REF!</v>
      </c>
      <c r="EP113" s="20" t="str">
        <f t="shared" si="643"/>
        <v>Feb Y9</v>
      </c>
      <c r="EQ113" s="40" t="e">
        <f>IF(#REF!="monthly",#REF!/12,0)+EQ112</f>
        <v>#REF!</v>
      </c>
      <c r="ER113" s="73">
        <f t="shared" si="644"/>
        <v>2.9999999999999996E-3</v>
      </c>
      <c r="ES113" s="40" t="e">
        <f>ROUND((EQ112*ER113),0)</f>
        <v>#REF!</v>
      </c>
      <c r="ET113" s="40" t="e">
        <f>ROUND(+ET112+ES113,0)</f>
        <v>#REF!</v>
      </c>
      <c r="EV113" s="20" t="str">
        <f t="shared" si="645"/>
        <v>Feb Y9</v>
      </c>
      <c r="EW113" s="40" t="e">
        <f>IF(#REF!="monthly",#REF!/12,0)+EW112</f>
        <v>#REF!</v>
      </c>
      <c r="EX113" s="73">
        <f t="shared" si="646"/>
        <v>3.6666666666666666E-3</v>
      </c>
      <c r="EY113" s="40" t="e">
        <f>ROUND((EW112*EX113),0)</f>
        <v>#REF!</v>
      </c>
      <c r="EZ113" s="40" t="e">
        <f>ROUND(+EZ112+EY113,0)</f>
        <v>#REF!</v>
      </c>
    </row>
    <row r="114" spans="132:156" x14ac:dyDescent="0.25">
      <c r="ED114" s="20" t="str">
        <f t="shared" si="640"/>
        <v>Mar Y9</v>
      </c>
      <c r="EE114" s="40" t="e">
        <f t="shared" si="598"/>
        <v>#REF!</v>
      </c>
      <c r="EF114" s="31" t="s">
        <v>56</v>
      </c>
      <c r="EG114" s="40" t="e">
        <f t="shared" si="647"/>
        <v>#REF!</v>
      </c>
      <c r="EH114" s="40" t="e">
        <f t="shared" si="613"/>
        <v>#REF!</v>
      </c>
      <c r="EJ114" s="20" t="s">
        <v>400</v>
      </c>
      <c r="EK114" s="40" t="e">
        <f>IF(#REF!="monthly",#REF!/12,IF(#REF!="quarterly",#REF!/4,0))+EK113</f>
        <v>#REF!</v>
      </c>
      <c r="EL114" s="73">
        <f t="shared" si="614"/>
        <v>2.5000000000000001E-3</v>
      </c>
      <c r="EM114" s="40" t="e">
        <f t="shared" ref="EM114:EM123" si="648">ROUND((EK113*EL114),0)</f>
        <v>#REF!</v>
      </c>
      <c r="EN114" s="40" t="e">
        <f t="shared" ref="EN114:EN123" si="649">ROUND(+EN113+EM114,0)</f>
        <v>#REF!</v>
      </c>
      <c r="EP114" s="20" t="str">
        <f t="shared" si="643"/>
        <v>Mar Y9</v>
      </c>
      <c r="EQ114" s="40" t="e">
        <f>IF(#REF!="monthly",#REF!/12,IF(#REF!="quarterly",#REF!/4,0))+EQ113</f>
        <v>#REF!</v>
      </c>
      <c r="ER114" s="73">
        <f t="shared" si="644"/>
        <v>2.9999999999999996E-3</v>
      </c>
      <c r="ES114" s="40" t="e">
        <f t="shared" ref="ES114:ES123" si="650">ROUND((EQ113*ER114),0)</f>
        <v>#REF!</v>
      </c>
      <c r="ET114" s="40" t="e">
        <f t="shared" ref="ET114:ET123" si="651">ROUND(+ET113+ES114,0)</f>
        <v>#REF!</v>
      </c>
      <c r="EV114" s="20" t="str">
        <f t="shared" si="645"/>
        <v>Mar Y9</v>
      </c>
      <c r="EW114" s="40" t="e">
        <f>IF(#REF!="monthly",#REF!/12,IF(#REF!="quarterly",#REF!/4,0))+EW113</f>
        <v>#REF!</v>
      </c>
      <c r="EX114" s="73">
        <f t="shared" si="646"/>
        <v>3.6666666666666666E-3</v>
      </c>
      <c r="EY114" s="40" t="e">
        <f t="shared" ref="EY114:EY123" si="652">ROUND((EW113*EX114),0)</f>
        <v>#REF!</v>
      </c>
      <c r="EZ114" s="40" t="e">
        <f t="shared" ref="EZ114:EZ123" si="653">ROUND(+EZ113+EY114,0)</f>
        <v>#REF!</v>
      </c>
    </row>
    <row r="115" spans="132:156" x14ac:dyDescent="0.25">
      <c r="ED115" s="20" t="str">
        <f t="shared" si="640"/>
        <v>Apr Y9</v>
      </c>
      <c r="EE115" s="40" t="e">
        <f t="shared" si="598"/>
        <v>#REF!</v>
      </c>
      <c r="EF115" s="31" t="s">
        <v>56</v>
      </c>
      <c r="EG115" s="40" t="e">
        <f t="shared" si="647"/>
        <v>#REF!</v>
      </c>
      <c r="EH115" s="40" t="e">
        <f t="shared" si="613"/>
        <v>#REF!</v>
      </c>
      <c r="EJ115" s="20" t="s">
        <v>401</v>
      </c>
      <c r="EK115" s="40" t="e">
        <f>IF(#REF!="monthly",#REF!/12,0)+EK114</f>
        <v>#REF!</v>
      </c>
      <c r="EL115" s="73">
        <f t="shared" si="614"/>
        <v>2.5000000000000001E-3</v>
      </c>
      <c r="EM115" s="40" t="e">
        <f t="shared" si="648"/>
        <v>#REF!</v>
      </c>
      <c r="EN115" s="40" t="e">
        <f t="shared" si="649"/>
        <v>#REF!</v>
      </c>
      <c r="EP115" s="20" t="str">
        <f t="shared" si="643"/>
        <v>Apr Y9</v>
      </c>
      <c r="EQ115" s="40" t="e">
        <f>IF(#REF!="monthly",#REF!/12,0)+EQ114</f>
        <v>#REF!</v>
      </c>
      <c r="ER115" s="73">
        <f t="shared" si="644"/>
        <v>2.9999999999999996E-3</v>
      </c>
      <c r="ES115" s="40" t="e">
        <f t="shared" si="650"/>
        <v>#REF!</v>
      </c>
      <c r="ET115" s="40" t="e">
        <f t="shared" si="651"/>
        <v>#REF!</v>
      </c>
      <c r="EV115" s="20" t="str">
        <f t="shared" si="645"/>
        <v>Apr Y9</v>
      </c>
      <c r="EW115" s="40" t="e">
        <f>IF(#REF!="monthly",#REF!/12,0)+EW114</f>
        <v>#REF!</v>
      </c>
      <c r="EX115" s="73">
        <f t="shared" si="646"/>
        <v>3.6666666666666666E-3</v>
      </c>
      <c r="EY115" s="40" t="e">
        <f t="shared" si="652"/>
        <v>#REF!</v>
      </c>
      <c r="EZ115" s="40" t="e">
        <f t="shared" si="653"/>
        <v>#REF!</v>
      </c>
    </row>
    <row r="116" spans="132:156" x14ac:dyDescent="0.25">
      <c r="ED116" s="20" t="str">
        <f t="shared" si="640"/>
        <v>May Y9</v>
      </c>
      <c r="EE116" s="40" t="e">
        <f t="shared" si="598"/>
        <v>#REF!</v>
      </c>
      <c r="EF116" s="31" t="s">
        <v>56</v>
      </c>
      <c r="EG116" s="40" t="e">
        <f t="shared" si="647"/>
        <v>#REF!</v>
      </c>
      <c r="EH116" s="40" t="e">
        <f t="shared" si="613"/>
        <v>#REF!</v>
      </c>
      <c r="EJ116" s="20" t="s">
        <v>402</v>
      </c>
      <c r="EK116" s="40" t="e">
        <f>IF(#REF!="monthly",#REF!/12,0)+EK115</f>
        <v>#REF!</v>
      </c>
      <c r="EL116" s="73">
        <f t="shared" si="614"/>
        <v>2.5000000000000001E-3</v>
      </c>
      <c r="EM116" s="40" t="e">
        <f t="shared" si="648"/>
        <v>#REF!</v>
      </c>
      <c r="EN116" s="40" t="e">
        <f t="shared" si="649"/>
        <v>#REF!</v>
      </c>
      <c r="EP116" s="20" t="str">
        <f t="shared" si="643"/>
        <v>May Y9</v>
      </c>
      <c r="EQ116" s="40" t="e">
        <f>IF(#REF!="monthly",#REF!/12,0)+EQ115</f>
        <v>#REF!</v>
      </c>
      <c r="ER116" s="73">
        <f t="shared" si="644"/>
        <v>2.9999999999999996E-3</v>
      </c>
      <c r="ES116" s="40" t="e">
        <f t="shared" si="650"/>
        <v>#REF!</v>
      </c>
      <c r="ET116" s="40" t="e">
        <f t="shared" si="651"/>
        <v>#REF!</v>
      </c>
      <c r="EV116" s="20" t="str">
        <f t="shared" si="645"/>
        <v>May Y9</v>
      </c>
      <c r="EW116" s="40" t="e">
        <f>IF(#REF!="monthly",#REF!/12,0)+EW115</f>
        <v>#REF!</v>
      </c>
      <c r="EX116" s="73">
        <f t="shared" si="646"/>
        <v>3.6666666666666666E-3</v>
      </c>
      <c r="EY116" s="40" t="e">
        <f t="shared" si="652"/>
        <v>#REF!</v>
      </c>
      <c r="EZ116" s="40" t="e">
        <f t="shared" si="653"/>
        <v>#REF!</v>
      </c>
    </row>
    <row r="117" spans="132:156" x14ac:dyDescent="0.25">
      <c r="ED117" s="20" t="str">
        <f t="shared" si="640"/>
        <v>Jun Y9</v>
      </c>
      <c r="EE117" s="40" t="e">
        <f t="shared" si="598"/>
        <v>#REF!</v>
      </c>
      <c r="EF117" s="31" t="s">
        <v>56</v>
      </c>
      <c r="EG117" s="40" t="e">
        <f t="shared" si="647"/>
        <v>#REF!</v>
      </c>
      <c r="EH117" s="40" t="e">
        <f t="shared" si="613"/>
        <v>#REF!</v>
      </c>
      <c r="EJ117" s="20" t="s">
        <v>403</v>
      </c>
      <c r="EK117" s="40" t="e">
        <f>IF(#REF!="monthly",#REF!/12,IF(#REF!="quarterly",#REF!/4,IF(#REF!="every 6 months",#REF!/2,0)))+EK116</f>
        <v>#REF!</v>
      </c>
      <c r="EL117" s="73">
        <f t="shared" si="614"/>
        <v>2.5000000000000001E-3</v>
      </c>
      <c r="EM117" s="40" t="e">
        <f t="shared" si="648"/>
        <v>#REF!</v>
      </c>
      <c r="EN117" s="40" t="e">
        <f t="shared" si="649"/>
        <v>#REF!</v>
      </c>
      <c r="EP117" s="20" t="str">
        <f t="shared" si="643"/>
        <v>Jun Y9</v>
      </c>
      <c r="EQ117" s="40" t="e">
        <f>IF(#REF!="monthly",#REF!/12,IF(#REF!="quarterly",#REF!/4,IF(#REF!="every 6 months",#REF!/2,0)))+EQ116</f>
        <v>#REF!</v>
      </c>
      <c r="ER117" s="73">
        <f t="shared" si="644"/>
        <v>2.9999999999999996E-3</v>
      </c>
      <c r="ES117" s="40" t="e">
        <f t="shared" si="650"/>
        <v>#REF!</v>
      </c>
      <c r="ET117" s="40" t="e">
        <f t="shared" si="651"/>
        <v>#REF!</v>
      </c>
      <c r="EV117" s="20" t="str">
        <f t="shared" si="645"/>
        <v>Jun Y9</v>
      </c>
      <c r="EW117" s="40" t="e">
        <f>IF(#REF!="monthly",#REF!/12,IF(#REF!="quarterly",#REF!/4,IF(#REF!="every 6 months",#REF!/2,0)))+EW116</f>
        <v>#REF!</v>
      </c>
      <c r="EX117" s="73">
        <f t="shared" si="646"/>
        <v>3.6666666666666666E-3</v>
      </c>
      <c r="EY117" s="40" t="e">
        <f t="shared" si="652"/>
        <v>#REF!</v>
      </c>
      <c r="EZ117" s="40" t="e">
        <f t="shared" si="653"/>
        <v>#REF!</v>
      </c>
    </row>
    <row r="118" spans="132:156" x14ac:dyDescent="0.25">
      <c r="ED118" s="20" t="str">
        <f t="shared" si="640"/>
        <v>Jul Y9</v>
      </c>
      <c r="EE118" s="40" t="e">
        <f t="shared" si="598"/>
        <v>#REF!</v>
      </c>
      <c r="EF118" s="31" t="s">
        <v>56</v>
      </c>
      <c r="EG118" s="40" t="e">
        <f t="shared" si="647"/>
        <v>#REF!</v>
      </c>
      <c r="EH118" s="40" t="e">
        <f t="shared" si="613"/>
        <v>#REF!</v>
      </c>
      <c r="EJ118" s="20" t="s">
        <v>404</v>
      </c>
      <c r="EK118" s="40" t="e">
        <f>IF(#REF!="monthly",#REF!/12,0)+EK117</f>
        <v>#REF!</v>
      </c>
      <c r="EL118" s="73">
        <f t="shared" si="614"/>
        <v>2.5000000000000001E-3</v>
      </c>
      <c r="EM118" s="40" t="e">
        <f t="shared" si="648"/>
        <v>#REF!</v>
      </c>
      <c r="EN118" s="40" t="e">
        <f t="shared" si="649"/>
        <v>#REF!</v>
      </c>
      <c r="EP118" s="20" t="str">
        <f t="shared" si="643"/>
        <v>Jul Y9</v>
      </c>
      <c r="EQ118" s="40" t="e">
        <f>IF(#REF!="monthly",#REF!/12,0)+EQ117</f>
        <v>#REF!</v>
      </c>
      <c r="ER118" s="73">
        <f t="shared" si="644"/>
        <v>2.9999999999999996E-3</v>
      </c>
      <c r="ES118" s="40" t="e">
        <f t="shared" si="650"/>
        <v>#REF!</v>
      </c>
      <c r="ET118" s="40" t="e">
        <f t="shared" si="651"/>
        <v>#REF!</v>
      </c>
      <c r="EV118" s="20" t="str">
        <f t="shared" si="645"/>
        <v>Jul Y9</v>
      </c>
      <c r="EW118" s="40" t="e">
        <f>IF(#REF!="monthly",#REF!/12,0)+EW117</f>
        <v>#REF!</v>
      </c>
      <c r="EX118" s="73">
        <f t="shared" si="646"/>
        <v>3.6666666666666666E-3</v>
      </c>
      <c r="EY118" s="40" t="e">
        <f t="shared" si="652"/>
        <v>#REF!</v>
      </c>
      <c r="EZ118" s="40" t="e">
        <f t="shared" si="653"/>
        <v>#REF!</v>
      </c>
    </row>
    <row r="119" spans="132:156" x14ac:dyDescent="0.25">
      <c r="ED119" s="20" t="str">
        <f t="shared" si="640"/>
        <v>Aug Y9</v>
      </c>
      <c r="EE119" s="40" t="e">
        <f t="shared" si="598"/>
        <v>#REF!</v>
      </c>
      <c r="EF119" s="31" t="s">
        <v>56</v>
      </c>
      <c r="EG119" s="40" t="e">
        <f t="shared" si="647"/>
        <v>#REF!</v>
      </c>
      <c r="EH119" s="40" t="e">
        <f t="shared" si="613"/>
        <v>#REF!</v>
      </c>
      <c r="EJ119" s="20" t="s">
        <v>405</v>
      </c>
      <c r="EK119" s="40" t="e">
        <f>IF(#REF!="monthly",#REF!/12,0)+EK118</f>
        <v>#REF!</v>
      </c>
      <c r="EL119" s="73">
        <f t="shared" si="614"/>
        <v>2.5000000000000001E-3</v>
      </c>
      <c r="EM119" s="40" t="e">
        <f t="shared" si="648"/>
        <v>#REF!</v>
      </c>
      <c r="EN119" s="40" t="e">
        <f t="shared" si="649"/>
        <v>#REF!</v>
      </c>
      <c r="EP119" s="20" t="str">
        <f t="shared" si="643"/>
        <v>Aug Y9</v>
      </c>
      <c r="EQ119" s="40" t="e">
        <f>IF(#REF!="monthly",#REF!/12,0)+EQ118</f>
        <v>#REF!</v>
      </c>
      <c r="ER119" s="73">
        <f t="shared" si="644"/>
        <v>2.9999999999999996E-3</v>
      </c>
      <c r="ES119" s="40" t="e">
        <f t="shared" si="650"/>
        <v>#REF!</v>
      </c>
      <c r="ET119" s="40" t="e">
        <f t="shared" si="651"/>
        <v>#REF!</v>
      </c>
      <c r="EV119" s="20" t="str">
        <f t="shared" si="645"/>
        <v>Aug Y9</v>
      </c>
      <c r="EW119" s="40" t="e">
        <f>IF(#REF!="monthly",#REF!/12,0)+EW118</f>
        <v>#REF!</v>
      </c>
      <c r="EX119" s="73">
        <f t="shared" si="646"/>
        <v>3.6666666666666666E-3</v>
      </c>
      <c r="EY119" s="40" t="e">
        <f t="shared" si="652"/>
        <v>#REF!</v>
      </c>
      <c r="EZ119" s="40" t="e">
        <f t="shared" si="653"/>
        <v>#REF!</v>
      </c>
    </row>
    <row r="120" spans="132:156" x14ac:dyDescent="0.25">
      <c r="ED120" s="20" t="str">
        <f t="shared" si="640"/>
        <v>Sep Y9</v>
      </c>
      <c r="EE120" s="40" t="e">
        <f t="shared" si="598"/>
        <v>#REF!</v>
      </c>
      <c r="EF120" s="31" t="s">
        <v>56</v>
      </c>
      <c r="EG120" s="40" t="e">
        <f t="shared" si="647"/>
        <v>#REF!</v>
      </c>
      <c r="EH120" s="40" t="e">
        <f t="shared" si="613"/>
        <v>#REF!</v>
      </c>
      <c r="EJ120" s="20" t="s">
        <v>406</v>
      </c>
      <c r="EK120" s="40" t="e">
        <f>IF(#REF!="monthly",#REF!/12,IF(#REF!="quarterly",#REF!/4,0))+EK119</f>
        <v>#REF!</v>
      </c>
      <c r="EL120" s="73">
        <f t="shared" si="614"/>
        <v>2.5000000000000001E-3</v>
      </c>
      <c r="EM120" s="40" t="e">
        <f t="shared" si="648"/>
        <v>#REF!</v>
      </c>
      <c r="EN120" s="40" t="e">
        <f t="shared" si="649"/>
        <v>#REF!</v>
      </c>
      <c r="EP120" s="20" t="str">
        <f t="shared" si="643"/>
        <v>Sep Y9</v>
      </c>
      <c r="EQ120" s="40" t="e">
        <f>IF(#REF!="monthly",#REF!/12,IF(#REF!="quarterly",#REF!/4,0))+EQ119</f>
        <v>#REF!</v>
      </c>
      <c r="ER120" s="73">
        <f t="shared" si="644"/>
        <v>2.9999999999999996E-3</v>
      </c>
      <c r="ES120" s="40" t="e">
        <f t="shared" si="650"/>
        <v>#REF!</v>
      </c>
      <c r="ET120" s="40" t="e">
        <f t="shared" si="651"/>
        <v>#REF!</v>
      </c>
      <c r="EV120" s="20" t="str">
        <f t="shared" si="645"/>
        <v>Sep Y9</v>
      </c>
      <c r="EW120" s="40" t="e">
        <f>IF(#REF!="monthly",#REF!/12,IF(#REF!="quarterly",#REF!/4,0))+EW119</f>
        <v>#REF!</v>
      </c>
      <c r="EX120" s="73">
        <f t="shared" si="646"/>
        <v>3.6666666666666666E-3</v>
      </c>
      <c r="EY120" s="40" t="e">
        <f t="shared" si="652"/>
        <v>#REF!</v>
      </c>
      <c r="EZ120" s="40" t="e">
        <f t="shared" si="653"/>
        <v>#REF!</v>
      </c>
    </row>
    <row r="121" spans="132:156" x14ac:dyDescent="0.25">
      <c r="ED121" s="20" t="str">
        <f t="shared" si="640"/>
        <v>Oct Y9</v>
      </c>
      <c r="EE121" s="40" t="e">
        <f t="shared" si="598"/>
        <v>#REF!</v>
      </c>
      <c r="EF121" s="31" t="s">
        <v>56</v>
      </c>
      <c r="EG121" s="40" t="e">
        <f t="shared" si="647"/>
        <v>#REF!</v>
      </c>
      <c r="EH121" s="40" t="e">
        <f t="shared" si="613"/>
        <v>#REF!</v>
      </c>
      <c r="EJ121" s="20" t="s">
        <v>407</v>
      </c>
      <c r="EK121" s="40" t="e">
        <f>IF(#REF!="monthly",#REF!/12,0)+EK120</f>
        <v>#REF!</v>
      </c>
      <c r="EL121" s="73">
        <f t="shared" si="614"/>
        <v>2.5000000000000001E-3</v>
      </c>
      <c r="EM121" s="40" t="e">
        <f t="shared" si="648"/>
        <v>#REF!</v>
      </c>
      <c r="EN121" s="40" t="e">
        <f t="shared" si="649"/>
        <v>#REF!</v>
      </c>
      <c r="EP121" s="20" t="str">
        <f t="shared" si="643"/>
        <v>Oct Y9</v>
      </c>
      <c r="EQ121" s="40" t="e">
        <f>IF(#REF!="monthly",#REF!/12,0)+EQ120</f>
        <v>#REF!</v>
      </c>
      <c r="ER121" s="73">
        <f t="shared" si="644"/>
        <v>2.9999999999999996E-3</v>
      </c>
      <c r="ES121" s="40" t="e">
        <f t="shared" si="650"/>
        <v>#REF!</v>
      </c>
      <c r="ET121" s="40" t="e">
        <f t="shared" si="651"/>
        <v>#REF!</v>
      </c>
      <c r="EV121" s="20" t="str">
        <f t="shared" si="645"/>
        <v>Oct Y9</v>
      </c>
      <c r="EW121" s="40" t="e">
        <f>IF(#REF!="monthly",#REF!/12,0)+EW120</f>
        <v>#REF!</v>
      </c>
      <c r="EX121" s="73">
        <f t="shared" si="646"/>
        <v>3.6666666666666666E-3</v>
      </c>
      <c r="EY121" s="40" t="e">
        <f t="shared" si="652"/>
        <v>#REF!</v>
      </c>
      <c r="EZ121" s="40" t="e">
        <f t="shared" si="653"/>
        <v>#REF!</v>
      </c>
    </row>
    <row r="122" spans="132:156" x14ac:dyDescent="0.25">
      <c r="ED122" s="20" t="str">
        <f t="shared" si="640"/>
        <v>Nov Y9</v>
      </c>
      <c r="EE122" s="40" t="e">
        <f t="shared" si="598"/>
        <v>#REF!</v>
      </c>
      <c r="EF122" s="31" t="s">
        <v>56</v>
      </c>
      <c r="EG122" s="40" t="e">
        <f t="shared" si="647"/>
        <v>#REF!</v>
      </c>
      <c r="EH122" s="40" t="e">
        <f t="shared" si="613"/>
        <v>#REF!</v>
      </c>
      <c r="EJ122" s="20" t="s">
        <v>408</v>
      </c>
      <c r="EK122" s="40" t="e">
        <f>IF(#REF!="monthly",#REF!/12,0)+EK121</f>
        <v>#REF!</v>
      </c>
      <c r="EL122" s="73">
        <f t="shared" si="614"/>
        <v>2.5000000000000001E-3</v>
      </c>
      <c r="EM122" s="40" t="e">
        <f t="shared" si="648"/>
        <v>#REF!</v>
      </c>
      <c r="EN122" s="40" t="e">
        <f t="shared" si="649"/>
        <v>#REF!</v>
      </c>
      <c r="EP122" s="20" t="str">
        <f t="shared" si="643"/>
        <v>Nov Y9</v>
      </c>
      <c r="EQ122" s="40" t="e">
        <f>IF(#REF!="monthly",#REF!/12,0)+EQ121</f>
        <v>#REF!</v>
      </c>
      <c r="ER122" s="73">
        <f t="shared" si="644"/>
        <v>2.9999999999999996E-3</v>
      </c>
      <c r="ES122" s="40" t="e">
        <f t="shared" si="650"/>
        <v>#REF!</v>
      </c>
      <c r="ET122" s="40" t="e">
        <f t="shared" si="651"/>
        <v>#REF!</v>
      </c>
      <c r="EV122" s="20" t="str">
        <f t="shared" si="645"/>
        <v>Nov Y9</v>
      </c>
      <c r="EW122" s="40" t="e">
        <f>IF(#REF!="monthly",#REF!/12,0)+EW121</f>
        <v>#REF!</v>
      </c>
      <c r="EX122" s="73">
        <f t="shared" si="646"/>
        <v>3.6666666666666666E-3</v>
      </c>
      <c r="EY122" s="40" t="e">
        <f t="shared" si="652"/>
        <v>#REF!</v>
      </c>
      <c r="EZ122" s="40" t="e">
        <f t="shared" si="653"/>
        <v>#REF!</v>
      </c>
    </row>
    <row r="123" spans="132:156" x14ac:dyDescent="0.25">
      <c r="ED123" s="20" t="str">
        <f t="shared" si="640"/>
        <v>Dec Y9</v>
      </c>
      <c r="EE123" s="40" t="e">
        <f t="shared" si="598"/>
        <v>#REF!</v>
      </c>
      <c r="EF123" s="31" t="s">
        <v>56</v>
      </c>
      <c r="EG123" s="40" t="e">
        <f t="shared" si="647"/>
        <v>#REF!</v>
      </c>
      <c r="EH123" s="40" t="e">
        <f t="shared" si="613"/>
        <v>#REF!</v>
      </c>
      <c r="EJ123" s="20" t="s">
        <v>409</v>
      </c>
      <c r="EK123" s="40" t="e">
        <f>IF(#REF!="monthly",#REF!/12,IF(#REF!="quarterly",#REF!/4,IF(#REF!="every 6 months",#REF!/2,IF(#REF!="annually",#REF!,0))))+EK122</f>
        <v>#REF!</v>
      </c>
      <c r="EL123" s="73">
        <f t="shared" si="614"/>
        <v>2.5000000000000001E-3</v>
      </c>
      <c r="EM123" s="40" t="e">
        <f t="shared" si="648"/>
        <v>#REF!</v>
      </c>
      <c r="EN123" s="40" t="e">
        <f t="shared" si="649"/>
        <v>#REF!</v>
      </c>
      <c r="EP123" s="20" t="str">
        <f t="shared" si="643"/>
        <v>Dec Y9</v>
      </c>
      <c r="EQ123" s="40" t="e">
        <f>IF(#REF!="monthly",#REF!/12,IF(#REF!="quarterly",#REF!/4,IF(#REF!="every 6 months",#REF!/2,IF(#REF!="annually",#REF!,0))))+EQ122</f>
        <v>#REF!</v>
      </c>
      <c r="ER123" s="73">
        <f t="shared" si="644"/>
        <v>2.9999999999999996E-3</v>
      </c>
      <c r="ES123" s="40" t="e">
        <f t="shared" si="650"/>
        <v>#REF!</v>
      </c>
      <c r="ET123" s="40" t="e">
        <f t="shared" si="651"/>
        <v>#REF!</v>
      </c>
      <c r="EV123" s="20" t="str">
        <f t="shared" si="645"/>
        <v>Dec Y9</v>
      </c>
      <c r="EW123" s="40" t="e">
        <f>IF(#REF!="monthly",#REF!/12,IF(#REF!="quarterly",#REF!/4,IF(#REF!="every 6 months",#REF!/2,IF(#REF!="annually",#REF!,0))))+EW122</f>
        <v>#REF!</v>
      </c>
      <c r="EX123" s="73">
        <f t="shared" si="646"/>
        <v>3.6666666666666666E-3</v>
      </c>
      <c r="EY123" s="40" t="e">
        <f t="shared" si="652"/>
        <v>#REF!</v>
      </c>
      <c r="EZ123" s="40" t="e">
        <f t="shared" si="653"/>
        <v>#REF!</v>
      </c>
    </row>
    <row r="124" spans="132:156" x14ac:dyDescent="0.25">
      <c r="EB124" s="9" t="s">
        <v>163</v>
      </c>
      <c r="EC124" s="40" t="e">
        <f>+EE123-EE110</f>
        <v>#REF!</v>
      </c>
      <c r="EE124" s="24"/>
      <c r="EF124" s="7"/>
      <c r="EG124" s="40"/>
      <c r="EH124" s="40"/>
      <c r="EJ124" s="7">
        <f>$EJ$2</f>
        <v>367</v>
      </c>
      <c r="EK124" s="24"/>
      <c r="EL124" s="7"/>
      <c r="EM124" s="40"/>
      <c r="EN124" s="40"/>
      <c r="EP124" s="7">
        <f>$EP$2</f>
        <v>355</v>
      </c>
      <c r="EQ124" s="24"/>
      <c r="ER124" s="7"/>
      <c r="ES124" s="40"/>
      <c r="ET124" s="40"/>
      <c r="EV124" s="7">
        <f>$EV$2</f>
        <v>364</v>
      </c>
      <c r="EW124" s="24"/>
      <c r="EX124" s="7"/>
      <c r="EY124" s="40"/>
      <c r="EZ124" s="40"/>
    </row>
    <row r="125" spans="132:156" x14ac:dyDescent="0.25">
      <c r="ED125" s="20" t="str">
        <f t="shared" ref="ED125:ED136" si="654">EP125</f>
        <v>Jan Y10</v>
      </c>
      <c r="EE125" s="40" t="e">
        <f t="shared" si="598"/>
        <v>#REF!</v>
      </c>
      <c r="EF125" s="31" t="s">
        <v>56</v>
      </c>
      <c r="EG125" s="40" t="e">
        <f>EM125+ES125+EY125</f>
        <v>#REF!</v>
      </c>
      <c r="EH125" s="40" t="e">
        <f t="shared" ref="EH125" si="655">EN125+ET125+EZ125</f>
        <v>#REF!</v>
      </c>
      <c r="EJ125" s="20" t="s">
        <v>422</v>
      </c>
      <c r="EK125" s="40" t="e">
        <f>IF(#REF!="monthly",#REF!/12,0)+EK123</f>
        <v>#REF!</v>
      </c>
      <c r="EL125" s="73">
        <f t="shared" ref="EL125" si="656">$EL$2/12</f>
        <v>2.5000000000000001E-3</v>
      </c>
      <c r="EM125" s="40" t="e">
        <f>ROUND((EK123*EL125),0)</f>
        <v>#REF!</v>
      </c>
      <c r="EN125" s="40" t="e">
        <f>ROUND(+EN123+EM125,0)</f>
        <v>#REF!</v>
      </c>
      <c r="EP125" s="20" t="str">
        <f t="shared" ref="EP125:EP136" si="657">EJ125</f>
        <v>Jan Y10</v>
      </c>
      <c r="EQ125" s="40" t="e">
        <f>IF(#REF!="monthly",#REF!/12,0)+EQ123</f>
        <v>#REF!</v>
      </c>
      <c r="ER125" s="73">
        <f t="shared" ref="ER125:ER136" si="658">$ER$2/12</f>
        <v>2.9999999999999996E-3</v>
      </c>
      <c r="ES125" s="40" t="e">
        <f>ROUND((EQ123*ER125),0)</f>
        <v>#REF!</v>
      </c>
      <c r="ET125" s="40" t="e">
        <f>ROUND(+ET123+ES125,0)</f>
        <v>#REF!</v>
      </c>
      <c r="EV125" s="20" t="str">
        <f t="shared" ref="EV125:EV136" si="659">EP125</f>
        <v>Jan Y10</v>
      </c>
      <c r="EW125" s="40" t="e">
        <f>IF(#REF!="monthly",#REF!/12,0)+EW123</f>
        <v>#REF!</v>
      </c>
      <c r="EX125" s="73">
        <f t="shared" ref="EX125:EX136" si="660">$EX$2/12</f>
        <v>3.6666666666666666E-3</v>
      </c>
      <c r="EY125" s="40" t="e">
        <f>ROUND((EW123*EX125),0)</f>
        <v>#REF!</v>
      </c>
      <c r="EZ125" s="40" t="e">
        <f>ROUND(+EZ123+EY125,0)</f>
        <v>#REF!</v>
      </c>
    </row>
    <row r="126" spans="132:156" x14ac:dyDescent="0.25">
      <c r="ED126" s="20" t="str">
        <f t="shared" si="654"/>
        <v>Feb Y10</v>
      </c>
      <c r="EE126" s="40" t="e">
        <f t="shared" si="598"/>
        <v>#REF!</v>
      </c>
      <c r="EF126" s="31" t="s">
        <v>56</v>
      </c>
      <c r="EG126" s="40" t="e">
        <f t="shared" ref="EG126:EG136" si="661">EM126+ES126+EY126</f>
        <v>#REF!</v>
      </c>
      <c r="EH126" s="40" t="e">
        <f t="shared" si="613"/>
        <v>#REF!</v>
      </c>
      <c r="EJ126" s="20" t="s">
        <v>411</v>
      </c>
      <c r="EK126" s="40" t="e">
        <f>IF(#REF!="monthly",#REF!/12,0)+EK125</f>
        <v>#REF!</v>
      </c>
      <c r="EL126" s="73">
        <f t="shared" si="614"/>
        <v>2.5000000000000001E-3</v>
      </c>
      <c r="EM126" s="40" t="e">
        <f>ROUND((EK125*EL126),0)</f>
        <v>#REF!</v>
      </c>
      <c r="EN126" s="40" t="e">
        <f>ROUND(+EN125+EM126,0)</f>
        <v>#REF!</v>
      </c>
      <c r="EP126" s="20" t="str">
        <f t="shared" si="657"/>
        <v>Feb Y10</v>
      </c>
      <c r="EQ126" s="40" t="e">
        <f>IF(#REF!="monthly",#REF!/12,0)+EQ125</f>
        <v>#REF!</v>
      </c>
      <c r="ER126" s="73">
        <f t="shared" si="658"/>
        <v>2.9999999999999996E-3</v>
      </c>
      <c r="ES126" s="40" t="e">
        <f>ROUND((EQ125*ER126),0)</f>
        <v>#REF!</v>
      </c>
      <c r="ET126" s="40" t="e">
        <f>ROUND(+ET125+ES126,0)</f>
        <v>#REF!</v>
      </c>
      <c r="EV126" s="20" t="str">
        <f t="shared" si="659"/>
        <v>Feb Y10</v>
      </c>
      <c r="EW126" s="40" t="e">
        <f>IF(#REF!="monthly",#REF!/12,0)+EW125</f>
        <v>#REF!</v>
      </c>
      <c r="EX126" s="73">
        <f t="shared" si="660"/>
        <v>3.6666666666666666E-3</v>
      </c>
      <c r="EY126" s="40" t="e">
        <f>ROUND((EW125*EX126),0)</f>
        <v>#REF!</v>
      </c>
      <c r="EZ126" s="40" t="e">
        <f>ROUND(+EZ125+EY126,0)</f>
        <v>#REF!</v>
      </c>
    </row>
    <row r="127" spans="132:156" x14ac:dyDescent="0.25">
      <c r="ED127" s="20" t="str">
        <f t="shared" si="654"/>
        <v>Mar Y10</v>
      </c>
      <c r="EE127" s="40" t="e">
        <f t="shared" si="598"/>
        <v>#REF!</v>
      </c>
      <c r="EF127" s="31" t="s">
        <v>56</v>
      </c>
      <c r="EG127" s="40" t="e">
        <f t="shared" si="661"/>
        <v>#REF!</v>
      </c>
      <c r="EH127" s="40" t="e">
        <f t="shared" si="613"/>
        <v>#REF!</v>
      </c>
      <c r="EJ127" s="20" t="s">
        <v>412</v>
      </c>
      <c r="EK127" s="40" t="e">
        <f>IF(#REF!="monthly",#REF!/12,IF(#REF!="quarterly",#REF!/4,0))+EK126</f>
        <v>#REF!</v>
      </c>
      <c r="EL127" s="73">
        <f t="shared" si="614"/>
        <v>2.5000000000000001E-3</v>
      </c>
      <c r="EM127" s="40" t="e">
        <f t="shared" ref="EM127:EM136" si="662">ROUND((EK126*EL127),0)</f>
        <v>#REF!</v>
      </c>
      <c r="EN127" s="40" t="e">
        <f t="shared" ref="EN127:EN136" si="663">ROUND(+EN126+EM127,0)</f>
        <v>#REF!</v>
      </c>
      <c r="EP127" s="20" t="str">
        <f t="shared" si="657"/>
        <v>Mar Y10</v>
      </c>
      <c r="EQ127" s="40" t="e">
        <f>IF(#REF!="monthly",#REF!/12,IF(#REF!="quarterly",#REF!/4,0))+EQ126</f>
        <v>#REF!</v>
      </c>
      <c r="ER127" s="73">
        <f t="shared" si="658"/>
        <v>2.9999999999999996E-3</v>
      </c>
      <c r="ES127" s="40" t="e">
        <f t="shared" ref="ES127:ES136" si="664">ROUND((EQ126*ER127),0)</f>
        <v>#REF!</v>
      </c>
      <c r="ET127" s="40" t="e">
        <f t="shared" ref="ET127:ET136" si="665">ROUND(+ET126+ES127,0)</f>
        <v>#REF!</v>
      </c>
      <c r="EV127" s="20" t="str">
        <f t="shared" si="659"/>
        <v>Mar Y10</v>
      </c>
      <c r="EW127" s="40" t="e">
        <f>IF(#REF!="monthly",#REF!/12,IF(#REF!="quarterly",#REF!/4,0))+EW126</f>
        <v>#REF!</v>
      </c>
      <c r="EX127" s="73">
        <f t="shared" si="660"/>
        <v>3.6666666666666666E-3</v>
      </c>
      <c r="EY127" s="40" t="e">
        <f t="shared" ref="EY127:EY136" si="666">ROUND((EW126*EX127),0)</f>
        <v>#REF!</v>
      </c>
      <c r="EZ127" s="40" t="e">
        <f t="shared" ref="EZ127:EZ136" si="667">ROUND(+EZ126+EY127,0)</f>
        <v>#REF!</v>
      </c>
    </row>
    <row r="128" spans="132:156" x14ac:dyDescent="0.25">
      <c r="ED128" s="20" t="str">
        <f t="shared" si="654"/>
        <v>Apr Y10</v>
      </c>
      <c r="EE128" s="40" t="e">
        <f t="shared" si="598"/>
        <v>#REF!</v>
      </c>
      <c r="EF128" s="31" t="s">
        <v>56</v>
      </c>
      <c r="EG128" s="40" t="e">
        <f t="shared" si="661"/>
        <v>#REF!</v>
      </c>
      <c r="EH128" s="40" t="e">
        <f t="shared" si="613"/>
        <v>#REF!</v>
      </c>
      <c r="EJ128" s="20" t="s">
        <v>413</v>
      </c>
      <c r="EK128" s="40" t="e">
        <f>IF(#REF!="monthly",#REF!/12,0)+EK127</f>
        <v>#REF!</v>
      </c>
      <c r="EL128" s="73">
        <f t="shared" si="614"/>
        <v>2.5000000000000001E-3</v>
      </c>
      <c r="EM128" s="40" t="e">
        <f t="shared" si="662"/>
        <v>#REF!</v>
      </c>
      <c r="EN128" s="40" t="e">
        <f t="shared" si="663"/>
        <v>#REF!</v>
      </c>
      <c r="EP128" s="20" t="str">
        <f t="shared" si="657"/>
        <v>Apr Y10</v>
      </c>
      <c r="EQ128" s="40" t="e">
        <f>IF(#REF!="monthly",#REF!/12,0)+EQ127</f>
        <v>#REF!</v>
      </c>
      <c r="ER128" s="73">
        <f t="shared" si="658"/>
        <v>2.9999999999999996E-3</v>
      </c>
      <c r="ES128" s="40" t="e">
        <f t="shared" si="664"/>
        <v>#REF!</v>
      </c>
      <c r="ET128" s="40" t="e">
        <f t="shared" si="665"/>
        <v>#REF!</v>
      </c>
      <c r="EV128" s="20" t="str">
        <f t="shared" si="659"/>
        <v>Apr Y10</v>
      </c>
      <c r="EW128" s="40" t="e">
        <f>IF(#REF!="monthly",#REF!/12,0)+EW127</f>
        <v>#REF!</v>
      </c>
      <c r="EX128" s="73">
        <f t="shared" si="660"/>
        <v>3.6666666666666666E-3</v>
      </c>
      <c r="EY128" s="40" t="e">
        <f t="shared" si="666"/>
        <v>#REF!</v>
      </c>
      <c r="EZ128" s="40" t="e">
        <f t="shared" si="667"/>
        <v>#REF!</v>
      </c>
    </row>
    <row r="129" spans="132:156" x14ac:dyDescent="0.25">
      <c r="ED129" s="20" t="str">
        <f t="shared" si="654"/>
        <v>May Y10</v>
      </c>
      <c r="EE129" s="40" t="e">
        <f t="shared" si="598"/>
        <v>#REF!</v>
      </c>
      <c r="EF129" s="31" t="s">
        <v>56</v>
      </c>
      <c r="EG129" s="40" t="e">
        <f t="shared" si="661"/>
        <v>#REF!</v>
      </c>
      <c r="EH129" s="40" t="e">
        <f t="shared" si="613"/>
        <v>#REF!</v>
      </c>
      <c r="EJ129" s="20" t="s">
        <v>414</v>
      </c>
      <c r="EK129" s="40" t="e">
        <f>IF(#REF!="monthly",#REF!/12,0)+EK128</f>
        <v>#REF!</v>
      </c>
      <c r="EL129" s="73">
        <f t="shared" si="614"/>
        <v>2.5000000000000001E-3</v>
      </c>
      <c r="EM129" s="40" t="e">
        <f t="shared" si="662"/>
        <v>#REF!</v>
      </c>
      <c r="EN129" s="40" t="e">
        <f t="shared" si="663"/>
        <v>#REF!</v>
      </c>
      <c r="EP129" s="20" t="str">
        <f t="shared" si="657"/>
        <v>May Y10</v>
      </c>
      <c r="EQ129" s="40" t="e">
        <f>IF(#REF!="monthly",#REF!/12,0)+EQ128</f>
        <v>#REF!</v>
      </c>
      <c r="ER129" s="73">
        <f t="shared" si="658"/>
        <v>2.9999999999999996E-3</v>
      </c>
      <c r="ES129" s="40" t="e">
        <f t="shared" si="664"/>
        <v>#REF!</v>
      </c>
      <c r="ET129" s="40" t="e">
        <f t="shared" si="665"/>
        <v>#REF!</v>
      </c>
      <c r="EV129" s="20" t="str">
        <f t="shared" si="659"/>
        <v>May Y10</v>
      </c>
      <c r="EW129" s="40" t="e">
        <f>IF(#REF!="monthly",#REF!/12,0)+EW128</f>
        <v>#REF!</v>
      </c>
      <c r="EX129" s="73">
        <f t="shared" si="660"/>
        <v>3.6666666666666666E-3</v>
      </c>
      <c r="EY129" s="40" t="e">
        <f t="shared" si="666"/>
        <v>#REF!</v>
      </c>
      <c r="EZ129" s="40" t="e">
        <f t="shared" si="667"/>
        <v>#REF!</v>
      </c>
    </row>
    <row r="130" spans="132:156" x14ac:dyDescent="0.25">
      <c r="ED130" s="20" t="str">
        <f t="shared" si="654"/>
        <v>Jun Y10</v>
      </c>
      <c r="EE130" s="40" t="e">
        <f t="shared" si="598"/>
        <v>#REF!</v>
      </c>
      <c r="EF130" s="31" t="s">
        <v>56</v>
      </c>
      <c r="EG130" s="40" t="e">
        <f t="shared" si="661"/>
        <v>#REF!</v>
      </c>
      <c r="EH130" s="40" t="e">
        <f t="shared" si="613"/>
        <v>#REF!</v>
      </c>
      <c r="EJ130" s="20" t="s">
        <v>415</v>
      </c>
      <c r="EK130" s="40" t="e">
        <f>IF(#REF!="monthly",#REF!/12,IF(#REF!="quarterly",#REF!/4,IF(#REF!="every 6 months",#REF!/2,0)))+EK129</f>
        <v>#REF!</v>
      </c>
      <c r="EL130" s="73">
        <f t="shared" si="614"/>
        <v>2.5000000000000001E-3</v>
      </c>
      <c r="EM130" s="40" t="e">
        <f t="shared" si="662"/>
        <v>#REF!</v>
      </c>
      <c r="EN130" s="40" t="e">
        <f t="shared" si="663"/>
        <v>#REF!</v>
      </c>
      <c r="EP130" s="20" t="str">
        <f t="shared" si="657"/>
        <v>Jun Y10</v>
      </c>
      <c r="EQ130" s="40" t="e">
        <f>IF(#REF!="monthly",#REF!/12,IF(#REF!="quarterly",#REF!/4,IF(#REF!="every 6 months",#REF!/2,0)))+EQ129</f>
        <v>#REF!</v>
      </c>
      <c r="ER130" s="73">
        <f t="shared" si="658"/>
        <v>2.9999999999999996E-3</v>
      </c>
      <c r="ES130" s="40" t="e">
        <f t="shared" si="664"/>
        <v>#REF!</v>
      </c>
      <c r="ET130" s="40" t="e">
        <f t="shared" si="665"/>
        <v>#REF!</v>
      </c>
      <c r="EV130" s="20" t="str">
        <f t="shared" si="659"/>
        <v>Jun Y10</v>
      </c>
      <c r="EW130" s="40" t="e">
        <f>IF(#REF!="monthly",#REF!/12,IF(#REF!="quarterly",#REF!/4,IF(#REF!="every 6 months",#REF!/2,0)))+EW129</f>
        <v>#REF!</v>
      </c>
      <c r="EX130" s="73">
        <f t="shared" si="660"/>
        <v>3.6666666666666666E-3</v>
      </c>
      <c r="EY130" s="40" t="e">
        <f t="shared" si="666"/>
        <v>#REF!</v>
      </c>
      <c r="EZ130" s="40" t="e">
        <f t="shared" si="667"/>
        <v>#REF!</v>
      </c>
    </row>
    <row r="131" spans="132:156" x14ac:dyDescent="0.25">
      <c r="ED131" s="20" t="str">
        <f t="shared" si="654"/>
        <v>Jul Y10</v>
      </c>
      <c r="EE131" s="40" t="e">
        <f t="shared" si="598"/>
        <v>#REF!</v>
      </c>
      <c r="EF131" s="31" t="s">
        <v>56</v>
      </c>
      <c r="EG131" s="40" t="e">
        <f t="shared" si="661"/>
        <v>#REF!</v>
      </c>
      <c r="EH131" s="40" t="e">
        <f t="shared" si="613"/>
        <v>#REF!</v>
      </c>
      <c r="EJ131" s="20" t="s">
        <v>416</v>
      </c>
      <c r="EK131" s="40" t="e">
        <f>IF(#REF!="monthly",#REF!/12,0)+EK130</f>
        <v>#REF!</v>
      </c>
      <c r="EL131" s="73">
        <f t="shared" si="614"/>
        <v>2.5000000000000001E-3</v>
      </c>
      <c r="EM131" s="40" t="e">
        <f t="shared" si="662"/>
        <v>#REF!</v>
      </c>
      <c r="EN131" s="40" t="e">
        <f t="shared" si="663"/>
        <v>#REF!</v>
      </c>
      <c r="EP131" s="20" t="str">
        <f t="shared" si="657"/>
        <v>Jul Y10</v>
      </c>
      <c r="EQ131" s="40" t="e">
        <f>IF(#REF!="monthly",#REF!/12,0)+EQ130</f>
        <v>#REF!</v>
      </c>
      <c r="ER131" s="73">
        <f t="shared" si="658"/>
        <v>2.9999999999999996E-3</v>
      </c>
      <c r="ES131" s="40" t="e">
        <f t="shared" si="664"/>
        <v>#REF!</v>
      </c>
      <c r="ET131" s="40" t="e">
        <f t="shared" si="665"/>
        <v>#REF!</v>
      </c>
      <c r="EV131" s="20" t="str">
        <f t="shared" si="659"/>
        <v>Jul Y10</v>
      </c>
      <c r="EW131" s="40" t="e">
        <f>IF(#REF!="monthly",#REF!/12,0)+EW130</f>
        <v>#REF!</v>
      </c>
      <c r="EX131" s="73">
        <f t="shared" si="660"/>
        <v>3.6666666666666666E-3</v>
      </c>
      <c r="EY131" s="40" t="e">
        <f t="shared" si="666"/>
        <v>#REF!</v>
      </c>
      <c r="EZ131" s="40" t="e">
        <f t="shared" si="667"/>
        <v>#REF!</v>
      </c>
    </row>
    <row r="132" spans="132:156" x14ac:dyDescent="0.25">
      <c r="ED132" s="20" t="str">
        <f t="shared" si="654"/>
        <v>Aug Y10</v>
      </c>
      <c r="EE132" s="40" t="e">
        <f t="shared" si="598"/>
        <v>#REF!</v>
      </c>
      <c r="EF132" s="31" t="s">
        <v>56</v>
      </c>
      <c r="EG132" s="40" t="e">
        <f t="shared" si="661"/>
        <v>#REF!</v>
      </c>
      <c r="EH132" s="40" t="e">
        <f t="shared" si="613"/>
        <v>#REF!</v>
      </c>
      <c r="EJ132" s="20" t="s">
        <v>417</v>
      </c>
      <c r="EK132" s="40" t="e">
        <f>IF(#REF!="monthly",#REF!/12,0)+EK131</f>
        <v>#REF!</v>
      </c>
      <c r="EL132" s="73">
        <f t="shared" si="614"/>
        <v>2.5000000000000001E-3</v>
      </c>
      <c r="EM132" s="40" t="e">
        <f t="shared" si="662"/>
        <v>#REF!</v>
      </c>
      <c r="EN132" s="40" t="e">
        <f t="shared" si="663"/>
        <v>#REF!</v>
      </c>
      <c r="EP132" s="20" t="str">
        <f t="shared" si="657"/>
        <v>Aug Y10</v>
      </c>
      <c r="EQ132" s="40" t="e">
        <f>IF(#REF!="monthly",#REF!/12,0)+EQ131</f>
        <v>#REF!</v>
      </c>
      <c r="ER132" s="73">
        <f t="shared" si="658"/>
        <v>2.9999999999999996E-3</v>
      </c>
      <c r="ES132" s="40" t="e">
        <f t="shared" si="664"/>
        <v>#REF!</v>
      </c>
      <c r="ET132" s="40" t="e">
        <f t="shared" si="665"/>
        <v>#REF!</v>
      </c>
      <c r="EV132" s="20" t="str">
        <f t="shared" si="659"/>
        <v>Aug Y10</v>
      </c>
      <c r="EW132" s="40" t="e">
        <f>IF(#REF!="monthly",#REF!/12,0)+EW131</f>
        <v>#REF!</v>
      </c>
      <c r="EX132" s="73">
        <f t="shared" si="660"/>
        <v>3.6666666666666666E-3</v>
      </c>
      <c r="EY132" s="40" t="e">
        <f t="shared" si="666"/>
        <v>#REF!</v>
      </c>
      <c r="EZ132" s="40" t="e">
        <f t="shared" si="667"/>
        <v>#REF!</v>
      </c>
    </row>
    <row r="133" spans="132:156" x14ac:dyDescent="0.25">
      <c r="ED133" s="20" t="str">
        <f t="shared" si="654"/>
        <v>Sep Y10</v>
      </c>
      <c r="EE133" s="40" t="e">
        <f t="shared" si="598"/>
        <v>#REF!</v>
      </c>
      <c r="EF133" s="31" t="s">
        <v>56</v>
      </c>
      <c r="EG133" s="40" t="e">
        <f t="shared" si="661"/>
        <v>#REF!</v>
      </c>
      <c r="EH133" s="40" t="e">
        <f t="shared" si="613"/>
        <v>#REF!</v>
      </c>
      <c r="EJ133" s="20" t="s">
        <v>418</v>
      </c>
      <c r="EK133" s="40" t="e">
        <f>IF(#REF!="monthly",#REF!/12,IF(#REF!="quarterly",#REF!/4,0))+EK132</f>
        <v>#REF!</v>
      </c>
      <c r="EL133" s="73">
        <f t="shared" si="614"/>
        <v>2.5000000000000001E-3</v>
      </c>
      <c r="EM133" s="40" t="e">
        <f t="shared" si="662"/>
        <v>#REF!</v>
      </c>
      <c r="EN133" s="40" t="e">
        <f t="shared" si="663"/>
        <v>#REF!</v>
      </c>
      <c r="EP133" s="20" t="str">
        <f t="shared" si="657"/>
        <v>Sep Y10</v>
      </c>
      <c r="EQ133" s="40" t="e">
        <f>IF(#REF!="monthly",#REF!/12,IF(#REF!="quarterly",#REF!/4,0))+EQ132</f>
        <v>#REF!</v>
      </c>
      <c r="ER133" s="73">
        <f t="shared" si="658"/>
        <v>2.9999999999999996E-3</v>
      </c>
      <c r="ES133" s="40" t="e">
        <f t="shared" si="664"/>
        <v>#REF!</v>
      </c>
      <c r="ET133" s="40" t="e">
        <f t="shared" si="665"/>
        <v>#REF!</v>
      </c>
      <c r="EV133" s="20" t="str">
        <f t="shared" si="659"/>
        <v>Sep Y10</v>
      </c>
      <c r="EW133" s="40" t="e">
        <f>IF(#REF!="monthly",#REF!/12,IF(#REF!="quarterly",#REF!/4,0))+EW132</f>
        <v>#REF!</v>
      </c>
      <c r="EX133" s="73">
        <f t="shared" si="660"/>
        <v>3.6666666666666666E-3</v>
      </c>
      <c r="EY133" s="40" t="e">
        <f t="shared" si="666"/>
        <v>#REF!</v>
      </c>
      <c r="EZ133" s="40" t="e">
        <f t="shared" si="667"/>
        <v>#REF!</v>
      </c>
    </row>
    <row r="134" spans="132:156" x14ac:dyDescent="0.25">
      <c r="ED134" s="20" t="str">
        <f t="shared" si="654"/>
        <v>Oct Y10</v>
      </c>
      <c r="EE134" s="40" t="e">
        <f t="shared" si="598"/>
        <v>#REF!</v>
      </c>
      <c r="EF134" s="31" t="s">
        <v>56</v>
      </c>
      <c r="EG134" s="40" t="e">
        <f t="shared" si="661"/>
        <v>#REF!</v>
      </c>
      <c r="EH134" s="40" t="e">
        <f t="shared" si="613"/>
        <v>#REF!</v>
      </c>
      <c r="EJ134" s="20" t="s">
        <v>419</v>
      </c>
      <c r="EK134" s="40" t="e">
        <f>IF(#REF!="monthly",#REF!/12,0)+EK133</f>
        <v>#REF!</v>
      </c>
      <c r="EL134" s="73">
        <f t="shared" si="614"/>
        <v>2.5000000000000001E-3</v>
      </c>
      <c r="EM134" s="40" t="e">
        <f t="shared" si="662"/>
        <v>#REF!</v>
      </c>
      <c r="EN134" s="40" t="e">
        <f t="shared" si="663"/>
        <v>#REF!</v>
      </c>
      <c r="EP134" s="20" t="str">
        <f t="shared" si="657"/>
        <v>Oct Y10</v>
      </c>
      <c r="EQ134" s="40" t="e">
        <f>IF(#REF!="monthly",#REF!/12,0)+EQ133</f>
        <v>#REF!</v>
      </c>
      <c r="ER134" s="73">
        <f t="shared" si="658"/>
        <v>2.9999999999999996E-3</v>
      </c>
      <c r="ES134" s="40" t="e">
        <f t="shared" si="664"/>
        <v>#REF!</v>
      </c>
      <c r="ET134" s="40" t="e">
        <f t="shared" si="665"/>
        <v>#REF!</v>
      </c>
      <c r="EV134" s="20" t="str">
        <f t="shared" si="659"/>
        <v>Oct Y10</v>
      </c>
      <c r="EW134" s="40" t="e">
        <f>IF(#REF!="monthly",#REF!/12,0)+EW133</f>
        <v>#REF!</v>
      </c>
      <c r="EX134" s="73">
        <f t="shared" si="660"/>
        <v>3.6666666666666666E-3</v>
      </c>
      <c r="EY134" s="40" t="e">
        <f t="shared" si="666"/>
        <v>#REF!</v>
      </c>
      <c r="EZ134" s="40" t="e">
        <f t="shared" si="667"/>
        <v>#REF!</v>
      </c>
    </row>
    <row r="135" spans="132:156" x14ac:dyDescent="0.25">
      <c r="ED135" s="20" t="str">
        <f t="shared" si="654"/>
        <v>Nov Y10</v>
      </c>
      <c r="EE135" s="40" t="e">
        <f t="shared" si="598"/>
        <v>#REF!</v>
      </c>
      <c r="EF135" s="31" t="s">
        <v>56</v>
      </c>
      <c r="EG135" s="40" t="e">
        <f t="shared" si="661"/>
        <v>#REF!</v>
      </c>
      <c r="EH135" s="40" t="e">
        <f t="shared" si="613"/>
        <v>#REF!</v>
      </c>
      <c r="EJ135" s="20" t="s">
        <v>420</v>
      </c>
      <c r="EK135" s="40" t="e">
        <f>IF(#REF!="monthly",#REF!/12,0)+EK134</f>
        <v>#REF!</v>
      </c>
      <c r="EL135" s="73">
        <f t="shared" si="614"/>
        <v>2.5000000000000001E-3</v>
      </c>
      <c r="EM135" s="40" t="e">
        <f t="shared" si="662"/>
        <v>#REF!</v>
      </c>
      <c r="EN135" s="40" t="e">
        <f t="shared" si="663"/>
        <v>#REF!</v>
      </c>
      <c r="EP135" s="20" t="str">
        <f t="shared" si="657"/>
        <v>Nov Y10</v>
      </c>
      <c r="EQ135" s="40" t="e">
        <f>IF(#REF!="monthly",#REF!/12,0)+EQ134</f>
        <v>#REF!</v>
      </c>
      <c r="ER135" s="73">
        <f t="shared" si="658"/>
        <v>2.9999999999999996E-3</v>
      </c>
      <c r="ES135" s="40" t="e">
        <f t="shared" si="664"/>
        <v>#REF!</v>
      </c>
      <c r="ET135" s="40" t="e">
        <f t="shared" si="665"/>
        <v>#REF!</v>
      </c>
      <c r="EV135" s="20" t="str">
        <f t="shared" si="659"/>
        <v>Nov Y10</v>
      </c>
      <c r="EW135" s="40" t="e">
        <f>IF(#REF!="monthly",#REF!/12,0)+EW134</f>
        <v>#REF!</v>
      </c>
      <c r="EX135" s="73">
        <f t="shared" si="660"/>
        <v>3.6666666666666666E-3</v>
      </c>
      <c r="EY135" s="40" t="e">
        <f t="shared" si="666"/>
        <v>#REF!</v>
      </c>
      <c r="EZ135" s="40" t="e">
        <f t="shared" si="667"/>
        <v>#REF!</v>
      </c>
    </row>
    <row r="136" spans="132:156" x14ac:dyDescent="0.25">
      <c r="ED136" s="20" t="str">
        <f t="shared" si="654"/>
        <v>Dec Y10</v>
      </c>
      <c r="EE136" s="40" t="e">
        <f t="shared" ref="EE136" si="668">EK136+EQ136+EW136</f>
        <v>#REF!</v>
      </c>
      <c r="EF136" s="31" t="s">
        <v>56</v>
      </c>
      <c r="EG136" s="40" t="e">
        <f t="shared" si="661"/>
        <v>#REF!</v>
      </c>
      <c r="EH136" s="40" t="e">
        <f t="shared" si="613"/>
        <v>#REF!</v>
      </c>
      <c r="EJ136" s="20" t="s">
        <v>421</v>
      </c>
      <c r="EK136" s="40" t="e">
        <f>IF(#REF!="monthly",#REF!/12,IF(#REF!="quarterly",#REF!/4,IF(#REF!="every 6 months",#REF!/2,IF(#REF!="annually",#REF!,0))))+EK135</f>
        <v>#REF!</v>
      </c>
      <c r="EL136" s="73">
        <f t="shared" si="614"/>
        <v>2.5000000000000001E-3</v>
      </c>
      <c r="EM136" s="40" t="e">
        <f t="shared" si="662"/>
        <v>#REF!</v>
      </c>
      <c r="EN136" s="40" t="e">
        <f t="shared" si="663"/>
        <v>#REF!</v>
      </c>
      <c r="EP136" s="20" t="str">
        <f t="shared" si="657"/>
        <v>Dec Y10</v>
      </c>
      <c r="EQ136" s="40" t="e">
        <f>IF(#REF!="monthly",#REF!/12,IF(#REF!="quarterly",#REF!/4,IF(#REF!="every 6 months",#REF!/2,IF(#REF!="annually",#REF!,0))))+EQ135</f>
        <v>#REF!</v>
      </c>
      <c r="ER136" s="73">
        <f t="shared" si="658"/>
        <v>2.9999999999999996E-3</v>
      </c>
      <c r="ES136" s="40" t="e">
        <f t="shared" si="664"/>
        <v>#REF!</v>
      </c>
      <c r="ET136" s="40" t="e">
        <f t="shared" si="665"/>
        <v>#REF!</v>
      </c>
      <c r="EV136" s="20" t="str">
        <f t="shared" si="659"/>
        <v>Dec Y10</v>
      </c>
      <c r="EW136" s="40" t="e">
        <f>IF(#REF!="monthly",#REF!/12,IF(#REF!="quarterly",#REF!/4,IF(#REF!="every 6 months",#REF!/2,IF(#REF!="annually",#REF!,0))))+EW135</f>
        <v>#REF!</v>
      </c>
      <c r="EX136" s="73">
        <f t="shared" si="660"/>
        <v>3.6666666666666666E-3</v>
      </c>
      <c r="EY136" s="40" t="e">
        <f t="shared" si="666"/>
        <v>#REF!</v>
      </c>
      <c r="EZ136" s="40" t="e">
        <f t="shared" si="667"/>
        <v>#REF!</v>
      </c>
    </row>
    <row r="137" spans="132:156" x14ac:dyDescent="0.25">
      <c r="EB137" s="9" t="s">
        <v>163</v>
      </c>
      <c r="EC137" s="40" t="e">
        <f>+EE136-EE123</f>
        <v>#REF!</v>
      </c>
    </row>
    <row r="138" spans="132:156" x14ac:dyDescent="0.25">
      <c r="EB138" s="9" t="s">
        <v>164</v>
      </c>
      <c r="EC138" s="40" t="e">
        <f>+EH136-EH123</f>
        <v>#REF!</v>
      </c>
    </row>
    <row r="139" spans="132:156" x14ac:dyDescent="0.25">
      <c r="EC139" s="40"/>
    </row>
    <row r="163" spans="128:128" x14ac:dyDescent="0.25">
      <c r="DX163" s="8"/>
    </row>
    <row r="255" spans="127:131" x14ac:dyDescent="0.25">
      <c r="DW255" s="23"/>
      <c r="DY255" s="41"/>
      <c r="DZ255" s="41"/>
      <c r="EA255" s="41"/>
    </row>
  </sheetData>
  <mergeCells count="9">
    <mergeCell ref="F9:O9"/>
    <mergeCell ref="A1:R1"/>
    <mergeCell ref="A2:R2"/>
    <mergeCell ref="A3:R3"/>
    <mergeCell ref="A8:R8"/>
    <mergeCell ref="A4:R4"/>
    <mergeCell ref="A6:R6"/>
    <mergeCell ref="A7:R7"/>
    <mergeCell ref="A5:R5"/>
  </mergeCells>
  <phoneticPr fontId="22" type="noConversion"/>
  <conditionalFormatting sqref="G49:DV49">
    <cfRule type="cellIs" dxfId="162" priority="16" stopIfTrue="1" operator="notEqual">
      <formula>SUM(G47:G48)</formula>
    </cfRule>
  </conditionalFormatting>
  <conditionalFormatting sqref="DW47">
    <cfRule type="cellIs" dxfId="161" priority="1" stopIfTrue="1" operator="notEqual">
      <formula>SUM(G47:DV47)</formula>
    </cfRule>
  </conditionalFormatting>
  <conditionalFormatting sqref="DW28:DW29 DW49 DW33:DW34">
    <cfRule type="cellIs" dxfId="160" priority="7" stopIfTrue="1" operator="notEqual">
      <formula>SUM(G28:DV28)</formula>
    </cfRule>
  </conditionalFormatting>
  <conditionalFormatting sqref="DW16">
    <cfRule type="cellIs" dxfId="159" priority="4" stopIfTrue="1" operator="notEqual">
      <formula>SUM(G16:DV16)</formula>
    </cfRule>
  </conditionalFormatting>
  <conditionalFormatting sqref="DW37">
    <cfRule type="cellIs" dxfId="158" priority="5" stopIfTrue="1" operator="notEqual">
      <formula>SUM(G37:DV37)</formula>
    </cfRule>
  </conditionalFormatting>
  <conditionalFormatting sqref="DW40">
    <cfRule type="cellIs" dxfId="157" priority="3" stopIfTrue="1" operator="notEqual">
      <formula>SUM(G40:DV40)</formula>
    </cfRule>
  </conditionalFormatting>
  <conditionalFormatting sqref="DW41:DW42">
    <cfRule type="cellIs" dxfId="156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371AD-1B83-4048-BAF2-FE096614A660}">
  <dimension ref="A1:BE144"/>
  <sheetViews>
    <sheetView zoomScaleNormal="100" workbookViewId="0">
      <pane xSplit="2" ySplit="9" topLeftCell="C10" activePane="bottomRight" state="frozen"/>
      <selection activeCell="G42" sqref="G42"/>
      <selection pane="topRight" activeCell="G42" sqref="G42"/>
      <selection pane="bottomLeft" activeCell="G42" sqref="G42"/>
      <selection pane="bottomRight"/>
    </sheetView>
  </sheetViews>
  <sheetFormatPr defaultColWidth="8.88671875" defaultRowHeight="15" outlineLevelCol="1" x14ac:dyDescent="0.25"/>
  <cols>
    <col min="1" max="1" width="7.6640625" style="336" customWidth="1"/>
    <col min="2" max="2" width="6.5546875" style="336" bestFit="1" customWidth="1"/>
    <col min="3" max="3" width="12.44140625" style="336" bestFit="1" customWidth="1" outlineLevel="1"/>
    <col min="4" max="4" width="10.44140625" style="336" bestFit="1" customWidth="1" outlineLevel="1"/>
    <col min="5" max="5" width="10.21875" style="336" bestFit="1" customWidth="1" outlineLevel="1"/>
    <col min="6" max="6" width="10" style="336" bestFit="1" customWidth="1" outlineLevel="1"/>
    <col min="7" max="7" width="11" style="336" bestFit="1" customWidth="1" outlineLevel="1"/>
    <col min="8" max="9" width="12.44140625" style="336" bestFit="1" customWidth="1" outlineLevel="1"/>
    <col min="10" max="10" width="10.6640625" style="336" customWidth="1" outlineLevel="1"/>
    <col min="11" max="11" width="10" style="336" bestFit="1" customWidth="1" outlineLevel="1"/>
    <col min="12" max="12" width="10.44140625" style="336" bestFit="1" customWidth="1" outlineLevel="1"/>
    <col min="13" max="13" width="17.6640625" style="336" customWidth="1" outlineLevel="1"/>
    <col min="14" max="15" width="2.77734375" style="336" customWidth="1"/>
    <col min="16" max="17" width="10" style="336" bestFit="1" customWidth="1" outlineLevel="1"/>
    <col min="18" max="20" width="9" style="336" bestFit="1" customWidth="1" outlineLevel="1"/>
    <col min="21" max="21" width="12.44140625" style="336" bestFit="1" customWidth="1" outlineLevel="1"/>
    <col min="22" max="23" width="2.77734375" style="336" customWidth="1"/>
    <col min="24" max="25" width="14.109375" style="336" bestFit="1" customWidth="1"/>
    <col min="26" max="26" width="9.6640625" style="336" bestFit="1" customWidth="1"/>
    <col min="27" max="27" width="9.5546875" style="336" bestFit="1" customWidth="1"/>
    <col min="28" max="29" width="2.77734375" style="336" customWidth="1"/>
    <col min="30" max="30" width="10.5546875" style="336" bestFit="1" customWidth="1"/>
    <col min="31" max="32" width="13" style="336" bestFit="1" customWidth="1"/>
    <col min="33" max="34" width="13.6640625" style="336" customWidth="1"/>
    <col min="35" max="35" width="2.77734375" style="336" customWidth="1"/>
    <col min="36" max="36" width="4.88671875" style="336" bestFit="1" customWidth="1"/>
    <col min="37" max="37" width="2.77734375" style="336" customWidth="1"/>
    <col min="38" max="38" width="10.33203125" style="336" bestFit="1" customWidth="1"/>
    <col min="39" max="39" width="11.44140625" style="336" bestFit="1" customWidth="1"/>
    <col min="40" max="40" width="11" style="336" bestFit="1" customWidth="1"/>
    <col min="41" max="41" width="11.109375" style="336" bestFit="1" customWidth="1"/>
    <col min="42" max="42" width="13" style="336" bestFit="1" customWidth="1"/>
    <col min="43" max="43" width="12.21875" style="336" bestFit="1" customWidth="1"/>
    <col min="44" max="45" width="11" style="336" bestFit="1" customWidth="1"/>
    <col min="46" max="46" width="2.77734375" style="336" hidden="1" customWidth="1"/>
    <col min="47" max="47" width="11.5546875" style="336" bestFit="1" customWidth="1"/>
    <col min="48" max="49" width="2.77734375" style="336" customWidth="1"/>
    <col min="50" max="50" width="8.21875" style="336" bestFit="1" customWidth="1"/>
    <col min="51" max="51" width="8.77734375" style="336" bestFit="1" customWidth="1"/>
    <col min="52" max="53" width="10.6640625" style="336" bestFit="1" customWidth="1"/>
    <col min="54" max="56" width="8.88671875" style="336"/>
    <col min="57" max="57" width="8.21875" style="336" bestFit="1" customWidth="1"/>
    <col min="58" max="16384" width="8.88671875" style="336"/>
  </cols>
  <sheetData>
    <row r="1" spans="1:53" ht="15.75" x14ac:dyDescent="0.25">
      <c r="A1" s="335" t="s">
        <v>662</v>
      </c>
      <c r="C1" s="337"/>
      <c r="D1" s="337"/>
      <c r="E1" s="338"/>
      <c r="F1" s="338"/>
      <c r="G1" s="338"/>
      <c r="H1" s="338"/>
      <c r="I1" s="338"/>
      <c r="J1" s="338"/>
      <c r="K1" s="338"/>
      <c r="L1" s="338"/>
      <c r="M1" s="338"/>
    </row>
    <row r="2" spans="1:53" ht="15.75" x14ac:dyDescent="0.25">
      <c r="A2" s="335" t="s">
        <v>663</v>
      </c>
      <c r="C2" s="337"/>
      <c r="D2" s="337"/>
      <c r="E2" s="338"/>
      <c r="F2" s="338"/>
      <c r="G2" s="338"/>
      <c r="H2" s="338"/>
      <c r="I2" s="338"/>
      <c r="J2" s="338"/>
      <c r="K2" s="338"/>
      <c r="L2" s="338"/>
      <c r="M2" s="338"/>
    </row>
    <row r="3" spans="1:53" ht="16.5" thickBot="1" x14ac:dyDescent="0.3">
      <c r="A3" s="335" t="s">
        <v>718</v>
      </c>
      <c r="C3" s="337"/>
      <c r="D3" s="337"/>
      <c r="E3" s="338"/>
      <c r="F3" s="462" t="s">
        <v>664</v>
      </c>
      <c r="G3" s="462"/>
      <c r="H3" s="462"/>
      <c r="I3" s="462"/>
      <c r="J3" s="462"/>
      <c r="K3" s="462"/>
      <c r="L3" s="338"/>
      <c r="M3" s="338"/>
    </row>
    <row r="4" spans="1:53" ht="16.5" thickBot="1" x14ac:dyDescent="0.3">
      <c r="A4" s="339" t="s">
        <v>665</v>
      </c>
      <c r="C4" s="337"/>
      <c r="D4" s="337"/>
      <c r="E4" s="338"/>
      <c r="F4" s="462"/>
      <c r="G4" s="462"/>
      <c r="H4" s="462"/>
      <c r="I4" s="462"/>
      <c r="J4" s="462"/>
      <c r="K4" s="462"/>
      <c r="L4" s="331">
        <v>3169916.3097247584</v>
      </c>
      <c r="M4" s="338"/>
    </row>
    <row r="5" spans="1:53" ht="16.5" thickBot="1" x14ac:dyDescent="0.3">
      <c r="A5" s="339"/>
      <c r="C5" s="337"/>
      <c r="D5" s="337"/>
      <c r="E5" s="338"/>
      <c r="F5" s="462"/>
      <c r="G5" s="462"/>
      <c r="H5" s="462"/>
      <c r="I5" s="462"/>
      <c r="J5" s="462"/>
      <c r="K5" s="462"/>
      <c r="L5" s="338">
        <v>3353755.2600080124</v>
      </c>
      <c r="M5" s="338" t="s">
        <v>666</v>
      </c>
      <c r="S5" s="340">
        <f>I17-U17</f>
        <v>4430.5783003633842</v>
      </c>
    </row>
    <row r="6" spans="1:53" ht="16.5" thickBot="1" x14ac:dyDescent="0.3">
      <c r="C6" s="337"/>
      <c r="D6" s="337"/>
      <c r="E6" s="332" t="s">
        <v>667</v>
      </c>
      <c r="F6" s="338"/>
      <c r="G6" s="338"/>
      <c r="H6" s="338"/>
      <c r="I6" s="338"/>
      <c r="J6" s="338"/>
      <c r="K6" s="338"/>
      <c r="L6" s="338">
        <f>L5-I16</f>
        <v>192628.96509734495</v>
      </c>
      <c r="M6" s="338" t="s">
        <v>668</v>
      </c>
      <c r="S6" s="340"/>
    </row>
    <row r="7" spans="1:53" ht="16.5" thickBot="1" x14ac:dyDescent="0.3">
      <c r="C7" s="337"/>
      <c r="D7" s="337"/>
      <c r="E7" s="165">
        <v>1.6842556136633689E-2</v>
      </c>
      <c r="F7" s="338"/>
      <c r="G7" s="338"/>
      <c r="H7" s="338"/>
      <c r="I7" s="338"/>
      <c r="J7" s="338"/>
      <c r="K7" s="338"/>
      <c r="L7" s="338"/>
      <c r="M7" s="338"/>
      <c r="X7" s="456" t="s">
        <v>669</v>
      </c>
      <c r="Y7" s="457"/>
      <c r="Z7" s="457"/>
      <c r="AA7" s="458"/>
      <c r="AD7" s="456" t="s">
        <v>670</v>
      </c>
      <c r="AE7" s="457"/>
      <c r="AF7" s="457"/>
      <c r="AG7" s="457"/>
      <c r="AH7" s="458"/>
      <c r="AL7" s="456" t="s">
        <v>671</v>
      </c>
      <c r="AM7" s="457"/>
      <c r="AN7" s="457"/>
      <c r="AO7" s="457"/>
      <c r="AP7" s="457"/>
      <c r="AQ7" s="457"/>
      <c r="AR7" s="457"/>
      <c r="AS7" s="458"/>
      <c r="AX7" s="456" t="s">
        <v>672</v>
      </c>
      <c r="AY7" s="457"/>
      <c r="AZ7" s="457"/>
      <c r="BA7" s="458"/>
    </row>
    <row r="8" spans="1:53" ht="15.75" thickBot="1" x14ac:dyDescent="0.3">
      <c r="C8" s="341" t="s">
        <v>483</v>
      </c>
      <c r="D8" s="342" t="s">
        <v>484</v>
      </c>
      <c r="F8" s="342" t="s">
        <v>673</v>
      </c>
      <c r="G8" s="342" t="s">
        <v>674</v>
      </c>
      <c r="H8" s="342"/>
      <c r="I8" s="342" t="s">
        <v>675</v>
      </c>
      <c r="J8" s="342"/>
      <c r="K8" s="342" t="s">
        <v>676</v>
      </c>
      <c r="L8" s="342" t="s">
        <v>677</v>
      </c>
      <c r="M8" s="343" t="s">
        <v>678</v>
      </c>
      <c r="P8" s="459" t="s">
        <v>679</v>
      </c>
      <c r="Q8" s="460"/>
      <c r="R8" s="460"/>
      <c r="S8" s="460"/>
      <c r="T8" s="460"/>
      <c r="U8" s="461"/>
      <c r="X8" s="344"/>
      <c r="Y8" s="344"/>
      <c r="Z8" s="344"/>
      <c r="AA8" s="345"/>
      <c r="AD8" s="344"/>
      <c r="AE8" s="344"/>
      <c r="AF8" s="345"/>
      <c r="AG8" s="345"/>
      <c r="AH8" s="345"/>
      <c r="AL8" s="346"/>
      <c r="AM8" s="347">
        <v>6720010</v>
      </c>
      <c r="AN8" s="347"/>
      <c r="AO8" s="347"/>
      <c r="AP8" s="347"/>
      <c r="AQ8" s="347"/>
      <c r="AR8" s="347"/>
      <c r="AS8" s="348"/>
      <c r="AX8" s="344"/>
      <c r="AY8" s="349"/>
      <c r="AZ8" s="350"/>
      <c r="BA8" s="351"/>
    </row>
    <row r="9" spans="1:53" ht="75.75" thickBot="1" x14ac:dyDescent="0.3">
      <c r="A9" s="335" t="s">
        <v>149</v>
      </c>
      <c r="B9" s="352" t="s">
        <v>680</v>
      </c>
      <c r="C9" s="353" t="s">
        <v>681</v>
      </c>
      <c r="D9" s="354" t="s">
        <v>682</v>
      </c>
      <c r="E9" s="354" t="s">
        <v>683</v>
      </c>
      <c r="F9" s="354" t="s">
        <v>684</v>
      </c>
      <c r="G9" s="354" t="s">
        <v>685</v>
      </c>
      <c r="H9" s="354" t="s">
        <v>686</v>
      </c>
      <c r="I9" s="354" t="s">
        <v>687</v>
      </c>
      <c r="J9" s="354" t="s">
        <v>688</v>
      </c>
      <c r="K9" s="354" t="s">
        <v>689</v>
      </c>
      <c r="L9" s="354" t="s">
        <v>690</v>
      </c>
      <c r="M9" s="355" t="s">
        <v>691</v>
      </c>
      <c r="P9" s="353" t="s">
        <v>692</v>
      </c>
      <c r="Q9" s="354" t="s">
        <v>693</v>
      </c>
      <c r="R9" s="354" t="s">
        <v>694</v>
      </c>
      <c r="S9" s="354" t="s">
        <v>695</v>
      </c>
      <c r="T9" s="356" t="s">
        <v>696</v>
      </c>
      <c r="U9" s="355" t="s">
        <v>697</v>
      </c>
      <c r="X9" s="357" t="s">
        <v>698</v>
      </c>
      <c r="Y9" s="357" t="s">
        <v>699</v>
      </c>
      <c r="Z9" s="357" t="s">
        <v>700</v>
      </c>
      <c r="AA9" s="357" t="s">
        <v>701</v>
      </c>
      <c r="AD9" s="357" t="s">
        <v>702</v>
      </c>
      <c r="AE9" s="358" t="s">
        <v>703</v>
      </c>
      <c r="AF9" s="358" t="s">
        <v>704</v>
      </c>
      <c r="AG9" s="357" t="s">
        <v>705</v>
      </c>
      <c r="AH9" s="357" t="s">
        <v>706</v>
      </c>
      <c r="AJ9" s="359" t="s">
        <v>707</v>
      </c>
      <c r="AL9" s="357" t="s">
        <v>708</v>
      </c>
      <c r="AM9" s="358" t="s">
        <v>709</v>
      </c>
      <c r="AN9" s="359" t="s">
        <v>710</v>
      </c>
      <c r="AO9" s="358" t="s">
        <v>711</v>
      </c>
      <c r="AP9" s="358" t="s">
        <v>712</v>
      </c>
      <c r="AQ9" s="359" t="s">
        <v>713</v>
      </c>
      <c r="AR9" s="358" t="s">
        <v>714</v>
      </c>
      <c r="AS9" s="357" t="s">
        <v>713</v>
      </c>
      <c r="AU9" s="360" t="s">
        <v>715</v>
      </c>
      <c r="AX9" s="358" t="s">
        <v>716</v>
      </c>
      <c r="AY9" s="359" t="s">
        <v>706</v>
      </c>
      <c r="AZ9" s="357" t="s">
        <v>717</v>
      </c>
      <c r="BA9" s="357" t="s">
        <v>705</v>
      </c>
    </row>
    <row r="10" spans="1:53" ht="15.75" x14ac:dyDescent="0.25">
      <c r="B10" s="361">
        <v>0</v>
      </c>
      <c r="C10" s="362"/>
      <c r="D10" s="340"/>
      <c r="G10" s="340">
        <v>142523.12468861075</v>
      </c>
      <c r="H10" s="340">
        <v>3027393.1850361475</v>
      </c>
      <c r="I10" s="340">
        <v>3169916.3097247584</v>
      </c>
      <c r="J10" s="337">
        <v>0</v>
      </c>
      <c r="K10" s="337">
        <v>25412.421999999999</v>
      </c>
      <c r="M10" s="363">
        <v>3195328.7317247582</v>
      </c>
      <c r="P10" s="362"/>
      <c r="Q10" s="337"/>
      <c r="R10" s="337"/>
      <c r="U10" s="363">
        <v>3169916.3097247584</v>
      </c>
      <c r="AD10" s="364">
        <f>L4</f>
        <v>3169916.3097247584</v>
      </c>
      <c r="AG10" s="340">
        <f>-H10</f>
        <v>-3027393.1850361475</v>
      </c>
      <c r="AH10" s="340">
        <f>-G10</f>
        <v>-142523.12468861075</v>
      </c>
      <c r="AJ10" s="333">
        <f t="shared" ref="AJ10:AJ16" si="0">SUM(X10:AH10)</f>
        <v>0</v>
      </c>
      <c r="AL10" s="340">
        <f>L4</f>
        <v>3169916.3097247584</v>
      </c>
      <c r="AN10" s="340">
        <f>-H10</f>
        <v>-3027393.1850361475</v>
      </c>
      <c r="AO10" s="365">
        <f>-G10</f>
        <v>-142523.12468861075</v>
      </c>
      <c r="AP10" s="366"/>
      <c r="AU10" s="337">
        <f>SUM(AL10:AS10)</f>
        <v>0</v>
      </c>
      <c r="AX10" s="333"/>
      <c r="AY10" s="333"/>
    </row>
    <row r="11" spans="1:53" ht="15.75" x14ac:dyDescent="0.25">
      <c r="A11" s="367">
        <v>44317</v>
      </c>
      <c r="B11" s="361">
        <v>1</v>
      </c>
      <c r="C11" s="368">
        <v>3169916.3097247584</v>
      </c>
      <c r="D11" s="369">
        <v>2193.1451612903224</v>
      </c>
      <c r="E11" s="369">
        <v>4444.7095169174718</v>
      </c>
      <c r="F11" s="369">
        <v>-2251.5643556271493</v>
      </c>
      <c r="G11" s="369">
        <v>167653.37631473469</v>
      </c>
      <c r="H11" s="369">
        <v>3004514.497765651</v>
      </c>
      <c r="I11" s="369">
        <v>3172167.8740803855</v>
      </c>
      <c r="J11" s="369">
        <v>0</v>
      </c>
      <c r="K11" s="369">
        <v>0</v>
      </c>
      <c r="L11" s="369">
        <v>25768.780094554502</v>
      </c>
      <c r="M11" s="370">
        <v>3169559.9516302035</v>
      </c>
      <c r="P11" s="368">
        <v>2193.1451612903224</v>
      </c>
      <c r="Q11" s="369"/>
      <c r="R11" s="369">
        <v>2193.1451612903224</v>
      </c>
      <c r="S11" s="369">
        <v>4444.7095169174718</v>
      </c>
      <c r="T11" s="371">
        <v>2251.5643556271493</v>
      </c>
      <c r="U11" s="370">
        <v>3169916.3097247584</v>
      </c>
      <c r="X11" s="333">
        <v>2193.1451612903224</v>
      </c>
      <c r="Y11" s="333"/>
      <c r="Z11" s="333">
        <v>153.52016129032259</v>
      </c>
      <c r="AA11" s="333">
        <v>-2346.6653225806449</v>
      </c>
      <c r="AD11" s="333">
        <f>-L11</f>
        <v>-25768.780094554502</v>
      </c>
      <c r="AE11" s="333">
        <f>L11</f>
        <v>25768.780094554502</v>
      </c>
      <c r="AF11" s="333">
        <f>E11</f>
        <v>4444.7095169174718</v>
      </c>
      <c r="AG11" s="333">
        <f>-E11</f>
        <v>-4444.7095169174718</v>
      </c>
      <c r="AH11" s="333">
        <v>0</v>
      </c>
      <c r="AJ11" s="333">
        <f>SUM(X11:AH11)</f>
        <v>0</v>
      </c>
      <c r="AL11" s="340">
        <f>-L11</f>
        <v>-25768.780094554502</v>
      </c>
      <c r="AM11" s="340">
        <f t="shared" ref="AM11:AM74" si="1">L11</f>
        <v>25768.780094554502</v>
      </c>
      <c r="AN11" s="372">
        <f t="shared" ref="AN11:AN74" si="2">H10-H11</f>
        <v>22878.687270496506</v>
      </c>
      <c r="AO11" s="340">
        <f t="shared" ref="AO11:AO74" si="3">G10-G11</f>
        <v>-25130.251626123936</v>
      </c>
      <c r="AP11" s="340">
        <f>E11</f>
        <v>4444.7095169174718</v>
      </c>
      <c r="AQ11" s="373">
        <f t="shared" ref="AQ11:AQ74" si="4">-D11</f>
        <v>-2193.1451612903224</v>
      </c>
      <c r="AR11" s="340">
        <v>153.52016129032259</v>
      </c>
      <c r="AS11" s="340">
        <v>-153.52016129032259</v>
      </c>
      <c r="AU11" s="337">
        <f>SUM(AL11:AS11)</f>
        <v>-2.8057911549694836E-10</v>
      </c>
      <c r="AX11" s="340">
        <f>-AY11</f>
        <v>0</v>
      </c>
      <c r="AY11" s="340">
        <v>0</v>
      </c>
    </row>
    <row r="12" spans="1:53" ht="15.75" x14ac:dyDescent="0.25">
      <c r="A12" s="367">
        <v>44348</v>
      </c>
      <c r="B12" s="361">
        <f>+B11+1</f>
        <v>2</v>
      </c>
      <c r="C12" s="368">
        <v>3172167.8740803855</v>
      </c>
      <c r="D12" s="369">
        <v>2719.5</v>
      </c>
      <c r="E12" s="369">
        <v>4444.7095169174718</v>
      </c>
      <c r="F12" s="369">
        <v>-1725.2095169174718</v>
      </c>
      <c r="G12" s="369">
        <v>192289.30862290534</v>
      </c>
      <c r="H12" s="369">
        <v>2981603.7749743974</v>
      </c>
      <c r="I12" s="369">
        <v>3173893.0835973029</v>
      </c>
      <c r="J12" s="369">
        <v>18051.12</v>
      </c>
      <c r="K12" s="369">
        <v>0</v>
      </c>
      <c r="L12" s="369">
        <v>25915.537167725233</v>
      </c>
      <c r="M12" s="370">
        <v>3161695.5344624785</v>
      </c>
      <c r="P12" s="368">
        <v>2719.5</v>
      </c>
      <c r="Q12" s="369"/>
      <c r="R12" s="369">
        <v>2719.5</v>
      </c>
      <c r="S12" s="369">
        <v>4444.7095169174718</v>
      </c>
      <c r="T12" s="371">
        <v>3976.7738725446216</v>
      </c>
      <c r="U12" s="370">
        <v>3169916.3097247584</v>
      </c>
      <c r="X12" s="333">
        <v>2719.5</v>
      </c>
      <c r="Y12" s="333"/>
      <c r="Z12" s="333">
        <v>190.35500000000002</v>
      </c>
      <c r="AA12" s="333">
        <v>-2909.855</v>
      </c>
      <c r="AD12" s="333">
        <f t="shared" ref="AD12:AD16" si="5">-L12</f>
        <v>-25915.537167725233</v>
      </c>
      <c r="AE12" s="333">
        <f t="shared" ref="AE12:AE75" si="6">L12</f>
        <v>25915.537167725233</v>
      </c>
      <c r="AF12" s="333">
        <f t="shared" ref="AF12:AF75" si="7">E12</f>
        <v>4444.7095169174718</v>
      </c>
      <c r="AG12" s="333">
        <f t="shared" ref="AG12:AG16" si="8">-E12</f>
        <v>-4444.7095169174718</v>
      </c>
      <c r="AH12" s="333">
        <v>0</v>
      </c>
      <c r="AJ12" s="333">
        <f t="shared" si="0"/>
        <v>0</v>
      </c>
      <c r="AL12" s="340">
        <f t="shared" ref="AL12:AL75" si="9">-L12</f>
        <v>-25915.537167725233</v>
      </c>
      <c r="AM12" s="340">
        <f t="shared" si="1"/>
        <v>25915.537167725233</v>
      </c>
      <c r="AN12" s="372">
        <f t="shared" si="2"/>
        <v>22910.722791253589</v>
      </c>
      <c r="AO12" s="340">
        <f t="shared" si="3"/>
        <v>-24635.932308170653</v>
      </c>
      <c r="AP12" s="340">
        <f t="shared" ref="AP12:AP75" si="10">E12</f>
        <v>4444.7095169174718</v>
      </c>
      <c r="AQ12" s="373">
        <f t="shared" si="4"/>
        <v>-2719.5</v>
      </c>
      <c r="AR12" s="340">
        <v>190.35500000000002</v>
      </c>
      <c r="AS12" s="340">
        <v>-190.35500000000002</v>
      </c>
      <c r="AU12" s="337">
        <f t="shared" ref="AU12:AU75" si="11">SUM(AL12:AS12)</f>
        <v>4.0745362639427185E-10</v>
      </c>
      <c r="AX12" s="340">
        <f>-AY12</f>
        <v>49766.19</v>
      </c>
      <c r="AY12" s="340">
        <v>-49766.19</v>
      </c>
    </row>
    <row r="13" spans="1:53" ht="15.75" x14ac:dyDescent="0.25">
      <c r="A13" s="367">
        <v>44378</v>
      </c>
      <c r="B13" s="361">
        <f t="shared" ref="B13:B76" si="12">+B12+1</f>
        <v>3</v>
      </c>
      <c r="C13" s="368">
        <v>3173893.0835973029</v>
      </c>
      <c r="D13" s="369">
        <v>2719.5</v>
      </c>
      <c r="E13" s="369">
        <v>4444.7095169174718</v>
      </c>
      <c r="F13" s="369">
        <v>-1725.2095169174718</v>
      </c>
      <c r="G13" s="369">
        <v>216957.32036444583</v>
      </c>
      <c r="H13" s="369">
        <v>2958660.9727497743</v>
      </c>
      <c r="I13" s="369">
        <v>3175618.2931142203</v>
      </c>
      <c r="J13" s="369">
        <v>0</v>
      </c>
      <c r="K13" s="369">
        <v>0</v>
      </c>
      <c r="L13" s="369">
        <v>25915.537167725233</v>
      </c>
      <c r="M13" s="370">
        <v>3135779.9972947533</v>
      </c>
      <c r="P13" s="368">
        <v>2719.5</v>
      </c>
      <c r="Q13" s="369"/>
      <c r="R13" s="369">
        <v>2719.5</v>
      </c>
      <c r="S13" s="369">
        <v>4444.7095169174718</v>
      </c>
      <c r="T13" s="371">
        <v>5701.9833894620933</v>
      </c>
      <c r="U13" s="370">
        <v>3169916.3097247584</v>
      </c>
      <c r="X13" s="333">
        <v>2719.5</v>
      </c>
      <c r="Y13" s="333"/>
      <c r="Z13" s="333">
        <v>190.35500000000002</v>
      </c>
      <c r="AA13" s="333">
        <v>-2909.855</v>
      </c>
      <c r="AD13" s="333">
        <f>-L13</f>
        <v>-25915.537167725233</v>
      </c>
      <c r="AE13" s="333">
        <f t="shared" si="6"/>
        <v>25915.537167725233</v>
      </c>
      <c r="AF13" s="333">
        <f t="shared" si="7"/>
        <v>4444.7095169174718</v>
      </c>
      <c r="AG13" s="333">
        <f t="shared" si="8"/>
        <v>-4444.7095169174718</v>
      </c>
      <c r="AH13" s="333">
        <v>0</v>
      </c>
      <c r="AJ13" s="333">
        <f t="shared" si="0"/>
        <v>0</v>
      </c>
      <c r="AL13" s="340">
        <f t="shared" si="9"/>
        <v>-25915.537167725233</v>
      </c>
      <c r="AM13" s="340">
        <f t="shared" si="1"/>
        <v>25915.537167725233</v>
      </c>
      <c r="AN13" s="372">
        <f t="shared" si="2"/>
        <v>22942.802224623039</v>
      </c>
      <c r="AO13" s="340">
        <f t="shared" si="3"/>
        <v>-24668.011741540482</v>
      </c>
      <c r="AP13" s="340">
        <f t="shared" si="10"/>
        <v>4444.7095169174718</v>
      </c>
      <c r="AQ13" s="373">
        <f t="shared" si="4"/>
        <v>-2719.5</v>
      </c>
      <c r="AR13" s="340">
        <v>190.35500000000002</v>
      </c>
      <c r="AS13" s="340">
        <v>-190.35500000000002</v>
      </c>
      <c r="AU13" s="337">
        <f t="shared" si="11"/>
        <v>2.9103830456733704E-11</v>
      </c>
      <c r="AX13" s="340">
        <f t="shared" ref="AX13:AX76" si="13">-AY13</f>
        <v>0</v>
      </c>
      <c r="AY13" s="340">
        <v>0</v>
      </c>
    </row>
    <row r="14" spans="1:53" ht="15.75" x14ac:dyDescent="0.25">
      <c r="A14" s="367">
        <v>44409</v>
      </c>
      <c r="B14" s="361">
        <f t="shared" si="12"/>
        <v>4</v>
      </c>
      <c r="C14" s="368">
        <v>3175618.2931142203</v>
      </c>
      <c r="D14" s="369">
        <v>2719.5</v>
      </c>
      <c r="E14" s="369">
        <v>4444.7095169174718</v>
      </c>
      <c r="F14" s="369">
        <v>-1725.2095169174718</v>
      </c>
      <c r="G14" s="369">
        <v>241657.45645807643</v>
      </c>
      <c r="H14" s="369">
        <v>2935686.0461730612</v>
      </c>
      <c r="I14" s="369">
        <v>3177343.5026311376</v>
      </c>
      <c r="J14" s="369">
        <v>0</v>
      </c>
      <c r="K14" s="369">
        <v>0</v>
      </c>
      <c r="L14" s="369">
        <v>25915.537167725233</v>
      </c>
      <c r="M14" s="370">
        <v>3109864.4601270282</v>
      </c>
      <c r="P14" s="368">
        <v>2719.5</v>
      </c>
      <c r="Q14" s="369"/>
      <c r="R14" s="369">
        <v>2719.5</v>
      </c>
      <c r="S14" s="369">
        <v>4444.7095169174718</v>
      </c>
      <c r="T14" s="371">
        <v>7427.1929063795651</v>
      </c>
      <c r="U14" s="370">
        <v>3169916.3097247584</v>
      </c>
      <c r="X14" s="333">
        <v>2719.5</v>
      </c>
      <c r="Y14" s="333"/>
      <c r="Z14" s="333">
        <v>190.35500000000002</v>
      </c>
      <c r="AA14" s="333">
        <v>-2909.855</v>
      </c>
      <c r="AD14" s="333">
        <f t="shared" si="5"/>
        <v>-25915.537167725233</v>
      </c>
      <c r="AE14" s="333">
        <f t="shared" si="6"/>
        <v>25915.537167725233</v>
      </c>
      <c r="AF14" s="333">
        <f t="shared" si="7"/>
        <v>4444.7095169174718</v>
      </c>
      <c r="AG14" s="333">
        <f t="shared" si="8"/>
        <v>-4444.7095169174718</v>
      </c>
      <c r="AH14" s="333">
        <v>0</v>
      </c>
      <c r="AJ14" s="333">
        <f t="shared" si="0"/>
        <v>0</v>
      </c>
      <c r="AL14" s="340">
        <f t="shared" si="9"/>
        <v>-25915.537167725233</v>
      </c>
      <c r="AM14" s="340">
        <f t="shared" si="1"/>
        <v>25915.537167725233</v>
      </c>
      <c r="AN14" s="372">
        <f t="shared" si="2"/>
        <v>22974.9265767131</v>
      </c>
      <c r="AO14" s="340">
        <f t="shared" si="3"/>
        <v>-24700.136093630601</v>
      </c>
      <c r="AP14" s="340">
        <f t="shared" si="10"/>
        <v>4444.7095169174718</v>
      </c>
      <c r="AQ14" s="373">
        <f t="shared" si="4"/>
        <v>-2719.5</v>
      </c>
      <c r="AR14" s="340">
        <v>190.35500000000002</v>
      </c>
      <c r="AS14" s="340">
        <v>-190.35500000000002</v>
      </c>
      <c r="AU14" s="337">
        <f t="shared" si="11"/>
        <v>-2.9103830456733704E-11</v>
      </c>
      <c r="AX14" s="340">
        <f t="shared" si="13"/>
        <v>0</v>
      </c>
      <c r="AY14" s="340">
        <v>0</v>
      </c>
    </row>
    <row r="15" spans="1:53" ht="15.75" x14ac:dyDescent="0.25">
      <c r="A15" s="367">
        <v>44440</v>
      </c>
      <c r="B15" s="361">
        <f t="shared" si="12"/>
        <v>5</v>
      </c>
      <c r="C15" s="368">
        <v>3177343.5026311376</v>
      </c>
      <c r="D15" s="369">
        <v>22366.18</v>
      </c>
      <c r="E15" s="369">
        <v>4444.7095169174718</v>
      </c>
      <c r="F15" s="369">
        <v>17921.470483082529</v>
      </c>
      <c r="G15" s="369">
        <v>246743.08188408962</v>
      </c>
      <c r="H15" s="369">
        <v>2912678.9502639659</v>
      </c>
      <c r="I15" s="369">
        <v>3159422.0321480553</v>
      </c>
      <c r="J15" s="369">
        <v>0</v>
      </c>
      <c r="K15" s="369">
        <v>0</v>
      </c>
      <c r="L15" s="369">
        <v>25915.537167725233</v>
      </c>
      <c r="M15" s="370">
        <v>3083948.922959303</v>
      </c>
      <c r="P15" s="368">
        <v>22366.18</v>
      </c>
      <c r="Q15" s="369">
        <v>14938.987093620435</v>
      </c>
      <c r="R15" s="369">
        <v>7427.1929063795651</v>
      </c>
      <c r="S15" s="369">
        <v>4444.7095169174718</v>
      </c>
      <c r="T15" s="371">
        <v>4444.7095169174718</v>
      </c>
      <c r="U15" s="370">
        <v>3154977.3226311379</v>
      </c>
      <c r="X15" s="333">
        <v>22366.18</v>
      </c>
      <c r="Y15" s="333"/>
      <c r="Z15" s="333">
        <v>1386.2226000000001</v>
      </c>
      <c r="AA15" s="333">
        <v>-23752.402600000001</v>
      </c>
      <c r="AD15" s="333">
        <f t="shared" si="5"/>
        <v>-25915.537167725233</v>
      </c>
      <c r="AE15" s="333">
        <f t="shared" si="6"/>
        <v>25915.537167725233</v>
      </c>
      <c r="AF15" s="333">
        <f t="shared" si="7"/>
        <v>4444.7095169174718</v>
      </c>
      <c r="AG15" s="333">
        <f t="shared" si="8"/>
        <v>-4444.7095169174718</v>
      </c>
      <c r="AH15" s="333">
        <v>0</v>
      </c>
      <c r="AJ15" s="333">
        <f t="shared" si="0"/>
        <v>0</v>
      </c>
      <c r="AL15" s="340">
        <f t="shared" si="9"/>
        <v>-25915.537167725233</v>
      </c>
      <c r="AM15" s="340">
        <f t="shared" si="1"/>
        <v>25915.537167725233</v>
      </c>
      <c r="AN15" s="372">
        <f t="shared" si="2"/>
        <v>23007.095909095369</v>
      </c>
      <c r="AO15" s="340">
        <f t="shared" si="3"/>
        <v>-5085.6254260131973</v>
      </c>
      <c r="AP15" s="340">
        <f t="shared" si="10"/>
        <v>4444.7095169174718</v>
      </c>
      <c r="AQ15" s="373">
        <f t="shared" si="4"/>
        <v>-22366.18</v>
      </c>
      <c r="AR15" s="340">
        <v>1386.2226000000001</v>
      </c>
      <c r="AS15" s="340">
        <v>-1386.2226000000001</v>
      </c>
      <c r="AU15" s="337">
        <f t="shared" si="11"/>
        <v>-3.5652192309498787E-10</v>
      </c>
      <c r="AX15" s="340">
        <f t="shared" si="13"/>
        <v>54453.77326118428</v>
      </c>
      <c r="AY15" s="340">
        <v>-54453.77326118428</v>
      </c>
    </row>
    <row r="16" spans="1:53" ht="15.75" x14ac:dyDescent="0.25">
      <c r="A16" s="367">
        <v>44470</v>
      </c>
      <c r="B16" s="361">
        <f t="shared" si="12"/>
        <v>6</v>
      </c>
      <c r="C16" s="368">
        <v>3159422.0321480553</v>
      </c>
      <c r="D16" s="369">
        <v>2719.5</v>
      </c>
      <c r="E16" s="369">
        <v>4423.7627626121866</v>
      </c>
      <c r="F16" s="369">
        <v>-1704.2627626121866</v>
      </c>
      <c r="G16" s="369">
        <v>271486.65493145556</v>
      </c>
      <c r="H16" s="369">
        <v>2889639.6399792121</v>
      </c>
      <c r="I16" s="369">
        <v>3161126.2949106675</v>
      </c>
      <c r="J16" s="369">
        <v>0</v>
      </c>
      <c r="K16" s="369">
        <v>0</v>
      </c>
      <c r="L16" s="369">
        <v>25915.537167725233</v>
      </c>
      <c r="M16" s="370">
        <v>3058033.3857915779</v>
      </c>
      <c r="P16" s="368">
        <v>2719.5</v>
      </c>
      <c r="Q16" s="369">
        <v>-1725.2095169174718</v>
      </c>
      <c r="R16" s="369">
        <v>4444.7095169174718</v>
      </c>
      <c r="S16" s="369">
        <v>4423.7627626121866</v>
      </c>
      <c r="T16" s="371">
        <v>4423.7627626121866</v>
      </c>
      <c r="U16" s="370">
        <v>3156702.5321480553</v>
      </c>
      <c r="X16" s="333">
        <v>2719.5</v>
      </c>
      <c r="Y16" s="333"/>
      <c r="Z16" s="333">
        <v>190.35500000000002</v>
      </c>
      <c r="AA16" s="333">
        <v>-2909.855</v>
      </c>
      <c r="AD16" s="333">
        <f t="shared" si="5"/>
        <v>-25915.537167725233</v>
      </c>
      <c r="AE16" s="333">
        <f t="shared" si="6"/>
        <v>25915.537167725233</v>
      </c>
      <c r="AF16" s="333">
        <f t="shared" si="7"/>
        <v>4423.7627626121866</v>
      </c>
      <c r="AG16" s="333">
        <f t="shared" si="8"/>
        <v>-4423.7627626121866</v>
      </c>
      <c r="AH16" s="333">
        <v>0</v>
      </c>
      <c r="AJ16" s="333">
        <f t="shared" si="0"/>
        <v>0</v>
      </c>
      <c r="AL16" s="340">
        <f t="shared" si="9"/>
        <v>-25915.537167725233</v>
      </c>
      <c r="AM16" s="340">
        <f t="shared" si="1"/>
        <v>25915.537167725233</v>
      </c>
      <c r="AN16" s="372">
        <f t="shared" si="2"/>
        <v>23039.310284753796</v>
      </c>
      <c r="AO16" s="340">
        <f t="shared" si="3"/>
        <v>-24743.573047365935</v>
      </c>
      <c r="AP16" s="340">
        <f t="shared" si="10"/>
        <v>4423.7627626121866</v>
      </c>
      <c r="AQ16" s="373">
        <f t="shared" si="4"/>
        <v>-2719.5</v>
      </c>
      <c r="AR16" s="340">
        <v>190.36500000000001</v>
      </c>
      <c r="AS16" s="340">
        <v>-190.36500000000001</v>
      </c>
      <c r="AU16" s="337">
        <f t="shared" si="11"/>
        <v>4.7293724492192268E-11</v>
      </c>
      <c r="AX16" s="340">
        <f t="shared" si="13"/>
        <v>0</v>
      </c>
      <c r="AY16" s="340">
        <v>0</v>
      </c>
    </row>
    <row r="17" spans="1:57" ht="15.75" x14ac:dyDescent="0.25">
      <c r="A17" s="367">
        <v>44501</v>
      </c>
      <c r="B17" s="361">
        <f t="shared" si="12"/>
        <v>7</v>
      </c>
      <c r="C17" s="368">
        <f t="shared" ref="C17:C80" si="14">I16</f>
        <v>3161126.2949106675</v>
      </c>
      <c r="D17" s="369">
        <v>28055.296000000002</v>
      </c>
      <c r="E17" s="369">
        <f t="shared" ref="E17:E80" si="15">S17</f>
        <v>4430.5783003631104</v>
      </c>
      <c r="F17" s="334">
        <f>I16-I17</f>
        <v>-169004.24739770824</v>
      </c>
      <c r="G17" s="369">
        <f t="shared" ref="G17:G48" si="16">SUM(F18:F29)</f>
        <v>289034.45432270865</v>
      </c>
      <c r="H17" s="369">
        <f t="shared" ref="H17:H80" si="17">I17-G17</f>
        <v>3041096.0879856669</v>
      </c>
      <c r="I17" s="334">
        <f>L5-(D17-E17)</f>
        <v>3330130.5423083757</v>
      </c>
      <c r="J17" s="369">
        <v>0</v>
      </c>
      <c r="K17" s="369">
        <v>0</v>
      </c>
      <c r="L17" s="334">
        <v>27547.986024482394</v>
      </c>
      <c r="M17" s="374">
        <f>M16-L17+L6</f>
        <v>3223114.3648644406</v>
      </c>
      <c r="N17" s="340"/>
      <c r="P17" s="368">
        <f t="shared" ref="P17:P80" si="18">D17</f>
        <v>28055.296000000002</v>
      </c>
      <c r="Q17" s="369">
        <f t="shared" ref="Q17:Q80" si="19">P17-R17</f>
        <v>23631.533237387815</v>
      </c>
      <c r="R17" s="369">
        <f t="shared" ref="R17:R80" si="20">S16</f>
        <v>4423.7627626121866</v>
      </c>
      <c r="S17" s="369">
        <f t="shared" ref="S17:S80" si="21">U16*($E$7/12)</f>
        <v>4430.5783003631104</v>
      </c>
      <c r="T17" s="371">
        <f t="shared" ref="T17:T80" si="22">T16+S17-R17</f>
        <v>4430.5783003631113</v>
      </c>
      <c r="U17" s="374">
        <f>L5-P17</f>
        <v>3325699.9640080123</v>
      </c>
      <c r="X17" s="333">
        <v>28055.296000000002</v>
      </c>
      <c r="Y17" s="333"/>
      <c r="Z17" s="333">
        <v>1784.4607200000003</v>
      </c>
      <c r="AA17" s="333">
        <v>-29839.756720000001</v>
      </c>
      <c r="AD17" s="333">
        <f>-L17</f>
        <v>-27547.986024482394</v>
      </c>
      <c r="AE17" s="333">
        <f t="shared" si="6"/>
        <v>27547.986024482394</v>
      </c>
      <c r="AF17" s="333">
        <f t="shared" si="7"/>
        <v>4430.5783003631104</v>
      </c>
      <c r="AG17" s="333">
        <f>-E17</f>
        <v>-4430.5783003631104</v>
      </c>
      <c r="AH17" s="333">
        <v>0</v>
      </c>
      <c r="AJ17" s="333">
        <f t="shared" ref="AJ17:AJ80" si="23">SUM(X17:AH17)</f>
        <v>0</v>
      </c>
      <c r="AL17" s="340">
        <f t="shared" si="9"/>
        <v>-27547.986024482394</v>
      </c>
      <c r="AM17" s="340">
        <f t="shared" si="1"/>
        <v>27547.986024482394</v>
      </c>
      <c r="AN17" s="372">
        <f t="shared" si="2"/>
        <v>-151456.44800645486</v>
      </c>
      <c r="AO17" s="340">
        <f t="shared" si="3"/>
        <v>-17547.799391253095</v>
      </c>
      <c r="AP17" s="340">
        <f t="shared" si="10"/>
        <v>4430.5783003631104</v>
      </c>
      <c r="AQ17" s="373">
        <f t="shared" si="4"/>
        <v>-28055.296000000002</v>
      </c>
      <c r="AR17" s="340">
        <v>1685.1870000000001</v>
      </c>
      <c r="AS17" s="340">
        <v>-1685.1870000000001</v>
      </c>
      <c r="AU17" s="337">
        <f t="shared" si="11"/>
        <v>-192628.96509734483</v>
      </c>
      <c r="AX17" s="340">
        <f t="shared" si="13"/>
        <v>0</v>
      </c>
      <c r="AY17" s="340">
        <v>0</v>
      </c>
    </row>
    <row r="18" spans="1:57" ht="15.75" x14ac:dyDescent="0.25">
      <c r="A18" s="367">
        <v>44531</v>
      </c>
      <c r="B18" s="361">
        <f t="shared" si="12"/>
        <v>8</v>
      </c>
      <c r="C18" s="368">
        <f t="shared" si="14"/>
        <v>3330130.5423083757</v>
      </c>
      <c r="D18" s="369">
        <v>28273.48</v>
      </c>
      <c r="E18" s="369">
        <f t="shared" si="15"/>
        <v>4667.7740281171318</v>
      </c>
      <c r="F18" s="369">
        <f t="shared" ref="F18:F81" si="24">D18-E18</f>
        <v>23605.705971882868</v>
      </c>
      <c r="G18" s="369">
        <f t="shared" si="16"/>
        <v>289947.50246289803</v>
      </c>
      <c r="H18" s="369">
        <f t="shared" si="17"/>
        <v>3016577.3338735951</v>
      </c>
      <c r="I18" s="369">
        <f t="shared" ref="I18:I81" si="25">C18-F18</f>
        <v>3306524.836336493</v>
      </c>
      <c r="J18" s="369">
        <v>0</v>
      </c>
      <c r="K18" s="369">
        <v>0</v>
      </c>
      <c r="L18" s="369">
        <v>27547.986024482394</v>
      </c>
      <c r="M18" s="370">
        <f t="shared" ref="M18:M81" si="26">M17-L18</f>
        <v>3195566.3788399585</v>
      </c>
      <c r="P18" s="368">
        <f t="shared" si="18"/>
        <v>28273.48</v>
      </c>
      <c r="Q18" s="369">
        <f t="shared" si="19"/>
        <v>23842.901699636888</v>
      </c>
      <c r="R18" s="334">
        <f t="shared" si="20"/>
        <v>4430.5783003631104</v>
      </c>
      <c r="S18" s="369">
        <f t="shared" si="21"/>
        <v>4667.7740281171318</v>
      </c>
      <c r="T18" s="371">
        <f t="shared" si="22"/>
        <v>4667.7740281171327</v>
      </c>
      <c r="U18" s="370">
        <f t="shared" ref="U18:U81" si="27">U17-Q18</f>
        <v>3301857.0623083753</v>
      </c>
      <c r="X18" s="333">
        <v>28273.48</v>
      </c>
      <c r="Y18" s="333"/>
      <c r="Z18" s="333">
        <v>1799.7436000000002</v>
      </c>
      <c r="AA18" s="333">
        <v>-30073.223600000001</v>
      </c>
      <c r="AD18" s="333">
        <f t="shared" ref="AD18:AD81" si="28">-L18</f>
        <v>-27547.986024482394</v>
      </c>
      <c r="AE18" s="333">
        <f t="shared" si="6"/>
        <v>27547.986024482394</v>
      </c>
      <c r="AF18" s="333">
        <f t="shared" si="7"/>
        <v>4667.7740281171318</v>
      </c>
      <c r="AG18" s="333">
        <f t="shared" ref="AG18:AG81" si="29">-E18</f>
        <v>-4667.7740281171318</v>
      </c>
      <c r="AH18" s="333">
        <v>0</v>
      </c>
      <c r="AJ18" s="333">
        <f t="shared" si="23"/>
        <v>0</v>
      </c>
      <c r="AL18" s="340">
        <f t="shared" si="9"/>
        <v>-27547.986024482394</v>
      </c>
      <c r="AM18" s="340">
        <f t="shared" si="1"/>
        <v>27547.986024482394</v>
      </c>
      <c r="AN18" s="372">
        <f t="shared" si="2"/>
        <v>24518.754112071823</v>
      </c>
      <c r="AO18" s="340">
        <f t="shared" si="3"/>
        <v>-913.04814018937759</v>
      </c>
      <c r="AP18" s="340">
        <f t="shared" si="10"/>
        <v>4667.7740281171318</v>
      </c>
      <c r="AQ18" s="373">
        <f t="shared" si="4"/>
        <v>-28273.48</v>
      </c>
      <c r="AR18" s="340">
        <v>1685.1870000000001</v>
      </c>
      <c r="AS18" s="340">
        <v>-1685.1870000000001</v>
      </c>
      <c r="AU18" s="337">
        <f t="shared" si="11"/>
        <v>-4.220055416226387E-10</v>
      </c>
      <c r="AX18" s="340">
        <f>-AY18</f>
        <v>43204.414513103024</v>
      </c>
      <c r="AY18" s="340">
        <v>-43204.414513103024</v>
      </c>
      <c r="AZ18" s="364">
        <f>L6</f>
        <v>192628.96509734495</v>
      </c>
      <c r="BA18" s="364">
        <f>-AZ18</f>
        <v>-192628.96509734495</v>
      </c>
    </row>
    <row r="19" spans="1:57" ht="15.75" x14ac:dyDescent="0.25">
      <c r="A19" s="367">
        <v>44562</v>
      </c>
      <c r="B19" s="361">
        <f t="shared" si="12"/>
        <v>9</v>
      </c>
      <c r="C19" s="368">
        <f t="shared" si="14"/>
        <v>3306524.836336493</v>
      </c>
      <c r="D19" s="369">
        <v>28273.48</v>
      </c>
      <c r="E19" s="369">
        <f t="shared" si="15"/>
        <v>4634.3094105891005</v>
      </c>
      <c r="F19" s="369">
        <f t="shared" si="24"/>
        <v>23639.1705894109</v>
      </c>
      <c r="G19" s="369">
        <f t="shared" si="16"/>
        <v>290861.4510278487</v>
      </c>
      <c r="H19" s="369">
        <f t="shared" si="17"/>
        <v>2992024.2147192336</v>
      </c>
      <c r="I19" s="369">
        <f t="shared" si="25"/>
        <v>3282885.6657470823</v>
      </c>
      <c r="J19" s="369">
        <v>0</v>
      </c>
      <c r="K19" s="369">
        <v>0</v>
      </c>
      <c r="L19" s="369">
        <v>27547.986024482394</v>
      </c>
      <c r="M19" s="370">
        <f t="shared" si="26"/>
        <v>3168018.3928154763</v>
      </c>
      <c r="P19" s="368">
        <f t="shared" si="18"/>
        <v>28273.48</v>
      </c>
      <c r="Q19" s="369">
        <f t="shared" si="19"/>
        <v>23605.705971882868</v>
      </c>
      <c r="R19" s="369">
        <f t="shared" si="20"/>
        <v>4667.7740281171318</v>
      </c>
      <c r="S19" s="369">
        <f t="shared" si="21"/>
        <v>4634.3094105891005</v>
      </c>
      <c r="T19" s="371">
        <f t="shared" si="22"/>
        <v>4634.3094105891014</v>
      </c>
      <c r="U19" s="370">
        <f t="shared" si="27"/>
        <v>3278251.3563364926</v>
      </c>
      <c r="X19" s="333">
        <v>28273.48</v>
      </c>
      <c r="Y19" s="333"/>
      <c r="Z19" s="333">
        <v>1799.7436000000002</v>
      </c>
      <c r="AA19" s="333">
        <v>-30073.223600000001</v>
      </c>
      <c r="AD19" s="333">
        <f t="shared" si="28"/>
        <v>-27547.986024482394</v>
      </c>
      <c r="AE19" s="333">
        <f t="shared" si="6"/>
        <v>27547.986024482394</v>
      </c>
      <c r="AF19" s="333">
        <f t="shared" si="7"/>
        <v>4634.3094105891005</v>
      </c>
      <c r="AG19" s="333">
        <f t="shared" si="29"/>
        <v>-4634.3094105891005</v>
      </c>
      <c r="AH19" s="333">
        <v>0</v>
      </c>
      <c r="AJ19" s="333">
        <f t="shared" si="23"/>
        <v>0</v>
      </c>
      <c r="AL19" s="340">
        <f t="shared" si="9"/>
        <v>-27547.986024482394</v>
      </c>
      <c r="AM19" s="340">
        <f t="shared" si="1"/>
        <v>27547.986024482394</v>
      </c>
      <c r="AN19" s="372">
        <f t="shared" si="2"/>
        <v>24553.119154361542</v>
      </c>
      <c r="AO19" s="340">
        <f t="shared" si="3"/>
        <v>-913.94856495066779</v>
      </c>
      <c r="AP19" s="340">
        <f t="shared" si="10"/>
        <v>4634.3094105891005</v>
      </c>
      <c r="AQ19" s="373">
        <f t="shared" si="4"/>
        <v>-28273.48</v>
      </c>
      <c r="AR19" s="340">
        <v>1685.1870000000001</v>
      </c>
      <c r="AS19" s="340">
        <v>-1685.1870000000001</v>
      </c>
      <c r="AU19" s="337">
        <f t="shared" si="11"/>
        <v>-2.5465851649641991E-11</v>
      </c>
      <c r="AX19" s="340">
        <f t="shared" si="13"/>
        <v>0</v>
      </c>
      <c r="AY19" s="340">
        <v>0</v>
      </c>
    </row>
    <row r="20" spans="1:57" ht="15.75" x14ac:dyDescent="0.25">
      <c r="A20" s="367">
        <v>44593</v>
      </c>
      <c r="B20" s="361">
        <f t="shared" si="12"/>
        <v>10</v>
      </c>
      <c r="C20" s="368">
        <f t="shared" si="14"/>
        <v>3282885.6657470823</v>
      </c>
      <c r="D20" s="369">
        <v>28273.48</v>
      </c>
      <c r="E20" s="369">
        <f t="shared" si="15"/>
        <v>4601.1777082577419</v>
      </c>
      <c r="F20" s="369">
        <f t="shared" si="24"/>
        <v>23672.302291742257</v>
      </c>
      <c r="G20" s="369">
        <f t="shared" si="16"/>
        <v>291776.68109817919</v>
      </c>
      <c r="H20" s="369">
        <f t="shared" si="17"/>
        <v>2967436.6823571613</v>
      </c>
      <c r="I20" s="369">
        <f t="shared" si="25"/>
        <v>3259213.3634553403</v>
      </c>
      <c r="J20" s="369">
        <v>0</v>
      </c>
      <c r="K20" s="369">
        <v>0</v>
      </c>
      <c r="L20" s="369">
        <v>27547.986024482394</v>
      </c>
      <c r="M20" s="370">
        <f t="shared" si="26"/>
        <v>3140470.4067909941</v>
      </c>
      <c r="P20" s="368">
        <f t="shared" si="18"/>
        <v>28273.48</v>
      </c>
      <c r="Q20" s="369">
        <f t="shared" si="19"/>
        <v>23639.1705894109</v>
      </c>
      <c r="R20" s="369">
        <f t="shared" si="20"/>
        <v>4634.3094105891005</v>
      </c>
      <c r="S20" s="369">
        <f t="shared" si="21"/>
        <v>4601.1777082577419</v>
      </c>
      <c r="T20" s="371">
        <f t="shared" si="22"/>
        <v>4601.1777082577419</v>
      </c>
      <c r="U20" s="370">
        <f t="shared" si="27"/>
        <v>3254612.1857470819</v>
      </c>
      <c r="X20" s="333">
        <v>28273.48</v>
      </c>
      <c r="Y20" s="333"/>
      <c r="Z20" s="333">
        <v>1799.7336000000003</v>
      </c>
      <c r="AA20" s="333">
        <v>-30073.213599999999</v>
      </c>
      <c r="AD20" s="333">
        <f t="shared" si="28"/>
        <v>-27547.986024482394</v>
      </c>
      <c r="AE20" s="333">
        <f t="shared" si="6"/>
        <v>27547.986024482394</v>
      </c>
      <c r="AF20" s="333">
        <f t="shared" si="7"/>
        <v>4601.1777082577419</v>
      </c>
      <c r="AG20" s="333">
        <f t="shared" si="29"/>
        <v>-4601.1777082577419</v>
      </c>
      <c r="AH20" s="333">
        <v>0</v>
      </c>
      <c r="AJ20" s="333">
        <f t="shared" si="23"/>
        <v>0</v>
      </c>
      <c r="AL20" s="340">
        <f t="shared" si="9"/>
        <v>-27547.986024482394</v>
      </c>
      <c r="AM20" s="340">
        <f t="shared" si="1"/>
        <v>27547.986024482394</v>
      </c>
      <c r="AN20" s="372">
        <f t="shared" si="2"/>
        <v>24587.532362072263</v>
      </c>
      <c r="AO20" s="340">
        <f t="shared" si="3"/>
        <v>-915.23007033049362</v>
      </c>
      <c r="AP20" s="340">
        <f t="shared" si="10"/>
        <v>4601.1777082577419</v>
      </c>
      <c r="AQ20" s="373">
        <f t="shared" si="4"/>
        <v>-28273.48</v>
      </c>
      <c r="AR20" s="340">
        <v>1685.1870000000001</v>
      </c>
      <c r="AS20" s="340">
        <v>-1685.1870000000001</v>
      </c>
      <c r="AU20" s="337">
        <f t="shared" si="11"/>
        <v>-4.8748916015028954E-10</v>
      </c>
      <c r="AX20" s="340">
        <f t="shared" si="13"/>
        <v>0</v>
      </c>
      <c r="AY20" s="340">
        <v>0</v>
      </c>
    </row>
    <row r="21" spans="1:57" ht="15.75" x14ac:dyDescent="0.25">
      <c r="A21" s="367">
        <v>44621</v>
      </c>
      <c r="B21" s="361">
        <f t="shared" si="12"/>
        <v>11</v>
      </c>
      <c r="C21" s="368">
        <f t="shared" si="14"/>
        <v>3259213.3634553403</v>
      </c>
      <c r="D21" s="369">
        <v>28273.48</v>
      </c>
      <c r="E21" s="369">
        <f t="shared" si="15"/>
        <v>4567.999036784774</v>
      </c>
      <c r="F21" s="369">
        <f t="shared" si="24"/>
        <v>23705.480963215225</v>
      </c>
      <c r="G21" s="375">
        <f t="shared" si="16"/>
        <v>292693.19393767725</v>
      </c>
      <c r="H21" s="369">
        <f t="shared" si="17"/>
        <v>2942814.6885544476</v>
      </c>
      <c r="I21" s="369">
        <f t="shared" si="25"/>
        <v>3235507.882492125</v>
      </c>
      <c r="J21" s="369">
        <v>0</v>
      </c>
      <c r="K21" s="369">
        <v>0</v>
      </c>
      <c r="L21" s="369">
        <v>27547.986024482394</v>
      </c>
      <c r="M21" s="370">
        <f t="shared" si="26"/>
        <v>3112922.4207665119</v>
      </c>
      <c r="P21" s="368">
        <f t="shared" si="18"/>
        <v>28273.48</v>
      </c>
      <c r="Q21" s="369">
        <f t="shared" si="19"/>
        <v>23672.302291742257</v>
      </c>
      <c r="R21" s="369">
        <f t="shared" si="20"/>
        <v>4601.1777082577419</v>
      </c>
      <c r="S21" s="369">
        <f t="shared" si="21"/>
        <v>4567.999036784774</v>
      </c>
      <c r="T21" s="371">
        <f t="shared" si="22"/>
        <v>4567.999036784774</v>
      </c>
      <c r="U21" s="370">
        <f t="shared" si="27"/>
        <v>3230939.8834553398</v>
      </c>
      <c r="X21" s="333">
        <v>28273.48</v>
      </c>
      <c r="Y21" s="333"/>
      <c r="Z21" s="333">
        <v>1799.7336000000003</v>
      </c>
      <c r="AA21" s="333">
        <v>-30073.213599999999</v>
      </c>
      <c r="AD21" s="333">
        <f t="shared" si="28"/>
        <v>-27547.986024482394</v>
      </c>
      <c r="AE21" s="333">
        <f t="shared" si="6"/>
        <v>27547.986024482394</v>
      </c>
      <c r="AF21" s="333">
        <f t="shared" si="7"/>
        <v>4567.999036784774</v>
      </c>
      <c r="AG21" s="333">
        <f t="shared" si="29"/>
        <v>-4567.999036784774</v>
      </c>
      <c r="AH21" s="333">
        <v>0</v>
      </c>
      <c r="AJ21" s="333">
        <f t="shared" si="23"/>
        <v>0</v>
      </c>
      <c r="AL21" s="340">
        <f t="shared" si="9"/>
        <v>-27547.986024482394</v>
      </c>
      <c r="AM21" s="340">
        <f t="shared" si="1"/>
        <v>27547.986024482394</v>
      </c>
      <c r="AN21" s="372">
        <f t="shared" si="2"/>
        <v>24621.993802713696</v>
      </c>
      <c r="AO21" s="340">
        <f t="shared" si="3"/>
        <v>-916.51283949805656</v>
      </c>
      <c r="AP21" s="340">
        <f t="shared" si="10"/>
        <v>4567.999036784774</v>
      </c>
      <c r="AQ21" s="373">
        <f t="shared" si="4"/>
        <v>-28273.48</v>
      </c>
      <c r="AR21" s="340">
        <v>1685.1870000000001</v>
      </c>
      <c r="AS21" s="340">
        <v>-1685.1870000000001</v>
      </c>
      <c r="AU21" s="337">
        <f t="shared" si="11"/>
        <v>4.1472958400845528E-10</v>
      </c>
      <c r="AX21" s="340">
        <f t="shared" si="13"/>
        <v>2745.691474779218</v>
      </c>
      <c r="AY21" s="340">
        <v>-2745.691474779218</v>
      </c>
      <c r="BE21" s="333"/>
    </row>
    <row r="22" spans="1:57" ht="15.75" x14ac:dyDescent="0.25">
      <c r="A22" s="367">
        <v>44652</v>
      </c>
      <c r="B22" s="361">
        <f t="shared" si="12"/>
        <v>12</v>
      </c>
      <c r="C22" s="368">
        <f t="shared" si="14"/>
        <v>3235507.882492125</v>
      </c>
      <c r="D22" s="369">
        <v>28273.48</v>
      </c>
      <c r="E22" s="369">
        <f t="shared" si="15"/>
        <v>4534.7738634321058</v>
      </c>
      <c r="F22" s="369">
        <f t="shared" si="24"/>
        <v>23738.706136567893</v>
      </c>
      <c r="G22" s="369">
        <f t="shared" si="16"/>
        <v>293610.9913449951</v>
      </c>
      <c r="H22" s="369">
        <f t="shared" si="17"/>
        <v>2918158.1850105617</v>
      </c>
      <c r="I22" s="376">
        <f t="shared" si="25"/>
        <v>3211769.1763555571</v>
      </c>
      <c r="J22" s="369">
        <v>0</v>
      </c>
      <c r="K22" s="369">
        <v>0</v>
      </c>
      <c r="L22" s="369">
        <v>27547.986024482394</v>
      </c>
      <c r="M22" s="370">
        <f t="shared" si="26"/>
        <v>3085374.4347420298</v>
      </c>
      <c r="P22" s="368">
        <f t="shared" si="18"/>
        <v>28273.48</v>
      </c>
      <c r="Q22" s="369">
        <f t="shared" si="19"/>
        <v>23705.480963215225</v>
      </c>
      <c r="R22" s="369">
        <f t="shared" si="20"/>
        <v>4567.999036784774</v>
      </c>
      <c r="S22" s="369">
        <f t="shared" si="21"/>
        <v>4534.7738634321058</v>
      </c>
      <c r="T22" s="371">
        <f t="shared" si="22"/>
        <v>4534.7738634321058</v>
      </c>
      <c r="U22" s="370">
        <f t="shared" si="27"/>
        <v>3207234.4024921246</v>
      </c>
      <c r="X22" s="333">
        <v>28273.48</v>
      </c>
      <c r="Y22" s="333"/>
      <c r="Z22" s="333">
        <v>1799.7336000000003</v>
      </c>
      <c r="AA22" s="333">
        <v>-30073.213599999999</v>
      </c>
      <c r="AD22" s="333">
        <f t="shared" si="28"/>
        <v>-27547.986024482394</v>
      </c>
      <c r="AE22" s="333">
        <f t="shared" si="6"/>
        <v>27547.986024482394</v>
      </c>
      <c r="AF22" s="333">
        <f t="shared" si="7"/>
        <v>4534.7738634321058</v>
      </c>
      <c r="AG22" s="333">
        <f t="shared" si="29"/>
        <v>-4534.7738634321058</v>
      </c>
      <c r="AH22" s="333">
        <v>0</v>
      </c>
      <c r="AJ22" s="333">
        <f t="shared" si="23"/>
        <v>0</v>
      </c>
      <c r="AL22" s="340">
        <f t="shared" si="9"/>
        <v>-27547.986024482394</v>
      </c>
      <c r="AM22" s="340">
        <f t="shared" si="1"/>
        <v>27547.986024482394</v>
      </c>
      <c r="AN22" s="372">
        <f t="shared" si="2"/>
        <v>24656.50354388589</v>
      </c>
      <c r="AO22" s="340">
        <f t="shared" si="3"/>
        <v>-917.79740731784841</v>
      </c>
      <c r="AP22" s="340">
        <f t="shared" si="10"/>
        <v>4534.7738634321058</v>
      </c>
      <c r="AQ22" s="373">
        <f t="shared" si="4"/>
        <v>-28273.48</v>
      </c>
      <c r="AR22" s="340">
        <v>1685.1870000000001</v>
      </c>
      <c r="AS22" s="340">
        <v>-1685.1870000000001</v>
      </c>
      <c r="AU22" s="337">
        <f t="shared" si="11"/>
        <v>1.4915713109076023E-10</v>
      </c>
      <c r="AX22" s="340">
        <f t="shared" si="13"/>
        <v>0</v>
      </c>
      <c r="AY22" s="340">
        <v>0</v>
      </c>
      <c r="BE22" s="333"/>
    </row>
    <row r="23" spans="1:57" ht="15.75" x14ac:dyDescent="0.25">
      <c r="A23" s="367">
        <v>44682</v>
      </c>
      <c r="B23" s="361">
        <f t="shared" si="12"/>
        <v>13</v>
      </c>
      <c r="C23" s="368">
        <f t="shared" si="14"/>
        <v>3211769.1763555571</v>
      </c>
      <c r="D23" s="369">
        <v>28781.042925000002</v>
      </c>
      <c r="E23" s="369">
        <f t="shared" si="15"/>
        <v>4501.502122276368</v>
      </c>
      <c r="F23" s="369">
        <f t="shared" si="24"/>
        <v>24279.540802723634</v>
      </c>
      <c r="G23" s="377">
        <f t="shared" si="16"/>
        <v>294541.51471137116</v>
      </c>
      <c r="H23" s="369">
        <f t="shared" si="17"/>
        <v>2892948.1208414622</v>
      </c>
      <c r="I23" s="369">
        <f t="shared" si="25"/>
        <v>3187489.6355528333</v>
      </c>
      <c r="J23" s="369">
        <v>0</v>
      </c>
      <c r="K23" s="369">
        <v>0</v>
      </c>
      <c r="L23" s="369">
        <v>27547.986024482394</v>
      </c>
      <c r="M23" s="370">
        <f t="shared" si="26"/>
        <v>3057826.4487175476</v>
      </c>
      <c r="P23" s="368">
        <f t="shared" si="18"/>
        <v>28781.042925000002</v>
      </c>
      <c r="Q23" s="369">
        <f t="shared" si="19"/>
        <v>24246.269061567895</v>
      </c>
      <c r="R23" s="369">
        <f t="shared" si="20"/>
        <v>4534.7738634321058</v>
      </c>
      <c r="S23" s="369">
        <f t="shared" si="21"/>
        <v>4501.502122276368</v>
      </c>
      <c r="T23" s="371">
        <f t="shared" si="22"/>
        <v>4501.5021222763689</v>
      </c>
      <c r="U23" s="370">
        <f t="shared" si="27"/>
        <v>3182988.1334305569</v>
      </c>
      <c r="X23" s="333">
        <v>28781.042925000002</v>
      </c>
      <c r="Y23" s="333"/>
      <c r="Z23" s="333">
        <v>1835.2630047500004</v>
      </c>
      <c r="AA23" s="333">
        <v>-30616.30592975</v>
      </c>
      <c r="AD23" s="333">
        <f t="shared" si="28"/>
        <v>-27547.986024482394</v>
      </c>
      <c r="AE23" s="333">
        <f t="shared" si="6"/>
        <v>27547.986024482394</v>
      </c>
      <c r="AF23" s="333">
        <f t="shared" si="7"/>
        <v>4501.502122276368</v>
      </c>
      <c r="AG23" s="333">
        <f t="shared" si="29"/>
        <v>-4501.502122276368</v>
      </c>
      <c r="AH23" s="333">
        <v>0</v>
      </c>
      <c r="AJ23" s="333">
        <f t="shared" si="23"/>
        <v>0</v>
      </c>
      <c r="AL23" s="340">
        <f t="shared" si="9"/>
        <v>-27547.986024482394</v>
      </c>
      <c r="AM23" s="340">
        <f t="shared" si="1"/>
        <v>27547.986024482394</v>
      </c>
      <c r="AN23" s="372">
        <f t="shared" si="2"/>
        <v>25210.064169099554</v>
      </c>
      <c r="AO23" s="340">
        <f t="shared" si="3"/>
        <v>-930.52336637605913</v>
      </c>
      <c r="AP23" s="340">
        <f t="shared" si="10"/>
        <v>4501.502122276368</v>
      </c>
      <c r="AQ23" s="373">
        <f t="shared" si="4"/>
        <v>-28781.042925000002</v>
      </c>
      <c r="AR23" s="340">
        <v>1718.8199000000002</v>
      </c>
      <c r="AS23" s="340">
        <v>-1718.8199000000002</v>
      </c>
      <c r="AU23" s="337">
        <f t="shared" si="11"/>
        <v>-1.3824319466948509E-10</v>
      </c>
      <c r="AX23" s="340">
        <f t="shared" si="13"/>
        <v>0</v>
      </c>
      <c r="AY23" s="340">
        <v>0</v>
      </c>
    </row>
    <row r="24" spans="1:57" ht="15.75" x14ac:dyDescent="0.25">
      <c r="A24" s="367">
        <v>44713</v>
      </c>
      <c r="B24" s="361">
        <f t="shared" si="12"/>
        <v>14</v>
      </c>
      <c r="C24" s="368">
        <f t="shared" si="14"/>
        <v>3187489.6355528333</v>
      </c>
      <c r="D24" s="369">
        <v>28781.042925000002</v>
      </c>
      <c r="E24" s="369">
        <f t="shared" si="15"/>
        <v>4467.471359961919</v>
      </c>
      <c r="F24" s="369">
        <f t="shared" si="24"/>
        <v>24313.571565038081</v>
      </c>
      <c r="G24" s="375">
        <f t="shared" si="16"/>
        <v>295473.3423049394</v>
      </c>
      <c r="H24" s="369">
        <f t="shared" si="17"/>
        <v>2867702.7216828559</v>
      </c>
      <c r="I24" s="375">
        <f t="shared" si="25"/>
        <v>3163176.0639877953</v>
      </c>
      <c r="J24" s="375">
        <v>0</v>
      </c>
      <c r="K24" s="375">
        <v>0</v>
      </c>
      <c r="L24" s="375">
        <v>27547.986024482394</v>
      </c>
      <c r="M24" s="370">
        <f t="shared" si="26"/>
        <v>3030278.4626930654</v>
      </c>
      <c r="P24" s="368">
        <f t="shared" si="18"/>
        <v>28781.042925000002</v>
      </c>
      <c r="Q24" s="369">
        <f t="shared" si="19"/>
        <v>24279.540802723634</v>
      </c>
      <c r="R24" s="369">
        <f t="shared" si="20"/>
        <v>4501.502122276368</v>
      </c>
      <c r="S24" s="369">
        <f t="shared" si="21"/>
        <v>4467.471359961919</v>
      </c>
      <c r="T24" s="371">
        <f t="shared" si="22"/>
        <v>4467.4713599619208</v>
      </c>
      <c r="U24" s="370">
        <f t="shared" si="27"/>
        <v>3158708.5926278331</v>
      </c>
      <c r="X24" s="333">
        <v>28781.042925000002</v>
      </c>
      <c r="Y24" s="333"/>
      <c r="Z24" s="333">
        <v>1835.2630047500004</v>
      </c>
      <c r="AA24" s="333">
        <v>-30616.30592975</v>
      </c>
      <c r="AD24" s="333">
        <f t="shared" si="28"/>
        <v>-27547.986024482394</v>
      </c>
      <c r="AE24" s="333">
        <f t="shared" si="6"/>
        <v>27547.986024482394</v>
      </c>
      <c r="AF24" s="333">
        <f t="shared" si="7"/>
        <v>4467.471359961919</v>
      </c>
      <c r="AG24" s="333">
        <f t="shared" si="29"/>
        <v>-4467.471359961919</v>
      </c>
      <c r="AH24" s="333">
        <v>0</v>
      </c>
      <c r="AJ24" s="333">
        <f t="shared" si="23"/>
        <v>0</v>
      </c>
      <c r="AL24" s="340">
        <f t="shared" si="9"/>
        <v>-27547.986024482394</v>
      </c>
      <c r="AM24" s="340">
        <f t="shared" si="1"/>
        <v>27547.986024482394</v>
      </c>
      <c r="AN24" s="372">
        <f t="shared" si="2"/>
        <v>25245.399158606306</v>
      </c>
      <c r="AO24" s="340">
        <f t="shared" si="3"/>
        <v>-931.82759356824681</v>
      </c>
      <c r="AP24" s="340">
        <f t="shared" si="10"/>
        <v>4467.471359961919</v>
      </c>
      <c r="AQ24" s="373">
        <f t="shared" si="4"/>
        <v>-28781.042925000002</v>
      </c>
      <c r="AR24" s="340">
        <v>1718.8199000000002</v>
      </c>
      <c r="AS24" s="340">
        <v>-1718.8199000000002</v>
      </c>
      <c r="AU24" s="337">
        <f t="shared" si="11"/>
        <v>-2.1827872842550278E-11</v>
      </c>
      <c r="AX24" s="340">
        <f t="shared" si="13"/>
        <v>2780.1483672621544</v>
      </c>
      <c r="AY24" s="340">
        <v>-2780.1483672621544</v>
      </c>
    </row>
    <row r="25" spans="1:57" ht="15.75" x14ac:dyDescent="0.25">
      <c r="A25" s="367">
        <v>44743</v>
      </c>
      <c r="B25" s="361">
        <f t="shared" si="12"/>
        <v>15</v>
      </c>
      <c r="C25" s="368">
        <f t="shared" si="14"/>
        <v>3163176.0639877953</v>
      </c>
      <c r="D25" s="369">
        <v>28781.042925000002</v>
      </c>
      <c r="E25" s="369">
        <f t="shared" si="15"/>
        <v>4433.3938992167896</v>
      </c>
      <c r="F25" s="369">
        <f t="shared" si="24"/>
        <v>24347.649025783212</v>
      </c>
      <c r="G25" s="377">
        <f t="shared" si="16"/>
        <v>296406.47593117709</v>
      </c>
      <c r="H25" s="369">
        <f t="shared" si="17"/>
        <v>2842421.9390308349</v>
      </c>
      <c r="I25" s="369">
        <f t="shared" si="25"/>
        <v>3138828.4149620119</v>
      </c>
      <c r="J25" s="369">
        <v>0</v>
      </c>
      <c r="K25" s="369">
        <v>0</v>
      </c>
      <c r="L25" s="369">
        <v>27547.986024482394</v>
      </c>
      <c r="M25" s="370">
        <f t="shared" si="26"/>
        <v>3002730.4766685832</v>
      </c>
      <c r="P25" s="368">
        <f t="shared" si="18"/>
        <v>28781.042925000002</v>
      </c>
      <c r="Q25" s="369">
        <f t="shared" si="19"/>
        <v>24313.571565038081</v>
      </c>
      <c r="R25" s="369">
        <f t="shared" si="20"/>
        <v>4467.471359961919</v>
      </c>
      <c r="S25" s="369">
        <f t="shared" si="21"/>
        <v>4433.3938992167896</v>
      </c>
      <c r="T25" s="371">
        <f t="shared" si="22"/>
        <v>4433.3938992167914</v>
      </c>
      <c r="U25" s="370">
        <f t="shared" si="27"/>
        <v>3134395.0210627951</v>
      </c>
      <c r="X25" s="333">
        <v>28781.042925000002</v>
      </c>
      <c r="Y25" s="333"/>
      <c r="Z25" s="333">
        <v>1835.2630047500004</v>
      </c>
      <c r="AA25" s="333">
        <v>-30616.30592975</v>
      </c>
      <c r="AD25" s="333">
        <f t="shared" si="28"/>
        <v>-27547.986024482394</v>
      </c>
      <c r="AE25" s="333">
        <f t="shared" si="6"/>
        <v>27547.986024482394</v>
      </c>
      <c r="AF25" s="333">
        <f t="shared" si="7"/>
        <v>4433.3938992167896</v>
      </c>
      <c r="AG25" s="333">
        <f t="shared" si="29"/>
        <v>-4433.3938992167896</v>
      </c>
      <c r="AH25" s="333">
        <v>0</v>
      </c>
      <c r="AJ25" s="333">
        <f t="shared" si="23"/>
        <v>0</v>
      </c>
      <c r="AL25" s="340">
        <f t="shared" si="9"/>
        <v>-27547.986024482394</v>
      </c>
      <c r="AM25" s="340">
        <f t="shared" si="1"/>
        <v>27547.986024482394</v>
      </c>
      <c r="AN25" s="372">
        <f t="shared" si="2"/>
        <v>25280.78265202092</v>
      </c>
      <c r="AO25" s="340">
        <f t="shared" si="3"/>
        <v>-933.13362623768626</v>
      </c>
      <c r="AP25" s="340">
        <f t="shared" si="10"/>
        <v>4433.3938992167896</v>
      </c>
      <c r="AQ25" s="373">
        <f t="shared" si="4"/>
        <v>-28781.042925000002</v>
      </c>
      <c r="AR25" s="340">
        <v>1718.8199000000002</v>
      </c>
      <c r="AS25" s="340">
        <v>-1718.8199000000002</v>
      </c>
      <c r="AU25" s="337">
        <f t="shared" si="11"/>
        <v>2.1827872842550278E-11</v>
      </c>
      <c r="AX25" s="340">
        <f t="shared" si="13"/>
        <v>0</v>
      </c>
      <c r="AY25" s="340">
        <v>0</v>
      </c>
    </row>
    <row r="26" spans="1:57" ht="15.75" x14ac:dyDescent="0.25">
      <c r="A26" s="367">
        <v>44774</v>
      </c>
      <c r="B26" s="361">
        <f t="shared" si="12"/>
        <v>16</v>
      </c>
      <c r="C26" s="368">
        <f t="shared" si="14"/>
        <v>3138828.4149620119</v>
      </c>
      <c r="D26" s="369">
        <v>28781.042925000002</v>
      </c>
      <c r="E26" s="369">
        <f t="shared" si="15"/>
        <v>4399.2686747196049</v>
      </c>
      <c r="F26" s="369">
        <f t="shared" si="24"/>
        <v>24381.774250280396</v>
      </c>
      <c r="G26" s="377">
        <f t="shared" si="16"/>
        <v>297340.91742062772</v>
      </c>
      <c r="H26" s="369">
        <f t="shared" si="17"/>
        <v>2817105.7232911037</v>
      </c>
      <c r="I26" s="377">
        <f t="shared" si="25"/>
        <v>3114446.6407117313</v>
      </c>
      <c r="J26" s="377">
        <v>0</v>
      </c>
      <c r="K26" s="377">
        <v>0</v>
      </c>
      <c r="L26" s="377">
        <v>27547.986024482394</v>
      </c>
      <c r="M26" s="370">
        <f t="shared" si="26"/>
        <v>2975182.4906441011</v>
      </c>
      <c r="P26" s="368">
        <f t="shared" si="18"/>
        <v>28781.042925000002</v>
      </c>
      <c r="Q26" s="369">
        <f t="shared" si="19"/>
        <v>24347.649025783212</v>
      </c>
      <c r="R26" s="369">
        <f t="shared" si="20"/>
        <v>4433.3938992167896</v>
      </c>
      <c r="S26" s="369">
        <f t="shared" si="21"/>
        <v>4399.2686747196049</v>
      </c>
      <c r="T26" s="371">
        <f t="shared" si="22"/>
        <v>4399.2686747196058</v>
      </c>
      <c r="U26" s="370">
        <f t="shared" si="27"/>
        <v>3110047.3720370117</v>
      </c>
      <c r="X26" s="333">
        <v>28781.042925000002</v>
      </c>
      <c r="Y26" s="333"/>
      <c r="Z26" s="333">
        <v>1835.2630047500004</v>
      </c>
      <c r="AA26" s="333">
        <v>-30616.30592975</v>
      </c>
      <c r="AD26" s="333">
        <f t="shared" si="28"/>
        <v>-27547.986024482394</v>
      </c>
      <c r="AE26" s="333">
        <f t="shared" si="6"/>
        <v>27547.986024482394</v>
      </c>
      <c r="AF26" s="333">
        <f t="shared" si="7"/>
        <v>4399.2686747196049</v>
      </c>
      <c r="AG26" s="333">
        <f t="shared" si="29"/>
        <v>-4399.2686747196049</v>
      </c>
      <c r="AH26" s="333">
        <v>0</v>
      </c>
      <c r="AJ26" s="333">
        <f t="shared" si="23"/>
        <v>0</v>
      </c>
      <c r="AL26" s="340">
        <f t="shared" si="9"/>
        <v>-27547.986024482394</v>
      </c>
      <c r="AM26" s="340">
        <f t="shared" si="1"/>
        <v>27547.986024482394</v>
      </c>
      <c r="AN26" s="372">
        <f t="shared" si="2"/>
        <v>25316.215739731211</v>
      </c>
      <c r="AO26" s="340">
        <f t="shared" si="3"/>
        <v>-934.44148945063353</v>
      </c>
      <c r="AP26" s="340">
        <f t="shared" si="10"/>
        <v>4399.2686747196049</v>
      </c>
      <c r="AQ26" s="373">
        <f t="shared" si="4"/>
        <v>-28781.042925000002</v>
      </c>
      <c r="AR26" s="340">
        <v>1718.8199000000002</v>
      </c>
      <c r="AS26" s="340">
        <v>-1718.8199000000002</v>
      </c>
      <c r="AU26" s="337">
        <f t="shared" si="11"/>
        <v>1.8189894035458565E-10</v>
      </c>
      <c r="AX26" s="340">
        <f t="shared" si="13"/>
        <v>0</v>
      </c>
      <c r="AY26" s="340">
        <v>0</v>
      </c>
    </row>
    <row r="27" spans="1:57" ht="15.75" x14ac:dyDescent="0.25">
      <c r="A27" s="367">
        <v>44805</v>
      </c>
      <c r="B27" s="361">
        <f t="shared" si="12"/>
        <v>17</v>
      </c>
      <c r="C27" s="368">
        <f t="shared" si="14"/>
        <v>3114446.6407117313</v>
      </c>
      <c r="D27" s="369">
        <v>28781.042925000002</v>
      </c>
      <c r="E27" s="369">
        <f t="shared" si="15"/>
        <v>4365.0956209269534</v>
      </c>
      <c r="F27" s="369">
        <f t="shared" si="24"/>
        <v>24415.947304073048</v>
      </c>
      <c r="G27" s="369">
        <f t="shared" si="16"/>
        <v>298276.66860636859</v>
      </c>
      <c r="H27" s="369">
        <f t="shared" si="17"/>
        <v>2791754.0248012897</v>
      </c>
      <c r="I27" s="369">
        <f t="shared" si="25"/>
        <v>3090030.693407658</v>
      </c>
      <c r="J27" s="369">
        <v>0</v>
      </c>
      <c r="K27" s="369">
        <v>0</v>
      </c>
      <c r="L27" s="369">
        <v>27547.986024482394</v>
      </c>
      <c r="M27" s="370">
        <f t="shared" si="26"/>
        <v>2947634.5046196189</v>
      </c>
      <c r="P27" s="368">
        <f t="shared" si="18"/>
        <v>28781.042925000002</v>
      </c>
      <c r="Q27" s="369">
        <f t="shared" si="19"/>
        <v>24381.774250280396</v>
      </c>
      <c r="R27" s="369">
        <f t="shared" si="20"/>
        <v>4399.2686747196049</v>
      </c>
      <c r="S27" s="369">
        <f t="shared" si="21"/>
        <v>4365.0956209269534</v>
      </c>
      <c r="T27" s="371">
        <f t="shared" si="22"/>
        <v>4365.0956209269543</v>
      </c>
      <c r="U27" s="370">
        <f t="shared" si="27"/>
        <v>3085665.5977867311</v>
      </c>
      <c r="X27" s="333">
        <v>28781.042925000002</v>
      </c>
      <c r="Y27" s="333"/>
      <c r="Z27" s="333">
        <v>1835.2630047500004</v>
      </c>
      <c r="AA27" s="333">
        <v>-30616.30592975</v>
      </c>
      <c r="AD27" s="333">
        <f t="shared" si="28"/>
        <v>-27547.986024482394</v>
      </c>
      <c r="AE27" s="333">
        <f t="shared" si="6"/>
        <v>27547.986024482394</v>
      </c>
      <c r="AF27" s="333">
        <f t="shared" si="7"/>
        <v>4365.0956209269534</v>
      </c>
      <c r="AG27" s="333">
        <f t="shared" si="29"/>
        <v>-4365.0956209269534</v>
      </c>
      <c r="AH27" s="333">
        <v>0</v>
      </c>
      <c r="AJ27" s="333">
        <f t="shared" si="23"/>
        <v>0</v>
      </c>
      <c r="AL27" s="340">
        <f t="shared" si="9"/>
        <v>-27547.986024482394</v>
      </c>
      <c r="AM27" s="340">
        <f t="shared" si="1"/>
        <v>27547.986024482394</v>
      </c>
      <c r="AN27" s="372">
        <f t="shared" si="2"/>
        <v>25351.698489814065</v>
      </c>
      <c r="AO27" s="340">
        <f t="shared" si="3"/>
        <v>-935.7511857408681</v>
      </c>
      <c r="AP27" s="340">
        <f t="shared" si="10"/>
        <v>4365.0956209269534</v>
      </c>
      <c r="AQ27" s="373">
        <f t="shared" si="4"/>
        <v>-28781.042925000002</v>
      </c>
      <c r="AR27" s="340">
        <v>1718.8199000000002</v>
      </c>
      <c r="AS27" s="340">
        <v>-1718.8199000000002</v>
      </c>
      <c r="AU27" s="337">
        <f t="shared" si="11"/>
        <v>1.4915713109076023E-10</v>
      </c>
      <c r="AX27" s="340">
        <f t="shared" si="13"/>
        <v>2803.3263014291879</v>
      </c>
      <c r="AY27" s="340">
        <v>-2803.3263014291879</v>
      </c>
    </row>
    <row r="28" spans="1:57" ht="15.75" x14ac:dyDescent="0.25">
      <c r="A28" s="367">
        <v>44835</v>
      </c>
      <c r="B28" s="361">
        <f t="shared" si="12"/>
        <v>18</v>
      </c>
      <c r="C28" s="368">
        <f t="shared" si="14"/>
        <v>3090030.693407658</v>
      </c>
      <c r="D28" s="369">
        <v>28781.042925000002</v>
      </c>
      <c r="E28" s="369">
        <f t="shared" si="15"/>
        <v>4330.8746708001972</v>
      </c>
      <c r="F28" s="369">
        <f t="shared" si="24"/>
        <v>24450.168254199805</v>
      </c>
      <c r="G28" s="369">
        <f t="shared" si="16"/>
        <v>299213.73132404627</v>
      </c>
      <c r="H28" s="369">
        <f t="shared" si="17"/>
        <v>2766366.7938294117</v>
      </c>
      <c r="I28" s="369">
        <f t="shared" si="25"/>
        <v>3065580.5251534581</v>
      </c>
      <c r="J28" s="369">
        <v>0</v>
      </c>
      <c r="K28" s="369">
        <v>0</v>
      </c>
      <c r="L28" s="369">
        <v>27547.986024482394</v>
      </c>
      <c r="M28" s="370">
        <f t="shared" si="26"/>
        <v>2920086.5185951367</v>
      </c>
      <c r="P28" s="368">
        <f t="shared" si="18"/>
        <v>28781.042925000002</v>
      </c>
      <c r="Q28" s="369">
        <f t="shared" si="19"/>
        <v>24415.947304073048</v>
      </c>
      <c r="R28" s="369">
        <f t="shared" si="20"/>
        <v>4365.0956209269534</v>
      </c>
      <c r="S28" s="369">
        <f t="shared" si="21"/>
        <v>4330.8746708001972</v>
      </c>
      <c r="T28" s="371">
        <f t="shared" si="22"/>
        <v>4330.8746708001981</v>
      </c>
      <c r="U28" s="370">
        <f t="shared" si="27"/>
        <v>3061249.6504826578</v>
      </c>
      <c r="X28" s="333">
        <v>28781.042925000002</v>
      </c>
      <c r="Y28" s="333"/>
      <c r="Z28" s="333">
        <v>1835.2630047500004</v>
      </c>
      <c r="AA28" s="333">
        <v>-30616.30592975</v>
      </c>
      <c r="AD28" s="333">
        <f t="shared" si="28"/>
        <v>-27547.986024482394</v>
      </c>
      <c r="AE28" s="333">
        <f t="shared" si="6"/>
        <v>27547.986024482394</v>
      </c>
      <c r="AF28" s="333">
        <f t="shared" si="7"/>
        <v>4330.8746708001972</v>
      </c>
      <c r="AG28" s="333">
        <f t="shared" si="29"/>
        <v>-4330.8746708001972</v>
      </c>
      <c r="AH28" s="333">
        <v>0</v>
      </c>
      <c r="AJ28" s="333">
        <f t="shared" si="23"/>
        <v>0</v>
      </c>
      <c r="AL28" s="340">
        <f t="shared" si="9"/>
        <v>-27547.986024482394</v>
      </c>
      <c r="AM28" s="340">
        <f t="shared" si="1"/>
        <v>27547.986024482394</v>
      </c>
      <c r="AN28" s="372">
        <f t="shared" si="2"/>
        <v>25387.230971877929</v>
      </c>
      <c r="AO28" s="340">
        <f t="shared" si="3"/>
        <v>-937.06271767767612</v>
      </c>
      <c r="AP28" s="340">
        <f t="shared" si="10"/>
        <v>4330.8746708001972</v>
      </c>
      <c r="AQ28" s="373">
        <f t="shared" si="4"/>
        <v>-28781.042925000002</v>
      </c>
      <c r="AR28" s="340">
        <v>1718.8199000000002</v>
      </c>
      <c r="AS28" s="340">
        <v>-1718.8199000000002</v>
      </c>
      <c r="AU28" s="337">
        <f t="shared" si="11"/>
        <v>4.4747139327228069E-10</v>
      </c>
      <c r="AX28" s="340">
        <f t="shared" si="13"/>
        <v>0</v>
      </c>
      <c r="AY28" s="340">
        <v>0</v>
      </c>
    </row>
    <row r="29" spans="1:57" ht="15.75" x14ac:dyDescent="0.25">
      <c r="A29" s="367">
        <v>44866</v>
      </c>
      <c r="B29" s="361">
        <f t="shared" si="12"/>
        <v>19</v>
      </c>
      <c r="C29" s="368">
        <f t="shared" si="14"/>
        <v>3065580.5251534581</v>
      </c>
      <c r="D29" s="369">
        <v>28781.042925000002</v>
      </c>
      <c r="E29" s="369">
        <f t="shared" si="15"/>
        <v>4296.605757208702</v>
      </c>
      <c r="F29" s="369">
        <f t="shared" si="24"/>
        <v>24484.4371677913</v>
      </c>
      <c r="G29" s="369">
        <f t="shared" si="16"/>
        <v>300152.10741188028</v>
      </c>
      <c r="H29" s="369">
        <f t="shared" si="17"/>
        <v>2740943.9805737864</v>
      </c>
      <c r="I29" s="369">
        <f t="shared" si="25"/>
        <v>3041096.0879856669</v>
      </c>
      <c r="J29" s="369">
        <v>0</v>
      </c>
      <c r="K29" s="369">
        <v>0</v>
      </c>
      <c r="L29" s="369">
        <v>27547.986024482394</v>
      </c>
      <c r="M29" s="370">
        <f t="shared" si="26"/>
        <v>2892538.5325706545</v>
      </c>
      <c r="P29" s="368">
        <f t="shared" si="18"/>
        <v>28781.042925000002</v>
      </c>
      <c r="Q29" s="369">
        <f t="shared" si="19"/>
        <v>24450.168254199805</v>
      </c>
      <c r="R29" s="369">
        <f t="shared" si="20"/>
        <v>4330.8746708001972</v>
      </c>
      <c r="S29" s="369">
        <f t="shared" si="21"/>
        <v>4296.605757208702</v>
      </c>
      <c r="T29" s="371">
        <f t="shared" si="22"/>
        <v>4296.6057572087038</v>
      </c>
      <c r="U29" s="370">
        <f t="shared" si="27"/>
        <v>3036799.4822284579</v>
      </c>
      <c r="X29" s="333">
        <v>28781.042925000002</v>
      </c>
      <c r="Y29" s="333"/>
      <c r="Z29" s="333">
        <v>1835.2630047500004</v>
      </c>
      <c r="AA29" s="333">
        <v>-30616.30592975</v>
      </c>
      <c r="AD29" s="333">
        <f t="shared" si="28"/>
        <v>-27547.986024482394</v>
      </c>
      <c r="AE29" s="333">
        <f t="shared" si="6"/>
        <v>27547.986024482394</v>
      </c>
      <c r="AF29" s="333">
        <f t="shared" si="7"/>
        <v>4296.605757208702</v>
      </c>
      <c r="AG29" s="333">
        <f t="shared" si="29"/>
        <v>-4296.605757208702</v>
      </c>
      <c r="AH29" s="333">
        <v>0</v>
      </c>
      <c r="AJ29" s="333">
        <f t="shared" si="23"/>
        <v>0</v>
      </c>
      <c r="AL29" s="340">
        <f t="shared" si="9"/>
        <v>-27547.986024482394</v>
      </c>
      <c r="AM29" s="340">
        <f t="shared" si="1"/>
        <v>27547.986024482394</v>
      </c>
      <c r="AN29" s="372">
        <f t="shared" si="2"/>
        <v>25422.813255625311</v>
      </c>
      <c r="AO29" s="340">
        <f t="shared" si="3"/>
        <v>-938.37608783401083</v>
      </c>
      <c r="AP29" s="340">
        <f t="shared" si="10"/>
        <v>4296.605757208702</v>
      </c>
      <c r="AQ29" s="373">
        <f t="shared" si="4"/>
        <v>-28781.042925000002</v>
      </c>
      <c r="AR29" s="340">
        <v>1718.8199000000002</v>
      </c>
      <c r="AS29" s="340">
        <v>-1718.8199000000002</v>
      </c>
      <c r="AU29" s="337">
        <f t="shared" si="11"/>
        <v>0</v>
      </c>
      <c r="AX29" s="340">
        <f t="shared" si="13"/>
        <v>0</v>
      </c>
      <c r="AY29" s="340">
        <v>0</v>
      </c>
    </row>
    <row r="30" spans="1:57" ht="15.75" x14ac:dyDescent="0.25">
      <c r="A30" s="367">
        <v>44896</v>
      </c>
      <c r="B30" s="361">
        <f t="shared" si="12"/>
        <v>20</v>
      </c>
      <c r="C30" s="368">
        <f t="shared" si="14"/>
        <v>3041096.0879856669</v>
      </c>
      <c r="D30" s="369">
        <v>28781.042925000002</v>
      </c>
      <c r="E30" s="369">
        <f t="shared" si="15"/>
        <v>4262.2888129277435</v>
      </c>
      <c r="F30" s="369">
        <f t="shared" si="24"/>
        <v>24518.75411207226</v>
      </c>
      <c r="G30" s="369">
        <f t="shared" si="16"/>
        <v>301091.7987106666</v>
      </c>
      <c r="H30" s="369">
        <f t="shared" si="17"/>
        <v>2715485.535162928</v>
      </c>
      <c r="I30" s="369">
        <f t="shared" si="25"/>
        <v>3016577.3338735946</v>
      </c>
      <c r="J30" s="369">
        <v>0</v>
      </c>
      <c r="K30" s="369">
        <v>0</v>
      </c>
      <c r="L30" s="369">
        <v>27547.986024482394</v>
      </c>
      <c r="M30" s="370">
        <f t="shared" si="26"/>
        <v>2864990.5465461724</v>
      </c>
      <c r="P30" s="368">
        <f t="shared" si="18"/>
        <v>28781.042925000002</v>
      </c>
      <c r="Q30" s="369">
        <f t="shared" si="19"/>
        <v>24484.4371677913</v>
      </c>
      <c r="R30" s="369">
        <f t="shared" si="20"/>
        <v>4296.605757208702</v>
      </c>
      <c r="S30" s="369">
        <f t="shared" si="21"/>
        <v>4262.2888129277435</v>
      </c>
      <c r="T30" s="371">
        <f t="shared" si="22"/>
        <v>4262.2888129277444</v>
      </c>
      <c r="U30" s="370">
        <f t="shared" si="27"/>
        <v>3012315.0450606667</v>
      </c>
      <c r="X30" s="333">
        <v>28781.042925000002</v>
      </c>
      <c r="Y30" s="333"/>
      <c r="Z30" s="333">
        <v>1835.2630047500004</v>
      </c>
      <c r="AA30" s="333">
        <v>-30616.30592975</v>
      </c>
      <c r="AD30" s="333">
        <f t="shared" si="28"/>
        <v>-27547.986024482394</v>
      </c>
      <c r="AE30" s="333">
        <f t="shared" si="6"/>
        <v>27547.986024482394</v>
      </c>
      <c r="AF30" s="333">
        <f t="shared" si="7"/>
        <v>4262.2888129277435</v>
      </c>
      <c r="AG30" s="333">
        <f t="shared" si="29"/>
        <v>-4262.2888129277435</v>
      </c>
      <c r="AH30" s="333">
        <v>0</v>
      </c>
      <c r="AJ30" s="333">
        <f t="shared" si="23"/>
        <v>0</v>
      </c>
      <c r="AL30" s="340">
        <f t="shared" si="9"/>
        <v>-27547.986024482394</v>
      </c>
      <c r="AM30" s="340">
        <f t="shared" si="1"/>
        <v>27547.986024482394</v>
      </c>
      <c r="AN30" s="372">
        <f t="shared" si="2"/>
        <v>25458.445410858374</v>
      </c>
      <c r="AO30" s="340">
        <f t="shared" si="3"/>
        <v>-939.69129878631793</v>
      </c>
      <c r="AP30" s="340">
        <f t="shared" si="10"/>
        <v>4262.2888129277435</v>
      </c>
      <c r="AQ30" s="373">
        <f t="shared" si="4"/>
        <v>-28781.042925000002</v>
      </c>
      <c r="AR30" s="340">
        <v>1718.8199000000002</v>
      </c>
      <c r="AS30" s="340">
        <v>-1718.8199000000002</v>
      </c>
      <c r="AU30" s="337">
        <f t="shared" si="11"/>
        <v>-2.0372681319713593E-10</v>
      </c>
      <c r="AX30" s="340">
        <f t="shared" si="13"/>
        <v>2815.1301042980049</v>
      </c>
      <c r="AY30" s="340">
        <v>-2815.1301042980049</v>
      </c>
    </row>
    <row r="31" spans="1:57" ht="15.75" x14ac:dyDescent="0.25">
      <c r="A31" s="367">
        <v>44927</v>
      </c>
      <c r="B31" s="361">
        <f t="shared" si="12"/>
        <v>21</v>
      </c>
      <c r="C31" s="368">
        <f t="shared" si="14"/>
        <v>3016577.3338735946</v>
      </c>
      <c r="D31" s="369">
        <v>28781.042925000002</v>
      </c>
      <c r="E31" s="369">
        <f t="shared" si="15"/>
        <v>4227.9237706383765</v>
      </c>
      <c r="F31" s="369">
        <f t="shared" si="24"/>
        <v>24553.119154361626</v>
      </c>
      <c r="G31" s="369">
        <f t="shared" si="16"/>
        <v>302032.80706378084</v>
      </c>
      <c r="H31" s="369">
        <f t="shared" si="17"/>
        <v>2689991.4076554524</v>
      </c>
      <c r="I31" s="369">
        <f t="shared" si="25"/>
        <v>2992024.2147192331</v>
      </c>
      <c r="J31" s="369">
        <v>0</v>
      </c>
      <c r="K31" s="369">
        <v>0</v>
      </c>
      <c r="L31" s="369">
        <v>27547.986024482394</v>
      </c>
      <c r="M31" s="370">
        <f t="shared" si="26"/>
        <v>2837442.5605216902</v>
      </c>
      <c r="P31" s="368">
        <f t="shared" si="18"/>
        <v>28781.042925000002</v>
      </c>
      <c r="Q31" s="369">
        <f t="shared" si="19"/>
        <v>24518.75411207226</v>
      </c>
      <c r="R31" s="369">
        <f t="shared" si="20"/>
        <v>4262.2888129277435</v>
      </c>
      <c r="S31" s="369">
        <f t="shared" si="21"/>
        <v>4227.9237706383765</v>
      </c>
      <c r="T31" s="371">
        <f t="shared" si="22"/>
        <v>4227.9237706383774</v>
      </c>
      <c r="U31" s="370">
        <f t="shared" si="27"/>
        <v>2987796.2909485945</v>
      </c>
      <c r="X31" s="333">
        <v>28781.042925000002</v>
      </c>
      <c r="Y31" s="333"/>
      <c r="Z31" s="333">
        <v>1835.2630047500004</v>
      </c>
      <c r="AA31" s="333">
        <v>-30616.30592975</v>
      </c>
      <c r="AD31" s="333">
        <f t="shared" si="28"/>
        <v>-27547.986024482394</v>
      </c>
      <c r="AE31" s="333">
        <f t="shared" si="6"/>
        <v>27547.986024482394</v>
      </c>
      <c r="AF31" s="333">
        <f t="shared" si="7"/>
        <v>4227.9237706383765</v>
      </c>
      <c r="AG31" s="333">
        <f t="shared" si="29"/>
        <v>-4227.9237706383765</v>
      </c>
      <c r="AH31" s="333">
        <v>0</v>
      </c>
      <c r="AJ31" s="333">
        <f t="shared" si="23"/>
        <v>0</v>
      </c>
      <c r="AL31" s="340">
        <f t="shared" si="9"/>
        <v>-27547.986024482394</v>
      </c>
      <c r="AM31" s="340">
        <f t="shared" si="1"/>
        <v>27547.986024482394</v>
      </c>
      <c r="AN31" s="372">
        <f t="shared" si="2"/>
        <v>25494.12750747567</v>
      </c>
      <c r="AO31" s="340">
        <f t="shared" si="3"/>
        <v>-941.00835311424453</v>
      </c>
      <c r="AP31" s="340">
        <f t="shared" si="10"/>
        <v>4227.9237706383765</v>
      </c>
      <c r="AQ31" s="373">
        <f t="shared" si="4"/>
        <v>-28781.042925000002</v>
      </c>
      <c r="AR31" s="340">
        <v>1718.8199000000002</v>
      </c>
      <c r="AS31" s="340">
        <v>-1718.8199000000002</v>
      </c>
      <c r="AU31" s="337">
        <f t="shared" si="11"/>
        <v>-2.0008883439004421E-10</v>
      </c>
      <c r="AX31" s="340">
        <f t="shared" si="13"/>
        <v>0</v>
      </c>
      <c r="AY31" s="340">
        <v>0</v>
      </c>
    </row>
    <row r="32" spans="1:57" ht="15.75" x14ac:dyDescent="0.25">
      <c r="A32" s="367">
        <v>44958</v>
      </c>
      <c r="B32" s="361">
        <f t="shared" si="12"/>
        <v>22</v>
      </c>
      <c r="C32" s="368">
        <f t="shared" si="14"/>
        <v>2992024.2147192331</v>
      </c>
      <c r="D32" s="369">
        <v>28781.042925000002</v>
      </c>
      <c r="E32" s="369">
        <f t="shared" si="15"/>
        <v>4193.5105629273021</v>
      </c>
      <c r="F32" s="369">
        <f t="shared" si="24"/>
        <v>24587.532362072699</v>
      </c>
      <c r="G32" s="369">
        <f t="shared" si="16"/>
        <v>302975.13431718264</v>
      </c>
      <c r="H32" s="369">
        <f t="shared" si="17"/>
        <v>2664461.5480399779</v>
      </c>
      <c r="I32" s="369">
        <f t="shared" si="25"/>
        <v>2967436.6823571604</v>
      </c>
      <c r="J32" s="369">
        <v>0</v>
      </c>
      <c r="K32" s="369">
        <v>0</v>
      </c>
      <c r="L32" s="369">
        <v>27547.986024482394</v>
      </c>
      <c r="M32" s="370">
        <f t="shared" si="26"/>
        <v>2809894.574497208</v>
      </c>
      <c r="P32" s="368">
        <f t="shared" si="18"/>
        <v>28781.042925000002</v>
      </c>
      <c r="Q32" s="369">
        <f t="shared" si="19"/>
        <v>24553.119154361626</v>
      </c>
      <c r="R32" s="369">
        <f t="shared" si="20"/>
        <v>4227.9237706383765</v>
      </c>
      <c r="S32" s="369">
        <f t="shared" si="21"/>
        <v>4193.5105629273021</v>
      </c>
      <c r="T32" s="371">
        <f t="shared" si="22"/>
        <v>4193.510562927303</v>
      </c>
      <c r="U32" s="370">
        <f t="shared" si="27"/>
        <v>2963243.1717942329</v>
      </c>
      <c r="X32" s="333">
        <v>28781.042925000002</v>
      </c>
      <c r="Y32" s="333"/>
      <c r="Z32" s="333">
        <v>1835.2630047500004</v>
      </c>
      <c r="AA32" s="333">
        <v>-30616.30592975</v>
      </c>
      <c r="AD32" s="333">
        <f t="shared" si="28"/>
        <v>-27547.986024482394</v>
      </c>
      <c r="AE32" s="333">
        <f t="shared" si="6"/>
        <v>27547.986024482394</v>
      </c>
      <c r="AF32" s="333">
        <f t="shared" si="7"/>
        <v>4193.5105629273021</v>
      </c>
      <c r="AG32" s="333">
        <f t="shared" si="29"/>
        <v>-4193.5105629273021</v>
      </c>
      <c r="AH32" s="333">
        <v>0</v>
      </c>
      <c r="AJ32" s="333">
        <f t="shared" si="23"/>
        <v>0</v>
      </c>
      <c r="AL32" s="340">
        <f t="shared" si="9"/>
        <v>-27547.986024482394</v>
      </c>
      <c r="AM32" s="340">
        <f t="shared" si="1"/>
        <v>27547.986024482394</v>
      </c>
      <c r="AN32" s="372">
        <f t="shared" si="2"/>
        <v>25529.859615474474</v>
      </c>
      <c r="AO32" s="340">
        <f t="shared" si="3"/>
        <v>-942.32725340180332</v>
      </c>
      <c r="AP32" s="340">
        <f t="shared" si="10"/>
        <v>4193.5105629273021</v>
      </c>
      <c r="AQ32" s="373">
        <f t="shared" si="4"/>
        <v>-28781.042925000002</v>
      </c>
      <c r="AR32" s="340">
        <v>1718.8199000000002</v>
      </c>
      <c r="AS32" s="340">
        <v>-1718.8199000000002</v>
      </c>
      <c r="AU32" s="337">
        <f t="shared" si="11"/>
        <v>-2.9103830456733704E-11</v>
      </c>
      <c r="AX32" s="340">
        <f t="shared" si="13"/>
        <v>0</v>
      </c>
      <c r="AY32" s="340">
        <v>0</v>
      </c>
    </row>
    <row r="33" spans="1:51" ht="15.75" x14ac:dyDescent="0.25">
      <c r="A33" s="367">
        <v>44986</v>
      </c>
      <c r="B33" s="361">
        <f t="shared" si="12"/>
        <v>23</v>
      </c>
      <c r="C33" s="368">
        <f t="shared" si="14"/>
        <v>2967436.6823571604</v>
      </c>
      <c r="D33" s="369">
        <v>28781.042925000002</v>
      </c>
      <c r="E33" s="369">
        <f t="shared" si="15"/>
        <v>4159.0491222867358</v>
      </c>
      <c r="F33" s="369">
        <f t="shared" si="24"/>
        <v>24621.993802713267</v>
      </c>
      <c r="G33" s="369">
        <f t="shared" si="16"/>
        <v>303918.78231941885</v>
      </c>
      <c r="H33" s="369">
        <f t="shared" si="17"/>
        <v>2638895.9062350281</v>
      </c>
      <c r="I33" s="369">
        <f t="shared" si="25"/>
        <v>2942814.6885544471</v>
      </c>
      <c r="J33" s="369">
        <v>0</v>
      </c>
      <c r="K33" s="369">
        <v>0</v>
      </c>
      <c r="L33" s="369">
        <v>27547.986024482394</v>
      </c>
      <c r="M33" s="370">
        <f t="shared" si="26"/>
        <v>2782346.5884727258</v>
      </c>
      <c r="P33" s="368">
        <f t="shared" si="18"/>
        <v>28781.042925000002</v>
      </c>
      <c r="Q33" s="369">
        <f t="shared" si="19"/>
        <v>24587.532362072699</v>
      </c>
      <c r="R33" s="369">
        <f t="shared" si="20"/>
        <v>4193.5105629273021</v>
      </c>
      <c r="S33" s="369">
        <f t="shared" si="21"/>
        <v>4159.0491222867358</v>
      </c>
      <c r="T33" s="371">
        <f t="shared" si="22"/>
        <v>4159.0491222867367</v>
      </c>
      <c r="U33" s="370">
        <f t="shared" si="27"/>
        <v>2938655.6394321602</v>
      </c>
      <c r="X33" s="333">
        <v>28781.042925000002</v>
      </c>
      <c r="Y33" s="333"/>
      <c r="Z33" s="333">
        <v>1835.2630047500004</v>
      </c>
      <c r="AA33" s="333">
        <v>-30616.30592975</v>
      </c>
      <c r="AD33" s="333">
        <f t="shared" si="28"/>
        <v>-27547.986024482394</v>
      </c>
      <c r="AE33" s="333">
        <f t="shared" si="6"/>
        <v>27547.986024482394</v>
      </c>
      <c r="AF33" s="333">
        <f t="shared" si="7"/>
        <v>4159.0491222867358</v>
      </c>
      <c r="AG33" s="333">
        <f t="shared" si="29"/>
        <v>-4159.0491222867358</v>
      </c>
      <c r="AH33" s="333">
        <v>0</v>
      </c>
      <c r="AJ33" s="333">
        <f t="shared" si="23"/>
        <v>0</v>
      </c>
      <c r="AL33" s="340">
        <f t="shared" si="9"/>
        <v>-27547.986024482394</v>
      </c>
      <c r="AM33" s="340">
        <f t="shared" si="1"/>
        <v>27547.986024482394</v>
      </c>
      <c r="AN33" s="372">
        <f t="shared" si="2"/>
        <v>25565.641804949846</v>
      </c>
      <c r="AO33" s="340">
        <f t="shared" si="3"/>
        <v>-943.64800223620841</v>
      </c>
      <c r="AP33" s="340">
        <f t="shared" si="10"/>
        <v>4159.0491222867358</v>
      </c>
      <c r="AQ33" s="373">
        <f t="shared" si="4"/>
        <v>-28781.042925000002</v>
      </c>
      <c r="AR33" s="340">
        <v>1718.8199000000002</v>
      </c>
      <c r="AS33" s="340">
        <v>-1718.8199000000002</v>
      </c>
      <c r="AU33" s="337">
        <f t="shared" si="11"/>
        <v>3.7107383832335472E-10</v>
      </c>
      <c r="AX33" s="340">
        <f t="shared" si="13"/>
        <v>2826.9836087522563</v>
      </c>
      <c r="AY33" s="340">
        <v>-2826.9836087522563</v>
      </c>
    </row>
    <row r="34" spans="1:51" ht="15.75" x14ac:dyDescent="0.25">
      <c r="A34" s="367">
        <v>45017</v>
      </c>
      <c r="B34" s="361">
        <f t="shared" si="12"/>
        <v>24</v>
      </c>
      <c r="C34" s="368">
        <f t="shared" si="14"/>
        <v>2942814.6885544471</v>
      </c>
      <c r="D34" s="369">
        <v>28781.042925000002</v>
      </c>
      <c r="E34" s="369">
        <f t="shared" si="15"/>
        <v>4124.5393811142767</v>
      </c>
      <c r="F34" s="369">
        <f t="shared" si="24"/>
        <v>24656.503543885723</v>
      </c>
      <c r="G34" s="369">
        <f t="shared" si="16"/>
        <v>304863.75292162702</v>
      </c>
      <c r="H34" s="369">
        <f t="shared" si="17"/>
        <v>2613294.4320889344</v>
      </c>
      <c r="I34" s="369">
        <f t="shared" si="25"/>
        <v>2918158.1850105613</v>
      </c>
      <c r="J34" s="369">
        <v>0</v>
      </c>
      <c r="K34" s="369">
        <v>0</v>
      </c>
      <c r="L34" s="369">
        <v>27547.986024482394</v>
      </c>
      <c r="M34" s="370">
        <f t="shared" si="26"/>
        <v>2754798.6024482436</v>
      </c>
      <c r="P34" s="368">
        <f t="shared" si="18"/>
        <v>28781.042925000002</v>
      </c>
      <c r="Q34" s="369">
        <f t="shared" si="19"/>
        <v>24621.993802713267</v>
      </c>
      <c r="R34" s="369">
        <f t="shared" si="20"/>
        <v>4159.0491222867358</v>
      </c>
      <c r="S34" s="369">
        <f t="shared" si="21"/>
        <v>4124.5393811142767</v>
      </c>
      <c r="T34" s="371">
        <f t="shared" si="22"/>
        <v>4124.5393811142776</v>
      </c>
      <c r="U34" s="370">
        <f t="shared" si="27"/>
        <v>2914033.645629447</v>
      </c>
      <c r="X34" s="333">
        <v>28781.042925000002</v>
      </c>
      <c r="Y34" s="333"/>
      <c r="Z34" s="333">
        <v>1835.2630047500004</v>
      </c>
      <c r="AA34" s="333">
        <v>-30616.30592975</v>
      </c>
      <c r="AD34" s="333">
        <f t="shared" si="28"/>
        <v>-27547.986024482394</v>
      </c>
      <c r="AE34" s="333">
        <f t="shared" si="6"/>
        <v>27547.986024482394</v>
      </c>
      <c r="AF34" s="333">
        <f t="shared" si="7"/>
        <v>4124.5393811142767</v>
      </c>
      <c r="AG34" s="333">
        <f t="shared" si="29"/>
        <v>-4124.5393811142767</v>
      </c>
      <c r="AH34" s="333">
        <v>0</v>
      </c>
      <c r="AJ34" s="333">
        <f t="shared" si="23"/>
        <v>0</v>
      </c>
      <c r="AL34" s="340">
        <f t="shared" si="9"/>
        <v>-27547.986024482394</v>
      </c>
      <c r="AM34" s="340">
        <f t="shared" si="1"/>
        <v>27547.986024482394</v>
      </c>
      <c r="AN34" s="372">
        <f t="shared" si="2"/>
        <v>25601.474146093708</v>
      </c>
      <c r="AO34" s="340">
        <f t="shared" si="3"/>
        <v>-944.97060220816638</v>
      </c>
      <c r="AP34" s="340">
        <f t="shared" si="10"/>
        <v>4124.5393811142767</v>
      </c>
      <c r="AQ34" s="373">
        <f t="shared" si="4"/>
        <v>-28781.042925000002</v>
      </c>
      <c r="AR34" s="340">
        <v>1718.8199000000002</v>
      </c>
      <c r="AS34" s="340">
        <v>-1718.8199000000002</v>
      </c>
      <c r="AU34" s="337">
        <f t="shared" si="11"/>
        <v>-1.8189894035458565E-10</v>
      </c>
      <c r="AX34" s="340">
        <f t="shared" si="13"/>
        <v>0</v>
      </c>
      <c r="AY34" s="340">
        <v>0</v>
      </c>
    </row>
    <row r="35" spans="1:51" ht="15.75" x14ac:dyDescent="0.25">
      <c r="A35" s="367">
        <v>45047</v>
      </c>
      <c r="B35" s="361">
        <f t="shared" si="12"/>
        <v>25</v>
      </c>
      <c r="C35" s="368">
        <f t="shared" si="14"/>
        <v>2918158.1850105613</v>
      </c>
      <c r="D35" s="369">
        <v>29300.045440812504</v>
      </c>
      <c r="E35" s="369">
        <f t="shared" si="15"/>
        <v>4089.9812717127734</v>
      </c>
      <c r="F35" s="369">
        <f t="shared" si="24"/>
        <v>25210.064169099729</v>
      </c>
      <c r="G35" s="369">
        <f t="shared" si="16"/>
        <v>305821.71128414536</v>
      </c>
      <c r="H35" s="369">
        <f t="shared" si="17"/>
        <v>2587126.4095573165</v>
      </c>
      <c r="I35" s="369">
        <f t="shared" si="25"/>
        <v>2892948.1208414617</v>
      </c>
      <c r="J35" s="369">
        <v>0</v>
      </c>
      <c r="K35" s="369">
        <v>0</v>
      </c>
      <c r="L35" s="369">
        <v>27547.986024482394</v>
      </c>
      <c r="M35" s="370">
        <f t="shared" si="26"/>
        <v>2727250.6164237615</v>
      </c>
      <c r="P35" s="368">
        <f t="shared" si="18"/>
        <v>29300.045440812504</v>
      </c>
      <c r="Q35" s="369">
        <f t="shared" si="19"/>
        <v>25175.506059698229</v>
      </c>
      <c r="R35" s="369">
        <f t="shared" si="20"/>
        <v>4124.5393811142767</v>
      </c>
      <c r="S35" s="369">
        <f t="shared" si="21"/>
        <v>4089.9812717127734</v>
      </c>
      <c r="T35" s="371">
        <f t="shared" si="22"/>
        <v>4089.9812717127734</v>
      </c>
      <c r="U35" s="370">
        <f t="shared" si="27"/>
        <v>2888858.1395697487</v>
      </c>
      <c r="X35" s="333">
        <v>29300.045440812504</v>
      </c>
      <c r="Y35" s="333"/>
      <c r="Z35" s="333">
        <v>1871.5931808568755</v>
      </c>
      <c r="AA35" s="333">
        <v>-31171.638621669379</v>
      </c>
      <c r="AD35" s="333">
        <f t="shared" si="28"/>
        <v>-27547.986024482394</v>
      </c>
      <c r="AE35" s="333">
        <f t="shared" si="6"/>
        <v>27547.986024482394</v>
      </c>
      <c r="AF35" s="333">
        <f t="shared" si="7"/>
        <v>4089.9812717127734</v>
      </c>
      <c r="AG35" s="333">
        <f t="shared" si="29"/>
        <v>-4089.9812717127734</v>
      </c>
      <c r="AH35" s="333">
        <v>0</v>
      </c>
      <c r="AJ35" s="333">
        <f t="shared" si="23"/>
        <v>0</v>
      </c>
      <c r="AL35" s="340">
        <f t="shared" si="9"/>
        <v>-27547.986024482394</v>
      </c>
      <c r="AM35" s="340">
        <f t="shared" si="1"/>
        <v>27547.986024482394</v>
      </c>
      <c r="AN35" s="372">
        <f t="shared" si="2"/>
        <v>26168.022531617898</v>
      </c>
      <c r="AO35" s="340">
        <f t="shared" si="3"/>
        <v>-957.95836251834407</v>
      </c>
      <c r="AP35" s="340">
        <f t="shared" si="10"/>
        <v>4089.9812717127734</v>
      </c>
      <c r="AQ35" s="373">
        <f t="shared" si="4"/>
        <v>-29300.045440812504</v>
      </c>
      <c r="AR35" s="340">
        <v>1753.2109000000003</v>
      </c>
      <c r="AS35" s="340">
        <v>-1753.2109000000003</v>
      </c>
      <c r="AU35" s="337">
        <f t="shared" si="11"/>
        <v>-1.7826096154749393E-10</v>
      </c>
      <c r="AX35" s="340">
        <f t="shared" si="13"/>
        <v>0</v>
      </c>
      <c r="AY35" s="340">
        <v>0</v>
      </c>
    </row>
    <row r="36" spans="1:51" ht="15.75" x14ac:dyDescent="0.25">
      <c r="A36" s="367">
        <v>45078</v>
      </c>
      <c r="B36" s="361">
        <f t="shared" si="12"/>
        <v>26</v>
      </c>
      <c r="C36" s="368">
        <f t="shared" si="14"/>
        <v>2892948.1208414617</v>
      </c>
      <c r="D36" s="369">
        <v>29300.045440812504</v>
      </c>
      <c r="E36" s="369">
        <f t="shared" si="15"/>
        <v>4054.6462822062208</v>
      </c>
      <c r="F36" s="369">
        <f t="shared" si="24"/>
        <v>25245.399158606284</v>
      </c>
      <c r="G36" s="369">
        <f t="shared" si="16"/>
        <v>306781.01232668961</v>
      </c>
      <c r="H36" s="369">
        <f t="shared" si="17"/>
        <v>2560921.709356166</v>
      </c>
      <c r="I36" s="369">
        <f t="shared" si="25"/>
        <v>2867702.7216828554</v>
      </c>
      <c r="J36" s="369">
        <v>0</v>
      </c>
      <c r="K36" s="369">
        <v>0</v>
      </c>
      <c r="L36" s="369">
        <v>27547.986024482394</v>
      </c>
      <c r="M36" s="370">
        <f t="shared" si="26"/>
        <v>2699702.6303992793</v>
      </c>
      <c r="P36" s="368">
        <f t="shared" si="18"/>
        <v>29300.045440812504</v>
      </c>
      <c r="Q36" s="369">
        <f t="shared" si="19"/>
        <v>25210.064169099729</v>
      </c>
      <c r="R36" s="369">
        <f t="shared" si="20"/>
        <v>4089.9812717127734</v>
      </c>
      <c r="S36" s="369">
        <f t="shared" si="21"/>
        <v>4054.6462822062208</v>
      </c>
      <c r="T36" s="371">
        <f t="shared" si="22"/>
        <v>4054.6462822062203</v>
      </c>
      <c r="U36" s="370">
        <f t="shared" si="27"/>
        <v>2863648.0754006491</v>
      </c>
      <c r="X36" s="333">
        <v>29300.045440812504</v>
      </c>
      <c r="Y36" s="333"/>
      <c r="Z36" s="333">
        <v>1871.5931808568755</v>
      </c>
      <c r="AA36" s="333">
        <v>-31171.638621669379</v>
      </c>
      <c r="AD36" s="333">
        <f t="shared" si="28"/>
        <v>-27547.986024482394</v>
      </c>
      <c r="AE36" s="333">
        <f t="shared" si="6"/>
        <v>27547.986024482394</v>
      </c>
      <c r="AF36" s="333">
        <f t="shared" si="7"/>
        <v>4054.6462822062208</v>
      </c>
      <c r="AG36" s="333">
        <f t="shared" si="29"/>
        <v>-4054.6462822062208</v>
      </c>
      <c r="AH36" s="333">
        <v>0</v>
      </c>
      <c r="AJ36" s="333">
        <f t="shared" si="23"/>
        <v>0</v>
      </c>
      <c r="AL36" s="340">
        <f t="shared" si="9"/>
        <v>-27547.986024482394</v>
      </c>
      <c r="AM36" s="340">
        <f t="shared" si="1"/>
        <v>27547.986024482394</v>
      </c>
      <c r="AN36" s="372">
        <f t="shared" si="2"/>
        <v>26204.700201150496</v>
      </c>
      <c r="AO36" s="340">
        <f t="shared" si="3"/>
        <v>-959.30104254424805</v>
      </c>
      <c r="AP36" s="340">
        <f t="shared" si="10"/>
        <v>4054.6462822062208</v>
      </c>
      <c r="AQ36" s="373">
        <f t="shared" si="4"/>
        <v>-29300.045440812504</v>
      </c>
      <c r="AR36" s="340">
        <v>1753.2109000000003</v>
      </c>
      <c r="AS36" s="340">
        <v>-1753.2109000000003</v>
      </c>
      <c r="AU36" s="337">
        <f t="shared" si="11"/>
        <v>-3.637978807091713E-11</v>
      </c>
      <c r="AX36" s="340">
        <f t="shared" si="13"/>
        <v>2862.2300072707585</v>
      </c>
      <c r="AY36" s="340">
        <v>-2862.2300072707585</v>
      </c>
    </row>
    <row r="37" spans="1:51" ht="15.75" x14ac:dyDescent="0.25">
      <c r="A37" s="367">
        <v>45108</v>
      </c>
      <c r="B37" s="361">
        <f t="shared" si="12"/>
        <v>27</v>
      </c>
      <c r="C37" s="368">
        <f t="shared" si="14"/>
        <v>2867702.7216828554</v>
      </c>
      <c r="D37" s="369">
        <v>29300.045440812504</v>
      </c>
      <c r="E37" s="369">
        <f t="shared" si="15"/>
        <v>4019.2627887915378</v>
      </c>
      <c r="F37" s="369">
        <f t="shared" si="24"/>
        <v>25280.782652020967</v>
      </c>
      <c r="G37" s="369">
        <f t="shared" si="16"/>
        <v>307741.65790819185</v>
      </c>
      <c r="H37" s="369">
        <f t="shared" si="17"/>
        <v>2534680.2811226426</v>
      </c>
      <c r="I37" s="369">
        <f t="shared" si="25"/>
        <v>2842421.9390308345</v>
      </c>
      <c r="J37" s="369">
        <v>0</v>
      </c>
      <c r="K37" s="369">
        <v>0</v>
      </c>
      <c r="L37" s="369">
        <v>27547.986024482394</v>
      </c>
      <c r="M37" s="370">
        <f t="shared" si="26"/>
        <v>2672154.6443747971</v>
      </c>
      <c r="P37" s="368">
        <f t="shared" si="18"/>
        <v>29300.045440812504</v>
      </c>
      <c r="Q37" s="369">
        <f t="shared" si="19"/>
        <v>25245.399158606284</v>
      </c>
      <c r="R37" s="369">
        <f t="shared" si="20"/>
        <v>4054.6462822062208</v>
      </c>
      <c r="S37" s="369">
        <f t="shared" si="21"/>
        <v>4019.2627887915378</v>
      </c>
      <c r="T37" s="371">
        <f t="shared" si="22"/>
        <v>4019.2627887915373</v>
      </c>
      <c r="U37" s="370">
        <f t="shared" si="27"/>
        <v>2838402.6762420428</v>
      </c>
      <c r="X37" s="333">
        <v>29300.045440812504</v>
      </c>
      <c r="Y37" s="333"/>
      <c r="Z37" s="333">
        <v>1871.5931808568755</v>
      </c>
      <c r="AA37" s="333">
        <v>-31171.638621669379</v>
      </c>
      <c r="AD37" s="333">
        <f t="shared" si="28"/>
        <v>-27547.986024482394</v>
      </c>
      <c r="AE37" s="333">
        <f t="shared" si="6"/>
        <v>27547.986024482394</v>
      </c>
      <c r="AF37" s="333">
        <f t="shared" si="7"/>
        <v>4019.2627887915378</v>
      </c>
      <c r="AG37" s="333">
        <f t="shared" si="29"/>
        <v>-4019.2627887915378</v>
      </c>
      <c r="AH37" s="333">
        <v>0</v>
      </c>
      <c r="AJ37" s="333">
        <f t="shared" si="23"/>
        <v>0</v>
      </c>
      <c r="AL37" s="340">
        <f t="shared" si="9"/>
        <v>-27547.986024482394</v>
      </c>
      <c r="AM37" s="340">
        <f t="shared" si="1"/>
        <v>27547.986024482394</v>
      </c>
      <c r="AN37" s="372">
        <f t="shared" si="2"/>
        <v>26241.428233523387</v>
      </c>
      <c r="AO37" s="340">
        <f t="shared" si="3"/>
        <v>-960.64558150223456</v>
      </c>
      <c r="AP37" s="340">
        <f t="shared" si="10"/>
        <v>4019.2627887915378</v>
      </c>
      <c r="AQ37" s="373">
        <f t="shared" si="4"/>
        <v>-29300.045440812504</v>
      </c>
      <c r="AR37" s="340">
        <v>1753.2109000000003</v>
      </c>
      <c r="AS37" s="340">
        <v>-1753.2109000000003</v>
      </c>
      <c r="AU37" s="337">
        <f t="shared" si="11"/>
        <v>1.8553691916167736E-10</v>
      </c>
      <c r="AX37" s="340">
        <f t="shared" si="13"/>
        <v>0</v>
      </c>
      <c r="AY37" s="340">
        <v>0</v>
      </c>
    </row>
    <row r="38" spans="1:51" ht="15.75" x14ac:dyDescent="0.25">
      <c r="A38" s="367">
        <v>45139</v>
      </c>
      <c r="B38" s="361">
        <f t="shared" si="12"/>
        <v>28</v>
      </c>
      <c r="C38" s="368">
        <f t="shared" si="14"/>
        <v>2842421.9390308345</v>
      </c>
      <c r="D38" s="369">
        <v>29300.045440812504</v>
      </c>
      <c r="E38" s="369">
        <f t="shared" si="15"/>
        <v>3983.8297010814917</v>
      </c>
      <c r="F38" s="369">
        <f t="shared" si="24"/>
        <v>25316.215739731011</v>
      </c>
      <c r="G38" s="369">
        <f t="shared" si="16"/>
        <v>308703.64991316595</v>
      </c>
      <c r="H38" s="369">
        <f t="shared" si="17"/>
        <v>2508402.0733779371</v>
      </c>
      <c r="I38" s="369">
        <f t="shared" si="25"/>
        <v>2817105.7232911033</v>
      </c>
      <c r="J38" s="369">
        <v>0</v>
      </c>
      <c r="K38" s="369">
        <v>0</v>
      </c>
      <c r="L38" s="369">
        <v>27547.986024482394</v>
      </c>
      <c r="M38" s="370">
        <f t="shared" si="26"/>
        <v>2644606.6583503149</v>
      </c>
      <c r="P38" s="368">
        <f t="shared" si="18"/>
        <v>29300.045440812504</v>
      </c>
      <c r="Q38" s="369">
        <f t="shared" si="19"/>
        <v>25280.782652020967</v>
      </c>
      <c r="R38" s="369">
        <f t="shared" si="20"/>
        <v>4019.2627887915378</v>
      </c>
      <c r="S38" s="369">
        <f t="shared" si="21"/>
        <v>3983.8297010814917</v>
      </c>
      <c r="T38" s="371">
        <f t="shared" si="22"/>
        <v>3983.8297010814913</v>
      </c>
      <c r="U38" s="370">
        <f t="shared" si="27"/>
        <v>2813121.8935900219</v>
      </c>
      <c r="X38" s="333">
        <v>29300.045440812504</v>
      </c>
      <c r="Y38" s="333"/>
      <c r="Z38" s="333">
        <v>1871.5931808568755</v>
      </c>
      <c r="AA38" s="333">
        <v>-31171.638621669379</v>
      </c>
      <c r="AD38" s="333">
        <f t="shared" si="28"/>
        <v>-27547.986024482394</v>
      </c>
      <c r="AE38" s="333">
        <f t="shared" si="6"/>
        <v>27547.986024482394</v>
      </c>
      <c r="AF38" s="333">
        <f t="shared" si="7"/>
        <v>3983.8297010814917</v>
      </c>
      <c r="AG38" s="333">
        <f t="shared" si="29"/>
        <v>-3983.8297010814917</v>
      </c>
      <c r="AH38" s="333">
        <v>0</v>
      </c>
      <c r="AJ38" s="333">
        <f t="shared" si="23"/>
        <v>0</v>
      </c>
      <c r="AL38" s="340">
        <f t="shared" si="9"/>
        <v>-27547.986024482394</v>
      </c>
      <c r="AM38" s="340">
        <f t="shared" si="1"/>
        <v>27547.986024482394</v>
      </c>
      <c r="AN38" s="372">
        <f t="shared" si="2"/>
        <v>26278.207744705491</v>
      </c>
      <c r="AO38" s="340">
        <f t="shared" si="3"/>
        <v>-961.99200497410493</v>
      </c>
      <c r="AP38" s="340">
        <f t="shared" si="10"/>
        <v>3983.8297010814917</v>
      </c>
      <c r="AQ38" s="373">
        <f t="shared" si="4"/>
        <v>-29300.045440812504</v>
      </c>
      <c r="AR38" s="340">
        <v>1753.2109000000003</v>
      </c>
      <c r="AS38" s="340">
        <v>-1753.2109000000003</v>
      </c>
      <c r="AU38" s="337">
        <f t="shared" si="11"/>
        <v>3.7471181713044643E-10</v>
      </c>
      <c r="AX38" s="340">
        <f t="shared" si="13"/>
        <v>0</v>
      </c>
      <c r="AY38" s="340">
        <v>0</v>
      </c>
    </row>
    <row r="39" spans="1:51" ht="15.75" x14ac:dyDescent="0.25">
      <c r="A39" s="367">
        <v>45170</v>
      </c>
      <c r="B39" s="361">
        <f t="shared" si="12"/>
        <v>29</v>
      </c>
      <c r="C39" s="368">
        <f t="shared" si="14"/>
        <v>2817105.7232911033</v>
      </c>
      <c r="D39" s="369">
        <v>29300.045440812504</v>
      </c>
      <c r="E39" s="369">
        <f t="shared" si="15"/>
        <v>3948.3469509986003</v>
      </c>
      <c r="F39" s="369">
        <f t="shared" si="24"/>
        <v>25351.698489813905</v>
      </c>
      <c r="G39" s="369">
        <f t="shared" si="16"/>
        <v>309666.9902287345</v>
      </c>
      <c r="H39" s="369">
        <f t="shared" si="17"/>
        <v>2482087.0345725548</v>
      </c>
      <c r="I39" s="369">
        <f t="shared" si="25"/>
        <v>2791754.0248012892</v>
      </c>
      <c r="J39" s="369">
        <v>0</v>
      </c>
      <c r="K39" s="369">
        <v>0</v>
      </c>
      <c r="L39" s="369">
        <v>27547.986024482394</v>
      </c>
      <c r="M39" s="370">
        <f t="shared" si="26"/>
        <v>2617058.6723258328</v>
      </c>
      <c r="P39" s="368">
        <f t="shared" si="18"/>
        <v>29300.045440812504</v>
      </c>
      <c r="Q39" s="369">
        <f t="shared" si="19"/>
        <v>25316.215739731011</v>
      </c>
      <c r="R39" s="369">
        <f t="shared" si="20"/>
        <v>3983.8297010814917</v>
      </c>
      <c r="S39" s="369">
        <f t="shared" si="21"/>
        <v>3948.3469509986003</v>
      </c>
      <c r="T39" s="371">
        <f t="shared" si="22"/>
        <v>3948.3469509986003</v>
      </c>
      <c r="U39" s="370">
        <f t="shared" si="27"/>
        <v>2787805.6778502907</v>
      </c>
      <c r="X39" s="333">
        <v>29300.045440812504</v>
      </c>
      <c r="Y39" s="333"/>
      <c r="Z39" s="333">
        <v>1871.5931808568755</v>
      </c>
      <c r="AA39" s="333">
        <v>-31171.638621669379</v>
      </c>
      <c r="AD39" s="333">
        <f t="shared" si="28"/>
        <v>-27547.986024482394</v>
      </c>
      <c r="AE39" s="333">
        <f t="shared" si="6"/>
        <v>27547.986024482394</v>
      </c>
      <c r="AF39" s="333">
        <f t="shared" si="7"/>
        <v>3948.3469509986003</v>
      </c>
      <c r="AG39" s="333">
        <f t="shared" si="29"/>
        <v>-3948.3469509986003</v>
      </c>
      <c r="AH39" s="333">
        <v>0</v>
      </c>
      <c r="AJ39" s="333">
        <f t="shared" si="23"/>
        <v>0</v>
      </c>
      <c r="AL39" s="340">
        <f t="shared" si="9"/>
        <v>-27547.986024482394</v>
      </c>
      <c r="AM39" s="340">
        <f t="shared" si="1"/>
        <v>27547.986024482394</v>
      </c>
      <c r="AN39" s="372">
        <f t="shared" si="2"/>
        <v>26315.038805382326</v>
      </c>
      <c r="AO39" s="340">
        <f t="shared" si="3"/>
        <v>-963.34031556855189</v>
      </c>
      <c r="AP39" s="340">
        <f t="shared" si="10"/>
        <v>3948.3469509986003</v>
      </c>
      <c r="AQ39" s="373">
        <f t="shared" si="4"/>
        <v>-29300.045440812504</v>
      </c>
      <c r="AR39" s="340">
        <v>1753.2109000000003</v>
      </c>
      <c r="AS39" s="340">
        <v>-1753.2109000000003</v>
      </c>
      <c r="AU39" s="337">
        <f t="shared" si="11"/>
        <v>-1.3096723705530167E-10</v>
      </c>
      <c r="AX39" s="340">
        <f t="shared" si="13"/>
        <v>2885.9779020448914</v>
      </c>
      <c r="AY39" s="340">
        <v>-2885.9779020448914</v>
      </c>
    </row>
    <row r="40" spans="1:51" ht="15.75" x14ac:dyDescent="0.25">
      <c r="A40" s="367">
        <v>45200</v>
      </c>
      <c r="B40" s="361">
        <f t="shared" si="12"/>
        <v>30</v>
      </c>
      <c r="C40" s="368">
        <f t="shared" si="14"/>
        <v>2791754.0248012892</v>
      </c>
      <c r="D40" s="369">
        <v>29300.045440812504</v>
      </c>
      <c r="E40" s="369">
        <f t="shared" si="15"/>
        <v>3912.814468934971</v>
      </c>
      <c r="F40" s="369">
        <f t="shared" si="24"/>
        <v>25387.230971877532</v>
      </c>
      <c r="G40" s="369">
        <f t="shared" si="16"/>
        <v>310631.68074466533</v>
      </c>
      <c r="H40" s="369">
        <f t="shared" si="17"/>
        <v>2455735.1130847465</v>
      </c>
      <c r="I40" s="369">
        <f t="shared" si="25"/>
        <v>2766366.7938294117</v>
      </c>
      <c r="J40" s="369">
        <v>0</v>
      </c>
      <c r="K40" s="369">
        <v>0</v>
      </c>
      <c r="L40" s="369">
        <v>27547.986024482394</v>
      </c>
      <c r="M40" s="370">
        <f t="shared" si="26"/>
        <v>2589510.6863013506</v>
      </c>
      <c r="P40" s="368">
        <f t="shared" si="18"/>
        <v>29300.045440812504</v>
      </c>
      <c r="Q40" s="369">
        <f t="shared" si="19"/>
        <v>25351.698489813905</v>
      </c>
      <c r="R40" s="369">
        <f t="shared" si="20"/>
        <v>3948.3469509986003</v>
      </c>
      <c r="S40" s="369">
        <f t="shared" si="21"/>
        <v>3912.814468934971</v>
      </c>
      <c r="T40" s="371">
        <f t="shared" si="22"/>
        <v>3912.8144689349706</v>
      </c>
      <c r="U40" s="370">
        <f t="shared" si="27"/>
        <v>2762453.9793604766</v>
      </c>
      <c r="X40" s="333">
        <v>29300.045440812504</v>
      </c>
      <c r="Y40" s="333"/>
      <c r="Z40" s="333">
        <v>1871.5931808568755</v>
      </c>
      <c r="AA40" s="333">
        <v>-31171.638621669379</v>
      </c>
      <c r="AD40" s="333">
        <f t="shared" si="28"/>
        <v>-27547.986024482394</v>
      </c>
      <c r="AE40" s="333">
        <f t="shared" si="6"/>
        <v>27547.986024482394</v>
      </c>
      <c r="AF40" s="333">
        <f t="shared" si="7"/>
        <v>3912.814468934971</v>
      </c>
      <c r="AG40" s="333">
        <f t="shared" si="29"/>
        <v>-3912.814468934971</v>
      </c>
      <c r="AH40" s="333">
        <v>0</v>
      </c>
      <c r="AJ40" s="333">
        <f t="shared" si="23"/>
        <v>0</v>
      </c>
      <c r="AL40" s="340">
        <f t="shared" si="9"/>
        <v>-27547.986024482394</v>
      </c>
      <c r="AM40" s="340">
        <f t="shared" si="1"/>
        <v>27547.986024482394</v>
      </c>
      <c r="AN40" s="372">
        <f t="shared" si="2"/>
        <v>26351.921487808228</v>
      </c>
      <c r="AO40" s="340">
        <f t="shared" si="3"/>
        <v>-964.69051593082258</v>
      </c>
      <c r="AP40" s="340">
        <f t="shared" si="10"/>
        <v>3912.814468934971</v>
      </c>
      <c r="AQ40" s="373">
        <f t="shared" si="4"/>
        <v>-29300.045440812504</v>
      </c>
      <c r="AR40" s="340">
        <v>1753.2109000000003</v>
      </c>
      <c r="AS40" s="340">
        <v>-1753.2109000000003</v>
      </c>
      <c r="AU40" s="337">
        <f t="shared" si="11"/>
        <v>-1.2732925824820995E-10</v>
      </c>
      <c r="AX40" s="340">
        <f t="shared" si="13"/>
        <v>0</v>
      </c>
      <c r="AY40" s="340">
        <v>0</v>
      </c>
    </row>
    <row r="41" spans="1:51" ht="15.75" x14ac:dyDescent="0.25">
      <c r="A41" s="367">
        <v>45231</v>
      </c>
      <c r="B41" s="361">
        <f t="shared" si="12"/>
        <v>31</v>
      </c>
      <c r="C41" s="368">
        <f t="shared" si="14"/>
        <v>2766366.7938294117</v>
      </c>
      <c r="D41" s="369">
        <v>29300.045440812504</v>
      </c>
      <c r="E41" s="369">
        <f t="shared" si="15"/>
        <v>3877.232185187162</v>
      </c>
      <c r="F41" s="369">
        <f t="shared" si="24"/>
        <v>25422.81325562534</v>
      </c>
      <c r="G41" s="369">
        <f t="shared" si="16"/>
        <v>311597.72335337463</v>
      </c>
      <c r="H41" s="369">
        <f t="shared" si="17"/>
        <v>2429346.2572204117</v>
      </c>
      <c r="I41" s="369">
        <f t="shared" si="25"/>
        <v>2740943.9805737864</v>
      </c>
      <c r="J41" s="369">
        <v>0</v>
      </c>
      <c r="K41" s="369">
        <v>0</v>
      </c>
      <c r="L41" s="369">
        <v>27547.986024482394</v>
      </c>
      <c r="M41" s="370">
        <f t="shared" si="26"/>
        <v>2561962.7002768684</v>
      </c>
      <c r="P41" s="368">
        <f t="shared" si="18"/>
        <v>29300.045440812504</v>
      </c>
      <c r="Q41" s="369">
        <f t="shared" si="19"/>
        <v>25387.230971877532</v>
      </c>
      <c r="R41" s="369">
        <f t="shared" si="20"/>
        <v>3912.814468934971</v>
      </c>
      <c r="S41" s="369">
        <f t="shared" si="21"/>
        <v>3877.232185187162</v>
      </c>
      <c r="T41" s="371">
        <f t="shared" si="22"/>
        <v>3877.2321851871611</v>
      </c>
      <c r="U41" s="370">
        <f t="shared" si="27"/>
        <v>2737066.7483885991</v>
      </c>
      <c r="X41" s="333">
        <v>29300.045440812504</v>
      </c>
      <c r="Y41" s="333"/>
      <c r="Z41" s="333">
        <v>1871.5931808568755</v>
      </c>
      <c r="AA41" s="333">
        <v>-31171.638621669379</v>
      </c>
      <c r="AD41" s="333">
        <f t="shared" si="28"/>
        <v>-27547.986024482394</v>
      </c>
      <c r="AE41" s="333">
        <f t="shared" si="6"/>
        <v>27547.986024482394</v>
      </c>
      <c r="AF41" s="333">
        <f t="shared" si="7"/>
        <v>3877.232185187162</v>
      </c>
      <c r="AG41" s="333">
        <f t="shared" si="29"/>
        <v>-3877.232185187162</v>
      </c>
      <c r="AH41" s="333">
        <v>0</v>
      </c>
      <c r="AJ41" s="333">
        <f t="shared" si="23"/>
        <v>0</v>
      </c>
      <c r="AL41" s="340">
        <f t="shared" si="9"/>
        <v>-27547.986024482394</v>
      </c>
      <c r="AM41" s="340">
        <f t="shared" si="1"/>
        <v>27547.986024482394</v>
      </c>
      <c r="AN41" s="372">
        <f t="shared" si="2"/>
        <v>26388.855864334852</v>
      </c>
      <c r="AO41" s="340">
        <f t="shared" si="3"/>
        <v>-966.04260870930739</v>
      </c>
      <c r="AP41" s="340">
        <f t="shared" si="10"/>
        <v>3877.232185187162</v>
      </c>
      <c r="AQ41" s="373">
        <f t="shared" si="4"/>
        <v>-29300.045440812504</v>
      </c>
      <c r="AR41" s="340">
        <v>1753.2109000000003</v>
      </c>
      <c r="AS41" s="340">
        <v>-1753.2109000000003</v>
      </c>
      <c r="AU41" s="337">
        <f t="shared" si="11"/>
        <v>2.0008883439004421E-10</v>
      </c>
      <c r="AX41" s="340">
        <f t="shared" si="13"/>
        <v>0</v>
      </c>
      <c r="AY41" s="340">
        <v>0</v>
      </c>
    </row>
    <row r="42" spans="1:51" ht="15.75" x14ac:dyDescent="0.25">
      <c r="A42" s="367">
        <v>45261</v>
      </c>
      <c r="B42" s="361">
        <f t="shared" si="12"/>
        <v>32</v>
      </c>
      <c r="C42" s="368">
        <f t="shared" si="14"/>
        <v>2740943.9805737864</v>
      </c>
      <c r="D42" s="369">
        <v>29300.045440812504</v>
      </c>
      <c r="E42" s="369">
        <f t="shared" si="15"/>
        <v>3841.6000299540347</v>
      </c>
      <c r="F42" s="369">
        <f t="shared" si="24"/>
        <v>25458.445410858469</v>
      </c>
      <c r="G42" s="369">
        <f t="shared" si="16"/>
        <v>312565.11994993157</v>
      </c>
      <c r="H42" s="369">
        <f t="shared" si="17"/>
        <v>2402920.4152129963</v>
      </c>
      <c r="I42" s="369">
        <f t="shared" si="25"/>
        <v>2715485.535162928</v>
      </c>
      <c r="J42" s="369">
        <v>0</v>
      </c>
      <c r="K42" s="369">
        <v>0</v>
      </c>
      <c r="L42" s="369">
        <v>27547.986024482394</v>
      </c>
      <c r="M42" s="370">
        <f t="shared" si="26"/>
        <v>2534414.7142523862</v>
      </c>
      <c r="P42" s="368">
        <f t="shared" si="18"/>
        <v>29300.045440812504</v>
      </c>
      <c r="Q42" s="369">
        <f t="shared" si="19"/>
        <v>25422.81325562534</v>
      </c>
      <c r="R42" s="369">
        <f t="shared" si="20"/>
        <v>3877.232185187162</v>
      </c>
      <c r="S42" s="369">
        <f t="shared" si="21"/>
        <v>3841.6000299540347</v>
      </c>
      <c r="T42" s="371">
        <f t="shared" si="22"/>
        <v>3841.6000299540337</v>
      </c>
      <c r="U42" s="370">
        <f t="shared" si="27"/>
        <v>2711643.9351329738</v>
      </c>
      <c r="X42" s="333">
        <v>29300.045440812504</v>
      </c>
      <c r="Y42" s="333"/>
      <c r="Z42" s="333">
        <v>1871.5931808568755</v>
      </c>
      <c r="AA42" s="333">
        <v>-31171.638621669379</v>
      </c>
      <c r="AD42" s="333">
        <f t="shared" si="28"/>
        <v>-27547.986024482394</v>
      </c>
      <c r="AE42" s="333">
        <f t="shared" si="6"/>
        <v>27547.986024482394</v>
      </c>
      <c r="AF42" s="333">
        <f t="shared" si="7"/>
        <v>3841.6000299540347</v>
      </c>
      <c r="AG42" s="333">
        <f t="shared" si="29"/>
        <v>-3841.6000299540347</v>
      </c>
      <c r="AH42" s="333">
        <v>0</v>
      </c>
      <c r="AJ42" s="333">
        <f t="shared" si="23"/>
        <v>0</v>
      </c>
      <c r="AL42" s="340">
        <f t="shared" si="9"/>
        <v>-27547.986024482394</v>
      </c>
      <c r="AM42" s="340">
        <f t="shared" si="1"/>
        <v>27547.986024482394</v>
      </c>
      <c r="AN42" s="372">
        <f t="shared" si="2"/>
        <v>26425.842007415369</v>
      </c>
      <c r="AO42" s="340">
        <f t="shared" si="3"/>
        <v>-967.39659655693686</v>
      </c>
      <c r="AP42" s="340">
        <f t="shared" si="10"/>
        <v>3841.6000299540347</v>
      </c>
      <c r="AQ42" s="373">
        <f t="shared" si="4"/>
        <v>-29300.045440812504</v>
      </c>
      <c r="AR42" s="340">
        <v>1753.2109000000003</v>
      </c>
      <c r="AS42" s="340">
        <v>-1753.2109000000003</v>
      </c>
      <c r="AU42" s="337">
        <f t="shared" si="11"/>
        <v>-3.637978807091713E-11</v>
      </c>
      <c r="AX42" s="340">
        <f t="shared" si="13"/>
        <v>2898.1297211970668</v>
      </c>
      <c r="AY42" s="340">
        <v>-2898.1297211970668</v>
      </c>
    </row>
    <row r="43" spans="1:51" ht="15.75" x14ac:dyDescent="0.25">
      <c r="A43" s="367">
        <v>45292</v>
      </c>
      <c r="B43" s="361">
        <f t="shared" si="12"/>
        <v>33</v>
      </c>
      <c r="C43" s="368">
        <f t="shared" si="14"/>
        <v>2715485.535162928</v>
      </c>
      <c r="D43" s="369">
        <v>29300.045440812504</v>
      </c>
      <c r="E43" s="369">
        <f t="shared" si="15"/>
        <v>3805.917933336616</v>
      </c>
      <c r="F43" s="369">
        <f t="shared" si="24"/>
        <v>25494.127507475889</v>
      </c>
      <c r="G43" s="369">
        <f t="shared" si="16"/>
        <v>313533.87243206071</v>
      </c>
      <c r="H43" s="369">
        <f t="shared" si="17"/>
        <v>2376457.5352233918</v>
      </c>
      <c r="I43" s="369">
        <f t="shared" si="25"/>
        <v>2689991.4076554524</v>
      </c>
      <c r="J43" s="369">
        <v>0</v>
      </c>
      <c r="K43" s="369">
        <v>0</v>
      </c>
      <c r="L43" s="369">
        <v>27547.986024482394</v>
      </c>
      <c r="M43" s="370">
        <f t="shared" si="26"/>
        <v>2506866.7282279041</v>
      </c>
      <c r="P43" s="368">
        <f t="shared" si="18"/>
        <v>29300.045440812504</v>
      </c>
      <c r="Q43" s="369">
        <f t="shared" si="19"/>
        <v>25458.445410858469</v>
      </c>
      <c r="R43" s="369">
        <f t="shared" si="20"/>
        <v>3841.6000299540347</v>
      </c>
      <c r="S43" s="369">
        <f t="shared" si="21"/>
        <v>3805.917933336616</v>
      </c>
      <c r="T43" s="371">
        <f t="shared" si="22"/>
        <v>3805.9179333366146</v>
      </c>
      <c r="U43" s="370">
        <f t="shared" si="27"/>
        <v>2686185.4897221155</v>
      </c>
      <c r="X43" s="333">
        <v>29300.045440812504</v>
      </c>
      <c r="Y43" s="333"/>
      <c r="Z43" s="333">
        <v>1871.5931808568755</v>
      </c>
      <c r="AA43" s="333">
        <v>-31171.638621669379</v>
      </c>
      <c r="AD43" s="333">
        <f t="shared" si="28"/>
        <v>-27547.986024482394</v>
      </c>
      <c r="AE43" s="333">
        <f t="shared" si="6"/>
        <v>27547.986024482394</v>
      </c>
      <c r="AF43" s="333">
        <f t="shared" si="7"/>
        <v>3805.917933336616</v>
      </c>
      <c r="AG43" s="333">
        <f t="shared" si="29"/>
        <v>-3805.917933336616</v>
      </c>
      <c r="AH43" s="333">
        <v>0</v>
      </c>
      <c r="AJ43" s="333">
        <f t="shared" si="23"/>
        <v>0</v>
      </c>
      <c r="AL43" s="340">
        <f t="shared" si="9"/>
        <v>-27547.986024482394</v>
      </c>
      <c r="AM43" s="340">
        <f t="shared" si="1"/>
        <v>27547.986024482394</v>
      </c>
      <c r="AN43" s="372">
        <f t="shared" si="2"/>
        <v>26462.879989604466</v>
      </c>
      <c r="AO43" s="340">
        <f t="shared" si="3"/>
        <v>-968.75248212914448</v>
      </c>
      <c r="AP43" s="340">
        <f t="shared" si="10"/>
        <v>3805.917933336616</v>
      </c>
      <c r="AQ43" s="373">
        <f t="shared" si="4"/>
        <v>-29300.045440812504</v>
      </c>
      <c r="AR43" s="340">
        <v>1753.2109000000003</v>
      </c>
      <c r="AS43" s="340">
        <v>-1753.2109000000003</v>
      </c>
      <c r="AU43" s="337">
        <f t="shared" si="11"/>
        <v>-5.6752469390630722E-10</v>
      </c>
      <c r="AX43" s="340">
        <f t="shared" si="13"/>
        <v>0</v>
      </c>
      <c r="AY43" s="340">
        <v>0</v>
      </c>
    </row>
    <row r="44" spans="1:51" ht="15.75" x14ac:dyDescent="0.25">
      <c r="A44" s="367">
        <v>45323</v>
      </c>
      <c r="B44" s="361">
        <f t="shared" si="12"/>
        <v>34</v>
      </c>
      <c r="C44" s="368">
        <f t="shared" si="14"/>
        <v>2689991.4076554524</v>
      </c>
      <c r="D44" s="369">
        <v>29300.045440812504</v>
      </c>
      <c r="E44" s="369">
        <f t="shared" si="15"/>
        <v>3770.1858253379651</v>
      </c>
      <c r="F44" s="369">
        <f t="shared" si="24"/>
        <v>25529.859615474539</v>
      </c>
      <c r="G44" s="369">
        <f t="shared" si="16"/>
        <v>314503.98270014685</v>
      </c>
      <c r="H44" s="369">
        <f t="shared" si="17"/>
        <v>2349957.5653398312</v>
      </c>
      <c r="I44" s="369">
        <f t="shared" si="25"/>
        <v>2664461.5480399779</v>
      </c>
      <c r="J44" s="369">
        <v>0</v>
      </c>
      <c r="K44" s="369">
        <v>0</v>
      </c>
      <c r="L44" s="369">
        <v>27547.986024482394</v>
      </c>
      <c r="M44" s="370">
        <f t="shared" si="26"/>
        <v>2479318.7422034219</v>
      </c>
      <c r="P44" s="368">
        <f t="shared" si="18"/>
        <v>29300.045440812504</v>
      </c>
      <c r="Q44" s="369">
        <f t="shared" si="19"/>
        <v>25494.127507475889</v>
      </c>
      <c r="R44" s="369">
        <f t="shared" si="20"/>
        <v>3805.917933336616</v>
      </c>
      <c r="S44" s="369">
        <f t="shared" si="21"/>
        <v>3770.1858253379651</v>
      </c>
      <c r="T44" s="371">
        <f t="shared" si="22"/>
        <v>3770.1858253379637</v>
      </c>
      <c r="U44" s="370">
        <f t="shared" si="27"/>
        <v>2660691.3622146398</v>
      </c>
      <c r="X44" s="333">
        <v>29300.045440812504</v>
      </c>
      <c r="Y44" s="333"/>
      <c r="Z44" s="333">
        <v>1871.5931808568755</v>
      </c>
      <c r="AA44" s="333">
        <v>-31171.638621669379</v>
      </c>
      <c r="AD44" s="333">
        <f t="shared" si="28"/>
        <v>-27547.986024482394</v>
      </c>
      <c r="AE44" s="333">
        <f t="shared" si="6"/>
        <v>27547.986024482394</v>
      </c>
      <c r="AF44" s="333">
        <f t="shared" si="7"/>
        <v>3770.1858253379651</v>
      </c>
      <c r="AG44" s="333">
        <f t="shared" si="29"/>
        <v>-3770.1858253379651</v>
      </c>
      <c r="AH44" s="333">
        <v>0</v>
      </c>
      <c r="AJ44" s="333">
        <f t="shared" si="23"/>
        <v>0</v>
      </c>
      <c r="AL44" s="340">
        <f t="shared" si="9"/>
        <v>-27547.986024482394</v>
      </c>
      <c r="AM44" s="340">
        <f t="shared" si="1"/>
        <v>27547.986024482394</v>
      </c>
      <c r="AN44" s="372">
        <f t="shared" si="2"/>
        <v>26499.969883560669</v>
      </c>
      <c r="AO44" s="340">
        <f t="shared" si="3"/>
        <v>-970.11026808613678</v>
      </c>
      <c r="AP44" s="340">
        <f t="shared" si="10"/>
        <v>3770.1858253379651</v>
      </c>
      <c r="AQ44" s="373">
        <f t="shared" si="4"/>
        <v>-29300.045440812504</v>
      </c>
      <c r="AR44" s="340">
        <v>1753.2109000000003</v>
      </c>
      <c r="AS44" s="340">
        <v>-1753.2109000000003</v>
      </c>
      <c r="AU44" s="337">
        <f t="shared" si="11"/>
        <v>-7.2759576141834259E-12</v>
      </c>
      <c r="AX44" s="340">
        <f t="shared" si="13"/>
        <v>0</v>
      </c>
      <c r="AY44" s="340">
        <v>0</v>
      </c>
    </row>
    <row r="45" spans="1:51" ht="15.75" x14ac:dyDescent="0.25">
      <c r="A45" s="367">
        <v>45352</v>
      </c>
      <c r="B45" s="361">
        <f t="shared" si="12"/>
        <v>35</v>
      </c>
      <c r="C45" s="368">
        <f t="shared" si="14"/>
        <v>2664461.5480399779</v>
      </c>
      <c r="D45" s="369">
        <v>29300.045440812504</v>
      </c>
      <c r="E45" s="369">
        <f t="shared" si="15"/>
        <v>3734.4036358630356</v>
      </c>
      <c r="F45" s="369">
        <f t="shared" si="24"/>
        <v>25565.641804949468</v>
      </c>
      <c r="G45" s="369">
        <f t="shared" si="16"/>
        <v>315475.45265723817</v>
      </c>
      <c r="H45" s="369">
        <f t="shared" si="17"/>
        <v>2323420.4535777904</v>
      </c>
      <c r="I45" s="369">
        <f t="shared" si="25"/>
        <v>2638895.9062350285</v>
      </c>
      <c r="J45" s="369">
        <v>0</v>
      </c>
      <c r="K45" s="369">
        <v>0</v>
      </c>
      <c r="L45" s="369">
        <v>27547.986024482394</v>
      </c>
      <c r="M45" s="370">
        <f t="shared" si="26"/>
        <v>2451770.7561789397</v>
      </c>
      <c r="P45" s="368">
        <f t="shared" si="18"/>
        <v>29300.045440812504</v>
      </c>
      <c r="Q45" s="369">
        <f t="shared" si="19"/>
        <v>25529.859615474539</v>
      </c>
      <c r="R45" s="369">
        <f t="shared" si="20"/>
        <v>3770.1858253379651</v>
      </c>
      <c r="S45" s="369">
        <f t="shared" si="21"/>
        <v>3734.4036358630356</v>
      </c>
      <c r="T45" s="371">
        <f t="shared" si="22"/>
        <v>3734.4036358630347</v>
      </c>
      <c r="U45" s="370">
        <f t="shared" si="27"/>
        <v>2635161.5025991653</v>
      </c>
      <c r="X45" s="333">
        <v>29300.045440812504</v>
      </c>
      <c r="Y45" s="333"/>
      <c r="Z45" s="333">
        <v>1871.5931808568755</v>
      </c>
      <c r="AA45" s="333">
        <v>-31171.638621669379</v>
      </c>
      <c r="AD45" s="333">
        <f t="shared" si="28"/>
        <v>-27547.986024482394</v>
      </c>
      <c r="AE45" s="333">
        <f t="shared" si="6"/>
        <v>27547.986024482394</v>
      </c>
      <c r="AF45" s="333">
        <f t="shared" si="7"/>
        <v>3734.4036358630356</v>
      </c>
      <c r="AG45" s="333">
        <f t="shared" si="29"/>
        <v>-3734.4036358630356</v>
      </c>
      <c r="AH45" s="333">
        <v>0</v>
      </c>
      <c r="AJ45" s="333">
        <f t="shared" si="23"/>
        <v>0</v>
      </c>
      <c r="AL45" s="340">
        <f t="shared" si="9"/>
        <v>-27547.986024482394</v>
      </c>
      <c r="AM45" s="340">
        <f t="shared" si="1"/>
        <v>27547.986024482394</v>
      </c>
      <c r="AN45" s="372">
        <f t="shared" si="2"/>
        <v>26537.11176204076</v>
      </c>
      <c r="AO45" s="340">
        <f t="shared" si="3"/>
        <v>-971.4699570913217</v>
      </c>
      <c r="AP45" s="340">
        <f t="shared" si="10"/>
        <v>3734.4036358630356</v>
      </c>
      <c r="AQ45" s="373">
        <f t="shared" si="4"/>
        <v>-29300.045440812504</v>
      </c>
      <c r="AR45" s="340">
        <v>1753.2109000000003</v>
      </c>
      <c r="AS45" s="340">
        <v>-1753.2109000000003</v>
      </c>
      <c r="AU45" s="337">
        <f t="shared" si="11"/>
        <v>-2.9103830456733704E-11</v>
      </c>
      <c r="AX45" s="340">
        <f t="shared" si="13"/>
        <v>2910.332707306603</v>
      </c>
      <c r="AY45" s="340">
        <v>-2910.332707306603</v>
      </c>
    </row>
    <row r="46" spans="1:51" ht="15.75" x14ac:dyDescent="0.25">
      <c r="A46" s="367">
        <v>45383</v>
      </c>
      <c r="B46" s="361">
        <f t="shared" si="12"/>
        <v>36</v>
      </c>
      <c r="C46" s="368">
        <f t="shared" si="14"/>
        <v>2638895.9062350285</v>
      </c>
      <c r="D46" s="369">
        <v>29300.045440812504</v>
      </c>
      <c r="E46" s="369">
        <f t="shared" si="15"/>
        <v>3698.5712947185352</v>
      </c>
      <c r="F46" s="369">
        <f t="shared" si="24"/>
        <v>25601.474146093969</v>
      </c>
      <c r="G46" s="369">
        <f t="shared" si="16"/>
        <v>316448.2842090503</v>
      </c>
      <c r="H46" s="369">
        <f t="shared" si="17"/>
        <v>2296846.1478798841</v>
      </c>
      <c r="I46" s="369">
        <f t="shared" si="25"/>
        <v>2613294.4320889344</v>
      </c>
      <c r="J46" s="369">
        <v>0</v>
      </c>
      <c r="K46" s="369">
        <v>0</v>
      </c>
      <c r="L46" s="369">
        <v>27547.986024482394</v>
      </c>
      <c r="M46" s="370">
        <f t="shared" si="26"/>
        <v>2424222.7701544575</v>
      </c>
      <c r="P46" s="368">
        <f t="shared" si="18"/>
        <v>29300.045440812504</v>
      </c>
      <c r="Q46" s="369">
        <f t="shared" si="19"/>
        <v>25565.641804949468</v>
      </c>
      <c r="R46" s="369">
        <f t="shared" si="20"/>
        <v>3734.4036358630356</v>
      </c>
      <c r="S46" s="369">
        <f t="shared" si="21"/>
        <v>3698.5712947185352</v>
      </c>
      <c r="T46" s="371">
        <f t="shared" si="22"/>
        <v>3698.5712947185339</v>
      </c>
      <c r="U46" s="370">
        <f t="shared" si="27"/>
        <v>2609595.8607942159</v>
      </c>
      <c r="X46" s="333">
        <v>29300.045440812504</v>
      </c>
      <c r="Y46" s="333"/>
      <c r="Z46" s="333">
        <v>1871.5931808568755</v>
      </c>
      <c r="AA46" s="333">
        <v>-31171.638621669379</v>
      </c>
      <c r="AD46" s="333">
        <f t="shared" si="28"/>
        <v>-27547.986024482394</v>
      </c>
      <c r="AE46" s="333">
        <f t="shared" si="6"/>
        <v>27547.986024482394</v>
      </c>
      <c r="AF46" s="333">
        <f t="shared" si="7"/>
        <v>3698.5712947185352</v>
      </c>
      <c r="AG46" s="333">
        <f t="shared" si="29"/>
        <v>-3698.5712947185352</v>
      </c>
      <c r="AH46" s="333">
        <v>0</v>
      </c>
      <c r="AJ46" s="333">
        <f t="shared" si="23"/>
        <v>0</v>
      </c>
      <c r="AL46" s="340">
        <f t="shared" si="9"/>
        <v>-27547.986024482394</v>
      </c>
      <c r="AM46" s="340">
        <f t="shared" si="1"/>
        <v>27547.986024482394</v>
      </c>
      <c r="AN46" s="372">
        <f t="shared" si="2"/>
        <v>26574.305697906297</v>
      </c>
      <c r="AO46" s="340">
        <f t="shared" si="3"/>
        <v>-972.83155181212351</v>
      </c>
      <c r="AP46" s="340">
        <f t="shared" si="10"/>
        <v>3698.5712947185352</v>
      </c>
      <c r="AQ46" s="373">
        <f t="shared" si="4"/>
        <v>-29300.045440812504</v>
      </c>
      <c r="AR46" s="340">
        <v>1753.2109000000003</v>
      </c>
      <c r="AS46" s="340">
        <v>-1753.2109000000003</v>
      </c>
      <c r="AU46" s="337">
        <f t="shared" si="11"/>
        <v>2.0372681319713593E-10</v>
      </c>
      <c r="AX46" s="340">
        <f t="shared" si="13"/>
        <v>0</v>
      </c>
      <c r="AY46" s="340">
        <v>0</v>
      </c>
    </row>
    <row r="47" spans="1:51" ht="15.75" x14ac:dyDescent="0.25">
      <c r="A47" s="367">
        <v>45413</v>
      </c>
      <c r="B47" s="361">
        <f t="shared" si="12"/>
        <v>37</v>
      </c>
      <c r="C47" s="368">
        <f t="shared" si="14"/>
        <v>2613294.4320889344</v>
      </c>
      <c r="D47" s="369">
        <v>29830.71126323078</v>
      </c>
      <c r="E47" s="369">
        <f t="shared" si="15"/>
        <v>3662.6887316127909</v>
      </c>
      <c r="F47" s="369">
        <f t="shared" si="24"/>
        <v>26168.022531617989</v>
      </c>
      <c r="G47" s="369">
        <f t="shared" si="16"/>
        <v>317434.42659497407</v>
      </c>
      <c r="H47" s="369">
        <f t="shared" si="17"/>
        <v>2269691.9829623424</v>
      </c>
      <c r="I47" s="369">
        <f t="shared" si="25"/>
        <v>2587126.4095573165</v>
      </c>
      <c r="J47" s="369">
        <v>0</v>
      </c>
      <c r="K47" s="369">
        <v>0</v>
      </c>
      <c r="L47" s="369">
        <v>27547.986024482394</v>
      </c>
      <c r="M47" s="370">
        <f t="shared" si="26"/>
        <v>2396674.7841299754</v>
      </c>
      <c r="P47" s="368">
        <f t="shared" si="18"/>
        <v>29830.71126323078</v>
      </c>
      <c r="Q47" s="369">
        <f t="shared" si="19"/>
        <v>26132.139968512245</v>
      </c>
      <c r="R47" s="369">
        <f t="shared" si="20"/>
        <v>3698.5712947185352</v>
      </c>
      <c r="S47" s="369">
        <f t="shared" si="21"/>
        <v>3662.6887316127909</v>
      </c>
      <c r="T47" s="371">
        <f t="shared" si="22"/>
        <v>3662.68873161279</v>
      </c>
      <c r="U47" s="370">
        <f t="shared" si="27"/>
        <v>2583463.7208257038</v>
      </c>
      <c r="X47" s="333">
        <v>29830.71126323078</v>
      </c>
      <c r="Y47" s="333"/>
      <c r="Z47" s="333">
        <v>1908.7397884261547</v>
      </c>
      <c r="AA47" s="333">
        <v>-31739.451051656935</v>
      </c>
      <c r="AD47" s="333">
        <f t="shared" si="28"/>
        <v>-27547.986024482394</v>
      </c>
      <c r="AE47" s="333">
        <f t="shared" si="6"/>
        <v>27547.986024482394</v>
      </c>
      <c r="AF47" s="333">
        <f t="shared" si="7"/>
        <v>3662.6887316127909</v>
      </c>
      <c r="AG47" s="333">
        <f t="shared" si="29"/>
        <v>-3662.6887316127909</v>
      </c>
      <c r="AH47" s="333">
        <v>0</v>
      </c>
      <c r="AJ47" s="333">
        <f t="shared" si="23"/>
        <v>0</v>
      </c>
      <c r="AL47" s="340">
        <f t="shared" si="9"/>
        <v>-27547.986024482394</v>
      </c>
      <c r="AM47" s="340">
        <f t="shared" si="1"/>
        <v>27547.986024482394</v>
      </c>
      <c r="AN47" s="372">
        <f t="shared" si="2"/>
        <v>27154.164917541668</v>
      </c>
      <c r="AO47" s="340">
        <f t="shared" si="3"/>
        <v>-986.14238592376933</v>
      </c>
      <c r="AP47" s="340">
        <f t="shared" si="10"/>
        <v>3662.6887316127909</v>
      </c>
      <c r="AQ47" s="373">
        <f t="shared" si="4"/>
        <v>-29830.71126323078</v>
      </c>
      <c r="AR47" s="340">
        <v>1788.3747000000001</v>
      </c>
      <c r="AS47" s="340">
        <v>-1788.3747000000001</v>
      </c>
      <c r="AU47" s="337">
        <f t="shared" si="11"/>
        <v>-9.0949470177292824E-11</v>
      </c>
      <c r="AX47" s="340">
        <f t="shared" si="13"/>
        <v>0</v>
      </c>
      <c r="AY47" s="340">
        <v>0</v>
      </c>
    </row>
    <row r="48" spans="1:51" ht="15.75" x14ac:dyDescent="0.25">
      <c r="A48" s="367">
        <v>45444</v>
      </c>
      <c r="B48" s="361">
        <f t="shared" si="12"/>
        <v>38</v>
      </c>
      <c r="C48" s="368">
        <f t="shared" si="14"/>
        <v>2587126.4095573165</v>
      </c>
      <c r="D48" s="369">
        <v>29830.71126323078</v>
      </c>
      <c r="E48" s="369">
        <f t="shared" si="15"/>
        <v>3626.011062080288</v>
      </c>
      <c r="F48" s="369">
        <f t="shared" si="24"/>
        <v>26204.700201150492</v>
      </c>
      <c r="G48" s="369">
        <f t="shared" si="16"/>
        <v>318421.95116369921</v>
      </c>
      <c r="H48" s="369">
        <f t="shared" si="17"/>
        <v>2242499.7581924666</v>
      </c>
      <c r="I48" s="369">
        <f t="shared" si="25"/>
        <v>2560921.709356166</v>
      </c>
      <c r="J48" s="369">
        <v>0</v>
      </c>
      <c r="K48" s="369">
        <v>0</v>
      </c>
      <c r="L48" s="369">
        <v>27547.986024482394</v>
      </c>
      <c r="M48" s="370">
        <f t="shared" si="26"/>
        <v>2369126.7981054932</v>
      </c>
      <c r="P48" s="368">
        <f t="shared" si="18"/>
        <v>29830.71126323078</v>
      </c>
      <c r="Q48" s="369">
        <f t="shared" si="19"/>
        <v>26168.022531617989</v>
      </c>
      <c r="R48" s="369">
        <f t="shared" si="20"/>
        <v>3662.6887316127909</v>
      </c>
      <c r="S48" s="369">
        <f t="shared" si="21"/>
        <v>3626.011062080288</v>
      </c>
      <c r="T48" s="371">
        <f t="shared" si="22"/>
        <v>3626.0110620802875</v>
      </c>
      <c r="U48" s="370">
        <f t="shared" si="27"/>
        <v>2557295.6982940859</v>
      </c>
      <c r="X48" s="333">
        <v>29830.71126323078</v>
      </c>
      <c r="Y48" s="333"/>
      <c r="Z48" s="333">
        <v>1908.7397884261547</v>
      </c>
      <c r="AA48" s="333">
        <v>-31739.451051656935</v>
      </c>
      <c r="AD48" s="333">
        <f t="shared" si="28"/>
        <v>-27547.986024482394</v>
      </c>
      <c r="AE48" s="333">
        <f t="shared" si="6"/>
        <v>27547.986024482394</v>
      </c>
      <c r="AF48" s="333">
        <f t="shared" si="7"/>
        <v>3626.011062080288</v>
      </c>
      <c r="AG48" s="333">
        <f t="shared" si="29"/>
        <v>-3626.011062080288</v>
      </c>
      <c r="AH48" s="333">
        <v>0</v>
      </c>
      <c r="AJ48" s="333">
        <f t="shared" si="23"/>
        <v>0</v>
      </c>
      <c r="AL48" s="340">
        <f t="shared" si="9"/>
        <v>-27547.986024482394</v>
      </c>
      <c r="AM48" s="340">
        <f t="shared" si="1"/>
        <v>27547.986024482394</v>
      </c>
      <c r="AN48" s="372">
        <f t="shared" si="2"/>
        <v>27192.224769875873</v>
      </c>
      <c r="AO48" s="340">
        <f t="shared" si="3"/>
        <v>-987.52456872514449</v>
      </c>
      <c r="AP48" s="340">
        <f t="shared" si="10"/>
        <v>3626.011062080288</v>
      </c>
      <c r="AQ48" s="373">
        <f t="shared" si="4"/>
        <v>-29830.71126323078</v>
      </c>
      <c r="AR48" s="340">
        <v>1788.3747000000001</v>
      </c>
      <c r="AS48" s="340">
        <v>-1788.3747000000001</v>
      </c>
      <c r="AU48" s="337">
        <f t="shared" si="11"/>
        <v>2.3646862246096134E-10</v>
      </c>
      <c r="AX48" s="340">
        <f t="shared" si="13"/>
        <v>2946.4985064610373</v>
      </c>
      <c r="AY48" s="340">
        <v>-2946.4985064610373</v>
      </c>
    </row>
    <row r="49" spans="1:51" ht="15.75" x14ac:dyDescent="0.25">
      <c r="A49" s="367">
        <v>45474</v>
      </c>
      <c r="B49" s="361">
        <f t="shared" si="12"/>
        <v>39</v>
      </c>
      <c r="C49" s="368">
        <f t="shared" si="14"/>
        <v>2560921.709356166</v>
      </c>
      <c r="D49" s="369">
        <v>29830.71126323078</v>
      </c>
      <c r="E49" s="369">
        <f t="shared" si="15"/>
        <v>3589.2830297074988</v>
      </c>
      <c r="F49" s="369">
        <f t="shared" si="24"/>
        <v>26241.428233523282</v>
      </c>
      <c r="G49" s="369">
        <f t="shared" ref="G49:G112" si="30">SUM(F50:F61)</f>
        <v>319410.85982896551</v>
      </c>
      <c r="H49" s="369">
        <f t="shared" si="17"/>
        <v>2215269.4212936768</v>
      </c>
      <c r="I49" s="369">
        <f t="shared" si="25"/>
        <v>2534680.2811226426</v>
      </c>
      <c r="J49" s="369">
        <v>0</v>
      </c>
      <c r="K49" s="369">
        <v>0</v>
      </c>
      <c r="L49" s="369">
        <v>27547.986024482394</v>
      </c>
      <c r="M49" s="370">
        <f t="shared" si="26"/>
        <v>2341578.812081011</v>
      </c>
      <c r="P49" s="368">
        <f t="shared" si="18"/>
        <v>29830.71126323078</v>
      </c>
      <c r="Q49" s="369">
        <f t="shared" si="19"/>
        <v>26204.700201150492</v>
      </c>
      <c r="R49" s="369">
        <f t="shared" si="20"/>
        <v>3626.011062080288</v>
      </c>
      <c r="S49" s="369">
        <f t="shared" si="21"/>
        <v>3589.2830297074988</v>
      </c>
      <c r="T49" s="371">
        <f t="shared" si="22"/>
        <v>3589.2830297074979</v>
      </c>
      <c r="U49" s="370">
        <f t="shared" si="27"/>
        <v>2531090.9980929354</v>
      </c>
      <c r="X49" s="333">
        <v>29830.71126323078</v>
      </c>
      <c r="Y49" s="333"/>
      <c r="Z49" s="333">
        <v>1908.7397884261547</v>
      </c>
      <c r="AA49" s="333">
        <v>-31739.451051656935</v>
      </c>
      <c r="AD49" s="333">
        <f t="shared" si="28"/>
        <v>-27547.986024482394</v>
      </c>
      <c r="AE49" s="333">
        <f t="shared" si="6"/>
        <v>27547.986024482394</v>
      </c>
      <c r="AF49" s="333">
        <f t="shared" si="7"/>
        <v>3589.2830297074988</v>
      </c>
      <c r="AG49" s="333">
        <f t="shared" si="29"/>
        <v>-3589.2830297074988</v>
      </c>
      <c r="AH49" s="333">
        <v>0</v>
      </c>
      <c r="AJ49" s="333">
        <f t="shared" si="23"/>
        <v>0</v>
      </c>
      <c r="AL49" s="340">
        <f t="shared" si="9"/>
        <v>-27547.986024482394</v>
      </c>
      <c r="AM49" s="340">
        <f t="shared" si="1"/>
        <v>27547.986024482394</v>
      </c>
      <c r="AN49" s="372">
        <f t="shared" si="2"/>
        <v>27230.336898789741</v>
      </c>
      <c r="AO49" s="340">
        <f t="shared" si="3"/>
        <v>-988.90866526629543</v>
      </c>
      <c r="AP49" s="340">
        <f t="shared" si="10"/>
        <v>3589.2830297074988</v>
      </c>
      <c r="AQ49" s="373">
        <f t="shared" si="4"/>
        <v>-29830.71126323078</v>
      </c>
      <c r="AR49" s="340">
        <v>1788.3747000000001</v>
      </c>
      <c r="AS49" s="340">
        <v>-1788.3747000000001</v>
      </c>
      <c r="AU49" s="337">
        <f t="shared" si="11"/>
        <v>1.6370904631912708E-10</v>
      </c>
      <c r="AX49" s="340">
        <f t="shared" si="13"/>
        <v>0</v>
      </c>
      <c r="AY49" s="340">
        <v>0</v>
      </c>
    </row>
    <row r="50" spans="1:51" ht="15.75" x14ac:dyDescent="0.25">
      <c r="A50" s="367">
        <v>45505</v>
      </c>
      <c r="B50" s="361">
        <f t="shared" si="12"/>
        <v>40</v>
      </c>
      <c r="C50" s="368">
        <f t="shared" si="14"/>
        <v>2534680.2811226426</v>
      </c>
      <c r="D50" s="369">
        <v>29830.71126323078</v>
      </c>
      <c r="E50" s="369">
        <f t="shared" si="15"/>
        <v>3552.5035185257047</v>
      </c>
      <c r="F50" s="369">
        <f t="shared" si="24"/>
        <v>26278.207744705076</v>
      </c>
      <c r="G50" s="369">
        <f t="shared" si="30"/>
        <v>320401.15453073051</v>
      </c>
      <c r="H50" s="369">
        <f t="shared" si="17"/>
        <v>2188000.918847207</v>
      </c>
      <c r="I50" s="369">
        <f t="shared" si="25"/>
        <v>2508402.0733779375</v>
      </c>
      <c r="J50" s="369">
        <v>0</v>
      </c>
      <c r="K50" s="369">
        <v>0</v>
      </c>
      <c r="L50" s="369">
        <v>27547.986024482394</v>
      </c>
      <c r="M50" s="370">
        <f t="shared" si="26"/>
        <v>2314030.8260565288</v>
      </c>
      <c r="P50" s="368">
        <f t="shared" si="18"/>
        <v>29830.71126323078</v>
      </c>
      <c r="Q50" s="369">
        <f t="shared" si="19"/>
        <v>26241.428233523282</v>
      </c>
      <c r="R50" s="369">
        <f t="shared" si="20"/>
        <v>3589.2830297074988</v>
      </c>
      <c r="S50" s="369">
        <f t="shared" si="21"/>
        <v>3552.5035185257047</v>
      </c>
      <c r="T50" s="371">
        <f t="shared" si="22"/>
        <v>3552.5035185257038</v>
      </c>
      <c r="U50" s="370">
        <f t="shared" si="27"/>
        <v>2504849.569859412</v>
      </c>
      <c r="X50" s="333">
        <v>29830.71126323078</v>
      </c>
      <c r="Y50" s="333"/>
      <c r="Z50" s="333">
        <v>1908.7397884261547</v>
      </c>
      <c r="AA50" s="333">
        <v>-31739.451051656935</v>
      </c>
      <c r="AD50" s="333">
        <f t="shared" si="28"/>
        <v>-27547.986024482394</v>
      </c>
      <c r="AE50" s="333">
        <f t="shared" si="6"/>
        <v>27547.986024482394</v>
      </c>
      <c r="AF50" s="333">
        <f t="shared" si="7"/>
        <v>3552.5035185257047</v>
      </c>
      <c r="AG50" s="333">
        <f t="shared" si="29"/>
        <v>-3552.5035185257047</v>
      </c>
      <c r="AH50" s="333">
        <v>0</v>
      </c>
      <c r="AJ50" s="333">
        <f t="shared" si="23"/>
        <v>0</v>
      </c>
      <c r="AL50" s="340">
        <f t="shared" si="9"/>
        <v>-27547.986024482394</v>
      </c>
      <c r="AM50" s="340">
        <f t="shared" si="1"/>
        <v>27547.986024482394</v>
      </c>
      <c r="AN50" s="372">
        <f t="shared" si="2"/>
        <v>27268.502446469851</v>
      </c>
      <c r="AO50" s="340">
        <f t="shared" si="3"/>
        <v>-990.29470176500035</v>
      </c>
      <c r="AP50" s="340">
        <f t="shared" si="10"/>
        <v>3552.5035185257047</v>
      </c>
      <c r="AQ50" s="373">
        <f t="shared" si="4"/>
        <v>-29830.71126323078</v>
      </c>
      <c r="AR50" s="340">
        <v>1788.3747000000001</v>
      </c>
      <c r="AS50" s="340">
        <v>-1788.3747000000001</v>
      </c>
      <c r="AU50" s="337">
        <f t="shared" si="11"/>
        <v>-2.255546860396862E-10</v>
      </c>
      <c r="AX50" s="340">
        <f t="shared" si="13"/>
        <v>0</v>
      </c>
      <c r="AY50" s="340">
        <v>0</v>
      </c>
    </row>
    <row r="51" spans="1:51" ht="15.75" x14ac:dyDescent="0.25">
      <c r="A51" s="367">
        <v>45536</v>
      </c>
      <c r="B51" s="361">
        <f t="shared" si="12"/>
        <v>41</v>
      </c>
      <c r="C51" s="368">
        <f t="shared" si="14"/>
        <v>2508402.0733779375</v>
      </c>
      <c r="D51" s="369">
        <v>29830.71126323078</v>
      </c>
      <c r="E51" s="369">
        <f t="shared" si="15"/>
        <v>3515.6724578483245</v>
      </c>
      <c r="F51" s="369">
        <f t="shared" si="24"/>
        <v>26315.038805382457</v>
      </c>
      <c r="G51" s="369">
        <f t="shared" si="30"/>
        <v>321392.83721163787</v>
      </c>
      <c r="H51" s="369">
        <f t="shared" si="17"/>
        <v>2160694.1973609175</v>
      </c>
      <c r="I51" s="369">
        <f t="shared" si="25"/>
        <v>2482087.0345725552</v>
      </c>
      <c r="J51" s="369">
        <v>0</v>
      </c>
      <c r="K51" s="369">
        <v>0</v>
      </c>
      <c r="L51" s="369">
        <v>27547.986024482394</v>
      </c>
      <c r="M51" s="370">
        <f t="shared" si="26"/>
        <v>2286482.8400320467</v>
      </c>
      <c r="P51" s="368">
        <f t="shared" si="18"/>
        <v>29830.71126323078</v>
      </c>
      <c r="Q51" s="369">
        <f t="shared" si="19"/>
        <v>26278.207744705076</v>
      </c>
      <c r="R51" s="369">
        <f t="shared" si="20"/>
        <v>3552.5035185257047</v>
      </c>
      <c r="S51" s="369">
        <f t="shared" si="21"/>
        <v>3515.6724578483245</v>
      </c>
      <c r="T51" s="371">
        <f t="shared" si="22"/>
        <v>3515.6724578483236</v>
      </c>
      <c r="U51" s="370">
        <f t="shared" si="27"/>
        <v>2478571.362114707</v>
      </c>
      <c r="X51" s="333">
        <v>29830.71126323078</v>
      </c>
      <c r="Y51" s="333"/>
      <c r="Z51" s="333">
        <v>1908.7397884261547</v>
      </c>
      <c r="AA51" s="333">
        <v>-31739.451051656935</v>
      </c>
      <c r="AD51" s="333">
        <f t="shared" si="28"/>
        <v>-27547.986024482394</v>
      </c>
      <c r="AE51" s="333">
        <f t="shared" si="6"/>
        <v>27547.986024482394</v>
      </c>
      <c r="AF51" s="333">
        <f t="shared" si="7"/>
        <v>3515.6724578483245</v>
      </c>
      <c r="AG51" s="333">
        <f t="shared" si="29"/>
        <v>-3515.6724578483245</v>
      </c>
      <c r="AH51" s="333">
        <v>0</v>
      </c>
      <c r="AJ51" s="333">
        <f t="shared" si="23"/>
        <v>0</v>
      </c>
      <c r="AL51" s="340">
        <f t="shared" si="9"/>
        <v>-27547.986024482394</v>
      </c>
      <c r="AM51" s="340">
        <f t="shared" si="1"/>
        <v>27547.986024482394</v>
      </c>
      <c r="AN51" s="372">
        <f t="shared" si="2"/>
        <v>27306.72148628952</v>
      </c>
      <c r="AO51" s="340">
        <f t="shared" si="3"/>
        <v>-991.68268090736819</v>
      </c>
      <c r="AP51" s="340">
        <f t="shared" si="10"/>
        <v>3515.6724578483245</v>
      </c>
      <c r="AQ51" s="373">
        <f t="shared" si="4"/>
        <v>-29830.71126323078</v>
      </c>
      <c r="AR51" s="340">
        <v>1788.3747000000001</v>
      </c>
      <c r="AS51" s="340">
        <v>-1788.3747000000001</v>
      </c>
      <c r="AU51" s="337">
        <f t="shared" si="11"/>
        <v>-3.0195224098861217E-10</v>
      </c>
      <c r="AX51" s="340">
        <f t="shared" si="13"/>
        <v>2970.886047938664</v>
      </c>
      <c r="AY51" s="340">
        <v>-2970.886047938664</v>
      </c>
    </row>
    <row r="52" spans="1:51" ht="15.75" x14ac:dyDescent="0.25">
      <c r="A52" s="367">
        <v>45566</v>
      </c>
      <c r="B52" s="361">
        <f t="shared" si="12"/>
        <v>42</v>
      </c>
      <c r="C52" s="368">
        <f t="shared" si="14"/>
        <v>2482087.0345725552</v>
      </c>
      <c r="D52" s="369">
        <v>29830.71126323078</v>
      </c>
      <c r="E52" s="369">
        <f t="shared" si="15"/>
        <v>3478.7897754224646</v>
      </c>
      <c r="F52" s="369">
        <f t="shared" si="24"/>
        <v>26351.921487808315</v>
      </c>
      <c r="G52" s="369">
        <f t="shared" si="30"/>
        <v>322385.90981705417</v>
      </c>
      <c r="H52" s="369">
        <f t="shared" si="17"/>
        <v>2133349.2032676926</v>
      </c>
      <c r="I52" s="369">
        <f t="shared" si="25"/>
        <v>2455735.113084747</v>
      </c>
      <c r="J52" s="369">
        <v>0</v>
      </c>
      <c r="K52" s="369">
        <v>0</v>
      </c>
      <c r="L52" s="369">
        <v>27547.986024482394</v>
      </c>
      <c r="M52" s="370">
        <f t="shared" si="26"/>
        <v>2258934.8540075645</v>
      </c>
      <c r="P52" s="368">
        <f t="shared" si="18"/>
        <v>29830.71126323078</v>
      </c>
      <c r="Q52" s="369">
        <f t="shared" si="19"/>
        <v>26315.038805382457</v>
      </c>
      <c r="R52" s="369">
        <f t="shared" si="20"/>
        <v>3515.6724578483245</v>
      </c>
      <c r="S52" s="369">
        <f t="shared" si="21"/>
        <v>3478.7897754224646</v>
      </c>
      <c r="T52" s="371">
        <f t="shared" si="22"/>
        <v>3478.7897754224632</v>
      </c>
      <c r="U52" s="370">
        <f t="shared" si="27"/>
        <v>2452256.3233093247</v>
      </c>
      <c r="X52" s="333">
        <v>29830.71126323078</v>
      </c>
      <c r="Y52" s="333"/>
      <c r="Z52" s="333">
        <v>1908.7397884261547</v>
      </c>
      <c r="AA52" s="333">
        <v>-31739.451051656935</v>
      </c>
      <c r="AD52" s="333">
        <f t="shared" si="28"/>
        <v>-27547.986024482394</v>
      </c>
      <c r="AE52" s="333">
        <f t="shared" si="6"/>
        <v>27547.986024482394</v>
      </c>
      <c r="AF52" s="333">
        <f t="shared" si="7"/>
        <v>3478.7897754224646</v>
      </c>
      <c r="AG52" s="333">
        <f t="shared" si="29"/>
        <v>-3478.7897754224646</v>
      </c>
      <c r="AH52" s="333">
        <v>0</v>
      </c>
      <c r="AJ52" s="333">
        <f t="shared" si="23"/>
        <v>0</v>
      </c>
      <c r="AL52" s="340">
        <f t="shared" si="9"/>
        <v>-27547.986024482394</v>
      </c>
      <c r="AM52" s="340">
        <f t="shared" si="1"/>
        <v>27547.986024482394</v>
      </c>
      <c r="AN52" s="372">
        <f t="shared" si="2"/>
        <v>27344.994093224872</v>
      </c>
      <c r="AO52" s="340">
        <f t="shared" si="3"/>
        <v>-993.07260541629512</v>
      </c>
      <c r="AP52" s="340">
        <f t="shared" si="10"/>
        <v>3478.7897754224646</v>
      </c>
      <c r="AQ52" s="373">
        <f t="shared" si="4"/>
        <v>-29830.71126323078</v>
      </c>
      <c r="AR52" s="340">
        <v>1788.3747000000001</v>
      </c>
      <c r="AS52" s="340">
        <v>-1788.3747000000001</v>
      </c>
      <c r="AU52" s="337">
        <f t="shared" si="11"/>
        <v>2.6193447411060333E-10</v>
      </c>
      <c r="AX52" s="340">
        <f t="shared" si="13"/>
        <v>0</v>
      </c>
      <c r="AY52" s="340">
        <v>0</v>
      </c>
    </row>
    <row r="53" spans="1:51" ht="15.75" x14ac:dyDescent="0.25">
      <c r="A53" s="367">
        <v>45597</v>
      </c>
      <c r="B53" s="361">
        <f t="shared" si="12"/>
        <v>43</v>
      </c>
      <c r="C53" s="368">
        <f t="shared" si="14"/>
        <v>2455735.113084747</v>
      </c>
      <c r="D53" s="369">
        <v>29830.71126323078</v>
      </c>
      <c r="E53" s="369">
        <f t="shared" si="15"/>
        <v>3441.8553988960193</v>
      </c>
      <c r="F53" s="369">
        <f t="shared" si="24"/>
        <v>26388.855864334761</v>
      </c>
      <c r="G53" s="369">
        <f t="shared" si="30"/>
        <v>323380.3742950724</v>
      </c>
      <c r="H53" s="369">
        <f t="shared" si="17"/>
        <v>2105965.88292534</v>
      </c>
      <c r="I53" s="369">
        <f t="shared" si="25"/>
        <v>2429346.2572204121</v>
      </c>
      <c r="J53" s="369">
        <v>0</v>
      </c>
      <c r="K53" s="369">
        <v>0</v>
      </c>
      <c r="L53" s="369">
        <v>27547.986024482394</v>
      </c>
      <c r="M53" s="370">
        <f t="shared" si="26"/>
        <v>2231386.8679830823</v>
      </c>
      <c r="P53" s="368">
        <f t="shared" si="18"/>
        <v>29830.71126323078</v>
      </c>
      <c r="Q53" s="369">
        <f t="shared" si="19"/>
        <v>26351.921487808315</v>
      </c>
      <c r="R53" s="369">
        <f t="shared" si="20"/>
        <v>3478.7897754224646</v>
      </c>
      <c r="S53" s="369">
        <f t="shared" si="21"/>
        <v>3441.8553988960193</v>
      </c>
      <c r="T53" s="371">
        <f t="shared" si="22"/>
        <v>3441.855398896018</v>
      </c>
      <c r="U53" s="370">
        <f t="shared" si="27"/>
        <v>2425904.4018215165</v>
      </c>
      <c r="X53" s="333">
        <v>29830.71126323078</v>
      </c>
      <c r="Y53" s="333"/>
      <c r="Z53" s="333">
        <v>1908.7397884261547</v>
      </c>
      <c r="AA53" s="333">
        <v>-31739.451051656935</v>
      </c>
      <c r="AD53" s="333">
        <f t="shared" si="28"/>
        <v>-27547.986024482394</v>
      </c>
      <c r="AE53" s="333">
        <f t="shared" si="6"/>
        <v>27547.986024482394</v>
      </c>
      <c r="AF53" s="333">
        <f t="shared" si="7"/>
        <v>3441.8553988960193</v>
      </c>
      <c r="AG53" s="333">
        <f t="shared" si="29"/>
        <v>-3441.8553988960193</v>
      </c>
      <c r="AH53" s="333">
        <v>0</v>
      </c>
      <c r="AJ53" s="333">
        <f t="shared" si="23"/>
        <v>0</v>
      </c>
      <c r="AL53" s="340">
        <f t="shared" si="9"/>
        <v>-27547.986024482394</v>
      </c>
      <c r="AM53" s="340">
        <f t="shared" si="1"/>
        <v>27547.986024482394</v>
      </c>
      <c r="AN53" s="372">
        <f t="shared" si="2"/>
        <v>27383.320342352614</v>
      </c>
      <c r="AO53" s="340">
        <f t="shared" si="3"/>
        <v>-994.46447801822796</v>
      </c>
      <c r="AP53" s="340">
        <f t="shared" si="10"/>
        <v>3441.8553988960193</v>
      </c>
      <c r="AQ53" s="373">
        <f t="shared" si="4"/>
        <v>-29830.71126323078</v>
      </c>
      <c r="AR53" s="340">
        <v>1788.3747000000001</v>
      </c>
      <c r="AS53" s="340">
        <v>-1788.3747000000001</v>
      </c>
      <c r="AU53" s="337">
        <f t="shared" si="11"/>
        <v>-3.7471181713044643E-10</v>
      </c>
      <c r="AX53" s="340">
        <f t="shared" si="13"/>
        <v>0</v>
      </c>
      <c r="AY53" s="340">
        <v>0</v>
      </c>
    </row>
    <row r="54" spans="1:51" ht="15.75" x14ac:dyDescent="0.25">
      <c r="A54" s="367">
        <v>45627</v>
      </c>
      <c r="B54" s="361">
        <f t="shared" si="12"/>
        <v>44</v>
      </c>
      <c r="C54" s="368">
        <f t="shared" si="14"/>
        <v>2429346.2572204121</v>
      </c>
      <c r="D54" s="369">
        <v>29830.71126323078</v>
      </c>
      <c r="E54" s="369">
        <f t="shared" si="15"/>
        <v>3404.8692558154717</v>
      </c>
      <c r="F54" s="369">
        <f t="shared" si="24"/>
        <v>26425.842007415307</v>
      </c>
      <c r="G54" s="369">
        <f t="shared" si="30"/>
        <v>324376.23259651603</v>
      </c>
      <c r="H54" s="369">
        <f t="shared" si="17"/>
        <v>2078544.1826164806</v>
      </c>
      <c r="I54" s="369">
        <f t="shared" si="25"/>
        <v>2402920.4152129968</v>
      </c>
      <c r="J54" s="369">
        <v>0</v>
      </c>
      <c r="K54" s="369">
        <v>0</v>
      </c>
      <c r="L54" s="369">
        <v>27547.986024482394</v>
      </c>
      <c r="M54" s="370">
        <f t="shared" si="26"/>
        <v>2203838.8819586001</v>
      </c>
      <c r="P54" s="368">
        <f t="shared" si="18"/>
        <v>29830.71126323078</v>
      </c>
      <c r="Q54" s="369">
        <f t="shared" si="19"/>
        <v>26388.855864334761</v>
      </c>
      <c r="R54" s="369">
        <f t="shared" si="20"/>
        <v>3441.8553988960193</v>
      </c>
      <c r="S54" s="369">
        <f t="shared" si="21"/>
        <v>3404.8692558154717</v>
      </c>
      <c r="T54" s="371">
        <f t="shared" si="22"/>
        <v>3404.8692558154708</v>
      </c>
      <c r="U54" s="370">
        <f t="shared" si="27"/>
        <v>2399515.5459571816</v>
      </c>
      <c r="X54" s="333">
        <v>29830.71126323078</v>
      </c>
      <c r="Y54" s="333"/>
      <c r="Z54" s="333">
        <v>1908.7397884261547</v>
      </c>
      <c r="AA54" s="333">
        <v>-31739.451051656935</v>
      </c>
      <c r="AD54" s="333">
        <f t="shared" si="28"/>
        <v>-27547.986024482394</v>
      </c>
      <c r="AE54" s="333">
        <f t="shared" si="6"/>
        <v>27547.986024482394</v>
      </c>
      <c r="AF54" s="333">
        <f t="shared" si="7"/>
        <v>3404.8692558154717</v>
      </c>
      <c r="AG54" s="333">
        <f t="shared" si="29"/>
        <v>-3404.8692558154717</v>
      </c>
      <c r="AH54" s="333">
        <v>0</v>
      </c>
      <c r="AJ54" s="333">
        <f t="shared" si="23"/>
        <v>0</v>
      </c>
      <c r="AL54" s="340">
        <f t="shared" si="9"/>
        <v>-27547.986024482394</v>
      </c>
      <c r="AM54" s="340">
        <f t="shared" si="1"/>
        <v>27547.986024482394</v>
      </c>
      <c r="AN54" s="372">
        <f t="shared" si="2"/>
        <v>27421.700308859348</v>
      </c>
      <c r="AO54" s="340">
        <f t="shared" si="3"/>
        <v>-995.8583014436299</v>
      </c>
      <c r="AP54" s="340">
        <f t="shared" si="10"/>
        <v>3404.8692558154717</v>
      </c>
      <c r="AQ54" s="373">
        <f t="shared" si="4"/>
        <v>-29830.71126323078</v>
      </c>
      <c r="AR54" s="340">
        <v>1788.3747000000001</v>
      </c>
      <c r="AS54" s="340">
        <v>-1788.3747000000001</v>
      </c>
      <c r="AU54" s="337">
        <f t="shared" si="11"/>
        <v>4.1109160520136356E-10</v>
      </c>
      <c r="AX54" s="340">
        <f t="shared" si="13"/>
        <v>2983.395384878153</v>
      </c>
      <c r="AY54" s="340">
        <v>-2983.395384878153</v>
      </c>
    </row>
    <row r="55" spans="1:51" ht="15.75" x14ac:dyDescent="0.25">
      <c r="A55" s="367">
        <v>45658</v>
      </c>
      <c r="B55" s="361">
        <f t="shared" si="12"/>
        <v>45</v>
      </c>
      <c r="C55" s="368">
        <f t="shared" si="14"/>
        <v>2402920.4152129968</v>
      </c>
      <c r="D55" s="369">
        <v>29830.71126323078</v>
      </c>
      <c r="E55" s="369">
        <f t="shared" si="15"/>
        <v>3367.8312736257553</v>
      </c>
      <c r="F55" s="369">
        <f t="shared" si="24"/>
        <v>26462.879989605026</v>
      </c>
      <c r="G55" s="369">
        <f t="shared" si="30"/>
        <v>325373.48667494266</v>
      </c>
      <c r="H55" s="369">
        <f t="shared" si="17"/>
        <v>2051084.0485484493</v>
      </c>
      <c r="I55" s="369">
        <f t="shared" si="25"/>
        <v>2376457.5352233918</v>
      </c>
      <c r="J55" s="369">
        <v>0</v>
      </c>
      <c r="K55" s="369">
        <v>0</v>
      </c>
      <c r="L55" s="369">
        <v>27547.986024482394</v>
      </c>
      <c r="M55" s="370">
        <f t="shared" si="26"/>
        <v>2176290.895934118</v>
      </c>
      <c r="P55" s="368">
        <f t="shared" si="18"/>
        <v>29830.71126323078</v>
      </c>
      <c r="Q55" s="369">
        <f t="shared" si="19"/>
        <v>26425.842007415307</v>
      </c>
      <c r="R55" s="369">
        <f t="shared" si="20"/>
        <v>3404.8692558154717</v>
      </c>
      <c r="S55" s="369">
        <f t="shared" si="21"/>
        <v>3367.8312736257553</v>
      </c>
      <c r="T55" s="371">
        <f t="shared" si="22"/>
        <v>3367.8312736257549</v>
      </c>
      <c r="U55" s="370">
        <f t="shared" si="27"/>
        <v>2373089.7039497662</v>
      </c>
      <c r="X55" s="333">
        <v>29830.71126323078</v>
      </c>
      <c r="Y55" s="333"/>
      <c r="Z55" s="333">
        <v>1908.7397884261547</v>
      </c>
      <c r="AA55" s="333">
        <v>-31739.451051656935</v>
      </c>
      <c r="AD55" s="333">
        <f t="shared" si="28"/>
        <v>-27547.986024482394</v>
      </c>
      <c r="AE55" s="333">
        <f t="shared" si="6"/>
        <v>27547.986024482394</v>
      </c>
      <c r="AF55" s="333">
        <f t="shared" si="7"/>
        <v>3367.8312736257553</v>
      </c>
      <c r="AG55" s="333">
        <f t="shared" si="29"/>
        <v>-3367.8312736257553</v>
      </c>
      <c r="AH55" s="333">
        <v>0</v>
      </c>
      <c r="AJ55" s="333">
        <f t="shared" si="23"/>
        <v>0</v>
      </c>
      <c r="AL55" s="340">
        <f t="shared" si="9"/>
        <v>-27547.986024482394</v>
      </c>
      <c r="AM55" s="340">
        <f t="shared" si="1"/>
        <v>27547.986024482394</v>
      </c>
      <c r="AN55" s="372">
        <f t="shared" si="2"/>
        <v>27460.13406803133</v>
      </c>
      <c r="AO55" s="340">
        <f t="shared" si="3"/>
        <v>-997.25407842663117</v>
      </c>
      <c r="AP55" s="340">
        <f t="shared" si="10"/>
        <v>3367.8312736257553</v>
      </c>
      <c r="AQ55" s="373">
        <f t="shared" si="4"/>
        <v>-29830.71126323078</v>
      </c>
      <c r="AR55" s="340">
        <v>1788.3747000000001</v>
      </c>
      <c r="AS55" s="340">
        <v>-1788.3747000000001</v>
      </c>
      <c r="AU55" s="337">
        <f t="shared" si="11"/>
        <v>-3.2741809263825417E-10</v>
      </c>
      <c r="AX55" s="340">
        <f t="shared" si="13"/>
        <v>0</v>
      </c>
      <c r="AY55" s="340">
        <v>0</v>
      </c>
    </row>
    <row r="56" spans="1:51" ht="15.75" x14ac:dyDescent="0.25">
      <c r="A56" s="367">
        <v>45689</v>
      </c>
      <c r="B56" s="361">
        <f t="shared" si="12"/>
        <v>46</v>
      </c>
      <c r="C56" s="368">
        <f t="shared" si="14"/>
        <v>2376457.5352233918</v>
      </c>
      <c r="D56" s="369">
        <v>29830.71126323078</v>
      </c>
      <c r="E56" s="369">
        <f t="shared" si="15"/>
        <v>3330.741379670113</v>
      </c>
      <c r="F56" s="369">
        <f t="shared" si="24"/>
        <v>26499.969883560669</v>
      </c>
      <c r="G56" s="369">
        <f t="shared" si="30"/>
        <v>326372.13848664815</v>
      </c>
      <c r="H56" s="369">
        <f t="shared" si="17"/>
        <v>2023585.426853183</v>
      </c>
      <c r="I56" s="369">
        <f t="shared" si="25"/>
        <v>2349957.5653398312</v>
      </c>
      <c r="J56" s="369">
        <v>0</v>
      </c>
      <c r="K56" s="369">
        <v>0</v>
      </c>
      <c r="L56" s="369">
        <v>27547.986024482394</v>
      </c>
      <c r="M56" s="370">
        <f t="shared" si="26"/>
        <v>2148742.9099096358</v>
      </c>
      <c r="P56" s="368">
        <f t="shared" si="18"/>
        <v>29830.71126323078</v>
      </c>
      <c r="Q56" s="369">
        <f t="shared" si="19"/>
        <v>26462.879989605026</v>
      </c>
      <c r="R56" s="369">
        <f t="shared" si="20"/>
        <v>3367.8312736257553</v>
      </c>
      <c r="S56" s="369">
        <f t="shared" si="21"/>
        <v>3330.741379670113</v>
      </c>
      <c r="T56" s="371">
        <f t="shared" si="22"/>
        <v>3330.7413796701126</v>
      </c>
      <c r="U56" s="370">
        <f t="shared" si="27"/>
        <v>2346626.8239601613</v>
      </c>
      <c r="X56" s="333">
        <v>29830.71126323078</v>
      </c>
      <c r="Y56" s="333"/>
      <c r="Z56" s="333">
        <v>1908.7397884261547</v>
      </c>
      <c r="AA56" s="333">
        <v>-31739.451051656935</v>
      </c>
      <c r="AD56" s="333">
        <f t="shared" si="28"/>
        <v>-27547.986024482394</v>
      </c>
      <c r="AE56" s="333">
        <f t="shared" si="6"/>
        <v>27547.986024482394</v>
      </c>
      <c r="AF56" s="333">
        <f t="shared" si="7"/>
        <v>3330.741379670113</v>
      </c>
      <c r="AG56" s="333">
        <f t="shared" si="29"/>
        <v>-3330.741379670113</v>
      </c>
      <c r="AH56" s="333">
        <v>0</v>
      </c>
      <c r="AJ56" s="333">
        <f t="shared" si="23"/>
        <v>0</v>
      </c>
      <c r="AL56" s="340">
        <f t="shared" si="9"/>
        <v>-27547.986024482394</v>
      </c>
      <c r="AM56" s="340">
        <f t="shared" si="1"/>
        <v>27547.986024482394</v>
      </c>
      <c r="AN56" s="372">
        <f t="shared" si="2"/>
        <v>27498.621695266338</v>
      </c>
      <c r="AO56" s="340">
        <f t="shared" si="3"/>
        <v>-998.65181170549477</v>
      </c>
      <c r="AP56" s="340">
        <f t="shared" si="10"/>
        <v>3330.741379670113</v>
      </c>
      <c r="AQ56" s="373">
        <f t="shared" si="4"/>
        <v>-29830.71126323078</v>
      </c>
      <c r="AR56" s="340">
        <v>1788.3747000000001</v>
      </c>
      <c r="AS56" s="340">
        <v>-1788.3747000000001</v>
      </c>
      <c r="AU56" s="337">
        <f t="shared" si="11"/>
        <v>1.7826096154749393E-10</v>
      </c>
      <c r="AX56" s="340">
        <f t="shared" si="13"/>
        <v>0</v>
      </c>
      <c r="AY56" s="340">
        <v>0</v>
      </c>
    </row>
    <row r="57" spans="1:51" ht="15.75" x14ac:dyDescent="0.25">
      <c r="A57" s="367">
        <v>45717</v>
      </c>
      <c r="B57" s="361">
        <f t="shared" si="12"/>
        <v>47</v>
      </c>
      <c r="C57" s="368">
        <f t="shared" si="14"/>
        <v>2349957.5653398312</v>
      </c>
      <c r="D57" s="369">
        <v>29830.71126323078</v>
      </c>
      <c r="E57" s="369">
        <f t="shared" si="15"/>
        <v>3293.5995011899531</v>
      </c>
      <c r="F57" s="369">
        <f t="shared" si="24"/>
        <v>26537.111762040826</v>
      </c>
      <c r="G57" s="369">
        <f t="shared" si="30"/>
        <v>327372.18999067019</v>
      </c>
      <c r="H57" s="369">
        <f t="shared" si="17"/>
        <v>1996048.2635871202</v>
      </c>
      <c r="I57" s="369">
        <f t="shared" si="25"/>
        <v>2323420.4535777904</v>
      </c>
      <c r="J57" s="369">
        <v>0</v>
      </c>
      <c r="K57" s="369">
        <v>0</v>
      </c>
      <c r="L57" s="369">
        <v>27547.986024482394</v>
      </c>
      <c r="M57" s="370">
        <f t="shared" si="26"/>
        <v>2121194.9238851536</v>
      </c>
      <c r="P57" s="368">
        <f t="shared" si="18"/>
        <v>29830.71126323078</v>
      </c>
      <c r="Q57" s="369">
        <f t="shared" si="19"/>
        <v>26499.969883560669</v>
      </c>
      <c r="R57" s="369">
        <f t="shared" si="20"/>
        <v>3330.741379670113</v>
      </c>
      <c r="S57" s="369">
        <f t="shared" si="21"/>
        <v>3293.5995011899531</v>
      </c>
      <c r="T57" s="371">
        <f t="shared" si="22"/>
        <v>3293.5995011899522</v>
      </c>
      <c r="U57" s="370">
        <f t="shared" si="27"/>
        <v>2320126.8540766006</v>
      </c>
      <c r="X57" s="333">
        <v>29830.71126323078</v>
      </c>
      <c r="Y57" s="333"/>
      <c r="Z57" s="333">
        <v>1908.7397884261547</v>
      </c>
      <c r="AA57" s="333">
        <v>-31739.451051656935</v>
      </c>
      <c r="AD57" s="333">
        <f t="shared" si="28"/>
        <v>-27547.986024482394</v>
      </c>
      <c r="AE57" s="333">
        <f t="shared" si="6"/>
        <v>27547.986024482394</v>
      </c>
      <c r="AF57" s="333">
        <f t="shared" si="7"/>
        <v>3293.5995011899531</v>
      </c>
      <c r="AG57" s="333">
        <f t="shared" si="29"/>
        <v>-3293.5995011899531</v>
      </c>
      <c r="AH57" s="333">
        <v>0</v>
      </c>
      <c r="AJ57" s="333">
        <f t="shared" si="23"/>
        <v>0</v>
      </c>
      <c r="AL57" s="340">
        <f t="shared" si="9"/>
        <v>-27547.986024482394</v>
      </c>
      <c r="AM57" s="340">
        <f t="shared" si="1"/>
        <v>27547.986024482394</v>
      </c>
      <c r="AN57" s="372">
        <f t="shared" si="2"/>
        <v>27537.163266062737</v>
      </c>
      <c r="AO57" s="340">
        <f t="shared" si="3"/>
        <v>-1000.0515040220344</v>
      </c>
      <c r="AP57" s="340">
        <f t="shared" si="10"/>
        <v>3293.5995011899531</v>
      </c>
      <c r="AQ57" s="373">
        <f t="shared" si="4"/>
        <v>-29830.71126323078</v>
      </c>
      <c r="AR57" s="340">
        <v>1788.3747000000001</v>
      </c>
      <c r="AS57" s="340">
        <v>-1788.3747000000001</v>
      </c>
      <c r="AU57" s="337">
        <f t="shared" si="11"/>
        <v>-1.2369127944111824E-10</v>
      </c>
      <c r="AX57" s="340">
        <f t="shared" si="13"/>
        <v>2995.9573941541603</v>
      </c>
      <c r="AY57" s="340">
        <v>-2995.9573941541603</v>
      </c>
    </row>
    <row r="58" spans="1:51" ht="15.75" x14ac:dyDescent="0.25">
      <c r="A58" s="367">
        <v>45748</v>
      </c>
      <c r="B58" s="361">
        <f t="shared" si="12"/>
        <v>48</v>
      </c>
      <c r="C58" s="368">
        <f t="shared" si="14"/>
        <v>2323420.4535777904</v>
      </c>
      <c r="D58" s="369">
        <v>29830.71126323078</v>
      </c>
      <c r="E58" s="369">
        <f t="shared" si="15"/>
        <v>3256.4055653247051</v>
      </c>
      <c r="F58" s="369">
        <f t="shared" si="24"/>
        <v>26574.305697906075</v>
      </c>
      <c r="G58" s="369">
        <f t="shared" si="30"/>
        <v>328373.64314879215</v>
      </c>
      <c r="H58" s="369">
        <f t="shared" si="17"/>
        <v>1968472.5047310919</v>
      </c>
      <c r="I58" s="369">
        <f t="shared" si="25"/>
        <v>2296846.1478798841</v>
      </c>
      <c r="J58" s="369">
        <v>0</v>
      </c>
      <c r="K58" s="369">
        <v>0</v>
      </c>
      <c r="L58" s="369">
        <v>27547.986024482394</v>
      </c>
      <c r="M58" s="370">
        <f t="shared" si="26"/>
        <v>2093646.9378606712</v>
      </c>
      <c r="P58" s="368">
        <f t="shared" si="18"/>
        <v>29830.71126323078</v>
      </c>
      <c r="Q58" s="369">
        <f t="shared" si="19"/>
        <v>26537.111762040826</v>
      </c>
      <c r="R58" s="369">
        <f t="shared" si="20"/>
        <v>3293.5995011899531</v>
      </c>
      <c r="S58" s="369">
        <f t="shared" si="21"/>
        <v>3256.4055653247051</v>
      </c>
      <c r="T58" s="371">
        <f t="shared" si="22"/>
        <v>3256.4055653247042</v>
      </c>
      <c r="U58" s="370">
        <f t="shared" si="27"/>
        <v>2293589.7423145599</v>
      </c>
      <c r="X58" s="333">
        <v>29830.71126323078</v>
      </c>
      <c r="Y58" s="333"/>
      <c r="Z58" s="333">
        <v>1908.7397884261547</v>
      </c>
      <c r="AA58" s="333">
        <v>-31739.451051656935</v>
      </c>
      <c r="AD58" s="333">
        <f t="shared" si="28"/>
        <v>-27547.986024482394</v>
      </c>
      <c r="AE58" s="333">
        <f t="shared" si="6"/>
        <v>27547.986024482394</v>
      </c>
      <c r="AF58" s="333">
        <f t="shared" si="7"/>
        <v>3256.4055653247051</v>
      </c>
      <c r="AG58" s="333">
        <f t="shared" si="29"/>
        <v>-3256.4055653247051</v>
      </c>
      <c r="AH58" s="333">
        <v>0</v>
      </c>
      <c r="AJ58" s="333">
        <f t="shared" si="23"/>
        <v>0</v>
      </c>
      <c r="AL58" s="340">
        <f t="shared" si="9"/>
        <v>-27547.986024482394</v>
      </c>
      <c r="AM58" s="340">
        <f t="shared" si="1"/>
        <v>27547.986024482394</v>
      </c>
      <c r="AN58" s="372">
        <f t="shared" si="2"/>
        <v>27575.758856028318</v>
      </c>
      <c r="AO58" s="340">
        <f t="shared" si="3"/>
        <v>-1001.4531581219635</v>
      </c>
      <c r="AP58" s="340">
        <f t="shared" si="10"/>
        <v>3256.4055653247051</v>
      </c>
      <c r="AQ58" s="373">
        <f t="shared" si="4"/>
        <v>-29830.71126323078</v>
      </c>
      <c r="AR58" s="340">
        <v>1788.3747000000001</v>
      </c>
      <c r="AS58" s="340">
        <v>-1788.3747000000001</v>
      </c>
      <c r="AU58" s="337">
        <f t="shared" si="11"/>
        <v>2.801243681460619E-10</v>
      </c>
      <c r="AX58" s="340">
        <f t="shared" si="13"/>
        <v>0</v>
      </c>
      <c r="AY58" s="340">
        <v>0</v>
      </c>
    </row>
    <row r="59" spans="1:51" ht="15.75" x14ac:dyDescent="0.25">
      <c r="A59" s="367">
        <v>45778</v>
      </c>
      <c r="B59" s="361">
        <f t="shared" si="12"/>
        <v>49</v>
      </c>
      <c r="C59" s="368">
        <f t="shared" si="14"/>
        <v>2296846.1478798841</v>
      </c>
      <c r="D59" s="369">
        <v>30373.324416653475</v>
      </c>
      <c r="E59" s="369">
        <f t="shared" si="15"/>
        <v>3219.1594991116808</v>
      </c>
      <c r="F59" s="369">
        <f t="shared" si="24"/>
        <v>27154.164917541795</v>
      </c>
      <c r="G59" s="369">
        <f t="shared" si="30"/>
        <v>329388.70159649913</v>
      </c>
      <c r="H59" s="369">
        <f t="shared" si="17"/>
        <v>1940303.2813658433</v>
      </c>
      <c r="I59" s="369">
        <f t="shared" si="25"/>
        <v>2269691.9829623424</v>
      </c>
      <c r="J59" s="369">
        <v>0</v>
      </c>
      <c r="K59" s="369">
        <v>0</v>
      </c>
      <c r="L59" s="369">
        <v>27547.986024482394</v>
      </c>
      <c r="M59" s="370">
        <f t="shared" si="26"/>
        <v>2066098.9518361888</v>
      </c>
      <c r="P59" s="368">
        <f t="shared" si="18"/>
        <v>30373.324416653475</v>
      </c>
      <c r="Q59" s="369">
        <f t="shared" si="19"/>
        <v>27116.91885132877</v>
      </c>
      <c r="R59" s="369">
        <f t="shared" si="20"/>
        <v>3256.4055653247051</v>
      </c>
      <c r="S59" s="369">
        <f t="shared" si="21"/>
        <v>3219.1594991116808</v>
      </c>
      <c r="T59" s="371">
        <f t="shared" si="22"/>
        <v>3219.1594991116799</v>
      </c>
      <c r="U59" s="370">
        <f t="shared" si="27"/>
        <v>2266472.8234632313</v>
      </c>
      <c r="X59" s="333">
        <v>30373.324416653475</v>
      </c>
      <c r="Y59" s="333"/>
      <c r="Z59" s="333">
        <v>1946.7227091657435</v>
      </c>
      <c r="AA59" s="333">
        <v>-32320.047125819219</v>
      </c>
      <c r="AD59" s="333">
        <f t="shared" si="28"/>
        <v>-27547.986024482394</v>
      </c>
      <c r="AE59" s="333">
        <f t="shared" si="6"/>
        <v>27547.986024482394</v>
      </c>
      <c r="AF59" s="333">
        <f t="shared" si="7"/>
        <v>3219.1594991116808</v>
      </c>
      <c r="AG59" s="333">
        <f t="shared" si="29"/>
        <v>-3219.1594991116808</v>
      </c>
      <c r="AH59" s="333">
        <v>0</v>
      </c>
      <c r="AJ59" s="333">
        <f t="shared" si="23"/>
        <v>0</v>
      </c>
      <c r="AL59" s="340">
        <f t="shared" si="9"/>
        <v>-27547.986024482394</v>
      </c>
      <c r="AM59" s="340">
        <f t="shared" si="1"/>
        <v>27547.986024482394</v>
      </c>
      <c r="AN59" s="372">
        <f t="shared" si="2"/>
        <v>28169.223365248647</v>
      </c>
      <c r="AO59" s="340">
        <f t="shared" si="3"/>
        <v>-1015.0584477069788</v>
      </c>
      <c r="AP59" s="340">
        <f t="shared" si="10"/>
        <v>3219.1594991116808</v>
      </c>
      <c r="AQ59" s="373">
        <f t="shared" si="4"/>
        <v>-30373.324416653475</v>
      </c>
      <c r="AR59" s="340">
        <v>1824.3302000000001</v>
      </c>
      <c r="AS59" s="340">
        <v>-1824.3302000000001</v>
      </c>
      <c r="AU59" s="337">
        <f t="shared" si="11"/>
        <v>-1.2732925824820995E-10</v>
      </c>
      <c r="AX59" s="340">
        <f t="shared" si="13"/>
        <v>0</v>
      </c>
      <c r="AY59" s="340">
        <v>0</v>
      </c>
    </row>
    <row r="60" spans="1:51" ht="15.75" x14ac:dyDescent="0.25">
      <c r="A60" s="367">
        <v>45809</v>
      </c>
      <c r="B60" s="361">
        <f t="shared" si="12"/>
        <v>50</v>
      </c>
      <c r="C60" s="368">
        <f t="shared" si="14"/>
        <v>2269691.9829623424</v>
      </c>
      <c r="D60" s="369">
        <v>30373.324416653475</v>
      </c>
      <c r="E60" s="369">
        <f t="shared" si="15"/>
        <v>3181.0996467778441</v>
      </c>
      <c r="F60" s="369">
        <f t="shared" si="24"/>
        <v>27192.224769875633</v>
      </c>
      <c r="G60" s="369">
        <f t="shared" si="30"/>
        <v>330405.18275573628</v>
      </c>
      <c r="H60" s="369">
        <f t="shared" si="17"/>
        <v>1912094.5754367309</v>
      </c>
      <c r="I60" s="369">
        <f t="shared" si="25"/>
        <v>2242499.758192467</v>
      </c>
      <c r="J60" s="369">
        <v>0</v>
      </c>
      <c r="K60" s="369">
        <v>0</v>
      </c>
      <c r="L60" s="369">
        <v>27547.986024482394</v>
      </c>
      <c r="M60" s="370">
        <f t="shared" si="26"/>
        <v>2038550.9658117064</v>
      </c>
      <c r="P60" s="368">
        <f t="shared" si="18"/>
        <v>30373.324416653475</v>
      </c>
      <c r="Q60" s="369">
        <f t="shared" si="19"/>
        <v>27154.164917541795</v>
      </c>
      <c r="R60" s="369">
        <f t="shared" si="20"/>
        <v>3219.1594991116808</v>
      </c>
      <c r="S60" s="369">
        <f t="shared" si="21"/>
        <v>3181.0996467778441</v>
      </c>
      <c r="T60" s="371">
        <f t="shared" si="22"/>
        <v>3181.0996467778432</v>
      </c>
      <c r="U60" s="370">
        <f t="shared" si="27"/>
        <v>2239318.6585456897</v>
      </c>
      <c r="X60" s="333">
        <v>30373.324416653475</v>
      </c>
      <c r="Y60" s="333"/>
      <c r="Z60" s="333">
        <v>1946.7227091657435</v>
      </c>
      <c r="AA60" s="333">
        <v>-32320.047125819219</v>
      </c>
      <c r="AD60" s="333">
        <f t="shared" si="28"/>
        <v>-27547.986024482394</v>
      </c>
      <c r="AE60" s="333">
        <f t="shared" si="6"/>
        <v>27547.986024482394</v>
      </c>
      <c r="AF60" s="333">
        <f t="shared" si="7"/>
        <v>3181.0996467778441</v>
      </c>
      <c r="AG60" s="333">
        <f t="shared" si="29"/>
        <v>-3181.0996467778441</v>
      </c>
      <c r="AH60" s="333">
        <v>0</v>
      </c>
      <c r="AJ60" s="333">
        <f t="shared" si="23"/>
        <v>0</v>
      </c>
      <c r="AL60" s="340">
        <f t="shared" si="9"/>
        <v>-27547.986024482394</v>
      </c>
      <c r="AM60" s="340">
        <f t="shared" si="1"/>
        <v>27547.986024482394</v>
      </c>
      <c r="AN60" s="372">
        <f t="shared" si="2"/>
        <v>28208.705929112388</v>
      </c>
      <c r="AO60" s="340">
        <f t="shared" si="3"/>
        <v>-1016.4811592371552</v>
      </c>
      <c r="AP60" s="340">
        <f t="shared" si="10"/>
        <v>3181.0996467778441</v>
      </c>
      <c r="AQ60" s="373">
        <f t="shared" si="4"/>
        <v>-30373.324416653475</v>
      </c>
      <c r="AR60" s="340">
        <v>1824.3302000000001</v>
      </c>
      <c r="AS60" s="340">
        <v>-1824.3302000000001</v>
      </c>
      <c r="AU60" s="337">
        <f t="shared" si="11"/>
        <v>-3.9653968997299671E-10</v>
      </c>
      <c r="AX60" s="340">
        <f t="shared" si="13"/>
        <v>3032.9927650660975</v>
      </c>
      <c r="AY60" s="340">
        <v>-3032.9927650660975</v>
      </c>
    </row>
    <row r="61" spans="1:51" ht="15.75" x14ac:dyDescent="0.25">
      <c r="A61" s="367">
        <v>45839</v>
      </c>
      <c r="B61" s="361">
        <f t="shared" si="12"/>
        <v>51</v>
      </c>
      <c r="C61" s="368">
        <f t="shared" si="14"/>
        <v>2242499.758192467</v>
      </c>
      <c r="D61" s="369">
        <v>30373.324416653475</v>
      </c>
      <c r="E61" s="369">
        <f t="shared" si="15"/>
        <v>3142.9875178639186</v>
      </c>
      <c r="F61" s="369">
        <f t="shared" si="24"/>
        <v>27230.336898789556</v>
      </c>
      <c r="G61" s="369">
        <f t="shared" si="30"/>
        <v>331423.08859654743</v>
      </c>
      <c r="H61" s="369">
        <f t="shared" si="17"/>
        <v>1883846.3326971298</v>
      </c>
      <c r="I61" s="369">
        <f t="shared" si="25"/>
        <v>2215269.4212936773</v>
      </c>
      <c r="J61" s="369">
        <v>0</v>
      </c>
      <c r="K61" s="369">
        <v>0</v>
      </c>
      <c r="L61" s="369">
        <v>27547.986024482394</v>
      </c>
      <c r="M61" s="370">
        <f t="shared" si="26"/>
        <v>2011002.979787224</v>
      </c>
      <c r="P61" s="368">
        <f t="shared" si="18"/>
        <v>30373.324416653475</v>
      </c>
      <c r="Q61" s="369">
        <f t="shared" si="19"/>
        <v>27192.224769875633</v>
      </c>
      <c r="R61" s="369">
        <f t="shared" si="20"/>
        <v>3181.0996467778441</v>
      </c>
      <c r="S61" s="369">
        <f t="shared" si="21"/>
        <v>3142.9875178639186</v>
      </c>
      <c r="T61" s="371">
        <f t="shared" si="22"/>
        <v>3142.9875178639177</v>
      </c>
      <c r="U61" s="370">
        <f t="shared" si="27"/>
        <v>2212126.4337758143</v>
      </c>
      <c r="X61" s="333">
        <v>30373.324416653475</v>
      </c>
      <c r="Y61" s="333"/>
      <c r="Z61" s="333">
        <v>1946.7227091657435</v>
      </c>
      <c r="AA61" s="333">
        <v>-32320.047125819219</v>
      </c>
      <c r="AD61" s="333">
        <f t="shared" si="28"/>
        <v>-27547.986024482394</v>
      </c>
      <c r="AE61" s="333">
        <f t="shared" si="6"/>
        <v>27547.986024482394</v>
      </c>
      <c r="AF61" s="333">
        <f t="shared" si="7"/>
        <v>3142.9875178639186</v>
      </c>
      <c r="AG61" s="333">
        <f t="shared" si="29"/>
        <v>-3142.9875178639186</v>
      </c>
      <c r="AH61" s="333">
        <v>0</v>
      </c>
      <c r="AJ61" s="333">
        <f t="shared" si="23"/>
        <v>0</v>
      </c>
      <c r="AL61" s="340">
        <f t="shared" si="9"/>
        <v>-27547.986024482394</v>
      </c>
      <c r="AM61" s="340">
        <f t="shared" si="1"/>
        <v>27547.986024482394</v>
      </c>
      <c r="AN61" s="372">
        <f t="shared" si="2"/>
        <v>28248.242739601061</v>
      </c>
      <c r="AO61" s="340">
        <f t="shared" si="3"/>
        <v>-1017.905840811145</v>
      </c>
      <c r="AP61" s="340">
        <f t="shared" si="10"/>
        <v>3142.9875178639186</v>
      </c>
      <c r="AQ61" s="373">
        <f t="shared" si="4"/>
        <v>-30373.324416653475</v>
      </c>
      <c r="AR61" s="340">
        <v>1824.3302000000001</v>
      </c>
      <c r="AS61" s="340">
        <v>-1824.3302000000001</v>
      </c>
      <c r="AU61" s="337">
        <f t="shared" si="11"/>
        <v>3.6015990190207958E-10</v>
      </c>
      <c r="AX61" s="340">
        <f t="shared" si="13"/>
        <v>0</v>
      </c>
      <c r="AY61" s="340">
        <v>0</v>
      </c>
    </row>
    <row r="62" spans="1:51" ht="15.75" x14ac:dyDescent="0.25">
      <c r="A62" s="367">
        <v>45870</v>
      </c>
      <c r="B62" s="361">
        <f t="shared" si="12"/>
        <v>52</v>
      </c>
      <c r="C62" s="368">
        <f t="shared" si="14"/>
        <v>2215269.4212936773</v>
      </c>
      <c r="D62" s="369">
        <v>30373.324416653475</v>
      </c>
      <c r="E62" s="369">
        <f t="shared" si="15"/>
        <v>3104.8219701833696</v>
      </c>
      <c r="F62" s="369">
        <f t="shared" si="24"/>
        <v>27268.502446470105</v>
      </c>
      <c r="G62" s="369">
        <f t="shared" si="30"/>
        <v>332442.42111577402</v>
      </c>
      <c r="H62" s="369">
        <f t="shared" si="17"/>
        <v>1855558.497731433</v>
      </c>
      <c r="I62" s="369">
        <f t="shared" si="25"/>
        <v>2188000.918847207</v>
      </c>
      <c r="J62" s="369">
        <v>0</v>
      </c>
      <c r="K62" s="369">
        <v>0</v>
      </c>
      <c r="L62" s="369">
        <v>27547.986024482394</v>
      </c>
      <c r="M62" s="370">
        <f t="shared" si="26"/>
        <v>1983454.9937627416</v>
      </c>
      <c r="P62" s="368">
        <f t="shared" si="18"/>
        <v>30373.324416653475</v>
      </c>
      <c r="Q62" s="369">
        <f t="shared" si="19"/>
        <v>27230.336898789556</v>
      </c>
      <c r="R62" s="369">
        <f t="shared" si="20"/>
        <v>3142.9875178639186</v>
      </c>
      <c r="S62" s="369">
        <f t="shared" si="21"/>
        <v>3104.8219701833696</v>
      </c>
      <c r="T62" s="371">
        <f t="shared" si="22"/>
        <v>3104.8219701833686</v>
      </c>
      <c r="U62" s="370">
        <f t="shared" si="27"/>
        <v>2184896.0968770245</v>
      </c>
      <c r="X62" s="333">
        <v>30373.324416653475</v>
      </c>
      <c r="Y62" s="333"/>
      <c r="Z62" s="333">
        <v>1946.7227091657435</v>
      </c>
      <c r="AA62" s="333">
        <v>-32320.047125819219</v>
      </c>
      <c r="AD62" s="333">
        <f t="shared" si="28"/>
        <v>-27547.986024482394</v>
      </c>
      <c r="AE62" s="333">
        <f t="shared" si="6"/>
        <v>27547.986024482394</v>
      </c>
      <c r="AF62" s="333">
        <f t="shared" si="7"/>
        <v>3104.8219701833696</v>
      </c>
      <c r="AG62" s="333">
        <f t="shared" si="29"/>
        <v>-3104.8219701833696</v>
      </c>
      <c r="AH62" s="333">
        <v>0</v>
      </c>
      <c r="AJ62" s="333">
        <f t="shared" si="23"/>
        <v>0</v>
      </c>
      <c r="AL62" s="340">
        <f t="shared" si="9"/>
        <v>-27547.986024482394</v>
      </c>
      <c r="AM62" s="340">
        <f t="shared" si="1"/>
        <v>27547.986024482394</v>
      </c>
      <c r="AN62" s="372">
        <f t="shared" si="2"/>
        <v>28287.834965696791</v>
      </c>
      <c r="AO62" s="340">
        <f t="shared" si="3"/>
        <v>-1019.3325192265911</v>
      </c>
      <c r="AP62" s="340">
        <f t="shared" si="10"/>
        <v>3104.8219701833696</v>
      </c>
      <c r="AQ62" s="373">
        <f t="shared" si="4"/>
        <v>-30373.324416653475</v>
      </c>
      <c r="AR62" s="340">
        <v>1824.3302000000001</v>
      </c>
      <c r="AS62" s="340">
        <v>-1824.3302000000001</v>
      </c>
      <c r="AU62" s="337">
        <f t="shared" si="11"/>
        <v>9.4587448984384537E-11</v>
      </c>
      <c r="AX62" s="340">
        <f t="shared" si="13"/>
        <v>0</v>
      </c>
      <c r="AY62" s="340">
        <v>0</v>
      </c>
    </row>
    <row r="63" spans="1:51" ht="15.75" x14ac:dyDescent="0.25">
      <c r="A63" s="367">
        <v>45901</v>
      </c>
      <c r="B63" s="361">
        <f t="shared" si="12"/>
        <v>53</v>
      </c>
      <c r="C63" s="368">
        <f t="shared" si="14"/>
        <v>2188000.918847207</v>
      </c>
      <c r="D63" s="369">
        <v>30373.324416653475</v>
      </c>
      <c r="E63" s="369">
        <f t="shared" si="15"/>
        <v>3066.6029303635933</v>
      </c>
      <c r="F63" s="369">
        <f t="shared" si="24"/>
        <v>27306.721486289884</v>
      </c>
      <c r="G63" s="369">
        <f t="shared" si="30"/>
        <v>333463.18231302273</v>
      </c>
      <c r="H63" s="369">
        <f t="shared" si="17"/>
        <v>1827231.0150478943</v>
      </c>
      <c r="I63" s="369">
        <f t="shared" si="25"/>
        <v>2160694.197360917</v>
      </c>
      <c r="J63" s="369">
        <v>0</v>
      </c>
      <c r="K63" s="369">
        <v>0</v>
      </c>
      <c r="L63" s="369">
        <v>27547.986024482394</v>
      </c>
      <c r="M63" s="370">
        <f t="shared" si="26"/>
        <v>1955907.0077382592</v>
      </c>
      <c r="P63" s="368">
        <f t="shared" si="18"/>
        <v>30373.324416653475</v>
      </c>
      <c r="Q63" s="369">
        <f t="shared" si="19"/>
        <v>27268.502446470105</v>
      </c>
      <c r="R63" s="369">
        <f t="shared" si="20"/>
        <v>3104.8219701833696</v>
      </c>
      <c r="S63" s="369">
        <f t="shared" si="21"/>
        <v>3066.6029303635933</v>
      </c>
      <c r="T63" s="371">
        <f t="shared" si="22"/>
        <v>3066.6029303635923</v>
      </c>
      <c r="U63" s="370">
        <f t="shared" si="27"/>
        <v>2157627.5944305542</v>
      </c>
      <c r="X63" s="333">
        <v>30373.324416653475</v>
      </c>
      <c r="Y63" s="333"/>
      <c r="Z63" s="333">
        <v>1946.7227091657435</v>
      </c>
      <c r="AA63" s="333">
        <v>-32320.047125819219</v>
      </c>
      <c r="AD63" s="333">
        <f t="shared" si="28"/>
        <v>-27547.986024482394</v>
      </c>
      <c r="AE63" s="333">
        <f t="shared" si="6"/>
        <v>27547.986024482394</v>
      </c>
      <c r="AF63" s="333">
        <f t="shared" si="7"/>
        <v>3066.6029303635933</v>
      </c>
      <c r="AG63" s="333">
        <f t="shared" si="29"/>
        <v>-3066.6029303635933</v>
      </c>
      <c r="AH63" s="333">
        <v>0</v>
      </c>
      <c r="AJ63" s="333">
        <f t="shared" si="23"/>
        <v>0</v>
      </c>
      <c r="AL63" s="340">
        <f t="shared" si="9"/>
        <v>-27547.986024482394</v>
      </c>
      <c r="AM63" s="340">
        <f t="shared" si="1"/>
        <v>27547.986024482394</v>
      </c>
      <c r="AN63" s="372">
        <f t="shared" si="2"/>
        <v>28327.482683538692</v>
      </c>
      <c r="AO63" s="340">
        <f t="shared" si="3"/>
        <v>-1020.7611972487066</v>
      </c>
      <c r="AP63" s="340">
        <f t="shared" si="10"/>
        <v>3066.6029303635933</v>
      </c>
      <c r="AQ63" s="373">
        <f t="shared" si="4"/>
        <v>-30373.324416653475</v>
      </c>
      <c r="AR63" s="340">
        <v>1824.3302000000001</v>
      </c>
      <c r="AS63" s="340">
        <v>-1824.3302000000001</v>
      </c>
      <c r="AU63" s="337">
        <f t="shared" si="11"/>
        <v>1.0550138540565968E-10</v>
      </c>
      <c r="AX63" s="340">
        <f t="shared" si="13"/>
        <v>3057.9995572864427</v>
      </c>
      <c r="AY63" s="340">
        <v>-3057.9995572864427</v>
      </c>
    </row>
    <row r="64" spans="1:51" ht="15.75" x14ac:dyDescent="0.25">
      <c r="A64" s="367">
        <v>45931</v>
      </c>
      <c r="B64" s="361">
        <f t="shared" si="12"/>
        <v>54</v>
      </c>
      <c r="C64" s="368">
        <f t="shared" si="14"/>
        <v>2160694.197360917</v>
      </c>
      <c r="D64" s="369">
        <v>30373.324416653475</v>
      </c>
      <c r="E64" s="369">
        <f t="shared" si="15"/>
        <v>3028.330323428876</v>
      </c>
      <c r="F64" s="369">
        <f t="shared" si="24"/>
        <v>27344.994093224599</v>
      </c>
      <c r="G64" s="369">
        <f t="shared" si="30"/>
        <v>334485.37419070292</v>
      </c>
      <c r="H64" s="369">
        <f t="shared" si="17"/>
        <v>1798863.8290769896</v>
      </c>
      <c r="I64" s="369">
        <f t="shared" si="25"/>
        <v>2133349.2032676926</v>
      </c>
      <c r="J64" s="369">
        <v>0</v>
      </c>
      <c r="K64" s="369">
        <v>0</v>
      </c>
      <c r="L64" s="369">
        <v>27547.986024482394</v>
      </c>
      <c r="M64" s="370">
        <f t="shared" si="26"/>
        <v>1928359.0217137767</v>
      </c>
      <c r="P64" s="368">
        <f t="shared" si="18"/>
        <v>30373.324416653475</v>
      </c>
      <c r="Q64" s="369">
        <f t="shared" si="19"/>
        <v>27306.721486289884</v>
      </c>
      <c r="R64" s="369">
        <f t="shared" si="20"/>
        <v>3066.6029303635933</v>
      </c>
      <c r="S64" s="369">
        <f t="shared" si="21"/>
        <v>3028.330323428876</v>
      </c>
      <c r="T64" s="371">
        <f t="shared" si="22"/>
        <v>3028.3303234288751</v>
      </c>
      <c r="U64" s="370">
        <f t="shared" si="27"/>
        <v>2130320.8729442642</v>
      </c>
      <c r="X64" s="333">
        <v>30373.324416653475</v>
      </c>
      <c r="Y64" s="333"/>
      <c r="Z64" s="333">
        <v>1946.7227091657435</v>
      </c>
      <c r="AA64" s="333">
        <v>-32320.047125819219</v>
      </c>
      <c r="AD64" s="333">
        <f t="shared" si="28"/>
        <v>-27547.986024482394</v>
      </c>
      <c r="AE64" s="333">
        <f t="shared" si="6"/>
        <v>27547.986024482394</v>
      </c>
      <c r="AF64" s="333">
        <f t="shared" si="7"/>
        <v>3028.330323428876</v>
      </c>
      <c r="AG64" s="333">
        <f t="shared" si="29"/>
        <v>-3028.330323428876</v>
      </c>
      <c r="AH64" s="333">
        <v>0</v>
      </c>
      <c r="AJ64" s="333">
        <f t="shared" si="23"/>
        <v>0</v>
      </c>
      <c r="AL64" s="340">
        <f t="shared" si="9"/>
        <v>-27547.986024482394</v>
      </c>
      <c r="AM64" s="340">
        <f t="shared" si="1"/>
        <v>27547.986024482394</v>
      </c>
      <c r="AN64" s="372">
        <f t="shared" si="2"/>
        <v>28367.185970904771</v>
      </c>
      <c r="AO64" s="340">
        <f t="shared" si="3"/>
        <v>-1022.1918776801904</v>
      </c>
      <c r="AP64" s="340">
        <f t="shared" si="10"/>
        <v>3028.330323428876</v>
      </c>
      <c r="AQ64" s="373">
        <f t="shared" si="4"/>
        <v>-30373.324416653475</v>
      </c>
      <c r="AR64" s="340">
        <v>1824.3302000000001</v>
      </c>
      <c r="AS64" s="340">
        <v>-1824.3302000000001</v>
      </c>
      <c r="AU64" s="337">
        <f t="shared" si="11"/>
        <v>-1.8189894035458565E-11</v>
      </c>
      <c r="AX64" s="340">
        <f t="shared" si="13"/>
        <v>0</v>
      </c>
      <c r="AY64" s="340">
        <v>0</v>
      </c>
    </row>
    <row r="65" spans="1:51" ht="15.75" x14ac:dyDescent="0.25">
      <c r="A65" s="367">
        <v>45962</v>
      </c>
      <c r="B65" s="361">
        <f t="shared" si="12"/>
        <v>55</v>
      </c>
      <c r="C65" s="368">
        <f t="shared" si="14"/>
        <v>2133349.2032676926</v>
      </c>
      <c r="D65" s="369">
        <v>30373.324416653475</v>
      </c>
      <c r="E65" s="369">
        <f t="shared" si="15"/>
        <v>2990.0040743005211</v>
      </c>
      <c r="F65" s="369">
        <f t="shared" si="24"/>
        <v>27383.320342352956</v>
      </c>
      <c r="G65" s="369">
        <f t="shared" si="30"/>
        <v>335508.99875403038</v>
      </c>
      <c r="H65" s="369">
        <f t="shared" si="17"/>
        <v>1770456.8841713092</v>
      </c>
      <c r="I65" s="369">
        <f t="shared" si="25"/>
        <v>2105965.8829253395</v>
      </c>
      <c r="J65" s="369">
        <v>0</v>
      </c>
      <c r="K65" s="369">
        <v>0</v>
      </c>
      <c r="L65" s="369">
        <v>27547.986024482394</v>
      </c>
      <c r="M65" s="370">
        <f t="shared" si="26"/>
        <v>1900811.0356892943</v>
      </c>
      <c r="P65" s="368">
        <f t="shared" si="18"/>
        <v>30373.324416653475</v>
      </c>
      <c r="Q65" s="369">
        <f t="shared" si="19"/>
        <v>27344.994093224599</v>
      </c>
      <c r="R65" s="369">
        <f t="shared" si="20"/>
        <v>3028.330323428876</v>
      </c>
      <c r="S65" s="369">
        <f t="shared" si="21"/>
        <v>2990.0040743005211</v>
      </c>
      <c r="T65" s="371">
        <f t="shared" si="22"/>
        <v>2990.0040743005202</v>
      </c>
      <c r="U65" s="370">
        <f t="shared" si="27"/>
        <v>2102975.8788510398</v>
      </c>
      <c r="X65" s="333">
        <v>30373.324416653475</v>
      </c>
      <c r="Y65" s="333"/>
      <c r="Z65" s="333">
        <v>1946.7227091657435</v>
      </c>
      <c r="AA65" s="333">
        <v>-32320.047125819219</v>
      </c>
      <c r="AD65" s="333">
        <f t="shared" si="28"/>
        <v>-27547.986024482394</v>
      </c>
      <c r="AE65" s="333">
        <f t="shared" si="6"/>
        <v>27547.986024482394</v>
      </c>
      <c r="AF65" s="333">
        <f t="shared" si="7"/>
        <v>2990.0040743005211</v>
      </c>
      <c r="AG65" s="333">
        <f t="shared" si="29"/>
        <v>-2990.0040743005211</v>
      </c>
      <c r="AH65" s="333">
        <v>0</v>
      </c>
      <c r="AJ65" s="333">
        <f t="shared" si="23"/>
        <v>0</v>
      </c>
      <c r="AL65" s="340">
        <f t="shared" si="9"/>
        <v>-27547.986024482394</v>
      </c>
      <c r="AM65" s="340">
        <f t="shared" si="1"/>
        <v>27547.986024482394</v>
      </c>
      <c r="AN65" s="372">
        <f t="shared" si="2"/>
        <v>28406.944905680371</v>
      </c>
      <c r="AO65" s="340">
        <f t="shared" si="3"/>
        <v>-1023.6245633274666</v>
      </c>
      <c r="AP65" s="340">
        <f t="shared" si="10"/>
        <v>2990.0040743005211</v>
      </c>
      <c r="AQ65" s="373">
        <f t="shared" si="4"/>
        <v>-30373.324416653475</v>
      </c>
      <c r="AR65" s="340">
        <v>1824.3302000000001</v>
      </c>
      <c r="AS65" s="340">
        <v>-1824.3302000000001</v>
      </c>
      <c r="AU65" s="337">
        <f t="shared" si="11"/>
        <v>-4.7293724492192268E-11</v>
      </c>
      <c r="AX65" s="340">
        <f t="shared" si="13"/>
        <v>0</v>
      </c>
      <c r="AY65" s="340">
        <v>0</v>
      </c>
    </row>
    <row r="66" spans="1:51" ht="15.75" x14ac:dyDescent="0.25">
      <c r="A66" s="367">
        <v>45992</v>
      </c>
      <c r="B66" s="361">
        <f t="shared" si="12"/>
        <v>56</v>
      </c>
      <c r="C66" s="368">
        <f t="shared" si="14"/>
        <v>2105965.8829253395</v>
      </c>
      <c r="D66" s="369">
        <v>30373.324416653475</v>
      </c>
      <c r="E66" s="369">
        <f t="shared" si="15"/>
        <v>2951.6241077946001</v>
      </c>
      <c r="F66" s="369">
        <f t="shared" si="24"/>
        <v>27421.700308858875</v>
      </c>
      <c r="G66" s="369">
        <f t="shared" si="30"/>
        <v>336534.0580110313</v>
      </c>
      <c r="H66" s="369">
        <f t="shared" si="17"/>
        <v>1742010.1246054494</v>
      </c>
      <c r="I66" s="369">
        <f t="shared" si="25"/>
        <v>2078544.1826164806</v>
      </c>
      <c r="J66" s="369">
        <v>0</v>
      </c>
      <c r="K66" s="369">
        <v>0</v>
      </c>
      <c r="L66" s="369">
        <v>27547.986024482394</v>
      </c>
      <c r="M66" s="370">
        <f t="shared" si="26"/>
        <v>1873263.0496648119</v>
      </c>
      <c r="P66" s="368">
        <f t="shared" si="18"/>
        <v>30373.324416653475</v>
      </c>
      <c r="Q66" s="369">
        <f t="shared" si="19"/>
        <v>27383.320342352956</v>
      </c>
      <c r="R66" s="369">
        <f t="shared" si="20"/>
        <v>2990.0040743005211</v>
      </c>
      <c r="S66" s="369">
        <f t="shared" si="21"/>
        <v>2951.6241077946001</v>
      </c>
      <c r="T66" s="371">
        <f t="shared" si="22"/>
        <v>2951.6241077945997</v>
      </c>
      <c r="U66" s="370">
        <f t="shared" si="27"/>
        <v>2075592.558508687</v>
      </c>
      <c r="X66" s="333">
        <v>30373.324416653475</v>
      </c>
      <c r="Y66" s="333"/>
      <c r="Z66" s="333">
        <v>1946.7227091657435</v>
      </c>
      <c r="AA66" s="333">
        <v>-32320.047125819219</v>
      </c>
      <c r="AD66" s="333">
        <f t="shared" si="28"/>
        <v>-27547.986024482394</v>
      </c>
      <c r="AE66" s="333">
        <f t="shared" si="6"/>
        <v>27547.986024482394</v>
      </c>
      <c r="AF66" s="333">
        <f t="shared" si="7"/>
        <v>2951.6241077946001</v>
      </c>
      <c r="AG66" s="333">
        <f t="shared" si="29"/>
        <v>-2951.6241077946001</v>
      </c>
      <c r="AH66" s="333">
        <v>0</v>
      </c>
      <c r="AJ66" s="333">
        <f t="shared" si="23"/>
        <v>0</v>
      </c>
      <c r="AL66" s="340">
        <f t="shared" si="9"/>
        <v>-27547.986024482394</v>
      </c>
      <c r="AM66" s="340">
        <f t="shared" si="1"/>
        <v>27547.986024482394</v>
      </c>
      <c r="AN66" s="372">
        <f t="shared" si="2"/>
        <v>28446.7595658598</v>
      </c>
      <c r="AO66" s="340">
        <f t="shared" si="3"/>
        <v>-1025.0592570009176</v>
      </c>
      <c r="AP66" s="340">
        <f t="shared" si="10"/>
        <v>2951.6241077946001</v>
      </c>
      <c r="AQ66" s="373">
        <f t="shared" si="4"/>
        <v>-30373.324416653475</v>
      </c>
      <c r="AR66" s="340">
        <v>1824.3302000000001</v>
      </c>
      <c r="AS66" s="340">
        <v>-1824.3302000000001</v>
      </c>
      <c r="AU66" s="337">
        <f t="shared" si="11"/>
        <v>7.2759576141834259E-12</v>
      </c>
      <c r="AX66" s="340">
        <f t="shared" si="13"/>
        <v>3070.8756980085745</v>
      </c>
      <c r="AY66" s="340">
        <v>-3070.8756980085745</v>
      </c>
    </row>
    <row r="67" spans="1:51" ht="15.75" x14ac:dyDescent="0.25">
      <c r="A67" s="367">
        <v>46023</v>
      </c>
      <c r="B67" s="361">
        <f t="shared" si="12"/>
        <v>57</v>
      </c>
      <c r="C67" s="368">
        <f t="shared" si="14"/>
        <v>2078544.1826164806</v>
      </c>
      <c r="D67" s="369">
        <v>30373.324416653475</v>
      </c>
      <c r="E67" s="369">
        <f t="shared" si="15"/>
        <v>2913.1903486218084</v>
      </c>
      <c r="F67" s="369">
        <f t="shared" si="24"/>
        <v>27460.134068031668</v>
      </c>
      <c r="G67" s="369">
        <f t="shared" si="30"/>
        <v>337560.55397254642</v>
      </c>
      <c r="H67" s="369">
        <f t="shared" si="17"/>
        <v>1713523.4945759026</v>
      </c>
      <c r="I67" s="369">
        <f t="shared" si="25"/>
        <v>2051084.0485484491</v>
      </c>
      <c r="J67" s="369">
        <v>0</v>
      </c>
      <c r="K67" s="369">
        <v>0</v>
      </c>
      <c r="L67" s="369">
        <v>27547.986024482394</v>
      </c>
      <c r="M67" s="370">
        <f t="shared" si="26"/>
        <v>1845715.0636403295</v>
      </c>
      <c r="P67" s="368">
        <f t="shared" si="18"/>
        <v>30373.324416653475</v>
      </c>
      <c r="Q67" s="369">
        <f t="shared" si="19"/>
        <v>27421.700308858875</v>
      </c>
      <c r="R67" s="369">
        <f t="shared" si="20"/>
        <v>2951.6241077946001</v>
      </c>
      <c r="S67" s="369">
        <f t="shared" si="21"/>
        <v>2913.1903486218084</v>
      </c>
      <c r="T67" s="371">
        <f t="shared" si="22"/>
        <v>2913.1903486218084</v>
      </c>
      <c r="U67" s="370">
        <f t="shared" si="27"/>
        <v>2048170.8581998281</v>
      </c>
      <c r="X67" s="333">
        <v>30373.324416653475</v>
      </c>
      <c r="Y67" s="333"/>
      <c r="Z67" s="333">
        <v>1946.7227091657435</v>
      </c>
      <c r="AA67" s="333">
        <v>-32320.047125819219</v>
      </c>
      <c r="AD67" s="333">
        <f t="shared" si="28"/>
        <v>-27547.986024482394</v>
      </c>
      <c r="AE67" s="333">
        <f t="shared" si="6"/>
        <v>27547.986024482394</v>
      </c>
      <c r="AF67" s="333">
        <f t="shared" si="7"/>
        <v>2913.1903486218084</v>
      </c>
      <c r="AG67" s="333">
        <f t="shared" si="29"/>
        <v>-2913.1903486218084</v>
      </c>
      <c r="AH67" s="333">
        <v>0</v>
      </c>
      <c r="AJ67" s="333">
        <f t="shared" si="23"/>
        <v>0</v>
      </c>
      <c r="AL67" s="340">
        <f t="shared" si="9"/>
        <v>-27547.986024482394</v>
      </c>
      <c r="AM67" s="340">
        <f t="shared" si="1"/>
        <v>27547.986024482394</v>
      </c>
      <c r="AN67" s="372">
        <f t="shared" si="2"/>
        <v>28486.630029546795</v>
      </c>
      <c r="AO67" s="340">
        <f t="shared" si="3"/>
        <v>-1026.4959615151165</v>
      </c>
      <c r="AP67" s="340">
        <f t="shared" si="10"/>
        <v>2913.1903486218084</v>
      </c>
      <c r="AQ67" s="373">
        <f t="shared" si="4"/>
        <v>-30373.324416653475</v>
      </c>
      <c r="AR67" s="340">
        <v>1824.3302000000001</v>
      </c>
      <c r="AS67" s="340">
        <v>-1824.3302000000001</v>
      </c>
      <c r="AU67" s="337">
        <f t="shared" si="11"/>
        <v>1.0913936421275139E-11</v>
      </c>
      <c r="AX67" s="340">
        <f t="shared" si="13"/>
        <v>0</v>
      </c>
      <c r="AY67" s="340">
        <v>0</v>
      </c>
    </row>
    <row r="68" spans="1:51" ht="15.75" x14ac:dyDescent="0.25">
      <c r="A68" s="367">
        <v>46054</v>
      </c>
      <c r="B68" s="361">
        <f t="shared" si="12"/>
        <v>58</v>
      </c>
      <c r="C68" s="368">
        <f t="shared" si="14"/>
        <v>2051084.0485484491</v>
      </c>
      <c r="D68" s="369">
        <v>30373.324416653475</v>
      </c>
      <c r="E68" s="369">
        <f t="shared" si="15"/>
        <v>2874.7027213873166</v>
      </c>
      <c r="F68" s="369">
        <f t="shared" si="24"/>
        <v>27498.62169526616</v>
      </c>
      <c r="G68" s="369">
        <f t="shared" si="30"/>
        <v>338588.48865223484</v>
      </c>
      <c r="H68" s="369">
        <f t="shared" si="17"/>
        <v>1684996.9382009481</v>
      </c>
      <c r="I68" s="369">
        <f t="shared" si="25"/>
        <v>2023585.426853183</v>
      </c>
      <c r="J68" s="369">
        <v>0</v>
      </c>
      <c r="K68" s="369">
        <v>0</v>
      </c>
      <c r="L68" s="369">
        <v>27547.986024482394</v>
      </c>
      <c r="M68" s="370">
        <f t="shared" si="26"/>
        <v>1818167.0776158471</v>
      </c>
      <c r="P68" s="368">
        <f t="shared" si="18"/>
        <v>30373.324416653475</v>
      </c>
      <c r="Q68" s="369">
        <f t="shared" si="19"/>
        <v>27460.134068031668</v>
      </c>
      <c r="R68" s="369">
        <f t="shared" si="20"/>
        <v>2913.1903486218084</v>
      </c>
      <c r="S68" s="369">
        <f t="shared" si="21"/>
        <v>2874.7027213873166</v>
      </c>
      <c r="T68" s="371">
        <f t="shared" si="22"/>
        <v>2874.7027213873166</v>
      </c>
      <c r="U68" s="370">
        <f t="shared" si="27"/>
        <v>2020710.7241317965</v>
      </c>
      <c r="X68" s="333">
        <v>30373.324416653475</v>
      </c>
      <c r="Y68" s="333"/>
      <c r="Z68" s="333">
        <v>1946.7227091657435</v>
      </c>
      <c r="AA68" s="333">
        <v>-32320.047125819219</v>
      </c>
      <c r="AD68" s="333">
        <f t="shared" si="28"/>
        <v>-27547.986024482394</v>
      </c>
      <c r="AE68" s="333">
        <f t="shared" si="6"/>
        <v>27547.986024482394</v>
      </c>
      <c r="AF68" s="333">
        <f t="shared" si="7"/>
        <v>2874.7027213873166</v>
      </c>
      <c r="AG68" s="333">
        <f t="shared" si="29"/>
        <v>-2874.7027213873166</v>
      </c>
      <c r="AH68" s="333">
        <v>0</v>
      </c>
      <c r="AJ68" s="333">
        <f t="shared" si="23"/>
        <v>0</v>
      </c>
      <c r="AL68" s="340">
        <f t="shared" si="9"/>
        <v>-27547.986024482394</v>
      </c>
      <c r="AM68" s="340">
        <f t="shared" si="1"/>
        <v>27547.986024482394</v>
      </c>
      <c r="AN68" s="372">
        <f t="shared" si="2"/>
        <v>28526.556374954525</v>
      </c>
      <c r="AO68" s="340">
        <f t="shared" si="3"/>
        <v>-1027.9346796884201</v>
      </c>
      <c r="AP68" s="340">
        <f t="shared" si="10"/>
        <v>2874.7027213873166</v>
      </c>
      <c r="AQ68" s="373">
        <f t="shared" si="4"/>
        <v>-30373.324416653475</v>
      </c>
      <c r="AR68" s="340">
        <v>1824.3302000000001</v>
      </c>
      <c r="AS68" s="340">
        <v>-1824.3302000000001</v>
      </c>
      <c r="AU68" s="337">
        <f t="shared" si="11"/>
        <v>-5.4569682106375694E-11</v>
      </c>
      <c r="AX68" s="340">
        <f t="shared" si="13"/>
        <v>0</v>
      </c>
      <c r="AY68" s="340">
        <v>0</v>
      </c>
    </row>
    <row r="69" spans="1:51" ht="15.75" x14ac:dyDescent="0.25">
      <c r="A69" s="367">
        <v>46082</v>
      </c>
      <c r="B69" s="361">
        <f t="shared" si="12"/>
        <v>59</v>
      </c>
      <c r="C69" s="368">
        <f t="shared" si="14"/>
        <v>2023585.426853183</v>
      </c>
      <c r="D69" s="369">
        <v>30373.324416653475</v>
      </c>
      <c r="E69" s="369">
        <f t="shared" si="15"/>
        <v>2836.1611505906244</v>
      </c>
      <c r="F69" s="369">
        <f t="shared" si="24"/>
        <v>27537.163266062849</v>
      </c>
      <c r="G69" s="369">
        <f t="shared" si="30"/>
        <v>339617.86406657792</v>
      </c>
      <c r="H69" s="369">
        <f t="shared" si="17"/>
        <v>1656430.3995205422</v>
      </c>
      <c r="I69" s="369">
        <f t="shared" si="25"/>
        <v>1996048.2635871202</v>
      </c>
      <c r="J69" s="369">
        <v>0</v>
      </c>
      <c r="K69" s="369">
        <v>0</v>
      </c>
      <c r="L69" s="369">
        <v>27547.986024482394</v>
      </c>
      <c r="M69" s="370">
        <f t="shared" si="26"/>
        <v>1790619.0915913647</v>
      </c>
      <c r="P69" s="368">
        <f t="shared" si="18"/>
        <v>30373.324416653475</v>
      </c>
      <c r="Q69" s="369">
        <f t="shared" si="19"/>
        <v>27498.62169526616</v>
      </c>
      <c r="R69" s="369">
        <f t="shared" si="20"/>
        <v>2874.7027213873166</v>
      </c>
      <c r="S69" s="369">
        <f t="shared" si="21"/>
        <v>2836.1611505906244</v>
      </c>
      <c r="T69" s="371">
        <f t="shared" si="22"/>
        <v>2836.1611505906244</v>
      </c>
      <c r="U69" s="370">
        <f t="shared" si="27"/>
        <v>1993212.1024365304</v>
      </c>
      <c r="X69" s="333">
        <v>30373.324416653475</v>
      </c>
      <c r="Y69" s="333"/>
      <c r="Z69" s="333">
        <v>1946.7227091657435</v>
      </c>
      <c r="AA69" s="333">
        <v>-32320.047125819219</v>
      </c>
      <c r="AD69" s="333">
        <f t="shared" si="28"/>
        <v>-27547.986024482394</v>
      </c>
      <c r="AE69" s="333">
        <f t="shared" si="6"/>
        <v>27547.986024482394</v>
      </c>
      <c r="AF69" s="333">
        <f t="shared" si="7"/>
        <v>2836.1611505906244</v>
      </c>
      <c r="AG69" s="333">
        <f t="shared" si="29"/>
        <v>-2836.1611505906244</v>
      </c>
      <c r="AH69" s="333">
        <v>0</v>
      </c>
      <c r="AJ69" s="333">
        <f t="shared" si="23"/>
        <v>0</v>
      </c>
      <c r="AL69" s="340">
        <f t="shared" si="9"/>
        <v>-27547.986024482394</v>
      </c>
      <c r="AM69" s="340">
        <f t="shared" si="1"/>
        <v>27547.986024482394</v>
      </c>
      <c r="AN69" s="372">
        <f t="shared" si="2"/>
        <v>28566.538680405822</v>
      </c>
      <c r="AO69" s="340">
        <f t="shared" si="3"/>
        <v>-1029.3754143430851</v>
      </c>
      <c r="AP69" s="340">
        <f t="shared" si="10"/>
        <v>2836.1611505906244</v>
      </c>
      <c r="AQ69" s="373">
        <f t="shared" si="4"/>
        <v>-30373.324416653475</v>
      </c>
      <c r="AR69" s="340">
        <v>1824.3302000000001</v>
      </c>
      <c r="AS69" s="340">
        <v>-1824.3302000000001</v>
      </c>
      <c r="AU69" s="337">
        <f t="shared" si="11"/>
        <v>-1.127773430198431E-10</v>
      </c>
      <c r="AX69" s="340">
        <f t="shared" si="13"/>
        <v>3083.8060555466218</v>
      </c>
      <c r="AY69" s="340">
        <v>-3083.8060555466218</v>
      </c>
    </row>
    <row r="70" spans="1:51" ht="15.75" x14ac:dyDescent="0.25">
      <c r="A70" s="367">
        <v>46113</v>
      </c>
      <c r="B70" s="361">
        <f t="shared" si="12"/>
        <v>60</v>
      </c>
      <c r="C70" s="368">
        <f t="shared" si="14"/>
        <v>1996048.2635871202</v>
      </c>
      <c r="D70" s="369">
        <v>30373.324416653475</v>
      </c>
      <c r="E70" s="369">
        <f t="shared" si="15"/>
        <v>2797.5655606254099</v>
      </c>
      <c r="F70" s="369">
        <f t="shared" si="24"/>
        <v>27575.758856028064</v>
      </c>
      <c r="G70" s="369">
        <f t="shared" si="30"/>
        <v>340648.68223488342</v>
      </c>
      <c r="H70" s="369">
        <f t="shared" si="17"/>
        <v>1627823.8224962088</v>
      </c>
      <c r="I70" s="369">
        <f t="shared" si="25"/>
        <v>1968472.5047310921</v>
      </c>
      <c r="J70" s="369">
        <v>0</v>
      </c>
      <c r="K70" s="369">
        <v>0</v>
      </c>
      <c r="L70" s="369">
        <v>27547.986024482394</v>
      </c>
      <c r="M70" s="370">
        <f t="shared" si="26"/>
        <v>1763071.1055668823</v>
      </c>
      <c r="P70" s="368">
        <f t="shared" si="18"/>
        <v>30373.324416653475</v>
      </c>
      <c r="Q70" s="369">
        <f t="shared" si="19"/>
        <v>27537.163266062849</v>
      </c>
      <c r="R70" s="369">
        <f t="shared" si="20"/>
        <v>2836.1611505906244</v>
      </c>
      <c r="S70" s="369">
        <f t="shared" si="21"/>
        <v>2797.5655606254099</v>
      </c>
      <c r="T70" s="371">
        <f t="shared" si="22"/>
        <v>2797.5655606254099</v>
      </c>
      <c r="U70" s="370">
        <f t="shared" si="27"/>
        <v>1965674.9391704677</v>
      </c>
      <c r="X70" s="333">
        <v>30373.324416653475</v>
      </c>
      <c r="Y70" s="333"/>
      <c r="Z70" s="333">
        <v>1946.7227091657435</v>
      </c>
      <c r="AA70" s="333">
        <v>-32320.047125819219</v>
      </c>
      <c r="AD70" s="333">
        <f t="shared" si="28"/>
        <v>-27547.986024482394</v>
      </c>
      <c r="AE70" s="333">
        <f t="shared" si="6"/>
        <v>27547.986024482394</v>
      </c>
      <c r="AF70" s="333">
        <f t="shared" si="7"/>
        <v>2797.5655606254099</v>
      </c>
      <c r="AG70" s="333">
        <f t="shared" si="29"/>
        <v>-2797.5655606254099</v>
      </c>
      <c r="AH70" s="333">
        <v>0</v>
      </c>
      <c r="AJ70" s="333">
        <f t="shared" si="23"/>
        <v>0</v>
      </c>
      <c r="AL70" s="340">
        <f t="shared" si="9"/>
        <v>-27547.986024482394</v>
      </c>
      <c r="AM70" s="340">
        <f t="shared" si="1"/>
        <v>27547.986024482394</v>
      </c>
      <c r="AN70" s="372">
        <f t="shared" si="2"/>
        <v>28606.577024333412</v>
      </c>
      <c r="AO70" s="340">
        <f t="shared" si="3"/>
        <v>-1030.8181683055009</v>
      </c>
      <c r="AP70" s="340">
        <f t="shared" si="10"/>
        <v>2797.5655606254099</v>
      </c>
      <c r="AQ70" s="373">
        <f t="shared" si="4"/>
        <v>-30373.324416653475</v>
      </c>
      <c r="AR70" s="340">
        <v>1824.3302000000001</v>
      </c>
      <c r="AS70" s="340">
        <v>-1824.3302000000001</v>
      </c>
      <c r="AU70" s="337">
        <f t="shared" si="11"/>
        <v>-1.5279510989785194E-10</v>
      </c>
      <c r="AX70" s="340">
        <f t="shared" si="13"/>
        <v>0</v>
      </c>
      <c r="AY70" s="340">
        <v>0</v>
      </c>
    </row>
    <row r="71" spans="1:51" ht="15.75" x14ac:dyDescent="0.25">
      <c r="A71" s="367">
        <v>46143</v>
      </c>
      <c r="B71" s="361">
        <f t="shared" si="12"/>
        <v>61</v>
      </c>
      <c r="C71" s="368">
        <f t="shared" si="14"/>
        <v>1968472.5047310921</v>
      </c>
      <c r="D71" s="369">
        <v>30928.139241028173</v>
      </c>
      <c r="E71" s="369">
        <f t="shared" si="15"/>
        <v>2758.9158757793844</v>
      </c>
      <c r="F71" s="369">
        <f t="shared" si="24"/>
        <v>28169.223365248788</v>
      </c>
      <c r="G71" s="369">
        <f t="shared" si="30"/>
        <v>341693.43151283736</v>
      </c>
      <c r="H71" s="369">
        <f t="shared" si="17"/>
        <v>1598609.849853006</v>
      </c>
      <c r="I71" s="369">
        <f t="shared" si="25"/>
        <v>1940303.2813658433</v>
      </c>
      <c r="J71" s="369">
        <v>0</v>
      </c>
      <c r="K71" s="369">
        <v>0</v>
      </c>
      <c r="L71" s="369">
        <v>27547.986024482394</v>
      </c>
      <c r="M71" s="370">
        <f t="shared" si="26"/>
        <v>1735523.1195423999</v>
      </c>
      <c r="P71" s="368">
        <f t="shared" si="18"/>
        <v>30928.139241028173</v>
      </c>
      <c r="Q71" s="369">
        <f t="shared" si="19"/>
        <v>28130.573680402762</v>
      </c>
      <c r="R71" s="369">
        <f t="shared" si="20"/>
        <v>2797.5655606254099</v>
      </c>
      <c r="S71" s="369">
        <f t="shared" si="21"/>
        <v>2758.9158757793844</v>
      </c>
      <c r="T71" s="371">
        <f t="shared" si="22"/>
        <v>2758.9158757793844</v>
      </c>
      <c r="U71" s="370">
        <f t="shared" si="27"/>
        <v>1937544.365490065</v>
      </c>
      <c r="X71" s="333">
        <v>30928.139241028173</v>
      </c>
      <c r="Y71" s="333"/>
      <c r="Z71" s="333">
        <v>1985.5597468719723</v>
      </c>
      <c r="AA71" s="333">
        <v>-32913.698987900148</v>
      </c>
      <c r="AD71" s="333">
        <f t="shared" si="28"/>
        <v>-27547.986024482394</v>
      </c>
      <c r="AE71" s="333">
        <f t="shared" si="6"/>
        <v>27547.986024482394</v>
      </c>
      <c r="AF71" s="333">
        <f t="shared" si="7"/>
        <v>2758.9158757793844</v>
      </c>
      <c r="AG71" s="333">
        <f t="shared" si="29"/>
        <v>-2758.9158757793844</v>
      </c>
      <c r="AH71" s="333">
        <v>0</v>
      </c>
      <c r="AJ71" s="333">
        <f t="shared" si="23"/>
        <v>0</v>
      </c>
      <c r="AL71" s="340">
        <f t="shared" si="9"/>
        <v>-27547.986024482394</v>
      </c>
      <c r="AM71" s="340">
        <f t="shared" si="1"/>
        <v>27547.986024482394</v>
      </c>
      <c r="AN71" s="372">
        <f t="shared" si="2"/>
        <v>29213.972643202869</v>
      </c>
      <c r="AO71" s="340">
        <f t="shared" si="3"/>
        <v>-1044.7492779539316</v>
      </c>
      <c r="AP71" s="340">
        <f t="shared" si="10"/>
        <v>2758.9158757793844</v>
      </c>
      <c r="AQ71" s="373">
        <f t="shared" si="4"/>
        <v>-30928.139241028173</v>
      </c>
      <c r="AR71" s="340">
        <v>1861.0942</v>
      </c>
      <c r="AS71" s="340">
        <v>-1861.0942</v>
      </c>
      <c r="AU71" s="337">
        <f t="shared" si="11"/>
        <v>1.4915713109076023E-10</v>
      </c>
      <c r="AX71" s="340">
        <f t="shared" si="13"/>
        <v>0</v>
      </c>
      <c r="AY71" s="340">
        <v>0</v>
      </c>
    </row>
    <row r="72" spans="1:51" ht="15.75" x14ac:dyDescent="0.25">
      <c r="A72" s="367">
        <v>46174</v>
      </c>
      <c r="B72" s="361">
        <f t="shared" si="12"/>
        <v>62</v>
      </c>
      <c r="C72" s="368">
        <f t="shared" si="14"/>
        <v>1940303.2813658433</v>
      </c>
      <c r="D72" s="369">
        <v>30928.139241028173</v>
      </c>
      <c r="E72" s="369">
        <f t="shared" si="15"/>
        <v>2719.433311915393</v>
      </c>
      <c r="F72" s="369">
        <f t="shared" si="24"/>
        <v>28208.705929112781</v>
      </c>
      <c r="G72" s="369">
        <f t="shared" si="30"/>
        <v>342739.64511701133</v>
      </c>
      <c r="H72" s="369">
        <f t="shared" si="17"/>
        <v>1569354.930319719</v>
      </c>
      <c r="I72" s="369">
        <f t="shared" si="25"/>
        <v>1912094.5754367304</v>
      </c>
      <c r="J72" s="369">
        <v>0</v>
      </c>
      <c r="K72" s="369">
        <v>0</v>
      </c>
      <c r="L72" s="369">
        <v>27547.986024482394</v>
      </c>
      <c r="M72" s="370">
        <f t="shared" si="26"/>
        <v>1707975.1335179175</v>
      </c>
      <c r="P72" s="368">
        <f t="shared" si="18"/>
        <v>30928.139241028173</v>
      </c>
      <c r="Q72" s="369">
        <f t="shared" si="19"/>
        <v>28169.223365248788</v>
      </c>
      <c r="R72" s="369">
        <f t="shared" si="20"/>
        <v>2758.9158757793844</v>
      </c>
      <c r="S72" s="369">
        <f t="shared" si="21"/>
        <v>2719.433311915393</v>
      </c>
      <c r="T72" s="371">
        <f t="shared" si="22"/>
        <v>2719.433311915393</v>
      </c>
      <c r="U72" s="370">
        <f t="shared" si="27"/>
        <v>1909375.1421248161</v>
      </c>
      <c r="X72" s="333">
        <v>30928.139241028173</v>
      </c>
      <c r="Y72" s="333"/>
      <c r="Z72" s="333">
        <v>1985.5597468719723</v>
      </c>
      <c r="AA72" s="333">
        <v>-32913.698987900148</v>
      </c>
      <c r="AD72" s="333">
        <f t="shared" si="28"/>
        <v>-27547.986024482394</v>
      </c>
      <c r="AE72" s="333">
        <f t="shared" si="6"/>
        <v>27547.986024482394</v>
      </c>
      <c r="AF72" s="333">
        <f t="shared" si="7"/>
        <v>2719.433311915393</v>
      </c>
      <c r="AG72" s="333">
        <f t="shared" si="29"/>
        <v>-2719.433311915393</v>
      </c>
      <c r="AH72" s="333">
        <v>0</v>
      </c>
      <c r="AJ72" s="333">
        <f t="shared" si="23"/>
        <v>0</v>
      </c>
      <c r="AL72" s="340">
        <f t="shared" si="9"/>
        <v>-27547.986024482394</v>
      </c>
      <c r="AM72" s="340">
        <f t="shared" si="1"/>
        <v>27547.986024482394</v>
      </c>
      <c r="AN72" s="372">
        <f t="shared" si="2"/>
        <v>29254.919533286942</v>
      </c>
      <c r="AO72" s="340">
        <f t="shared" si="3"/>
        <v>-1046.2136041739723</v>
      </c>
      <c r="AP72" s="340">
        <f t="shared" si="10"/>
        <v>2719.433311915393</v>
      </c>
      <c r="AQ72" s="373">
        <f t="shared" si="4"/>
        <v>-30928.139241028173</v>
      </c>
      <c r="AR72" s="340">
        <v>1861.0942</v>
      </c>
      <c r="AS72" s="340">
        <v>-1861.0942</v>
      </c>
      <c r="AU72" s="337">
        <f t="shared" si="11"/>
        <v>1.8917489796876907E-10</v>
      </c>
      <c r="AX72" s="340">
        <f t="shared" si="13"/>
        <v>3121.7810504334047</v>
      </c>
      <c r="AY72" s="340">
        <v>-3121.7810504334047</v>
      </c>
    </row>
    <row r="73" spans="1:51" ht="15.75" x14ac:dyDescent="0.25">
      <c r="A73" s="367">
        <v>46204</v>
      </c>
      <c r="B73" s="361">
        <f t="shared" si="12"/>
        <v>63</v>
      </c>
      <c r="C73" s="368">
        <f t="shared" si="14"/>
        <v>1912094.5754367304</v>
      </c>
      <c r="D73" s="369">
        <v>30928.139241028173</v>
      </c>
      <c r="E73" s="369">
        <f t="shared" si="15"/>
        <v>2679.8965014275118</v>
      </c>
      <c r="F73" s="369">
        <f t="shared" si="24"/>
        <v>28248.242739600661</v>
      </c>
      <c r="G73" s="369">
        <f t="shared" si="30"/>
        <v>343787.32507521554</v>
      </c>
      <c r="H73" s="369">
        <f t="shared" si="17"/>
        <v>1540059.0076219141</v>
      </c>
      <c r="I73" s="369">
        <f t="shared" si="25"/>
        <v>1883846.3326971298</v>
      </c>
      <c r="J73" s="369">
        <v>0</v>
      </c>
      <c r="K73" s="369">
        <v>0</v>
      </c>
      <c r="L73" s="369">
        <v>27547.986024482394</v>
      </c>
      <c r="M73" s="370">
        <f t="shared" si="26"/>
        <v>1680427.1474934351</v>
      </c>
      <c r="P73" s="368">
        <f t="shared" si="18"/>
        <v>30928.139241028173</v>
      </c>
      <c r="Q73" s="369">
        <f t="shared" si="19"/>
        <v>28208.705929112781</v>
      </c>
      <c r="R73" s="369">
        <f t="shared" si="20"/>
        <v>2719.433311915393</v>
      </c>
      <c r="S73" s="369">
        <f t="shared" si="21"/>
        <v>2679.8965014275118</v>
      </c>
      <c r="T73" s="371">
        <f t="shared" si="22"/>
        <v>2679.8965014275122</v>
      </c>
      <c r="U73" s="370">
        <f t="shared" si="27"/>
        <v>1881166.4361957032</v>
      </c>
      <c r="X73" s="333">
        <v>30928.139241028173</v>
      </c>
      <c r="Y73" s="333"/>
      <c r="Z73" s="333">
        <v>1985.5597468719723</v>
      </c>
      <c r="AA73" s="333">
        <v>-32913.698987900148</v>
      </c>
      <c r="AD73" s="333">
        <f t="shared" si="28"/>
        <v>-27547.986024482394</v>
      </c>
      <c r="AE73" s="333">
        <f t="shared" si="6"/>
        <v>27547.986024482394</v>
      </c>
      <c r="AF73" s="333">
        <f t="shared" si="7"/>
        <v>2679.8965014275118</v>
      </c>
      <c r="AG73" s="333">
        <f t="shared" si="29"/>
        <v>-2679.8965014275118</v>
      </c>
      <c r="AH73" s="333">
        <v>0</v>
      </c>
      <c r="AJ73" s="333">
        <f t="shared" si="23"/>
        <v>0</v>
      </c>
      <c r="AL73" s="340">
        <f t="shared" si="9"/>
        <v>-27547.986024482394</v>
      </c>
      <c r="AM73" s="340">
        <f t="shared" si="1"/>
        <v>27547.986024482394</v>
      </c>
      <c r="AN73" s="372">
        <f t="shared" si="2"/>
        <v>29295.922697804868</v>
      </c>
      <c r="AO73" s="340">
        <f t="shared" si="3"/>
        <v>-1047.6799582042149</v>
      </c>
      <c r="AP73" s="340">
        <f t="shared" si="10"/>
        <v>2679.8965014275118</v>
      </c>
      <c r="AQ73" s="373">
        <f t="shared" si="4"/>
        <v>-30928.139241028173</v>
      </c>
      <c r="AR73" s="340">
        <v>1861.0942</v>
      </c>
      <c r="AS73" s="340">
        <v>-1861.0942</v>
      </c>
      <c r="AU73" s="337">
        <f t="shared" si="11"/>
        <v>-7.2759576141834259E-12</v>
      </c>
      <c r="AX73" s="340">
        <f t="shared" si="13"/>
        <v>0</v>
      </c>
      <c r="AY73" s="340">
        <v>0</v>
      </c>
    </row>
    <row r="74" spans="1:51" ht="15.75" x14ac:dyDescent="0.25">
      <c r="A74" s="367">
        <v>46235</v>
      </c>
      <c r="B74" s="361">
        <f t="shared" si="12"/>
        <v>64</v>
      </c>
      <c r="C74" s="368">
        <f t="shared" si="14"/>
        <v>1883846.3326971298</v>
      </c>
      <c r="D74" s="369">
        <v>30928.139241028173</v>
      </c>
      <c r="E74" s="369">
        <f t="shared" si="15"/>
        <v>2640.3042753314389</v>
      </c>
      <c r="F74" s="369">
        <f t="shared" si="24"/>
        <v>28287.834965696733</v>
      </c>
      <c r="G74" s="369">
        <f t="shared" si="30"/>
        <v>344836.47344269964</v>
      </c>
      <c r="H74" s="369">
        <f t="shared" si="17"/>
        <v>1510722.0242887335</v>
      </c>
      <c r="I74" s="369">
        <f t="shared" si="25"/>
        <v>1855558.497731433</v>
      </c>
      <c r="J74" s="369">
        <v>0</v>
      </c>
      <c r="K74" s="369">
        <v>0</v>
      </c>
      <c r="L74" s="369">
        <v>27547.986024482394</v>
      </c>
      <c r="M74" s="370">
        <f t="shared" si="26"/>
        <v>1652879.1614689527</v>
      </c>
      <c r="P74" s="368">
        <f t="shared" si="18"/>
        <v>30928.139241028173</v>
      </c>
      <c r="Q74" s="369">
        <f t="shared" si="19"/>
        <v>28248.242739600661</v>
      </c>
      <c r="R74" s="369">
        <f t="shared" si="20"/>
        <v>2679.8965014275118</v>
      </c>
      <c r="S74" s="369">
        <f t="shared" si="21"/>
        <v>2640.3042753314389</v>
      </c>
      <c r="T74" s="371">
        <f t="shared" si="22"/>
        <v>2640.3042753314394</v>
      </c>
      <c r="U74" s="370">
        <f t="shared" si="27"/>
        <v>1852918.1934561026</v>
      </c>
      <c r="X74" s="333">
        <v>30928.139241028173</v>
      </c>
      <c r="Y74" s="333"/>
      <c r="Z74" s="333">
        <v>1985.5597468719723</v>
      </c>
      <c r="AA74" s="333">
        <v>-32913.698987900148</v>
      </c>
      <c r="AD74" s="333">
        <f t="shared" si="28"/>
        <v>-27547.986024482394</v>
      </c>
      <c r="AE74" s="333">
        <f t="shared" si="6"/>
        <v>27547.986024482394</v>
      </c>
      <c r="AF74" s="333">
        <f t="shared" si="7"/>
        <v>2640.3042753314389</v>
      </c>
      <c r="AG74" s="333">
        <f t="shared" si="29"/>
        <v>-2640.3042753314389</v>
      </c>
      <c r="AH74" s="333">
        <v>0</v>
      </c>
      <c r="AJ74" s="333">
        <f t="shared" si="23"/>
        <v>0</v>
      </c>
      <c r="AL74" s="340">
        <f t="shared" si="9"/>
        <v>-27547.986024482394</v>
      </c>
      <c r="AM74" s="340">
        <f t="shared" si="1"/>
        <v>27547.986024482394</v>
      </c>
      <c r="AN74" s="372">
        <f t="shared" si="2"/>
        <v>29336.983333180659</v>
      </c>
      <c r="AO74" s="340">
        <f t="shared" si="3"/>
        <v>-1049.1483674841002</v>
      </c>
      <c r="AP74" s="340">
        <f t="shared" si="10"/>
        <v>2640.3042753314389</v>
      </c>
      <c r="AQ74" s="373">
        <f t="shared" si="4"/>
        <v>-30928.139241028173</v>
      </c>
      <c r="AR74" s="340">
        <v>1861.0942</v>
      </c>
      <c r="AS74" s="340">
        <v>-1861.0942</v>
      </c>
      <c r="AU74" s="337">
        <f t="shared" si="11"/>
        <v>-1.7462298274040222E-10</v>
      </c>
      <c r="AX74" s="340">
        <f t="shared" si="13"/>
        <v>0</v>
      </c>
      <c r="AY74" s="340">
        <v>0</v>
      </c>
    </row>
    <row r="75" spans="1:51" ht="15.75" x14ac:dyDescent="0.25">
      <c r="A75" s="367">
        <v>46266</v>
      </c>
      <c r="B75" s="361">
        <f t="shared" si="12"/>
        <v>65</v>
      </c>
      <c r="C75" s="368">
        <f t="shared" si="14"/>
        <v>1855558.497731433</v>
      </c>
      <c r="D75" s="369">
        <v>30928.139241028173</v>
      </c>
      <c r="E75" s="369">
        <f t="shared" si="15"/>
        <v>2600.6565574895239</v>
      </c>
      <c r="F75" s="369">
        <f t="shared" si="24"/>
        <v>28327.482683538648</v>
      </c>
      <c r="G75" s="369">
        <f t="shared" si="30"/>
        <v>345887.09227755951</v>
      </c>
      <c r="H75" s="369">
        <f t="shared" si="17"/>
        <v>1481343.9227703349</v>
      </c>
      <c r="I75" s="369">
        <f t="shared" si="25"/>
        <v>1827231.0150478943</v>
      </c>
      <c r="J75" s="369">
        <v>0</v>
      </c>
      <c r="K75" s="369">
        <v>0</v>
      </c>
      <c r="L75" s="369">
        <v>27547.986024482394</v>
      </c>
      <c r="M75" s="370">
        <f t="shared" si="26"/>
        <v>1625331.1754444703</v>
      </c>
      <c r="P75" s="368">
        <f t="shared" si="18"/>
        <v>30928.139241028173</v>
      </c>
      <c r="Q75" s="369">
        <f t="shared" si="19"/>
        <v>28287.834965696733</v>
      </c>
      <c r="R75" s="369">
        <f t="shared" si="20"/>
        <v>2640.3042753314389</v>
      </c>
      <c r="S75" s="369">
        <f t="shared" si="21"/>
        <v>2600.6565574895239</v>
      </c>
      <c r="T75" s="371">
        <f t="shared" si="22"/>
        <v>2600.6565574895244</v>
      </c>
      <c r="U75" s="370">
        <f t="shared" si="27"/>
        <v>1824630.3584904058</v>
      </c>
      <c r="X75" s="333">
        <v>30928.139241028173</v>
      </c>
      <c r="Y75" s="333"/>
      <c r="Z75" s="333">
        <v>1985.5597468719723</v>
      </c>
      <c r="AA75" s="333">
        <v>-32913.698987900148</v>
      </c>
      <c r="AD75" s="333">
        <f t="shared" si="28"/>
        <v>-27547.986024482394</v>
      </c>
      <c r="AE75" s="333">
        <f t="shared" si="6"/>
        <v>27547.986024482394</v>
      </c>
      <c r="AF75" s="333">
        <f t="shared" si="7"/>
        <v>2600.6565574895239</v>
      </c>
      <c r="AG75" s="333">
        <f t="shared" si="29"/>
        <v>-2600.6565574895239</v>
      </c>
      <c r="AH75" s="333">
        <v>0</v>
      </c>
      <c r="AJ75" s="333">
        <f t="shared" si="23"/>
        <v>0</v>
      </c>
      <c r="AL75" s="340">
        <f t="shared" si="9"/>
        <v>-27547.986024482394</v>
      </c>
      <c r="AM75" s="340">
        <f t="shared" ref="AM75:AM134" si="31">L75</f>
        <v>27547.986024482394</v>
      </c>
      <c r="AN75" s="372">
        <f t="shared" ref="AN75:AN134" si="32">H74-H75</f>
        <v>29378.101518398616</v>
      </c>
      <c r="AO75" s="340">
        <f t="shared" ref="AO75:AO134" si="33">G74-G75</f>
        <v>-1050.6188348598662</v>
      </c>
      <c r="AP75" s="340">
        <f t="shared" si="10"/>
        <v>2600.6565574895239</v>
      </c>
      <c r="AQ75" s="373">
        <f t="shared" ref="AQ75:AQ134" si="34">-D75</f>
        <v>-30928.139241028173</v>
      </c>
      <c r="AR75" s="340">
        <v>1861.0942</v>
      </c>
      <c r="AS75" s="340">
        <v>-1861.0942</v>
      </c>
      <c r="AU75" s="337">
        <f t="shared" si="11"/>
        <v>1.0186340659856796E-10</v>
      </c>
      <c r="AX75" s="340">
        <f t="shared" si="13"/>
        <v>3147.4471605481813</v>
      </c>
      <c r="AY75" s="340">
        <v>-3147.4471605481813</v>
      </c>
    </row>
    <row r="76" spans="1:51" ht="15.75" x14ac:dyDescent="0.25">
      <c r="A76" s="367">
        <v>46296</v>
      </c>
      <c r="B76" s="361">
        <f t="shared" si="12"/>
        <v>66</v>
      </c>
      <c r="C76" s="368">
        <f t="shared" si="14"/>
        <v>1827231.0150478943</v>
      </c>
      <c r="D76" s="369">
        <v>30928.139241028173</v>
      </c>
      <c r="E76" s="369">
        <f t="shared" si="15"/>
        <v>2560.9532701233925</v>
      </c>
      <c r="F76" s="369">
        <f t="shared" si="24"/>
        <v>28367.185970904782</v>
      </c>
      <c r="G76" s="369">
        <f t="shared" si="30"/>
        <v>346939.18364077568</v>
      </c>
      <c r="H76" s="369">
        <f t="shared" si="17"/>
        <v>1451924.6454362138</v>
      </c>
      <c r="I76" s="369">
        <f t="shared" si="25"/>
        <v>1798863.8290769896</v>
      </c>
      <c r="J76" s="369">
        <v>0</v>
      </c>
      <c r="K76" s="369">
        <v>0</v>
      </c>
      <c r="L76" s="369">
        <v>27547.986024482394</v>
      </c>
      <c r="M76" s="370">
        <f t="shared" si="26"/>
        <v>1597783.1894199878</v>
      </c>
      <c r="P76" s="368">
        <f t="shared" si="18"/>
        <v>30928.139241028173</v>
      </c>
      <c r="Q76" s="369">
        <f t="shared" si="19"/>
        <v>28327.482683538648</v>
      </c>
      <c r="R76" s="369">
        <f t="shared" si="20"/>
        <v>2600.6565574895239</v>
      </c>
      <c r="S76" s="369">
        <f t="shared" si="21"/>
        <v>2560.9532701233925</v>
      </c>
      <c r="T76" s="371">
        <f t="shared" si="22"/>
        <v>2560.9532701233929</v>
      </c>
      <c r="U76" s="370">
        <f t="shared" si="27"/>
        <v>1796302.8758068671</v>
      </c>
      <c r="X76" s="333">
        <v>30928.139241028173</v>
      </c>
      <c r="Y76" s="333"/>
      <c r="Z76" s="333">
        <v>1985.5597468719723</v>
      </c>
      <c r="AA76" s="333">
        <v>-32913.698987900148</v>
      </c>
      <c r="AD76" s="333">
        <f t="shared" si="28"/>
        <v>-27547.986024482394</v>
      </c>
      <c r="AE76" s="333">
        <f t="shared" ref="AE76:AE134" si="35">L76</f>
        <v>27547.986024482394</v>
      </c>
      <c r="AF76" s="333">
        <f t="shared" ref="AF76:AF134" si="36">E76</f>
        <v>2560.9532701233925</v>
      </c>
      <c r="AG76" s="333">
        <f t="shared" si="29"/>
        <v>-2560.9532701233925</v>
      </c>
      <c r="AH76" s="333">
        <v>0</v>
      </c>
      <c r="AJ76" s="333">
        <f t="shared" si="23"/>
        <v>0</v>
      </c>
      <c r="AL76" s="340">
        <f t="shared" ref="AL76:AL134" si="37">-L76</f>
        <v>-27547.986024482394</v>
      </c>
      <c r="AM76" s="340">
        <f t="shared" si="31"/>
        <v>27547.986024482394</v>
      </c>
      <c r="AN76" s="372">
        <f t="shared" si="32"/>
        <v>29419.277334121056</v>
      </c>
      <c r="AO76" s="340">
        <f t="shared" si="33"/>
        <v>-1052.0913632161682</v>
      </c>
      <c r="AP76" s="340">
        <f t="shared" ref="AP76:AP134" si="38">E76</f>
        <v>2560.9532701233925</v>
      </c>
      <c r="AQ76" s="373">
        <f t="shared" si="34"/>
        <v>-30928.139241028173</v>
      </c>
      <c r="AR76" s="340">
        <v>1861.0942</v>
      </c>
      <c r="AS76" s="340">
        <v>-1861.0942</v>
      </c>
      <c r="AU76" s="337">
        <f t="shared" ref="AU76:AU134" si="39">SUM(AL76:AS76)</f>
        <v>1.0550138540565968E-10</v>
      </c>
      <c r="AX76" s="340">
        <f t="shared" si="13"/>
        <v>0</v>
      </c>
      <c r="AY76" s="340">
        <v>0</v>
      </c>
    </row>
    <row r="77" spans="1:51" ht="15.75" x14ac:dyDescent="0.25">
      <c r="A77" s="367">
        <v>46327</v>
      </c>
      <c r="B77" s="361">
        <f t="shared" ref="B77:B134" si="40">+B76+1</f>
        <v>67</v>
      </c>
      <c r="C77" s="368">
        <f t="shared" si="14"/>
        <v>1798863.8290769896</v>
      </c>
      <c r="D77" s="369">
        <v>30928.139241028173</v>
      </c>
      <c r="E77" s="369">
        <f t="shared" si="15"/>
        <v>2521.1943353478077</v>
      </c>
      <c r="F77" s="369">
        <f t="shared" si="24"/>
        <v>28406.944905680364</v>
      </c>
      <c r="G77" s="369">
        <f t="shared" si="30"/>
        <v>347992.74959621718</v>
      </c>
      <c r="H77" s="369">
        <f t="shared" si="17"/>
        <v>1422464.134575092</v>
      </c>
      <c r="I77" s="369">
        <f t="shared" si="25"/>
        <v>1770456.8841713092</v>
      </c>
      <c r="J77" s="369">
        <v>0</v>
      </c>
      <c r="K77" s="369">
        <v>0</v>
      </c>
      <c r="L77" s="369">
        <v>27547.986024482394</v>
      </c>
      <c r="M77" s="370">
        <f t="shared" si="26"/>
        <v>1570235.2033955054</v>
      </c>
      <c r="P77" s="368">
        <f t="shared" si="18"/>
        <v>30928.139241028173</v>
      </c>
      <c r="Q77" s="369">
        <f t="shared" si="19"/>
        <v>28367.185970904782</v>
      </c>
      <c r="R77" s="369">
        <f t="shared" si="20"/>
        <v>2560.9532701233925</v>
      </c>
      <c r="S77" s="369">
        <f t="shared" si="21"/>
        <v>2521.1943353478077</v>
      </c>
      <c r="T77" s="371">
        <f t="shared" si="22"/>
        <v>2521.1943353478077</v>
      </c>
      <c r="U77" s="370">
        <f t="shared" si="27"/>
        <v>1767935.6898359624</v>
      </c>
      <c r="X77" s="333">
        <v>30928.139241028173</v>
      </c>
      <c r="Y77" s="333"/>
      <c r="Z77" s="333">
        <v>1985.5597468719723</v>
      </c>
      <c r="AA77" s="333">
        <v>-32913.698987900148</v>
      </c>
      <c r="AD77" s="333">
        <f t="shared" si="28"/>
        <v>-27547.986024482394</v>
      </c>
      <c r="AE77" s="333">
        <f t="shared" si="35"/>
        <v>27547.986024482394</v>
      </c>
      <c r="AF77" s="333">
        <f t="shared" si="36"/>
        <v>2521.1943353478077</v>
      </c>
      <c r="AG77" s="333">
        <f t="shared" si="29"/>
        <v>-2521.1943353478077</v>
      </c>
      <c r="AH77" s="333">
        <v>0</v>
      </c>
      <c r="AJ77" s="333">
        <f t="shared" si="23"/>
        <v>0</v>
      </c>
      <c r="AL77" s="340">
        <f t="shared" si="37"/>
        <v>-27547.986024482394</v>
      </c>
      <c r="AM77" s="340">
        <f t="shared" si="31"/>
        <v>27547.986024482394</v>
      </c>
      <c r="AN77" s="372">
        <f t="shared" si="32"/>
        <v>29460.510861121817</v>
      </c>
      <c r="AO77" s="340">
        <f t="shared" si="33"/>
        <v>-1053.5659554415033</v>
      </c>
      <c r="AP77" s="340">
        <f t="shared" si="38"/>
        <v>2521.1943353478077</v>
      </c>
      <c r="AQ77" s="373">
        <f t="shared" si="34"/>
        <v>-30928.139241028173</v>
      </c>
      <c r="AR77" s="340">
        <v>1861.0942</v>
      </c>
      <c r="AS77" s="340">
        <v>-1861.0942</v>
      </c>
      <c r="AU77" s="337">
        <f t="shared" si="39"/>
        <v>-5.0931703299283981E-11</v>
      </c>
      <c r="AX77" s="340">
        <f t="shared" ref="AX77:AX122" si="41">-AY77</f>
        <v>0</v>
      </c>
      <c r="AY77" s="340">
        <v>0</v>
      </c>
    </row>
    <row r="78" spans="1:51" ht="15.75" x14ac:dyDescent="0.25">
      <c r="A78" s="367">
        <v>46357</v>
      </c>
      <c r="B78" s="361">
        <f t="shared" si="40"/>
        <v>68</v>
      </c>
      <c r="C78" s="368">
        <f t="shared" si="14"/>
        <v>1770456.8841713092</v>
      </c>
      <c r="D78" s="369">
        <v>30928.139241028173</v>
      </c>
      <c r="E78" s="369">
        <f t="shared" si="15"/>
        <v>2481.3796751683667</v>
      </c>
      <c r="F78" s="369">
        <f t="shared" si="24"/>
        <v>28446.759565859807</v>
      </c>
      <c r="G78" s="369">
        <f t="shared" si="30"/>
        <v>349047.79221064586</v>
      </c>
      <c r="H78" s="369">
        <f t="shared" si="17"/>
        <v>1392962.3323948034</v>
      </c>
      <c r="I78" s="369">
        <f t="shared" si="25"/>
        <v>1742010.1246054494</v>
      </c>
      <c r="J78" s="369">
        <v>0</v>
      </c>
      <c r="K78" s="369">
        <v>0</v>
      </c>
      <c r="L78" s="369">
        <v>27547.986024482394</v>
      </c>
      <c r="M78" s="370">
        <f t="shared" si="26"/>
        <v>1542687.217371023</v>
      </c>
      <c r="P78" s="368">
        <f t="shared" si="18"/>
        <v>30928.139241028173</v>
      </c>
      <c r="Q78" s="369">
        <f t="shared" si="19"/>
        <v>28406.944905680364</v>
      </c>
      <c r="R78" s="369">
        <f t="shared" si="20"/>
        <v>2521.1943353478077</v>
      </c>
      <c r="S78" s="369">
        <f t="shared" si="21"/>
        <v>2481.3796751683667</v>
      </c>
      <c r="T78" s="371">
        <f t="shared" si="22"/>
        <v>2481.3796751683672</v>
      </c>
      <c r="U78" s="370">
        <f t="shared" si="27"/>
        <v>1739528.744930282</v>
      </c>
      <c r="X78" s="333">
        <v>30928.139241028173</v>
      </c>
      <c r="Y78" s="333"/>
      <c r="Z78" s="333">
        <v>1985.5597468719723</v>
      </c>
      <c r="AA78" s="333">
        <v>-32913.698987900148</v>
      </c>
      <c r="AD78" s="333">
        <f t="shared" si="28"/>
        <v>-27547.986024482394</v>
      </c>
      <c r="AE78" s="333">
        <f t="shared" si="35"/>
        <v>27547.986024482394</v>
      </c>
      <c r="AF78" s="333">
        <f t="shared" si="36"/>
        <v>2481.3796751683667</v>
      </c>
      <c r="AG78" s="333">
        <f t="shared" si="29"/>
        <v>-2481.3796751683667</v>
      </c>
      <c r="AH78" s="333">
        <v>0</v>
      </c>
      <c r="AJ78" s="333">
        <f t="shared" si="23"/>
        <v>0</v>
      </c>
      <c r="AL78" s="340">
        <f t="shared" si="37"/>
        <v>-27547.986024482394</v>
      </c>
      <c r="AM78" s="340">
        <f t="shared" si="31"/>
        <v>27547.986024482394</v>
      </c>
      <c r="AN78" s="372">
        <f t="shared" si="32"/>
        <v>29501.802180288592</v>
      </c>
      <c r="AO78" s="340">
        <f t="shared" si="33"/>
        <v>-1055.0426144286757</v>
      </c>
      <c r="AP78" s="340">
        <f t="shared" si="38"/>
        <v>2481.3796751683667</v>
      </c>
      <c r="AQ78" s="373">
        <f t="shared" si="34"/>
        <v>-30928.139241028173</v>
      </c>
      <c r="AR78" s="340">
        <v>1861.0942</v>
      </c>
      <c r="AS78" s="340">
        <v>-1861.0942</v>
      </c>
      <c r="AU78" s="337">
        <f t="shared" si="39"/>
        <v>1.0913936421275139E-10</v>
      </c>
      <c r="AX78" s="340">
        <f t="shared" si="41"/>
        <v>3160.6999330863473</v>
      </c>
      <c r="AY78" s="340">
        <v>-3160.6999330863473</v>
      </c>
    </row>
    <row r="79" spans="1:51" ht="15.75" x14ac:dyDescent="0.25">
      <c r="A79" s="367">
        <v>46388</v>
      </c>
      <c r="B79" s="361">
        <f t="shared" si="40"/>
        <v>69</v>
      </c>
      <c r="C79" s="368">
        <f t="shared" si="14"/>
        <v>1742010.1246054494</v>
      </c>
      <c r="D79" s="369">
        <v>30928.139241028173</v>
      </c>
      <c r="E79" s="369">
        <f t="shared" si="15"/>
        <v>2441.5092114813515</v>
      </c>
      <c r="F79" s="369">
        <f t="shared" si="24"/>
        <v>28486.630029546821</v>
      </c>
      <c r="G79" s="369">
        <f t="shared" si="30"/>
        <v>350104.31355372031</v>
      </c>
      <c r="H79" s="369">
        <f t="shared" si="17"/>
        <v>1363419.1810221823</v>
      </c>
      <c r="I79" s="369">
        <f t="shared" si="25"/>
        <v>1713523.4945759026</v>
      </c>
      <c r="J79" s="369">
        <v>0</v>
      </c>
      <c r="K79" s="369">
        <v>0</v>
      </c>
      <c r="L79" s="369">
        <v>27547.986024482394</v>
      </c>
      <c r="M79" s="370">
        <f t="shared" si="26"/>
        <v>1515139.2313465406</v>
      </c>
      <c r="P79" s="368">
        <f t="shared" si="18"/>
        <v>30928.139241028173</v>
      </c>
      <c r="Q79" s="369">
        <f t="shared" si="19"/>
        <v>28446.759565859807</v>
      </c>
      <c r="R79" s="369">
        <f t="shared" si="20"/>
        <v>2481.3796751683667</v>
      </c>
      <c r="S79" s="369">
        <f t="shared" si="21"/>
        <v>2441.5092114813515</v>
      </c>
      <c r="T79" s="371">
        <f t="shared" si="22"/>
        <v>2441.5092114813515</v>
      </c>
      <c r="U79" s="370">
        <f t="shared" si="27"/>
        <v>1711081.9853644222</v>
      </c>
      <c r="X79" s="333">
        <v>30928.139241028173</v>
      </c>
      <c r="Y79" s="333"/>
      <c r="Z79" s="333">
        <v>1985.5597468719723</v>
      </c>
      <c r="AA79" s="333">
        <v>-32913.698987900148</v>
      </c>
      <c r="AD79" s="333">
        <f t="shared" si="28"/>
        <v>-27547.986024482394</v>
      </c>
      <c r="AE79" s="333">
        <f t="shared" si="35"/>
        <v>27547.986024482394</v>
      </c>
      <c r="AF79" s="333">
        <f t="shared" si="36"/>
        <v>2441.5092114813515</v>
      </c>
      <c r="AG79" s="333">
        <f t="shared" si="29"/>
        <v>-2441.5092114813515</v>
      </c>
      <c r="AH79" s="333">
        <v>0</v>
      </c>
      <c r="AJ79" s="333">
        <f t="shared" si="23"/>
        <v>0</v>
      </c>
      <c r="AL79" s="340">
        <f t="shared" si="37"/>
        <v>-27547.986024482394</v>
      </c>
      <c r="AM79" s="340">
        <f t="shared" si="31"/>
        <v>27547.986024482394</v>
      </c>
      <c r="AN79" s="372">
        <f t="shared" si="32"/>
        <v>29543.151372621069</v>
      </c>
      <c r="AO79" s="340">
        <f t="shared" si="33"/>
        <v>-1056.5213430744479</v>
      </c>
      <c r="AP79" s="340">
        <f t="shared" si="38"/>
        <v>2441.5092114813515</v>
      </c>
      <c r="AQ79" s="373">
        <f t="shared" si="34"/>
        <v>-30928.139241028173</v>
      </c>
      <c r="AR79" s="340">
        <v>1861.0942</v>
      </c>
      <c r="AS79" s="340">
        <v>-1861.0942</v>
      </c>
      <c r="AU79" s="337">
        <f t="shared" si="39"/>
        <v>-2.0008883439004421E-10</v>
      </c>
      <c r="AX79" s="340">
        <f t="shared" si="41"/>
        <v>0</v>
      </c>
      <c r="AY79" s="340">
        <v>0</v>
      </c>
    </row>
    <row r="80" spans="1:51" ht="15.75" x14ac:dyDescent="0.25">
      <c r="A80" s="367">
        <v>46419</v>
      </c>
      <c r="B80" s="361">
        <f t="shared" si="40"/>
        <v>70</v>
      </c>
      <c r="C80" s="368">
        <f t="shared" si="14"/>
        <v>1713523.4945759026</v>
      </c>
      <c r="D80" s="369">
        <v>30928.139241028173</v>
      </c>
      <c r="E80" s="369">
        <f t="shared" si="15"/>
        <v>2401.5828660735751</v>
      </c>
      <c r="F80" s="369">
        <f t="shared" si="24"/>
        <v>28526.556374954598</v>
      </c>
      <c r="G80" s="369">
        <f t="shared" si="30"/>
        <v>351162.31569799961</v>
      </c>
      <c r="H80" s="369">
        <f t="shared" si="17"/>
        <v>1333834.6225029484</v>
      </c>
      <c r="I80" s="369">
        <f t="shared" si="25"/>
        <v>1684996.9382009481</v>
      </c>
      <c r="J80" s="369">
        <v>0</v>
      </c>
      <c r="K80" s="369">
        <v>0</v>
      </c>
      <c r="L80" s="369">
        <v>27547.986024482394</v>
      </c>
      <c r="M80" s="370">
        <f t="shared" si="26"/>
        <v>1487591.2453220582</v>
      </c>
      <c r="P80" s="368">
        <f t="shared" si="18"/>
        <v>30928.139241028173</v>
      </c>
      <c r="Q80" s="369">
        <f t="shared" si="19"/>
        <v>28486.630029546821</v>
      </c>
      <c r="R80" s="369">
        <f t="shared" si="20"/>
        <v>2441.5092114813515</v>
      </c>
      <c r="S80" s="369">
        <f t="shared" si="21"/>
        <v>2401.5828660735751</v>
      </c>
      <c r="T80" s="371">
        <f t="shared" si="22"/>
        <v>2401.5828660735751</v>
      </c>
      <c r="U80" s="370">
        <f t="shared" si="27"/>
        <v>1682595.3553348754</v>
      </c>
      <c r="X80" s="333">
        <v>30928.139241028173</v>
      </c>
      <c r="Y80" s="333"/>
      <c r="Z80" s="333">
        <v>1985.5597468719723</v>
      </c>
      <c r="AA80" s="333">
        <v>-32913.698987900148</v>
      </c>
      <c r="AD80" s="333">
        <f t="shared" si="28"/>
        <v>-27547.986024482394</v>
      </c>
      <c r="AE80" s="333">
        <f t="shared" si="35"/>
        <v>27547.986024482394</v>
      </c>
      <c r="AF80" s="333">
        <f t="shared" si="36"/>
        <v>2401.5828660735751</v>
      </c>
      <c r="AG80" s="333">
        <f t="shared" si="29"/>
        <v>-2401.5828660735751</v>
      </c>
      <c r="AH80" s="333">
        <v>0</v>
      </c>
      <c r="AJ80" s="333">
        <f t="shared" si="23"/>
        <v>0</v>
      </c>
      <c r="AL80" s="340">
        <f t="shared" si="37"/>
        <v>-27547.986024482394</v>
      </c>
      <c r="AM80" s="340">
        <f t="shared" si="31"/>
        <v>27547.986024482394</v>
      </c>
      <c r="AN80" s="372">
        <f t="shared" si="32"/>
        <v>29584.558519233949</v>
      </c>
      <c r="AO80" s="340">
        <f t="shared" si="33"/>
        <v>-1058.0021442793077</v>
      </c>
      <c r="AP80" s="340">
        <f t="shared" si="38"/>
        <v>2401.5828660735751</v>
      </c>
      <c r="AQ80" s="373">
        <f t="shared" si="34"/>
        <v>-30928.139241028173</v>
      </c>
      <c r="AR80" s="340">
        <v>1861.0942</v>
      </c>
      <c r="AS80" s="340">
        <v>-1861.0942</v>
      </c>
      <c r="AU80" s="337">
        <f t="shared" si="39"/>
        <v>4.3655745685100555E-11</v>
      </c>
      <c r="AX80" s="340">
        <f t="shared" si="41"/>
        <v>0</v>
      </c>
      <c r="AY80" s="340">
        <v>0</v>
      </c>
    </row>
    <row r="81" spans="1:51" ht="15.75" x14ac:dyDescent="0.25">
      <c r="A81" s="367">
        <v>46447</v>
      </c>
      <c r="B81" s="361">
        <f t="shared" si="40"/>
        <v>71</v>
      </c>
      <c r="C81" s="368">
        <f t="shared" ref="C81:C134" si="42">I80</f>
        <v>1684996.9382009481</v>
      </c>
      <c r="D81" s="369">
        <v>30928.139241028173</v>
      </c>
      <c r="E81" s="369">
        <f t="shared" ref="E81:E134" si="43">S81</f>
        <v>2361.6005606222288</v>
      </c>
      <c r="F81" s="369">
        <f t="shared" si="24"/>
        <v>28566.538680405945</v>
      </c>
      <c r="G81" s="369">
        <f t="shared" si="30"/>
        <v>352221.80071894819</v>
      </c>
      <c r="H81" s="369">
        <f t="shared" ref="H81:H134" si="44">I81-G81</f>
        <v>1304208.5988015938</v>
      </c>
      <c r="I81" s="369">
        <f t="shared" si="25"/>
        <v>1656430.399520542</v>
      </c>
      <c r="J81" s="369">
        <v>0</v>
      </c>
      <c r="K81" s="369">
        <v>0</v>
      </c>
      <c r="L81" s="369">
        <v>27547.986024482394</v>
      </c>
      <c r="M81" s="370">
        <f t="shared" si="26"/>
        <v>1460043.2592975758</v>
      </c>
      <c r="P81" s="368">
        <f t="shared" ref="P81:P134" si="45">D81</f>
        <v>30928.139241028173</v>
      </c>
      <c r="Q81" s="369">
        <f t="shared" ref="Q81:Q134" si="46">P81-R81</f>
        <v>28526.556374954598</v>
      </c>
      <c r="R81" s="369">
        <f t="shared" ref="R81:R134" si="47">S80</f>
        <v>2401.5828660735751</v>
      </c>
      <c r="S81" s="369">
        <f t="shared" ref="S81:S133" si="48">U80*($E$7/12)</f>
        <v>2361.6005606222288</v>
      </c>
      <c r="T81" s="371">
        <f t="shared" ref="T81:T134" si="49">T80+S81-R81</f>
        <v>2361.6005606222288</v>
      </c>
      <c r="U81" s="370">
        <f t="shared" si="27"/>
        <v>1654068.7989599209</v>
      </c>
      <c r="X81" s="333">
        <v>30928.139241028173</v>
      </c>
      <c r="Y81" s="333"/>
      <c r="Z81" s="333">
        <v>1985.5597468719723</v>
      </c>
      <c r="AA81" s="333">
        <v>-32913.698987900148</v>
      </c>
      <c r="AD81" s="333">
        <f t="shared" si="28"/>
        <v>-27547.986024482394</v>
      </c>
      <c r="AE81" s="333">
        <f t="shared" si="35"/>
        <v>27547.986024482394</v>
      </c>
      <c r="AF81" s="333">
        <f t="shared" si="36"/>
        <v>2361.6005606222288</v>
      </c>
      <c r="AG81" s="333">
        <f t="shared" si="29"/>
        <v>-2361.6005606222288</v>
      </c>
      <c r="AH81" s="333">
        <v>0</v>
      </c>
      <c r="AJ81" s="333">
        <f t="shared" ref="AJ81:AJ134" si="50">SUM(X81:AH81)</f>
        <v>0</v>
      </c>
      <c r="AL81" s="340">
        <f t="shared" si="37"/>
        <v>-27547.986024482394</v>
      </c>
      <c r="AM81" s="340">
        <f t="shared" si="31"/>
        <v>27547.986024482394</v>
      </c>
      <c r="AN81" s="372">
        <f t="shared" si="32"/>
        <v>29626.023701354628</v>
      </c>
      <c r="AO81" s="340">
        <f t="shared" si="33"/>
        <v>-1059.4850209485739</v>
      </c>
      <c r="AP81" s="340">
        <f t="shared" si="38"/>
        <v>2361.6005606222288</v>
      </c>
      <c r="AQ81" s="373">
        <f t="shared" si="34"/>
        <v>-30928.139241028173</v>
      </c>
      <c r="AR81" s="340">
        <v>1861.0942</v>
      </c>
      <c r="AS81" s="340">
        <v>-1861.0942</v>
      </c>
      <c r="AU81" s="337">
        <f t="shared" si="39"/>
        <v>1.0913936421275139E-10</v>
      </c>
      <c r="AX81" s="340">
        <f t="shared" si="41"/>
        <v>3174.0085083023296</v>
      </c>
      <c r="AY81" s="340">
        <v>-3174.0085083023296</v>
      </c>
    </row>
    <row r="82" spans="1:51" ht="15.75" x14ac:dyDescent="0.25">
      <c r="A82" s="367">
        <v>46478</v>
      </c>
      <c r="B82" s="361">
        <f t="shared" si="40"/>
        <v>72</v>
      </c>
      <c r="C82" s="368">
        <f t="shared" si="42"/>
        <v>1656430.399520542</v>
      </c>
      <c r="D82" s="369">
        <v>30928.139241028173</v>
      </c>
      <c r="E82" s="369">
        <f t="shared" si="43"/>
        <v>2321.5622166947273</v>
      </c>
      <c r="F82" s="369">
        <f t="shared" ref="F82:F134" si="51">D82-E82</f>
        <v>28606.577024333445</v>
      </c>
      <c r="G82" s="369">
        <f t="shared" si="30"/>
        <v>353282.77069493901</v>
      </c>
      <c r="H82" s="369">
        <f t="shared" si="44"/>
        <v>1274541.0518012696</v>
      </c>
      <c r="I82" s="369">
        <f t="shared" ref="I82:I134" si="52">C82-F82</f>
        <v>1627823.8224962086</v>
      </c>
      <c r="J82" s="369">
        <v>0</v>
      </c>
      <c r="K82" s="369">
        <v>0</v>
      </c>
      <c r="L82" s="369">
        <v>27547.986024482394</v>
      </c>
      <c r="M82" s="370">
        <f t="shared" ref="M82:M134" si="53">M81-L82</f>
        <v>1432495.2732730934</v>
      </c>
      <c r="P82" s="368">
        <f t="shared" si="45"/>
        <v>30928.139241028173</v>
      </c>
      <c r="Q82" s="369">
        <f t="shared" si="46"/>
        <v>28566.538680405945</v>
      </c>
      <c r="R82" s="369">
        <f t="shared" si="47"/>
        <v>2361.6005606222288</v>
      </c>
      <c r="S82" s="369">
        <f t="shared" si="48"/>
        <v>2321.5622166947273</v>
      </c>
      <c r="T82" s="371">
        <f t="shared" si="49"/>
        <v>2321.5622166947278</v>
      </c>
      <c r="U82" s="370">
        <f t="shared" ref="U82:U134" si="54">U81-Q82</f>
        <v>1625502.2602795148</v>
      </c>
      <c r="X82" s="333">
        <v>30928.139241028173</v>
      </c>
      <c r="Y82" s="333"/>
      <c r="Z82" s="333">
        <v>1985.5597468719723</v>
      </c>
      <c r="AA82" s="333">
        <v>-32913.698987900148</v>
      </c>
      <c r="AD82" s="333">
        <f t="shared" ref="AD82:AD134" si="55">-L82</f>
        <v>-27547.986024482394</v>
      </c>
      <c r="AE82" s="333">
        <f t="shared" si="35"/>
        <v>27547.986024482394</v>
      </c>
      <c r="AF82" s="333">
        <f t="shared" si="36"/>
        <v>2321.5622166947273</v>
      </c>
      <c r="AG82" s="333">
        <f t="shared" ref="AG82:AG122" si="56">-E82</f>
        <v>-2321.5622166947273</v>
      </c>
      <c r="AH82" s="333">
        <v>0</v>
      </c>
      <c r="AJ82" s="333">
        <f t="shared" si="50"/>
        <v>0</v>
      </c>
      <c r="AL82" s="340">
        <f t="shared" si="37"/>
        <v>-27547.986024482394</v>
      </c>
      <c r="AM82" s="340">
        <f t="shared" si="31"/>
        <v>27547.986024482394</v>
      </c>
      <c r="AN82" s="372">
        <f t="shared" si="32"/>
        <v>29667.547000324121</v>
      </c>
      <c r="AO82" s="340">
        <f t="shared" si="33"/>
        <v>-1060.9699759908253</v>
      </c>
      <c r="AP82" s="340">
        <f t="shared" si="38"/>
        <v>2321.5622166947273</v>
      </c>
      <c r="AQ82" s="373">
        <f t="shared" si="34"/>
        <v>-30928.139241028173</v>
      </c>
      <c r="AR82" s="340">
        <v>1861.0942</v>
      </c>
      <c r="AS82" s="340">
        <v>-1861.0942</v>
      </c>
      <c r="AU82" s="337">
        <f t="shared" si="39"/>
        <v>-1.4915713109076023E-10</v>
      </c>
      <c r="AX82" s="340">
        <f t="shared" si="41"/>
        <v>0</v>
      </c>
      <c r="AY82" s="340">
        <v>0</v>
      </c>
    </row>
    <row r="83" spans="1:51" ht="15.75" x14ac:dyDescent="0.25">
      <c r="A83" s="367">
        <v>46508</v>
      </c>
      <c r="B83" s="361">
        <f t="shared" si="40"/>
        <v>73</v>
      </c>
      <c r="C83" s="368">
        <f t="shared" si="42"/>
        <v>1627823.8224962086</v>
      </c>
      <c r="D83" s="369">
        <v>31495.440398951312</v>
      </c>
      <c r="E83" s="369">
        <f t="shared" si="43"/>
        <v>2281.4677557485561</v>
      </c>
      <c r="F83" s="369">
        <f t="shared" si="51"/>
        <v>29213.972643202756</v>
      </c>
      <c r="G83" s="369">
        <f t="shared" si="30"/>
        <v>354357.98903331155</v>
      </c>
      <c r="H83" s="369">
        <f t="shared" si="44"/>
        <v>1244251.8608196941</v>
      </c>
      <c r="I83" s="369">
        <f t="shared" si="52"/>
        <v>1598609.8498530057</v>
      </c>
      <c r="J83" s="369">
        <v>0</v>
      </c>
      <c r="K83" s="369">
        <v>0</v>
      </c>
      <c r="L83" s="369">
        <v>27547.986024482394</v>
      </c>
      <c r="M83" s="370">
        <f t="shared" si="53"/>
        <v>1404947.287248611</v>
      </c>
      <c r="P83" s="368">
        <f t="shared" si="45"/>
        <v>31495.440398951312</v>
      </c>
      <c r="Q83" s="369">
        <f t="shared" si="46"/>
        <v>29173.878182256583</v>
      </c>
      <c r="R83" s="369">
        <f t="shared" si="47"/>
        <v>2321.5622166947273</v>
      </c>
      <c r="S83" s="369">
        <f t="shared" si="48"/>
        <v>2281.4677557485561</v>
      </c>
      <c r="T83" s="371">
        <f t="shared" si="49"/>
        <v>2281.467755748557</v>
      </c>
      <c r="U83" s="370">
        <f t="shared" si="54"/>
        <v>1596328.3820972582</v>
      </c>
      <c r="X83" s="333">
        <v>31495.440398951312</v>
      </c>
      <c r="Y83" s="333"/>
      <c r="Z83" s="333">
        <v>2025.2708279265921</v>
      </c>
      <c r="AA83" s="333">
        <v>-33520.711226877902</v>
      </c>
      <c r="AD83" s="333">
        <f t="shared" si="55"/>
        <v>-27547.986024482394</v>
      </c>
      <c r="AE83" s="333">
        <f t="shared" si="35"/>
        <v>27547.986024482394</v>
      </c>
      <c r="AF83" s="333">
        <f t="shared" si="36"/>
        <v>2281.4677557485561</v>
      </c>
      <c r="AG83" s="333">
        <f t="shared" si="56"/>
        <v>-2281.4677557485561</v>
      </c>
      <c r="AH83" s="333">
        <v>0</v>
      </c>
      <c r="AJ83" s="333">
        <f t="shared" si="50"/>
        <v>0</v>
      </c>
      <c r="AL83" s="340">
        <f t="shared" si="37"/>
        <v>-27547.986024482394</v>
      </c>
      <c r="AM83" s="340">
        <f t="shared" si="31"/>
        <v>27547.986024482394</v>
      </c>
      <c r="AN83" s="372">
        <f t="shared" si="32"/>
        <v>30289.190981575521</v>
      </c>
      <c r="AO83" s="340">
        <f t="shared" si="33"/>
        <v>-1075.2183383725351</v>
      </c>
      <c r="AP83" s="340">
        <f t="shared" si="38"/>
        <v>2281.4677557485561</v>
      </c>
      <c r="AQ83" s="373">
        <f t="shared" si="34"/>
        <v>-31495.440398951312</v>
      </c>
      <c r="AR83" s="340">
        <v>1898.6856000000002</v>
      </c>
      <c r="AS83" s="340">
        <v>-1898.6856000000002</v>
      </c>
      <c r="AU83" s="337">
        <f t="shared" si="39"/>
        <v>2.2919266484677792E-10</v>
      </c>
      <c r="AX83" s="340">
        <f t="shared" si="41"/>
        <v>0</v>
      </c>
      <c r="AY83" s="340">
        <v>0</v>
      </c>
    </row>
    <row r="84" spans="1:51" ht="15.75" x14ac:dyDescent="0.25">
      <c r="A84" s="367">
        <v>46539</v>
      </c>
      <c r="B84" s="361">
        <f t="shared" si="40"/>
        <v>74</v>
      </c>
      <c r="C84" s="368">
        <f t="shared" si="42"/>
        <v>1598609.8498530057</v>
      </c>
      <c r="D84" s="369">
        <v>31495.440398951312</v>
      </c>
      <c r="E84" s="369">
        <f t="shared" si="43"/>
        <v>2240.5208656645586</v>
      </c>
      <c r="F84" s="369">
        <f t="shared" si="51"/>
        <v>29254.919533286753</v>
      </c>
      <c r="G84" s="369">
        <f t="shared" si="30"/>
        <v>355434.71440332819</v>
      </c>
      <c r="H84" s="369">
        <f t="shared" si="44"/>
        <v>1213920.2159163908</v>
      </c>
      <c r="I84" s="369">
        <f t="shared" si="52"/>
        <v>1569354.930319719</v>
      </c>
      <c r="J84" s="369">
        <v>0</v>
      </c>
      <c r="K84" s="369">
        <v>0</v>
      </c>
      <c r="L84" s="369">
        <v>27547.986024482394</v>
      </c>
      <c r="M84" s="370">
        <f t="shared" si="53"/>
        <v>1377399.3012241286</v>
      </c>
      <c r="P84" s="368">
        <f t="shared" si="45"/>
        <v>31495.440398951312</v>
      </c>
      <c r="Q84" s="369">
        <f t="shared" si="46"/>
        <v>29213.972643202756</v>
      </c>
      <c r="R84" s="369">
        <f t="shared" si="47"/>
        <v>2281.4677557485561</v>
      </c>
      <c r="S84" s="369">
        <f t="shared" si="48"/>
        <v>2240.5208656645586</v>
      </c>
      <c r="T84" s="371">
        <f t="shared" si="49"/>
        <v>2240.5208656645596</v>
      </c>
      <c r="U84" s="370">
        <f t="shared" si="54"/>
        <v>1567114.4094540554</v>
      </c>
      <c r="X84" s="333">
        <v>31495.440398951312</v>
      </c>
      <c r="Y84" s="333"/>
      <c r="Z84" s="333">
        <v>2025.2708279265921</v>
      </c>
      <c r="AA84" s="333">
        <v>-33520.711226877902</v>
      </c>
      <c r="AD84" s="333">
        <f t="shared" si="55"/>
        <v>-27547.986024482394</v>
      </c>
      <c r="AE84" s="333">
        <f t="shared" si="35"/>
        <v>27547.986024482394</v>
      </c>
      <c r="AF84" s="333">
        <f t="shared" si="36"/>
        <v>2240.5208656645586</v>
      </c>
      <c r="AG84" s="333">
        <f t="shared" si="56"/>
        <v>-2240.5208656645586</v>
      </c>
      <c r="AH84" s="333">
        <v>0</v>
      </c>
      <c r="AJ84" s="333">
        <f t="shared" si="50"/>
        <v>0</v>
      </c>
      <c r="AL84" s="340">
        <f t="shared" si="37"/>
        <v>-27547.986024482394</v>
      </c>
      <c r="AM84" s="340">
        <f t="shared" si="31"/>
        <v>27547.986024482394</v>
      </c>
      <c r="AN84" s="372">
        <f t="shared" si="32"/>
        <v>30331.644903303357</v>
      </c>
      <c r="AO84" s="340">
        <f t="shared" si="33"/>
        <v>-1076.7253700166475</v>
      </c>
      <c r="AP84" s="340">
        <f t="shared" si="38"/>
        <v>2240.5208656645586</v>
      </c>
      <c r="AQ84" s="373">
        <f t="shared" si="34"/>
        <v>-31495.440398951312</v>
      </c>
      <c r="AR84" s="340">
        <v>1898.6856000000002</v>
      </c>
      <c r="AS84" s="340">
        <v>-1898.6856000000002</v>
      </c>
      <c r="AU84" s="337">
        <f t="shared" si="39"/>
        <v>-4.3655745685100555E-11</v>
      </c>
      <c r="AX84" s="340">
        <f t="shared" si="41"/>
        <v>3212.9136843800079</v>
      </c>
      <c r="AY84" s="340">
        <v>-3212.9136843800079</v>
      </c>
    </row>
    <row r="85" spans="1:51" ht="15.75" x14ac:dyDescent="0.25">
      <c r="A85" s="367">
        <v>46569</v>
      </c>
      <c r="B85" s="361">
        <f t="shared" si="40"/>
        <v>75</v>
      </c>
      <c r="C85" s="368">
        <f t="shared" si="42"/>
        <v>1569354.930319719</v>
      </c>
      <c r="D85" s="369">
        <v>31495.440398951312</v>
      </c>
      <c r="E85" s="369">
        <f t="shared" si="43"/>
        <v>2199.5177011464566</v>
      </c>
      <c r="F85" s="369">
        <f t="shared" si="51"/>
        <v>29295.922697804854</v>
      </c>
      <c r="G85" s="369">
        <f t="shared" si="30"/>
        <v>356512.94889211352</v>
      </c>
      <c r="H85" s="369">
        <f t="shared" si="44"/>
        <v>1183546.0587298006</v>
      </c>
      <c r="I85" s="369">
        <f t="shared" si="52"/>
        <v>1540059.0076219141</v>
      </c>
      <c r="J85" s="369">
        <v>0</v>
      </c>
      <c r="K85" s="369">
        <v>0</v>
      </c>
      <c r="L85" s="369">
        <v>27547.986024482394</v>
      </c>
      <c r="M85" s="370">
        <f t="shared" si="53"/>
        <v>1349851.3151996462</v>
      </c>
      <c r="P85" s="368">
        <f t="shared" si="45"/>
        <v>31495.440398951312</v>
      </c>
      <c r="Q85" s="369">
        <f t="shared" si="46"/>
        <v>29254.919533286753</v>
      </c>
      <c r="R85" s="369">
        <f t="shared" si="47"/>
        <v>2240.5208656645586</v>
      </c>
      <c r="S85" s="369">
        <f t="shared" si="48"/>
        <v>2199.5177011464566</v>
      </c>
      <c r="T85" s="371">
        <f t="shared" si="49"/>
        <v>2199.5177011464571</v>
      </c>
      <c r="U85" s="370">
        <f t="shared" si="54"/>
        <v>1537859.4899207687</v>
      </c>
      <c r="X85" s="333">
        <v>31495.440398951312</v>
      </c>
      <c r="Y85" s="333"/>
      <c r="Z85" s="333">
        <v>2025.2708279265921</v>
      </c>
      <c r="AA85" s="333">
        <v>-33520.711226877902</v>
      </c>
      <c r="AD85" s="333">
        <f t="shared" si="55"/>
        <v>-27547.986024482394</v>
      </c>
      <c r="AE85" s="333">
        <f t="shared" si="35"/>
        <v>27547.986024482394</v>
      </c>
      <c r="AF85" s="333">
        <f t="shared" si="36"/>
        <v>2199.5177011464566</v>
      </c>
      <c r="AG85" s="333">
        <f t="shared" si="56"/>
        <v>-2199.5177011464566</v>
      </c>
      <c r="AH85" s="333">
        <v>0</v>
      </c>
      <c r="AJ85" s="333">
        <f t="shared" si="50"/>
        <v>0</v>
      </c>
      <c r="AL85" s="340">
        <f t="shared" si="37"/>
        <v>-27547.986024482394</v>
      </c>
      <c r="AM85" s="340">
        <f t="shared" si="31"/>
        <v>27547.986024482394</v>
      </c>
      <c r="AN85" s="372">
        <f t="shared" si="32"/>
        <v>30374.157186590135</v>
      </c>
      <c r="AO85" s="340">
        <f t="shared" si="33"/>
        <v>-1078.2344887853251</v>
      </c>
      <c r="AP85" s="340">
        <f t="shared" si="38"/>
        <v>2199.5177011464566</v>
      </c>
      <c r="AQ85" s="373">
        <f t="shared" si="34"/>
        <v>-31495.440398951312</v>
      </c>
      <c r="AR85" s="340">
        <v>1898.6856000000002</v>
      </c>
      <c r="AS85" s="340">
        <v>-1898.6856000000002</v>
      </c>
      <c r="AU85" s="337">
        <f t="shared" si="39"/>
        <v>-4.7293724492192268E-11</v>
      </c>
      <c r="AX85" s="340">
        <f t="shared" si="41"/>
        <v>0</v>
      </c>
      <c r="AY85" s="340">
        <v>0</v>
      </c>
    </row>
    <row r="86" spans="1:51" ht="15.75" x14ac:dyDescent="0.25">
      <c r="A86" s="367">
        <v>46600</v>
      </c>
      <c r="B86" s="361">
        <f t="shared" si="40"/>
        <v>76</v>
      </c>
      <c r="C86" s="368">
        <f t="shared" si="42"/>
        <v>1540059.0076219141</v>
      </c>
      <c r="D86" s="369">
        <v>31495.440398951312</v>
      </c>
      <c r="E86" s="369">
        <f t="shared" si="43"/>
        <v>2158.4570657704494</v>
      </c>
      <c r="F86" s="369">
        <f t="shared" si="51"/>
        <v>29336.983333180862</v>
      </c>
      <c r="G86" s="369">
        <f t="shared" si="30"/>
        <v>357592.69461485627</v>
      </c>
      <c r="H86" s="369">
        <f t="shared" si="44"/>
        <v>1153129.329673877</v>
      </c>
      <c r="I86" s="369">
        <f t="shared" si="52"/>
        <v>1510722.0242887333</v>
      </c>
      <c r="J86" s="369">
        <v>0</v>
      </c>
      <c r="K86" s="369">
        <v>0</v>
      </c>
      <c r="L86" s="369">
        <v>27547.986024482394</v>
      </c>
      <c r="M86" s="370">
        <f t="shared" si="53"/>
        <v>1322303.3291751638</v>
      </c>
      <c r="P86" s="368">
        <f t="shared" si="45"/>
        <v>31495.440398951312</v>
      </c>
      <c r="Q86" s="369">
        <f t="shared" si="46"/>
        <v>29295.922697804854</v>
      </c>
      <c r="R86" s="369">
        <f t="shared" si="47"/>
        <v>2199.5177011464566</v>
      </c>
      <c r="S86" s="369">
        <f t="shared" si="48"/>
        <v>2158.4570657704494</v>
      </c>
      <c r="T86" s="371">
        <f t="shared" si="49"/>
        <v>2158.4570657704498</v>
      </c>
      <c r="U86" s="370">
        <f t="shared" si="54"/>
        <v>1508563.5672229638</v>
      </c>
      <c r="X86" s="333">
        <v>31495.440398951312</v>
      </c>
      <c r="Y86" s="333"/>
      <c r="Z86" s="333">
        <v>2025.2708279265921</v>
      </c>
      <c r="AA86" s="333">
        <v>-33520.711226877902</v>
      </c>
      <c r="AD86" s="333">
        <f t="shared" si="55"/>
        <v>-27547.986024482394</v>
      </c>
      <c r="AE86" s="333">
        <f t="shared" si="35"/>
        <v>27547.986024482394</v>
      </c>
      <c r="AF86" s="333">
        <f t="shared" si="36"/>
        <v>2158.4570657704494</v>
      </c>
      <c r="AG86" s="333">
        <f t="shared" si="56"/>
        <v>-2158.4570657704494</v>
      </c>
      <c r="AH86" s="333">
        <v>0</v>
      </c>
      <c r="AJ86" s="333">
        <f t="shared" si="50"/>
        <v>0</v>
      </c>
      <c r="AL86" s="340">
        <f t="shared" si="37"/>
        <v>-27547.986024482394</v>
      </c>
      <c r="AM86" s="340">
        <f t="shared" si="31"/>
        <v>27547.986024482394</v>
      </c>
      <c r="AN86" s="372">
        <f t="shared" si="32"/>
        <v>30416.729055923643</v>
      </c>
      <c r="AO86" s="340">
        <f t="shared" si="33"/>
        <v>-1079.7457227427512</v>
      </c>
      <c r="AP86" s="340">
        <f t="shared" si="38"/>
        <v>2158.4570657704494</v>
      </c>
      <c r="AQ86" s="373">
        <f t="shared" si="34"/>
        <v>-31495.440398951312</v>
      </c>
      <c r="AR86" s="340">
        <v>1898.6856000000002</v>
      </c>
      <c r="AS86" s="340">
        <v>-1898.6856000000002</v>
      </c>
      <c r="AU86" s="337">
        <f t="shared" si="39"/>
        <v>2.9103830456733704E-11</v>
      </c>
      <c r="AX86" s="340">
        <f t="shared" si="41"/>
        <v>0</v>
      </c>
      <c r="AY86" s="340">
        <v>0</v>
      </c>
    </row>
    <row r="87" spans="1:51" ht="15.75" x14ac:dyDescent="0.25">
      <c r="A87" s="367">
        <v>46631</v>
      </c>
      <c r="B87" s="361">
        <f t="shared" si="40"/>
        <v>77</v>
      </c>
      <c r="C87" s="368">
        <f t="shared" si="42"/>
        <v>1510722.0242887333</v>
      </c>
      <c r="D87" s="369">
        <v>31495.440398951312</v>
      </c>
      <c r="E87" s="369">
        <f t="shared" si="43"/>
        <v>2117.3388805527611</v>
      </c>
      <c r="F87" s="369">
        <f t="shared" si="51"/>
        <v>29378.101518398551</v>
      </c>
      <c r="G87" s="369">
        <f t="shared" si="30"/>
        <v>358673.9536896745</v>
      </c>
      <c r="H87" s="369">
        <f t="shared" si="44"/>
        <v>1122669.96908066</v>
      </c>
      <c r="I87" s="369">
        <f t="shared" si="52"/>
        <v>1481343.9227703346</v>
      </c>
      <c r="J87" s="369">
        <v>0</v>
      </c>
      <c r="K87" s="369">
        <v>0</v>
      </c>
      <c r="L87" s="369">
        <v>27547.986024482394</v>
      </c>
      <c r="M87" s="370">
        <f t="shared" si="53"/>
        <v>1294755.3431506814</v>
      </c>
      <c r="P87" s="368">
        <f t="shared" si="45"/>
        <v>31495.440398951312</v>
      </c>
      <c r="Q87" s="369">
        <f t="shared" si="46"/>
        <v>29336.983333180862</v>
      </c>
      <c r="R87" s="369">
        <f t="shared" si="47"/>
        <v>2158.4570657704494</v>
      </c>
      <c r="S87" s="369">
        <f t="shared" si="48"/>
        <v>2117.3388805527611</v>
      </c>
      <c r="T87" s="371">
        <f t="shared" si="49"/>
        <v>2117.3388805527616</v>
      </c>
      <c r="U87" s="370">
        <f t="shared" si="54"/>
        <v>1479226.5838897829</v>
      </c>
      <c r="X87" s="333">
        <v>31495.440398951312</v>
      </c>
      <c r="Y87" s="333"/>
      <c r="Z87" s="333">
        <v>2025.2708279265921</v>
      </c>
      <c r="AA87" s="333">
        <v>-33520.711226877902</v>
      </c>
      <c r="AD87" s="333">
        <f t="shared" si="55"/>
        <v>-27547.986024482394</v>
      </c>
      <c r="AE87" s="333">
        <f t="shared" si="35"/>
        <v>27547.986024482394</v>
      </c>
      <c r="AF87" s="333">
        <f t="shared" si="36"/>
        <v>2117.3388805527611</v>
      </c>
      <c r="AG87" s="333">
        <f t="shared" si="56"/>
        <v>-2117.3388805527611</v>
      </c>
      <c r="AH87" s="333">
        <v>0</v>
      </c>
      <c r="AJ87" s="333">
        <f t="shared" si="50"/>
        <v>0</v>
      </c>
      <c r="AL87" s="340">
        <f t="shared" si="37"/>
        <v>-27547.986024482394</v>
      </c>
      <c r="AM87" s="340">
        <f t="shared" si="31"/>
        <v>27547.986024482394</v>
      </c>
      <c r="AN87" s="372">
        <f t="shared" si="32"/>
        <v>30459.360593216959</v>
      </c>
      <c r="AO87" s="340">
        <f t="shared" si="33"/>
        <v>-1081.2590748182265</v>
      </c>
      <c r="AP87" s="340">
        <f t="shared" si="38"/>
        <v>2117.3388805527611</v>
      </c>
      <c r="AQ87" s="373">
        <f t="shared" si="34"/>
        <v>-31495.440398951312</v>
      </c>
      <c r="AR87" s="340">
        <v>1898.6856000000002</v>
      </c>
      <c r="AS87" s="340">
        <v>-1898.6856000000002</v>
      </c>
      <c r="AU87" s="337">
        <f t="shared" si="39"/>
        <v>1.8189894035458565E-10</v>
      </c>
      <c r="AX87" s="340">
        <f t="shared" si="41"/>
        <v>3239.2392863463028</v>
      </c>
      <c r="AY87" s="340">
        <v>-3239.2392863463028</v>
      </c>
    </row>
    <row r="88" spans="1:51" ht="15.75" x14ac:dyDescent="0.25">
      <c r="A88" s="367">
        <v>46661</v>
      </c>
      <c r="B88" s="361">
        <f t="shared" si="40"/>
        <v>78</v>
      </c>
      <c r="C88" s="368">
        <f t="shared" si="42"/>
        <v>1481343.9227703346</v>
      </c>
      <c r="D88" s="369">
        <v>31495.440398951312</v>
      </c>
      <c r="E88" s="369">
        <f t="shared" si="43"/>
        <v>2076.163064830379</v>
      </c>
      <c r="F88" s="369">
        <f t="shared" si="51"/>
        <v>29419.277334120932</v>
      </c>
      <c r="G88" s="369">
        <f t="shared" si="30"/>
        <v>359756.72823765513</v>
      </c>
      <c r="H88" s="369">
        <f t="shared" si="44"/>
        <v>1092167.9171985588</v>
      </c>
      <c r="I88" s="369">
        <f t="shared" si="52"/>
        <v>1451924.6454362138</v>
      </c>
      <c r="J88" s="369">
        <v>0</v>
      </c>
      <c r="K88" s="369">
        <v>0</v>
      </c>
      <c r="L88" s="369">
        <v>27547.986024482394</v>
      </c>
      <c r="M88" s="370">
        <f t="shared" si="53"/>
        <v>1267207.3571261989</v>
      </c>
      <c r="P88" s="368">
        <f t="shared" si="45"/>
        <v>31495.440398951312</v>
      </c>
      <c r="Q88" s="369">
        <f t="shared" si="46"/>
        <v>29378.101518398551</v>
      </c>
      <c r="R88" s="369">
        <f t="shared" si="47"/>
        <v>2117.3388805527611</v>
      </c>
      <c r="S88" s="369">
        <f t="shared" si="48"/>
        <v>2076.163064830379</v>
      </c>
      <c r="T88" s="371">
        <f t="shared" si="49"/>
        <v>2076.1630648303799</v>
      </c>
      <c r="U88" s="370">
        <f t="shared" si="54"/>
        <v>1449848.4823713843</v>
      </c>
      <c r="X88" s="333">
        <v>31495.440398951312</v>
      </c>
      <c r="Y88" s="333"/>
      <c r="Z88" s="333">
        <v>2025.2708279265921</v>
      </c>
      <c r="AA88" s="333">
        <v>-33520.711226877902</v>
      </c>
      <c r="AD88" s="333">
        <f t="shared" si="55"/>
        <v>-27547.986024482394</v>
      </c>
      <c r="AE88" s="333">
        <f t="shared" si="35"/>
        <v>27547.986024482394</v>
      </c>
      <c r="AF88" s="333">
        <f t="shared" si="36"/>
        <v>2076.163064830379</v>
      </c>
      <c r="AG88" s="333">
        <f t="shared" si="56"/>
        <v>-2076.163064830379</v>
      </c>
      <c r="AH88" s="333">
        <v>0</v>
      </c>
      <c r="AJ88" s="333">
        <f t="shared" si="50"/>
        <v>0</v>
      </c>
      <c r="AL88" s="340">
        <f t="shared" si="37"/>
        <v>-27547.986024482394</v>
      </c>
      <c r="AM88" s="340">
        <f t="shared" si="31"/>
        <v>27547.986024482394</v>
      </c>
      <c r="AN88" s="372">
        <f t="shared" si="32"/>
        <v>30502.051882101223</v>
      </c>
      <c r="AO88" s="340">
        <f t="shared" si="33"/>
        <v>-1082.7745479806326</v>
      </c>
      <c r="AP88" s="340">
        <f t="shared" si="38"/>
        <v>2076.163064830379</v>
      </c>
      <c r="AQ88" s="373">
        <f t="shared" si="34"/>
        <v>-31495.440398951312</v>
      </c>
      <c r="AR88" s="340">
        <v>1898.6856000000002</v>
      </c>
      <c r="AS88" s="340">
        <v>-1898.6856000000002</v>
      </c>
      <c r="AU88" s="337">
        <f t="shared" si="39"/>
        <v>-3.4197000786662102E-10</v>
      </c>
      <c r="AX88" s="340">
        <f t="shared" si="41"/>
        <v>0</v>
      </c>
      <c r="AY88" s="340">
        <v>0</v>
      </c>
    </row>
    <row r="89" spans="1:51" ht="15.75" x14ac:dyDescent="0.25">
      <c r="A89" s="367">
        <v>46692</v>
      </c>
      <c r="B89" s="361">
        <f t="shared" si="40"/>
        <v>79</v>
      </c>
      <c r="C89" s="368">
        <f t="shared" si="42"/>
        <v>1451924.6454362138</v>
      </c>
      <c r="D89" s="369">
        <v>31495.440398951312</v>
      </c>
      <c r="E89" s="369">
        <f t="shared" si="43"/>
        <v>2034.929537829433</v>
      </c>
      <c r="F89" s="369">
        <f t="shared" si="51"/>
        <v>29460.510861121878</v>
      </c>
      <c r="G89" s="369">
        <f t="shared" si="30"/>
        <v>360841.02038285782</v>
      </c>
      <c r="H89" s="369">
        <f t="shared" si="44"/>
        <v>1061623.1141922341</v>
      </c>
      <c r="I89" s="369">
        <f t="shared" si="52"/>
        <v>1422464.134575092</v>
      </c>
      <c r="J89" s="369">
        <v>0</v>
      </c>
      <c r="K89" s="369">
        <v>0</v>
      </c>
      <c r="L89" s="369">
        <v>27547.986024482394</v>
      </c>
      <c r="M89" s="370">
        <f t="shared" si="53"/>
        <v>1239659.3711017165</v>
      </c>
      <c r="P89" s="368">
        <f t="shared" si="45"/>
        <v>31495.440398951312</v>
      </c>
      <c r="Q89" s="369">
        <f t="shared" si="46"/>
        <v>29419.277334120932</v>
      </c>
      <c r="R89" s="369">
        <f t="shared" si="47"/>
        <v>2076.163064830379</v>
      </c>
      <c r="S89" s="369">
        <f t="shared" si="48"/>
        <v>2034.929537829433</v>
      </c>
      <c r="T89" s="371">
        <f t="shared" si="49"/>
        <v>2034.9295378294337</v>
      </c>
      <c r="U89" s="370">
        <f t="shared" si="54"/>
        <v>1420429.2050372635</v>
      </c>
      <c r="X89" s="333">
        <v>31495.440398951312</v>
      </c>
      <c r="Y89" s="333"/>
      <c r="Z89" s="333">
        <v>2025.2708279265921</v>
      </c>
      <c r="AA89" s="333">
        <v>-33520.711226877902</v>
      </c>
      <c r="AD89" s="333">
        <f t="shared" si="55"/>
        <v>-27547.986024482394</v>
      </c>
      <c r="AE89" s="333">
        <f t="shared" si="35"/>
        <v>27547.986024482394</v>
      </c>
      <c r="AF89" s="333">
        <f t="shared" si="36"/>
        <v>2034.929537829433</v>
      </c>
      <c r="AG89" s="333">
        <f t="shared" si="56"/>
        <v>-2034.929537829433</v>
      </c>
      <c r="AH89" s="333">
        <v>0</v>
      </c>
      <c r="AJ89" s="333">
        <f t="shared" si="50"/>
        <v>0</v>
      </c>
      <c r="AL89" s="340">
        <f t="shared" si="37"/>
        <v>-27547.986024482394</v>
      </c>
      <c r="AM89" s="340">
        <f t="shared" si="31"/>
        <v>27547.986024482394</v>
      </c>
      <c r="AN89" s="372">
        <f t="shared" si="32"/>
        <v>30544.803006324684</v>
      </c>
      <c r="AO89" s="340">
        <f t="shared" si="33"/>
        <v>-1084.2921452026931</v>
      </c>
      <c r="AP89" s="340">
        <f t="shared" si="38"/>
        <v>2034.929537829433</v>
      </c>
      <c r="AQ89" s="373">
        <f t="shared" si="34"/>
        <v>-31495.440398951312</v>
      </c>
      <c r="AR89" s="340">
        <v>1898.6856000000002</v>
      </c>
      <c r="AS89" s="340">
        <v>-1898.6856000000002</v>
      </c>
      <c r="AU89" s="337">
        <f t="shared" si="39"/>
        <v>1.127773430198431E-10</v>
      </c>
      <c r="AX89" s="340">
        <f t="shared" si="41"/>
        <v>0</v>
      </c>
      <c r="AY89" s="340">
        <v>0</v>
      </c>
    </row>
    <row r="90" spans="1:51" ht="15.75" x14ac:dyDescent="0.25">
      <c r="A90" s="367">
        <v>46722</v>
      </c>
      <c r="B90" s="361">
        <f t="shared" si="40"/>
        <v>80</v>
      </c>
      <c r="C90" s="368">
        <f t="shared" si="42"/>
        <v>1422464.134575092</v>
      </c>
      <c r="D90" s="369">
        <v>31495.440398951312</v>
      </c>
      <c r="E90" s="369">
        <f t="shared" si="43"/>
        <v>1993.6382186628393</v>
      </c>
      <c r="F90" s="369">
        <f t="shared" si="51"/>
        <v>29501.802180288472</v>
      </c>
      <c r="G90" s="369">
        <f t="shared" si="30"/>
        <v>361926.83225231949</v>
      </c>
      <c r="H90" s="369">
        <f t="shared" si="44"/>
        <v>1031035.5001424842</v>
      </c>
      <c r="I90" s="369">
        <f t="shared" si="52"/>
        <v>1392962.3323948036</v>
      </c>
      <c r="J90" s="369">
        <v>0</v>
      </c>
      <c r="K90" s="369">
        <v>0</v>
      </c>
      <c r="L90" s="369">
        <v>27547.986024482394</v>
      </c>
      <c r="M90" s="370">
        <f t="shared" si="53"/>
        <v>1212111.3850772341</v>
      </c>
      <c r="P90" s="368">
        <f t="shared" si="45"/>
        <v>31495.440398951312</v>
      </c>
      <c r="Q90" s="369">
        <f t="shared" si="46"/>
        <v>29460.510861121878</v>
      </c>
      <c r="R90" s="369">
        <f t="shared" si="47"/>
        <v>2034.929537829433</v>
      </c>
      <c r="S90" s="369">
        <f t="shared" si="48"/>
        <v>1993.6382186628393</v>
      </c>
      <c r="T90" s="371">
        <f t="shared" si="49"/>
        <v>1993.63821866284</v>
      </c>
      <c r="U90" s="370">
        <f t="shared" si="54"/>
        <v>1390968.6941761416</v>
      </c>
      <c r="X90" s="333">
        <v>31495.440398951312</v>
      </c>
      <c r="Y90" s="333"/>
      <c r="Z90" s="333">
        <v>2025.2708279265921</v>
      </c>
      <c r="AA90" s="333">
        <v>-33520.711226877902</v>
      </c>
      <c r="AD90" s="333">
        <f t="shared" si="55"/>
        <v>-27547.986024482394</v>
      </c>
      <c r="AE90" s="333">
        <f t="shared" si="35"/>
        <v>27547.986024482394</v>
      </c>
      <c r="AF90" s="333">
        <f t="shared" si="36"/>
        <v>1993.6382186628393</v>
      </c>
      <c r="AG90" s="333">
        <f t="shared" si="56"/>
        <v>-1993.6382186628393</v>
      </c>
      <c r="AH90" s="333">
        <v>0</v>
      </c>
      <c r="AJ90" s="333">
        <f t="shared" si="50"/>
        <v>0</v>
      </c>
      <c r="AL90" s="340">
        <f t="shared" si="37"/>
        <v>-27547.986024482394</v>
      </c>
      <c r="AM90" s="340">
        <f t="shared" si="31"/>
        <v>27547.986024482394</v>
      </c>
      <c r="AN90" s="372">
        <f t="shared" si="32"/>
        <v>30587.614049749915</v>
      </c>
      <c r="AO90" s="340">
        <f t="shared" si="33"/>
        <v>-1085.8118694616714</v>
      </c>
      <c r="AP90" s="340">
        <f t="shared" si="38"/>
        <v>1993.6382186628393</v>
      </c>
      <c r="AQ90" s="373">
        <f t="shared" si="34"/>
        <v>-31495.440398951312</v>
      </c>
      <c r="AR90" s="340">
        <v>1898.6856000000002</v>
      </c>
      <c r="AS90" s="340">
        <v>-1898.6856000000002</v>
      </c>
      <c r="AU90" s="337">
        <f t="shared" si="39"/>
        <v>-2.2919266484677792E-10</v>
      </c>
      <c r="AX90" s="340">
        <f t="shared" si="41"/>
        <v>3252.8785626449971</v>
      </c>
      <c r="AY90" s="340">
        <v>-3252.8785626449971</v>
      </c>
    </row>
    <row r="91" spans="1:51" ht="15.75" x14ac:dyDescent="0.25">
      <c r="A91" s="367">
        <v>46753</v>
      </c>
      <c r="B91" s="361">
        <f t="shared" si="40"/>
        <v>81</v>
      </c>
      <c r="C91" s="368">
        <f t="shared" si="42"/>
        <v>1392962.3323948036</v>
      </c>
      <c r="D91" s="369">
        <v>31495.440398951312</v>
      </c>
      <c r="E91" s="369">
        <f t="shared" si="43"/>
        <v>1952.2890263301435</v>
      </c>
      <c r="F91" s="369">
        <f t="shared" si="51"/>
        <v>29543.151372621167</v>
      </c>
      <c r="G91" s="369">
        <f t="shared" si="30"/>
        <v>363014.16597605811</v>
      </c>
      <c r="H91" s="369">
        <f t="shared" si="44"/>
        <v>1000405.0150461245</v>
      </c>
      <c r="I91" s="369">
        <f t="shared" si="52"/>
        <v>1363419.1810221826</v>
      </c>
      <c r="J91" s="369">
        <v>0</v>
      </c>
      <c r="K91" s="369">
        <v>0</v>
      </c>
      <c r="L91" s="369">
        <v>27547.986024482394</v>
      </c>
      <c r="M91" s="370">
        <f t="shared" si="53"/>
        <v>1184563.3990527517</v>
      </c>
      <c r="P91" s="368">
        <f t="shared" si="45"/>
        <v>31495.440398951312</v>
      </c>
      <c r="Q91" s="369">
        <f t="shared" si="46"/>
        <v>29501.802180288472</v>
      </c>
      <c r="R91" s="369">
        <f t="shared" si="47"/>
        <v>1993.6382186628393</v>
      </c>
      <c r="S91" s="369">
        <f t="shared" si="48"/>
        <v>1952.2890263301435</v>
      </c>
      <c r="T91" s="371">
        <f t="shared" si="49"/>
        <v>1952.2890263301442</v>
      </c>
      <c r="U91" s="370">
        <f t="shared" si="54"/>
        <v>1361466.8919958533</v>
      </c>
      <c r="X91" s="333">
        <v>31495.440398951312</v>
      </c>
      <c r="Y91" s="333"/>
      <c r="Z91" s="333">
        <v>2025.2708279265921</v>
      </c>
      <c r="AA91" s="333">
        <v>-33520.711226877902</v>
      </c>
      <c r="AD91" s="333">
        <f t="shared" si="55"/>
        <v>-27547.986024482394</v>
      </c>
      <c r="AE91" s="333">
        <f t="shared" si="35"/>
        <v>27547.986024482394</v>
      </c>
      <c r="AF91" s="333">
        <f t="shared" si="36"/>
        <v>1952.2890263301435</v>
      </c>
      <c r="AG91" s="333">
        <f t="shared" si="56"/>
        <v>-1952.2890263301435</v>
      </c>
      <c r="AH91" s="333">
        <v>0</v>
      </c>
      <c r="AJ91" s="333">
        <f t="shared" si="50"/>
        <v>0</v>
      </c>
      <c r="AL91" s="340">
        <f t="shared" si="37"/>
        <v>-27547.986024482394</v>
      </c>
      <c r="AM91" s="340">
        <f t="shared" si="31"/>
        <v>27547.986024482394</v>
      </c>
      <c r="AN91" s="372">
        <f t="shared" si="32"/>
        <v>30630.485096359742</v>
      </c>
      <c r="AO91" s="340">
        <f t="shared" si="33"/>
        <v>-1087.3337237386149</v>
      </c>
      <c r="AP91" s="340">
        <f t="shared" si="38"/>
        <v>1952.2890263301435</v>
      </c>
      <c r="AQ91" s="373">
        <f t="shared" si="34"/>
        <v>-31495.440398951312</v>
      </c>
      <c r="AR91" s="340">
        <v>1898.6856000000002</v>
      </c>
      <c r="AS91" s="340">
        <v>-1898.6856000000002</v>
      </c>
      <c r="AU91" s="337">
        <f t="shared" si="39"/>
        <v>-4.0017766878008842E-11</v>
      </c>
      <c r="AX91" s="340">
        <f t="shared" si="41"/>
        <v>0</v>
      </c>
      <c r="AY91" s="340">
        <v>0</v>
      </c>
    </row>
    <row r="92" spans="1:51" ht="15.75" x14ac:dyDescent="0.25">
      <c r="A92" s="367">
        <v>46784</v>
      </c>
      <c r="B92" s="361">
        <f t="shared" si="40"/>
        <v>82</v>
      </c>
      <c r="C92" s="368">
        <f t="shared" si="42"/>
        <v>1363419.1810221826</v>
      </c>
      <c r="D92" s="369">
        <v>31495.440398951312</v>
      </c>
      <c r="E92" s="369">
        <f t="shared" si="43"/>
        <v>1910.8818797173628</v>
      </c>
      <c r="F92" s="369">
        <f t="shared" si="51"/>
        <v>29584.558519233949</v>
      </c>
      <c r="G92" s="369">
        <f t="shared" si="30"/>
        <v>364103.02368707728</v>
      </c>
      <c r="H92" s="369">
        <f t="shared" si="44"/>
        <v>969731.5988158714</v>
      </c>
      <c r="I92" s="369">
        <f t="shared" si="52"/>
        <v>1333834.6225029486</v>
      </c>
      <c r="J92" s="369">
        <v>0</v>
      </c>
      <c r="K92" s="369">
        <v>0</v>
      </c>
      <c r="L92" s="369">
        <v>27547.986024482394</v>
      </c>
      <c r="M92" s="370">
        <f t="shared" si="53"/>
        <v>1157015.4130282693</v>
      </c>
      <c r="P92" s="368">
        <f t="shared" si="45"/>
        <v>31495.440398951312</v>
      </c>
      <c r="Q92" s="369">
        <f t="shared" si="46"/>
        <v>29543.151372621167</v>
      </c>
      <c r="R92" s="369">
        <f t="shared" si="47"/>
        <v>1952.2890263301435</v>
      </c>
      <c r="S92" s="369">
        <f t="shared" si="48"/>
        <v>1910.8818797173628</v>
      </c>
      <c r="T92" s="371">
        <f t="shared" si="49"/>
        <v>1910.8818797173633</v>
      </c>
      <c r="U92" s="370">
        <f t="shared" si="54"/>
        <v>1331923.7406232322</v>
      </c>
      <c r="X92" s="333">
        <v>31495.440398951312</v>
      </c>
      <c r="Y92" s="333"/>
      <c r="Z92" s="333">
        <v>2025.2708279265921</v>
      </c>
      <c r="AA92" s="333">
        <v>-33520.711226877902</v>
      </c>
      <c r="AD92" s="333">
        <f t="shared" si="55"/>
        <v>-27547.986024482394</v>
      </c>
      <c r="AE92" s="333">
        <f t="shared" si="35"/>
        <v>27547.986024482394</v>
      </c>
      <c r="AF92" s="333">
        <f t="shared" si="36"/>
        <v>1910.8818797173628</v>
      </c>
      <c r="AG92" s="333">
        <f t="shared" si="56"/>
        <v>-1910.8818797173628</v>
      </c>
      <c r="AH92" s="333">
        <v>0</v>
      </c>
      <c r="AJ92" s="333">
        <f t="shared" si="50"/>
        <v>0</v>
      </c>
      <c r="AL92" s="340">
        <f t="shared" si="37"/>
        <v>-27547.986024482394</v>
      </c>
      <c r="AM92" s="340">
        <f t="shared" si="31"/>
        <v>27547.986024482394</v>
      </c>
      <c r="AN92" s="372">
        <f t="shared" si="32"/>
        <v>30673.41623025306</v>
      </c>
      <c r="AO92" s="340">
        <f t="shared" si="33"/>
        <v>-1088.8577110191691</v>
      </c>
      <c r="AP92" s="340">
        <f t="shared" si="38"/>
        <v>1910.8818797173628</v>
      </c>
      <c r="AQ92" s="373">
        <f t="shared" si="34"/>
        <v>-31495.440398951312</v>
      </c>
      <c r="AR92" s="340">
        <v>1898.6856000000002</v>
      </c>
      <c r="AS92" s="340">
        <v>-1898.6856000000002</v>
      </c>
      <c r="AU92" s="337">
        <f t="shared" si="39"/>
        <v>-5.8207660913467407E-11</v>
      </c>
      <c r="AX92" s="340">
        <f t="shared" si="41"/>
        <v>0</v>
      </c>
      <c r="AY92" s="340">
        <v>0</v>
      </c>
    </row>
    <row r="93" spans="1:51" ht="15.75" x14ac:dyDescent="0.25">
      <c r="A93" s="367">
        <v>46813</v>
      </c>
      <c r="B93" s="361">
        <f t="shared" si="40"/>
        <v>83</v>
      </c>
      <c r="C93" s="368">
        <f t="shared" si="42"/>
        <v>1333834.6225029486</v>
      </c>
      <c r="D93" s="369">
        <v>31495.440398951312</v>
      </c>
      <c r="E93" s="369">
        <f t="shared" si="43"/>
        <v>1869.4166975968262</v>
      </c>
      <c r="F93" s="369">
        <f t="shared" si="51"/>
        <v>29626.023701354487</v>
      </c>
      <c r="G93" s="369">
        <f t="shared" si="30"/>
        <v>365193.40752136981</v>
      </c>
      <c r="H93" s="369">
        <f t="shared" si="44"/>
        <v>939015.19128022436</v>
      </c>
      <c r="I93" s="369">
        <f t="shared" si="52"/>
        <v>1304208.5988015942</v>
      </c>
      <c r="J93" s="369">
        <v>0</v>
      </c>
      <c r="K93" s="369">
        <v>0</v>
      </c>
      <c r="L93" s="369">
        <v>27547.986024482394</v>
      </c>
      <c r="M93" s="370">
        <f t="shared" si="53"/>
        <v>1129467.4270037869</v>
      </c>
      <c r="P93" s="368">
        <f t="shared" si="45"/>
        <v>31495.440398951312</v>
      </c>
      <c r="Q93" s="369">
        <f t="shared" si="46"/>
        <v>29584.558519233949</v>
      </c>
      <c r="R93" s="369">
        <f t="shared" si="47"/>
        <v>1910.8818797173628</v>
      </c>
      <c r="S93" s="369">
        <f t="shared" si="48"/>
        <v>1869.4166975968262</v>
      </c>
      <c r="T93" s="371">
        <f t="shared" si="49"/>
        <v>1869.4166975968267</v>
      </c>
      <c r="U93" s="370">
        <f t="shared" si="54"/>
        <v>1302339.1821039983</v>
      </c>
      <c r="X93" s="333">
        <v>31495.440398951312</v>
      </c>
      <c r="Y93" s="333"/>
      <c r="Z93" s="333">
        <v>2025.2708279265921</v>
      </c>
      <c r="AA93" s="333">
        <v>-33520.711226877902</v>
      </c>
      <c r="AD93" s="333">
        <f t="shared" si="55"/>
        <v>-27547.986024482394</v>
      </c>
      <c r="AE93" s="333">
        <f t="shared" si="35"/>
        <v>27547.986024482394</v>
      </c>
      <c r="AF93" s="333">
        <f t="shared" si="36"/>
        <v>1869.4166975968262</v>
      </c>
      <c r="AG93" s="333">
        <f t="shared" si="56"/>
        <v>-1869.4166975968262</v>
      </c>
      <c r="AH93" s="333">
        <v>0</v>
      </c>
      <c r="AJ93" s="333">
        <f t="shared" si="50"/>
        <v>0</v>
      </c>
      <c r="AL93" s="340">
        <f t="shared" si="37"/>
        <v>-27547.986024482394</v>
      </c>
      <c r="AM93" s="340">
        <f t="shared" si="31"/>
        <v>27547.986024482394</v>
      </c>
      <c r="AN93" s="372">
        <f t="shared" si="32"/>
        <v>30716.407535647042</v>
      </c>
      <c r="AO93" s="340">
        <f t="shared" si="33"/>
        <v>-1090.3838342925301</v>
      </c>
      <c r="AP93" s="340">
        <f t="shared" si="38"/>
        <v>1869.4166975968262</v>
      </c>
      <c r="AQ93" s="373">
        <f t="shared" si="34"/>
        <v>-31495.440398951312</v>
      </c>
      <c r="AR93" s="340">
        <v>1898.6856000000002</v>
      </c>
      <c r="AS93" s="340">
        <v>-1898.6856000000002</v>
      </c>
      <c r="AU93" s="337">
        <f t="shared" si="39"/>
        <v>2.5465851649641991E-11</v>
      </c>
      <c r="AX93" s="340">
        <f t="shared" si="41"/>
        <v>3266.5752690503141</v>
      </c>
      <c r="AY93" s="340">
        <v>-3266.5752690503141</v>
      </c>
    </row>
    <row r="94" spans="1:51" ht="15.75" x14ac:dyDescent="0.25">
      <c r="A94" s="367">
        <v>46844</v>
      </c>
      <c r="B94" s="361">
        <f t="shared" si="40"/>
        <v>84</v>
      </c>
      <c r="C94" s="368">
        <f t="shared" si="42"/>
        <v>1304208.5988015942</v>
      </c>
      <c r="D94" s="369">
        <v>31495.440398951312</v>
      </c>
      <c r="E94" s="369">
        <f t="shared" si="43"/>
        <v>1827.893398627016</v>
      </c>
      <c r="F94" s="369">
        <f t="shared" si="51"/>
        <v>29667.547000324295</v>
      </c>
      <c r="G94" s="369">
        <f t="shared" si="30"/>
        <v>366285.31961792259</v>
      </c>
      <c r="H94" s="369">
        <f t="shared" si="44"/>
        <v>908255.73218334722</v>
      </c>
      <c r="I94" s="369">
        <f t="shared" si="52"/>
        <v>1274541.0518012699</v>
      </c>
      <c r="J94" s="369">
        <v>0</v>
      </c>
      <c r="K94" s="369">
        <v>0</v>
      </c>
      <c r="L94" s="369">
        <v>27547.986024482394</v>
      </c>
      <c r="M94" s="370">
        <f t="shared" si="53"/>
        <v>1101919.4409793045</v>
      </c>
      <c r="P94" s="368">
        <f t="shared" si="45"/>
        <v>31495.440398951312</v>
      </c>
      <c r="Q94" s="369">
        <f t="shared" si="46"/>
        <v>29626.023701354487</v>
      </c>
      <c r="R94" s="369">
        <f t="shared" si="47"/>
        <v>1869.4166975968262</v>
      </c>
      <c r="S94" s="369">
        <f t="shared" si="48"/>
        <v>1827.893398627016</v>
      </c>
      <c r="T94" s="371">
        <f t="shared" si="49"/>
        <v>1827.8933986270165</v>
      </c>
      <c r="U94" s="370">
        <f t="shared" si="54"/>
        <v>1272713.1584026439</v>
      </c>
      <c r="X94" s="333">
        <v>31495.440398951312</v>
      </c>
      <c r="Y94" s="333"/>
      <c r="Z94" s="333">
        <v>2025.2708279265921</v>
      </c>
      <c r="AA94" s="333">
        <v>-33520.711226877902</v>
      </c>
      <c r="AD94" s="333">
        <f t="shared" si="55"/>
        <v>-27547.986024482394</v>
      </c>
      <c r="AE94" s="333">
        <f t="shared" si="35"/>
        <v>27547.986024482394</v>
      </c>
      <c r="AF94" s="333">
        <f t="shared" si="36"/>
        <v>1827.893398627016</v>
      </c>
      <c r="AG94" s="333">
        <f t="shared" si="56"/>
        <v>-1827.893398627016</v>
      </c>
      <c r="AH94" s="333">
        <v>0</v>
      </c>
      <c r="AJ94" s="333">
        <f t="shared" si="50"/>
        <v>0</v>
      </c>
      <c r="AL94" s="340">
        <f t="shared" si="37"/>
        <v>-27547.986024482394</v>
      </c>
      <c r="AM94" s="340">
        <f t="shared" si="31"/>
        <v>27547.986024482394</v>
      </c>
      <c r="AN94" s="372">
        <f t="shared" si="32"/>
        <v>30759.459096877137</v>
      </c>
      <c r="AO94" s="340">
        <f t="shared" si="33"/>
        <v>-1091.9120965527836</v>
      </c>
      <c r="AP94" s="340">
        <f t="shared" si="38"/>
        <v>1827.893398627016</v>
      </c>
      <c r="AQ94" s="373">
        <f t="shared" si="34"/>
        <v>-31495.440398951312</v>
      </c>
      <c r="AR94" s="340">
        <v>1898.6856000000002</v>
      </c>
      <c r="AS94" s="340">
        <v>-1898.6856000000002</v>
      </c>
      <c r="AU94" s="337">
        <f t="shared" si="39"/>
        <v>5.8207660913467407E-11</v>
      </c>
      <c r="AX94" s="340">
        <f t="shared" si="41"/>
        <v>0</v>
      </c>
      <c r="AY94" s="340">
        <v>0</v>
      </c>
    </row>
    <row r="95" spans="1:51" ht="15.75" x14ac:dyDescent="0.25">
      <c r="A95" s="367">
        <v>46874</v>
      </c>
      <c r="B95" s="361">
        <f t="shared" si="40"/>
        <v>85</v>
      </c>
      <c r="C95" s="368">
        <f t="shared" si="42"/>
        <v>1274541.0518012699</v>
      </c>
      <c r="D95" s="369">
        <v>32075.502882927714</v>
      </c>
      <c r="E95" s="369">
        <f t="shared" si="43"/>
        <v>1786.3119013524076</v>
      </c>
      <c r="F95" s="369">
        <f t="shared" si="51"/>
        <v>30289.190981575306</v>
      </c>
      <c r="G95" s="369">
        <f t="shared" si="30"/>
        <v>367391.81877460983</v>
      </c>
      <c r="H95" s="369">
        <f t="shared" si="44"/>
        <v>876860.04204508476</v>
      </c>
      <c r="I95" s="369">
        <f t="shared" si="52"/>
        <v>1244251.8608196946</v>
      </c>
      <c r="J95" s="369">
        <v>0</v>
      </c>
      <c r="K95" s="369">
        <v>0</v>
      </c>
      <c r="L95" s="369">
        <v>27547.986024482394</v>
      </c>
      <c r="M95" s="370">
        <f t="shared" si="53"/>
        <v>1074371.4549548221</v>
      </c>
      <c r="P95" s="368">
        <f t="shared" si="45"/>
        <v>32075.502882927714</v>
      </c>
      <c r="Q95" s="369">
        <f t="shared" si="46"/>
        <v>30247.609484300698</v>
      </c>
      <c r="R95" s="369">
        <f t="shared" si="47"/>
        <v>1827.893398627016</v>
      </c>
      <c r="S95" s="369">
        <f t="shared" si="48"/>
        <v>1786.3119013524076</v>
      </c>
      <c r="T95" s="371">
        <f t="shared" si="49"/>
        <v>1786.3119013524081</v>
      </c>
      <c r="U95" s="370">
        <f t="shared" si="54"/>
        <v>1242465.5489183431</v>
      </c>
      <c r="X95" s="333">
        <v>32075.502882927714</v>
      </c>
      <c r="Y95" s="333"/>
      <c r="Z95" s="333">
        <v>2065.8752018049404</v>
      </c>
      <c r="AA95" s="333">
        <v>-34141.378084732656</v>
      </c>
      <c r="AD95" s="333">
        <f t="shared" si="55"/>
        <v>-27547.986024482394</v>
      </c>
      <c r="AE95" s="333">
        <f t="shared" si="35"/>
        <v>27547.986024482394</v>
      </c>
      <c r="AF95" s="333">
        <f t="shared" si="36"/>
        <v>1786.3119013524076</v>
      </c>
      <c r="AG95" s="333">
        <f t="shared" si="56"/>
        <v>-1786.3119013524076</v>
      </c>
      <c r="AH95" s="333">
        <v>0</v>
      </c>
      <c r="AJ95" s="333">
        <f t="shared" si="50"/>
        <v>0</v>
      </c>
      <c r="AL95" s="340">
        <f t="shared" si="37"/>
        <v>-27547.986024482394</v>
      </c>
      <c r="AM95" s="340">
        <f t="shared" si="31"/>
        <v>27547.986024482394</v>
      </c>
      <c r="AN95" s="372">
        <f t="shared" si="32"/>
        <v>31395.690138262464</v>
      </c>
      <c r="AO95" s="340">
        <f t="shared" si="33"/>
        <v>-1106.4991566872341</v>
      </c>
      <c r="AP95" s="340">
        <f t="shared" si="38"/>
        <v>1786.3119013524076</v>
      </c>
      <c r="AQ95" s="373">
        <f t="shared" si="34"/>
        <v>-32075.502882927714</v>
      </c>
      <c r="AR95" s="340">
        <v>1937.1226000000001</v>
      </c>
      <c r="AS95" s="340">
        <v>-1937.1226000000001</v>
      </c>
      <c r="AU95" s="337">
        <f t="shared" si="39"/>
        <v>-7.6397554948925972E-11</v>
      </c>
      <c r="AX95" s="340">
        <f t="shared" si="41"/>
        <v>0</v>
      </c>
      <c r="AY95" s="340">
        <v>0</v>
      </c>
    </row>
    <row r="96" spans="1:51" ht="15.75" x14ac:dyDescent="0.25">
      <c r="A96" s="367">
        <v>46905</v>
      </c>
      <c r="B96" s="361">
        <f t="shared" si="40"/>
        <v>86</v>
      </c>
      <c r="C96" s="368">
        <f t="shared" si="42"/>
        <v>1244251.8608196946</v>
      </c>
      <c r="D96" s="369">
        <v>32075.502882927714</v>
      </c>
      <c r="E96" s="369">
        <f t="shared" si="43"/>
        <v>1743.8579796242152</v>
      </c>
      <c r="F96" s="369">
        <f t="shared" si="51"/>
        <v>30331.644903303499</v>
      </c>
      <c r="G96" s="369">
        <f t="shared" si="30"/>
        <v>368499.86880615068</v>
      </c>
      <c r="H96" s="369">
        <f t="shared" si="44"/>
        <v>845420.34711024025</v>
      </c>
      <c r="I96" s="369">
        <f t="shared" si="52"/>
        <v>1213920.215916391</v>
      </c>
      <c r="J96" s="369">
        <v>0</v>
      </c>
      <c r="K96" s="369">
        <v>0</v>
      </c>
      <c r="L96" s="369">
        <v>27547.986024482394</v>
      </c>
      <c r="M96" s="370">
        <f t="shared" si="53"/>
        <v>1046823.4689303397</v>
      </c>
      <c r="P96" s="368">
        <f t="shared" si="45"/>
        <v>32075.502882927714</v>
      </c>
      <c r="Q96" s="369">
        <f t="shared" si="46"/>
        <v>30289.190981575306</v>
      </c>
      <c r="R96" s="369">
        <f t="shared" si="47"/>
        <v>1786.3119013524076</v>
      </c>
      <c r="S96" s="369">
        <f t="shared" si="48"/>
        <v>1743.8579796242152</v>
      </c>
      <c r="T96" s="371">
        <f t="shared" si="49"/>
        <v>1743.8579796242154</v>
      </c>
      <c r="U96" s="370">
        <f t="shared" si="54"/>
        <v>1212176.3579367679</v>
      </c>
      <c r="X96" s="333">
        <v>32075.502882927714</v>
      </c>
      <c r="Y96" s="333"/>
      <c r="Z96" s="333">
        <v>2065.8752018049404</v>
      </c>
      <c r="AA96" s="333">
        <v>-34141.378084732656</v>
      </c>
      <c r="AD96" s="333">
        <f t="shared" si="55"/>
        <v>-27547.986024482394</v>
      </c>
      <c r="AE96" s="333">
        <f t="shared" si="35"/>
        <v>27547.986024482394</v>
      </c>
      <c r="AF96" s="333">
        <f t="shared" si="36"/>
        <v>1743.8579796242152</v>
      </c>
      <c r="AG96" s="333">
        <f t="shared" si="56"/>
        <v>-1743.8579796242152</v>
      </c>
      <c r="AH96" s="333">
        <v>0</v>
      </c>
      <c r="AJ96" s="333">
        <f t="shared" si="50"/>
        <v>0</v>
      </c>
      <c r="AL96" s="340">
        <f t="shared" si="37"/>
        <v>-27547.986024482394</v>
      </c>
      <c r="AM96" s="340">
        <f t="shared" si="31"/>
        <v>27547.986024482394</v>
      </c>
      <c r="AN96" s="372">
        <f t="shared" si="32"/>
        <v>31439.694934844505</v>
      </c>
      <c r="AO96" s="340">
        <f t="shared" si="33"/>
        <v>-1108.0500315408572</v>
      </c>
      <c r="AP96" s="340">
        <f t="shared" si="38"/>
        <v>1743.8579796242152</v>
      </c>
      <c r="AQ96" s="373">
        <f t="shared" si="34"/>
        <v>-32075.502882927714</v>
      </c>
      <c r="AR96" s="340">
        <v>1937.1226000000001</v>
      </c>
      <c r="AS96" s="340">
        <v>-1937.1226000000001</v>
      </c>
      <c r="AU96" s="337">
        <f t="shared" si="39"/>
        <v>1.4915713109076023E-10</v>
      </c>
      <c r="AX96" s="340">
        <f t="shared" si="41"/>
        <v>3306.4612847808748</v>
      </c>
      <c r="AY96" s="340">
        <v>-3306.4612847808748</v>
      </c>
    </row>
    <row r="97" spans="1:51" ht="15.75" x14ac:dyDescent="0.25">
      <c r="A97" s="367">
        <v>46935</v>
      </c>
      <c r="B97" s="361">
        <f t="shared" si="40"/>
        <v>87</v>
      </c>
      <c r="C97" s="368">
        <f t="shared" si="42"/>
        <v>1213920.215916391</v>
      </c>
      <c r="D97" s="369">
        <v>32075.502882927714</v>
      </c>
      <c r="E97" s="369">
        <f t="shared" si="43"/>
        <v>1701.3456963375152</v>
      </c>
      <c r="F97" s="369">
        <f t="shared" si="51"/>
        <v>30374.157186590201</v>
      </c>
      <c r="G97" s="369">
        <f t="shared" si="30"/>
        <v>369609.47186053824</v>
      </c>
      <c r="H97" s="369">
        <f t="shared" si="44"/>
        <v>813936.58686926262</v>
      </c>
      <c r="I97" s="369">
        <f t="shared" si="52"/>
        <v>1183546.0587298009</v>
      </c>
      <c r="J97" s="369">
        <v>0</v>
      </c>
      <c r="K97" s="369">
        <v>0</v>
      </c>
      <c r="L97" s="369">
        <v>27547.986024482394</v>
      </c>
      <c r="M97" s="370">
        <f t="shared" si="53"/>
        <v>1019275.4829058573</v>
      </c>
      <c r="P97" s="368">
        <f t="shared" si="45"/>
        <v>32075.502882927714</v>
      </c>
      <c r="Q97" s="369">
        <f t="shared" si="46"/>
        <v>30331.644903303499</v>
      </c>
      <c r="R97" s="369">
        <f t="shared" si="47"/>
        <v>1743.8579796242152</v>
      </c>
      <c r="S97" s="369">
        <f t="shared" si="48"/>
        <v>1701.3456963375152</v>
      </c>
      <c r="T97" s="371">
        <f t="shared" si="49"/>
        <v>1701.3456963375152</v>
      </c>
      <c r="U97" s="370">
        <f t="shared" si="54"/>
        <v>1181844.7130334643</v>
      </c>
      <c r="X97" s="333">
        <v>32075.502882927714</v>
      </c>
      <c r="Y97" s="333"/>
      <c r="Z97" s="333">
        <v>2065.8752018049404</v>
      </c>
      <c r="AA97" s="333">
        <v>-34141.378084732656</v>
      </c>
      <c r="AD97" s="333">
        <f t="shared" si="55"/>
        <v>-27547.986024482394</v>
      </c>
      <c r="AE97" s="333">
        <f t="shared" si="35"/>
        <v>27547.986024482394</v>
      </c>
      <c r="AF97" s="333">
        <f t="shared" si="36"/>
        <v>1701.3456963375152</v>
      </c>
      <c r="AG97" s="333">
        <f t="shared" si="56"/>
        <v>-1701.3456963375152</v>
      </c>
      <c r="AH97" s="333">
        <v>0</v>
      </c>
      <c r="AJ97" s="333">
        <f t="shared" si="50"/>
        <v>0</v>
      </c>
      <c r="AL97" s="340">
        <f t="shared" si="37"/>
        <v>-27547.986024482394</v>
      </c>
      <c r="AM97" s="340">
        <f t="shared" si="31"/>
        <v>27547.986024482394</v>
      </c>
      <c r="AN97" s="372">
        <f t="shared" si="32"/>
        <v>31483.76024097763</v>
      </c>
      <c r="AO97" s="340">
        <f t="shared" si="33"/>
        <v>-1109.6030543875531</v>
      </c>
      <c r="AP97" s="340">
        <f t="shared" si="38"/>
        <v>1701.3456963375152</v>
      </c>
      <c r="AQ97" s="373">
        <f t="shared" si="34"/>
        <v>-32075.502882927714</v>
      </c>
      <c r="AR97" s="340">
        <v>1937.1226000000001</v>
      </c>
      <c r="AS97" s="340">
        <v>-1937.1226000000001</v>
      </c>
      <c r="AU97" s="337">
        <f t="shared" si="39"/>
        <v>-1.2369127944111824E-10</v>
      </c>
      <c r="AX97" s="340">
        <f t="shared" si="41"/>
        <v>0</v>
      </c>
      <c r="AY97" s="340">
        <v>0</v>
      </c>
    </row>
    <row r="98" spans="1:51" ht="15.75" x14ac:dyDescent="0.25">
      <c r="A98" s="367">
        <v>46966</v>
      </c>
      <c r="B98" s="361">
        <f t="shared" si="40"/>
        <v>88</v>
      </c>
      <c r="C98" s="368">
        <f t="shared" si="42"/>
        <v>1183546.0587298009</v>
      </c>
      <c r="D98" s="369">
        <v>32075.502882927714</v>
      </c>
      <c r="E98" s="369">
        <f t="shared" si="43"/>
        <v>1658.7738270041546</v>
      </c>
      <c r="F98" s="369">
        <f t="shared" si="51"/>
        <v>30416.729055923559</v>
      </c>
      <c r="G98" s="369">
        <f t="shared" si="30"/>
        <v>370720.63011449738</v>
      </c>
      <c r="H98" s="369">
        <f t="shared" si="44"/>
        <v>782408.69955937983</v>
      </c>
      <c r="I98" s="369">
        <f t="shared" si="52"/>
        <v>1153129.3296738772</v>
      </c>
      <c r="J98" s="369">
        <v>0</v>
      </c>
      <c r="K98" s="369">
        <v>0</v>
      </c>
      <c r="L98" s="369">
        <v>27547.986024482394</v>
      </c>
      <c r="M98" s="370">
        <f t="shared" si="53"/>
        <v>991727.49688137486</v>
      </c>
      <c r="P98" s="368">
        <f t="shared" si="45"/>
        <v>32075.502882927714</v>
      </c>
      <c r="Q98" s="369">
        <f t="shared" si="46"/>
        <v>30374.157186590201</v>
      </c>
      <c r="R98" s="369">
        <f t="shared" si="47"/>
        <v>1701.3456963375152</v>
      </c>
      <c r="S98" s="369">
        <f t="shared" si="48"/>
        <v>1658.7738270041546</v>
      </c>
      <c r="T98" s="371">
        <f t="shared" si="49"/>
        <v>1658.7738270041546</v>
      </c>
      <c r="U98" s="370">
        <f t="shared" si="54"/>
        <v>1151470.5558468741</v>
      </c>
      <c r="X98" s="333">
        <v>32075.502882927714</v>
      </c>
      <c r="Y98" s="333"/>
      <c r="Z98" s="333">
        <v>2065.8752018049404</v>
      </c>
      <c r="AA98" s="333">
        <v>-34141.378084732656</v>
      </c>
      <c r="AD98" s="333">
        <f t="shared" si="55"/>
        <v>-27547.986024482394</v>
      </c>
      <c r="AE98" s="333">
        <f t="shared" si="35"/>
        <v>27547.986024482394</v>
      </c>
      <c r="AF98" s="333">
        <f t="shared" si="36"/>
        <v>1658.7738270041546</v>
      </c>
      <c r="AG98" s="333">
        <f t="shared" si="56"/>
        <v>-1658.7738270041546</v>
      </c>
      <c r="AH98" s="333">
        <v>0</v>
      </c>
      <c r="AJ98" s="333">
        <f t="shared" si="50"/>
        <v>0</v>
      </c>
      <c r="AL98" s="340">
        <f t="shared" si="37"/>
        <v>-27547.986024482394</v>
      </c>
      <c r="AM98" s="340">
        <f t="shared" si="31"/>
        <v>27547.986024482394</v>
      </c>
      <c r="AN98" s="372">
        <f t="shared" si="32"/>
        <v>31527.88730988279</v>
      </c>
      <c r="AO98" s="340">
        <f t="shared" si="33"/>
        <v>-1111.1582539591473</v>
      </c>
      <c r="AP98" s="340">
        <f t="shared" si="38"/>
        <v>1658.7738270041546</v>
      </c>
      <c r="AQ98" s="373">
        <f t="shared" si="34"/>
        <v>-32075.502882927714</v>
      </c>
      <c r="AR98" s="340">
        <v>1937.1226000000001</v>
      </c>
      <c r="AS98" s="340">
        <v>-1937.1226000000001</v>
      </c>
      <c r="AU98" s="337">
        <f t="shared" si="39"/>
        <v>8.3673512563109398E-11</v>
      </c>
      <c r="AX98" s="340">
        <f t="shared" si="41"/>
        <v>0</v>
      </c>
      <c r="AY98" s="340">
        <v>0</v>
      </c>
    </row>
    <row r="99" spans="1:51" ht="15.75" x14ac:dyDescent="0.25">
      <c r="A99" s="367">
        <v>46997</v>
      </c>
      <c r="B99" s="361">
        <f t="shared" si="40"/>
        <v>89</v>
      </c>
      <c r="C99" s="368">
        <f t="shared" si="42"/>
        <v>1153129.3296738772</v>
      </c>
      <c r="D99" s="369">
        <v>32075.502882927714</v>
      </c>
      <c r="E99" s="369">
        <f t="shared" si="43"/>
        <v>1616.1422897109812</v>
      </c>
      <c r="F99" s="369">
        <f t="shared" si="51"/>
        <v>30459.360593216734</v>
      </c>
      <c r="G99" s="369">
        <f t="shared" si="30"/>
        <v>371833.34574776748</v>
      </c>
      <c r="H99" s="369">
        <f t="shared" si="44"/>
        <v>750836.62333289301</v>
      </c>
      <c r="I99" s="369">
        <f t="shared" si="52"/>
        <v>1122669.9690806605</v>
      </c>
      <c r="J99" s="369">
        <v>0</v>
      </c>
      <c r="K99" s="369">
        <v>0</v>
      </c>
      <c r="L99" s="369">
        <v>27547.986024482394</v>
      </c>
      <c r="M99" s="370">
        <f t="shared" si="53"/>
        <v>964179.51085689245</v>
      </c>
      <c r="P99" s="368">
        <f t="shared" si="45"/>
        <v>32075.502882927714</v>
      </c>
      <c r="Q99" s="369">
        <f t="shared" si="46"/>
        <v>30416.729055923559</v>
      </c>
      <c r="R99" s="369">
        <f t="shared" si="47"/>
        <v>1658.7738270041546</v>
      </c>
      <c r="S99" s="369">
        <f t="shared" si="48"/>
        <v>1616.1422897109812</v>
      </c>
      <c r="T99" s="371">
        <f t="shared" si="49"/>
        <v>1616.1422897109815</v>
      </c>
      <c r="U99" s="370">
        <f t="shared" si="54"/>
        <v>1121053.8267909505</v>
      </c>
      <c r="X99" s="333">
        <v>32075.502882927714</v>
      </c>
      <c r="Y99" s="333"/>
      <c r="Z99" s="333">
        <v>2065.8752018049404</v>
      </c>
      <c r="AA99" s="333">
        <v>-34141.378084732656</v>
      </c>
      <c r="AD99" s="333">
        <f t="shared" si="55"/>
        <v>-27547.986024482394</v>
      </c>
      <c r="AE99" s="333">
        <f t="shared" si="35"/>
        <v>27547.986024482394</v>
      </c>
      <c r="AF99" s="333">
        <f t="shared" si="36"/>
        <v>1616.1422897109812</v>
      </c>
      <c r="AG99" s="333">
        <f t="shared" si="56"/>
        <v>-1616.1422897109812</v>
      </c>
      <c r="AH99" s="333">
        <v>0</v>
      </c>
      <c r="AJ99" s="333">
        <f t="shared" si="50"/>
        <v>0</v>
      </c>
      <c r="AL99" s="340">
        <f t="shared" si="37"/>
        <v>-27547.986024482394</v>
      </c>
      <c r="AM99" s="340">
        <f t="shared" si="31"/>
        <v>27547.986024482394</v>
      </c>
      <c r="AN99" s="372">
        <f t="shared" si="32"/>
        <v>31572.076226486824</v>
      </c>
      <c r="AO99" s="340">
        <f t="shared" si="33"/>
        <v>-1112.7156332700979</v>
      </c>
      <c r="AP99" s="340">
        <f t="shared" si="38"/>
        <v>1616.1422897109812</v>
      </c>
      <c r="AQ99" s="373">
        <f t="shared" si="34"/>
        <v>-32075.502882927714</v>
      </c>
      <c r="AR99" s="340">
        <v>1937.1226000000001</v>
      </c>
      <c r="AS99" s="340">
        <v>-1937.1226000000001</v>
      </c>
      <c r="AU99" s="337">
        <f t="shared" si="39"/>
        <v>-7.2759576141834259E-12</v>
      </c>
      <c r="AX99" s="340">
        <f t="shared" si="41"/>
        <v>3333.4769416167983</v>
      </c>
      <c r="AY99" s="340">
        <v>-3333.4769416167983</v>
      </c>
    </row>
    <row r="100" spans="1:51" ht="15.75" x14ac:dyDescent="0.25">
      <c r="A100" s="367">
        <v>47027</v>
      </c>
      <c r="B100" s="361">
        <f t="shared" si="40"/>
        <v>90</v>
      </c>
      <c r="C100" s="368">
        <f t="shared" si="42"/>
        <v>1122669.9690806605</v>
      </c>
      <c r="D100" s="369">
        <v>32075.502882927714</v>
      </c>
      <c r="E100" s="369">
        <f t="shared" si="43"/>
        <v>1573.4510008262168</v>
      </c>
      <c r="F100" s="369">
        <f t="shared" si="51"/>
        <v>30502.051882101499</v>
      </c>
      <c r="G100" s="369">
        <f t="shared" si="30"/>
        <v>372947.62094314344</v>
      </c>
      <c r="H100" s="369">
        <f t="shared" si="44"/>
        <v>719220.29625541554</v>
      </c>
      <c r="I100" s="369">
        <f t="shared" si="52"/>
        <v>1092167.917198559</v>
      </c>
      <c r="J100" s="369">
        <v>0</v>
      </c>
      <c r="K100" s="369">
        <v>0</v>
      </c>
      <c r="L100" s="369">
        <v>27547.986024482394</v>
      </c>
      <c r="M100" s="370">
        <f t="shared" si="53"/>
        <v>936631.52483241004</v>
      </c>
      <c r="P100" s="368">
        <f t="shared" si="45"/>
        <v>32075.502882927714</v>
      </c>
      <c r="Q100" s="369">
        <f t="shared" si="46"/>
        <v>30459.360593216734</v>
      </c>
      <c r="R100" s="369">
        <f t="shared" si="47"/>
        <v>1616.1422897109812</v>
      </c>
      <c r="S100" s="369">
        <f t="shared" si="48"/>
        <v>1573.4510008262168</v>
      </c>
      <c r="T100" s="371">
        <f t="shared" si="49"/>
        <v>1573.4510008262171</v>
      </c>
      <c r="U100" s="370">
        <f t="shared" si="54"/>
        <v>1090594.4661977338</v>
      </c>
      <c r="X100" s="333">
        <v>32075.502882927714</v>
      </c>
      <c r="Y100" s="333"/>
      <c r="Z100" s="333">
        <v>2065.8752018049404</v>
      </c>
      <c r="AA100" s="333">
        <v>-34141.378084732656</v>
      </c>
      <c r="AD100" s="333">
        <f t="shared" si="55"/>
        <v>-27547.986024482394</v>
      </c>
      <c r="AE100" s="333">
        <f t="shared" si="35"/>
        <v>27547.986024482394</v>
      </c>
      <c r="AF100" s="333">
        <f t="shared" si="36"/>
        <v>1573.4510008262168</v>
      </c>
      <c r="AG100" s="333">
        <f t="shared" si="56"/>
        <v>-1573.4510008262168</v>
      </c>
      <c r="AH100" s="333">
        <v>0</v>
      </c>
      <c r="AJ100" s="333">
        <f t="shared" si="50"/>
        <v>0</v>
      </c>
      <c r="AL100" s="340">
        <f t="shared" si="37"/>
        <v>-27547.986024482394</v>
      </c>
      <c r="AM100" s="340">
        <f t="shared" si="31"/>
        <v>27547.986024482394</v>
      </c>
      <c r="AN100" s="372">
        <f t="shared" si="32"/>
        <v>31616.327077477472</v>
      </c>
      <c r="AO100" s="340">
        <f t="shared" si="33"/>
        <v>-1114.275195375958</v>
      </c>
      <c r="AP100" s="340">
        <f t="shared" si="38"/>
        <v>1573.4510008262168</v>
      </c>
      <c r="AQ100" s="373">
        <f t="shared" si="34"/>
        <v>-32075.502882927714</v>
      </c>
      <c r="AR100" s="340">
        <v>1937.1226000000001</v>
      </c>
      <c r="AS100" s="340">
        <v>-1937.1226000000001</v>
      </c>
      <c r="AU100" s="337">
        <f t="shared" si="39"/>
        <v>1.4551915228366852E-11</v>
      </c>
      <c r="AX100" s="340">
        <f t="shared" si="41"/>
        <v>0</v>
      </c>
      <c r="AY100" s="340">
        <v>0</v>
      </c>
    </row>
    <row r="101" spans="1:51" ht="15.75" x14ac:dyDescent="0.25">
      <c r="A101" s="367">
        <v>47058</v>
      </c>
      <c r="B101" s="361">
        <f t="shared" si="40"/>
        <v>91</v>
      </c>
      <c r="C101" s="368">
        <f t="shared" si="42"/>
        <v>1092167.917198559</v>
      </c>
      <c r="D101" s="369">
        <v>32075.502882927714</v>
      </c>
      <c r="E101" s="369">
        <f t="shared" si="43"/>
        <v>1530.6998766031152</v>
      </c>
      <c r="F101" s="369">
        <f t="shared" si="51"/>
        <v>30544.803006324601</v>
      </c>
      <c r="G101" s="369">
        <f t="shared" si="30"/>
        <v>374063.4578864791</v>
      </c>
      <c r="H101" s="369">
        <f t="shared" si="44"/>
        <v>687559.65630575526</v>
      </c>
      <c r="I101" s="369">
        <f t="shared" si="52"/>
        <v>1061623.1141922344</v>
      </c>
      <c r="J101" s="369">
        <v>0</v>
      </c>
      <c r="K101" s="369">
        <v>0</v>
      </c>
      <c r="L101" s="369">
        <v>27547.986024482394</v>
      </c>
      <c r="M101" s="370">
        <f t="shared" si="53"/>
        <v>909083.53880792763</v>
      </c>
      <c r="P101" s="368">
        <f t="shared" si="45"/>
        <v>32075.502882927714</v>
      </c>
      <c r="Q101" s="369">
        <f t="shared" si="46"/>
        <v>30502.051882101499</v>
      </c>
      <c r="R101" s="369">
        <f t="shared" si="47"/>
        <v>1573.4510008262168</v>
      </c>
      <c r="S101" s="369">
        <f t="shared" si="48"/>
        <v>1530.6998766031152</v>
      </c>
      <c r="T101" s="371">
        <f t="shared" si="49"/>
        <v>1530.6998766031156</v>
      </c>
      <c r="U101" s="370">
        <f t="shared" si="54"/>
        <v>1060092.4143156323</v>
      </c>
      <c r="X101" s="333">
        <v>32075.502882927714</v>
      </c>
      <c r="Y101" s="333"/>
      <c r="Z101" s="333">
        <v>2065.8752018049404</v>
      </c>
      <c r="AA101" s="333">
        <v>-34141.378084732656</v>
      </c>
      <c r="AD101" s="333">
        <f t="shared" si="55"/>
        <v>-27547.986024482394</v>
      </c>
      <c r="AE101" s="333">
        <f t="shared" si="35"/>
        <v>27547.986024482394</v>
      </c>
      <c r="AF101" s="333">
        <f t="shared" si="36"/>
        <v>1530.6998766031152</v>
      </c>
      <c r="AG101" s="333">
        <f t="shared" si="56"/>
        <v>-1530.6998766031152</v>
      </c>
      <c r="AH101" s="333">
        <v>0</v>
      </c>
      <c r="AJ101" s="333">
        <f t="shared" si="50"/>
        <v>0</v>
      </c>
      <c r="AL101" s="340">
        <f t="shared" si="37"/>
        <v>-27547.986024482394</v>
      </c>
      <c r="AM101" s="340">
        <f t="shared" si="31"/>
        <v>27547.986024482394</v>
      </c>
      <c r="AN101" s="372">
        <f t="shared" si="32"/>
        <v>31660.639949660283</v>
      </c>
      <c r="AO101" s="340">
        <f t="shared" si="33"/>
        <v>-1115.8369433356565</v>
      </c>
      <c r="AP101" s="340">
        <f t="shared" si="38"/>
        <v>1530.6998766031152</v>
      </c>
      <c r="AQ101" s="373">
        <f t="shared" si="34"/>
        <v>-32075.502882927714</v>
      </c>
      <c r="AR101" s="340">
        <v>1937.1226000000001</v>
      </c>
      <c r="AS101" s="340">
        <v>-1937.1226000000001</v>
      </c>
      <c r="AU101" s="337">
        <f t="shared" si="39"/>
        <v>2.5465851649641991E-11</v>
      </c>
      <c r="AX101" s="340">
        <f t="shared" si="41"/>
        <v>0</v>
      </c>
      <c r="AY101" s="340">
        <v>0</v>
      </c>
    </row>
    <row r="102" spans="1:51" ht="15.75" x14ac:dyDescent="0.25">
      <c r="A102" s="367">
        <v>47088</v>
      </c>
      <c r="B102" s="361">
        <f t="shared" si="40"/>
        <v>92</v>
      </c>
      <c r="C102" s="368">
        <f t="shared" si="42"/>
        <v>1061623.1141922344</v>
      </c>
      <c r="D102" s="369">
        <v>32075.502882927714</v>
      </c>
      <c r="E102" s="369">
        <f t="shared" si="43"/>
        <v>1487.8888331775479</v>
      </c>
      <c r="F102" s="369">
        <f t="shared" si="51"/>
        <v>30587.614049750166</v>
      </c>
      <c r="G102" s="369">
        <f t="shared" si="30"/>
        <v>375180.85876669222</v>
      </c>
      <c r="H102" s="369">
        <f t="shared" si="44"/>
        <v>655854.64137579198</v>
      </c>
      <c r="I102" s="369">
        <f t="shared" si="52"/>
        <v>1031035.5001424842</v>
      </c>
      <c r="J102" s="369">
        <v>0</v>
      </c>
      <c r="K102" s="369">
        <v>0</v>
      </c>
      <c r="L102" s="369">
        <v>27547.986024482394</v>
      </c>
      <c r="M102" s="370">
        <f t="shared" si="53"/>
        <v>881535.55278344522</v>
      </c>
      <c r="P102" s="368">
        <f t="shared" si="45"/>
        <v>32075.502882927714</v>
      </c>
      <c r="Q102" s="369">
        <f t="shared" si="46"/>
        <v>30544.803006324601</v>
      </c>
      <c r="R102" s="369">
        <f t="shared" si="47"/>
        <v>1530.6998766031152</v>
      </c>
      <c r="S102" s="369">
        <f t="shared" si="48"/>
        <v>1487.8888331775479</v>
      </c>
      <c r="T102" s="371">
        <f t="shared" si="49"/>
        <v>1487.8888331775483</v>
      </c>
      <c r="U102" s="370">
        <f t="shared" si="54"/>
        <v>1029547.6113093077</v>
      </c>
      <c r="X102" s="333">
        <v>32075.502882927714</v>
      </c>
      <c r="Y102" s="333"/>
      <c r="Z102" s="333">
        <v>2065.8752018049404</v>
      </c>
      <c r="AA102" s="333">
        <v>-34141.378084732656</v>
      </c>
      <c r="AD102" s="333">
        <f t="shared" si="55"/>
        <v>-27547.986024482394</v>
      </c>
      <c r="AE102" s="333">
        <f t="shared" si="35"/>
        <v>27547.986024482394</v>
      </c>
      <c r="AF102" s="333">
        <f t="shared" si="36"/>
        <v>1487.8888331775479</v>
      </c>
      <c r="AG102" s="333">
        <f t="shared" si="56"/>
        <v>-1487.8888331775479</v>
      </c>
      <c r="AH102" s="333">
        <v>0</v>
      </c>
      <c r="AJ102" s="333">
        <f t="shared" si="50"/>
        <v>0</v>
      </c>
      <c r="AL102" s="340">
        <f t="shared" si="37"/>
        <v>-27547.986024482394</v>
      </c>
      <c r="AM102" s="340">
        <f t="shared" si="31"/>
        <v>27547.986024482394</v>
      </c>
      <c r="AN102" s="372">
        <f t="shared" si="32"/>
        <v>31705.014929963276</v>
      </c>
      <c r="AO102" s="340">
        <f t="shared" si="33"/>
        <v>-1117.4008802131284</v>
      </c>
      <c r="AP102" s="340">
        <f t="shared" si="38"/>
        <v>1487.8888331775479</v>
      </c>
      <c r="AQ102" s="373">
        <f t="shared" si="34"/>
        <v>-32075.502882927714</v>
      </c>
      <c r="AR102" s="340">
        <v>1937.1226000000001</v>
      </c>
      <c r="AS102" s="340">
        <v>-1937.1226000000001</v>
      </c>
      <c r="AU102" s="337">
        <f t="shared" si="39"/>
        <v>-1.8189894035458565E-11</v>
      </c>
      <c r="AX102" s="340">
        <f t="shared" si="41"/>
        <v>3347.5130189247429</v>
      </c>
      <c r="AY102" s="340">
        <v>-3347.5130189247429</v>
      </c>
    </row>
    <row r="103" spans="1:51" ht="15.75" x14ac:dyDescent="0.25">
      <c r="A103" s="367">
        <v>47119</v>
      </c>
      <c r="B103" s="361">
        <f t="shared" si="40"/>
        <v>93</v>
      </c>
      <c r="C103" s="368">
        <f t="shared" si="42"/>
        <v>1031035.5001424842</v>
      </c>
      <c r="D103" s="369">
        <v>32075.502882927714</v>
      </c>
      <c r="E103" s="369">
        <f t="shared" si="43"/>
        <v>1445.0177865678447</v>
      </c>
      <c r="F103" s="369">
        <f t="shared" si="51"/>
        <v>30630.485096359869</v>
      </c>
      <c r="G103" s="369">
        <f t="shared" si="30"/>
        <v>376299.82577576855</v>
      </c>
      <c r="H103" s="369">
        <f t="shared" si="44"/>
        <v>624105.18927035574</v>
      </c>
      <c r="I103" s="369">
        <f t="shared" si="52"/>
        <v>1000405.0150461243</v>
      </c>
      <c r="J103" s="369">
        <v>0</v>
      </c>
      <c r="K103" s="369">
        <v>0</v>
      </c>
      <c r="L103" s="369">
        <v>27547.986024482394</v>
      </c>
      <c r="M103" s="370">
        <f t="shared" si="53"/>
        <v>853987.56675896281</v>
      </c>
      <c r="P103" s="368">
        <f t="shared" si="45"/>
        <v>32075.502882927714</v>
      </c>
      <c r="Q103" s="369">
        <f t="shared" si="46"/>
        <v>30587.614049750166</v>
      </c>
      <c r="R103" s="369">
        <f t="shared" si="47"/>
        <v>1487.8888331775479</v>
      </c>
      <c r="S103" s="369">
        <f t="shared" si="48"/>
        <v>1445.0177865678447</v>
      </c>
      <c r="T103" s="371">
        <f t="shared" si="49"/>
        <v>1445.0177865678452</v>
      </c>
      <c r="U103" s="370">
        <f t="shared" si="54"/>
        <v>998959.9972595576</v>
      </c>
      <c r="X103" s="333">
        <v>32075.502882927714</v>
      </c>
      <c r="Y103" s="333"/>
      <c r="Z103" s="333">
        <v>2065.8752018049404</v>
      </c>
      <c r="AA103" s="333">
        <v>-34141.378084732656</v>
      </c>
      <c r="AD103" s="333">
        <f t="shared" si="55"/>
        <v>-27547.986024482394</v>
      </c>
      <c r="AE103" s="333">
        <f t="shared" si="35"/>
        <v>27547.986024482394</v>
      </c>
      <c r="AF103" s="333">
        <f t="shared" si="36"/>
        <v>1445.0177865678447</v>
      </c>
      <c r="AG103" s="333">
        <f t="shared" si="56"/>
        <v>-1445.0177865678447</v>
      </c>
      <c r="AH103" s="333">
        <v>0</v>
      </c>
      <c r="AJ103" s="333">
        <f t="shared" si="50"/>
        <v>0</v>
      </c>
      <c r="AL103" s="340">
        <f t="shared" si="37"/>
        <v>-27547.986024482394</v>
      </c>
      <c r="AM103" s="340">
        <f t="shared" si="31"/>
        <v>27547.986024482394</v>
      </c>
      <c r="AN103" s="372">
        <f t="shared" si="32"/>
        <v>31749.452105436241</v>
      </c>
      <c r="AO103" s="340">
        <f t="shared" si="33"/>
        <v>-1118.9670090763248</v>
      </c>
      <c r="AP103" s="340">
        <f t="shared" si="38"/>
        <v>1445.0177865678447</v>
      </c>
      <c r="AQ103" s="373">
        <f t="shared" si="34"/>
        <v>-32075.502882927714</v>
      </c>
      <c r="AR103" s="340">
        <v>1937.1226000000001</v>
      </c>
      <c r="AS103" s="340">
        <v>-1937.1226000000001</v>
      </c>
      <c r="AU103" s="337">
        <f t="shared" si="39"/>
        <v>4.7293724492192268E-11</v>
      </c>
      <c r="AX103" s="340">
        <f t="shared" si="41"/>
        <v>0</v>
      </c>
      <c r="AY103" s="340">
        <v>0</v>
      </c>
    </row>
    <row r="104" spans="1:51" ht="15.75" x14ac:dyDescent="0.25">
      <c r="A104" s="367">
        <v>47150</v>
      </c>
      <c r="B104" s="361">
        <f t="shared" si="40"/>
        <v>94</v>
      </c>
      <c r="C104" s="368">
        <f t="shared" si="42"/>
        <v>1000405.0150461243</v>
      </c>
      <c r="D104" s="369">
        <v>32075.502882927714</v>
      </c>
      <c r="E104" s="369">
        <f t="shared" si="43"/>
        <v>1402.0866526746279</v>
      </c>
      <c r="F104" s="369">
        <f t="shared" si="51"/>
        <v>30673.416230253086</v>
      </c>
      <c r="G104" s="369">
        <f t="shared" si="30"/>
        <v>377420.36110876588</v>
      </c>
      <c r="H104" s="369">
        <f t="shared" si="44"/>
        <v>592311.23770710547</v>
      </c>
      <c r="I104" s="369">
        <f t="shared" si="52"/>
        <v>969731.59881587129</v>
      </c>
      <c r="J104" s="369">
        <v>0</v>
      </c>
      <c r="K104" s="369">
        <v>0</v>
      </c>
      <c r="L104" s="369">
        <v>27547.986024482394</v>
      </c>
      <c r="M104" s="370">
        <f t="shared" si="53"/>
        <v>826439.58073448041</v>
      </c>
      <c r="P104" s="368">
        <f t="shared" si="45"/>
        <v>32075.502882927714</v>
      </c>
      <c r="Q104" s="369">
        <f t="shared" si="46"/>
        <v>30630.485096359869</v>
      </c>
      <c r="R104" s="369">
        <f t="shared" si="47"/>
        <v>1445.0177865678447</v>
      </c>
      <c r="S104" s="369">
        <f t="shared" si="48"/>
        <v>1402.0866526746279</v>
      </c>
      <c r="T104" s="371">
        <f t="shared" si="49"/>
        <v>1402.0866526746281</v>
      </c>
      <c r="U104" s="370">
        <f t="shared" si="54"/>
        <v>968329.51216319774</v>
      </c>
      <c r="X104" s="333">
        <v>32075.502882927714</v>
      </c>
      <c r="Y104" s="333"/>
      <c r="Z104" s="333">
        <v>2065.8752018049404</v>
      </c>
      <c r="AA104" s="333">
        <v>-34141.378084732656</v>
      </c>
      <c r="AD104" s="333">
        <f t="shared" si="55"/>
        <v>-27547.986024482394</v>
      </c>
      <c r="AE104" s="333">
        <f t="shared" si="35"/>
        <v>27547.986024482394</v>
      </c>
      <c r="AF104" s="333">
        <f t="shared" si="36"/>
        <v>1402.0866526746279</v>
      </c>
      <c r="AG104" s="333">
        <f t="shared" si="56"/>
        <v>-1402.0866526746279</v>
      </c>
      <c r="AH104" s="333">
        <v>0</v>
      </c>
      <c r="AJ104" s="333">
        <f t="shared" si="50"/>
        <v>0</v>
      </c>
      <c r="AL104" s="340">
        <f t="shared" si="37"/>
        <v>-27547.986024482394</v>
      </c>
      <c r="AM104" s="340">
        <f t="shared" si="31"/>
        <v>27547.986024482394</v>
      </c>
      <c r="AN104" s="372">
        <f t="shared" si="32"/>
        <v>31793.951563250273</v>
      </c>
      <c r="AO104" s="340">
        <f t="shared" si="33"/>
        <v>-1120.5353329973295</v>
      </c>
      <c r="AP104" s="340">
        <f t="shared" si="38"/>
        <v>1402.0866526746279</v>
      </c>
      <c r="AQ104" s="373">
        <f t="shared" si="34"/>
        <v>-32075.502882927714</v>
      </c>
      <c r="AR104" s="340">
        <v>1937.1226000000001</v>
      </c>
      <c r="AS104" s="340">
        <v>-1937.1226000000001</v>
      </c>
      <c r="AU104" s="337">
        <f t="shared" si="39"/>
        <v>-1.4188117347657681E-10</v>
      </c>
      <c r="AX104" s="340">
        <f t="shared" si="41"/>
        <v>0</v>
      </c>
      <c r="AY104" s="340">
        <v>0</v>
      </c>
    </row>
    <row r="105" spans="1:51" ht="15.75" x14ac:dyDescent="0.25">
      <c r="A105" s="367">
        <v>47178</v>
      </c>
      <c r="B105" s="361">
        <f t="shared" si="40"/>
        <v>95</v>
      </c>
      <c r="C105" s="368">
        <f t="shared" si="42"/>
        <v>969731.59881587129</v>
      </c>
      <c r="D105" s="369">
        <v>32075.502882927714</v>
      </c>
      <c r="E105" s="369">
        <f t="shared" si="43"/>
        <v>1359.0953472806475</v>
      </c>
      <c r="F105" s="369">
        <f t="shared" si="51"/>
        <v>30716.407535647068</v>
      </c>
      <c r="G105" s="369">
        <f t="shared" si="30"/>
        <v>378542.46696381876</v>
      </c>
      <c r="H105" s="369">
        <f t="shared" si="44"/>
        <v>560472.72431640548</v>
      </c>
      <c r="I105" s="369">
        <f t="shared" si="52"/>
        <v>939015.19128022424</v>
      </c>
      <c r="J105" s="369">
        <v>0</v>
      </c>
      <c r="K105" s="369">
        <v>0</v>
      </c>
      <c r="L105" s="369">
        <v>27547.986024482394</v>
      </c>
      <c r="M105" s="370">
        <f t="shared" si="53"/>
        <v>798891.594709998</v>
      </c>
      <c r="P105" s="368">
        <f t="shared" si="45"/>
        <v>32075.502882927714</v>
      </c>
      <c r="Q105" s="369">
        <f t="shared" si="46"/>
        <v>30673.416230253086</v>
      </c>
      <c r="R105" s="369">
        <f t="shared" si="47"/>
        <v>1402.0866526746279</v>
      </c>
      <c r="S105" s="369">
        <f t="shared" si="48"/>
        <v>1359.0953472806475</v>
      </c>
      <c r="T105" s="371">
        <f t="shared" si="49"/>
        <v>1359.0953472806475</v>
      </c>
      <c r="U105" s="370">
        <f t="shared" si="54"/>
        <v>937656.09593294468</v>
      </c>
      <c r="X105" s="333">
        <v>32075.502882927714</v>
      </c>
      <c r="Y105" s="333"/>
      <c r="Z105" s="333">
        <v>2065.8752018049404</v>
      </c>
      <c r="AA105" s="333">
        <v>-34141.378084732656</v>
      </c>
      <c r="AD105" s="333">
        <f t="shared" si="55"/>
        <v>-27547.986024482394</v>
      </c>
      <c r="AE105" s="333">
        <f t="shared" si="35"/>
        <v>27547.986024482394</v>
      </c>
      <c r="AF105" s="333">
        <f t="shared" si="36"/>
        <v>1359.0953472806475</v>
      </c>
      <c r="AG105" s="333">
        <f t="shared" si="56"/>
        <v>-1359.0953472806475</v>
      </c>
      <c r="AH105" s="333">
        <v>0</v>
      </c>
      <c r="AJ105" s="333">
        <f t="shared" si="50"/>
        <v>0</v>
      </c>
      <c r="AL105" s="340">
        <f t="shared" si="37"/>
        <v>-27547.986024482394</v>
      </c>
      <c r="AM105" s="340">
        <f t="shared" si="31"/>
        <v>27547.986024482394</v>
      </c>
      <c r="AN105" s="372">
        <f t="shared" si="32"/>
        <v>31838.513390699984</v>
      </c>
      <c r="AO105" s="340">
        <f t="shared" si="33"/>
        <v>-1122.1058550528833</v>
      </c>
      <c r="AP105" s="340">
        <f t="shared" si="38"/>
        <v>1359.0953472806475</v>
      </c>
      <c r="AQ105" s="373">
        <f t="shared" si="34"/>
        <v>-32075.502882927714</v>
      </c>
      <c r="AR105" s="340">
        <v>1937.1226000000001</v>
      </c>
      <c r="AS105" s="340">
        <v>-1937.1226000000001</v>
      </c>
      <c r="AU105" s="337">
        <f t="shared" si="39"/>
        <v>3.2741809263825417E-11</v>
      </c>
      <c r="AX105" s="340">
        <f t="shared" si="41"/>
        <v>3361.6081971265376</v>
      </c>
      <c r="AY105" s="340">
        <v>-3361.6081971265376</v>
      </c>
    </row>
    <row r="106" spans="1:51" ht="15.75" x14ac:dyDescent="0.25">
      <c r="A106" s="367">
        <v>47209</v>
      </c>
      <c r="B106" s="361">
        <f t="shared" si="40"/>
        <v>96</v>
      </c>
      <c r="C106" s="368">
        <f t="shared" si="42"/>
        <v>939015.19128022424</v>
      </c>
      <c r="D106" s="369">
        <v>32075.502882927714</v>
      </c>
      <c r="E106" s="369">
        <f t="shared" si="43"/>
        <v>1316.043786050617</v>
      </c>
      <c r="F106" s="369">
        <f t="shared" si="51"/>
        <v>30759.459096877097</v>
      </c>
      <c r="G106" s="369">
        <f t="shared" si="30"/>
        <v>379666.14554214227</v>
      </c>
      <c r="H106" s="369">
        <f t="shared" si="44"/>
        <v>528589.58664120478</v>
      </c>
      <c r="I106" s="369">
        <f t="shared" si="52"/>
        <v>908255.73218334711</v>
      </c>
      <c r="J106" s="369">
        <v>0</v>
      </c>
      <c r="K106" s="369">
        <v>0</v>
      </c>
      <c r="L106" s="369">
        <v>27547.986024482394</v>
      </c>
      <c r="M106" s="370">
        <f t="shared" si="53"/>
        <v>771343.60868551559</v>
      </c>
      <c r="P106" s="368">
        <f t="shared" si="45"/>
        <v>32075.502882927714</v>
      </c>
      <c r="Q106" s="369">
        <f t="shared" si="46"/>
        <v>30716.407535647068</v>
      </c>
      <c r="R106" s="369">
        <f t="shared" si="47"/>
        <v>1359.0953472806475</v>
      </c>
      <c r="S106" s="369">
        <f t="shared" si="48"/>
        <v>1316.043786050617</v>
      </c>
      <c r="T106" s="371">
        <f t="shared" si="49"/>
        <v>1316.043786050617</v>
      </c>
      <c r="U106" s="370">
        <f t="shared" si="54"/>
        <v>906939.68839729764</v>
      </c>
      <c r="X106" s="333">
        <v>32075.502882927714</v>
      </c>
      <c r="Y106" s="333"/>
      <c r="Z106" s="333">
        <v>2065.8752018049404</v>
      </c>
      <c r="AA106" s="333">
        <v>-34141.378084732656</v>
      </c>
      <c r="AD106" s="333">
        <f t="shared" si="55"/>
        <v>-27547.986024482394</v>
      </c>
      <c r="AE106" s="333">
        <f t="shared" si="35"/>
        <v>27547.986024482394</v>
      </c>
      <c r="AF106" s="333">
        <f t="shared" si="36"/>
        <v>1316.043786050617</v>
      </c>
      <c r="AG106" s="333">
        <f t="shared" si="56"/>
        <v>-1316.043786050617</v>
      </c>
      <c r="AH106" s="333">
        <v>0</v>
      </c>
      <c r="AJ106" s="333">
        <f t="shared" si="50"/>
        <v>0</v>
      </c>
      <c r="AL106" s="340">
        <f t="shared" si="37"/>
        <v>-27547.986024482394</v>
      </c>
      <c r="AM106" s="340">
        <f t="shared" si="31"/>
        <v>27547.986024482394</v>
      </c>
      <c r="AN106" s="372">
        <f t="shared" si="32"/>
        <v>31883.137675200705</v>
      </c>
      <c r="AO106" s="340">
        <f t="shared" si="33"/>
        <v>-1123.67857832351</v>
      </c>
      <c r="AP106" s="340">
        <f t="shared" si="38"/>
        <v>1316.043786050617</v>
      </c>
      <c r="AQ106" s="373">
        <f t="shared" si="34"/>
        <v>-32075.502882927714</v>
      </c>
      <c r="AR106" s="340">
        <v>1937.1226000000001</v>
      </c>
      <c r="AS106" s="340">
        <v>-1937.1226000000001</v>
      </c>
      <c r="AU106" s="337">
        <f t="shared" si="39"/>
        <v>9.822542779147625E-11</v>
      </c>
      <c r="AX106" s="340">
        <f t="shared" si="41"/>
        <v>0</v>
      </c>
      <c r="AY106" s="340">
        <v>0</v>
      </c>
    </row>
    <row r="107" spans="1:51" ht="15.75" x14ac:dyDescent="0.25">
      <c r="A107" s="367">
        <v>47239</v>
      </c>
      <c r="B107" s="361">
        <f t="shared" si="40"/>
        <v>97</v>
      </c>
      <c r="C107" s="368">
        <f t="shared" si="42"/>
        <v>908255.73218334711</v>
      </c>
      <c r="D107" s="369">
        <v>32668.622022793588</v>
      </c>
      <c r="E107" s="369">
        <f t="shared" si="43"/>
        <v>1272.9318845310459</v>
      </c>
      <c r="F107" s="369">
        <f t="shared" si="51"/>
        <v>31395.690138262544</v>
      </c>
      <c r="G107" s="369">
        <f t="shared" si="30"/>
        <v>380804.741378684</v>
      </c>
      <c r="H107" s="369">
        <f t="shared" si="44"/>
        <v>496055.30066640052</v>
      </c>
      <c r="I107" s="369">
        <f t="shared" si="52"/>
        <v>876860.04204508453</v>
      </c>
      <c r="J107" s="369">
        <v>0</v>
      </c>
      <c r="K107" s="369">
        <v>0</v>
      </c>
      <c r="L107" s="369">
        <v>27547.986024482394</v>
      </c>
      <c r="M107" s="370">
        <f t="shared" si="53"/>
        <v>743795.62266103318</v>
      </c>
      <c r="P107" s="368">
        <f t="shared" si="45"/>
        <v>32668.622022793588</v>
      </c>
      <c r="Q107" s="369">
        <f t="shared" si="46"/>
        <v>31352.578236742971</v>
      </c>
      <c r="R107" s="369">
        <f t="shared" si="47"/>
        <v>1316.043786050617</v>
      </c>
      <c r="S107" s="369">
        <f t="shared" si="48"/>
        <v>1272.9318845310459</v>
      </c>
      <c r="T107" s="371">
        <f t="shared" si="49"/>
        <v>1272.9318845310456</v>
      </c>
      <c r="U107" s="370">
        <f t="shared" si="54"/>
        <v>875587.11016055464</v>
      </c>
      <c r="X107" s="333">
        <v>32668.622022793588</v>
      </c>
      <c r="Y107" s="333"/>
      <c r="Z107" s="333">
        <v>2107.3935415955516</v>
      </c>
      <c r="AA107" s="333">
        <v>-34776.015564389141</v>
      </c>
      <c r="AD107" s="333">
        <f t="shared" si="55"/>
        <v>-27547.986024482394</v>
      </c>
      <c r="AE107" s="333">
        <f t="shared" si="35"/>
        <v>27547.986024482394</v>
      </c>
      <c r="AF107" s="333">
        <f t="shared" si="36"/>
        <v>1272.9318845310459</v>
      </c>
      <c r="AG107" s="333">
        <f t="shared" si="56"/>
        <v>-1272.9318845310459</v>
      </c>
      <c r="AH107" s="333">
        <v>0</v>
      </c>
      <c r="AJ107" s="333">
        <f t="shared" si="50"/>
        <v>0</v>
      </c>
      <c r="AL107" s="340">
        <f t="shared" si="37"/>
        <v>-27547.986024482394</v>
      </c>
      <c r="AM107" s="340">
        <f t="shared" si="31"/>
        <v>27547.986024482394</v>
      </c>
      <c r="AN107" s="372">
        <f t="shared" si="32"/>
        <v>32534.285974804254</v>
      </c>
      <c r="AO107" s="340">
        <f t="shared" si="33"/>
        <v>-1138.5958365417318</v>
      </c>
      <c r="AP107" s="340">
        <f t="shared" si="38"/>
        <v>1272.9318845310459</v>
      </c>
      <c r="AQ107" s="373">
        <f t="shared" si="34"/>
        <v>-32668.622022793588</v>
      </c>
      <c r="AR107" s="340">
        <v>1976.4248000000002</v>
      </c>
      <c r="AS107" s="340">
        <v>-1976.4248000000002</v>
      </c>
      <c r="AU107" s="337">
        <f t="shared" si="39"/>
        <v>-2.1827872842550278E-11</v>
      </c>
      <c r="AX107" s="340">
        <f t="shared" si="41"/>
        <v>0</v>
      </c>
      <c r="AY107" s="340">
        <v>0</v>
      </c>
    </row>
    <row r="108" spans="1:51" ht="15.75" x14ac:dyDescent="0.25">
      <c r="A108" s="367">
        <v>47270</v>
      </c>
      <c r="B108" s="361">
        <f t="shared" si="40"/>
        <v>98</v>
      </c>
      <c r="C108" s="368">
        <f t="shared" si="42"/>
        <v>876860.04204508453</v>
      </c>
      <c r="D108" s="369">
        <v>32668.622022793588</v>
      </c>
      <c r="E108" s="369">
        <f t="shared" si="43"/>
        <v>1228.9270879493338</v>
      </c>
      <c r="F108" s="369">
        <f t="shared" si="51"/>
        <v>31439.694934844254</v>
      </c>
      <c r="G108" s="369">
        <f t="shared" si="30"/>
        <v>381944.93307676644</v>
      </c>
      <c r="H108" s="369">
        <f t="shared" si="44"/>
        <v>463475.41403347382</v>
      </c>
      <c r="I108" s="369">
        <f t="shared" si="52"/>
        <v>845420.34711024025</v>
      </c>
      <c r="J108" s="369">
        <v>0</v>
      </c>
      <c r="K108" s="369">
        <v>0</v>
      </c>
      <c r="L108" s="369">
        <v>27547.986024482394</v>
      </c>
      <c r="M108" s="370">
        <f t="shared" si="53"/>
        <v>716247.63663655077</v>
      </c>
      <c r="P108" s="368">
        <f t="shared" si="45"/>
        <v>32668.622022793588</v>
      </c>
      <c r="Q108" s="369">
        <f t="shared" si="46"/>
        <v>31395.690138262544</v>
      </c>
      <c r="R108" s="369">
        <f t="shared" si="47"/>
        <v>1272.9318845310459</v>
      </c>
      <c r="S108" s="369">
        <f t="shared" si="48"/>
        <v>1228.9270879493338</v>
      </c>
      <c r="T108" s="371">
        <f t="shared" si="49"/>
        <v>1228.9270879493338</v>
      </c>
      <c r="U108" s="370">
        <f t="shared" si="54"/>
        <v>844191.42002229206</v>
      </c>
      <c r="X108" s="333">
        <v>32668.622022793588</v>
      </c>
      <c r="Y108" s="333"/>
      <c r="Z108" s="333">
        <v>2107.3935415955516</v>
      </c>
      <c r="AA108" s="333">
        <v>-34776.015564389141</v>
      </c>
      <c r="AD108" s="333">
        <f t="shared" si="55"/>
        <v>-27547.986024482394</v>
      </c>
      <c r="AE108" s="333">
        <f t="shared" si="35"/>
        <v>27547.986024482394</v>
      </c>
      <c r="AF108" s="333">
        <f t="shared" si="36"/>
        <v>1228.9270879493338</v>
      </c>
      <c r="AG108" s="333">
        <f t="shared" si="56"/>
        <v>-1228.9270879493338</v>
      </c>
      <c r="AH108" s="333">
        <v>0</v>
      </c>
      <c r="AJ108" s="333">
        <f t="shared" si="50"/>
        <v>0</v>
      </c>
      <c r="AL108" s="340">
        <f t="shared" si="37"/>
        <v>-27547.986024482394</v>
      </c>
      <c r="AM108" s="340">
        <f t="shared" si="31"/>
        <v>27547.986024482394</v>
      </c>
      <c r="AN108" s="372">
        <f t="shared" si="32"/>
        <v>32579.886632926704</v>
      </c>
      <c r="AO108" s="340">
        <f t="shared" si="33"/>
        <v>-1140.1916980824317</v>
      </c>
      <c r="AP108" s="340">
        <f t="shared" si="38"/>
        <v>1228.9270879493338</v>
      </c>
      <c r="AQ108" s="373">
        <f t="shared" si="34"/>
        <v>-32668.622022793588</v>
      </c>
      <c r="AR108" s="340">
        <v>1976.4248000000002</v>
      </c>
      <c r="AS108" s="340">
        <v>-1976.4248000000002</v>
      </c>
      <c r="AU108" s="337">
        <f t="shared" si="39"/>
        <v>1.8189894035458565E-11</v>
      </c>
      <c r="AX108" s="340">
        <f t="shared" si="41"/>
        <v>3402.4661129476735</v>
      </c>
      <c r="AY108" s="340">
        <v>-3402.4661129476735</v>
      </c>
    </row>
    <row r="109" spans="1:51" ht="15.75" x14ac:dyDescent="0.25">
      <c r="A109" s="367">
        <v>47300</v>
      </c>
      <c r="B109" s="361">
        <f t="shared" si="40"/>
        <v>99</v>
      </c>
      <c r="C109" s="368">
        <f t="shared" si="42"/>
        <v>845420.34711024025</v>
      </c>
      <c r="D109" s="369">
        <v>32668.622022793588</v>
      </c>
      <c r="E109" s="369">
        <f t="shared" si="43"/>
        <v>1184.8617818158302</v>
      </c>
      <c r="F109" s="369">
        <f t="shared" si="51"/>
        <v>31483.760240977757</v>
      </c>
      <c r="G109" s="369">
        <f t="shared" si="30"/>
        <v>383086.72284687334</v>
      </c>
      <c r="H109" s="369">
        <f t="shared" si="44"/>
        <v>430849.86402238917</v>
      </c>
      <c r="I109" s="369">
        <f t="shared" si="52"/>
        <v>813936.58686926251</v>
      </c>
      <c r="J109" s="369">
        <v>0</v>
      </c>
      <c r="K109" s="369">
        <v>0</v>
      </c>
      <c r="L109" s="369">
        <v>27547.986024482394</v>
      </c>
      <c r="M109" s="370">
        <f t="shared" si="53"/>
        <v>688699.65061206836</v>
      </c>
      <c r="P109" s="368">
        <f t="shared" si="45"/>
        <v>32668.622022793588</v>
      </c>
      <c r="Q109" s="369">
        <f t="shared" si="46"/>
        <v>31439.694934844254</v>
      </c>
      <c r="R109" s="369">
        <f t="shared" si="47"/>
        <v>1228.9270879493338</v>
      </c>
      <c r="S109" s="369">
        <f t="shared" si="48"/>
        <v>1184.8617818158302</v>
      </c>
      <c r="T109" s="371">
        <f t="shared" si="49"/>
        <v>1184.8617818158305</v>
      </c>
      <c r="U109" s="370">
        <f t="shared" si="54"/>
        <v>812751.72508744779</v>
      </c>
      <c r="X109" s="333">
        <v>32668.622022793588</v>
      </c>
      <c r="Y109" s="333"/>
      <c r="Z109" s="333">
        <v>2107.3935415955516</v>
      </c>
      <c r="AA109" s="333">
        <v>-34776.015564389141</v>
      </c>
      <c r="AD109" s="333">
        <f t="shared" si="55"/>
        <v>-27547.986024482394</v>
      </c>
      <c r="AE109" s="333">
        <f t="shared" si="35"/>
        <v>27547.986024482394</v>
      </c>
      <c r="AF109" s="333">
        <f t="shared" si="36"/>
        <v>1184.8617818158302</v>
      </c>
      <c r="AG109" s="333">
        <f t="shared" si="56"/>
        <v>-1184.8617818158302</v>
      </c>
      <c r="AH109" s="333">
        <v>0</v>
      </c>
      <c r="AJ109" s="333">
        <f t="shared" si="50"/>
        <v>0</v>
      </c>
      <c r="AL109" s="340">
        <f t="shared" si="37"/>
        <v>-27547.986024482394</v>
      </c>
      <c r="AM109" s="340">
        <f t="shared" si="31"/>
        <v>27547.986024482394</v>
      </c>
      <c r="AN109" s="372">
        <f t="shared" si="32"/>
        <v>32625.550011084648</v>
      </c>
      <c r="AO109" s="340">
        <f t="shared" si="33"/>
        <v>-1141.7897701069014</v>
      </c>
      <c r="AP109" s="340">
        <f t="shared" si="38"/>
        <v>1184.8617818158302</v>
      </c>
      <c r="AQ109" s="373">
        <f t="shared" si="34"/>
        <v>-32668.622022793588</v>
      </c>
      <c r="AR109" s="340">
        <v>1976.4248000000002</v>
      </c>
      <c r="AS109" s="340">
        <v>-1976.4248000000002</v>
      </c>
      <c r="AU109" s="337">
        <f t="shared" si="39"/>
        <v>-1.0913936421275139E-11</v>
      </c>
      <c r="AX109" s="340">
        <f t="shared" si="41"/>
        <v>0</v>
      </c>
      <c r="AY109" s="340">
        <v>0</v>
      </c>
    </row>
    <row r="110" spans="1:51" ht="15.75" x14ac:dyDescent="0.25">
      <c r="A110" s="367">
        <v>47331</v>
      </c>
      <c r="B110" s="361">
        <f t="shared" si="40"/>
        <v>100</v>
      </c>
      <c r="C110" s="368">
        <f t="shared" si="42"/>
        <v>813936.58686926251</v>
      </c>
      <c r="D110" s="369">
        <v>32668.622022793588</v>
      </c>
      <c r="E110" s="369">
        <f t="shared" si="43"/>
        <v>1140.7347129109341</v>
      </c>
      <c r="F110" s="369">
        <f t="shared" si="51"/>
        <v>31527.887309882655</v>
      </c>
      <c r="G110" s="369">
        <f t="shared" si="30"/>
        <v>384230.11292887037</v>
      </c>
      <c r="H110" s="369">
        <f t="shared" si="44"/>
        <v>398178.58663050947</v>
      </c>
      <c r="I110" s="369">
        <f t="shared" si="52"/>
        <v>782408.69955937983</v>
      </c>
      <c r="J110" s="369">
        <v>0</v>
      </c>
      <c r="K110" s="369">
        <v>0</v>
      </c>
      <c r="L110" s="369">
        <v>27547.986024482394</v>
      </c>
      <c r="M110" s="370">
        <f t="shared" si="53"/>
        <v>661151.66458758595</v>
      </c>
      <c r="P110" s="368">
        <f t="shared" si="45"/>
        <v>32668.622022793588</v>
      </c>
      <c r="Q110" s="369">
        <f t="shared" si="46"/>
        <v>31483.760240977757</v>
      </c>
      <c r="R110" s="369">
        <f t="shared" si="47"/>
        <v>1184.8617818158302</v>
      </c>
      <c r="S110" s="369">
        <f t="shared" si="48"/>
        <v>1140.7347129109341</v>
      </c>
      <c r="T110" s="371">
        <f t="shared" si="49"/>
        <v>1140.7347129109346</v>
      </c>
      <c r="U110" s="370">
        <f t="shared" si="54"/>
        <v>781267.96484647004</v>
      </c>
      <c r="X110" s="333">
        <v>32668.622022793588</v>
      </c>
      <c r="Y110" s="333"/>
      <c r="Z110" s="333">
        <v>2107.3935415955516</v>
      </c>
      <c r="AA110" s="333">
        <v>-34776.015564389141</v>
      </c>
      <c r="AD110" s="333">
        <f t="shared" si="55"/>
        <v>-27547.986024482394</v>
      </c>
      <c r="AE110" s="333">
        <f t="shared" si="35"/>
        <v>27547.986024482394</v>
      </c>
      <c r="AF110" s="333">
        <f t="shared" si="36"/>
        <v>1140.7347129109341</v>
      </c>
      <c r="AG110" s="333">
        <f t="shared" si="56"/>
        <v>-1140.7347129109341</v>
      </c>
      <c r="AH110" s="333">
        <v>0</v>
      </c>
      <c r="AJ110" s="333">
        <f t="shared" si="50"/>
        <v>0</v>
      </c>
      <c r="AL110" s="340">
        <f t="shared" si="37"/>
        <v>-27547.986024482394</v>
      </c>
      <c r="AM110" s="340">
        <f t="shared" si="31"/>
        <v>27547.986024482394</v>
      </c>
      <c r="AN110" s="372">
        <f t="shared" si="32"/>
        <v>32671.277391879703</v>
      </c>
      <c r="AO110" s="340">
        <f t="shared" si="33"/>
        <v>-1143.3900819970295</v>
      </c>
      <c r="AP110" s="340">
        <f t="shared" si="38"/>
        <v>1140.7347129109341</v>
      </c>
      <c r="AQ110" s="373">
        <f t="shared" si="34"/>
        <v>-32668.622022793588</v>
      </c>
      <c r="AR110" s="340">
        <v>1976.4248000000002</v>
      </c>
      <c r="AS110" s="340">
        <v>-1976.4248000000002</v>
      </c>
      <c r="AU110" s="337">
        <f t="shared" si="39"/>
        <v>1.8189894035458565E-11</v>
      </c>
      <c r="AX110" s="340">
        <f t="shared" si="41"/>
        <v>0</v>
      </c>
      <c r="AY110" s="340">
        <v>0</v>
      </c>
    </row>
    <row r="111" spans="1:51" ht="15.75" x14ac:dyDescent="0.25">
      <c r="A111" s="367">
        <v>47362</v>
      </c>
      <c r="B111" s="361">
        <f t="shared" si="40"/>
        <v>101</v>
      </c>
      <c r="C111" s="368">
        <f t="shared" si="42"/>
        <v>782408.69955937983</v>
      </c>
      <c r="D111" s="369">
        <v>32668.622022793588</v>
      </c>
      <c r="E111" s="369">
        <f t="shared" si="43"/>
        <v>1096.5457963066856</v>
      </c>
      <c r="F111" s="369">
        <f t="shared" si="51"/>
        <v>31572.076226486904</v>
      </c>
      <c r="G111" s="369">
        <f t="shared" si="30"/>
        <v>385375.10556572571</v>
      </c>
      <c r="H111" s="369">
        <f t="shared" si="44"/>
        <v>365461.51776716718</v>
      </c>
      <c r="I111" s="369">
        <f t="shared" si="52"/>
        <v>750836.62333289289</v>
      </c>
      <c r="J111" s="369">
        <v>0</v>
      </c>
      <c r="K111" s="369">
        <v>0</v>
      </c>
      <c r="L111" s="369">
        <v>27547.986024482394</v>
      </c>
      <c r="M111" s="370">
        <f t="shared" si="53"/>
        <v>633603.67856310355</v>
      </c>
      <c r="P111" s="368">
        <f t="shared" si="45"/>
        <v>32668.622022793588</v>
      </c>
      <c r="Q111" s="369">
        <f t="shared" si="46"/>
        <v>31527.887309882655</v>
      </c>
      <c r="R111" s="369">
        <f t="shared" si="47"/>
        <v>1140.7347129109341</v>
      </c>
      <c r="S111" s="369">
        <f t="shared" si="48"/>
        <v>1096.5457963066856</v>
      </c>
      <c r="T111" s="371">
        <f t="shared" si="49"/>
        <v>1096.5457963066863</v>
      </c>
      <c r="U111" s="370">
        <f t="shared" si="54"/>
        <v>749740.07753658737</v>
      </c>
      <c r="X111" s="333">
        <v>32668.622022793588</v>
      </c>
      <c r="Y111" s="333"/>
      <c r="Z111" s="333">
        <v>2107.3935415955516</v>
      </c>
      <c r="AA111" s="333">
        <v>-34776.015564389141</v>
      </c>
      <c r="AD111" s="333">
        <f t="shared" si="55"/>
        <v>-27547.986024482394</v>
      </c>
      <c r="AE111" s="333">
        <f t="shared" si="35"/>
        <v>27547.986024482394</v>
      </c>
      <c r="AF111" s="333">
        <f t="shared" si="36"/>
        <v>1096.5457963066856</v>
      </c>
      <c r="AG111" s="333">
        <f t="shared" si="56"/>
        <v>-1096.5457963066856</v>
      </c>
      <c r="AH111" s="333">
        <v>0</v>
      </c>
      <c r="AJ111" s="333">
        <f t="shared" si="50"/>
        <v>0</v>
      </c>
      <c r="AL111" s="340">
        <f t="shared" si="37"/>
        <v>-27547.986024482394</v>
      </c>
      <c r="AM111" s="340">
        <f t="shared" si="31"/>
        <v>27547.986024482394</v>
      </c>
      <c r="AN111" s="372">
        <f t="shared" si="32"/>
        <v>32717.068863342283</v>
      </c>
      <c r="AO111" s="340">
        <f t="shared" si="33"/>
        <v>-1144.9926368553424</v>
      </c>
      <c r="AP111" s="340">
        <f t="shared" si="38"/>
        <v>1096.5457963066856</v>
      </c>
      <c r="AQ111" s="373">
        <f t="shared" si="34"/>
        <v>-32668.622022793588</v>
      </c>
      <c r="AR111" s="340">
        <v>1976.4248000000002</v>
      </c>
      <c r="AS111" s="340">
        <v>-1976.4248000000002</v>
      </c>
      <c r="AU111" s="337">
        <f t="shared" si="39"/>
        <v>4.0017766878008842E-11</v>
      </c>
      <c r="AX111" s="340">
        <f t="shared" si="41"/>
        <v>3430.1724889592733</v>
      </c>
      <c r="AY111" s="340">
        <v>-3430.1724889592733</v>
      </c>
    </row>
    <row r="112" spans="1:51" ht="15.75" x14ac:dyDescent="0.25">
      <c r="A112" s="367">
        <v>47392</v>
      </c>
      <c r="B112" s="361">
        <f t="shared" si="40"/>
        <v>102</v>
      </c>
      <c r="C112" s="368">
        <f t="shared" si="42"/>
        <v>750836.62333289289</v>
      </c>
      <c r="D112" s="369">
        <v>32668.622022793588</v>
      </c>
      <c r="E112" s="369">
        <f t="shared" si="43"/>
        <v>1052.2949453161723</v>
      </c>
      <c r="F112" s="369">
        <f t="shared" si="51"/>
        <v>31616.327077477417</v>
      </c>
      <c r="G112" s="369">
        <f t="shared" si="30"/>
        <v>386521.70300355117</v>
      </c>
      <c r="H112" s="369">
        <f t="shared" si="44"/>
        <v>332698.59325186425</v>
      </c>
      <c r="I112" s="369">
        <f t="shared" si="52"/>
        <v>719220.29625541542</v>
      </c>
      <c r="J112" s="369">
        <v>0</v>
      </c>
      <c r="K112" s="369">
        <v>0</v>
      </c>
      <c r="L112" s="369">
        <v>27547.986024482394</v>
      </c>
      <c r="M112" s="370">
        <f t="shared" si="53"/>
        <v>606055.69253862114</v>
      </c>
      <c r="P112" s="368">
        <f t="shared" si="45"/>
        <v>32668.622022793588</v>
      </c>
      <c r="Q112" s="369">
        <f t="shared" si="46"/>
        <v>31572.076226486904</v>
      </c>
      <c r="R112" s="369">
        <f t="shared" si="47"/>
        <v>1096.5457963066856</v>
      </c>
      <c r="S112" s="369">
        <f t="shared" si="48"/>
        <v>1052.2949453161723</v>
      </c>
      <c r="T112" s="371">
        <f t="shared" si="49"/>
        <v>1052.2949453161727</v>
      </c>
      <c r="U112" s="370">
        <f t="shared" si="54"/>
        <v>718168.00131010043</v>
      </c>
      <c r="X112" s="333">
        <v>32668.622022793588</v>
      </c>
      <c r="Y112" s="333"/>
      <c r="Z112" s="333">
        <v>2107.3935415955516</v>
      </c>
      <c r="AA112" s="333">
        <v>-34776.015564389141</v>
      </c>
      <c r="AD112" s="333">
        <f t="shared" si="55"/>
        <v>-27547.986024482394</v>
      </c>
      <c r="AE112" s="333">
        <f t="shared" si="35"/>
        <v>27547.986024482394</v>
      </c>
      <c r="AF112" s="333">
        <f t="shared" si="36"/>
        <v>1052.2949453161723</v>
      </c>
      <c r="AG112" s="333">
        <f t="shared" si="56"/>
        <v>-1052.2949453161723</v>
      </c>
      <c r="AH112" s="333">
        <v>0</v>
      </c>
      <c r="AJ112" s="333">
        <f t="shared" si="50"/>
        <v>0</v>
      </c>
      <c r="AL112" s="340">
        <f t="shared" si="37"/>
        <v>-27547.986024482394</v>
      </c>
      <c r="AM112" s="340">
        <f t="shared" si="31"/>
        <v>27547.986024482394</v>
      </c>
      <c r="AN112" s="372">
        <f t="shared" si="32"/>
        <v>32762.924515302933</v>
      </c>
      <c r="AO112" s="340">
        <f t="shared" si="33"/>
        <v>-1146.5974378254614</v>
      </c>
      <c r="AP112" s="340">
        <f t="shared" si="38"/>
        <v>1052.2949453161723</v>
      </c>
      <c r="AQ112" s="373">
        <f t="shared" si="34"/>
        <v>-32668.622022793588</v>
      </c>
      <c r="AR112" s="340">
        <v>1976.4248000000002</v>
      </c>
      <c r="AS112" s="340">
        <v>-1976.4248000000002</v>
      </c>
      <c r="AU112" s="337">
        <f t="shared" si="39"/>
        <v>5.4569682106375694E-11</v>
      </c>
      <c r="AX112" s="340">
        <f t="shared" si="41"/>
        <v>0</v>
      </c>
      <c r="AY112" s="340">
        <v>0</v>
      </c>
    </row>
    <row r="113" spans="1:51" ht="15.75" x14ac:dyDescent="0.25">
      <c r="A113" s="367">
        <v>47423</v>
      </c>
      <c r="B113" s="361">
        <f t="shared" si="40"/>
        <v>103</v>
      </c>
      <c r="C113" s="368">
        <f t="shared" si="42"/>
        <v>719220.29625541542</v>
      </c>
      <c r="D113" s="369">
        <v>32668.622022793588</v>
      </c>
      <c r="E113" s="369">
        <f t="shared" si="43"/>
        <v>1007.9820731332818</v>
      </c>
      <c r="F113" s="369">
        <f t="shared" si="51"/>
        <v>31660.639949660308</v>
      </c>
      <c r="G113" s="369">
        <f t="shared" ref="G113:G134" si="57">SUM(F114:F125)</f>
        <v>387669.90749160678</v>
      </c>
      <c r="H113" s="369">
        <f t="shared" si="44"/>
        <v>299889.74881414836</v>
      </c>
      <c r="I113" s="369">
        <f t="shared" si="52"/>
        <v>687559.65630575514</v>
      </c>
      <c r="J113" s="369">
        <v>0</v>
      </c>
      <c r="K113" s="369">
        <v>0</v>
      </c>
      <c r="L113" s="369">
        <v>27547.986024482394</v>
      </c>
      <c r="M113" s="370">
        <f t="shared" si="53"/>
        <v>578507.70651413873</v>
      </c>
      <c r="P113" s="368">
        <f t="shared" si="45"/>
        <v>32668.622022793588</v>
      </c>
      <c r="Q113" s="369">
        <f t="shared" si="46"/>
        <v>31616.327077477417</v>
      </c>
      <c r="R113" s="369">
        <f t="shared" si="47"/>
        <v>1052.2949453161723</v>
      </c>
      <c r="S113" s="369">
        <f t="shared" si="48"/>
        <v>1007.9820731332818</v>
      </c>
      <c r="T113" s="371">
        <f t="shared" si="49"/>
        <v>1007.9820731332825</v>
      </c>
      <c r="U113" s="370">
        <f t="shared" si="54"/>
        <v>686551.67423262296</v>
      </c>
      <c r="X113" s="333">
        <v>32668.622022793588</v>
      </c>
      <c r="Y113" s="333"/>
      <c r="Z113" s="333">
        <v>2107.3935415955516</v>
      </c>
      <c r="AA113" s="333">
        <v>-34776.015564389141</v>
      </c>
      <c r="AD113" s="333">
        <f t="shared" si="55"/>
        <v>-27547.986024482394</v>
      </c>
      <c r="AE113" s="333">
        <f t="shared" si="35"/>
        <v>27547.986024482394</v>
      </c>
      <c r="AF113" s="333">
        <f t="shared" si="36"/>
        <v>1007.9820731332818</v>
      </c>
      <c r="AG113" s="333">
        <f t="shared" si="56"/>
        <v>-1007.9820731332818</v>
      </c>
      <c r="AH113" s="333">
        <v>0</v>
      </c>
      <c r="AJ113" s="333">
        <f t="shared" si="50"/>
        <v>0</v>
      </c>
      <c r="AL113" s="340">
        <f t="shared" si="37"/>
        <v>-27547.986024482394</v>
      </c>
      <c r="AM113" s="340">
        <f t="shared" si="31"/>
        <v>27547.986024482394</v>
      </c>
      <c r="AN113" s="372">
        <f t="shared" si="32"/>
        <v>32808.844437715888</v>
      </c>
      <c r="AO113" s="340">
        <f t="shared" si="33"/>
        <v>-1148.2044880556059</v>
      </c>
      <c r="AP113" s="340">
        <f t="shared" si="38"/>
        <v>1007.9820731332818</v>
      </c>
      <c r="AQ113" s="373">
        <f t="shared" si="34"/>
        <v>-32668.622022793588</v>
      </c>
      <c r="AR113" s="340">
        <v>1976.4248000000002</v>
      </c>
      <c r="AS113" s="340">
        <v>-1976.4248000000002</v>
      </c>
      <c r="AU113" s="337">
        <f t="shared" si="39"/>
        <v>-2.5465851649641991E-11</v>
      </c>
      <c r="AX113" s="340">
        <f t="shared" si="41"/>
        <v>0</v>
      </c>
      <c r="AY113" s="340">
        <v>0</v>
      </c>
    </row>
    <row r="114" spans="1:51" ht="15.75" x14ac:dyDescent="0.25">
      <c r="A114" s="367">
        <v>47453</v>
      </c>
      <c r="B114" s="361">
        <f t="shared" si="40"/>
        <v>104</v>
      </c>
      <c r="C114" s="368">
        <f t="shared" si="42"/>
        <v>687559.65630575514</v>
      </c>
      <c r="D114" s="369">
        <v>32668.622022793588</v>
      </c>
      <c r="E114" s="369">
        <f t="shared" si="43"/>
        <v>963.607092830233</v>
      </c>
      <c r="F114" s="369">
        <f t="shared" si="51"/>
        <v>31705.014929963356</v>
      </c>
      <c r="G114" s="369">
        <f t="shared" si="57"/>
        <v>388819.72128230525</v>
      </c>
      <c r="H114" s="369">
        <f t="shared" si="44"/>
        <v>267034.92009348649</v>
      </c>
      <c r="I114" s="369">
        <f t="shared" si="52"/>
        <v>655854.64137579175</v>
      </c>
      <c r="J114" s="369">
        <v>0</v>
      </c>
      <c r="K114" s="369">
        <v>0</v>
      </c>
      <c r="L114" s="369">
        <v>27547.986024482394</v>
      </c>
      <c r="M114" s="370">
        <f t="shared" si="53"/>
        <v>550959.72048965632</v>
      </c>
      <c r="P114" s="368">
        <f t="shared" si="45"/>
        <v>32668.622022793588</v>
      </c>
      <c r="Q114" s="369">
        <f t="shared" si="46"/>
        <v>31660.639949660308</v>
      </c>
      <c r="R114" s="369">
        <f t="shared" si="47"/>
        <v>1007.9820731332818</v>
      </c>
      <c r="S114" s="369">
        <f t="shared" si="48"/>
        <v>963.607092830233</v>
      </c>
      <c r="T114" s="371">
        <f t="shared" si="49"/>
        <v>963.60709283023357</v>
      </c>
      <c r="U114" s="370">
        <f t="shared" si="54"/>
        <v>654891.03428296268</v>
      </c>
      <c r="X114" s="333">
        <v>32668.622022793588</v>
      </c>
      <c r="Y114" s="333"/>
      <c r="Z114" s="333">
        <v>2107.3935415955516</v>
      </c>
      <c r="AA114" s="333">
        <v>-34776.015564389141</v>
      </c>
      <c r="AD114" s="333">
        <f t="shared" si="55"/>
        <v>-27547.986024482394</v>
      </c>
      <c r="AE114" s="333">
        <f t="shared" si="35"/>
        <v>27547.986024482394</v>
      </c>
      <c r="AF114" s="333">
        <f t="shared" si="36"/>
        <v>963.607092830233</v>
      </c>
      <c r="AG114" s="333">
        <f t="shared" si="56"/>
        <v>-963.607092830233</v>
      </c>
      <c r="AH114" s="333">
        <v>0</v>
      </c>
      <c r="AJ114" s="333">
        <f t="shared" si="50"/>
        <v>0</v>
      </c>
      <c r="AL114" s="340">
        <f t="shared" si="37"/>
        <v>-27547.986024482394</v>
      </c>
      <c r="AM114" s="340">
        <f t="shared" si="31"/>
        <v>27547.986024482394</v>
      </c>
      <c r="AN114" s="372">
        <f t="shared" si="32"/>
        <v>32854.82872066187</v>
      </c>
      <c r="AO114" s="340">
        <f t="shared" si="33"/>
        <v>-1149.8137906984775</v>
      </c>
      <c r="AP114" s="340">
        <f t="shared" si="38"/>
        <v>963.607092830233</v>
      </c>
      <c r="AQ114" s="373">
        <f t="shared" si="34"/>
        <v>-32668.622022793588</v>
      </c>
      <c r="AR114" s="340">
        <v>1976.4248000000002</v>
      </c>
      <c r="AS114" s="340">
        <v>-1976.4248000000002</v>
      </c>
      <c r="AU114" s="337">
        <f t="shared" si="39"/>
        <v>3.637978807091713E-11</v>
      </c>
      <c r="AX114" s="340">
        <f t="shared" si="41"/>
        <v>3444.6157165795448</v>
      </c>
      <c r="AY114" s="340">
        <v>-3444.6157165795448</v>
      </c>
    </row>
    <row r="115" spans="1:51" ht="15.75" x14ac:dyDescent="0.25">
      <c r="A115" s="367">
        <v>47484</v>
      </c>
      <c r="B115" s="361">
        <f t="shared" si="40"/>
        <v>105</v>
      </c>
      <c r="C115" s="368">
        <f t="shared" si="42"/>
        <v>655854.64137579175</v>
      </c>
      <c r="D115" s="369">
        <v>32668.622022793588</v>
      </c>
      <c r="E115" s="369">
        <f t="shared" si="43"/>
        <v>919.16991735740794</v>
      </c>
      <c r="F115" s="369">
        <f t="shared" si="51"/>
        <v>31749.452105436179</v>
      </c>
      <c r="G115" s="369">
        <f t="shared" si="57"/>
        <v>389971.14663121582</v>
      </c>
      <c r="H115" s="369">
        <f t="shared" si="44"/>
        <v>234134.04263913981</v>
      </c>
      <c r="I115" s="369">
        <f t="shared" si="52"/>
        <v>624105.18927035562</v>
      </c>
      <c r="J115" s="369">
        <v>0</v>
      </c>
      <c r="K115" s="369">
        <v>0</v>
      </c>
      <c r="L115" s="369">
        <v>27547.986024482394</v>
      </c>
      <c r="M115" s="370">
        <f t="shared" si="53"/>
        <v>523411.73446517391</v>
      </c>
      <c r="P115" s="368">
        <f t="shared" si="45"/>
        <v>32668.622022793588</v>
      </c>
      <c r="Q115" s="369">
        <f t="shared" si="46"/>
        <v>31705.014929963356</v>
      </c>
      <c r="R115" s="369">
        <f t="shared" si="47"/>
        <v>963.607092830233</v>
      </c>
      <c r="S115" s="369">
        <f t="shared" si="48"/>
        <v>919.16991735740794</v>
      </c>
      <c r="T115" s="371">
        <f t="shared" si="49"/>
        <v>919.16991735740851</v>
      </c>
      <c r="U115" s="370">
        <f t="shared" si="54"/>
        <v>623186.01935299928</v>
      </c>
      <c r="X115" s="333">
        <v>32668.622022793588</v>
      </c>
      <c r="Y115" s="333"/>
      <c r="Z115" s="333">
        <v>2107.3935415955516</v>
      </c>
      <c r="AA115" s="333">
        <v>-34776.015564389141</v>
      </c>
      <c r="AD115" s="333">
        <f t="shared" si="55"/>
        <v>-27547.986024482394</v>
      </c>
      <c r="AE115" s="333">
        <f t="shared" si="35"/>
        <v>27547.986024482394</v>
      </c>
      <c r="AF115" s="333">
        <f t="shared" si="36"/>
        <v>919.16991735740794</v>
      </c>
      <c r="AG115" s="333">
        <f t="shared" si="56"/>
        <v>-919.16991735740794</v>
      </c>
      <c r="AH115" s="333">
        <v>0</v>
      </c>
      <c r="AJ115" s="333">
        <f t="shared" si="50"/>
        <v>0</v>
      </c>
      <c r="AL115" s="340">
        <f t="shared" si="37"/>
        <v>-27547.986024482394</v>
      </c>
      <c r="AM115" s="340">
        <f t="shared" si="31"/>
        <v>27547.986024482394</v>
      </c>
      <c r="AN115" s="372">
        <f t="shared" si="32"/>
        <v>32900.877454346686</v>
      </c>
      <c r="AO115" s="340">
        <f t="shared" si="33"/>
        <v>-1151.4253489105613</v>
      </c>
      <c r="AP115" s="340">
        <f t="shared" si="38"/>
        <v>919.16991735740794</v>
      </c>
      <c r="AQ115" s="373">
        <f t="shared" si="34"/>
        <v>-32668.622022793588</v>
      </c>
      <c r="AR115" s="340">
        <v>1976.4248000000002</v>
      </c>
      <c r="AS115" s="340">
        <v>-1976.4248000000002</v>
      </c>
      <c r="AU115" s="337">
        <f t="shared" si="39"/>
        <v>-5.4569682106375694E-11</v>
      </c>
      <c r="AX115" s="340">
        <f t="shared" si="41"/>
        <v>0</v>
      </c>
      <c r="AY115" s="340">
        <v>0</v>
      </c>
    </row>
    <row r="116" spans="1:51" ht="15.75" x14ac:dyDescent="0.25">
      <c r="A116" s="367">
        <v>47515</v>
      </c>
      <c r="B116" s="361">
        <f t="shared" si="40"/>
        <v>106</v>
      </c>
      <c r="C116" s="368">
        <f t="shared" si="42"/>
        <v>624105.18927035562</v>
      </c>
      <c r="D116" s="369">
        <v>32668.622022793588</v>
      </c>
      <c r="E116" s="369">
        <f t="shared" si="43"/>
        <v>874.67045954318155</v>
      </c>
      <c r="F116" s="369">
        <f t="shared" si="51"/>
        <v>31793.951563250408</v>
      </c>
      <c r="G116" s="369">
        <f t="shared" si="57"/>
        <v>391124.18579706945</v>
      </c>
      <c r="H116" s="369">
        <f t="shared" si="44"/>
        <v>201187.05191003578</v>
      </c>
      <c r="I116" s="369">
        <f t="shared" si="52"/>
        <v>592311.23770710523</v>
      </c>
      <c r="J116" s="369">
        <v>0</v>
      </c>
      <c r="K116" s="369">
        <v>0</v>
      </c>
      <c r="L116" s="369">
        <v>27547.986024482394</v>
      </c>
      <c r="M116" s="370">
        <f t="shared" si="53"/>
        <v>495863.7484406915</v>
      </c>
      <c r="P116" s="368">
        <f t="shared" si="45"/>
        <v>32668.622022793588</v>
      </c>
      <c r="Q116" s="369">
        <f t="shared" si="46"/>
        <v>31749.452105436179</v>
      </c>
      <c r="R116" s="369">
        <f t="shared" si="47"/>
        <v>919.16991735740794</v>
      </c>
      <c r="S116" s="369">
        <f t="shared" si="48"/>
        <v>874.67045954318155</v>
      </c>
      <c r="T116" s="371">
        <f t="shared" si="49"/>
        <v>874.67045954318201</v>
      </c>
      <c r="U116" s="370">
        <f t="shared" si="54"/>
        <v>591436.56724756316</v>
      </c>
      <c r="X116" s="333">
        <v>32668.622022793588</v>
      </c>
      <c r="Y116" s="333"/>
      <c r="Z116" s="333">
        <v>2107.3935415955516</v>
      </c>
      <c r="AA116" s="333">
        <v>-34776.015564389141</v>
      </c>
      <c r="AD116" s="333">
        <f t="shared" si="55"/>
        <v>-27547.986024482394</v>
      </c>
      <c r="AE116" s="333">
        <f t="shared" si="35"/>
        <v>27547.986024482394</v>
      </c>
      <c r="AF116" s="333">
        <f t="shared" si="36"/>
        <v>874.67045954318155</v>
      </c>
      <c r="AG116" s="333">
        <f t="shared" si="56"/>
        <v>-874.67045954318155</v>
      </c>
      <c r="AH116" s="333">
        <v>0</v>
      </c>
      <c r="AJ116" s="333">
        <f t="shared" si="50"/>
        <v>0</v>
      </c>
      <c r="AL116" s="340">
        <f t="shared" si="37"/>
        <v>-27547.986024482394</v>
      </c>
      <c r="AM116" s="340">
        <f t="shared" si="31"/>
        <v>27547.986024482394</v>
      </c>
      <c r="AN116" s="372">
        <f t="shared" si="32"/>
        <v>32946.990729104029</v>
      </c>
      <c r="AO116" s="340">
        <f t="shared" si="33"/>
        <v>-1153.0391658536391</v>
      </c>
      <c r="AP116" s="340">
        <f t="shared" si="38"/>
        <v>874.67045954318155</v>
      </c>
      <c r="AQ116" s="373">
        <f t="shared" si="34"/>
        <v>-32668.622022793588</v>
      </c>
      <c r="AR116" s="340">
        <v>1976.4248000000002</v>
      </c>
      <c r="AS116" s="340">
        <v>-1976.4248000000002</v>
      </c>
      <c r="AU116" s="337">
        <f t="shared" si="39"/>
        <v>-1.8189894035458565E-11</v>
      </c>
      <c r="AX116" s="340">
        <f t="shared" si="41"/>
        <v>0</v>
      </c>
      <c r="AY116" s="340">
        <v>0</v>
      </c>
    </row>
    <row r="117" spans="1:51" ht="15.75" x14ac:dyDescent="0.25">
      <c r="A117" s="367">
        <v>47543</v>
      </c>
      <c r="B117" s="361">
        <f t="shared" si="40"/>
        <v>107</v>
      </c>
      <c r="C117" s="368">
        <f t="shared" si="42"/>
        <v>592311.23770710523</v>
      </c>
      <c r="D117" s="369">
        <v>32668.622022793588</v>
      </c>
      <c r="E117" s="369">
        <f t="shared" si="43"/>
        <v>830.10863209375066</v>
      </c>
      <c r="F117" s="369">
        <f t="shared" si="51"/>
        <v>31838.513390699838</v>
      </c>
      <c r="G117" s="369">
        <f t="shared" si="57"/>
        <v>392278.84104176273</v>
      </c>
      <c r="H117" s="369">
        <f t="shared" si="44"/>
        <v>168193.88327464263</v>
      </c>
      <c r="I117" s="369">
        <f t="shared" si="52"/>
        <v>560472.72431640537</v>
      </c>
      <c r="J117" s="369">
        <v>0</v>
      </c>
      <c r="K117" s="369">
        <v>0</v>
      </c>
      <c r="L117" s="369">
        <v>27547.986024482394</v>
      </c>
      <c r="M117" s="370">
        <f t="shared" si="53"/>
        <v>468315.76241620909</v>
      </c>
      <c r="P117" s="368">
        <f t="shared" si="45"/>
        <v>32668.622022793588</v>
      </c>
      <c r="Q117" s="369">
        <f t="shared" si="46"/>
        <v>31793.951563250408</v>
      </c>
      <c r="R117" s="369">
        <f t="shared" si="47"/>
        <v>874.67045954318155</v>
      </c>
      <c r="S117" s="369">
        <f t="shared" si="48"/>
        <v>830.10863209375066</v>
      </c>
      <c r="T117" s="371">
        <f t="shared" si="49"/>
        <v>830.10863209375111</v>
      </c>
      <c r="U117" s="370">
        <f t="shared" si="54"/>
        <v>559642.61568431277</v>
      </c>
      <c r="X117" s="333">
        <v>32668.622022793588</v>
      </c>
      <c r="Y117" s="333"/>
      <c r="Z117" s="333">
        <v>2107.3935415955516</v>
      </c>
      <c r="AA117" s="333">
        <v>-34776.015564389141</v>
      </c>
      <c r="AD117" s="333">
        <f t="shared" si="55"/>
        <v>-27547.986024482394</v>
      </c>
      <c r="AE117" s="333">
        <f t="shared" si="35"/>
        <v>27547.986024482394</v>
      </c>
      <c r="AF117" s="333">
        <f t="shared" si="36"/>
        <v>830.10863209375066</v>
      </c>
      <c r="AG117" s="333">
        <f t="shared" si="56"/>
        <v>-830.10863209375066</v>
      </c>
      <c r="AH117" s="333">
        <v>0</v>
      </c>
      <c r="AJ117" s="333">
        <f t="shared" si="50"/>
        <v>0</v>
      </c>
      <c r="AL117" s="340">
        <f t="shared" si="37"/>
        <v>-27547.986024482394</v>
      </c>
      <c r="AM117" s="340">
        <f t="shared" si="31"/>
        <v>27547.986024482394</v>
      </c>
      <c r="AN117" s="372">
        <f t="shared" si="32"/>
        <v>32993.168635393144</v>
      </c>
      <c r="AO117" s="340">
        <f t="shared" si="33"/>
        <v>-1154.6552446932765</v>
      </c>
      <c r="AP117" s="340">
        <f t="shared" si="38"/>
        <v>830.10863209375066</v>
      </c>
      <c r="AQ117" s="373">
        <f t="shared" si="34"/>
        <v>-32668.622022793588</v>
      </c>
      <c r="AR117" s="340">
        <v>1976.4248000000002</v>
      </c>
      <c r="AS117" s="340">
        <v>-1976.4248000000002</v>
      </c>
      <c r="AU117" s="337">
        <f t="shared" si="39"/>
        <v>2.9103830456733704E-11</v>
      </c>
      <c r="AX117" s="340">
        <f t="shared" si="41"/>
        <v>3459.1197594574769</v>
      </c>
      <c r="AY117" s="340">
        <v>-3459.1197594574769</v>
      </c>
    </row>
    <row r="118" spans="1:51" ht="15.75" x14ac:dyDescent="0.25">
      <c r="A118" s="367">
        <v>47574</v>
      </c>
      <c r="B118" s="361">
        <f t="shared" si="40"/>
        <v>108</v>
      </c>
      <c r="C118" s="368">
        <f t="shared" si="42"/>
        <v>560472.72431640537</v>
      </c>
      <c r="D118" s="369">
        <v>32668.622022793588</v>
      </c>
      <c r="E118" s="369">
        <f t="shared" si="43"/>
        <v>785.48434759296254</v>
      </c>
      <c r="F118" s="369">
        <f t="shared" si="51"/>
        <v>31883.137675200625</v>
      </c>
      <c r="G118" s="369">
        <f t="shared" si="57"/>
        <v>393435.11463036266</v>
      </c>
      <c r="H118" s="369">
        <f t="shared" si="44"/>
        <v>135154.47201084212</v>
      </c>
      <c r="I118" s="369">
        <f t="shared" si="52"/>
        <v>528589.58664120478</v>
      </c>
      <c r="J118" s="369">
        <v>0</v>
      </c>
      <c r="K118" s="369">
        <v>0</v>
      </c>
      <c r="L118" s="369">
        <v>27547.986024482394</v>
      </c>
      <c r="M118" s="370">
        <f t="shared" si="53"/>
        <v>440767.77639172669</v>
      </c>
      <c r="P118" s="368">
        <f t="shared" si="45"/>
        <v>32668.622022793588</v>
      </c>
      <c r="Q118" s="369">
        <f t="shared" si="46"/>
        <v>31838.513390699838</v>
      </c>
      <c r="R118" s="369">
        <f t="shared" si="47"/>
        <v>830.10863209375066</v>
      </c>
      <c r="S118" s="369">
        <f t="shared" si="48"/>
        <v>785.48434759296254</v>
      </c>
      <c r="T118" s="371">
        <f t="shared" si="49"/>
        <v>785.48434759296288</v>
      </c>
      <c r="U118" s="370">
        <f t="shared" si="54"/>
        <v>527804.1022936129</v>
      </c>
      <c r="X118" s="333">
        <v>32668.622022793588</v>
      </c>
      <c r="Y118" s="333"/>
      <c r="Z118" s="333">
        <v>2107.3935415955516</v>
      </c>
      <c r="AA118" s="333">
        <v>-34776.015564389141</v>
      </c>
      <c r="AD118" s="333">
        <f t="shared" si="55"/>
        <v>-27547.986024482394</v>
      </c>
      <c r="AE118" s="333">
        <f t="shared" si="35"/>
        <v>27547.986024482394</v>
      </c>
      <c r="AF118" s="333">
        <f t="shared" si="36"/>
        <v>785.48434759296254</v>
      </c>
      <c r="AG118" s="333">
        <f t="shared" si="56"/>
        <v>-785.48434759296254</v>
      </c>
      <c r="AH118" s="333">
        <v>0</v>
      </c>
      <c r="AJ118" s="333">
        <f t="shared" si="50"/>
        <v>0</v>
      </c>
      <c r="AL118" s="340">
        <f t="shared" si="37"/>
        <v>-27547.986024482394</v>
      </c>
      <c r="AM118" s="340">
        <f t="shared" si="31"/>
        <v>27547.986024482394</v>
      </c>
      <c r="AN118" s="372">
        <f t="shared" si="32"/>
        <v>33039.411263800517</v>
      </c>
      <c r="AO118" s="340">
        <f t="shared" si="33"/>
        <v>-1156.2735885999282</v>
      </c>
      <c r="AP118" s="340">
        <f t="shared" si="38"/>
        <v>785.48434759296254</v>
      </c>
      <c r="AQ118" s="373">
        <f t="shared" si="34"/>
        <v>-32668.622022793588</v>
      </c>
      <c r="AR118" s="340">
        <v>1976.4248000000002</v>
      </c>
      <c r="AS118" s="340">
        <v>-1976.4248000000002</v>
      </c>
      <c r="AU118" s="337">
        <f t="shared" si="39"/>
        <v>-3.637978807091713E-11</v>
      </c>
      <c r="AX118" s="340">
        <f t="shared" si="41"/>
        <v>0</v>
      </c>
      <c r="AY118" s="340">
        <v>0</v>
      </c>
    </row>
    <row r="119" spans="1:51" ht="15.75" x14ac:dyDescent="0.25">
      <c r="A119" s="367">
        <v>47604</v>
      </c>
      <c r="B119" s="361">
        <f t="shared" si="40"/>
        <v>109</v>
      </c>
      <c r="C119" s="368">
        <f t="shared" si="42"/>
        <v>528589.58664120478</v>
      </c>
      <c r="D119" s="369">
        <v>33275.083493306447</v>
      </c>
      <c r="E119" s="369">
        <f t="shared" si="43"/>
        <v>740.7975185021437</v>
      </c>
      <c r="F119" s="369">
        <f t="shared" si="51"/>
        <v>32534.285974804305</v>
      </c>
      <c r="G119" s="369">
        <f t="shared" si="57"/>
        <v>394606.65718919714</v>
      </c>
      <c r="H119" s="369">
        <f t="shared" si="44"/>
        <v>101448.64347720332</v>
      </c>
      <c r="I119" s="369">
        <f t="shared" si="52"/>
        <v>496055.30066640046</v>
      </c>
      <c r="J119" s="369">
        <v>0</v>
      </c>
      <c r="K119" s="369">
        <v>0</v>
      </c>
      <c r="L119" s="369">
        <v>27547.986024482394</v>
      </c>
      <c r="M119" s="370">
        <f t="shared" si="53"/>
        <v>413219.79036724428</v>
      </c>
      <c r="P119" s="368">
        <f t="shared" si="45"/>
        <v>33275.083493306447</v>
      </c>
      <c r="Q119" s="369">
        <f t="shared" si="46"/>
        <v>32489.599145713484</v>
      </c>
      <c r="R119" s="369">
        <f t="shared" si="47"/>
        <v>785.48434759296254</v>
      </c>
      <c r="S119" s="369">
        <f t="shared" si="48"/>
        <v>740.7975185021437</v>
      </c>
      <c r="T119" s="371">
        <f t="shared" si="49"/>
        <v>740.79751850214404</v>
      </c>
      <c r="U119" s="370">
        <f t="shared" si="54"/>
        <v>495314.50314789941</v>
      </c>
      <c r="X119" s="333">
        <v>33275.083493306447</v>
      </c>
      <c r="Y119" s="333"/>
      <c r="Z119" s="333">
        <v>2149.8458445314513</v>
      </c>
      <c r="AA119" s="333">
        <v>-35424.929337837901</v>
      </c>
      <c r="AD119" s="333">
        <f t="shared" si="55"/>
        <v>-27547.986024482394</v>
      </c>
      <c r="AE119" s="333">
        <f t="shared" si="35"/>
        <v>27547.986024482394</v>
      </c>
      <c r="AF119" s="333">
        <f t="shared" si="36"/>
        <v>740.7975185021437</v>
      </c>
      <c r="AG119" s="333">
        <f t="shared" si="56"/>
        <v>-740.7975185021437</v>
      </c>
      <c r="AH119" s="333">
        <v>0</v>
      </c>
      <c r="AJ119" s="333">
        <f t="shared" si="50"/>
        <v>0</v>
      </c>
      <c r="AL119" s="340">
        <f t="shared" si="37"/>
        <v>-27547.986024482394</v>
      </c>
      <c r="AM119" s="340">
        <f t="shared" si="31"/>
        <v>27547.986024482394</v>
      </c>
      <c r="AN119" s="372">
        <f t="shared" si="32"/>
        <v>33705.828533638793</v>
      </c>
      <c r="AO119" s="340">
        <f t="shared" si="33"/>
        <v>-1171.5425588344806</v>
      </c>
      <c r="AP119" s="340">
        <f t="shared" si="38"/>
        <v>740.7975185021437</v>
      </c>
      <c r="AQ119" s="373">
        <f t="shared" si="34"/>
        <v>-33275.083493306447</v>
      </c>
      <c r="AR119" s="340">
        <v>2016.6111000000001</v>
      </c>
      <c r="AS119" s="340">
        <v>-2016.6111000000001</v>
      </c>
      <c r="AU119" s="337">
        <f t="shared" si="39"/>
        <v>7.2759576141834259E-12</v>
      </c>
      <c r="AX119" s="340">
        <f t="shared" si="41"/>
        <v>0</v>
      </c>
      <c r="AY119" s="340">
        <v>0</v>
      </c>
    </row>
    <row r="120" spans="1:51" ht="15.75" x14ac:dyDescent="0.25">
      <c r="A120" s="367">
        <v>47635</v>
      </c>
      <c r="B120" s="361">
        <f t="shared" si="40"/>
        <v>110</v>
      </c>
      <c r="C120" s="368">
        <f t="shared" si="42"/>
        <v>496055.30066640046</v>
      </c>
      <c r="D120" s="369">
        <v>33275.083493306447</v>
      </c>
      <c r="E120" s="369">
        <f t="shared" si="43"/>
        <v>695.19686037977658</v>
      </c>
      <c r="F120" s="369">
        <f t="shared" si="51"/>
        <v>32579.886632926671</v>
      </c>
      <c r="G120" s="369">
        <f t="shared" si="57"/>
        <v>395779.84178770351</v>
      </c>
      <c r="H120" s="369">
        <f t="shared" si="44"/>
        <v>67695.572245770309</v>
      </c>
      <c r="I120" s="369">
        <f t="shared" si="52"/>
        <v>463475.41403347382</v>
      </c>
      <c r="J120" s="369">
        <v>0</v>
      </c>
      <c r="K120" s="369">
        <v>0</v>
      </c>
      <c r="L120" s="369">
        <v>27547.986024482394</v>
      </c>
      <c r="M120" s="370">
        <f t="shared" si="53"/>
        <v>385671.80434276187</v>
      </c>
      <c r="P120" s="368">
        <f t="shared" si="45"/>
        <v>33275.083493306447</v>
      </c>
      <c r="Q120" s="369">
        <f t="shared" si="46"/>
        <v>32534.285974804305</v>
      </c>
      <c r="R120" s="369">
        <f t="shared" si="47"/>
        <v>740.7975185021437</v>
      </c>
      <c r="S120" s="369">
        <f t="shared" si="48"/>
        <v>695.19686037977658</v>
      </c>
      <c r="T120" s="371">
        <f t="shared" si="49"/>
        <v>695.19686037977681</v>
      </c>
      <c r="U120" s="370">
        <f t="shared" si="54"/>
        <v>462780.21717309509</v>
      </c>
      <c r="X120" s="333">
        <v>33275.083493306447</v>
      </c>
      <c r="Y120" s="333"/>
      <c r="Z120" s="333">
        <v>2149.8458445314513</v>
      </c>
      <c r="AA120" s="333">
        <v>-35424.929337837901</v>
      </c>
      <c r="AD120" s="333">
        <f t="shared" si="55"/>
        <v>-27547.986024482394</v>
      </c>
      <c r="AE120" s="333">
        <f t="shared" si="35"/>
        <v>27547.986024482394</v>
      </c>
      <c r="AF120" s="333">
        <f t="shared" si="36"/>
        <v>695.19686037977658</v>
      </c>
      <c r="AG120" s="333">
        <f t="shared" si="56"/>
        <v>-695.19686037977658</v>
      </c>
      <c r="AH120" s="333">
        <v>0</v>
      </c>
      <c r="AJ120" s="333">
        <f t="shared" si="50"/>
        <v>0</v>
      </c>
      <c r="AL120" s="340">
        <f t="shared" si="37"/>
        <v>-27547.986024482394</v>
      </c>
      <c r="AM120" s="340">
        <f t="shared" si="31"/>
        <v>27547.986024482394</v>
      </c>
      <c r="AN120" s="372">
        <f t="shared" si="32"/>
        <v>33753.071231433016</v>
      </c>
      <c r="AO120" s="340">
        <f t="shared" si="33"/>
        <v>-1173.1845985063701</v>
      </c>
      <c r="AP120" s="340">
        <f t="shared" si="38"/>
        <v>695.19686037977658</v>
      </c>
      <c r="AQ120" s="373">
        <f t="shared" si="34"/>
        <v>-33275.083493306447</v>
      </c>
      <c r="AR120" s="340">
        <v>2016.6111000000001</v>
      </c>
      <c r="AS120" s="340">
        <v>-2016.6111000000001</v>
      </c>
      <c r="AU120" s="337">
        <f t="shared" si="39"/>
        <v>-2.1827872842550278E-11</v>
      </c>
      <c r="AX120" s="340">
        <f t="shared" si="41"/>
        <v>3501.0007459407789</v>
      </c>
      <c r="AY120" s="340">
        <v>-3501.0007459407789</v>
      </c>
    </row>
    <row r="121" spans="1:51" ht="15.75" x14ac:dyDescent="0.25">
      <c r="A121" s="367">
        <v>47665</v>
      </c>
      <c r="B121" s="361">
        <f t="shared" si="40"/>
        <v>111</v>
      </c>
      <c r="C121" s="368">
        <f t="shared" si="42"/>
        <v>463475.41403347382</v>
      </c>
      <c r="D121" s="369">
        <v>33275.083493306447</v>
      </c>
      <c r="E121" s="369">
        <f t="shared" si="43"/>
        <v>649.53348222178192</v>
      </c>
      <c r="F121" s="369">
        <f t="shared" si="51"/>
        <v>32625.550011084666</v>
      </c>
      <c r="G121" s="369">
        <f t="shared" si="57"/>
        <v>396954.67070048605</v>
      </c>
      <c r="H121" s="369">
        <f t="shared" si="44"/>
        <v>33895.19332190312</v>
      </c>
      <c r="I121" s="369">
        <f t="shared" si="52"/>
        <v>430849.86402238917</v>
      </c>
      <c r="J121" s="369">
        <v>0</v>
      </c>
      <c r="K121" s="369">
        <v>0</v>
      </c>
      <c r="L121" s="369">
        <v>27547.986024482394</v>
      </c>
      <c r="M121" s="370">
        <f t="shared" si="53"/>
        <v>358123.81831827946</v>
      </c>
      <c r="P121" s="368">
        <f t="shared" si="45"/>
        <v>33275.083493306447</v>
      </c>
      <c r="Q121" s="369">
        <f t="shared" si="46"/>
        <v>32579.886632926671</v>
      </c>
      <c r="R121" s="369">
        <f t="shared" si="47"/>
        <v>695.19686037977658</v>
      </c>
      <c r="S121" s="369">
        <f t="shared" si="48"/>
        <v>649.53348222178192</v>
      </c>
      <c r="T121" s="371">
        <f t="shared" si="49"/>
        <v>649.53348222178215</v>
      </c>
      <c r="U121" s="370">
        <f t="shared" si="54"/>
        <v>430200.33054016845</v>
      </c>
      <c r="X121" s="333">
        <v>33275.083493306447</v>
      </c>
      <c r="Y121" s="333"/>
      <c r="Z121" s="333">
        <v>2149.8458445314513</v>
      </c>
      <c r="AA121" s="333">
        <v>-35424.929337837901</v>
      </c>
      <c r="AD121" s="333">
        <f t="shared" si="55"/>
        <v>-27547.986024482394</v>
      </c>
      <c r="AE121" s="333">
        <f t="shared" si="35"/>
        <v>27547.986024482394</v>
      </c>
      <c r="AF121" s="333">
        <f t="shared" si="36"/>
        <v>649.53348222178192</v>
      </c>
      <c r="AG121" s="333">
        <f t="shared" si="56"/>
        <v>-649.53348222178192</v>
      </c>
      <c r="AH121" s="333">
        <v>0</v>
      </c>
      <c r="AJ121" s="333">
        <f t="shared" si="50"/>
        <v>0</v>
      </c>
      <c r="AL121" s="340">
        <f t="shared" si="37"/>
        <v>-27547.986024482394</v>
      </c>
      <c r="AM121" s="340">
        <f t="shared" si="31"/>
        <v>27547.986024482394</v>
      </c>
      <c r="AN121" s="372">
        <f t="shared" si="32"/>
        <v>33800.378923867189</v>
      </c>
      <c r="AO121" s="340">
        <f t="shared" si="33"/>
        <v>-1174.828912782541</v>
      </c>
      <c r="AP121" s="340">
        <f t="shared" si="38"/>
        <v>649.53348222178192</v>
      </c>
      <c r="AQ121" s="373">
        <f t="shared" si="34"/>
        <v>-33275.083493306447</v>
      </c>
      <c r="AR121" s="340">
        <v>2016.6111000000001</v>
      </c>
      <c r="AS121" s="340">
        <v>-2016.6111000000001</v>
      </c>
      <c r="AU121" s="337">
        <f t="shared" si="39"/>
        <v>-1.4551915228366852E-11</v>
      </c>
      <c r="AX121" s="340">
        <f t="shared" si="41"/>
        <v>0</v>
      </c>
      <c r="AY121" s="340">
        <v>0</v>
      </c>
    </row>
    <row r="122" spans="1:51" ht="15.75" x14ac:dyDescent="0.25">
      <c r="A122" s="367">
        <v>47696</v>
      </c>
      <c r="B122" s="361">
        <f t="shared" si="40"/>
        <v>112</v>
      </c>
      <c r="C122" s="368">
        <f t="shared" si="42"/>
        <v>430849.86402238917</v>
      </c>
      <c r="D122" s="369">
        <v>33275.083493306447</v>
      </c>
      <c r="E122" s="369">
        <f t="shared" si="43"/>
        <v>603.80610142676289</v>
      </c>
      <c r="F122" s="369">
        <f t="shared" si="51"/>
        <v>32671.277391879685</v>
      </c>
      <c r="G122" s="369">
        <f t="shared" si="57"/>
        <v>398178.5866305122</v>
      </c>
      <c r="H122" s="369">
        <f t="shared" si="44"/>
        <v>-2.7357600629329681E-9</v>
      </c>
      <c r="I122" s="369">
        <f t="shared" si="52"/>
        <v>398178.58663050947</v>
      </c>
      <c r="J122" s="369">
        <v>0</v>
      </c>
      <c r="K122" s="369">
        <v>0</v>
      </c>
      <c r="L122" s="369">
        <v>27547.986024482394</v>
      </c>
      <c r="M122" s="370">
        <f t="shared" si="53"/>
        <v>330575.83229379705</v>
      </c>
      <c r="P122" s="368">
        <f t="shared" si="45"/>
        <v>33275.083493306447</v>
      </c>
      <c r="Q122" s="369">
        <f t="shared" si="46"/>
        <v>32625.550011084666</v>
      </c>
      <c r="R122" s="369">
        <f t="shared" si="47"/>
        <v>649.53348222178192</v>
      </c>
      <c r="S122" s="369">
        <f t="shared" si="48"/>
        <v>603.80610142676289</v>
      </c>
      <c r="T122" s="371">
        <f t="shared" si="49"/>
        <v>603.80610142676323</v>
      </c>
      <c r="U122" s="370">
        <f t="shared" si="54"/>
        <v>397574.7805290838</v>
      </c>
      <c r="X122" s="333">
        <v>33275.083493306447</v>
      </c>
      <c r="Y122" s="333"/>
      <c r="Z122" s="333">
        <v>2149.8458445314513</v>
      </c>
      <c r="AA122" s="333">
        <v>-35424.929337837901</v>
      </c>
      <c r="AD122" s="333">
        <f t="shared" si="55"/>
        <v>-27547.986024482394</v>
      </c>
      <c r="AE122" s="333">
        <f t="shared" si="35"/>
        <v>27547.986024482394</v>
      </c>
      <c r="AF122" s="333">
        <f t="shared" si="36"/>
        <v>603.80610142676289</v>
      </c>
      <c r="AG122" s="333">
        <f t="shared" si="56"/>
        <v>-603.80610142676289</v>
      </c>
      <c r="AH122" s="333">
        <v>0</v>
      </c>
      <c r="AJ122" s="333">
        <f t="shared" si="50"/>
        <v>0</v>
      </c>
      <c r="AL122" s="340">
        <f t="shared" si="37"/>
        <v>-27547.986024482394</v>
      </c>
      <c r="AM122" s="340">
        <f t="shared" si="31"/>
        <v>27547.986024482394</v>
      </c>
      <c r="AN122" s="372">
        <f t="shared" si="32"/>
        <v>33895.193321905856</v>
      </c>
      <c r="AO122" s="340">
        <f t="shared" si="33"/>
        <v>-1223.9159300261526</v>
      </c>
      <c r="AP122" s="340">
        <f t="shared" si="38"/>
        <v>603.80610142676289</v>
      </c>
      <c r="AQ122" s="373">
        <f t="shared" si="34"/>
        <v>-33275.083493306447</v>
      </c>
      <c r="AR122" s="340">
        <v>2016.6111000000001</v>
      </c>
      <c r="AS122" s="340">
        <v>-2016.6111000000001</v>
      </c>
      <c r="AU122" s="337">
        <f t="shared" si="39"/>
        <v>2.1827872842550278E-11</v>
      </c>
      <c r="AX122" s="340">
        <f t="shared" si="41"/>
        <v>2398.7448428086936</v>
      </c>
      <c r="AY122" s="340">
        <v>-2398.7448428086936</v>
      </c>
    </row>
    <row r="123" spans="1:51" ht="15.75" x14ac:dyDescent="0.25">
      <c r="A123" s="367">
        <v>47727</v>
      </c>
      <c r="B123" s="361">
        <f t="shared" si="40"/>
        <v>113</v>
      </c>
      <c r="C123" s="368">
        <f t="shared" si="42"/>
        <v>398178.58663050947</v>
      </c>
      <c r="D123" s="369">
        <v>33275.083493306447</v>
      </c>
      <c r="E123" s="369">
        <f t="shared" si="43"/>
        <v>558.01462996424266</v>
      </c>
      <c r="F123" s="369">
        <f t="shared" si="51"/>
        <v>32717.068863342203</v>
      </c>
      <c r="G123" s="369">
        <f t="shared" si="57"/>
        <v>365461.51776716998</v>
      </c>
      <c r="H123" s="369">
        <f t="shared" si="44"/>
        <v>-2.7357600629329681E-9</v>
      </c>
      <c r="I123" s="369">
        <f t="shared" si="52"/>
        <v>365461.51776716724</v>
      </c>
      <c r="J123" s="369">
        <v>0</v>
      </c>
      <c r="K123" s="369">
        <v>0</v>
      </c>
      <c r="L123" s="369">
        <v>27547.986024482394</v>
      </c>
      <c r="M123" s="370">
        <f t="shared" si="53"/>
        <v>303027.84626931464</v>
      </c>
      <c r="P123" s="368">
        <f t="shared" si="45"/>
        <v>33275.083493306447</v>
      </c>
      <c r="Q123" s="369">
        <f t="shared" si="46"/>
        <v>32671.277391879685</v>
      </c>
      <c r="R123" s="369">
        <f t="shared" si="47"/>
        <v>603.80610142676289</v>
      </c>
      <c r="S123" s="369">
        <f t="shared" si="48"/>
        <v>558.01462996424266</v>
      </c>
      <c r="T123" s="371">
        <f t="shared" si="49"/>
        <v>558.014629964243</v>
      </c>
      <c r="U123" s="370">
        <f t="shared" si="54"/>
        <v>364903.5031372041</v>
      </c>
      <c r="X123" s="333"/>
      <c r="Y123" s="333">
        <v>33275.083493306447</v>
      </c>
      <c r="Z123" s="333">
        <v>2149.8458445314513</v>
      </c>
      <c r="AA123" s="333">
        <v>-35424.929337837901</v>
      </c>
      <c r="AD123" s="333">
        <f t="shared" si="55"/>
        <v>-27547.986024482394</v>
      </c>
      <c r="AE123" s="333">
        <f t="shared" si="35"/>
        <v>27547.986024482394</v>
      </c>
      <c r="AF123" s="333">
        <f t="shared" si="36"/>
        <v>558.01462996424266</v>
      </c>
      <c r="AG123" s="333"/>
      <c r="AH123" s="333">
        <f t="shared" ref="AH123" si="58">-E123</f>
        <v>-558.01462996424266</v>
      </c>
      <c r="AJ123" s="333">
        <f t="shared" si="50"/>
        <v>0</v>
      </c>
      <c r="AL123" s="340">
        <f t="shared" si="37"/>
        <v>-27547.986024482394</v>
      </c>
      <c r="AM123" s="340">
        <f t="shared" si="31"/>
        <v>27547.986024482394</v>
      </c>
      <c r="AN123" s="372">
        <f t="shared" si="32"/>
        <v>0</v>
      </c>
      <c r="AO123" s="340">
        <f t="shared" si="33"/>
        <v>32717.068863342225</v>
      </c>
      <c r="AP123" s="340">
        <f t="shared" si="38"/>
        <v>558.01462996424266</v>
      </c>
      <c r="AQ123" s="373">
        <f t="shared" si="34"/>
        <v>-33275.083493306447</v>
      </c>
      <c r="AR123" s="340">
        <v>2016.6111000000001</v>
      </c>
      <c r="AS123" s="340">
        <v>-2016.6111000000001</v>
      </c>
      <c r="AU123" s="337">
        <f t="shared" si="39"/>
        <v>2.1827872842550278E-11</v>
      </c>
      <c r="AX123" s="340">
        <v>0</v>
      </c>
      <c r="AY123" s="340">
        <v>0</v>
      </c>
    </row>
    <row r="124" spans="1:51" ht="15.75" x14ac:dyDescent="0.25">
      <c r="A124" s="367">
        <v>47757</v>
      </c>
      <c r="B124" s="361">
        <f t="shared" si="40"/>
        <v>114</v>
      </c>
      <c r="C124" s="368">
        <f t="shared" si="42"/>
        <v>365461.51776716724</v>
      </c>
      <c r="D124" s="369">
        <v>33275.083493306447</v>
      </c>
      <c r="E124" s="369">
        <f t="shared" si="43"/>
        <v>512.1589780035539</v>
      </c>
      <c r="F124" s="369">
        <f t="shared" si="51"/>
        <v>32762.924515302893</v>
      </c>
      <c r="G124" s="369">
        <f t="shared" si="57"/>
        <v>332698.5932518671</v>
      </c>
      <c r="H124" s="369">
        <f t="shared" si="44"/>
        <v>-2.7357600629329681E-9</v>
      </c>
      <c r="I124" s="369">
        <f t="shared" si="52"/>
        <v>332698.59325186437</v>
      </c>
      <c r="J124" s="369">
        <v>0</v>
      </c>
      <c r="K124" s="369">
        <v>0</v>
      </c>
      <c r="L124" s="369">
        <v>27547.986024482394</v>
      </c>
      <c r="M124" s="370">
        <f t="shared" si="53"/>
        <v>275479.86024483223</v>
      </c>
      <c r="P124" s="368">
        <f t="shared" si="45"/>
        <v>33275.083493306447</v>
      </c>
      <c r="Q124" s="369">
        <f t="shared" si="46"/>
        <v>32717.068863342203</v>
      </c>
      <c r="R124" s="369">
        <f t="shared" si="47"/>
        <v>558.01462996424266</v>
      </c>
      <c r="S124" s="369">
        <f t="shared" si="48"/>
        <v>512.1589780035539</v>
      </c>
      <c r="T124" s="371">
        <f t="shared" si="49"/>
        <v>512.15897800355424</v>
      </c>
      <c r="U124" s="370">
        <f t="shared" si="54"/>
        <v>332186.43427386187</v>
      </c>
      <c r="X124" s="333"/>
      <c r="Y124" s="333">
        <v>33275.083493306447</v>
      </c>
      <c r="Z124" s="333">
        <v>2149.8458445314513</v>
      </c>
      <c r="AA124" s="333">
        <v>-35424.929337837901</v>
      </c>
      <c r="AD124" s="333">
        <f t="shared" si="55"/>
        <v>-27547.986024482394</v>
      </c>
      <c r="AE124" s="333">
        <f t="shared" si="35"/>
        <v>27547.986024482394</v>
      </c>
      <c r="AF124" s="333">
        <f t="shared" si="36"/>
        <v>512.1589780035539</v>
      </c>
      <c r="AG124" s="333"/>
      <c r="AH124" s="333">
        <f>-E124</f>
        <v>-512.1589780035539</v>
      </c>
      <c r="AJ124" s="333">
        <f t="shared" si="50"/>
        <v>0</v>
      </c>
      <c r="AL124" s="340">
        <f t="shared" si="37"/>
        <v>-27547.986024482394</v>
      </c>
      <c r="AM124" s="340">
        <f t="shared" si="31"/>
        <v>27547.986024482394</v>
      </c>
      <c r="AN124" s="372">
        <f t="shared" si="32"/>
        <v>0</v>
      </c>
      <c r="AO124" s="340">
        <f t="shared" si="33"/>
        <v>32762.924515302875</v>
      </c>
      <c r="AP124" s="340">
        <f t="shared" si="38"/>
        <v>512.1589780035539</v>
      </c>
      <c r="AQ124" s="373">
        <f t="shared" si="34"/>
        <v>-33275.083493306447</v>
      </c>
      <c r="AR124" s="340">
        <v>2016.6111000000001</v>
      </c>
      <c r="AS124" s="340">
        <v>-2016.6111000000001</v>
      </c>
      <c r="AU124" s="337">
        <f t="shared" si="39"/>
        <v>-1.4551915228366852E-11</v>
      </c>
      <c r="AX124" s="340">
        <v>0</v>
      </c>
      <c r="AY124" s="340">
        <v>0</v>
      </c>
    </row>
    <row r="125" spans="1:51" ht="15.75" x14ac:dyDescent="0.25">
      <c r="A125" s="367">
        <v>47788</v>
      </c>
      <c r="B125" s="361">
        <f t="shared" si="40"/>
        <v>115</v>
      </c>
      <c r="C125" s="368">
        <f t="shared" si="42"/>
        <v>332698.59325186437</v>
      </c>
      <c r="D125" s="369">
        <v>33275.083493306447</v>
      </c>
      <c r="E125" s="369">
        <f t="shared" si="43"/>
        <v>466.23905559047461</v>
      </c>
      <c r="F125" s="369">
        <f t="shared" si="51"/>
        <v>32808.844437715976</v>
      </c>
      <c r="G125" s="369">
        <f t="shared" si="57"/>
        <v>299889.7488141511</v>
      </c>
      <c r="H125" s="369">
        <f t="shared" si="44"/>
        <v>-2.7357600629329681E-9</v>
      </c>
      <c r="I125" s="369">
        <f t="shared" si="52"/>
        <v>299889.74881414836</v>
      </c>
      <c r="J125" s="369">
        <v>0</v>
      </c>
      <c r="K125" s="369">
        <v>0</v>
      </c>
      <c r="L125" s="369">
        <v>27547.986024482394</v>
      </c>
      <c r="M125" s="370">
        <f t="shared" si="53"/>
        <v>247931.87422034983</v>
      </c>
      <c r="P125" s="368">
        <f t="shared" si="45"/>
        <v>33275.083493306447</v>
      </c>
      <c r="Q125" s="369">
        <f t="shared" si="46"/>
        <v>32762.924515302893</v>
      </c>
      <c r="R125" s="369">
        <f t="shared" si="47"/>
        <v>512.1589780035539</v>
      </c>
      <c r="S125" s="369">
        <f t="shared" si="48"/>
        <v>466.23905559047461</v>
      </c>
      <c r="T125" s="371">
        <f t="shared" si="49"/>
        <v>466.239055590475</v>
      </c>
      <c r="U125" s="370">
        <f t="shared" si="54"/>
        <v>299423.509758559</v>
      </c>
      <c r="X125" s="333"/>
      <c r="Y125" s="333">
        <v>33275.083493306447</v>
      </c>
      <c r="Z125" s="333">
        <v>2149.8458445314513</v>
      </c>
      <c r="AA125" s="333">
        <v>-35424.929337837901</v>
      </c>
      <c r="AD125" s="333">
        <f t="shared" si="55"/>
        <v>-27547.986024482394</v>
      </c>
      <c r="AE125" s="333">
        <f t="shared" si="35"/>
        <v>27547.986024482394</v>
      </c>
      <c r="AF125" s="333">
        <f t="shared" si="36"/>
        <v>466.23905559047461</v>
      </c>
      <c r="AG125" s="333"/>
      <c r="AH125" s="333">
        <f t="shared" ref="AH125:AH134" si="59">-E125</f>
        <v>-466.23905559047461</v>
      </c>
      <c r="AJ125" s="333">
        <f t="shared" si="50"/>
        <v>0</v>
      </c>
      <c r="AL125" s="340">
        <f t="shared" si="37"/>
        <v>-27547.986024482394</v>
      </c>
      <c r="AM125" s="340">
        <f t="shared" si="31"/>
        <v>27547.986024482394</v>
      </c>
      <c r="AN125" s="372">
        <f t="shared" si="32"/>
        <v>0</v>
      </c>
      <c r="AO125" s="340">
        <f t="shared" si="33"/>
        <v>32808.844437716005</v>
      </c>
      <c r="AP125" s="340">
        <f t="shared" si="38"/>
        <v>466.23905559047461</v>
      </c>
      <c r="AQ125" s="373">
        <f t="shared" si="34"/>
        <v>-33275.083493306447</v>
      </c>
      <c r="AR125" s="340">
        <v>2016.6111000000001</v>
      </c>
      <c r="AS125" s="340">
        <v>-2016.6111000000001</v>
      </c>
      <c r="AU125" s="337">
        <f t="shared" si="39"/>
        <v>2.9103830456733704E-11</v>
      </c>
      <c r="AX125" s="340">
        <v>0</v>
      </c>
      <c r="AY125" s="340">
        <v>0</v>
      </c>
    </row>
    <row r="126" spans="1:51" ht="15.75" x14ac:dyDescent="0.25">
      <c r="A126" s="367">
        <v>47818</v>
      </c>
      <c r="B126" s="361">
        <f t="shared" si="40"/>
        <v>116</v>
      </c>
      <c r="C126" s="368">
        <f t="shared" si="42"/>
        <v>299889.74881414836</v>
      </c>
      <c r="D126" s="369">
        <v>33275.083493306447</v>
      </c>
      <c r="E126" s="369">
        <f t="shared" si="43"/>
        <v>420.25477264470123</v>
      </c>
      <c r="F126" s="369">
        <f t="shared" si="51"/>
        <v>32854.828720661746</v>
      </c>
      <c r="G126" s="369">
        <f t="shared" si="57"/>
        <v>267034.92009348935</v>
      </c>
      <c r="H126" s="369">
        <f t="shared" si="44"/>
        <v>-2.7357600629329681E-9</v>
      </c>
      <c r="I126" s="369">
        <f t="shared" si="52"/>
        <v>267034.92009348661</v>
      </c>
      <c r="J126" s="369">
        <v>0</v>
      </c>
      <c r="K126" s="369">
        <v>0</v>
      </c>
      <c r="L126" s="369">
        <v>27547.986024482394</v>
      </c>
      <c r="M126" s="370">
        <f t="shared" si="53"/>
        <v>220383.88819586742</v>
      </c>
      <c r="P126" s="368">
        <f t="shared" si="45"/>
        <v>33275.083493306447</v>
      </c>
      <c r="Q126" s="369">
        <f t="shared" si="46"/>
        <v>32808.844437715976</v>
      </c>
      <c r="R126" s="369">
        <f t="shared" si="47"/>
        <v>466.23905559047461</v>
      </c>
      <c r="S126" s="369">
        <f t="shared" si="48"/>
        <v>420.25477264470123</v>
      </c>
      <c r="T126" s="371">
        <f t="shared" si="49"/>
        <v>420.25477264470163</v>
      </c>
      <c r="U126" s="370">
        <f t="shared" si="54"/>
        <v>266614.66532084299</v>
      </c>
      <c r="X126" s="333"/>
      <c r="Y126" s="333">
        <v>33275.083493306447</v>
      </c>
      <c r="Z126" s="333">
        <v>2149.8458445314513</v>
      </c>
      <c r="AA126" s="333">
        <v>-35424.929337837901</v>
      </c>
      <c r="AD126" s="333">
        <f t="shared" si="55"/>
        <v>-27547.986024482394</v>
      </c>
      <c r="AE126" s="333">
        <f t="shared" si="35"/>
        <v>27547.986024482394</v>
      </c>
      <c r="AF126" s="333">
        <f t="shared" si="36"/>
        <v>420.25477264470123</v>
      </c>
      <c r="AG126" s="333"/>
      <c r="AH126" s="333">
        <f t="shared" si="59"/>
        <v>-420.25477264470123</v>
      </c>
      <c r="AJ126" s="333">
        <f t="shared" si="50"/>
        <v>0</v>
      </c>
      <c r="AL126" s="340">
        <f t="shared" si="37"/>
        <v>-27547.986024482394</v>
      </c>
      <c r="AM126" s="340">
        <f t="shared" si="31"/>
        <v>27547.986024482394</v>
      </c>
      <c r="AN126" s="372">
        <f t="shared" si="32"/>
        <v>0</v>
      </c>
      <c r="AO126" s="340">
        <f t="shared" si="33"/>
        <v>32854.828720661753</v>
      </c>
      <c r="AP126" s="340">
        <f t="shared" si="38"/>
        <v>420.25477264470123</v>
      </c>
      <c r="AQ126" s="373">
        <f t="shared" si="34"/>
        <v>-33275.083493306447</v>
      </c>
      <c r="AR126" s="340">
        <v>2016.6111000000001</v>
      </c>
      <c r="AS126" s="340">
        <v>-2016.6111000000001</v>
      </c>
      <c r="AU126" s="337">
        <f t="shared" si="39"/>
        <v>7.2759576141834259E-12</v>
      </c>
      <c r="AX126" s="340">
        <v>0</v>
      </c>
      <c r="AY126" s="340">
        <v>0</v>
      </c>
    </row>
    <row r="127" spans="1:51" ht="15.75" x14ac:dyDescent="0.25">
      <c r="A127" s="367">
        <v>47849</v>
      </c>
      <c r="B127" s="361">
        <f t="shared" si="40"/>
        <v>117</v>
      </c>
      <c r="C127" s="368">
        <f t="shared" si="42"/>
        <v>267034.92009348661</v>
      </c>
      <c r="D127" s="369">
        <v>33275.083493306447</v>
      </c>
      <c r="E127" s="369">
        <f t="shared" si="43"/>
        <v>374.20603895967508</v>
      </c>
      <c r="F127" s="369">
        <f t="shared" si="51"/>
        <v>32900.877454346773</v>
      </c>
      <c r="G127" s="369">
        <f t="shared" si="57"/>
        <v>234134.04263914254</v>
      </c>
      <c r="H127" s="369">
        <f t="shared" si="44"/>
        <v>-2.7066562324762344E-9</v>
      </c>
      <c r="I127" s="369">
        <f t="shared" si="52"/>
        <v>234134.04263913984</v>
      </c>
      <c r="J127" s="369">
        <v>0</v>
      </c>
      <c r="K127" s="369">
        <v>0</v>
      </c>
      <c r="L127" s="369">
        <v>27547.986024482394</v>
      </c>
      <c r="M127" s="370">
        <f t="shared" si="53"/>
        <v>192835.90217138501</v>
      </c>
      <c r="P127" s="368">
        <f t="shared" si="45"/>
        <v>33275.083493306447</v>
      </c>
      <c r="Q127" s="369">
        <f t="shared" si="46"/>
        <v>32854.828720661746</v>
      </c>
      <c r="R127" s="369">
        <f t="shared" si="47"/>
        <v>420.25477264470123</v>
      </c>
      <c r="S127" s="369">
        <f t="shared" si="48"/>
        <v>374.20603895967508</v>
      </c>
      <c r="T127" s="371">
        <f t="shared" si="49"/>
        <v>374.20603895967542</v>
      </c>
      <c r="U127" s="370">
        <f t="shared" si="54"/>
        <v>233759.83660018124</v>
      </c>
      <c r="X127" s="333"/>
      <c r="Y127" s="333">
        <v>33275.083493306447</v>
      </c>
      <c r="Z127" s="333">
        <v>2149.8458445314513</v>
      </c>
      <c r="AA127" s="333">
        <v>-35424.929337837901</v>
      </c>
      <c r="AD127" s="333">
        <f t="shared" si="55"/>
        <v>-27547.986024482394</v>
      </c>
      <c r="AE127" s="333">
        <f t="shared" si="35"/>
        <v>27547.986024482394</v>
      </c>
      <c r="AF127" s="333">
        <f t="shared" si="36"/>
        <v>374.20603895967508</v>
      </c>
      <c r="AG127" s="333"/>
      <c r="AH127" s="333">
        <f t="shared" si="59"/>
        <v>-374.20603895967508</v>
      </c>
      <c r="AJ127" s="333">
        <f t="shared" si="50"/>
        <v>0</v>
      </c>
      <c r="AL127" s="340">
        <f t="shared" si="37"/>
        <v>-27547.986024482394</v>
      </c>
      <c r="AM127" s="340">
        <f t="shared" si="31"/>
        <v>27547.986024482394</v>
      </c>
      <c r="AN127" s="372">
        <f t="shared" si="32"/>
        <v>-2.9103830456733704E-11</v>
      </c>
      <c r="AO127" s="340">
        <f t="shared" si="33"/>
        <v>32900.877454346803</v>
      </c>
      <c r="AP127" s="340">
        <f t="shared" si="38"/>
        <v>374.20603895967508</v>
      </c>
      <c r="AQ127" s="373">
        <f t="shared" si="34"/>
        <v>-33275.083493306447</v>
      </c>
      <c r="AR127" s="340">
        <v>2016.6111000000001</v>
      </c>
      <c r="AS127" s="340">
        <v>-2016.6111000000001</v>
      </c>
      <c r="AU127" s="337">
        <f t="shared" si="39"/>
        <v>0</v>
      </c>
      <c r="AX127" s="340">
        <v>0</v>
      </c>
      <c r="AY127" s="340">
        <v>0</v>
      </c>
    </row>
    <row r="128" spans="1:51" ht="15.75" x14ac:dyDescent="0.25">
      <c r="A128" s="367">
        <v>47880</v>
      </c>
      <c r="B128" s="361">
        <f t="shared" si="40"/>
        <v>118</v>
      </c>
      <c r="C128" s="368">
        <f t="shared" si="42"/>
        <v>234134.04263913984</v>
      </c>
      <c r="D128" s="369">
        <v>33275.083493306447</v>
      </c>
      <c r="E128" s="369">
        <f t="shared" si="43"/>
        <v>328.09276420240587</v>
      </c>
      <c r="F128" s="369">
        <f t="shared" si="51"/>
        <v>32946.990729104044</v>
      </c>
      <c r="G128" s="369">
        <f t="shared" si="57"/>
        <v>201187.05191003851</v>
      </c>
      <c r="H128" s="369">
        <f t="shared" si="44"/>
        <v>-2.7357600629329681E-9</v>
      </c>
      <c r="I128" s="369">
        <f t="shared" si="52"/>
        <v>201187.05191003578</v>
      </c>
      <c r="J128" s="369">
        <v>0</v>
      </c>
      <c r="K128" s="369">
        <v>0</v>
      </c>
      <c r="L128" s="369">
        <v>27547.986024482394</v>
      </c>
      <c r="M128" s="370">
        <f t="shared" si="53"/>
        <v>165287.9161469026</v>
      </c>
      <c r="P128" s="368">
        <f t="shared" si="45"/>
        <v>33275.083493306447</v>
      </c>
      <c r="Q128" s="369">
        <f t="shared" si="46"/>
        <v>32900.877454346773</v>
      </c>
      <c r="R128" s="369">
        <f t="shared" si="47"/>
        <v>374.20603895967508</v>
      </c>
      <c r="S128" s="369">
        <f t="shared" si="48"/>
        <v>328.09276420240587</v>
      </c>
      <c r="T128" s="371">
        <f t="shared" si="49"/>
        <v>328.09276420240622</v>
      </c>
      <c r="U128" s="370">
        <f t="shared" si="54"/>
        <v>200858.95914583447</v>
      </c>
      <c r="X128" s="333"/>
      <c r="Y128" s="333">
        <v>33275.083493306447</v>
      </c>
      <c r="Z128" s="333">
        <v>2149.8458445314513</v>
      </c>
      <c r="AA128" s="333">
        <v>-35424.929337837901</v>
      </c>
      <c r="AD128" s="333">
        <f t="shared" si="55"/>
        <v>-27547.986024482394</v>
      </c>
      <c r="AE128" s="333">
        <f t="shared" si="35"/>
        <v>27547.986024482394</v>
      </c>
      <c r="AF128" s="333">
        <f t="shared" si="36"/>
        <v>328.09276420240587</v>
      </c>
      <c r="AG128" s="333"/>
      <c r="AH128" s="333">
        <f t="shared" si="59"/>
        <v>-328.09276420240587</v>
      </c>
      <c r="AJ128" s="333">
        <f t="shared" si="50"/>
        <v>0</v>
      </c>
      <c r="AL128" s="340">
        <f t="shared" si="37"/>
        <v>-27547.986024482394</v>
      </c>
      <c r="AM128" s="340">
        <f t="shared" si="31"/>
        <v>27547.986024482394</v>
      </c>
      <c r="AN128" s="372">
        <f t="shared" si="32"/>
        <v>2.9103830456733704E-11</v>
      </c>
      <c r="AO128" s="340">
        <f t="shared" si="33"/>
        <v>32946.990729104029</v>
      </c>
      <c r="AP128" s="340">
        <f t="shared" si="38"/>
        <v>328.09276420240587</v>
      </c>
      <c r="AQ128" s="373">
        <f t="shared" si="34"/>
        <v>-33275.083493306447</v>
      </c>
      <c r="AR128" s="340">
        <v>2016.6111000000001</v>
      </c>
      <c r="AS128" s="340">
        <v>-2016.6111000000001</v>
      </c>
      <c r="AU128" s="337">
        <f t="shared" si="39"/>
        <v>1.4551915228366852E-11</v>
      </c>
      <c r="AX128" s="340">
        <v>0</v>
      </c>
      <c r="AY128" s="340">
        <v>0</v>
      </c>
    </row>
    <row r="129" spans="1:51" ht="15.75" x14ac:dyDescent="0.25">
      <c r="A129" s="367">
        <v>47908</v>
      </c>
      <c r="B129" s="361">
        <f t="shared" si="40"/>
        <v>119</v>
      </c>
      <c r="C129" s="368">
        <f t="shared" si="42"/>
        <v>201187.05191003578</v>
      </c>
      <c r="D129" s="369">
        <v>33275.083493306447</v>
      </c>
      <c r="E129" s="369">
        <f t="shared" si="43"/>
        <v>281.9148579132941</v>
      </c>
      <c r="F129" s="369">
        <f t="shared" si="51"/>
        <v>32993.168635393151</v>
      </c>
      <c r="G129" s="369">
        <f t="shared" si="57"/>
        <v>168193.88327464537</v>
      </c>
      <c r="H129" s="369">
        <f t="shared" si="44"/>
        <v>-2.7357600629329681E-9</v>
      </c>
      <c r="I129" s="369">
        <f t="shared" si="52"/>
        <v>168193.88327464263</v>
      </c>
      <c r="J129" s="369">
        <v>0</v>
      </c>
      <c r="K129" s="369">
        <v>0</v>
      </c>
      <c r="L129" s="369">
        <v>27547.986024482394</v>
      </c>
      <c r="M129" s="370">
        <f t="shared" si="53"/>
        <v>137739.93012242019</v>
      </c>
      <c r="P129" s="368">
        <f t="shared" si="45"/>
        <v>33275.083493306447</v>
      </c>
      <c r="Q129" s="369">
        <f t="shared" si="46"/>
        <v>32946.990729104044</v>
      </c>
      <c r="R129" s="369">
        <f t="shared" si="47"/>
        <v>328.09276420240587</v>
      </c>
      <c r="S129" s="369">
        <f t="shared" si="48"/>
        <v>281.9148579132941</v>
      </c>
      <c r="T129" s="371">
        <f t="shared" si="49"/>
        <v>281.91485791329444</v>
      </c>
      <c r="U129" s="370">
        <f t="shared" si="54"/>
        <v>167911.96841673041</v>
      </c>
      <c r="X129" s="333"/>
      <c r="Y129" s="333">
        <v>33275.083493306447</v>
      </c>
      <c r="Z129" s="333">
        <v>2149.8458445314513</v>
      </c>
      <c r="AA129" s="333">
        <v>-35424.929337837901</v>
      </c>
      <c r="AD129" s="333">
        <f t="shared" si="55"/>
        <v>-27547.986024482394</v>
      </c>
      <c r="AE129" s="333">
        <f t="shared" si="35"/>
        <v>27547.986024482394</v>
      </c>
      <c r="AF129" s="333">
        <f t="shared" si="36"/>
        <v>281.9148579132941</v>
      </c>
      <c r="AG129" s="333"/>
      <c r="AH129" s="333">
        <f t="shared" si="59"/>
        <v>-281.9148579132941</v>
      </c>
      <c r="AJ129" s="333">
        <f t="shared" si="50"/>
        <v>0</v>
      </c>
      <c r="AL129" s="340">
        <f t="shared" si="37"/>
        <v>-27547.986024482394</v>
      </c>
      <c r="AM129" s="340">
        <f t="shared" si="31"/>
        <v>27547.986024482394</v>
      </c>
      <c r="AN129" s="372">
        <f t="shared" si="32"/>
        <v>0</v>
      </c>
      <c r="AO129" s="340">
        <f t="shared" si="33"/>
        <v>32993.168635393144</v>
      </c>
      <c r="AP129" s="340">
        <f t="shared" si="38"/>
        <v>281.9148579132941</v>
      </c>
      <c r="AQ129" s="373">
        <f t="shared" si="34"/>
        <v>-33275.083493306447</v>
      </c>
      <c r="AR129" s="340">
        <v>2016.6111000000001</v>
      </c>
      <c r="AS129" s="340">
        <v>-2016.6111000000001</v>
      </c>
      <c r="AU129" s="337">
        <f t="shared" si="39"/>
        <v>-7.2759576141834259E-12</v>
      </c>
      <c r="AX129" s="340">
        <v>0</v>
      </c>
      <c r="AY129" s="340">
        <v>0</v>
      </c>
    </row>
    <row r="130" spans="1:51" ht="15.75" x14ac:dyDescent="0.25">
      <c r="A130" s="367">
        <v>47939</v>
      </c>
      <c r="B130" s="361">
        <f t="shared" si="40"/>
        <v>120</v>
      </c>
      <c r="C130" s="368">
        <f t="shared" si="42"/>
        <v>168193.88327464263</v>
      </c>
      <c r="D130" s="369">
        <v>33275.083493306447</v>
      </c>
      <c r="E130" s="369">
        <f t="shared" si="43"/>
        <v>235.67222950595374</v>
      </c>
      <c r="F130" s="369">
        <f t="shared" si="51"/>
        <v>33039.411263800495</v>
      </c>
      <c r="G130" s="369">
        <f t="shared" si="57"/>
        <v>135154.47201084491</v>
      </c>
      <c r="H130" s="369">
        <f t="shared" si="44"/>
        <v>-2.7648638933897018E-9</v>
      </c>
      <c r="I130" s="369">
        <f t="shared" si="52"/>
        <v>135154.47201084215</v>
      </c>
      <c r="J130" s="369">
        <v>0</v>
      </c>
      <c r="K130" s="369">
        <v>0</v>
      </c>
      <c r="L130" s="369">
        <v>27547.986024482394</v>
      </c>
      <c r="M130" s="370">
        <f t="shared" si="53"/>
        <v>110191.9440979378</v>
      </c>
      <c r="P130" s="368">
        <f t="shared" si="45"/>
        <v>33275.083493306447</v>
      </c>
      <c r="Q130" s="369">
        <f t="shared" si="46"/>
        <v>32993.168635393151</v>
      </c>
      <c r="R130" s="369">
        <f t="shared" si="47"/>
        <v>281.9148579132941</v>
      </c>
      <c r="S130" s="369">
        <f t="shared" si="48"/>
        <v>235.67222950595374</v>
      </c>
      <c r="T130" s="371">
        <f t="shared" si="49"/>
        <v>235.67222950595408</v>
      </c>
      <c r="U130" s="370">
        <f t="shared" si="54"/>
        <v>134918.79978133726</v>
      </c>
      <c r="X130" s="333"/>
      <c r="Y130" s="333">
        <v>33275.083493306447</v>
      </c>
      <c r="Z130" s="333">
        <v>2149.8458445314513</v>
      </c>
      <c r="AA130" s="333">
        <v>-35424.929337837901</v>
      </c>
      <c r="AD130" s="333">
        <f t="shared" si="55"/>
        <v>-27547.986024482394</v>
      </c>
      <c r="AE130" s="333">
        <f t="shared" si="35"/>
        <v>27547.986024482394</v>
      </c>
      <c r="AF130" s="333">
        <f t="shared" si="36"/>
        <v>235.67222950595374</v>
      </c>
      <c r="AG130" s="333"/>
      <c r="AH130" s="333">
        <f t="shared" si="59"/>
        <v>-235.67222950595374</v>
      </c>
      <c r="AJ130" s="333">
        <f t="shared" si="50"/>
        <v>0</v>
      </c>
      <c r="AL130" s="340">
        <f t="shared" si="37"/>
        <v>-27547.986024482394</v>
      </c>
      <c r="AM130" s="340">
        <f t="shared" si="31"/>
        <v>27547.986024482394</v>
      </c>
      <c r="AN130" s="372">
        <f t="shared" si="32"/>
        <v>2.9103830456733704E-11</v>
      </c>
      <c r="AO130" s="340">
        <f t="shared" si="33"/>
        <v>33039.411263800459</v>
      </c>
      <c r="AP130" s="340">
        <f t="shared" si="38"/>
        <v>235.67222950595374</v>
      </c>
      <c r="AQ130" s="373">
        <f t="shared" si="34"/>
        <v>-33275.083493306447</v>
      </c>
      <c r="AR130" s="340">
        <v>2016.6111000000001</v>
      </c>
      <c r="AS130" s="340">
        <v>-2016.6111000000001</v>
      </c>
      <c r="AU130" s="337">
        <f t="shared" si="39"/>
        <v>-7.2759576141834259E-12</v>
      </c>
      <c r="AX130" s="340">
        <v>0</v>
      </c>
      <c r="AY130" s="340">
        <v>0</v>
      </c>
    </row>
    <row r="131" spans="1:51" ht="15.75" x14ac:dyDescent="0.25">
      <c r="A131" s="367">
        <v>47969</v>
      </c>
      <c r="B131" s="361">
        <f t="shared" si="40"/>
        <v>121</v>
      </c>
      <c r="C131" s="368">
        <f t="shared" si="42"/>
        <v>135154.47201084215</v>
      </c>
      <c r="D131" s="369">
        <v>33895.193321905841</v>
      </c>
      <c r="E131" s="369">
        <f t="shared" si="43"/>
        <v>189.36478826703447</v>
      </c>
      <c r="F131" s="369">
        <f t="shared" si="51"/>
        <v>33705.828533638807</v>
      </c>
      <c r="G131" s="369">
        <f t="shared" si="57"/>
        <v>101448.64347720607</v>
      </c>
      <c r="H131" s="369">
        <f t="shared" si="44"/>
        <v>-2.7357600629329681E-9</v>
      </c>
      <c r="I131" s="369">
        <f t="shared" si="52"/>
        <v>101448.64347720334</v>
      </c>
      <c r="J131" s="369">
        <v>0</v>
      </c>
      <c r="K131" s="369">
        <v>0</v>
      </c>
      <c r="L131" s="369">
        <v>27547.986024482394</v>
      </c>
      <c r="M131" s="370">
        <f t="shared" si="53"/>
        <v>82643.958073455404</v>
      </c>
      <c r="P131" s="368">
        <f t="shared" si="45"/>
        <v>33895.193321905841</v>
      </c>
      <c r="Q131" s="369">
        <f t="shared" si="46"/>
        <v>33659.521092399889</v>
      </c>
      <c r="R131" s="369">
        <f t="shared" si="47"/>
        <v>235.67222950595374</v>
      </c>
      <c r="S131" s="369">
        <f t="shared" si="48"/>
        <v>189.36478826703447</v>
      </c>
      <c r="T131" s="371">
        <f t="shared" si="49"/>
        <v>189.36478826703478</v>
      </c>
      <c r="U131" s="370">
        <f t="shared" si="54"/>
        <v>101259.27868893737</v>
      </c>
      <c r="X131" s="333"/>
      <c r="Y131" s="333">
        <v>33895.193321905841</v>
      </c>
      <c r="Z131" s="333">
        <v>2193.2535325334088</v>
      </c>
      <c r="AA131" s="333">
        <v>-36088.446854439251</v>
      </c>
      <c r="AD131" s="333">
        <f t="shared" si="55"/>
        <v>-27547.986024482394</v>
      </c>
      <c r="AE131" s="333">
        <f t="shared" si="35"/>
        <v>27547.986024482394</v>
      </c>
      <c r="AF131" s="333">
        <f t="shared" si="36"/>
        <v>189.36478826703447</v>
      </c>
      <c r="AG131" s="333"/>
      <c r="AH131" s="333">
        <f t="shared" si="59"/>
        <v>-189.36478826703447</v>
      </c>
      <c r="AJ131" s="333">
        <f t="shared" si="50"/>
        <v>0</v>
      </c>
      <c r="AL131" s="340">
        <f t="shared" si="37"/>
        <v>-27547.986024482394</v>
      </c>
      <c r="AM131" s="340">
        <f t="shared" si="31"/>
        <v>27547.986024482394</v>
      </c>
      <c r="AN131" s="372">
        <f t="shared" si="32"/>
        <v>-2.9103830456733704E-11</v>
      </c>
      <c r="AO131" s="340">
        <f t="shared" si="33"/>
        <v>33705.828533638836</v>
      </c>
      <c r="AP131" s="340">
        <f t="shared" si="38"/>
        <v>189.36478826703447</v>
      </c>
      <c r="AQ131" s="373">
        <f t="shared" si="34"/>
        <v>-33895.193321905841</v>
      </c>
      <c r="AR131" s="340">
        <v>2057.7018000000003</v>
      </c>
      <c r="AS131" s="340">
        <v>-2057.7018000000003</v>
      </c>
      <c r="AU131" s="337">
        <f t="shared" si="39"/>
        <v>0</v>
      </c>
      <c r="AX131" s="340">
        <v>0</v>
      </c>
      <c r="AY131" s="340">
        <v>0</v>
      </c>
    </row>
    <row r="132" spans="1:51" ht="15.75" x14ac:dyDescent="0.25">
      <c r="A132" s="367">
        <v>48000</v>
      </c>
      <c r="B132" s="361">
        <f t="shared" si="40"/>
        <v>122</v>
      </c>
      <c r="C132" s="368">
        <f t="shared" si="42"/>
        <v>101448.64347720334</v>
      </c>
      <c r="D132" s="369">
        <v>33895.193321905841</v>
      </c>
      <c r="E132" s="369">
        <f t="shared" si="43"/>
        <v>142.12209047278859</v>
      </c>
      <c r="F132" s="369">
        <f t="shared" si="51"/>
        <v>33753.071231433052</v>
      </c>
      <c r="G132" s="369">
        <f t="shared" si="57"/>
        <v>67695.572245773015</v>
      </c>
      <c r="H132" s="369">
        <f t="shared" si="44"/>
        <v>-2.7357600629329681E-9</v>
      </c>
      <c r="I132" s="369">
        <f t="shared" si="52"/>
        <v>67695.57224577028</v>
      </c>
      <c r="J132" s="369">
        <v>0</v>
      </c>
      <c r="K132" s="369">
        <v>0</v>
      </c>
      <c r="L132" s="369">
        <v>27547.986024482394</v>
      </c>
      <c r="M132" s="370">
        <f t="shared" si="53"/>
        <v>55095.97204897301</v>
      </c>
      <c r="P132" s="368">
        <f t="shared" si="45"/>
        <v>33895.193321905841</v>
      </c>
      <c r="Q132" s="369">
        <f t="shared" si="46"/>
        <v>33705.828533638807</v>
      </c>
      <c r="R132" s="369">
        <f t="shared" si="47"/>
        <v>189.36478826703447</v>
      </c>
      <c r="S132" s="369">
        <f t="shared" si="48"/>
        <v>142.12209047278859</v>
      </c>
      <c r="T132" s="371">
        <f t="shared" si="49"/>
        <v>142.12209047278893</v>
      </c>
      <c r="U132" s="370">
        <f t="shared" si="54"/>
        <v>67553.45015529856</v>
      </c>
      <c r="X132" s="333"/>
      <c r="Y132" s="333">
        <v>33895.193321905841</v>
      </c>
      <c r="Z132" s="333">
        <v>2193.2535325334088</v>
      </c>
      <c r="AA132" s="333">
        <v>-36088.446854439251</v>
      </c>
      <c r="AD132" s="333">
        <f t="shared" si="55"/>
        <v>-27547.986024482394</v>
      </c>
      <c r="AE132" s="333">
        <f t="shared" si="35"/>
        <v>27547.986024482394</v>
      </c>
      <c r="AF132" s="333">
        <f t="shared" si="36"/>
        <v>142.12209047278859</v>
      </c>
      <c r="AG132" s="333"/>
      <c r="AH132" s="333">
        <f t="shared" si="59"/>
        <v>-142.12209047278859</v>
      </c>
      <c r="AJ132" s="333">
        <f t="shared" si="50"/>
        <v>0</v>
      </c>
      <c r="AL132" s="340">
        <f t="shared" si="37"/>
        <v>-27547.986024482394</v>
      </c>
      <c r="AM132" s="340">
        <f t="shared" si="31"/>
        <v>27547.986024482394</v>
      </c>
      <c r="AN132" s="372">
        <f t="shared" si="32"/>
        <v>0</v>
      </c>
      <c r="AO132" s="340">
        <f t="shared" si="33"/>
        <v>33753.071231433059</v>
      </c>
      <c r="AP132" s="340">
        <f t="shared" si="38"/>
        <v>142.12209047278859</v>
      </c>
      <c r="AQ132" s="373">
        <f t="shared" si="34"/>
        <v>-33895.193321905841</v>
      </c>
      <c r="AR132" s="340">
        <v>2057.7018000000003</v>
      </c>
      <c r="AS132" s="340">
        <v>-2057.7018000000003</v>
      </c>
      <c r="AU132" s="337">
        <f t="shared" si="39"/>
        <v>7.2759576141834259E-12</v>
      </c>
      <c r="AX132" s="340">
        <v>0</v>
      </c>
      <c r="AY132" s="340">
        <v>0</v>
      </c>
    </row>
    <row r="133" spans="1:51" ht="15.75" x14ac:dyDescent="0.25">
      <c r="A133" s="367">
        <v>48030</v>
      </c>
      <c r="B133" s="361">
        <f t="shared" si="40"/>
        <v>123</v>
      </c>
      <c r="C133" s="368">
        <f t="shared" si="42"/>
        <v>67695.57224577028</v>
      </c>
      <c r="D133" s="369">
        <v>33895.193321905841</v>
      </c>
      <c r="E133" s="369">
        <f t="shared" si="43"/>
        <v>94.814398038658481</v>
      </c>
      <c r="F133" s="369">
        <f t="shared" si="51"/>
        <v>33800.378923867182</v>
      </c>
      <c r="G133" s="369">
        <f t="shared" si="57"/>
        <v>33895.193321905841</v>
      </c>
      <c r="H133" s="369">
        <f t="shared" si="44"/>
        <v>-2.7430360205471516E-9</v>
      </c>
      <c r="I133" s="369">
        <f t="shared" si="52"/>
        <v>33895.193321903098</v>
      </c>
      <c r="J133" s="369">
        <v>0</v>
      </c>
      <c r="K133" s="369">
        <v>0</v>
      </c>
      <c r="L133" s="369">
        <v>27547.986024482394</v>
      </c>
      <c r="M133" s="370">
        <f t="shared" si="53"/>
        <v>27547.986024490616</v>
      </c>
      <c r="P133" s="368">
        <f t="shared" si="45"/>
        <v>33895.193321905841</v>
      </c>
      <c r="Q133" s="369">
        <f t="shared" si="46"/>
        <v>33753.071231433052</v>
      </c>
      <c r="R133" s="369">
        <f t="shared" si="47"/>
        <v>142.12209047278859</v>
      </c>
      <c r="S133" s="369">
        <f t="shared" si="48"/>
        <v>94.814398038658481</v>
      </c>
      <c r="T133" s="371">
        <f t="shared" si="49"/>
        <v>94.814398038658823</v>
      </c>
      <c r="U133" s="370">
        <f t="shared" si="54"/>
        <v>33800.378923865508</v>
      </c>
      <c r="X133" s="333"/>
      <c r="Y133" s="333">
        <v>33895.193321905841</v>
      </c>
      <c r="Z133" s="333">
        <v>2193.2535325334088</v>
      </c>
      <c r="AA133" s="333">
        <v>-36088.446854439251</v>
      </c>
      <c r="AD133" s="333">
        <f t="shared" si="55"/>
        <v>-27547.986024482394</v>
      </c>
      <c r="AE133" s="333">
        <f t="shared" si="35"/>
        <v>27547.986024482394</v>
      </c>
      <c r="AF133" s="333">
        <f t="shared" si="36"/>
        <v>94.814398038658481</v>
      </c>
      <c r="AG133" s="333"/>
      <c r="AH133" s="333">
        <f t="shared" si="59"/>
        <v>-94.814398038658481</v>
      </c>
      <c r="AJ133" s="333">
        <f t="shared" si="50"/>
        <v>0</v>
      </c>
      <c r="AL133" s="340">
        <f t="shared" si="37"/>
        <v>-27547.986024482394</v>
      </c>
      <c r="AM133" s="340">
        <f t="shared" si="31"/>
        <v>27547.986024482394</v>
      </c>
      <c r="AN133" s="372">
        <f t="shared" si="32"/>
        <v>7.2759576141834259E-12</v>
      </c>
      <c r="AO133" s="340">
        <f t="shared" si="33"/>
        <v>33800.378923867174</v>
      </c>
      <c r="AP133" s="340">
        <f t="shared" si="38"/>
        <v>94.814398038658481</v>
      </c>
      <c r="AQ133" s="373">
        <f t="shared" si="34"/>
        <v>-33895.193321905841</v>
      </c>
      <c r="AR133" s="340">
        <v>2057.7018000000003</v>
      </c>
      <c r="AS133" s="340">
        <v>-2057.7018000000003</v>
      </c>
      <c r="AU133" s="337">
        <f t="shared" si="39"/>
        <v>0</v>
      </c>
      <c r="AX133" s="340">
        <v>0</v>
      </c>
      <c r="AY133" s="340">
        <v>0</v>
      </c>
    </row>
    <row r="134" spans="1:51" ht="15.75" x14ac:dyDescent="0.25">
      <c r="A134" s="367">
        <v>48061</v>
      </c>
      <c r="B134" s="378">
        <f t="shared" si="40"/>
        <v>124</v>
      </c>
      <c r="C134" s="368">
        <f t="shared" si="42"/>
        <v>33895.193321903098</v>
      </c>
      <c r="D134" s="369">
        <v>33895.193321905841</v>
      </c>
      <c r="E134" s="369">
        <f t="shared" si="43"/>
        <v>0</v>
      </c>
      <c r="F134" s="369">
        <f t="shared" si="51"/>
        <v>33895.193321905841</v>
      </c>
      <c r="G134" s="369">
        <f t="shared" si="57"/>
        <v>0</v>
      </c>
      <c r="H134" s="369">
        <f t="shared" si="44"/>
        <v>-2.7430360205471516E-9</v>
      </c>
      <c r="I134" s="369">
        <f t="shared" si="52"/>
        <v>-2.7430360205471516E-9</v>
      </c>
      <c r="J134" s="369">
        <v>0</v>
      </c>
      <c r="K134" s="369">
        <v>0</v>
      </c>
      <c r="L134" s="369">
        <v>27547.986024482394</v>
      </c>
      <c r="M134" s="370">
        <f t="shared" si="53"/>
        <v>8.2218321040272713E-9</v>
      </c>
      <c r="P134" s="368">
        <f t="shared" si="45"/>
        <v>33895.193321905841</v>
      </c>
      <c r="Q134" s="369">
        <f t="shared" si="46"/>
        <v>33800.378923867182</v>
      </c>
      <c r="R134" s="369">
        <f t="shared" si="47"/>
        <v>94.814398038658481</v>
      </c>
      <c r="S134" s="369"/>
      <c r="T134" s="371">
        <f t="shared" si="49"/>
        <v>3.4106051316484809E-13</v>
      </c>
      <c r="U134" s="370">
        <f t="shared" si="54"/>
        <v>-1.673470251262188E-9</v>
      </c>
      <c r="X134" s="333"/>
      <c r="Y134" s="333">
        <v>33895.193321905841</v>
      </c>
      <c r="Z134" s="333">
        <v>2193.2535325334088</v>
      </c>
      <c r="AA134" s="333">
        <v>-36088.446854439251</v>
      </c>
      <c r="AD134" s="333">
        <f t="shared" si="55"/>
        <v>-27547.986024482394</v>
      </c>
      <c r="AE134" s="333">
        <f t="shared" si="35"/>
        <v>27547.986024482394</v>
      </c>
      <c r="AF134" s="333">
        <f t="shared" si="36"/>
        <v>0</v>
      </c>
      <c r="AG134" s="333"/>
      <c r="AH134" s="333">
        <f t="shared" si="59"/>
        <v>0</v>
      </c>
      <c r="AJ134" s="333">
        <f t="shared" si="50"/>
        <v>0</v>
      </c>
      <c r="AL134" s="340">
        <f t="shared" si="37"/>
        <v>-27547.986024482394</v>
      </c>
      <c r="AM134" s="340">
        <f t="shared" si="31"/>
        <v>27547.986024482394</v>
      </c>
      <c r="AN134" s="372">
        <f t="shared" si="32"/>
        <v>0</v>
      </c>
      <c r="AO134" s="340">
        <f t="shared" si="33"/>
        <v>33895.193321905841</v>
      </c>
      <c r="AP134" s="340">
        <f t="shared" si="38"/>
        <v>0</v>
      </c>
      <c r="AQ134" s="373">
        <f t="shared" si="34"/>
        <v>-33895.193321905841</v>
      </c>
      <c r="AR134" s="340">
        <v>2057.7018000000003</v>
      </c>
      <c r="AS134" s="340">
        <v>-2057.7018000000003</v>
      </c>
      <c r="AU134" s="337">
        <f t="shared" si="39"/>
        <v>0</v>
      </c>
      <c r="AX134" s="340">
        <v>0</v>
      </c>
      <c r="AY134" s="340">
        <v>0</v>
      </c>
    </row>
    <row r="135" spans="1:51" ht="15.75" x14ac:dyDescent="0.25">
      <c r="B135" s="378" t="s">
        <v>6</v>
      </c>
      <c r="D135" s="379">
        <f>SUM(D11:D134)</f>
        <v>3685175.7394653615</v>
      </c>
      <c r="E135" s="379">
        <f>SUM(E11:E134)</f>
        <v>322630.46464325569</v>
      </c>
      <c r="F135" s="379"/>
      <c r="L135" s="379">
        <f>SUM(L11:L134)</f>
        <v>3406008.8168220939</v>
      </c>
      <c r="P135" s="337"/>
      <c r="Q135" s="337"/>
      <c r="R135" s="337"/>
      <c r="S135" s="337"/>
      <c r="T135" s="337"/>
      <c r="U135" s="337"/>
      <c r="AM135" s="379"/>
      <c r="AP135" s="379"/>
      <c r="AQ135" s="379"/>
      <c r="AR135" s="379"/>
      <c r="AS135" s="379"/>
    </row>
    <row r="136" spans="1:51" x14ac:dyDescent="0.25">
      <c r="S136" s="340"/>
    </row>
    <row r="137" spans="1:51" x14ac:dyDescent="0.25">
      <c r="R137" s="340"/>
    </row>
    <row r="141" spans="1:51" x14ac:dyDescent="0.25">
      <c r="Q141" s="340"/>
    </row>
    <row r="144" spans="1:51" x14ac:dyDescent="0.25">
      <c r="S144" s="340"/>
    </row>
  </sheetData>
  <mergeCells count="6">
    <mergeCell ref="AX7:BA7"/>
    <mergeCell ref="P8:U8"/>
    <mergeCell ref="F3:K5"/>
    <mergeCell ref="X7:AA7"/>
    <mergeCell ref="AD7:AH7"/>
    <mergeCell ref="AL7:AS7"/>
  </mergeCells>
  <conditionalFormatting sqref="B11:B16 C11 F11:M11 F12:F16 I12:M16 M18:M134 F18:F134 I18:K25 B18:B135">
    <cfRule type="expression" dxfId="155" priority="22" stopIfTrue="1">
      <formula>MOD(ROW(),2)=0</formula>
    </cfRule>
  </conditionalFormatting>
  <conditionalFormatting sqref="C12:C16 I26:K91 G12:H16 G26:G91 G18:G24 H18:H129 C18:C134">
    <cfRule type="expression" dxfId="154" priority="21" stopIfTrue="1">
      <formula>MOD(ROW(),2)=0</formula>
    </cfRule>
  </conditionalFormatting>
  <conditionalFormatting sqref="I92:K115 G92:G115">
    <cfRule type="expression" dxfId="153" priority="20" stopIfTrue="1">
      <formula>MOD(ROW(),2)=0</formula>
    </cfRule>
  </conditionalFormatting>
  <conditionalFormatting sqref="I116:K129 G116:G129">
    <cfRule type="expression" dxfId="152" priority="19" stopIfTrue="1">
      <formula>MOD(ROW(),2)=0</formula>
    </cfRule>
  </conditionalFormatting>
  <conditionalFormatting sqref="G25">
    <cfRule type="expression" dxfId="151" priority="17" stopIfTrue="1">
      <formula>MOD(ROW(),2)=0</formula>
    </cfRule>
  </conditionalFormatting>
  <conditionalFormatting sqref="B10">
    <cfRule type="expression" dxfId="150" priority="18" stopIfTrue="1">
      <formula>MOD(ROW(),2)=0</formula>
    </cfRule>
  </conditionalFormatting>
  <conditionalFormatting sqref="D11:D16 D18:D134">
    <cfRule type="expression" dxfId="149" priority="16" stopIfTrue="1">
      <formula>MOD(ROW(),2)=0</formula>
    </cfRule>
  </conditionalFormatting>
  <conditionalFormatting sqref="E11:E16 E18:E134">
    <cfRule type="expression" dxfId="148" priority="15" stopIfTrue="1">
      <formula>MOD(ROW(),2)=0</formula>
    </cfRule>
  </conditionalFormatting>
  <conditionalFormatting sqref="Q11:U16 Q18:U134">
    <cfRule type="expression" dxfId="147" priority="14" stopIfTrue="1">
      <formula>MOD(ROW(),2)=0</formula>
    </cfRule>
  </conditionalFormatting>
  <conditionalFormatting sqref="P11:P16 P18:P135">
    <cfRule type="expression" dxfId="146" priority="13" stopIfTrue="1">
      <formula>MOD(ROW(),2)=0</formula>
    </cfRule>
  </conditionalFormatting>
  <conditionalFormatting sqref="G130:K134">
    <cfRule type="expression" dxfId="145" priority="12" stopIfTrue="1">
      <formula>MOD(ROW(),2)=0</formula>
    </cfRule>
  </conditionalFormatting>
  <conditionalFormatting sqref="L18:L25">
    <cfRule type="expression" dxfId="144" priority="11" stopIfTrue="1">
      <formula>MOD(ROW(),2)=0</formula>
    </cfRule>
  </conditionalFormatting>
  <conditionalFormatting sqref="L26:L91">
    <cfRule type="expression" dxfId="143" priority="10" stopIfTrue="1">
      <formula>MOD(ROW(),2)=0</formula>
    </cfRule>
  </conditionalFormatting>
  <conditionalFormatting sqref="L92:L115">
    <cfRule type="expression" dxfId="142" priority="9" stopIfTrue="1">
      <formula>MOD(ROW(),2)=0</formula>
    </cfRule>
  </conditionalFormatting>
  <conditionalFormatting sqref="L116:L129">
    <cfRule type="expression" dxfId="141" priority="8" stopIfTrue="1">
      <formula>MOD(ROW(),2)=0</formula>
    </cfRule>
  </conditionalFormatting>
  <conditionalFormatting sqref="L130:L134">
    <cfRule type="expression" dxfId="140" priority="7" stopIfTrue="1">
      <formula>MOD(ROW(),2)=0</formula>
    </cfRule>
  </conditionalFormatting>
  <conditionalFormatting sqref="B17 F17 I17:M17">
    <cfRule type="expression" dxfId="139" priority="6" stopIfTrue="1">
      <formula>MOD(ROW(),2)=0</formula>
    </cfRule>
  </conditionalFormatting>
  <conditionalFormatting sqref="C17 G17:H17">
    <cfRule type="expression" dxfId="138" priority="5" stopIfTrue="1">
      <formula>MOD(ROW(),2)=0</formula>
    </cfRule>
  </conditionalFormatting>
  <conditionalFormatting sqref="D17">
    <cfRule type="expression" dxfId="137" priority="4" stopIfTrue="1">
      <formula>MOD(ROW(),2)=0</formula>
    </cfRule>
  </conditionalFormatting>
  <conditionalFormatting sqref="E17">
    <cfRule type="expression" dxfId="136" priority="3" stopIfTrue="1">
      <formula>MOD(ROW(),2)=0</formula>
    </cfRule>
  </conditionalFormatting>
  <conditionalFormatting sqref="Q17:U17">
    <cfRule type="expression" dxfId="135" priority="2" stopIfTrue="1">
      <formula>MOD(ROW(),2)=0</formula>
    </cfRule>
  </conditionalFormatting>
  <conditionalFormatting sqref="P17">
    <cfRule type="expression" dxfId="134" priority="1" stopIfTrue="1">
      <formula>MOD(ROW(),2)=0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06B5D-50DF-46E1-97FC-785B406BF935}">
  <sheetPr>
    <pageSetUpPr fitToPage="1"/>
  </sheetPr>
  <dimension ref="A1:G11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E1"/>
    </sheetView>
  </sheetViews>
  <sheetFormatPr defaultColWidth="8.88671875" defaultRowHeight="15" x14ac:dyDescent="0.2"/>
  <cols>
    <col min="1" max="1" width="7.5546875" style="78" bestFit="1" customWidth="1"/>
    <col min="2" max="2" width="31.44140625" style="78" bestFit="1" customWidth="1"/>
    <col min="3" max="3" width="15.33203125" style="78" bestFit="1" customWidth="1"/>
    <col min="4" max="4" width="9.21875" style="78" bestFit="1" customWidth="1"/>
    <col min="5" max="5" width="7" style="78" bestFit="1" customWidth="1"/>
    <col min="6" max="6" width="8.88671875" style="78"/>
    <col min="7" max="7" width="22.77734375" style="78" bestFit="1" customWidth="1"/>
    <col min="8" max="16384" width="8.88671875" style="78"/>
  </cols>
  <sheetData>
    <row r="1" spans="1:7" x14ac:dyDescent="0.2">
      <c r="A1" s="463" t="s">
        <v>732</v>
      </c>
      <c r="B1" s="463"/>
      <c r="C1" s="463"/>
      <c r="D1" s="463"/>
      <c r="E1" s="463"/>
    </row>
    <row r="2" spans="1:7" ht="15.75" x14ac:dyDescent="0.25">
      <c r="B2" s="328" t="s">
        <v>690</v>
      </c>
      <c r="C2" s="328" t="s">
        <v>683</v>
      </c>
      <c r="D2" s="328" t="s">
        <v>719</v>
      </c>
      <c r="E2" s="328" t="s">
        <v>6</v>
      </c>
    </row>
    <row r="3" spans="1:7" x14ac:dyDescent="0.2">
      <c r="A3" s="329" t="s">
        <v>720</v>
      </c>
      <c r="B3" s="330">
        <f>'Amortization Schedule'!$L19</f>
        <v>27547.986024482394</v>
      </c>
      <c r="C3" s="330">
        <f>'Amortization Schedule'!$E19</f>
        <v>4634.3094105891005</v>
      </c>
      <c r="D3" s="330">
        <f>'Amortization Schedule'!$Z19</f>
        <v>1799.7436000000002</v>
      </c>
      <c r="E3" s="78">
        <f>SUM(B3:D3)</f>
        <v>33982.039035071495</v>
      </c>
    </row>
    <row r="4" spans="1:7" x14ac:dyDescent="0.2">
      <c r="A4" s="329" t="s">
        <v>721</v>
      </c>
      <c r="B4" s="330">
        <f>'Amortization Schedule'!$L20</f>
        <v>27547.986024482394</v>
      </c>
      <c r="C4" s="330">
        <f>'Amortization Schedule'!$E20</f>
        <v>4601.1777082577419</v>
      </c>
      <c r="D4" s="330">
        <f>'Amortization Schedule'!$Z20</f>
        <v>1799.7336000000003</v>
      </c>
      <c r="E4" s="78">
        <f t="shared" ref="E4:E67" si="0">SUM(B4:D4)</f>
        <v>33948.89733274014</v>
      </c>
    </row>
    <row r="5" spans="1:7" x14ac:dyDescent="0.2">
      <c r="A5" s="329" t="s">
        <v>722</v>
      </c>
      <c r="B5" s="330">
        <f>'Amortization Schedule'!$L21</f>
        <v>27547.986024482394</v>
      </c>
      <c r="C5" s="330">
        <f>'Amortization Schedule'!$E21</f>
        <v>4567.999036784774</v>
      </c>
      <c r="D5" s="330">
        <f>'Amortization Schedule'!$Z21</f>
        <v>1799.7336000000003</v>
      </c>
      <c r="E5" s="78">
        <f t="shared" si="0"/>
        <v>33915.718661267172</v>
      </c>
    </row>
    <row r="6" spans="1:7" x14ac:dyDescent="0.2">
      <c r="A6" s="329" t="s">
        <v>723</v>
      </c>
      <c r="B6" s="330">
        <f>'Amortization Schedule'!$L22</f>
        <v>27547.986024482394</v>
      </c>
      <c r="C6" s="330">
        <f>'Amortization Schedule'!$E22</f>
        <v>4534.7738634321058</v>
      </c>
      <c r="D6" s="330">
        <f>'Amortization Schedule'!$Z22</f>
        <v>1799.7336000000003</v>
      </c>
      <c r="E6" s="78">
        <f t="shared" si="0"/>
        <v>33882.4934879145</v>
      </c>
    </row>
    <row r="7" spans="1:7" x14ac:dyDescent="0.2">
      <c r="A7" s="329" t="s">
        <v>724</v>
      </c>
      <c r="B7" s="330">
        <f>'Amortization Schedule'!$L23</f>
        <v>27547.986024482394</v>
      </c>
      <c r="C7" s="330">
        <f>'Amortization Schedule'!$E23</f>
        <v>4501.502122276368</v>
      </c>
      <c r="D7" s="330">
        <f>'Amortization Schedule'!$Z23</f>
        <v>1835.2630047500004</v>
      </c>
      <c r="E7" s="78">
        <f t="shared" si="0"/>
        <v>33884.751151508761</v>
      </c>
    </row>
    <row r="8" spans="1:7" x14ac:dyDescent="0.2">
      <c r="A8" s="329" t="s">
        <v>725</v>
      </c>
      <c r="B8" s="330">
        <f>'Amortization Schedule'!$L24</f>
        <v>27547.986024482394</v>
      </c>
      <c r="C8" s="330">
        <f>'Amortization Schedule'!$E24</f>
        <v>4467.471359961919</v>
      </c>
      <c r="D8" s="330">
        <f>'Amortization Schedule'!$Z24</f>
        <v>1835.2630047500004</v>
      </c>
      <c r="E8" s="78">
        <f t="shared" si="0"/>
        <v>33850.720389194314</v>
      </c>
    </row>
    <row r="9" spans="1:7" x14ac:dyDescent="0.2">
      <c r="A9" s="329" t="s">
        <v>726</v>
      </c>
      <c r="B9" s="330">
        <f>'Amortization Schedule'!$L25</f>
        <v>27547.986024482394</v>
      </c>
      <c r="C9" s="330">
        <f>'Amortization Schedule'!$E25</f>
        <v>4433.3938992167896</v>
      </c>
      <c r="D9" s="330">
        <f>'Amortization Schedule'!$Z25</f>
        <v>1835.2630047500004</v>
      </c>
      <c r="E9" s="78">
        <f t="shared" si="0"/>
        <v>33816.642928449182</v>
      </c>
    </row>
    <row r="10" spans="1:7" x14ac:dyDescent="0.2">
      <c r="A10" s="329" t="s">
        <v>727</v>
      </c>
      <c r="B10" s="330">
        <f>'Amortization Schedule'!$L26</f>
        <v>27547.986024482394</v>
      </c>
      <c r="C10" s="330">
        <f>'Amortization Schedule'!$E26</f>
        <v>4399.2686747196049</v>
      </c>
      <c r="D10" s="330">
        <f>'Amortization Schedule'!$Z26</f>
        <v>1835.2630047500004</v>
      </c>
      <c r="E10" s="78">
        <f t="shared" si="0"/>
        <v>33782.517703951999</v>
      </c>
    </row>
    <row r="11" spans="1:7" x14ac:dyDescent="0.2">
      <c r="A11" s="329" t="s">
        <v>728</v>
      </c>
      <c r="B11" s="330">
        <f>'Amortization Schedule'!$L27</f>
        <v>27547.986024482394</v>
      </c>
      <c r="C11" s="330">
        <f>'Amortization Schedule'!$E27</f>
        <v>4365.0956209269534</v>
      </c>
      <c r="D11" s="330">
        <f>'Amortization Schedule'!$Z27</f>
        <v>1835.2630047500004</v>
      </c>
      <c r="E11" s="78">
        <f t="shared" si="0"/>
        <v>33748.34465015935</v>
      </c>
    </row>
    <row r="12" spans="1:7" x14ac:dyDescent="0.2">
      <c r="A12" s="329" t="s">
        <v>729</v>
      </c>
      <c r="B12" s="330">
        <f>'Amortization Schedule'!$L28</f>
        <v>27547.986024482394</v>
      </c>
      <c r="C12" s="330">
        <f>'Amortization Schedule'!$E28</f>
        <v>4330.8746708001972</v>
      </c>
      <c r="D12" s="330">
        <f>'Amortization Schedule'!$Z28</f>
        <v>1835.2630047500004</v>
      </c>
      <c r="E12" s="78">
        <f t="shared" si="0"/>
        <v>33714.123700032593</v>
      </c>
      <c r="F12" s="78">
        <f>SUM(D3:D14)</f>
        <v>21881.048438000002</v>
      </c>
      <c r="G12" s="78" t="s">
        <v>1068</v>
      </c>
    </row>
    <row r="13" spans="1:7" x14ac:dyDescent="0.2">
      <c r="A13" s="329" t="s">
        <v>730</v>
      </c>
      <c r="B13" s="330">
        <f>'Amortization Schedule'!$L29</f>
        <v>27547.986024482394</v>
      </c>
      <c r="C13" s="330">
        <f>'Amortization Schedule'!$E29</f>
        <v>4296.605757208702</v>
      </c>
      <c r="D13" s="330">
        <f>'Amortization Schedule'!$Z29</f>
        <v>1835.2630047500004</v>
      </c>
      <c r="E13" s="78">
        <f t="shared" si="0"/>
        <v>33679.854786441094</v>
      </c>
      <c r="F13" s="78">
        <f>SUM(C3:C14)</f>
        <v>53394.760937102008</v>
      </c>
      <c r="G13" s="78" t="s">
        <v>1069</v>
      </c>
    </row>
    <row r="14" spans="1:7" x14ac:dyDescent="0.2">
      <c r="A14" s="329" t="s">
        <v>731</v>
      </c>
      <c r="B14" s="330">
        <f>'Amortization Schedule'!$L30</f>
        <v>27547.986024482394</v>
      </c>
      <c r="C14" s="330">
        <f>'Amortization Schedule'!$E30</f>
        <v>4262.2888129277435</v>
      </c>
      <c r="D14" s="330">
        <f>'Amortization Schedule'!$Z30</f>
        <v>1835.2630047500004</v>
      </c>
      <c r="E14" s="78">
        <f t="shared" si="0"/>
        <v>33645.537842160134</v>
      </c>
      <c r="F14" s="78">
        <f>SUM(B3:B14)</f>
        <v>330575.83229378884</v>
      </c>
      <c r="G14" s="78" t="s">
        <v>838</v>
      </c>
    </row>
    <row r="15" spans="1:7" x14ac:dyDescent="0.2">
      <c r="A15" s="78" t="s">
        <v>744</v>
      </c>
      <c r="B15" s="330">
        <f>'Amortization Schedule'!$L31</f>
        <v>27547.986024482394</v>
      </c>
      <c r="C15" s="330">
        <f>'Amortization Schedule'!$E31</f>
        <v>4227.9237706383765</v>
      </c>
      <c r="D15" s="330">
        <f>'Amortization Schedule'!$Z31</f>
        <v>1835.2630047500004</v>
      </c>
      <c r="E15" s="78">
        <f t="shared" si="0"/>
        <v>33611.172799870772</v>
      </c>
    </row>
    <row r="16" spans="1:7" x14ac:dyDescent="0.2">
      <c r="A16" s="78" t="s">
        <v>733</v>
      </c>
      <c r="B16" s="330">
        <f>'Amortization Schedule'!$L32</f>
        <v>27547.986024482394</v>
      </c>
      <c r="C16" s="330">
        <f>'Amortization Schedule'!$E32</f>
        <v>4193.5105629273021</v>
      </c>
      <c r="D16" s="330">
        <f>'Amortization Schedule'!$Z32</f>
        <v>1835.2630047500004</v>
      </c>
      <c r="E16" s="78">
        <f t="shared" si="0"/>
        <v>33576.759592159695</v>
      </c>
    </row>
    <row r="17" spans="1:7" x14ac:dyDescent="0.2">
      <c r="A17" s="78" t="s">
        <v>734</v>
      </c>
      <c r="B17" s="330">
        <f>'Amortization Schedule'!$L33</f>
        <v>27547.986024482394</v>
      </c>
      <c r="C17" s="330">
        <f>'Amortization Schedule'!$E33</f>
        <v>4159.0491222867358</v>
      </c>
      <c r="D17" s="330">
        <f>'Amortization Schedule'!$Z33</f>
        <v>1835.2630047500004</v>
      </c>
      <c r="E17" s="78">
        <f t="shared" si="0"/>
        <v>33542.298151519128</v>
      </c>
    </row>
    <row r="18" spans="1:7" x14ac:dyDescent="0.2">
      <c r="A18" s="78" t="s">
        <v>735</v>
      </c>
      <c r="B18" s="330">
        <f>'Amortization Schedule'!$L34</f>
        <v>27547.986024482394</v>
      </c>
      <c r="C18" s="330">
        <f>'Amortization Schedule'!$E34</f>
        <v>4124.5393811142767</v>
      </c>
      <c r="D18" s="330">
        <f>'Amortization Schedule'!$Z34</f>
        <v>1835.2630047500004</v>
      </c>
      <c r="E18" s="78">
        <f t="shared" si="0"/>
        <v>33507.788410346671</v>
      </c>
    </row>
    <row r="19" spans="1:7" x14ac:dyDescent="0.2">
      <c r="A19" s="78" t="s">
        <v>736</v>
      </c>
      <c r="B19" s="330">
        <f>'Amortization Schedule'!$L35</f>
        <v>27547.986024482394</v>
      </c>
      <c r="C19" s="330">
        <f>'Amortization Schedule'!$E35</f>
        <v>4089.9812717127734</v>
      </c>
      <c r="D19" s="330">
        <f>'Amortization Schedule'!$Z35</f>
        <v>1871.5931808568755</v>
      </c>
      <c r="E19" s="78">
        <f t="shared" si="0"/>
        <v>33509.560477052044</v>
      </c>
    </row>
    <row r="20" spans="1:7" x14ac:dyDescent="0.2">
      <c r="A20" s="78" t="s">
        <v>737</v>
      </c>
      <c r="B20" s="330">
        <f>'Amortization Schedule'!$L36</f>
        <v>27547.986024482394</v>
      </c>
      <c r="C20" s="330">
        <f>'Amortization Schedule'!$E36</f>
        <v>4054.6462822062208</v>
      </c>
      <c r="D20" s="330">
        <f>'Amortization Schedule'!$Z36</f>
        <v>1871.5931808568755</v>
      </c>
      <c r="E20" s="78">
        <f t="shared" si="0"/>
        <v>33474.225487545489</v>
      </c>
    </row>
    <row r="21" spans="1:7" x14ac:dyDescent="0.2">
      <c r="A21" s="78" t="s">
        <v>738</v>
      </c>
      <c r="B21" s="330">
        <f>'Amortization Schedule'!$L37</f>
        <v>27547.986024482394</v>
      </c>
      <c r="C21" s="330">
        <f>'Amortization Schedule'!$E37</f>
        <v>4019.2627887915378</v>
      </c>
      <c r="D21" s="330">
        <f>'Amortization Schedule'!$Z37</f>
        <v>1871.5931808568755</v>
      </c>
      <c r="E21" s="78">
        <f t="shared" si="0"/>
        <v>33438.841994130809</v>
      </c>
    </row>
    <row r="22" spans="1:7" x14ac:dyDescent="0.2">
      <c r="A22" s="78" t="s">
        <v>739</v>
      </c>
      <c r="B22" s="330">
        <f>'Amortization Schedule'!$L38</f>
        <v>27547.986024482394</v>
      </c>
      <c r="C22" s="330">
        <f>'Amortization Schedule'!$E38</f>
        <v>3983.8297010814917</v>
      </c>
      <c r="D22" s="330">
        <f>'Amortization Schedule'!$Z38</f>
        <v>1871.5931808568755</v>
      </c>
      <c r="E22" s="78">
        <f t="shared" si="0"/>
        <v>33403.408906420766</v>
      </c>
    </row>
    <row r="23" spans="1:7" x14ac:dyDescent="0.2">
      <c r="A23" s="78" t="s">
        <v>740</v>
      </c>
      <c r="B23" s="330">
        <f>'Amortization Schedule'!$L39</f>
        <v>27547.986024482394</v>
      </c>
      <c r="C23" s="330">
        <f>'Amortization Schedule'!$E39</f>
        <v>3948.3469509986003</v>
      </c>
      <c r="D23" s="330">
        <f>'Amortization Schedule'!$Z39</f>
        <v>1871.5931808568755</v>
      </c>
      <c r="E23" s="78">
        <f t="shared" si="0"/>
        <v>33367.926156337868</v>
      </c>
    </row>
    <row r="24" spans="1:7" x14ac:dyDescent="0.2">
      <c r="A24" s="78" t="s">
        <v>741</v>
      </c>
      <c r="B24" s="330">
        <f>'Amortization Schedule'!$L40</f>
        <v>27547.986024482394</v>
      </c>
      <c r="C24" s="330">
        <f>'Amortization Schedule'!$E40</f>
        <v>3912.814468934971</v>
      </c>
      <c r="D24" s="330">
        <f>'Amortization Schedule'!$Z40</f>
        <v>1871.5931808568755</v>
      </c>
      <c r="E24" s="78">
        <f t="shared" si="0"/>
        <v>33332.393674274244</v>
      </c>
      <c r="F24" s="78">
        <f>SUM(D15:D26)</f>
        <v>22313.797465855001</v>
      </c>
      <c r="G24" s="78" t="s">
        <v>1068</v>
      </c>
    </row>
    <row r="25" spans="1:7" x14ac:dyDescent="0.2">
      <c r="A25" s="78" t="s">
        <v>742</v>
      </c>
      <c r="B25" s="330">
        <f>'Amortization Schedule'!$L41</f>
        <v>27547.986024482394</v>
      </c>
      <c r="C25" s="330">
        <f>'Amortization Schedule'!$E41</f>
        <v>3877.232185187162</v>
      </c>
      <c r="D25" s="330">
        <f>'Amortization Schedule'!$Z41</f>
        <v>1871.5931808568755</v>
      </c>
      <c r="E25" s="78">
        <f t="shared" si="0"/>
        <v>33296.811390526433</v>
      </c>
      <c r="F25" s="78">
        <f>SUM(C15:C26)</f>
        <v>48432.736515833472</v>
      </c>
      <c r="G25" s="78" t="s">
        <v>1069</v>
      </c>
    </row>
    <row r="26" spans="1:7" x14ac:dyDescent="0.2">
      <c r="A26" s="78" t="s">
        <v>743</v>
      </c>
      <c r="B26" s="330">
        <f>'Amortization Schedule'!$L42</f>
        <v>27547.986024482394</v>
      </c>
      <c r="C26" s="330">
        <f>'Amortization Schedule'!$E42</f>
        <v>3841.6000299540347</v>
      </c>
      <c r="D26" s="330">
        <f>'Amortization Schedule'!$Z42</f>
        <v>1871.5931808568755</v>
      </c>
      <c r="E26" s="78">
        <f t="shared" si="0"/>
        <v>33261.179235293304</v>
      </c>
      <c r="F26" s="78">
        <f>SUM(B15:B26)</f>
        <v>330575.83229378884</v>
      </c>
      <c r="G26" s="78" t="s">
        <v>838</v>
      </c>
    </row>
    <row r="27" spans="1:7" x14ac:dyDescent="0.2">
      <c r="A27" s="78" t="s">
        <v>756</v>
      </c>
      <c r="B27" s="330">
        <f>'Amortization Schedule'!$L43</f>
        <v>27547.986024482394</v>
      </c>
      <c r="C27" s="330">
        <f>'Amortization Schedule'!$E43</f>
        <v>3805.917933336616</v>
      </c>
      <c r="D27" s="330">
        <f>'Amortization Schedule'!$Z43</f>
        <v>1871.5931808568755</v>
      </c>
      <c r="E27" s="78">
        <f t="shared" si="0"/>
        <v>33225.497138675884</v>
      </c>
    </row>
    <row r="28" spans="1:7" x14ac:dyDescent="0.2">
      <c r="A28" s="78" t="s">
        <v>745</v>
      </c>
      <c r="B28" s="330">
        <f>'Amortization Schedule'!$L44</f>
        <v>27547.986024482394</v>
      </c>
      <c r="C28" s="330">
        <f>'Amortization Schedule'!$E44</f>
        <v>3770.1858253379651</v>
      </c>
      <c r="D28" s="330">
        <f>'Amortization Schedule'!$Z44</f>
        <v>1871.5931808568755</v>
      </c>
      <c r="E28" s="78">
        <f t="shared" si="0"/>
        <v>33189.765030677234</v>
      </c>
    </row>
    <row r="29" spans="1:7" x14ac:dyDescent="0.2">
      <c r="A29" s="78" t="s">
        <v>746</v>
      </c>
      <c r="B29" s="330">
        <f>'Amortization Schedule'!$L45</f>
        <v>27547.986024482394</v>
      </c>
      <c r="C29" s="330">
        <f>'Amortization Schedule'!$E45</f>
        <v>3734.4036358630356</v>
      </c>
      <c r="D29" s="330">
        <f>'Amortization Schedule'!$Z45</f>
        <v>1871.5931808568755</v>
      </c>
      <c r="E29" s="78">
        <f t="shared" si="0"/>
        <v>33153.982841202305</v>
      </c>
    </row>
    <row r="30" spans="1:7" x14ac:dyDescent="0.2">
      <c r="A30" s="78" t="s">
        <v>747</v>
      </c>
      <c r="B30" s="330">
        <f>'Amortization Schedule'!$L46</f>
        <v>27547.986024482394</v>
      </c>
      <c r="C30" s="330">
        <f>'Amortization Schedule'!$E46</f>
        <v>3698.5712947185352</v>
      </c>
      <c r="D30" s="330">
        <f>'Amortization Schedule'!$Z46</f>
        <v>1871.5931808568755</v>
      </c>
      <c r="E30" s="78">
        <f t="shared" si="0"/>
        <v>33118.150500057804</v>
      </c>
    </row>
    <row r="31" spans="1:7" x14ac:dyDescent="0.2">
      <c r="A31" s="78" t="s">
        <v>748</v>
      </c>
      <c r="B31" s="330">
        <f>'Amortization Schedule'!$L47</f>
        <v>27547.986024482394</v>
      </c>
      <c r="C31" s="330">
        <f>'Amortization Schedule'!$E47</f>
        <v>3662.6887316127909</v>
      </c>
      <c r="D31" s="330">
        <f>'Amortization Schedule'!$Z47</f>
        <v>1908.7397884261547</v>
      </c>
      <c r="E31" s="78">
        <f t="shared" si="0"/>
        <v>33119.414544521336</v>
      </c>
    </row>
    <row r="32" spans="1:7" x14ac:dyDescent="0.2">
      <c r="A32" s="78" t="s">
        <v>749</v>
      </c>
      <c r="B32" s="330">
        <f>'Amortization Schedule'!$L48</f>
        <v>27547.986024482394</v>
      </c>
      <c r="C32" s="330">
        <f>'Amortization Schedule'!$E48</f>
        <v>3626.011062080288</v>
      </c>
      <c r="D32" s="330">
        <f>'Amortization Schedule'!$Z48</f>
        <v>1908.7397884261547</v>
      </c>
      <c r="E32" s="78">
        <f t="shared" si="0"/>
        <v>33082.736874988834</v>
      </c>
    </row>
    <row r="33" spans="1:7" x14ac:dyDescent="0.2">
      <c r="A33" s="78" t="s">
        <v>750</v>
      </c>
      <c r="B33" s="330">
        <f>'Amortization Schedule'!$L49</f>
        <v>27547.986024482394</v>
      </c>
      <c r="C33" s="330">
        <f>'Amortization Schedule'!$E49</f>
        <v>3589.2830297074988</v>
      </c>
      <c r="D33" s="330">
        <f>'Amortization Schedule'!$Z49</f>
        <v>1908.7397884261547</v>
      </c>
      <c r="E33" s="78">
        <f t="shared" si="0"/>
        <v>33046.008842616044</v>
      </c>
    </row>
    <row r="34" spans="1:7" x14ac:dyDescent="0.2">
      <c r="A34" s="78" t="s">
        <v>751</v>
      </c>
      <c r="B34" s="330">
        <f>'Amortization Schedule'!$L50</f>
        <v>27547.986024482394</v>
      </c>
      <c r="C34" s="330">
        <f>'Amortization Schedule'!$E50</f>
        <v>3552.5035185257047</v>
      </c>
      <c r="D34" s="330">
        <f>'Amortization Schedule'!$Z50</f>
        <v>1908.7397884261547</v>
      </c>
      <c r="E34" s="78">
        <f t="shared" si="0"/>
        <v>33009.229331434253</v>
      </c>
    </row>
    <row r="35" spans="1:7" x14ac:dyDescent="0.2">
      <c r="A35" s="78" t="s">
        <v>752</v>
      </c>
      <c r="B35" s="330">
        <f>'Amortization Schedule'!$L51</f>
        <v>27547.986024482394</v>
      </c>
      <c r="C35" s="330">
        <f>'Amortization Schedule'!$E51</f>
        <v>3515.6724578483245</v>
      </c>
      <c r="D35" s="330">
        <f>'Amortization Schedule'!$Z51</f>
        <v>1908.7397884261547</v>
      </c>
      <c r="E35" s="78">
        <f t="shared" si="0"/>
        <v>32972.398270756872</v>
      </c>
    </row>
    <row r="36" spans="1:7" x14ac:dyDescent="0.2">
      <c r="A36" s="78" t="s">
        <v>753</v>
      </c>
      <c r="B36" s="330">
        <f>'Amortization Schedule'!$L52</f>
        <v>27547.986024482394</v>
      </c>
      <c r="C36" s="330">
        <f>'Amortization Schedule'!$E52</f>
        <v>3478.7897754224646</v>
      </c>
      <c r="D36" s="330">
        <f>'Amortization Schedule'!$Z52</f>
        <v>1908.7397884261547</v>
      </c>
      <c r="E36" s="78">
        <f t="shared" si="0"/>
        <v>32935.515588331014</v>
      </c>
      <c r="F36" s="78">
        <f>SUM(D27:D38)</f>
        <v>22756.291030836743</v>
      </c>
      <c r="G36" s="78" t="s">
        <v>1068</v>
      </c>
    </row>
    <row r="37" spans="1:7" x14ac:dyDescent="0.2">
      <c r="A37" s="78" t="s">
        <v>754</v>
      </c>
      <c r="B37" s="330">
        <f>'Amortization Schedule'!$L53</f>
        <v>27547.986024482394</v>
      </c>
      <c r="C37" s="330">
        <f>'Amortization Schedule'!$E53</f>
        <v>3441.8553988960193</v>
      </c>
      <c r="D37" s="330">
        <f>'Amortization Schedule'!$Z53</f>
        <v>1908.7397884261547</v>
      </c>
      <c r="E37" s="78">
        <f t="shared" si="0"/>
        <v>32898.581211804565</v>
      </c>
      <c r="F37" s="78">
        <f>SUM(C27:C38)</f>
        <v>43280.751919164708</v>
      </c>
      <c r="G37" s="78" t="s">
        <v>1069</v>
      </c>
    </row>
    <row r="38" spans="1:7" x14ac:dyDescent="0.2">
      <c r="A38" s="78" t="s">
        <v>755</v>
      </c>
      <c r="B38" s="330">
        <f>'Amortization Schedule'!$L54</f>
        <v>27547.986024482394</v>
      </c>
      <c r="C38" s="330">
        <f>'Amortization Schedule'!$E54</f>
        <v>3404.8692558154717</v>
      </c>
      <c r="D38" s="330">
        <f>'Amortization Schedule'!$Z54</f>
        <v>1908.7397884261547</v>
      </c>
      <c r="E38" s="78">
        <f t="shared" si="0"/>
        <v>32861.595068724018</v>
      </c>
      <c r="F38" s="78">
        <f>SUM(B27:B38)</f>
        <v>330575.83229378884</v>
      </c>
      <c r="G38" s="78" t="s">
        <v>838</v>
      </c>
    </row>
    <row r="39" spans="1:7" x14ac:dyDescent="0.2">
      <c r="A39" s="78" t="s">
        <v>768</v>
      </c>
      <c r="B39" s="330">
        <f>'Amortization Schedule'!$L55</f>
        <v>27547.986024482394</v>
      </c>
      <c r="C39" s="330">
        <f>'Amortization Schedule'!$E55</f>
        <v>3367.8312736257553</v>
      </c>
      <c r="D39" s="330">
        <f>'Amortization Schedule'!$Z55</f>
        <v>1908.7397884261547</v>
      </c>
      <c r="E39" s="78">
        <f t="shared" si="0"/>
        <v>32824.557086534303</v>
      </c>
    </row>
    <row r="40" spans="1:7" x14ac:dyDescent="0.2">
      <c r="A40" s="78" t="s">
        <v>757</v>
      </c>
      <c r="B40" s="330">
        <f>'Amortization Schedule'!$L56</f>
        <v>27547.986024482394</v>
      </c>
      <c r="C40" s="330">
        <f>'Amortization Schedule'!$E56</f>
        <v>3330.741379670113</v>
      </c>
      <c r="D40" s="330">
        <f>'Amortization Schedule'!$Z56</f>
        <v>1908.7397884261547</v>
      </c>
      <c r="E40" s="78">
        <f t="shared" si="0"/>
        <v>32787.467192578661</v>
      </c>
    </row>
    <row r="41" spans="1:7" x14ac:dyDescent="0.2">
      <c r="A41" s="78" t="s">
        <v>758</v>
      </c>
      <c r="B41" s="330">
        <f>'Amortization Schedule'!$L57</f>
        <v>27547.986024482394</v>
      </c>
      <c r="C41" s="330">
        <f>'Amortization Schedule'!$E57</f>
        <v>3293.5995011899531</v>
      </c>
      <c r="D41" s="330">
        <f>'Amortization Schedule'!$Z57</f>
        <v>1908.7397884261547</v>
      </c>
      <c r="E41" s="78">
        <f t="shared" si="0"/>
        <v>32750.325314098503</v>
      </c>
    </row>
    <row r="42" spans="1:7" x14ac:dyDescent="0.2">
      <c r="A42" s="78" t="s">
        <v>759</v>
      </c>
      <c r="B42" s="330">
        <f>'Amortization Schedule'!$L58</f>
        <v>27547.986024482394</v>
      </c>
      <c r="C42" s="330">
        <f>'Amortization Schedule'!$E58</f>
        <v>3256.4055653247051</v>
      </c>
      <c r="D42" s="330">
        <f>'Amortization Schedule'!$Z58</f>
        <v>1908.7397884261547</v>
      </c>
      <c r="E42" s="78">
        <f t="shared" si="0"/>
        <v>32713.131378233255</v>
      </c>
    </row>
    <row r="43" spans="1:7" x14ac:dyDescent="0.2">
      <c r="A43" s="78" t="s">
        <v>760</v>
      </c>
      <c r="B43" s="330">
        <f>'Amortization Schedule'!$L59</f>
        <v>27547.986024482394</v>
      </c>
      <c r="C43" s="330">
        <f>'Amortization Schedule'!$E59</f>
        <v>3219.1594991116808</v>
      </c>
      <c r="D43" s="330">
        <f>'Amortization Schedule'!$Z59</f>
        <v>1946.7227091657435</v>
      </c>
      <c r="E43" s="78">
        <f t="shared" si="0"/>
        <v>32713.868232759818</v>
      </c>
    </row>
    <row r="44" spans="1:7" x14ac:dyDescent="0.2">
      <c r="A44" s="78" t="s">
        <v>761</v>
      </c>
      <c r="B44" s="330">
        <f>'Amortization Schedule'!$L60</f>
        <v>27547.986024482394</v>
      </c>
      <c r="C44" s="330">
        <f>'Amortization Schedule'!$E60</f>
        <v>3181.0996467778441</v>
      </c>
      <c r="D44" s="330">
        <f>'Amortization Schedule'!$Z60</f>
        <v>1946.7227091657435</v>
      </c>
      <c r="E44" s="78">
        <f t="shared" si="0"/>
        <v>32675.808380425984</v>
      </c>
    </row>
    <row r="45" spans="1:7" x14ac:dyDescent="0.2">
      <c r="A45" s="78" t="s">
        <v>762</v>
      </c>
      <c r="B45" s="330">
        <f>'Amortization Schedule'!$L61</f>
        <v>27547.986024482394</v>
      </c>
      <c r="C45" s="330">
        <f>'Amortization Schedule'!$E61</f>
        <v>3142.9875178639186</v>
      </c>
      <c r="D45" s="330">
        <f>'Amortization Schedule'!$Z61</f>
        <v>1946.7227091657435</v>
      </c>
      <c r="E45" s="78">
        <f t="shared" si="0"/>
        <v>32637.696251512058</v>
      </c>
    </row>
    <row r="46" spans="1:7" x14ac:dyDescent="0.2">
      <c r="A46" s="78" t="s">
        <v>763</v>
      </c>
      <c r="B46" s="330">
        <f>'Amortization Schedule'!$L62</f>
        <v>27547.986024482394</v>
      </c>
      <c r="C46" s="330">
        <f>'Amortization Schedule'!$E62</f>
        <v>3104.8219701833696</v>
      </c>
      <c r="D46" s="330">
        <f>'Amortization Schedule'!$Z62</f>
        <v>1946.7227091657435</v>
      </c>
      <c r="E46" s="78">
        <f t="shared" si="0"/>
        <v>32599.530703831508</v>
      </c>
    </row>
    <row r="47" spans="1:7" x14ac:dyDescent="0.2">
      <c r="A47" s="78" t="s">
        <v>764</v>
      </c>
      <c r="B47" s="330">
        <f>'Amortization Schedule'!$L63</f>
        <v>27547.986024482394</v>
      </c>
      <c r="C47" s="330">
        <f>'Amortization Schedule'!$E63</f>
        <v>3066.6029303635933</v>
      </c>
      <c r="D47" s="330">
        <f>'Amortization Schedule'!$Z63</f>
        <v>1946.7227091657435</v>
      </c>
      <c r="E47" s="78">
        <f t="shared" si="0"/>
        <v>32561.311664011733</v>
      </c>
    </row>
    <row r="48" spans="1:7" x14ac:dyDescent="0.2">
      <c r="A48" s="78" t="s">
        <v>765</v>
      </c>
      <c r="B48" s="330">
        <f>'Amortization Schedule'!$L64</f>
        <v>27547.986024482394</v>
      </c>
      <c r="C48" s="330">
        <f>'Amortization Schedule'!$E64</f>
        <v>3028.330323428876</v>
      </c>
      <c r="D48" s="330">
        <f>'Amortization Schedule'!$Z64</f>
        <v>1946.7227091657435</v>
      </c>
      <c r="E48" s="78">
        <f t="shared" si="0"/>
        <v>32523.039057077014</v>
      </c>
      <c r="F48" s="78">
        <f>SUM(D39:D50)</f>
        <v>23208.740827030571</v>
      </c>
      <c r="G48" s="78" t="s">
        <v>1068</v>
      </c>
    </row>
    <row r="49" spans="1:7" x14ac:dyDescent="0.2">
      <c r="A49" s="78" t="s">
        <v>766</v>
      </c>
      <c r="B49" s="330">
        <f>'Amortization Schedule'!$L65</f>
        <v>27547.986024482394</v>
      </c>
      <c r="C49" s="330">
        <f>'Amortization Schedule'!$E65</f>
        <v>2990.0040743005211</v>
      </c>
      <c r="D49" s="330">
        <f>'Amortization Schedule'!$Z65</f>
        <v>1946.7227091657435</v>
      </c>
      <c r="E49" s="78">
        <f t="shared" si="0"/>
        <v>32484.712807948661</v>
      </c>
      <c r="F49" s="78">
        <f>SUM(C39:C50)</f>
        <v>37933.207789634936</v>
      </c>
      <c r="G49" s="78" t="s">
        <v>1069</v>
      </c>
    </row>
    <row r="50" spans="1:7" x14ac:dyDescent="0.2">
      <c r="A50" s="78" t="s">
        <v>767</v>
      </c>
      <c r="B50" s="330">
        <f>'Amortization Schedule'!$L66</f>
        <v>27547.986024482394</v>
      </c>
      <c r="C50" s="330">
        <f>'Amortization Schedule'!$E66</f>
        <v>2951.6241077946001</v>
      </c>
      <c r="D50" s="330">
        <f>'Amortization Schedule'!$Z66</f>
        <v>1946.7227091657435</v>
      </c>
      <c r="E50" s="78">
        <f t="shared" si="0"/>
        <v>32446.332841442738</v>
      </c>
      <c r="F50" s="78">
        <f>SUM(B39:B50)</f>
        <v>330575.83229378884</v>
      </c>
      <c r="G50" s="78" t="s">
        <v>838</v>
      </c>
    </row>
    <row r="51" spans="1:7" x14ac:dyDescent="0.2">
      <c r="A51" s="78" t="s">
        <v>780</v>
      </c>
      <c r="B51" s="330">
        <f>'Amortization Schedule'!$L67</f>
        <v>27547.986024482394</v>
      </c>
      <c r="C51" s="330">
        <f>'Amortization Schedule'!$E67</f>
        <v>2913.1903486218084</v>
      </c>
      <c r="D51" s="330">
        <f>'Amortization Schedule'!$Z67</f>
        <v>1946.7227091657435</v>
      </c>
      <c r="E51" s="78">
        <f t="shared" si="0"/>
        <v>32407.899082269945</v>
      </c>
    </row>
    <row r="52" spans="1:7" x14ac:dyDescent="0.2">
      <c r="A52" s="78" t="s">
        <v>769</v>
      </c>
      <c r="B52" s="330">
        <f>'Amortization Schedule'!$L68</f>
        <v>27547.986024482394</v>
      </c>
      <c r="C52" s="330">
        <f>'Amortization Schedule'!$E68</f>
        <v>2874.7027213873166</v>
      </c>
      <c r="D52" s="330">
        <f>'Amortization Schedule'!$Z68</f>
        <v>1946.7227091657435</v>
      </c>
      <c r="E52" s="78">
        <f t="shared" si="0"/>
        <v>32369.411455035453</v>
      </c>
    </row>
    <row r="53" spans="1:7" x14ac:dyDescent="0.2">
      <c r="A53" s="78" t="s">
        <v>770</v>
      </c>
      <c r="B53" s="330">
        <f>'Amortization Schedule'!$L69</f>
        <v>27547.986024482394</v>
      </c>
      <c r="C53" s="330">
        <f>'Amortization Schedule'!$E69</f>
        <v>2836.1611505906244</v>
      </c>
      <c r="D53" s="330">
        <f>'Amortization Schedule'!$Z69</f>
        <v>1946.7227091657435</v>
      </c>
      <c r="E53" s="78">
        <f t="shared" si="0"/>
        <v>32330.869884238764</v>
      </c>
    </row>
    <row r="54" spans="1:7" x14ac:dyDescent="0.2">
      <c r="A54" s="78" t="s">
        <v>771</v>
      </c>
      <c r="B54" s="330">
        <f>'Amortization Schedule'!$L70</f>
        <v>27547.986024482394</v>
      </c>
      <c r="C54" s="330">
        <f>'Amortization Schedule'!$E70</f>
        <v>2797.5655606254099</v>
      </c>
      <c r="D54" s="330">
        <f>'Amortization Schedule'!$Z70</f>
        <v>1946.7227091657435</v>
      </c>
      <c r="E54" s="78">
        <f t="shared" si="0"/>
        <v>32292.274294273549</v>
      </c>
    </row>
    <row r="55" spans="1:7" x14ac:dyDescent="0.2">
      <c r="A55" s="78" t="s">
        <v>772</v>
      </c>
      <c r="B55" s="330">
        <f>'Amortization Schedule'!$L71</f>
        <v>27547.986024482394</v>
      </c>
      <c r="C55" s="330">
        <f>'Amortization Schedule'!$E71</f>
        <v>2758.9158757793844</v>
      </c>
      <c r="D55" s="330">
        <f>'Amortization Schedule'!$Z71</f>
        <v>1985.5597468719723</v>
      </c>
      <c r="E55" s="78">
        <f t="shared" si="0"/>
        <v>32292.46164713375</v>
      </c>
    </row>
    <row r="56" spans="1:7" x14ac:dyDescent="0.2">
      <c r="A56" s="78" t="s">
        <v>773</v>
      </c>
      <c r="B56" s="330">
        <f>'Amortization Schedule'!$L72</f>
        <v>27547.986024482394</v>
      </c>
      <c r="C56" s="330">
        <f>'Amortization Schedule'!$E72</f>
        <v>2719.433311915393</v>
      </c>
      <c r="D56" s="330">
        <f>'Amortization Schedule'!$Z72</f>
        <v>1985.5597468719723</v>
      </c>
      <c r="E56" s="78">
        <f t="shared" si="0"/>
        <v>32252.979083269758</v>
      </c>
    </row>
    <row r="57" spans="1:7" x14ac:dyDescent="0.2">
      <c r="A57" s="78" t="s">
        <v>774</v>
      </c>
      <c r="B57" s="330">
        <f>'Amortization Schedule'!$L73</f>
        <v>27547.986024482394</v>
      </c>
      <c r="C57" s="330">
        <f>'Amortization Schedule'!$E73</f>
        <v>2679.8965014275118</v>
      </c>
      <c r="D57" s="330">
        <f>'Amortization Schedule'!$Z73</f>
        <v>1985.5597468719723</v>
      </c>
      <c r="E57" s="78">
        <f t="shared" si="0"/>
        <v>32213.442272781878</v>
      </c>
    </row>
    <row r="58" spans="1:7" x14ac:dyDescent="0.2">
      <c r="A58" s="78" t="s">
        <v>775</v>
      </c>
      <c r="B58" s="330">
        <f>'Amortization Schedule'!$L74</f>
        <v>27547.986024482394</v>
      </c>
      <c r="C58" s="330">
        <f>'Amortization Schedule'!$E74</f>
        <v>2640.3042753314389</v>
      </c>
      <c r="D58" s="330">
        <f>'Amortization Schedule'!$Z74</f>
        <v>1985.5597468719723</v>
      </c>
      <c r="E58" s="78">
        <f t="shared" si="0"/>
        <v>32173.850046685806</v>
      </c>
    </row>
    <row r="59" spans="1:7" x14ac:dyDescent="0.2">
      <c r="A59" s="78" t="s">
        <v>776</v>
      </c>
      <c r="B59" s="330">
        <f>'Amortization Schedule'!$L75</f>
        <v>27547.986024482394</v>
      </c>
      <c r="C59" s="330">
        <f>'Amortization Schedule'!$E75</f>
        <v>2600.6565574895239</v>
      </c>
      <c r="D59" s="330">
        <f>'Amortization Schedule'!$Z75</f>
        <v>1985.5597468719723</v>
      </c>
      <c r="E59" s="78">
        <f t="shared" si="0"/>
        <v>32134.20232884389</v>
      </c>
    </row>
    <row r="60" spans="1:7" x14ac:dyDescent="0.2">
      <c r="A60" s="78" t="s">
        <v>777</v>
      </c>
      <c r="B60" s="330">
        <f>'Amortization Schedule'!$L76</f>
        <v>27547.986024482394</v>
      </c>
      <c r="C60" s="330">
        <f>'Amortization Schedule'!$E76</f>
        <v>2560.9532701233925</v>
      </c>
      <c r="D60" s="330">
        <f>'Amortization Schedule'!$Z76</f>
        <v>1985.5597468719723</v>
      </c>
      <c r="E60" s="78">
        <f t="shared" si="0"/>
        <v>32094.499041477757</v>
      </c>
      <c r="F60" s="78">
        <f>SUM(D51:D62)</f>
        <v>23671.368811638749</v>
      </c>
      <c r="G60" s="78" t="s">
        <v>1068</v>
      </c>
    </row>
    <row r="61" spans="1:7" x14ac:dyDescent="0.2">
      <c r="A61" s="78" t="s">
        <v>778</v>
      </c>
      <c r="B61" s="330">
        <f>'Amortization Schedule'!$L77</f>
        <v>27547.986024482394</v>
      </c>
      <c r="C61" s="330">
        <f>'Amortization Schedule'!$E77</f>
        <v>2521.1943353478077</v>
      </c>
      <c r="D61" s="330">
        <f>'Amortization Schedule'!$Z77</f>
        <v>1985.5597468719723</v>
      </c>
      <c r="E61" s="78">
        <f t="shared" si="0"/>
        <v>32054.740106702175</v>
      </c>
      <c r="F61" s="78">
        <f>SUM(C51:C62)</f>
        <v>32384.353583807981</v>
      </c>
      <c r="G61" s="78" t="s">
        <v>1069</v>
      </c>
    </row>
    <row r="62" spans="1:7" x14ac:dyDescent="0.2">
      <c r="A62" s="78" t="s">
        <v>779</v>
      </c>
      <c r="B62" s="330">
        <f>'Amortization Schedule'!$L78</f>
        <v>27547.986024482394</v>
      </c>
      <c r="C62" s="330">
        <f>'Amortization Schedule'!$E78</f>
        <v>2481.3796751683667</v>
      </c>
      <c r="D62" s="330">
        <f>'Amortization Schedule'!$Z78</f>
        <v>1985.5597468719723</v>
      </c>
      <c r="E62" s="78">
        <f t="shared" si="0"/>
        <v>32014.925446522731</v>
      </c>
      <c r="F62" s="78">
        <f>SUM(B51:B62)</f>
        <v>330575.83229378884</v>
      </c>
      <c r="G62" s="78" t="s">
        <v>838</v>
      </c>
    </row>
    <row r="63" spans="1:7" x14ac:dyDescent="0.2">
      <c r="A63" s="78" t="s">
        <v>792</v>
      </c>
      <c r="B63" s="330">
        <f>'Amortization Schedule'!$L79</f>
        <v>27547.986024482394</v>
      </c>
      <c r="C63" s="330">
        <f>'Amortization Schedule'!$E79</f>
        <v>2441.5092114813515</v>
      </c>
      <c r="D63" s="330">
        <f>'Amortization Schedule'!$Z79</f>
        <v>1985.5597468719723</v>
      </c>
      <c r="E63" s="78">
        <f t="shared" si="0"/>
        <v>31975.054982835718</v>
      </c>
    </row>
    <row r="64" spans="1:7" x14ac:dyDescent="0.2">
      <c r="A64" s="78" t="s">
        <v>781</v>
      </c>
      <c r="B64" s="330">
        <f>'Amortization Schedule'!$L80</f>
        <v>27547.986024482394</v>
      </c>
      <c r="C64" s="330">
        <f>'Amortization Schedule'!$E80</f>
        <v>2401.5828660735751</v>
      </c>
      <c r="D64" s="330">
        <f>'Amortization Schedule'!$Z80</f>
        <v>1985.5597468719723</v>
      </c>
      <c r="E64" s="78">
        <f t="shared" si="0"/>
        <v>31935.128637427941</v>
      </c>
    </row>
    <row r="65" spans="1:7" x14ac:dyDescent="0.2">
      <c r="A65" s="78" t="s">
        <v>782</v>
      </c>
      <c r="B65" s="330">
        <f>'Amortization Schedule'!$L81</f>
        <v>27547.986024482394</v>
      </c>
      <c r="C65" s="330">
        <f>'Amortization Schedule'!$E81</f>
        <v>2361.6005606222288</v>
      </c>
      <c r="D65" s="330">
        <f>'Amortization Schedule'!$Z81</f>
        <v>1985.5597468719723</v>
      </c>
      <c r="E65" s="78">
        <f t="shared" si="0"/>
        <v>31895.146331976594</v>
      </c>
    </row>
    <row r="66" spans="1:7" x14ac:dyDescent="0.2">
      <c r="A66" s="78" t="s">
        <v>783</v>
      </c>
      <c r="B66" s="330">
        <f>'Amortization Schedule'!$L82</f>
        <v>27547.986024482394</v>
      </c>
      <c r="C66" s="330">
        <f>'Amortization Schedule'!$E82</f>
        <v>2321.5622166947273</v>
      </c>
      <c r="D66" s="330">
        <f>'Amortization Schedule'!$Z82</f>
        <v>1985.5597468719723</v>
      </c>
      <c r="E66" s="78">
        <f t="shared" si="0"/>
        <v>31855.107988049094</v>
      </c>
    </row>
    <row r="67" spans="1:7" x14ac:dyDescent="0.2">
      <c r="A67" s="78" t="s">
        <v>784</v>
      </c>
      <c r="B67" s="330">
        <f>'Amortization Schedule'!$L83</f>
        <v>27547.986024482394</v>
      </c>
      <c r="C67" s="330">
        <f>'Amortization Schedule'!$E83</f>
        <v>2281.4677557485561</v>
      </c>
      <c r="D67" s="330">
        <f>'Amortization Schedule'!$Z83</f>
        <v>2025.2708279265921</v>
      </c>
      <c r="E67" s="78">
        <f t="shared" si="0"/>
        <v>31854.724608157543</v>
      </c>
    </row>
    <row r="68" spans="1:7" x14ac:dyDescent="0.2">
      <c r="A68" s="78" t="s">
        <v>785</v>
      </c>
      <c r="B68" s="330">
        <f>'Amortization Schedule'!$L84</f>
        <v>27547.986024482394</v>
      </c>
      <c r="C68" s="330">
        <f>'Amortization Schedule'!$E84</f>
        <v>2240.5208656645586</v>
      </c>
      <c r="D68" s="330">
        <f>'Amortization Schedule'!$Z84</f>
        <v>2025.2708279265921</v>
      </c>
      <c r="E68" s="78">
        <f t="shared" ref="E68:E118" si="1">SUM(B68:D68)</f>
        <v>31813.777718073547</v>
      </c>
    </row>
    <row r="69" spans="1:7" x14ac:dyDescent="0.2">
      <c r="A69" s="78" t="s">
        <v>786</v>
      </c>
      <c r="B69" s="330">
        <f>'Amortization Schedule'!$L85</f>
        <v>27547.986024482394</v>
      </c>
      <c r="C69" s="330">
        <f>'Amortization Schedule'!$E85</f>
        <v>2199.5177011464566</v>
      </c>
      <c r="D69" s="330">
        <f>'Amortization Schedule'!$Z85</f>
        <v>2025.2708279265921</v>
      </c>
      <c r="E69" s="78">
        <f t="shared" si="1"/>
        <v>31772.774553555442</v>
      </c>
    </row>
    <row r="70" spans="1:7" x14ac:dyDescent="0.2">
      <c r="A70" s="78" t="s">
        <v>787</v>
      </c>
      <c r="B70" s="330">
        <f>'Amortization Schedule'!$L86</f>
        <v>27547.986024482394</v>
      </c>
      <c r="C70" s="330">
        <f>'Amortization Schedule'!$E86</f>
        <v>2158.4570657704494</v>
      </c>
      <c r="D70" s="330">
        <f>'Amortization Schedule'!$Z86</f>
        <v>2025.2708279265921</v>
      </c>
      <c r="E70" s="78">
        <f t="shared" si="1"/>
        <v>31731.713918179437</v>
      </c>
    </row>
    <row r="71" spans="1:7" x14ac:dyDescent="0.2">
      <c r="A71" s="78" t="s">
        <v>788</v>
      </c>
      <c r="B71" s="330">
        <f>'Amortization Schedule'!$L87</f>
        <v>27547.986024482394</v>
      </c>
      <c r="C71" s="330">
        <f>'Amortization Schedule'!$E87</f>
        <v>2117.3388805527611</v>
      </c>
      <c r="D71" s="330">
        <f>'Amortization Schedule'!$Z87</f>
        <v>2025.2708279265921</v>
      </c>
      <c r="E71" s="78">
        <f t="shared" si="1"/>
        <v>31690.595732961749</v>
      </c>
    </row>
    <row r="72" spans="1:7" x14ac:dyDescent="0.2">
      <c r="A72" s="78" t="s">
        <v>789</v>
      </c>
      <c r="B72" s="330">
        <f>'Amortization Schedule'!$L88</f>
        <v>27547.986024482394</v>
      </c>
      <c r="C72" s="330">
        <f>'Amortization Schedule'!$E88</f>
        <v>2076.163064830379</v>
      </c>
      <c r="D72" s="330">
        <f>'Amortization Schedule'!$Z88</f>
        <v>2025.2708279265921</v>
      </c>
      <c r="E72" s="78">
        <f t="shared" si="1"/>
        <v>31649.419917239367</v>
      </c>
      <c r="F72" s="78">
        <f>SUM(D63:D74)</f>
        <v>24144.405610900631</v>
      </c>
      <c r="G72" s="78" t="s">
        <v>1068</v>
      </c>
    </row>
    <row r="73" spans="1:7" x14ac:dyDescent="0.2">
      <c r="A73" s="78" t="s">
        <v>790</v>
      </c>
      <c r="B73" s="330">
        <f>'Amortization Schedule'!$L89</f>
        <v>27547.986024482394</v>
      </c>
      <c r="C73" s="330">
        <f>'Amortization Schedule'!$E89</f>
        <v>2034.929537829433</v>
      </c>
      <c r="D73" s="330">
        <f>'Amortization Schedule'!$Z89</f>
        <v>2025.2708279265921</v>
      </c>
      <c r="E73" s="78">
        <f t="shared" si="1"/>
        <v>31608.186390238421</v>
      </c>
      <c r="F73" s="78">
        <f>SUM(C63:C74)</f>
        <v>26628.287945077318</v>
      </c>
      <c r="G73" s="78" t="s">
        <v>1069</v>
      </c>
    </row>
    <row r="74" spans="1:7" x14ac:dyDescent="0.2">
      <c r="A74" s="78" t="s">
        <v>791</v>
      </c>
      <c r="B74" s="330">
        <f>'Amortization Schedule'!$L90</f>
        <v>27547.986024482394</v>
      </c>
      <c r="C74" s="330">
        <f>'Amortization Schedule'!$E90</f>
        <v>1993.6382186628393</v>
      </c>
      <c r="D74" s="330">
        <f>'Amortization Schedule'!$Z90</f>
        <v>2025.2708279265921</v>
      </c>
      <c r="E74" s="78">
        <f t="shared" si="1"/>
        <v>31566.895071071827</v>
      </c>
      <c r="F74" s="78">
        <f>SUM(B63:B74)</f>
        <v>330575.83229378884</v>
      </c>
      <c r="G74" s="78" t="s">
        <v>838</v>
      </c>
    </row>
    <row r="75" spans="1:7" x14ac:dyDescent="0.2">
      <c r="A75" s="78" t="s">
        <v>804</v>
      </c>
      <c r="B75" s="330">
        <f>'Amortization Schedule'!$L91</f>
        <v>27547.986024482394</v>
      </c>
      <c r="C75" s="330">
        <f>'Amortization Schedule'!$E91</f>
        <v>1952.2890263301435</v>
      </c>
      <c r="D75" s="330">
        <f>'Amortization Schedule'!$Z91</f>
        <v>2025.2708279265921</v>
      </c>
      <c r="E75" s="78">
        <f t="shared" si="1"/>
        <v>31525.545878739133</v>
      </c>
    </row>
    <row r="76" spans="1:7" x14ac:dyDescent="0.2">
      <c r="A76" s="78" t="s">
        <v>793</v>
      </c>
      <c r="B76" s="330">
        <f>'Amortization Schedule'!$L92</f>
        <v>27547.986024482394</v>
      </c>
      <c r="C76" s="330">
        <f>'Amortization Schedule'!$E92</f>
        <v>1910.8818797173628</v>
      </c>
      <c r="D76" s="330">
        <f>'Amortization Schedule'!$Z92</f>
        <v>2025.2708279265921</v>
      </c>
      <c r="E76" s="78">
        <f t="shared" si="1"/>
        <v>31484.13873212635</v>
      </c>
    </row>
    <row r="77" spans="1:7" x14ac:dyDescent="0.2">
      <c r="A77" s="78" t="s">
        <v>794</v>
      </c>
      <c r="B77" s="330">
        <f>'Amortization Schedule'!$L93</f>
        <v>27547.986024482394</v>
      </c>
      <c r="C77" s="330">
        <f>'Amortization Schedule'!$E93</f>
        <v>1869.4166975968262</v>
      </c>
      <c r="D77" s="330">
        <f>'Amortization Schedule'!$Z93</f>
        <v>2025.2708279265921</v>
      </c>
      <c r="E77" s="78">
        <f t="shared" si="1"/>
        <v>31442.673550005813</v>
      </c>
    </row>
    <row r="78" spans="1:7" x14ac:dyDescent="0.2">
      <c r="A78" s="78" t="s">
        <v>795</v>
      </c>
      <c r="B78" s="330">
        <f>'Amortization Schedule'!$L94</f>
        <v>27547.986024482394</v>
      </c>
      <c r="C78" s="330">
        <f>'Amortization Schedule'!$E94</f>
        <v>1827.893398627016</v>
      </c>
      <c r="D78" s="330">
        <f>'Amortization Schedule'!$Z94</f>
        <v>2025.2708279265921</v>
      </c>
      <c r="E78" s="78">
        <f t="shared" si="1"/>
        <v>31401.150251036004</v>
      </c>
    </row>
    <row r="79" spans="1:7" x14ac:dyDescent="0.2">
      <c r="A79" s="78" t="s">
        <v>796</v>
      </c>
      <c r="B79" s="330">
        <f>'Amortization Schedule'!$L95</f>
        <v>27547.986024482394</v>
      </c>
      <c r="C79" s="330">
        <f>'Amortization Schedule'!$E95</f>
        <v>1786.3119013524076</v>
      </c>
      <c r="D79" s="330">
        <f>'Amortization Schedule'!$Z95</f>
        <v>2065.8752018049404</v>
      </c>
      <c r="E79" s="78">
        <f t="shared" si="1"/>
        <v>31400.173127639744</v>
      </c>
    </row>
    <row r="80" spans="1:7" x14ac:dyDescent="0.2">
      <c r="A80" s="78" t="s">
        <v>797</v>
      </c>
      <c r="B80" s="330">
        <f>'Amortization Schedule'!$L96</f>
        <v>27547.986024482394</v>
      </c>
      <c r="C80" s="330">
        <f>'Amortization Schedule'!$E96</f>
        <v>1743.8579796242152</v>
      </c>
      <c r="D80" s="330">
        <f>'Amortization Schedule'!$Z96</f>
        <v>2065.8752018049404</v>
      </c>
      <c r="E80" s="78">
        <f t="shared" si="1"/>
        <v>31357.719205911551</v>
      </c>
    </row>
    <row r="81" spans="1:7" x14ac:dyDescent="0.2">
      <c r="A81" s="78" t="s">
        <v>798</v>
      </c>
      <c r="B81" s="330">
        <f>'Amortization Schedule'!$L97</f>
        <v>27547.986024482394</v>
      </c>
      <c r="C81" s="330">
        <f>'Amortization Schedule'!$E97</f>
        <v>1701.3456963375152</v>
      </c>
      <c r="D81" s="330">
        <f>'Amortization Schedule'!$Z97</f>
        <v>2065.8752018049404</v>
      </c>
      <c r="E81" s="78">
        <f t="shared" si="1"/>
        <v>31315.20692262485</v>
      </c>
    </row>
    <row r="82" spans="1:7" x14ac:dyDescent="0.2">
      <c r="A82" s="78" t="s">
        <v>799</v>
      </c>
      <c r="B82" s="330">
        <f>'Amortization Schedule'!$L98</f>
        <v>27547.986024482394</v>
      </c>
      <c r="C82" s="330">
        <f>'Amortization Schedule'!$E98</f>
        <v>1658.7738270041546</v>
      </c>
      <c r="D82" s="330">
        <f>'Amortization Schedule'!$Z98</f>
        <v>2065.8752018049404</v>
      </c>
      <c r="E82" s="78">
        <f t="shared" si="1"/>
        <v>31272.635053291491</v>
      </c>
    </row>
    <row r="83" spans="1:7" x14ac:dyDescent="0.2">
      <c r="A83" s="78" t="s">
        <v>800</v>
      </c>
      <c r="B83" s="330">
        <f>'Amortization Schedule'!$L99</f>
        <v>27547.986024482394</v>
      </c>
      <c r="C83" s="330">
        <f>'Amortization Schedule'!$E99</f>
        <v>1616.1422897109812</v>
      </c>
      <c r="D83" s="330">
        <f>'Amortization Schedule'!$Z99</f>
        <v>2065.8752018049404</v>
      </c>
      <c r="E83" s="78">
        <f t="shared" si="1"/>
        <v>31230.003515998316</v>
      </c>
    </row>
    <row r="84" spans="1:7" x14ac:dyDescent="0.2">
      <c r="A84" s="78" t="s">
        <v>801</v>
      </c>
      <c r="B84" s="330">
        <f>'Amortization Schedule'!$L100</f>
        <v>27547.986024482394</v>
      </c>
      <c r="C84" s="330">
        <f>'Amortization Schedule'!$E100</f>
        <v>1573.4510008262168</v>
      </c>
      <c r="D84" s="330">
        <f>'Amortization Schedule'!$Z100</f>
        <v>2065.8752018049404</v>
      </c>
      <c r="E84" s="78">
        <f t="shared" si="1"/>
        <v>31187.312227113551</v>
      </c>
      <c r="F84" s="78">
        <f>SUM(D75:D86)</f>
        <v>24628.084926145893</v>
      </c>
      <c r="G84" s="78" t="s">
        <v>1068</v>
      </c>
    </row>
    <row r="85" spans="1:7" x14ac:dyDescent="0.2">
      <c r="A85" s="78" t="s">
        <v>802</v>
      </c>
      <c r="B85" s="330">
        <f>'Amortization Schedule'!$L101</f>
        <v>27547.986024482394</v>
      </c>
      <c r="C85" s="330">
        <f>'Amortization Schedule'!$E101</f>
        <v>1530.6998766031152</v>
      </c>
      <c r="D85" s="330">
        <f>'Amortization Schedule'!$Z101</f>
        <v>2065.8752018049404</v>
      </c>
      <c r="E85" s="78">
        <f t="shared" si="1"/>
        <v>31144.56110289045</v>
      </c>
      <c r="F85" s="78">
        <f>SUM(C75:C86)</f>
        <v>20658.952406907505</v>
      </c>
      <c r="G85" s="78" t="s">
        <v>1069</v>
      </c>
    </row>
    <row r="86" spans="1:7" x14ac:dyDescent="0.2">
      <c r="A86" s="78" t="s">
        <v>803</v>
      </c>
      <c r="B86" s="330">
        <f>'Amortization Schedule'!$L102</f>
        <v>27547.986024482394</v>
      </c>
      <c r="C86" s="330">
        <f>'Amortization Schedule'!$E102</f>
        <v>1487.8888331775479</v>
      </c>
      <c r="D86" s="330">
        <f>'Amortization Schedule'!$Z102</f>
        <v>2065.8752018049404</v>
      </c>
      <c r="E86" s="78">
        <f t="shared" si="1"/>
        <v>31101.750059464885</v>
      </c>
      <c r="F86" s="78">
        <f>SUM(B75:B86)</f>
        <v>330575.83229378884</v>
      </c>
      <c r="G86" s="78" t="s">
        <v>838</v>
      </c>
    </row>
    <row r="87" spans="1:7" x14ac:dyDescent="0.2">
      <c r="A87" s="78" t="s">
        <v>816</v>
      </c>
      <c r="B87" s="330">
        <f>'Amortization Schedule'!$L103</f>
        <v>27547.986024482394</v>
      </c>
      <c r="C87" s="330">
        <f>'Amortization Schedule'!$E103</f>
        <v>1445.0177865678447</v>
      </c>
      <c r="D87" s="330">
        <f>'Amortization Schedule'!$Z103</f>
        <v>2065.8752018049404</v>
      </c>
      <c r="E87" s="78">
        <f t="shared" si="1"/>
        <v>31058.879012855181</v>
      </c>
    </row>
    <row r="88" spans="1:7" x14ac:dyDescent="0.2">
      <c r="A88" s="78" t="s">
        <v>805</v>
      </c>
      <c r="B88" s="330">
        <f>'Amortization Schedule'!$L104</f>
        <v>27547.986024482394</v>
      </c>
      <c r="C88" s="330">
        <f>'Amortization Schedule'!$E104</f>
        <v>1402.0866526746279</v>
      </c>
      <c r="D88" s="330">
        <f>'Amortization Schedule'!$Z104</f>
        <v>2065.8752018049404</v>
      </c>
      <c r="E88" s="78">
        <f t="shared" si="1"/>
        <v>31015.947878961964</v>
      </c>
    </row>
    <row r="89" spans="1:7" x14ac:dyDescent="0.2">
      <c r="A89" s="78" t="s">
        <v>806</v>
      </c>
      <c r="B89" s="330">
        <f>'Amortization Schedule'!$L105</f>
        <v>27547.986024482394</v>
      </c>
      <c r="C89" s="330">
        <f>'Amortization Schedule'!$E105</f>
        <v>1359.0953472806475</v>
      </c>
      <c r="D89" s="330">
        <f>'Amortization Schedule'!$Z105</f>
        <v>2065.8752018049404</v>
      </c>
      <c r="E89" s="78">
        <f t="shared" si="1"/>
        <v>30972.956573567983</v>
      </c>
    </row>
    <row r="90" spans="1:7" x14ac:dyDescent="0.2">
      <c r="A90" s="78" t="s">
        <v>807</v>
      </c>
      <c r="B90" s="330">
        <f>'Amortization Schedule'!$L106</f>
        <v>27547.986024482394</v>
      </c>
      <c r="C90" s="330">
        <f>'Amortization Schedule'!$E106</f>
        <v>1316.043786050617</v>
      </c>
      <c r="D90" s="330">
        <f>'Amortization Schedule'!$Z106</f>
        <v>2065.8752018049404</v>
      </c>
      <c r="E90" s="78">
        <f t="shared" si="1"/>
        <v>30929.905012337953</v>
      </c>
    </row>
    <row r="91" spans="1:7" x14ac:dyDescent="0.2">
      <c r="A91" s="78" t="s">
        <v>808</v>
      </c>
      <c r="B91" s="330">
        <f>'Amortization Schedule'!$L107</f>
        <v>27547.986024482394</v>
      </c>
      <c r="C91" s="330">
        <f>'Amortization Schedule'!$E107</f>
        <v>1272.9318845310459</v>
      </c>
      <c r="D91" s="330">
        <f>'Amortization Schedule'!$Z107</f>
        <v>2107.3935415955516</v>
      </c>
      <c r="E91" s="78">
        <f t="shared" si="1"/>
        <v>30928.311450608991</v>
      </c>
    </row>
    <row r="92" spans="1:7" x14ac:dyDescent="0.2">
      <c r="A92" s="78" t="s">
        <v>809</v>
      </c>
      <c r="B92" s="330">
        <f>'Amortization Schedule'!$L108</f>
        <v>27547.986024482394</v>
      </c>
      <c r="C92" s="330">
        <f>'Amortization Schedule'!$E108</f>
        <v>1228.9270879493338</v>
      </c>
      <c r="D92" s="330">
        <f>'Amortization Schedule'!$Z108</f>
        <v>2107.3935415955516</v>
      </c>
      <c r="E92" s="78">
        <f t="shared" si="1"/>
        <v>30884.306654027281</v>
      </c>
    </row>
    <row r="93" spans="1:7" x14ac:dyDescent="0.2">
      <c r="A93" s="78" t="s">
        <v>810</v>
      </c>
      <c r="B93" s="330">
        <f>'Amortization Schedule'!$L109</f>
        <v>27547.986024482394</v>
      </c>
      <c r="C93" s="330">
        <f>'Amortization Schedule'!$E109</f>
        <v>1184.8617818158302</v>
      </c>
      <c r="D93" s="330">
        <f>'Amortization Schedule'!$Z109</f>
        <v>2107.3935415955516</v>
      </c>
      <c r="E93" s="78">
        <f t="shared" si="1"/>
        <v>30840.241347893778</v>
      </c>
    </row>
    <row r="94" spans="1:7" x14ac:dyDescent="0.2">
      <c r="A94" s="78" t="s">
        <v>811</v>
      </c>
      <c r="B94" s="330">
        <f>'Amortization Schedule'!$L110</f>
        <v>27547.986024482394</v>
      </c>
      <c r="C94" s="330">
        <f>'Amortization Schedule'!$E110</f>
        <v>1140.7347129109341</v>
      </c>
      <c r="D94" s="330">
        <f>'Amortization Schedule'!$Z110</f>
        <v>2107.3935415955516</v>
      </c>
      <c r="E94" s="78">
        <f t="shared" si="1"/>
        <v>30796.11427898888</v>
      </c>
    </row>
    <row r="95" spans="1:7" x14ac:dyDescent="0.2">
      <c r="A95" s="78" t="s">
        <v>812</v>
      </c>
      <c r="B95" s="330">
        <f>'Amortization Schedule'!$L111</f>
        <v>27547.986024482394</v>
      </c>
      <c r="C95" s="330">
        <f>'Amortization Schedule'!$E111</f>
        <v>1096.5457963066856</v>
      </c>
      <c r="D95" s="330">
        <f>'Amortization Schedule'!$Z111</f>
        <v>2107.3935415955516</v>
      </c>
      <c r="E95" s="78">
        <f t="shared" si="1"/>
        <v>30751.925362384634</v>
      </c>
    </row>
    <row r="96" spans="1:7" x14ac:dyDescent="0.2">
      <c r="A96" s="78" t="s">
        <v>813</v>
      </c>
      <c r="B96" s="330">
        <f>'Amortization Schedule'!$L112</f>
        <v>27547.986024482394</v>
      </c>
      <c r="C96" s="330">
        <f>'Amortization Schedule'!$E112</f>
        <v>1052.2949453161723</v>
      </c>
      <c r="D96" s="330">
        <f>'Amortization Schedule'!$Z112</f>
        <v>2107.3935415955516</v>
      </c>
      <c r="E96" s="78">
        <f t="shared" si="1"/>
        <v>30707.674511394118</v>
      </c>
      <c r="F96" s="78">
        <f>SUM(D87:D98)</f>
        <v>25122.64913998418</v>
      </c>
      <c r="G96" s="78" t="s">
        <v>1068</v>
      </c>
    </row>
    <row r="97" spans="1:7" x14ac:dyDescent="0.2">
      <c r="A97" s="78" t="s">
        <v>814</v>
      </c>
      <c r="B97" s="330">
        <f>'Amortization Schedule'!$L113</f>
        <v>27547.986024482394</v>
      </c>
      <c r="C97" s="330">
        <f>'Amortization Schedule'!$E113</f>
        <v>1007.9820731332818</v>
      </c>
      <c r="D97" s="330">
        <f>'Amortization Schedule'!$Z113</f>
        <v>2107.3935415955516</v>
      </c>
      <c r="E97" s="78">
        <f t="shared" si="1"/>
        <v>30663.361639211227</v>
      </c>
      <c r="F97" s="78">
        <f>SUM(C87:C98)</f>
        <v>14470.128947367257</v>
      </c>
      <c r="G97" s="78" t="s">
        <v>1069</v>
      </c>
    </row>
    <row r="98" spans="1:7" x14ac:dyDescent="0.2">
      <c r="A98" s="78" t="s">
        <v>815</v>
      </c>
      <c r="B98" s="330">
        <f>'Amortization Schedule'!$L114</f>
        <v>27547.986024482394</v>
      </c>
      <c r="C98" s="330">
        <f>'Amortization Schedule'!$E114</f>
        <v>963.607092830233</v>
      </c>
      <c r="D98" s="330">
        <f>'Amortization Schedule'!$Z114</f>
        <v>2107.3935415955516</v>
      </c>
      <c r="E98" s="78">
        <f t="shared" si="1"/>
        <v>30618.986658908179</v>
      </c>
      <c r="F98" s="78">
        <f>SUM(B87:B98)</f>
        <v>330575.83229378884</v>
      </c>
      <c r="G98" s="78" t="s">
        <v>838</v>
      </c>
    </row>
    <row r="99" spans="1:7" x14ac:dyDescent="0.2">
      <c r="A99" s="78" t="s">
        <v>828</v>
      </c>
      <c r="B99" s="330">
        <f>'Amortization Schedule'!$L115</f>
        <v>27547.986024482394</v>
      </c>
      <c r="C99" s="330">
        <f>'Amortization Schedule'!$E115</f>
        <v>919.16991735740794</v>
      </c>
      <c r="D99" s="330">
        <f>'Amortization Schedule'!$Z115</f>
        <v>2107.3935415955516</v>
      </c>
      <c r="E99" s="78">
        <f t="shared" si="1"/>
        <v>30574.549483435356</v>
      </c>
    </row>
    <row r="100" spans="1:7" x14ac:dyDescent="0.2">
      <c r="A100" s="78" t="s">
        <v>817</v>
      </c>
      <c r="B100" s="330">
        <f>'Amortization Schedule'!$L116</f>
        <v>27547.986024482394</v>
      </c>
      <c r="C100" s="330">
        <f>'Amortization Schedule'!$E116</f>
        <v>874.67045954318155</v>
      </c>
      <c r="D100" s="330">
        <f>'Amortization Schedule'!$Z116</f>
        <v>2107.3935415955516</v>
      </c>
      <c r="E100" s="78">
        <f t="shared" si="1"/>
        <v>30530.050025621127</v>
      </c>
    </row>
    <row r="101" spans="1:7" x14ac:dyDescent="0.2">
      <c r="A101" s="78" t="s">
        <v>818</v>
      </c>
      <c r="B101" s="330">
        <f>'Amortization Schedule'!$L117</f>
        <v>27547.986024482394</v>
      </c>
      <c r="C101" s="330">
        <f>'Amortization Schedule'!$E117</f>
        <v>830.10863209375066</v>
      </c>
      <c r="D101" s="330">
        <f>'Amortization Schedule'!$Z117</f>
        <v>2107.3935415955516</v>
      </c>
      <c r="E101" s="78">
        <f t="shared" si="1"/>
        <v>30485.488198171697</v>
      </c>
    </row>
    <row r="102" spans="1:7" x14ac:dyDescent="0.2">
      <c r="A102" s="78" t="s">
        <v>819</v>
      </c>
      <c r="B102" s="330">
        <f>'Amortization Schedule'!$L118</f>
        <v>27547.986024482394</v>
      </c>
      <c r="C102" s="330">
        <f>'Amortization Schedule'!$E118</f>
        <v>785.48434759296254</v>
      </c>
      <c r="D102" s="330">
        <f>'Amortization Schedule'!$Z118</f>
        <v>2107.3935415955516</v>
      </c>
      <c r="E102" s="78">
        <f t="shared" si="1"/>
        <v>30440.86391367091</v>
      </c>
    </row>
    <row r="103" spans="1:7" x14ac:dyDescent="0.2">
      <c r="A103" s="78" t="s">
        <v>820</v>
      </c>
      <c r="B103" s="330">
        <f>'Amortization Schedule'!$L119</f>
        <v>27547.986024482394</v>
      </c>
      <c r="C103" s="330">
        <f>'Amortization Schedule'!$E119</f>
        <v>740.7975185021437</v>
      </c>
      <c r="D103" s="330">
        <f>'Amortization Schedule'!$Z119</f>
        <v>2149.8458445314513</v>
      </c>
      <c r="E103" s="78">
        <f t="shared" si="1"/>
        <v>30438.629387515986</v>
      </c>
    </row>
    <row r="104" spans="1:7" x14ac:dyDescent="0.2">
      <c r="A104" s="78" t="s">
        <v>821</v>
      </c>
      <c r="B104" s="330">
        <f>'Amortization Schedule'!$L120</f>
        <v>27547.986024482394</v>
      </c>
      <c r="C104" s="330">
        <f>'Amortization Schedule'!$E120</f>
        <v>695.19686037977658</v>
      </c>
      <c r="D104" s="330">
        <f>'Amortization Schedule'!$Z120</f>
        <v>2149.8458445314513</v>
      </c>
      <c r="E104" s="78">
        <f t="shared" si="1"/>
        <v>30393.02872939362</v>
      </c>
    </row>
    <row r="105" spans="1:7" x14ac:dyDescent="0.2">
      <c r="A105" s="78" t="s">
        <v>822</v>
      </c>
      <c r="B105" s="330">
        <f>'Amortization Schedule'!$L121</f>
        <v>27547.986024482394</v>
      </c>
      <c r="C105" s="330">
        <f>'Amortization Schedule'!$E121</f>
        <v>649.53348222178192</v>
      </c>
      <c r="D105" s="330">
        <f>'Amortization Schedule'!$Z121</f>
        <v>2149.8458445314513</v>
      </c>
      <c r="E105" s="78">
        <f t="shared" si="1"/>
        <v>30347.365351235625</v>
      </c>
    </row>
    <row r="106" spans="1:7" x14ac:dyDescent="0.2">
      <c r="A106" s="78" t="s">
        <v>823</v>
      </c>
      <c r="B106" s="330">
        <f>'Amortization Schedule'!$L122</f>
        <v>27547.986024482394</v>
      </c>
      <c r="C106" s="330">
        <f>'Amortization Schedule'!$E122</f>
        <v>603.80610142676289</v>
      </c>
      <c r="D106" s="330">
        <f>'Amortization Schedule'!$Z122</f>
        <v>2149.8458445314513</v>
      </c>
      <c r="E106" s="78">
        <f t="shared" si="1"/>
        <v>30301.637970440606</v>
      </c>
    </row>
    <row r="107" spans="1:7" x14ac:dyDescent="0.2">
      <c r="A107" s="78" t="s">
        <v>824</v>
      </c>
      <c r="B107" s="330">
        <f>'Amortization Schedule'!$L123</f>
        <v>27547.986024482394</v>
      </c>
      <c r="C107" s="330">
        <f>'Amortization Schedule'!$E123</f>
        <v>558.01462996424266</v>
      </c>
      <c r="D107" s="330">
        <f>'Amortization Schedule'!$Z123</f>
        <v>2149.8458445314513</v>
      </c>
      <c r="E107" s="78">
        <f t="shared" si="1"/>
        <v>30255.846498978088</v>
      </c>
    </row>
    <row r="108" spans="1:7" x14ac:dyDescent="0.2">
      <c r="A108" s="78" t="s">
        <v>825</v>
      </c>
      <c r="B108" s="330">
        <f>'Amortization Schedule'!$L124</f>
        <v>27547.986024482394</v>
      </c>
      <c r="C108" s="330">
        <f>'Amortization Schedule'!$E124</f>
        <v>512.1589780035539</v>
      </c>
      <c r="D108" s="330">
        <f>'Amortization Schedule'!$Z124</f>
        <v>2149.8458445314513</v>
      </c>
      <c r="E108" s="78">
        <f t="shared" si="1"/>
        <v>30209.990847017398</v>
      </c>
      <c r="F108" s="78">
        <f>SUM(D99:D110)</f>
        <v>25628.340922633812</v>
      </c>
      <c r="G108" s="78" t="s">
        <v>1068</v>
      </c>
    </row>
    <row r="109" spans="1:7" x14ac:dyDescent="0.2">
      <c r="A109" s="78" t="s">
        <v>826</v>
      </c>
      <c r="B109" s="330">
        <f>'Amortization Schedule'!$L125</f>
        <v>27547.986024482394</v>
      </c>
      <c r="C109" s="330">
        <f>'Amortization Schedule'!$E125</f>
        <v>466.23905559047461</v>
      </c>
      <c r="D109" s="330">
        <f>'Amortization Schedule'!$Z125</f>
        <v>2149.8458445314513</v>
      </c>
      <c r="E109" s="78">
        <f t="shared" si="1"/>
        <v>30164.070924604319</v>
      </c>
      <c r="F109" s="78">
        <f>SUM(C99:C110)</f>
        <v>8055.4347553207408</v>
      </c>
      <c r="G109" s="78" t="s">
        <v>1069</v>
      </c>
    </row>
    <row r="110" spans="1:7" x14ac:dyDescent="0.2">
      <c r="A110" s="78" t="s">
        <v>827</v>
      </c>
      <c r="B110" s="330">
        <f>'Amortization Schedule'!$L126</f>
        <v>27547.986024482394</v>
      </c>
      <c r="C110" s="330">
        <f>'Amortization Schedule'!$E126</f>
        <v>420.25477264470123</v>
      </c>
      <c r="D110" s="330">
        <f>'Amortization Schedule'!$Z126</f>
        <v>2149.8458445314513</v>
      </c>
      <c r="E110" s="78">
        <f t="shared" si="1"/>
        <v>30118.086641658545</v>
      </c>
      <c r="F110" s="78">
        <f>SUM(B99:B110)</f>
        <v>330575.83229378884</v>
      </c>
      <c r="G110" s="78" t="s">
        <v>838</v>
      </c>
    </row>
    <row r="111" spans="1:7" x14ac:dyDescent="0.2">
      <c r="A111" s="78" t="s">
        <v>836</v>
      </c>
      <c r="B111" s="330">
        <f>'Amortization Schedule'!$L127</f>
        <v>27547.986024482394</v>
      </c>
      <c r="C111" s="330">
        <f>'Amortization Schedule'!$E127</f>
        <v>374.20603895967508</v>
      </c>
      <c r="D111" s="330">
        <f>'Amortization Schedule'!$Z127</f>
        <v>2149.8458445314513</v>
      </c>
      <c r="E111" s="78">
        <f t="shared" si="1"/>
        <v>30072.037907973518</v>
      </c>
    </row>
    <row r="112" spans="1:7" x14ac:dyDescent="0.2">
      <c r="A112" s="78" t="s">
        <v>829</v>
      </c>
      <c r="B112" s="330">
        <f>'Amortization Schedule'!$L128</f>
        <v>27547.986024482394</v>
      </c>
      <c r="C112" s="330">
        <f>'Amortization Schedule'!$E128</f>
        <v>328.09276420240587</v>
      </c>
      <c r="D112" s="330">
        <f>'Amortization Schedule'!$Z128</f>
        <v>2149.8458445314513</v>
      </c>
      <c r="E112" s="78">
        <f t="shared" si="1"/>
        <v>30025.924633216251</v>
      </c>
    </row>
    <row r="113" spans="1:7" x14ac:dyDescent="0.2">
      <c r="A113" s="78" t="s">
        <v>830</v>
      </c>
      <c r="B113" s="330">
        <f>'Amortization Schedule'!$L129</f>
        <v>27547.986024482394</v>
      </c>
      <c r="C113" s="330">
        <f>'Amortization Schedule'!$E129</f>
        <v>281.9148579132941</v>
      </c>
      <c r="D113" s="330">
        <f>'Amortization Schedule'!$Z129</f>
        <v>2149.8458445314513</v>
      </c>
      <c r="E113" s="78">
        <f t="shared" si="1"/>
        <v>29979.746726927136</v>
      </c>
    </row>
    <row r="114" spans="1:7" x14ac:dyDescent="0.2">
      <c r="A114" s="78" t="s">
        <v>831</v>
      </c>
      <c r="B114" s="330">
        <f>'Amortization Schedule'!$L130</f>
        <v>27547.986024482394</v>
      </c>
      <c r="C114" s="330">
        <f>'Amortization Schedule'!$E130</f>
        <v>235.67222950595374</v>
      </c>
      <c r="D114" s="330">
        <f>'Amortization Schedule'!$Z130</f>
        <v>2149.8458445314513</v>
      </c>
      <c r="E114" s="78">
        <f t="shared" si="1"/>
        <v>29933.504098519799</v>
      </c>
    </row>
    <row r="115" spans="1:7" x14ac:dyDescent="0.2">
      <c r="A115" s="78" t="s">
        <v>832</v>
      </c>
      <c r="B115" s="330">
        <f>'Amortization Schedule'!$L131</f>
        <v>27547.986024482394</v>
      </c>
      <c r="C115" s="330">
        <f>'Amortization Schedule'!$E131</f>
        <v>189.36478826703447</v>
      </c>
      <c r="D115" s="330">
        <f>'Amortization Schedule'!$Z131</f>
        <v>2193.2535325334088</v>
      </c>
      <c r="E115" s="78">
        <f t="shared" si="1"/>
        <v>29930.604345282838</v>
      </c>
    </row>
    <row r="116" spans="1:7" x14ac:dyDescent="0.2">
      <c r="A116" s="78" t="s">
        <v>833</v>
      </c>
      <c r="B116" s="330">
        <f>'Amortization Schedule'!$L132</f>
        <v>27547.986024482394</v>
      </c>
      <c r="C116" s="330">
        <f>'Amortization Schedule'!$E132</f>
        <v>142.12209047278859</v>
      </c>
      <c r="D116" s="330">
        <f>'Amortization Schedule'!$Z132</f>
        <v>2193.2535325334088</v>
      </c>
      <c r="E116" s="78">
        <f t="shared" si="1"/>
        <v>29883.361647488593</v>
      </c>
      <c r="F116" s="78">
        <f>SUM(D111:D118)</f>
        <v>17372.397508259441</v>
      </c>
      <c r="G116" s="78" t="s">
        <v>1068</v>
      </c>
    </row>
    <row r="117" spans="1:7" x14ac:dyDescent="0.2">
      <c r="A117" s="78" t="s">
        <v>834</v>
      </c>
      <c r="B117" s="330">
        <f>'Amortization Schedule'!$L133</f>
        <v>27547.986024482394</v>
      </c>
      <c r="C117" s="330">
        <f>'Amortization Schedule'!$E133</f>
        <v>94.814398038658481</v>
      </c>
      <c r="D117" s="330">
        <f>'Amortization Schedule'!$Z133</f>
        <v>2193.2535325334088</v>
      </c>
      <c r="E117" s="78">
        <f t="shared" si="1"/>
        <v>29836.053955054464</v>
      </c>
      <c r="F117" s="78">
        <f>SUM(C111:C118)</f>
        <v>1646.1871673598105</v>
      </c>
      <c r="G117" s="78" t="s">
        <v>1069</v>
      </c>
    </row>
    <row r="118" spans="1:7" x14ac:dyDescent="0.2">
      <c r="A118" s="78" t="s">
        <v>835</v>
      </c>
      <c r="B118" s="330">
        <f>'Amortization Schedule'!$L134</f>
        <v>27547.986024482394</v>
      </c>
      <c r="C118" s="330">
        <f>'Amortization Schedule'!$E134</f>
        <v>0</v>
      </c>
      <c r="D118" s="330">
        <f>'Amortization Schedule'!$Z134</f>
        <v>2193.2535325334088</v>
      </c>
      <c r="E118" s="78">
        <f t="shared" si="1"/>
        <v>29741.239557015804</v>
      </c>
      <c r="F118" s="78">
        <f>SUM(B111:B118)</f>
        <v>220383.88819585921</v>
      </c>
      <c r="G118" s="78" t="s">
        <v>838</v>
      </c>
    </row>
  </sheetData>
  <mergeCells count="1">
    <mergeCell ref="A1:E1"/>
  </mergeCells>
  <phoneticPr fontId="22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transitionEntry="1" codeName="Sheet10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8" width="12.77734375" style="3" bestFit="1" customWidth="1"/>
    <col min="9" max="14" width="12.6640625" style="3" bestFit="1" customWidth="1"/>
    <col min="15" max="15" width="15.109375" style="3" bestFit="1" customWidth="1"/>
    <col min="16" max="16" width="12.6640625" style="3" bestFit="1" customWidth="1"/>
    <col min="17" max="17" width="14.21875" style="3" bestFit="1" customWidth="1"/>
    <col min="18" max="18" width="14.44140625" style="3" bestFit="1" customWidth="1"/>
    <col min="19" max="66" width="14.21875" style="3" customWidth="1"/>
    <col min="67" max="76" width="13.88671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5.21875" style="3" bestFit="1" customWidth="1"/>
    <col min="128" max="128" width="15.6640625" style="3" bestFit="1" customWidth="1"/>
    <col min="129" max="129" width="9.77734375" style="3"/>
    <col min="130" max="130" width="9.8867187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40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135</v>
      </c>
    </row>
    <row r="2" spans="1:140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183</v>
      </c>
      <c r="EC2" s="21">
        <v>315.44</v>
      </c>
    </row>
    <row r="3" spans="1:140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3" t="s">
        <v>45</v>
      </c>
      <c r="EE3" s="3" t="s">
        <v>46</v>
      </c>
      <c r="EF3" s="3" t="s">
        <v>46</v>
      </c>
      <c r="EH3" s="3" t="s">
        <v>53</v>
      </c>
      <c r="EI3" s="3" t="s">
        <v>53</v>
      </c>
      <c r="EJ3" s="3" t="s">
        <v>53</v>
      </c>
    </row>
    <row r="4" spans="1:140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  <c r="EH4" s="3" t="s">
        <v>54</v>
      </c>
      <c r="EI4" s="3" t="s">
        <v>46</v>
      </c>
      <c r="EJ4" s="3" t="s">
        <v>49</v>
      </c>
    </row>
    <row r="5" spans="1:140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40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0" t="s">
        <v>166</v>
      </c>
      <c r="EE6" s="31">
        <v>2.6666666666666666E-3</v>
      </c>
      <c r="EI6" s="40"/>
    </row>
    <row r="7" spans="1:140" x14ac:dyDescent="0.25">
      <c r="A7" s="445" t="s">
        <v>523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40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20" t="s">
        <v>169</v>
      </c>
      <c r="ED8" s="3">
        <f>ED6</f>
        <v>0</v>
      </c>
      <c r="EE8" s="31">
        <f>0.032/12</f>
        <v>2.6666666666666666E-3</v>
      </c>
      <c r="EF8" s="3">
        <f>ROUND((ED6*EE8),0)</f>
        <v>0</v>
      </c>
      <c r="EG8" s="3">
        <f>ROUND(+EG6+EF8,0)</f>
        <v>0</v>
      </c>
    </row>
    <row r="9" spans="1:140" x14ac:dyDescent="0.25">
      <c r="EB9" s="8"/>
      <c r="EC9" s="20" t="s">
        <v>170</v>
      </c>
      <c r="ED9" s="3">
        <f>ED8</f>
        <v>0</v>
      </c>
      <c r="EE9" s="31">
        <f t="shared" ref="EE9:EE19" si="0">0.032/12</f>
        <v>2.6666666666666666E-3</v>
      </c>
      <c r="EF9" s="3">
        <f>ROUND((ED8*EE9),0)</f>
        <v>0</v>
      </c>
      <c r="EG9" s="3">
        <f>ROUND(+EG8+EF9,0)</f>
        <v>0</v>
      </c>
    </row>
    <row r="10" spans="1:140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20" t="s">
        <v>171</v>
      </c>
      <c r="ED10" s="3">
        <f t="shared" ref="ED10:ED19" si="1">ED9</f>
        <v>0</v>
      </c>
      <c r="EE10" s="31">
        <f t="shared" si="0"/>
        <v>2.6666666666666666E-3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40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20" t="s">
        <v>172</v>
      </c>
      <c r="ED11" s="3">
        <f t="shared" si="1"/>
        <v>0</v>
      </c>
      <c r="EE11" s="31">
        <f t="shared" si="0"/>
        <v>2.6666666666666666E-3</v>
      </c>
      <c r="EF11" s="3">
        <f t="shared" si="2"/>
        <v>0</v>
      </c>
      <c r="EG11" s="3">
        <f t="shared" si="3"/>
        <v>0</v>
      </c>
    </row>
    <row r="12" spans="1:140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20" t="s">
        <v>173</v>
      </c>
      <c r="ED12" s="3">
        <f t="shared" si="1"/>
        <v>0</v>
      </c>
      <c r="EE12" s="31">
        <f t="shared" si="0"/>
        <v>2.6666666666666666E-3</v>
      </c>
      <c r="EF12" s="3">
        <f t="shared" si="2"/>
        <v>0</v>
      </c>
      <c r="EG12" s="3">
        <f t="shared" si="3"/>
        <v>0</v>
      </c>
    </row>
    <row r="13" spans="1:140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20" t="s">
        <v>174</v>
      </c>
      <c r="ED13" s="3">
        <f t="shared" si="1"/>
        <v>0</v>
      </c>
      <c r="EE13" s="31">
        <f t="shared" si="0"/>
        <v>2.6666666666666666E-3</v>
      </c>
      <c r="EF13" s="3">
        <f t="shared" si="2"/>
        <v>0</v>
      </c>
      <c r="EG13" s="3">
        <f t="shared" si="3"/>
        <v>0</v>
      </c>
    </row>
    <row r="14" spans="1:140" x14ac:dyDescent="0.25">
      <c r="A14" s="49" t="s">
        <v>60</v>
      </c>
      <c r="B14" s="3" t="s">
        <v>20</v>
      </c>
      <c r="EB14" s="8"/>
      <c r="EC14" s="20" t="s">
        <v>175</v>
      </c>
      <c r="ED14" s="3">
        <f t="shared" si="1"/>
        <v>0</v>
      </c>
      <c r="EE14" s="31">
        <f t="shared" si="0"/>
        <v>2.6666666666666666E-3</v>
      </c>
      <c r="EF14" s="3">
        <f t="shared" si="2"/>
        <v>0</v>
      </c>
      <c r="EG14" s="3">
        <f t="shared" si="3"/>
        <v>0</v>
      </c>
    </row>
    <row r="15" spans="1:140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Svgs'!E4</f>
        <v>1414824.5</v>
      </c>
      <c r="H15" s="10">
        <f>'In-Service &amp; Deprec Svgs'!F4</f>
        <v>1095257.5</v>
      </c>
      <c r="I15" s="10">
        <f>'In-Service &amp; Deprec Svgs'!G4</f>
        <v>1496512.55</v>
      </c>
      <c r="J15" s="10">
        <f>'In-Service &amp; Deprec Svgs'!H4</f>
        <v>1552687.74</v>
      </c>
      <c r="K15" s="10">
        <f>'In-Service &amp; Deprec Svgs'!I4</f>
        <v>589100.28</v>
      </c>
      <c r="L15" s="10">
        <f>'In-Service &amp; Deprec Svgs'!J4</f>
        <v>1445105.9</v>
      </c>
      <c r="M15" s="10">
        <f>'In-Service &amp; Deprec Svgs'!K4</f>
        <v>1425937.9000000001</v>
      </c>
      <c r="N15" s="10">
        <f>'In-Service &amp; Deprec Svgs'!L4</f>
        <v>1312579.8399999999</v>
      </c>
      <c r="O15" s="10">
        <f>'In-Service &amp; Deprec Svgs'!M4</f>
        <v>1425215.1</v>
      </c>
      <c r="P15" s="10">
        <f>'In-Service &amp; Deprec Svgs'!N4</f>
        <v>1711052</v>
      </c>
      <c r="Q15" s="10">
        <f>'In-Service &amp; Deprec Svgs'!O4</f>
        <v>1550451</v>
      </c>
      <c r="R15" s="10">
        <f>'In-Service &amp; Deprec Svgs'!P4</f>
        <v>1460273.5</v>
      </c>
      <c r="S15" s="10">
        <f>'In-Service &amp; Deprec Svgs'!R4</f>
        <v>1392937.3</v>
      </c>
      <c r="T15" s="10">
        <f>'In-Service &amp; Deprec Svgs'!S4</f>
        <v>1591413.4000000001</v>
      </c>
      <c r="U15" s="10">
        <f>'In-Service &amp; Deprec Svgs'!T4</f>
        <v>1293302.5999999999</v>
      </c>
      <c r="V15" s="10">
        <f>'In-Service &amp; Deprec Svgs'!U4</f>
        <v>1656018.6</v>
      </c>
      <c r="W15" s="10">
        <f>'In-Service &amp; Deprec Svgs'!V4</f>
        <v>1588061.4</v>
      </c>
      <c r="X15" s="10">
        <f>'In-Service &amp; Deprec Svgs'!W4</f>
        <v>1533177.9</v>
      </c>
      <c r="Y15" s="10">
        <f>'In-Service &amp; Deprec Svgs'!X4</f>
        <v>1445318.4000000001</v>
      </c>
      <c r="Z15" s="10">
        <f>'In-Service &amp; Deprec Svgs'!Y4</f>
        <v>1251344.3999999999</v>
      </c>
      <c r="AA15" s="10">
        <f>'In-Service &amp; Deprec Svgs'!Z4</f>
        <v>1498077.5999999999</v>
      </c>
      <c r="AB15" s="10">
        <f>'In-Service &amp; Deprec Svgs'!AA4</f>
        <v>1591531.2000000002</v>
      </c>
      <c r="AC15" s="10">
        <f>'In-Service &amp; Deprec Svgs'!AB4</f>
        <v>1694428.4</v>
      </c>
      <c r="AD15" s="10">
        <f>'In-Service &amp; Deprec Svgs'!AC4</f>
        <v>928175.99999999988</v>
      </c>
      <c r="AE15" s="10">
        <f>'In-Service &amp; Deprec Svgs'!AE4</f>
        <v>1461670</v>
      </c>
      <c r="AF15" s="10">
        <f>'In-Service &amp; Deprec Svgs'!AF4</f>
        <v>1461670</v>
      </c>
      <c r="AG15" s="10">
        <f>'In-Service &amp; Deprec Svgs'!AG4</f>
        <v>1461670</v>
      </c>
      <c r="AH15" s="10">
        <f>'In-Service &amp; Deprec Svgs'!AH4</f>
        <v>1461670</v>
      </c>
      <c r="AI15" s="10">
        <f>'In-Service &amp; Deprec Svgs'!AI4</f>
        <v>1461670</v>
      </c>
      <c r="AJ15" s="10">
        <f>'In-Service &amp; Deprec Svgs'!AJ4</f>
        <v>1461670</v>
      </c>
      <c r="AK15" s="10">
        <f>'In-Service &amp; Deprec Svgs'!AK4</f>
        <v>1461670</v>
      </c>
      <c r="AL15" s="10">
        <f>'In-Service &amp; Deprec Svgs'!AL4</f>
        <v>1461670</v>
      </c>
      <c r="AM15" s="10">
        <f>'In-Service &amp; Deprec Svgs'!AM4</f>
        <v>1461670</v>
      </c>
      <c r="AN15" s="10">
        <f>'In-Service &amp; Deprec Svgs'!AN4</f>
        <v>1461670</v>
      </c>
      <c r="AO15" s="10">
        <f>'In-Service &amp; Deprec Svgs'!AO4</f>
        <v>1461670</v>
      </c>
      <c r="AP15" s="10">
        <f>'In-Service &amp; Deprec Svgs'!AP4</f>
        <v>1461670</v>
      </c>
      <c r="AQ15" s="10">
        <f>'In-Service &amp; Deprec Svgs'!AR4</f>
        <v>1493070</v>
      </c>
      <c r="AR15" s="10">
        <f>'In-Service &amp; Deprec Svgs'!AS4</f>
        <v>1493070</v>
      </c>
      <c r="AS15" s="10">
        <f>'In-Service &amp; Deprec Svgs'!AT4</f>
        <v>1493070</v>
      </c>
      <c r="AT15" s="10">
        <f>'In-Service &amp; Deprec Svgs'!AU4</f>
        <v>1493070</v>
      </c>
      <c r="AU15" s="10">
        <f>'In-Service &amp; Deprec Svgs'!AV4</f>
        <v>1493070</v>
      </c>
      <c r="AV15" s="10">
        <f>'In-Service &amp; Deprec Svgs'!AW4</f>
        <v>1493070</v>
      </c>
      <c r="AW15" s="10">
        <f>'In-Service &amp; Deprec Svgs'!AX4</f>
        <v>1493070</v>
      </c>
      <c r="AX15" s="10">
        <f>'In-Service &amp; Deprec Svgs'!AY4</f>
        <v>1493070</v>
      </c>
      <c r="AY15" s="10">
        <f>'In-Service &amp; Deprec Svgs'!AZ4</f>
        <v>1493070</v>
      </c>
      <c r="AZ15" s="10">
        <f>'In-Service &amp; Deprec Svgs'!BA4</f>
        <v>1493070</v>
      </c>
      <c r="BA15" s="10">
        <f>'In-Service &amp; Deprec Svgs'!BB4</f>
        <v>1493070</v>
      </c>
      <c r="BB15" s="10">
        <f>'In-Service &amp; Deprec Svgs'!BC4</f>
        <v>1493070</v>
      </c>
      <c r="BC15" s="10">
        <f>'In-Service &amp; Deprec Svgs'!BE4</f>
        <v>1520010</v>
      </c>
      <c r="BD15" s="10">
        <f>'In-Service &amp; Deprec Svgs'!BF4</f>
        <v>1520010</v>
      </c>
      <c r="BE15" s="10">
        <f>'In-Service &amp; Deprec Svgs'!BG4</f>
        <v>1520010</v>
      </c>
      <c r="BF15" s="10">
        <f>'In-Service &amp; Deprec Svgs'!BH4</f>
        <v>1520010</v>
      </c>
      <c r="BG15" s="10">
        <f>'In-Service &amp; Deprec Svgs'!BI4</f>
        <v>1520010</v>
      </c>
      <c r="BH15" s="10">
        <f>'In-Service &amp; Deprec Svgs'!BJ4</f>
        <v>1520010</v>
      </c>
      <c r="BI15" s="10">
        <f>'In-Service &amp; Deprec Svgs'!BK4</f>
        <v>1520010</v>
      </c>
      <c r="BJ15" s="10">
        <f>'In-Service &amp; Deprec Svgs'!BL4</f>
        <v>1520010</v>
      </c>
      <c r="BK15" s="10">
        <f>'In-Service &amp; Deprec Svgs'!BM4</f>
        <v>1520010</v>
      </c>
      <c r="BL15" s="10">
        <f>'In-Service &amp; Deprec Svgs'!BN4</f>
        <v>1520010</v>
      </c>
      <c r="BM15" s="10">
        <f>'In-Service &amp; Deprec Svgs'!BO4</f>
        <v>1520010</v>
      </c>
      <c r="BN15" s="10">
        <f>'In-Service &amp; Deprec Svgs'!BP4</f>
        <v>1520010</v>
      </c>
      <c r="BO15" s="10">
        <f>'In-Service &amp; Deprec Svgs'!BR4</f>
        <v>1407480</v>
      </c>
      <c r="BP15" s="10">
        <f>'In-Service &amp; Deprec Svgs'!BS4</f>
        <v>1407480</v>
      </c>
      <c r="BQ15" s="10">
        <f>'In-Service &amp; Deprec Svgs'!BT4</f>
        <v>1407480</v>
      </c>
      <c r="BR15" s="10">
        <f>'In-Service &amp; Deprec Svgs'!BU4</f>
        <v>1407480</v>
      </c>
      <c r="BS15" s="10">
        <f>'In-Service &amp; Deprec Svgs'!BV4</f>
        <v>1407480</v>
      </c>
      <c r="BT15" s="10">
        <f>'In-Service &amp; Deprec Svgs'!BW4</f>
        <v>1407480</v>
      </c>
      <c r="BU15" s="10">
        <f>'In-Service &amp; Deprec Svgs'!BX4</f>
        <v>1407480</v>
      </c>
      <c r="BV15" s="10">
        <f>'In-Service &amp; Deprec Svgs'!BY4</f>
        <v>1407480</v>
      </c>
      <c r="BW15" s="10">
        <f>'In-Service &amp; Deprec Svgs'!BZ4</f>
        <v>1407480</v>
      </c>
      <c r="BX15" s="10">
        <f>'In-Service &amp; Deprec Svgs'!CA4</f>
        <v>1407480</v>
      </c>
      <c r="BY15" s="10">
        <f>'In-Service &amp; Deprec Svgs'!CB4</f>
        <v>1407480</v>
      </c>
      <c r="BZ15" s="10">
        <f>'In-Service &amp; Deprec Svgs'!CC4</f>
        <v>1407480</v>
      </c>
      <c r="CA15" s="10">
        <f>'In-Service &amp; Deprec Svgs'!CE4</f>
        <v>1445630</v>
      </c>
      <c r="CB15" s="10">
        <f>'In-Service &amp; Deprec Svgs'!CF4</f>
        <v>1445630</v>
      </c>
      <c r="CC15" s="10">
        <f>'In-Service &amp; Deprec Svgs'!CG4</f>
        <v>1445630</v>
      </c>
      <c r="CD15" s="10">
        <f>'In-Service &amp; Deprec Svgs'!CH4</f>
        <v>1445630</v>
      </c>
      <c r="CE15" s="10">
        <f>'In-Service &amp; Deprec Svgs'!CI4</f>
        <v>1445630</v>
      </c>
      <c r="CF15" s="10">
        <f>'In-Service &amp; Deprec Svgs'!CJ4</f>
        <v>1445630</v>
      </c>
      <c r="CG15" s="10">
        <f>'In-Service &amp; Deprec Svgs'!CK4</f>
        <v>1445630</v>
      </c>
      <c r="CH15" s="10">
        <f>'In-Service &amp; Deprec Svgs'!CL4</f>
        <v>1445630</v>
      </c>
      <c r="CI15" s="10">
        <f>'In-Service &amp; Deprec Svgs'!CM4</f>
        <v>1445630</v>
      </c>
      <c r="CJ15" s="10">
        <f>'In-Service &amp; Deprec Svgs'!CN4</f>
        <v>1445630</v>
      </c>
      <c r="CK15" s="10">
        <f>'In-Service &amp; Deprec Svgs'!CO4</f>
        <v>1445630</v>
      </c>
      <c r="CL15" s="10">
        <f>'In-Service &amp; Deprec Svgs'!CP4</f>
        <v>1445630</v>
      </c>
      <c r="CM15" s="10">
        <f>'In-Service &amp; Deprec Svgs'!CR4</f>
        <v>1436870</v>
      </c>
      <c r="CN15" s="10">
        <f>'In-Service &amp; Deprec Svgs'!CS4</f>
        <v>1436870</v>
      </c>
      <c r="CO15" s="10">
        <f>'In-Service &amp; Deprec Svgs'!CT4</f>
        <v>1436870</v>
      </c>
      <c r="CP15" s="10">
        <f>'In-Service &amp; Deprec Svgs'!CU4</f>
        <v>1436870</v>
      </c>
      <c r="CQ15" s="10">
        <f>'In-Service &amp; Deprec Svgs'!CV4</f>
        <v>1436870</v>
      </c>
      <c r="CR15" s="10">
        <f>'In-Service &amp; Deprec Svgs'!CW4</f>
        <v>1436870</v>
      </c>
      <c r="CS15" s="10">
        <f>'In-Service &amp; Deprec Svgs'!CX4</f>
        <v>1436870</v>
      </c>
      <c r="CT15" s="10">
        <f>'In-Service &amp; Deprec Svgs'!CY4</f>
        <v>1436870</v>
      </c>
      <c r="CU15" s="10">
        <f>'In-Service &amp; Deprec Svgs'!CZ4</f>
        <v>1436870</v>
      </c>
      <c r="CV15" s="10">
        <f>'In-Service &amp; Deprec Svgs'!DA4</f>
        <v>1436870</v>
      </c>
      <c r="CW15" s="10">
        <f>'In-Service &amp; Deprec Svgs'!DB4</f>
        <v>1436870</v>
      </c>
      <c r="CX15" s="10">
        <f>'In-Service &amp; Deprec Svgs'!DC4</f>
        <v>1436870</v>
      </c>
      <c r="CY15" s="10">
        <f>'In-Service &amp; Deprec Svgs'!DE4</f>
        <v>0</v>
      </c>
      <c r="CZ15" s="10">
        <f>'In-Service &amp; Deprec Svgs'!DF4</f>
        <v>0</v>
      </c>
      <c r="DA15" s="10">
        <f>'In-Service &amp; Deprec Svgs'!DG4</f>
        <v>0</v>
      </c>
      <c r="DB15" s="10">
        <f>'In-Service &amp; Deprec Svgs'!DH4</f>
        <v>0</v>
      </c>
      <c r="DC15" s="10">
        <f>'In-Service &amp; Deprec Svgs'!DI4</f>
        <v>0</v>
      </c>
      <c r="DD15" s="10">
        <f>'In-Service &amp; Deprec Svgs'!DJ4</f>
        <v>0</v>
      </c>
      <c r="DE15" s="10">
        <f>'In-Service &amp; Deprec Svgs'!DK4</f>
        <v>0</v>
      </c>
      <c r="DF15" s="10">
        <f>'In-Service &amp; Deprec Svgs'!DL4</f>
        <v>0</v>
      </c>
      <c r="DG15" s="10">
        <f>'In-Service &amp; Deprec Svgs'!DM4</f>
        <v>0</v>
      </c>
      <c r="DH15" s="10">
        <f>'In-Service &amp; Deprec Svgs'!DN4</f>
        <v>0</v>
      </c>
      <c r="DI15" s="10">
        <f>'In-Service &amp; Deprec Svgs'!DO4</f>
        <v>0</v>
      </c>
      <c r="DJ15" s="10">
        <f>'In-Service &amp; Deprec Svgs'!DP4</f>
        <v>0</v>
      </c>
      <c r="DK15" s="10">
        <f>'In-Service &amp; Deprec Svgs'!DR4</f>
        <v>0</v>
      </c>
      <c r="DL15" s="10">
        <f>'In-Service &amp; Deprec Svgs'!DS4</f>
        <v>0</v>
      </c>
      <c r="DM15" s="10">
        <f>'In-Service &amp; Deprec Svgs'!DT4</f>
        <v>0</v>
      </c>
      <c r="DN15" s="10">
        <f>'In-Service &amp; Deprec Svgs'!DU4</f>
        <v>0</v>
      </c>
      <c r="DO15" s="10">
        <f>'In-Service &amp; Deprec Svgs'!DV4</f>
        <v>0</v>
      </c>
      <c r="DP15" s="10">
        <f>'In-Service &amp; Deprec Svgs'!DW4</f>
        <v>0</v>
      </c>
      <c r="DQ15" s="10">
        <f>'In-Service &amp; Deprec Svgs'!DX4</f>
        <v>0</v>
      </c>
      <c r="DR15" s="10">
        <f>'In-Service &amp; Deprec Svgs'!DY4</f>
        <v>0</v>
      </c>
      <c r="DS15" s="10">
        <f>'In-Service &amp; Deprec Svgs'!DZ4</f>
        <v>0</v>
      </c>
      <c r="DT15" s="10">
        <f>'In-Service &amp; Deprec Svgs'!EA4</f>
        <v>0</v>
      </c>
      <c r="DU15" s="10">
        <f>'In-Service &amp; Deprec Svgs'!EB4</f>
        <v>0</v>
      </c>
      <c r="DV15" s="10">
        <f>'In-Service &amp; Deprec Svgs'!EC4</f>
        <v>0</v>
      </c>
      <c r="DW15" s="10">
        <f>SUM(G15:DV15)</f>
        <v>139119545.00999999</v>
      </c>
      <c r="DX15" s="40"/>
      <c r="EB15" s="8"/>
      <c r="EC15" s="20" t="s">
        <v>176</v>
      </c>
      <c r="ED15" s="3">
        <f t="shared" si="1"/>
        <v>0</v>
      </c>
      <c r="EE15" s="31">
        <f t="shared" si="0"/>
        <v>2.6666666666666666E-3</v>
      </c>
      <c r="EF15" s="3">
        <f t="shared" si="2"/>
        <v>0</v>
      </c>
      <c r="EG15" s="3">
        <f t="shared" si="3"/>
        <v>0</v>
      </c>
    </row>
    <row r="16" spans="1:140" x14ac:dyDescent="0.25">
      <c r="A16" s="49"/>
      <c r="B16" s="3" t="s">
        <v>22</v>
      </c>
      <c r="G16" s="3">
        <f>'In-Service &amp; Deprec Svgs'!E15</f>
        <v>1769972.82</v>
      </c>
      <c r="H16" s="3">
        <f>'In-Service &amp; Deprec Svgs'!F15</f>
        <v>1456495.3800000004</v>
      </c>
      <c r="I16" s="3">
        <f>'In-Service &amp; Deprec Svgs'!G15</f>
        <v>5442916.0599999996</v>
      </c>
      <c r="J16" s="3">
        <f>'In-Service &amp; Deprec Svgs'!H15</f>
        <v>1492929.18</v>
      </c>
      <c r="K16" s="3">
        <f>'In-Service &amp; Deprec Svgs'!I15</f>
        <v>2623784.4300000002</v>
      </c>
      <c r="L16" s="3">
        <f>'In-Service &amp; Deprec Svgs'!J15</f>
        <v>3393439.9400000004</v>
      </c>
      <c r="M16" s="3">
        <f>'In-Service &amp; Deprec Svgs'!K15</f>
        <v>0</v>
      </c>
      <c r="N16" s="3">
        <f>'In-Service &amp; Deprec Svgs'!L15</f>
        <v>4400297.830000001</v>
      </c>
      <c r="O16" s="3">
        <f>'In-Service &amp; Deprec Svgs'!M15</f>
        <v>839568.87000000011</v>
      </c>
      <c r="P16" s="3">
        <f>'In-Service &amp; Deprec Svgs'!N15</f>
        <v>0</v>
      </c>
      <c r="Q16" s="3">
        <f>'In-Service &amp; Deprec Svgs'!O15</f>
        <v>2452959.4</v>
      </c>
      <c r="R16" s="3">
        <f>'In-Service &amp; Deprec Svgs'!P15</f>
        <v>2026559.09</v>
      </c>
      <c r="S16" s="3">
        <f>'In-Service &amp; Deprec Svgs'!R15</f>
        <v>0</v>
      </c>
      <c r="T16" s="3">
        <f>'In-Service &amp; Deprec Svgs'!S15</f>
        <v>2583505.31</v>
      </c>
      <c r="U16" s="3">
        <f>'In-Service &amp; Deprec Svgs'!T15</f>
        <v>0</v>
      </c>
      <c r="V16" s="3">
        <f>'In-Service &amp; Deprec Svgs'!U15</f>
        <v>2111094.4000000004</v>
      </c>
      <c r="W16" s="3">
        <f>'In-Service &amp; Deprec Svgs'!V15</f>
        <v>1429353</v>
      </c>
      <c r="X16" s="3">
        <f>'In-Service &amp; Deprec Svgs'!W15</f>
        <v>1541947.74</v>
      </c>
      <c r="Y16" s="3">
        <f>'In-Service &amp; Deprec Svgs'!X15</f>
        <v>1270536</v>
      </c>
      <c r="Z16" s="3">
        <f>'In-Service &amp; Deprec Svgs'!Y15</f>
        <v>0</v>
      </c>
      <c r="AA16" s="3">
        <f>'In-Service &amp; Deprec Svgs'!Z15</f>
        <v>3830186.4099999997</v>
      </c>
      <c r="AB16" s="3">
        <f>'In-Service &amp; Deprec Svgs'!AA15</f>
        <v>1775413.7400000002</v>
      </c>
      <c r="AC16" s="3">
        <f>'In-Service &amp; Deprec Svgs'!AB15</f>
        <v>0</v>
      </c>
      <c r="AD16" s="3">
        <f>'In-Service &amp; Deprec Svgs'!AC15</f>
        <v>1313221.2</v>
      </c>
      <c r="AE16" s="3">
        <f>'In-Service &amp; Deprec Svgs'!AE15</f>
        <v>869656.13749999984</v>
      </c>
      <c r="AF16" s="3">
        <f>'In-Service &amp; Deprec Svgs'!AF15</f>
        <v>869656.13749999984</v>
      </c>
      <c r="AG16" s="3">
        <f>'In-Service &amp; Deprec Svgs'!AG15</f>
        <v>869656.13749999984</v>
      </c>
      <c r="AH16" s="3">
        <f>'In-Service &amp; Deprec Svgs'!AH15</f>
        <v>869656.13749999984</v>
      </c>
      <c r="AI16" s="3">
        <f>'In-Service &amp; Deprec Svgs'!AI15</f>
        <v>869656.13749999984</v>
      </c>
      <c r="AJ16" s="3">
        <f>'In-Service &amp; Deprec Svgs'!AJ15</f>
        <v>869656.13749999984</v>
      </c>
      <c r="AK16" s="3">
        <f>'In-Service &amp; Deprec Svgs'!AK15</f>
        <v>869656.13749999984</v>
      </c>
      <c r="AL16" s="3">
        <f>'In-Service &amp; Deprec Svgs'!AL15</f>
        <v>869656.13749999984</v>
      </c>
      <c r="AM16" s="3">
        <f>'In-Service &amp; Deprec Svgs'!AM15</f>
        <v>1461670</v>
      </c>
      <c r="AN16" s="3">
        <f>'In-Service &amp; Deprec Svgs'!AN15</f>
        <v>1461670</v>
      </c>
      <c r="AO16" s="3">
        <f>'In-Service &amp; Deprec Svgs'!AO15</f>
        <v>1461670</v>
      </c>
      <c r="AP16" s="3">
        <f>'In-Service &amp; Deprec Svgs'!AP15</f>
        <v>1461670</v>
      </c>
      <c r="AQ16" s="3">
        <f>'In-Service &amp; Deprec Svgs'!AR15</f>
        <v>1461670</v>
      </c>
      <c r="AR16" s="3">
        <f>'In-Service &amp; Deprec Svgs'!AS15</f>
        <v>1461670</v>
      </c>
      <c r="AS16" s="3">
        <f>'In-Service &amp; Deprec Svgs'!AT15</f>
        <v>1461670</v>
      </c>
      <c r="AT16" s="3">
        <f>'In-Service &amp; Deprec Svgs'!AU15</f>
        <v>1461670</v>
      </c>
      <c r="AU16" s="3">
        <f>'In-Service &amp; Deprec Svgs'!AV15</f>
        <v>1461670</v>
      </c>
      <c r="AV16" s="3">
        <f>'In-Service &amp; Deprec Svgs'!AW15</f>
        <v>1461670</v>
      </c>
      <c r="AW16" s="3">
        <f>'In-Service &amp; Deprec Svgs'!AX15</f>
        <v>1461670</v>
      </c>
      <c r="AX16" s="3">
        <f>'In-Service &amp; Deprec Svgs'!AY15</f>
        <v>1461670</v>
      </c>
      <c r="AY16" s="3">
        <f>'In-Service &amp; Deprec Svgs'!AZ15</f>
        <v>1493070</v>
      </c>
      <c r="AZ16" s="3">
        <f>'In-Service &amp; Deprec Svgs'!BA15</f>
        <v>1493070</v>
      </c>
      <c r="BA16" s="3">
        <f>'In-Service &amp; Deprec Svgs'!BB15</f>
        <v>1493070</v>
      </c>
      <c r="BB16" s="3">
        <f>'In-Service &amp; Deprec Svgs'!BC15</f>
        <v>1493070</v>
      </c>
      <c r="BC16" s="3">
        <f>'In-Service &amp; Deprec Svgs'!BE15</f>
        <v>1493070</v>
      </c>
      <c r="BD16" s="3">
        <f>'In-Service &amp; Deprec Svgs'!BF15</f>
        <v>1493070</v>
      </c>
      <c r="BE16" s="3">
        <f>'In-Service &amp; Deprec Svgs'!BG15</f>
        <v>1493070</v>
      </c>
      <c r="BF16" s="3">
        <f>'In-Service &amp; Deprec Svgs'!BH15</f>
        <v>1493070</v>
      </c>
      <c r="BG16" s="3">
        <f>'In-Service &amp; Deprec Svgs'!BI15</f>
        <v>1493070</v>
      </c>
      <c r="BH16" s="3">
        <f>'In-Service &amp; Deprec Svgs'!BJ15</f>
        <v>1493070</v>
      </c>
      <c r="BI16" s="3">
        <f>'In-Service &amp; Deprec Svgs'!BK15</f>
        <v>1493070</v>
      </c>
      <c r="BJ16" s="3">
        <f>'In-Service &amp; Deprec Svgs'!BL15</f>
        <v>1493070</v>
      </c>
      <c r="BK16" s="3">
        <f>'In-Service &amp; Deprec Svgs'!BM15</f>
        <v>1520010</v>
      </c>
      <c r="BL16" s="3">
        <f>'In-Service &amp; Deprec Svgs'!BN15</f>
        <v>1520010</v>
      </c>
      <c r="BM16" s="3">
        <f>'In-Service &amp; Deprec Svgs'!BO15</f>
        <v>1520010</v>
      </c>
      <c r="BN16" s="3">
        <f>'In-Service &amp; Deprec Svgs'!BP15</f>
        <v>1520010</v>
      </c>
      <c r="BO16" s="3">
        <f>'In-Service &amp; Deprec Svgs'!BR15</f>
        <v>1520010</v>
      </c>
      <c r="BP16" s="3">
        <f>'In-Service &amp; Deprec Svgs'!BS15</f>
        <v>1520010</v>
      </c>
      <c r="BQ16" s="3">
        <f>'In-Service &amp; Deprec Svgs'!BT15</f>
        <v>1520010</v>
      </c>
      <c r="BR16" s="3">
        <f>'In-Service &amp; Deprec Svgs'!BU15</f>
        <v>1520010</v>
      </c>
      <c r="BS16" s="3">
        <f>'In-Service &amp; Deprec Svgs'!BV15</f>
        <v>1520010</v>
      </c>
      <c r="BT16" s="3">
        <f>'In-Service &amp; Deprec Svgs'!BW15</f>
        <v>1520010</v>
      </c>
      <c r="BU16" s="3">
        <f>'In-Service &amp; Deprec Svgs'!BX15</f>
        <v>1520010</v>
      </c>
      <c r="BV16" s="3">
        <f>'In-Service &amp; Deprec Svgs'!BY15</f>
        <v>1520010</v>
      </c>
      <c r="BW16" s="3">
        <f>'In-Service &amp; Deprec Svgs'!BZ15</f>
        <v>1407480</v>
      </c>
      <c r="BX16" s="3">
        <f>'In-Service &amp; Deprec Svgs'!CA15</f>
        <v>1407480</v>
      </c>
      <c r="BY16" s="3">
        <f>'In-Service &amp; Deprec Svgs'!CB15</f>
        <v>1407480</v>
      </c>
      <c r="BZ16" s="3">
        <f>'In-Service &amp; Deprec Svgs'!CC15</f>
        <v>1407480</v>
      </c>
      <c r="CA16" s="3">
        <f>'In-Service &amp; Deprec Svgs'!CE15</f>
        <v>1407480</v>
      </c>
      <c r="CB16" s="3">
        <f>'In-Service &amp; Deprec Svgs'!CF15</f>
        <v>1407480</v>
      </c>
      <c r="CC16" s="3">
        <f>'In-Service &amp; Deprec Svgs'!CG15</f>
        <v>1407480</v>
      </c>
      <c r="CD16" s="3">
        <f>'In-Service &amp; Deprec Svgs'!CH15</f>
        <v>1407480</v>
      </c>
      <c r="CE16" s="3">
        <f>'In-Service &amp; Deprec Svgs'!CI15</f>
        <v>1407480</v>
      </c>
      <c r="CF16" s="3">
        <f>'In-Service &amp; Deprec Svgs'!CJ15</f>
        <v>1407480</v>
      </c>
      <c r="CG16" s="3">
        <f>'In-Service &amp; Deprec Svgs'!CK15</f>
        <v>1407480</v>
      </c>
      <c r="CH16" s="3">
        <f>'In-Service &amp; Deprec Svgs'!CL15</f>
        <v>1407480</v>
      </c>
      <c r="CI16" s="3">
        <f>'In-Service &amp; Deprec Svgs'!CM15</f>
        <v>1445630</v>
      </c>
      <c r="CJ16" s="3">
        <f>'In-Service &amp; Deprec Svgs'!CN15</f>
        <v>1445630</v>
      </c>
      <c r="CK16" s="3">
        <f>'In-Service &amp; Deprec Svgs'!CO15</f>
        <v>1445630</v>
      </c>
      <c r="CL16" s="3">
        <f>'In-Service &amp; Deprec Svgs'!CP15</f>
        <v>1445630</v>
      </c>
      <c r="CM16" s="3">
        <f>'In-Service &amp; Deprec Svgs'!CR15</f>
        <v>1445630</v>
      </c>
      <c r="CN16" s="3">
        <f>'In-Service &amp; Deprec Svgs'!CS15</f>
        <v>1445630</v>
      </c>
      <c r="CO16" s="3">
        <f>'In-Service &amp; Deprec Svgs'!CT15</f>
        <v>1445630</v>
      </c>
      <c r="CP16" s="3">
        <f>'In-Service &amp; Deprec Svgs'!CU15</f>
        <v>1445630</v>
      </c>
      <c r="CQ16" s="3">
        <f>'In-Service &amp; Deprec Svgs'!CV15</f>
        <v>1445630</v>
      </c>
      <c r="CR16" s="3">
        <f>'In-Service &amp; Deprec Svgs'!CW15</f>
        <v>1445630</v>
      </c>
      <c r="CS16" s="3">
        <f>'In-Service &amp; Deprec Svgs'!CX15</f>
        <v>1445630</v>
      </c>
      <c r="CT16" s="3">
        <f>'In-Service &amp; Deprec Svgs'!CY15</f>
        <v>1445630</v>
      </c>
      <c r="CU16" s="3">
        <f>'In-Service &amp; Deprec Svgs'!CZ15</f>
        <v>1436870</v>
      </c>
      <c r="CV16" s="3">
        <f>'In-Service &amp; Deprec Svgs'!DA15</f>
        <v>1436870</v>
      </c>
      <c r="CW16" s="3">
        <f>'In-Service &amp; Deprec Svgs'!DB15</f>
        <v>1436870</v>
      </c>
      <c r="CX16" s="3">
        <f>'In-Service &amp; Deprec Svgs'!DC15</f>
        <v>1436870</v>
      </c>
      <c r="CY16" s="3">
        <f>'In-Service &amp; Deprec Svgs'!DE15</f>
        <v>1436870</v>
      </c>
      <c r="CZ16" s="3">
        <f>'In-Service &amp; Deprec Svgs'!DF15</f>
        <v>1436870</v>
      </c>
      <c r="DA16" s="3">
        <f>'In-Service &amp; Deprec Svgs'!DG15</f>
        <v>1436870</v>
      </c>
      <c r="DB16" s="3">
        <f>'In-Service &amp; Deprec Svgs'!DH15</f>
        <v>1436870</v>
      </c>
      <c r="DC16" s="3">
        <f>'In-Service &amp; Deprec Svgs'!DI15</f>
        <v>1436870</v>
      </c>
      <c r="DD16" s="3">
        <f>'In-Service &amp; Deprec Svgs'!DJ15</f>
        <v>1436870</v>
      </c>
      <c r="DE16" s="3">
        <f>'In-Service &amp; Deprec Svgs'!DK15</f>
        <v>1436870</v>
      </c>
      <c r="DF16" s="3">
        <f>'In-Service &amp; Deprec Svgs'!DL15</f>
        <v>1436870</v>
      </c>
      <c r="DG16" s="3">
        <f>'In-Service &amp; Deprec Svgs'!DM15</f>
        <v>0</v>
      </c>
      <c r="DH16" s="3">
        <f>'In-Service &amp; Deprec Svgs'!DN15</f>
        <v>0</v>
      </c>
      <c r="DI16" s="3">
        <f>'In-Service &amp; Deprec Svgs'!DO15</f>
        <v>0</v>
      </c>
      <c r="DJ16" s="3">
        <f>'In-Service &amp; Deprec Svgs'!DP15</f>
        <v>0</v>
      </c>
      <c r="DK16" s="3">
        <f>'In-Service &amp; Deprec Svgs'!DR15</f>
        <v>0</v>
      </c>
      <c r="DL16" s="3">
        <f>'In-Service &amp; Deprec Svgs'!DS15</f>
        <v>0</v>
      </c>
      <c r="DM16" s="3">
        <f>'In-Service &amp; Deprec Svgs'!DT15</f>
        <v>0</v>
      </c>
      <c r="DN16" s="3">
        <f>'In-Service &amp; Deprec Svgs'!DU15</f>
        <v>0</v>
      </c>
      <c r="DO16" s="3">
        <f>'In-Service &amp; Deprec Svgs'!DV15</f>
        <v>0</v>
      </c>
      <c r="DP16" s="3">
        <f>'In-Service &amp; Deprec Svgs'!DW15</f>
        <v>0</v>
      </c>
      <c r="DQ16" s="3">
        <f>'In-Service &amp; Deprec Svgs'!DX15</f>
        <v>0</v>
      </c>
      <c r="DR16" s="3">
        <f>'In-Service &amp; Deprec Svgs'!DY15</f>
        <v>0</v>
      </c>
      <c r="DS16" s="3">
        <f>'In-Service &amp; Deprec Svgs'!DZ15</f>
        <v>0</v>
      </c>
      <c r="DT16" s="3">
        <f>'In-Service &amp; Deprec Svgs'!EA15</f>
        <v>0</v>
      </c>
      <c r="DU16" s="3">
        <f>'In-Service &amp; Deprec Svgs'!EB15</f>
        <v>0</v>
      </c>
      <c r="DV16" s="3">
        <f>'In-Service &amp; Deprec Svgs'!EC15</f>
        <v>0</v>
      </c>
      <c r="DW16" s="11">
        <f>SUM(G16:DV16)</f>
        <v>153888189.90000004</v>
      </c>
      <c r="DX16" s="40"/>
      <c r="EB16" s="8"/>
      <c r="EC16" s="20" t="s">
        <v>177</v>
      </c>
      <c r="ED16" s="3">
        <f t="shared" si="1"/>
        <v>0</v>
      </c>
      <c r="EE16" s="31">
        <f t="shared" si="0"/>
        <v>2.6666666666666666E-3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20" t="s">
        <v>178</v>
      </c>
      <c r="ED17" s="3">
        <f t="shared" si="1"/>
        <v>0</v>
      </c>
      <c r="EE17" s="31">
        <f t="shared" si="0"/>
        <v>2.6666666666666666E-3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41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20" t="s">
        <v>179</v>
      </c>
      <c r="ED18" s="3">
        <f t="shared" si="1"/>
        <v>0</v>
      </c>
      <c r="EE18" s="31">
        <f t="shared" si="0"/>
        <v>2.6666666666666666E-3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20" t="s">
        <v>180</v>
      </c>
      <c r="ED19" s="3">
        <f t="shared" si="1"/>
        <v>0</v>
      </c>
      <c r="EE19" s="31">
        <f t="shared" si="0"/>
        <v>2.6666666666666666E-3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8475432.9500000011</v>
      </c>
      <c r="G20" s="3">
        <f>F20+G16</f>
        <v>10245405.770000001</v>
      </c>
      <c r="H20" s="3">
        <f t="shared" ref="H20:BS20" si="4">G20+H16</f>
        <v>11701901.150000002</v>
      </c>
      <c r="I20" s="3">
        <f t="shared" si="4"/>
        <v>17144817.210000001</v>
      </c>
      <c r="J20" s="3">
        <f t="shared" si="4"/>
        <v>18637746.390000001</v>
      </c>
      <c r="K20" s="3">
        <f t="shared" si="4"/>
        <v>21261530.82</v>
      </c>
      <c r="L20" s="3">
        <f t="shared" si="4"/>
        <v>24654970.760000002</v>
      </c>
      <c r="M20" s="3">
        <f t="shared" si="4"/>
        <v>24654970.760000002</v>
      </c>
      <c r="N20" s="3">
        <f t="shared" si="4"/>
        <v>29055268.590000004</v>
      </c>
      <c r="O20" s="3">
        <f t="shared" si="4"/>
        <v>29894837.460000005</v>
      </c>
      <c r="P20" s="3">
        <f t="shared" si="4"/>
        <v>29894837.460000005</v>
      </c>
      <c r="Q20" s="3">
        <f t="shared" si="4"/>
        <v>32347796.860000003</v>
      </c>
      <c r="R20" s="3">
        <f t="shared" si="4"/>
        <v>34374355.950000003</v>
      </c>
      <c r="S20" s="3">
        <f t="shared" si="4"/>
        <v>34374355.950000003</v>
      </c>
      <c r="T20" s="3">
        <f t="shared" si="4"/>
        <v>36957861.260000005</v>
      </c>
      <c r="U20" s="3">
        <f t="shared" si="4"/>
        <v>36957861.260000005</v>
      </c>
      <c r="V20" s="3">
        <f t="shared" si="4"/>
        <v>39068955.660000004</v>
      </c>
      <c r="W20" s="3">
        <f t="shared" si="4"/>
        <v>40498308.660000004</v>
      </c>
      <c r="X20" s="3">
        <f t="shared" si="4"/>
        <v>42040256.400000006</v>
      </c>
      <c r="Y20" s="3">
        <f t="shared" si="4"/>
        <v>43310792.400000006</v>
      </c>
      <c r="Z20" s="3">
        <f t="shared" si="4"/>
        <v>43310792.400000006</v>
      </c>
      <c r="AA20" s="3">
        <f t="shared" si="4"/>
        <v>47140978.810000002</v>
      </c>
      <c r="AB20" s="3">
        <f t="shared" si="4"/>
        <v>48916392.550000004</v>
      </c>
      <c r="AC20" s="3">
        <f t="shared" si="4"/>
        <v>48916392.550000004</v>
      </c>
      <c r="AD20" s="3">
        <f t="shared" si="4"/>
        <v>50229613.750000007</v>
      </c>
      <c r="AE20" s="3">
        <f t="shared" si="4"/>
        <v>51099269.88750001</v>
      </c>
      <c r="AF20" s="3">
        <f t="shared" si="4"/>
        <v>51968926.025000013</v>
      </c>
      <c r="AG20" s="3">
        <f t="shared" si="4"/>
        <v>52838582.162500016</v>
      </c>
      <c r="AH20" s="3">
        <f t="shared" si="4"/>
        <v>53708238.300000019</v>
      </c>
      <c r="AI20" s="3">
        <f t="shared" si="4"/>
        <v>54577894.437500022</v>
      </c>
      <c r="AJ20" s="3">
        <f t="shared" si="4"/>
        <v>55447550.575000025</v>
      </c>
      <c r="AK20" s="3">
        <f t="shared" si="4"/>
        <v>56317206.712500028</v>
      </c>
      <c r="AL20" s="3">
        <f t="shared" si="4"/>
        <v>57186862.850000031</v>
      </c>
      <c r="AM20" s="3">
        <f t="shared" si="4"/>
        <v>58648532.850000031</v>
      </c>
      <c r="AN20" s="3">
        <f t="shared" si="4"/>
        <v>60110202.850000031</v>
      </c>
      <c r="AO20" s="3">
        <f t="shared" si="4"/>
        <v>61571872.850000031</v>
      </c>
      <c r="AP20" s="3">
        <f t="shared" si="4"/>
        <v>63033542.850000031</v>
      </c>
      <c r="AQ20" s="3">
        <f t="shared" si="4"/>
        <v>64495212.850000031</v>
      </c>
      <c r="AR20" s="3">
        <f t="shared" si="4"/>
        <v>65956882.850000031</v>
      </c>
      <c r="AS20" s="3">
        <f t="shared" si="4"/>
        <v>67418552.850000024</v>
      </c>
      <c r="AT20" s="3">
        <f t="shared" si="4"/>
        <v>68880222.850000024</v>
      </c>
      <c r="AU20" s="3">
        <f t="shared" si="4"/>
        <v>70341892.850000024</v>
      </c>
      <c r="AV20" s="3">
        <f t="shared" si="4"/>
        <v>71803562.850000024</v>
      </c>
      <c r="AW20" s="3">
        <f t="shared" si="4"/>
        <v>73265232.850000024</v>
      </c>
      <c r="AX20" s="3">
        <f t="shared" si="4"/>
        <v>74726902.850000024</v>
      </c>
      <c r="AY20" s="3">
        <f t="shared" si="4"/>
        <v>76219972.850000024</v>
      </c>
      <c r="AZ20" s="3">
        <f t="shared" si="4"/>
        <v>77713042.850000024</v>
      </c>
      <c r="BA20" s="3">
        <f t="shared" si="4"/>
        <v>79206112.850000024</v>
      </c>
      <c r="BB20" s="3">
        <f t="shared" si="4"/>
        <v>80699182.850000024</v>
      </c>
      <c r="BC20" s="3">
        <f t="shared" si="4"/>
        <v>82192252.850000024</v>
      </c>
      <c r="BD20" s="3">
        <f t="shared" si="4"/>
        <v>83685322.850000024</v>
      </c>
      <c r="BE20" s="3">
        <f t="shared" si="4"/>
        <v>85178392.850000024</v>
      </c>
      <c r="BF20" s="3">
        <f t="shared" si="4"/>
        <v>86671462.850000024</v>
      </c>
      <c r="BG20" s="3">
        <f t="shared" si="4"/>
        <v>88164532.850000024</v>
      </c>
      <c r="BH20" s="3">
        <f t="shared" si="4"/>
        <v>89657602.850000024</v>
      </c>
      <c r="BI20" s="3">
        <f t="shared" si="4"/>
        <v>91150672.850000024</v>
      </c>
      <c r="BJ20" s="3">
        <f t="shared" si="4"/>
        <v>92643742.850000024</v>
      </c>
      <c r="BK20" s="3">
        <f t="shared" si="4"/>
        <v>94163752.850000024</v>
      </c>
      <c r="BL20" s="3">
        <f t="shared" si="4"/>
        <v>95683762.850000024</v>
      </c>
      <c r="BM20" s="3">
        <f t="shared" si="4"/>
        <v>97203772.850000024</v>
      </c>
      <c r="BN20" s="3">
        <f t="shared" si="4"/>
        <v>98723782.850000024</v>
      </c>
      <c r="BO20" s="3">
        <f t="shared" si="4"/>
        <v>100243792.85000002</v>
      </c>
      <c r="BP20" s="3">
        <f t="shared" si="4"/>
        <v>101763802.85000002</v>
      </c>
      <c r="BQ20" s="3">
        <f t="shared" si="4"/>
        <v>103283812.85000002</v>
      </c>
      <c r="BR20" s="3">
        <f t="shared" si="4"/>
        <v>104803822.85000002</v>
      </c>
      <c r="BS20" s="3">
        <f t="shared" si="4"/>
        <v>106323832.85000002</v>
      </c>
      <c r="BT20" s="3">
        <f t="shared" ref="BT20:DV20" si="5">BS20+BT16</f>
        <v>107843842.85000002</v>
      </c>
      <c r="BU20" s="3">
        <f t="shared" si="5"/>
        <v>109363852.85000002</v>
      </c>
      <c r="BV20" s="3">
        <f t="shared" si="5"/>
        <v>110883862.85000002</v>
      </c>
      <c r="BW20" s="3">
        <f t="shared" si="5"/>
        <v>112291342.85000002</v>
      </c>
      <c r="BX20" s="3">
        <f t="shared" si="5"/>
        <v>113698822.85000002</v>
      </c>
      <c r="BY20" s="3">
        <f t="shared" si="5"/>
        <v>115106302.85000002</v>
      </c>
      <c r="BZ20" s="3">
        <f t="shared" si="5"/>
        <v>116513782.85000002</v>
      </c>
      <c r="CA20" s="3">
        <f t="shared" si="5"/>
        <v>117921262.85000002</v>
      </c>
      <c r="CB20" s="3">
        <f t="shared" si="5"/>
        <v>119328742.85000002</v>
      </c>
      <c r="CC20" s="3">
        <f t="shared" si="5"/>
        <v>120736222.85000002</v>
      </c>
      <c r="CD20" s="3">
        <f t="shared" si="5"/>
        <v>122143702.85000002</v>
      </c>
      <c r="CE20" s="3">
        <f t="shared" si="5"/>
        <v>123551182.85000002</v>
      </c>
      <c r="CF20" s="3">
        <f t="shared" si="5"/>
        <v>124958662.85000002</v>
      </c>
      <c r="CG20" s="3">
        <f t="shared" si="5"/>
        <v>126366142.85000002</v>
      </c>
      <c r="CH20" s="3">
        <f t="shared" si="5"/>
        <v>127773622.85000002</v>
      </c>
      <c r="CI20" s="3">
        <f t="shared" si="5"/>
        <v>129219252.85000002</v>
      </c>
      <c r="CJ20" s="3">
        <f t="shared" si="5"/>
        <v>130664882.85000002</v>
      </c>
      <c r="CK20" s="3">
        <f t="shared" si="5"/>
        <v>132110512.85000002</v>
      </c>
      <c r="CL20" s="3">
        <f t="shared" si="5"/>
        <v>133556142.85000002</v>
      </c>
      <c r="CM20" s="3">
        <f t="shared" si="5"/>
        <v>135001772.85000002</v>
      </c>
      <c r="CN20" s="3">
        <f t="shared" si="5"/>
        <v>136447402.85000002</v>
      </c>
      <c r="CO20" s="3">
        <f t="shared" si="5"/>
        <v>137893032.85000002</v>
      </c>
      <c r="CP20" s="3">
        <f t="shared" si="5"/>
        <v>139338662.85000002</v>
      </c>
      <c r="CQ20" s="3">
        <f t="shared" si="5"/>
        <v>140784292.85000002</v>
      </c>
      <c r="CR20" s="3">
        <f t="shared" si="5"/>
        <v>142229922.85000002</v>
      </c>
      <c r="CS20" s="3">
        <f t="shared" si="5"/>
        <v>143675552.85000002</v>
      </c>
      <c r="CT20" s="3">
        <f t="shared" si="5"/>
        <v>145121182.85000002</v>
      </c>
      <c r="CU20" s="3">
        <f t="shared" si="5"/>
        <v>146558052.85000002</v>
      </c>
      <c r="CV20" s="3">
        <f t="shared" si="5"/>
        <v>147994922.85000002</v>
      </c>
      <c r="CW20" s="3">
        <f t="shared" si="5"/>
        <v>149431792.85000002</v>
      </c>
      <c r="CX20" s="3">
        <f t="shared" si="5"/>
        <v>150868662.85000002</v>
      </c>
      <c r="CY20" s="3">
        <f t="shared" si="5"/>
        <v>152305532.85000002</v>
      </c>
      <c r="CZ20" s="3">
        <f t="shared" si="5"/>
        <v>153742402.85000002</v>
      </c>
      <c r="DA20" s="3">
        <f t="shared" si="5"/>
        <v>155179272.85000002</v>
      </c>
      <c r="DB20" s="3">
        <f t="shared" si="5"/>
        <v>156616142.85000002</v>
      </c>
      <c r="DC20" s="3">
        <f t="shared" si="5"/>
        <v>158053012.85000002</v>
      </c>
      <c r="DD20" s="3">
        <f t="shared" si="5"/>
        <v>159489882.85000002</v>
      </c>
      <c r="DE20" s="3">
        <f t="shared" si="5"/>
        <v>160926752.85000002</v>
      </c>
      <c r="DF20" s="3">
        <f t="shared" si="5"/>
        <v>162363622.85000002</v>
      </c>
      <c r="DG20" s="3">
        <f t="shared" si="5"/>
        <v>162363622.85000002</v>
      </c>
      <c r="DH20" s="3">
        <f t="shared" si="5"/>
        <v>162363622.85000002</v>
      </c>
      <c r="DI20" s="3">
        <f t="shared" si="5"/>
        <v>162363622.85000002</v>
      </c>
      <c r="DJ20" s="3">
        <f t="shared" si="5"/>
        <v>162363622.85000002</v>
      </c>
      <c r="DK20" s="3">
        <f t="shared" si="5"/>
        <v>162363622.85000002</v>
      </c>
      <c r="DL20" s="3">
        <f t="shared" si="5"/>
        <v>162363622.85000002</v>
      </c>
      <c r="DM20" s="3">
        <f t="shared" si="5"/>
        <v>162363622.85000002</v>
      </c>
      <c r="DN20" s="3">
        <f t="shared" si="5"/>
        <v>162363622.85000002</v>
      </c>
      <c r="DO20" s="3">
        <f t="shared" si="5"/>
        <v>162363622.85000002</v>
      </c>
      <c r="DP20" s="3">
        <f t="shared" si="5"/>
        <v>162363622.85000002</v>
      </c>
      <c r="DQ20" s="3">
        <f t="shared" si="5"/>
        <v>162363622.85000002</v>
      </c>
      <c r="DR20" s="3">
        <f t="shared" si="5"/>
        <v>162363622.85000002</v>
      </c>
      <c r="DS20" s="3">
        <f t="shared" si="5"/>
        <v>162363622.85000002</v>
      </c>
      <c r="DT20" s="3">
        <f t="shared" si="5"/>
        <v>162363622.85000002</v>
      </c>
      <c r="DU20" s="3">
        <f t="shared" si="5"/>
        <v>162363622.85000002</v>
      </c>
      <c r="DV20" s="3">
        <f t="shared" si="5"/>
        <v>162363622.85000002</v>
      </c>
      <c r="DX20" s="40"/>
      <c r="EB20" s="8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-81069.021737500036</v>
      </c>
      <c r="G21" s="3">
        <f t="shared" ref="G21:AL21" si="6">F21-SUM(G33:G34)</f>
        <v>-97199.92173750003</v>
      </c>
      <c r="H21" s="3">
        <f t="shared" si="6"/>
        <v>-117047.77173750004</v>
      </c>
      <c r="I21" s="3">
        <f t="shared" si="6"/>
        <v>-140016.22173750005</v>
      </c>
      <c r="J21" s="3">
        <f t="shared" si="6"/>
        <v>-174414.80173750003</v>
      </c>
      <c r="K21" s="3">
        <f t="shared" si="6"/>
        <v>-211948.53173750002</v>
      </c>
      <c r="L21" s="3">
        <f t="shared" si="6"/>
        <v>-254992.21173749998</v>
      </c>
      <c r="M21" s="3">
        <f t="shared" si="6"/>
        <v>-305162.11173749994</v>
      </c>
      <c r="N21" s="3">
        <f t="shared" si="6"/>
        <v>-355332.01173749991</v>
      </c>
      <c r="O21" s="3">
        <f t="shared" si="6"/>
        <v>-414742.53173749993</v>
      </c>
      <c r="P21" s="3">
        <f t="shared" si="6"/>
        <v>-475916.15173749992</v>
      </c>
      <c r="Q21" s="3">
        <f t="shared" si="6"/>
        <v>-537089.77173749998</v>
      </c>
      <c r="R21" s="3">
        <f t="shared" si="6"/>
        <v>-603414.60173749994</v>
      </c>
      <c r="S21" s="3">
        <f t="shared" si="6"/>
        <v>-673995.21173749992</v>
      </c>
      <c r="T21" s="3">
        <f t="shared" si="6"/>
        <v>-744575.82173749991</v>
      </c>
      <c r="U21" s="3">
        <f t="shared" si="6"/>
        <v>-820581.79173749988</v>
      </c>
      <c r="V21" s="3">
        <f t="shared" si="6"/>
        <v>-896587.76173749985</v>
      </c>
      <c r="W21" s="3">
        <f t="shared" si="6"/>
        <v>-977027.02173749986</v>
      </c>
      <c r="X21" s="3">
        <f t="shared" si="6"/>
        <v>-1060467.9317374998</v>
      </c>
      <c r="Y21" s="3">
        <f t="shared" si="6"/>
        <v>-1147146.9317374998</v>
      </c>
      <c r="Z21" s="3">
        <f t="shared" si="6"/>
        <v>-1236494.0517374999</v>
      </c>
      <c r="AA21" s="3">
        <f t="shared" si="6"/>
        <v>-1325841.1717375</v>
      </c>
      <c r="AB21" s="3">
        <f t="shared" si="6"/>
        <v>-1423231.6917375</v>
      </c>
      <c r="AC21" s="3">
        <f t="shared" si="6"/>
        <v>-1524350.5817374999</v>
      </c>
      <c r="AD21" s="3">
        <f t="shared" si="6"/>
        <v>-1625469.4717374998</v>
      </c>
      <c r="AE21" s="3">
        <f t="shared" si="6"/>
        <v>-1729346.1217374997</v>
      </c>
      <c r="AF21" s="3">
        <f t="shared" si="6"/>
        <v>-1834706.2817374996</v>
      </c>
      <c r="AG21" s="3">
        <f t="shared" si="6"/>
        <v>-1941549.9517374996</v>
      </c>
      <c r="AH21" s="3">
        <f t="shared" si="6"/>
        <v>-2049877.1217374995</v>
      </c>
      <c r="AI21" s="3">
        <f t="shared" si="6"/>
        <v>-2159687.8017374994</v>
      </c>
      <c r="AJ21" s="3">
        <f t="shared" si="6"/>
        <v>-2270981.9917374994</v>
      </c>
      <c r="AK21" s="3">
        <f t="shared" si="6"/>
        <v>-2383759.6917374996</v>
      </c>
      <c r="AL21" s="3">
        <f t="shared" si="6"/>
        <v>-2498020.8917374997</v>
      </c>
      <c r="AM21" s="3">
        <f t="shared" ref="AM21:BR21" si="7">AL21-SUM(AM33:AM34)</f>
        <v>-2613765.6017374997</v>
      </c>
      <c r="AN21" s="3">
        <f t="shared" si="7"/>
        <v>-2732375.1817374998</v>
      </c>
      <c r="AO21" s="3">
        <f t="shared" si="7"/>
        <v>-2853849.6417374997</v>
      </c>
      <c r="AP21" s="3">
        <f t="shared" si="7"/>
        <v>-2978188.9717374998</v>
      </c>
      <c r="AQ21" s="3">
        <f t="shared" si="7"/>
        <v>-3105393.1717375</v>
      </c>
      <c r="AR21" s="3">
        <f t="shared" si="7"/>
        <v>-3235450.5317374999</v>
      </c>
      <c r="AS21" s="3">
        <f t="shared" si="7"/>
        <v>-3368361.0317374999</v>
      </c>
      <c r="AT21" s="3">
        <f t="shared" si="7"/>
        <v>-3504124.6817374998</v>
      </c>
      <c r="AU21" s="3">
        <f t="shared" si="7"/>
        <v>-3642741.4917374998</v>
      </c>
      <c r="AV21" s="3">
        <f t="shared" si="7"/>
        <v>-3784211.4417375</v>
      </c>
      <c r="AW21" s="3">
        <f t="shared" si="7"/>
        <v>-3928534.5417375001</v>
      </c>
      <c r="AX21" s="3">
        <f t="shared" si="7"/>
        <v>-4075710.8017374999</v>
      </c>
      <c r="AY21" s="3">
        <f t="shared" si="7"/>
        <v>-4225740.2117374996</v>
      </c>
      <c r="AZ21" s="3">
        <f t="shared" si="7"/>
        <v>-4378696.0317374999</v>
      </c>
      <c r="BA21" s="3">
        <f t="shared" si="7"/>
        <v>-4534578.2717375001</v>
      </c>
      <c r="BB21" s="3">
        <f t="shared" si="7"/>
        <v>-4693386.9317375002</v>
      </c>
      <c r="BC21" s="3">
        <f t="shared" si="7"/>
        <v>-4855122.0117375003</v>
      </c>
      <c r="BD21" s="3">
        <f t="shared" si="7"/>
        <v>-5019773.4417375</v>
      </c>
      <c r="BE21" s="3">
        <f t="shared" si="7"/>
        <v>-5187341.2317375001</v>
      </c>
      <c r="BF21" s="3">
        <f t="shared" si="7"/>
        <v>-5357825.3817375004</v>
      </c>
      <c r="BG21" s="3">
        <f t="shared" si="7"/>
        <v>-5531225.8917375002</v>
      </c>
      <c r="BH21" s="3">
        <f t="shared" si="7"/>
        <v>-5707542.7617375003</v>
      </c>
      <c r="BI21" s="3">
        <f t="shared" si="7"/>
        <v>-5886775.9917374998</v>
      </c>
      <c r="BJ21" s="3">
        <f t="shared" si="7"/>
        <v>-6068925.5817374997</v>
      </c>
      <c r="BK21" s="3">
        <f t="shared" si="7"/>
        <v>-6253991.5317374999</v>
      </c>
      <c r="BL21" s="3">
        <f t="shared" si="7"/>
        <v>-6442036.7017374998</v>
      </c>
      <c r="BM21" s="3">
        <f t="shared" si="7"/>
        <v>-6633061.0917374995</v>
      </c>
      <c r="BN21" s="3">
        <f t="shared" si="7"/>
        <v>-6827064.7017374998</v>
      </c>
      <c r="BO21" s="3">
        <f t="shared" si="7"/>
        <v>-7024047.5317374999</v>
      </c>
      <c r="BP21" s="3">
        <f t="shared" si="7"/>
        <v>-7224051.5917374995</v>
      </c>
      <c r="BQ21" s="3">
        <f t="shared" si="7"/>
        <v>-7427076.8817374995</v>
      </c>
      <c r="BR21" s="3">
        <f t="shared" si="7"/>
        <v>-7633123.4017374991</v>
      </c>
      <c r="BS21" s="3">
        <f t="shared" ref="BS21:CX21" si="8">BR21-SUM(BS33:BS34)</f>
        <v>-7842191.1517374991</v>
      </c>
      <c r="BT21" s="3">
        <f t="shared" si="8"/>
        <v>-8054280.1317374986</v>
      </c>
      <c r="BU21" s="3">
        <f t="shared" si="8"/>
        <v>-8269390.3517374983</v>
      </c>
      <c r="BV21" s="3">
        <f t="shared" si="8"/>
        <v>-8487521.8017374985</v>
      </c>
      <c r="BW21" s="3">
        <f t="shared" si="8"/>
        <v>-8708674.4817374982</v>
      </c>
      <c r="BX21" s="3">
        <f t="shared" si="8"/>
        <v>-8932585.821737498</v>
      </c>
      <c r="BY21" s="3">
        <f t="shared" si="8"/>
        <v>-9159255.821737498</v>
      </c>
      <c r="BZ21" s="3">
        <f t="shared" si="8"/>
        <v>-9388684.4817374982</v>
      </c>
      <c r="CA21" s="3">
        <f t="shared" si="8"/>
        <v>-9620871.8017374985</v>
      </c>
      <c r="CB21" s="3">
        <f t="shared" si="8"/>
        <v>-9855803.5417374987</v>
      </c>
      <c r="CC21" s="3">
        <f t="shared" si="8"/>
        <v>-10093479.701737499</v>
      </c>
      <c r="CD21" s="3">
        <f t="shared" si="8"/>
        <v>-10333900.271737499</v>
      </c>
      <c r="CE21" s="3">
        <f t="shared" si="8"/>
        <v>-10577065.261737499</v>
      </c>
      <c r="CF21" s="3">
        <f t="shared" si="8"/>
        <v>-10822974.6717375</v>
      </c>
      <c r="CG21" s="3">
        <f t="shared" si="8"/>
        <v>-11071628.5017375</v>
      </c>
      <c r="CH21" s="3">
        <f t="shared" si="8"/>
        <v>-11323026.7517375</v>
      </c>
      <c r="CI21" s="3">
        <f t="shared" si="8"/>
        <v>-11577169.4117375</v>
      </c>
      <c r="CJ21" s="3">
        <f t="shared" si="8"/>
        <v>-11834145.511737499</v>
      </c>
      <c r="CK21" s="3">
        <f t="shared" si="8"/>
        <v>-12093955.041737499</v>
      </c>
      <c r="CL21" s="3">
        <f t="shared" si="8"/>
        <v>-12356598.011737499</v>
      </c>
      <c r="CM21" s="3">
        <f t="shared" si="8"/>
        <v>-12622074.4217375</v>
      </c>
      <c r="CN21" s="3">
        <f t="shared" si="8"/>
        <v>-12890387.531737499</v>
      </c>
      <c r="CO21" s="3">
        <f t="shared" si="8"/>
        <v>-13161537.341737499</v>
      </c>
      <c r="CP21" s="3">
        <f t="shared" si="8"/>
        <v>-13435523.861737499</v>
      </c>
      <c r="CQ21" s="3">
        <f t="shared" si="8"/>
        <v>-13712347.0817375</v>
      </c>
      <c r="CR21" s="3">
        <f t="shared" si="8"/>
        <v>-13992007.011737499</v>
      </c>
      <c r="CS21" s="3">
        <f t="shared" si="8"/>
        <v>-14274503.6517375</v>
      </c>
      <c r="CT21" s="3">
        <f t="shared" si="8"/>
        <v>-14559836.9917375</v>
      </c>
      <c r="CU21" s="3">
        <f t="shared" si="8"/>
        <v>-14848007.041737501</v>
      </c>
      <c r="CV21" s="3">
        <f t="shared" si="8"/>
        <v>-15138993.351737501</v>
      </c>
      <c r="CW21" s="3">
        <f t="shared" si="8"/>
        <v>-15432795.921737501</v>
      </c>
      <c r="CX21" s="3">
        <f t="shared" si="8"/>
        <v>-15729414.761737501</v>
      </c>
      <c r="CY21" s="3">
        <f t="shared" ref="CY21:DV21" si="9">CX21-SUM(CY33:CY34)</f>
        <v>-16028849.871737501</v>
      </c>
      <c r="CZ21" s="3">
        <f t="shared" si="9"/>
        <v>-16331637.671737501</v>
      </c>
      <c r="DA21" s="3">
        <f t="shared" si="9"/>
        <v>-16637778.171737501</v>
      </c>
      <c r="DB21" s="3">
        <f t="shared" si="9"/>
        <v>-16947271.371737503</v>
      </c>
      <c r="DC21" s="3">
        <f t="shared" si="9"/>
        <v>-17260117.261737503</v>
      </c>
      <c r="DD21" s="3">
        <f t="shared" si="9"/>
        <v>-17576315.851737503</v>
      </c>
      <c r="DE21" s="3">
        <f t="shared" si="9"/>
        <v>-17895867.141737502</v>
      </c>
      <c r="DF21" s="3">
        <f t="shared" si="9"/>
        <v>-18218771.121737503</v>
      </c>
      <c r="DG21" s="3">
        <f t="shared" si="9"/>
        <v>-18545027.801737502</v>
      </c>
      <c r="DH21" s="3">
        <f t="shared" si="9"/>
        <v>-18871284.481737502</v>
      </c>
      <c r="DI21" s="3">
        <f t="shared" si="9"/>
        <v>-19197541.161737502</v>
      </c>
      <c r="DJ21" s="3">
        <f t="shared" si="9"/>
        <v>-19523797.841737501</v>
      </c>
      <c r="DK21" s="3">
        <f t="shared" si="9"/>
        <v>-19850054.521737501</v>
      </c>
      <c r="DL21" s="3">
        <f t="shared" si="9"/>
        <v>-20176311.201737501</v>
      </c>
      <c r="DM21" s="3">
        <f t="shared" si="9"/>
        <v>-20502567.8817375</v>
      </c>
      <c r="DN21" s="3">
        <f t="shared" si="9"/>
        <v>-20828824.5617375</v>
      </c>
      <c r="DO21" s="3">
        <f t="shared" si="9"/>
        <v>-21155081.2417375</v>
      </c>
      <c r="DP21" s="3">
        <f t="shared" si="9"/>
        <v>-21481337.9217375</v>
      </c>
      <c r="DQ21" s="3">
        <f t="shared" si="9"/>
        <v>-21807594.601737499</v>
      </c>
      <c r="DR21" s="3">
        <f t="shared" si="9"/>
        <v>-22133851.281737499</v>
      </c>
      <c r="DS21" s="3">
        <f t="shared" si="9"/>
        <v>-22460107.961737499</v>
      </c>
      <c r="DT21" s="3">
        <f t="shared" si="9"/>
        <v>-22786364.641737498</v>
      </c>
      <c r="DU21" s="3">
        <f t="shared" si="9"/>
        <v>-23112621.321737498</v>
      </c>
      <c r="DV21" s="3">
        <f t="shared" si="9"/>
        <v>-23438878.001737498</v>
      </c>
      <c r="DX21" s="40"/>
      <c r="EB21" s="8"/>
      <c r="EC21" s="20" t="s">
        <v>186</v>
      </c>
      <c r="ED21" s="3">
        <f>ED19</f>
        <v>0</v>
      </c>
      <c r="EE21" s="31">
        <f>0.032/12</f>
        <v>2.6666666666666666E-3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14768644.890000001</v>
      </c>
      <c r="G22" s="12">
        <f t="shared" ref="G22" si="10">F22+G15-G16</f>
        <v>14413496.57</v>
      </c>
      <c r="H22" s="12">
        <f t="shared" ref="H22" si="11">G22+H15-H16</f>
        <v>14052258.689999999</v>
      </c>
      <c r="I22" s="12">
        <f t="shared" ref="I22" si="12">H22+I15-I16</f>
        <v>10105855.18</v>
      </c>
      <c r="J22" s="12">
        <f t="shared" ref="J22" si="13">I22+J15-J16</f>
        <v>10165613.74</v>
      </c>
      <c r="K22" s="12">
        <f t="shared" ref="K22" si="14">J22+K15-K16</f>
        <v>8130929.5899999999</v>
      </c>
      <c r="L22" s="12">
        <f t="shared" ref="L22" si="15">K22+L15-L16</f>
        <v>6182595.5499999998</v>
      </c>
      <c r="M22" s="12">
        <f t="shared" ref="M22" si="16">L22+M15-M16</f>
        <v>7608533.4500000002</v>
      </c>
      <c r="N22" s="12">
        <f t="shared" ref="N22" si="17">M22+N15-N16</f>
        <v>4520815.4599999981</v>
      </c>
      <c r="O22" s="12">
        <f t="shared" ref="O22" si="18">N22+O15-O16</f>
        <v>5106461.6899999985</v>
      </c>
      <c r="P22" s="12">
        <f t="shared" ref="P22" si="19">O22+P15-P16</f>
        <v>6817513.6899999985</v>
      </c>
      <c r="Q22" s="12">
        <f t="shared" ref="Q22" si="20">P22+Q15-Q16</f>
        <v>5915005.2899999991</v>
      </c>
      <c r="R22" s="12">
        <f t="shared" ref="R22" si="21">Q22+R15-R16</f>
        <v>5348719.6999999993</v>
      </c>
      <c r="S22" s="12">
        <f t="shared" ref="S22" si="22">R22+S15-S16</f>
        <v>6741656.9999999991</v>
      </c>
      <c r="T22" s="12">
        <f t="shared" ref="T22" si="23">S22+T15-T16</f>
        <v>5749565.0899999999</v>
      </c>
      <c r="U22" s="12">
        <f t="shared" ref="U22" si="24">T22+U15-U16</f>
        <v>7042867.6899999995</v>
      </c>
      <c r="V22" s="12">
        <f t="shared" ref="V22" si="25">U22+V15-V16</f>
        <v>6587791.8899999987</v>
      </c>
      <c r="W22" s="12">
        <f t="shared" ref="W22" si="26">V22+W15-W16</f>
        <v>6746500.2899999991</v>
      </c>
      <c r="X22" s="12">
        <f t="shared" ref="X22" si="27">W22+X15-X16</f>
        <v>6737730.4499999993</v>
      </c>
      <c r="Y22" s="12">
        <f t="shared" ref="Y22" si="28">X22+Y15-Y16</f>
        <v>6912512.8499999996</v>
      </c>
      <c r="Z22" s="12">
        <f t="shared" ref="Z22" si="29">Y22+Z15-Z16</f>
        <v>8163857.25</v>
      </c>
      <c r="AA22" s="12">
        <f t="shared" ref="AA22" si="30">Z22+AA15-AA16</f>
        <v>5831748.4399999995</v>
      </c>
      <c r="AB22" s="12">
        <f t="shared" ref="AB22" si="31">AA22+AB15-AB16</f>
        <v>5647865.8999999994</v>
      </c>
      <c r="AC22" s="12">
        <f t="shared" ref="AC22" si="32">AB22+AC15-AC16</f>
        <v>7342294.2999999989</v>
      </c>
      <c r="AD22" s="12">
        <f t="shared" ref="AD22" si="33">AC22+AD15-AD16</f>
        <v>6957249.0999999987</v>
      </c>
      <c r="AE22" s="12">
        <f t="shared" ref="AE22" si="34">AD22+AE15-AE16</f>
        <v>7549262.9624999976</v>
      </c>
      <c r="AF22" s="12">
        <f t="shared" ref="AF22" si="35">AE22+AF15-AF16</f>
        <v>8141276.8249999983</v>
      </c>
      <c r="AG22" s="12">
        <f t="shared" ref="AG22" si="36">AF22+AG15-AG16</f>
        <v>8733290.6875</v>
      </c>
      <c r="AH22" s="12">
        <f t="shared" ref="AH22" si="37">AG22+AH15-AH16</f>
        <v>9325304.5500000007</v>
      </c>
      <c r="AI22" s="12">
        <f t="shared" ref="AI22" si="38">AH22+AI15-AI16</f>
        <v>9917318.4125000015</v>
      </c>
      <c r="AJ22" s="12">
        <f t="shared" ref="AJ22" si="39">AI22+AJ15-AJ16</f>
        <v>10509332.275000002</v>
      </c>
      <c r="AK22" s="12">
        <f t="shared" ref="AK22" si="40">AJ22+AK15-AK16</f>
        <v>11101346.137500003</v>
      </c>
      <c r="AL22" s="12">
        <f t="shared" ref="AL22" si="41">AK22+AL15-AL16</f>
        <v>11693360.000000004</v>
      </c>
      <c r="AM22" s="12">
        <f t="shared" ref="AM22" si="42">AL22+AM15-AM16</f>
        <v>11693360.000000004</v>
      </c>
      <c r="AN22" s="12">
        <f t="shared" ref="AN22" si="43">AM22+AN15-AN16</f>
        <v>11693360.000000004</v>
      </c>
      <c r="AO22" s="12">
        <f t="shared" ref="AO22" si="44">AN22+AO15-AO16</f>
        <v>11693360.000000004</v>
      </c>
      <c r="AP22" s="12">
        <f t="shared" ref="AP22" si="45">AO22+AP15-AP16</f>
        <v>11693360.000000004</v>
      </c>
      <c r="AQ22" s="12">
        <f t="shared" ref="AQ22" si="46">AP22+AQ15-AQ16</f>
        <v>11724760.000000004</v>
      </c>
      <c r="AR22" s="12">
        <f t="shared" ref="AR22" si="47">AQ22+AR15-AR16</f>
        <v>11756160.000000004</v>
      </c>
      <c r="AS22" s="12">
        <f t="shared" ref="AS22" si="48">AR22+AS15-AS16</f>
        <v>11787560.000000004</v>
      </c>
      <c r="AT22" s="12">
        <f t="shared" ref="AT22" si="49">AS22+AT15-AT16</f>
        <v>11818960.000000004</v>
      </c>
      <c r="AU22" s="12">
        <f t="shared" ref="AU22" si="50">AT22+AU15-AU16</f>
        <v>11850360.000000004</v>
      </c>
      <c r="AV22" s="12">
        <f t="shared" ref="AV22" si="51">AU22+AV15-AV16</f>
        <v>11881760.000000004</v>
      </c>
      <c r="AW22" s="12">
        <f t="shared" ref="AW22" si="52">AV22+AW15-AW16</f>
        <v>11913160.000000004</v>
      </c>
      <c r="AX22" s="12">
        <f t="shared" ref="AX22" si="53">AW22+AX15-AX16</f>
        <v>11944560.000000004</v>
      </c>
      <c r="AY22" s="12">
        <f t="shared" ref="AY22" si="54">AX22+AY15-AY16</f>
        <v>11944560.000000004</v>
      </c>
      <c r="AZ22" s="12">
        <f t="shared" ref="AZ22" si="55">AY22+AZ15-AZ16</f>
        <v>11944560.000000004</v>
      </c>
      <c r="BA22" s="12">
        <f t="shared" ref="BA22" si="56">AZ22+BA15-BA16</f>
        <v>11944560.000000004</v>
      </c>
      <c r="BB22" s="12">
        <f t="shared" ref="BB22" si="57">BA22+BB15-BB16</f>
        <v>11944560.000000004</v>
      </c>
      <c r="BC22" s="12">
        <f t="shared" ref="BC22" si="58">BB22+BC15-BC16</f>
        <v>11971500.000000004</v>
      </c>
      <c r="BD22" s="12">
        <f t="shared" ref="BD22" si="59">BC22+BD15-BD16</f>
        <v>11998440.000000004</v>
      </c>
      <c r="BE22" s="12">
        <f t="shared" ref="BE22" si="60">BD22+BE15-BE16</f>
        <v>12025380.000000004</v>
      </c>
      <c r="BF22" s="12">
        <f t="shared" ref="BF22" si="61">BE22+BF15-BF16</f>
        <v>12052320.000000004</v>
      </c>
      <c r="BG22" s="12">
        <f t="shared" ref="BG22" si="62">BF22+BG15-BG16</f>
        <v>12079260.000000004</v>
      </c>
      <c r="BH22" s="12">
        <f t="shared" ref="BH22" si="63">BG22+BH15-BH16</f>
        <v>12106200.000000004</v>
      </c>
      <c r="BI22" s="12">
        <f t="shared" ref="BI22" si="64">BH22+BI15-BI16</f>
        <v>12133140.000000004</v>
      </c>
      <c r="BJ22" s="12">
        <f t="shared" ref="BJ22" si="65">BI22+BJ15-BJ16</f>
        <v>12160080.000000004</v>
      </c>
      <c r="BK22" s="12">
        <f t="shared" ref="BK22" si="66">BJ22+BK15-BK16</f>
        <v>12160080.000000004</v>
      </c>
      <c r="BL22" s="12">
        <f t="shared" ref="BL22" si="67">BK22+BL15-BL16</f>
        <v>12160080.000000004</v>
      </c>
      <c r="BM22" s="12">
        <f t="shared" ref="BM22" si="68">BL22+BM15-BM16</f>
        <v>12160080.000000004</v>
      </c>
      <c r="BN22" s="12">
        <f t="shared" ref="BN22" si="69">BM22+BN15-BN16</f>
        <v>12160080.000000004</v>
      </c>
      <c r="BO22" s="12">
        <f t="shared" ref="BO22" si="70">BN22+BO15-BO16</f>
        <v>12047550.000000004</v>
      </c>
      <c r="BP22" s="12">
        <f t="shared" ref="BP22" si="71">BO22+BP15-BP16</f>
        <v>11935020.000000004</v>
      </c>
      <c r="BQ22" s="12">
        <f t="shared" ref="BQ22" si="72">BP22+BQ15-BQ16</f>
        <v>11822490.000000004</v>
      </c>
      <c r="BR22" s="12">
        <f t="shared" ref="BR22" si="73">BQ22+BR15-BR16</f>
        <v>11709960.000000004</v>
      </c>
      <c r="BS22" s="12">
        <f t="shared" ref="BS22" si="74">BR22+BS15-BS16</f>
        <v>11597430.000000004</v>
      </c>
      <c r="BT22" s="12">
        <f t="shared" ref="BT22" si="75">BS22+BT15-BT16</f>
        <v>11484900.000000004</v>
      </c>
      <c r="BU22" s="12">
        <f t="shared" ref="BU22" si="76">BT22+BU15-BU16</f>
        <v>11372370.000000004</v>
      </c>
      <c r="BV22" s="12">
        <f t="shared" ref="BV22" si="77">BU22+BV15-BV16</f>
        <v>11259840.000000004</v>
      </c>
      <c r="BW22" s="12">
        <f t="shared" ref="BW22" si="78">BV22+BW15-BW16</f>
        <v>11259840.000000004</v>
      </c>
      <c r="BX22" s="12">
        <f t="shared" ref="BX22" si="79">BW22+BX15-BX16</f>
        <v>11259840.000000004</v>
      </c>
      <c r="BY22" s="12">
        <f t="shared" ref="BY22" si="80">BX22+BY15-BY16</f>
        <v>11259840.000000004</v>
      </c>
      <c r="BZ22" s="12">
        <f t="shared" ref="BZ22" si="81">BY22+BZ15-BZ16</f>
        <v>11259840.000000004</v>
      </c>
      <c r="CA22" s="12">
        <f t="shared" ref="CA22" si="82">BZ22+CA15-CA16</f>
        <v>11297990.000000004</v>
      </c>
      <c r="CB22" s="12">
        <f t="shared" ref="CB22" si="83">CA22+CB15-CB16</f>
        <v>11336140.000000004</v>
      </c>
      <c r="CC22" s="12">
        <f t="shared" ref="CC22" si="84">CB22+CC15-CC16</f>
        <v>11374290.000000004</v>
      </c>
      <c r="CD22" s="12">
        <f t="shared" ref="CD22" si="85">CC22+CD15-CD16</f>
        <v>11412440.000000004</v>
      </c>
      <c r="CE22" s="12">
        <f t="shared" ref="CE22" si="86">CD22+CE15-CE16</f>
        <v>11450590.000000004</v>
      </c>
      <c r="CF22" s="12">
        <f t="shared" ref="CF22" si="87">CE22+CF15-CF16</f>
        <v>11488740.000000004</v>
      </c>
      <c r="CG22" s="12">
        <f t="shared" ref="CG22" si="88">CF22+CG15-CG16</f>
        <v>11526890.000000004</v>
      </c>
      <c r="CH22" s="12">
        <f t="shared" ref="CH22" si="89">CG22+CH15-CH16</f>
        <v>11565040.000000004</v>
      </c>
      <c r="CI22" s="12">
        <f t="shared" ref="CI22" si="90">CH22+CI15-CI16</f>
        <v>11565040.000000004</v>
      </c>
      <c r="CJ22" s="12">
        <f t="shared" ref="CJ22" si="91">CI22+CJ15-CJ16</f>
        <v>11565040.000000004</v>
      </c>
      <c r="CK22" s="12">
        <f t="shared" ref="CK22" si="92">CJ22+CK15-CK16</f>
        <v>11565040.000000004</v>
      </c>
      <c r="CL22" s="12">
        <f t="shared" ref="CL22" si="93">CK22+CL15-CL16</f>
        <v>11565040.000000004</v>
      </c>
      <c r="CM22" s="12">
        <f t="shared" ref="CM22" si="94">CL22+CM15-CM16</f>
        <v>11556280.000000004</v>
      </c>
      <c r="CN22" s="12">
        <f t="shared" ref="CN22" si="95">CM22+CN15-CN16</f>
        <v>11547520.000000004</v>
      </c>
      <c r="CO22" s="12">
        <f t="shared" ref="CO22" si="96">CN22+CO15-CO16</f>
        <v>11538760.000000004</v>
      </c>
      <c r="CP22" s="12">
        <f t="shared" ref="CP22" si="97">CO22+CP15-CP16</f>
        <v>11530000.000000004</v>
      </c>
      <c r="CQ22" s="12">
        <f t="shared" ref="CQ22" si="98">CP22+CQ15-CQ16</f>
        <v>11521240.000000004</v>
      </c>
      <c r="CR22" s="12">
        <f t="shared" ref="CR22" si="99">CQ22+CR15-CR16</f>
        <v>11512480.000000004</v>
      </c>
      <c r="CS22" s="12">
        <f t="shared" ref="CS22" si="100">CR22+CS15-CS16</f>
        <v>11503720.000000004</v>
      </c>
      <c r="CT22" s="12">
        <f t="shared" ref="CT22" si="101">CS22+CT15-CT16</f>
        <v>11494960.000000004</v>
      </c>
      <c r="CU22" s="12">
        <f t="shared" ref="CU22" si="102">CT22+CU15-CU16</f>
        <v>11494960.000000004</v>
      </c>
      <c r="CV22" s="12">
        <f t="shared" ref="CV22" si="103">CU22+CV15-CV16</f>
        <v>11494960.000000004</v>
      </c>
      <c r="CW22" s="12">
        <f t="shared" ref="CW22" si="104">CV22+CW15-CW16</f>
        <v>11494960.000000004</v>
      </c>
      <c r="CX22" s="12">
        <f t="shared" ref="CX22" si="105">CW22+CX15-CX16</f>
        <v>11494960.000000004</v>
      </c>
      <c r="CY22" s="12">
        <f t="shared" ref="CY22" si="106">CX22+CY15-CY16</f>
        <v>10058090.000000004</v>
      </c>
      <c r="CZ22" s="12">
        <f t="shared" ref="CZ22" si="107">CY22+CZ15-CZ16</f>
        <v>8621220.0000000037</v>
      </c>
      <c r="DA22" s="12">
        <f t="shared" ref="DA22" si="108">CZ22+DA15-DA16</f>
        <v>7184350.0000000037</v>
      </c>
      <c r="DB22" s="12">
        <f t="shared" ref="DB22" si="109">DA22+DB15-DB16</f>
        <v>5747480.0000000037</v>
      </c>
      <c r="DC22" s="12">
        <f t="shared" ref="DC22" si="110">DB22+DC15-DC16</f>
        <v>4310610.0000000037</v>
      </c>
      <c r="DD22" s="12">
        <f t="shared" ref="DD22" si="111">DC22+DD15-DD16</f>
        <v>2873740.0000000037</v>
      </c>
      <c r="DE22" s="12">
        <f t="shared" ref="DE22" si="112">DD22+DE15-DE16</f>
        <v>1436870.0000000037</v>
      </c>
      <c r="DF22" s="12">
        <f t="shared" ref="DF22" si="113">DE22+DF15-DF16</f>
        <v>3.7252902984619141E-9</v>
      </c>
      <c r="DG22" s="12">
        <f t="shared" ref="DG22" si="114">DF22+DG15-DG16</f>
        <v>3.7252902984619141E-9</v>
      </c>
      <c r="DH22" s="12">
        <f t="shared" ref="DH22" si="115">DG22+DH15-DH16</f>
        <v>3.7252902984619141E-9</v>
      </c>
      <c r="DI22" s="12">
        <f t="shared" ref="DI22" si="116">DH22+DI15-DI16</f>
        <v>3.7252902984619141E-9</v>
      </c>
      <c r="DJ22" s="12">
        <f t="shared" ref="DJ22" si="117">DI22+DJ15-DJ16</f>
        <v>3.7252902984619141E-9</v>
      </c>
      <c r="DK22" s="12">
        <f t="shared" ref="DK22" si="118">DJ22+DK15-DK16</f>
        <v>3.7252902984619141E-9</v>
      </c>
      <c r="DL22" s="12">
        <f t="shared" ref="DL22" si="119">DK22+DL15-DL16</f>
        <v>3.7252902984619141E-9</v>
      </c>
      <c r="DM22" s="12">
        <f t="shared" ref="DM22" si="120">DL22+DM15-DM16</f>
        <v>3.7252902984619141E-9</v>
      </c>
      <c r="DN22" s="12">
        <f t="shared" ref="DN22" si="121">DM22+DN15-DN16</f>
        <v>3.7252902984619141E-9</v>
      </c>
      <c r="DO22" s="12">
        <f t="shared" ref="DO22" si="122">DN22+DO15-DO16</f>
        <v>3.7252902984619141E-9</v>
      </c>
      <c r="DP22" s="12">
        <f t="shared" ref="DP22" si="123">DO22+DP15-DP16</f>
        <v>3.7252902984619141E-9</v>
      </c>
      <c r="DQ22" s="12">
        <f t="shared" ref="DQ22" si="124">DP22+DQ15-DQ16</f>
        <v>3.7252902984619141E-9</v>
      </c>
      <c r="DR22" s="12">
        <f t="shared" ref="DR22" si="125">DQ22+DR15-DR16</f>
        <v>3.7252902984619141E-9</v>
      </c>
      <c r="DS22" s="12">
        <f t="shared" ref="DS22" si="126">DR22+DS15-DS16</f>
        <v>3.7252902984619141E-9</v>
      </c>
      <c r="DT22" s="12">
        <f t="shared" ref="DT22" si="127">DS22+DT15-DT16</f>
        <v>3.7252902984619141E-9</v>
      </c>
      <c r="DU22" s="12">
        <f t="shared" ref="DU22" si="128">DT22+DU15-DU16</f>
        <v>3.7252902984619141E-9</v>
      </c>
      <c r="DV22" s="12">
        <f t="shared" ref="DV22" si="129">DU22+DV15-DV16</f>
        <v>3.7252902984619141E-9</v>
      </c>
      <c r="DX22" s="40"/>
      <c r="EB22" s="8"/>
      <c r="EC22" s="20" t="s">
        <v>188</v>
      </c>
      <c r="ED22" s="3">
        <f>ED21</f>
        <v>0</v>
      </c>
      <c r="EE22" s="31">
        <f t="shared" ref="EE22:EE32" si="130">0.032/12</f>
        <v>2.6666666666666666E-3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F20+F21+F22</f>
        <v>23163008.818262503</v>
      </c>
      <c r="G23" s="51">
        <f t="shared" ref="G23:R23" si="131">G20+G21+G22</f>
        <v>24561702.418262504</v>
      </c>
      <c r="H23" s="51">
        <f t="shared" si="131"/>
        <v>25637112.068262503</v>
      </c>
      <c r="I23" s="51">
        <f t="shared" si="131"/>
        <v>27110656.1682625</v>
      </c>
      <c r="J23" s="51">
        <f t="shared" si="131"/>
        <v>28628945.3282625</v>
      </c>
      <c r="K23" s="51">
        <f t="shared" si="131"/>
        <v>29180511.878262501</v>
      </c>
      <c r="L23" s="51">
        <f t="shared" si="131"/>
        <v>30582574.098262504</v>
      </c>
      <c r="M23" s="51">
        <f t="shared" si="131"/>
        <v>31958342.0982625</v>
      </c>
      <c r="N23" s="51">
        <f t="shared" si="131"/>
        <v>33220752.038262501</v>
      </c>
      <c r="O23" s="51">
        <f t="shared" si="131"/>
        <v>34586556.618262507</v>
      </c>
      <c r="P23" s="51">
        <f t="shared" si="131"/>
        <v>36236434.998262502</v>
      </c>
      <c r="Q23" s="51">
        <f t="shared" si="131"/>
        <v>37725712.378262505</v>
      </c>
      <c r="R23" s="51">
        <f t="shared" si="131"/>
        <v>39119661.048262507</v>
      </c>
      <c r="S23" s="51">
        <f t="shared" ref="S23:BZ23" si="132">S20+S21+S22</f>
        <v>40442017.738262504</v>
      </c>
      <c r="T23" s="51">
        <f t="shared" si="132"/>
        <v>41962850.528262511</v>
      </c>
      <c r="U23" s="51">
        <f t="shared" si="132"/>
        <v>43180147.158262506</v>
      </c>
      <c r="V23" s="51">
        <f t="shared" si="132"/>
        <v>44760159.788262501</v>
      </c>
      <c r="W23" s="51">
        <f t="shared" si="132"/>
        <v>46267781.928262502</v>
      </c>
      <c r="X23" s="51">
        <f t="shared" si="132"/>
        <v>47717518.918262511</v>
      </c>
      <c r="Y23" s="51">
        <f t="shared" si="132"/>
        <v>49076158.31826251</v>
      </c>
      <c r="Z23" s="51">
        <f t="shared" si="132"/>
        <v>50238155.598262504</v>
      </c>
      <c r="AA23" s="51">
        <f t="shared" si="132"/>
        <v>51646886.0782625</v>
      </c>
      <c r="AB23" s="51">
        <f t="shared" si="132"/>
        <v>53141026.7582625</v>
      </c>
      <c r="AC23" s="51">
        <f t="shared" si="132"/>
        <v>54734336.268262498</v>
      </c>
      <c r="AD23" s="51">
        <f t="shared" si="132"/>
        <v>55561393.378262512</v>
      </c>
      <c r="AE23" s="51">
        <f t="shared" si="132"/>
        <v>56919186.728262506</v>
      </c>
      <c r="AF23" s="51">
        <f t="shared" si="132"/>
        <v>58275496.56826251</v>
      </c>
      <c r="AG23" s="51">
        <f t="shared" si="132"/>
        <v>59630322.898262516</v>
      </c>
      <c r="AH23" s="51">
        <f t="shared" si="132"/>
        <v>60983665.728262514</v>
      </c>
      <c r="AI23" s="51">
        <f t="shared" si="132"/>
        <v>62335525.048262522</v>
      </c>
      <c r="AJ23" s="51">
        <f t="shared" si="132"/>
        <v>63685900.858262524</v>
      </c>
      <c r="AK23" s="51">
        <f t="shared" si="132"/>
        <v>65034793.158262528</v>
      </c>
      <c r="AL23" s="51">
        <f t="shared" si="132"/>
        <v>66382201.958262533</v>
      </c>
      <c r="AM23" s="51">
        <f t="shared" si="132"/>
        <v>67728127.24826254</v>
      </c>
      <c r="AN23" s="51">
        <f t="shared" si="132"/>
        <v>69071187.668262541</v>
      </c>
      <c r="AO23" s="51">
        <f t="shared" si="132"/>
        <v>70411383.208262533</v>
      </c>
      <c r="AP23" s="51">
        <f t="shared" si="132"/>
        <v>71748713.878262535</v>
      </c>
      <c r="AQ23" s="51">
        <f t="shared" si="132"/>
        <v>73114579.678262532</v>
      </c>
      <c r="AR23" s="51">
        <f t="shared" si="132"/>
        <v>74477592.318262532</v>
      </c>
      <c r="AS23" s="51">
        <f t="shared" si="132"/>
        <v>75837751.818262532</v>
      </c>
      <c r="AT23" s="51">
        <f t="shared" si="132"/>
        <v>77195058.168262526</v>
      </c>
      <c r="AU23" s="51">
        <f t="shared" si="132"/>
        <v>78549511.358262524</v>
      </c>
      <c r="AV23" s="51">
        <f t="shared" si="132"/>
        <v>79901111.408262521</v>
      </c>
      <c r="AW23" s="51">
        <f t="shared" si="132"/>
        <v>81249858.308262527</v>
      </c>
      <c r="AX23" s="51">
        <f t="shared" si="132"/>
        <v>82595752.048262522</v>
      </c>
      <c r="AY23" s="51">
        <f t="shared" si="132"/>
        <v>83938792.638262525</v>
      </c>
      <c r="AZ23" s="51">
        <f t="shared" si="132"/>
        <v>85278906.818262517</v>
      </c>
      <c r="BA23" s="51">
        <f t="shared" si="132"/>
        <v>86616094.578262523</v>
      </c>
      <c r="BB23" s="51">
        <f t="shared" si="132"/>
        <v>87950355.918262526</v>
      </c>
      <c r="BC23" s="51">
        <f t="shared" si="132"/>
        <v>89308630.838262528</v>
      </c>
      <c r="BD23" s="51">
        <f t="shared" si="132"/>
        <v>90663989.408262521</v>
      </c>
      <c r="BE23" s="51">
        <f t="shared" si="132"/>
        <v>92016431.618262529</v>
      </c>
      <c r="BF23" s="51">
        <f t="shared" si="132"/>
        <v>93365957.468262523</v>
      </c>
      <c r="BG23" s="51">
        <f t="shared" si="132"/>
        <v>94712566.958262518</v>
      </c>
      <c r="BH23" s="51">
        <f t="shared" si="132"/>
        <v>96056260.088262528</v>
      </c>
      <c r="BI23" s="51">
        <f t="shared" si="132"/>
        <v>97397036.858262524</v>
      </c>
      <c r="BJ23" s="51">
        <f t="shared" si="132"/>
        <v>98734897.26826252</v>
      </c>
      <c r="BK23" s="51">
        <f t="shared" si="132"/>
        <v>100069841.31826252</v>
      </c>
      <c r="BL23" s="51">
        <f t="shared" si="132"/>
        <v>101401806.14826253</v>
      </c>
      <c r="BM23" s="51">
        <f t="shared" si="132"/>
        <v>102730791.75826253</v>
      </c>
      <c r="BN23" s="51">
        <f t="shared" si="132"/>
        <v>104056798.14826253</v>
      </c>
      <c r="BO23" s="51">
        <f t="shared" si="132"/>
        <v>105267295.31826252</v>
      </c>
      <c r="BP23" s="51">
        <f t="shared" si="132"/>
        <v>106474771.25826253</v>
      </c>
      <c r="BQ23" s="51">
        <f t="shared" si="132"/>
        <v>107679225.96826252</v>
      </c>
      <c r="BR23" s="51">
        <f t="shared" si="132"/>
        <v>108880659.44826253</v>
      </c>
      <c r="BS23" s="51">
        <f t="shared" si="132"/>
        <v>110079071.69826253</v>
      </c>
      <c r="BT23" s="51">
        <f t="shared" si="132"/>
        <v>111274462.71826252</v>
      </c>
      <c r="BU23" s="51">
        <f t="shared" si="132"/>
        <v>112466832.49826252</v>
      </c>
      <c r="BV23" s="51">
        <f t="shared" si="132"/>
        <v>113656181.04826252</v>
      </c>
      <c r="BW23" s="51">
        <f t="shared" si="132"/>
        <v>114842508.36826253</v>
      </c>
      <c r="BX23" s="51">
        <f t="shared" si="132"/>
        <v>116026077.02826253</v>
      </c>
      <c r="BY23" s="51">
        <f t="shared" si="132"/>
        <v>117206887.02826253</v>
      </c>
      <c r="BZ23" s="51">
        <f t="shared" si="132"/>
        <v>118384938.36826253</v>
      </c>
      <c r="CA23" s="51">
        <f t="shared" ref="CA23:DV23" si="133">CA20+CA21+CA22</f>
        <v>119598381.04826252</v>
      </c>
      <c r="CB23" s="51">
        <f t="shared" si="133"/>
        <v>120809079.30826253</v>
      </c>
      <c r="CC23" s="51">
        <f t="shared" si="133"/>
        <v>122017033.14826253</v>
      </c>
      <c r="CD23" s="51">
        <f t="shared" si="133"/>
        <v>123222242.57826252</v>
      </c>
      <c r="CE23" s="51">
        <f t="shared" si="133"/>
        <v>124424707.58826253</v>
      </c>
      <c r="CF23" s="51">
        <f t="shared" si="133"/>
        <v>125624428.17826253</v>
      </c>
      <c r="CG23" s="51">
        <f t="shared" si="133"/>
        <v>126821404.34826252</v>
      </c>
      <c r="CH23" s="51">
        <f t="shared" si="133"/>
        <v>128015636.09826252</v>
      </c>
      <c r="CI23" s="51">
        <f t="shared" si="133"/>
        <v>129207123.43826252</v>
      </c>
      <c r="CJ23" s="51">
        <f t="shared" si="133"/>
        <v>130395777.33826253</v>
      </c>
      <c r="CK23" s="51">
        <f t="shared" si="133"/>
        <v>131581597.80826253</v>
      </c>
      <c r="CL23" s="51">
        <f t="shared" si="133"/>
        <v>132764584.83826253</v>
      </c>
      <c r="CM23" s="51">
        <f t="shared" si="133"/>
        <v>133935978.42826253</v>
      </c>
      <c r="CN23" s="51">
        <f t="shared" si="133"/>
        <v>135104535.31826252</v>
      </c>
      <c r="CO23" s="51">
        <f t="shared" si="133"/>
        <v>136270255.50826254</v>
      </c>
      <c r="CP23" s="51">
        <f t="shared" si="133"/>
        <v>137433138.98826253</v>
      </c>
      <c r="CQ23" s="51">
        <f t="shared" si="133"/>
        <v>138593185.76826254</v>
      </c>
      <c r="CR23" s="51">
        <f t="shared" si="133"/>
        <v>139750395.83826253</v>
      </c>
      <c r="CS23" s="51">
        <f t="shared" si="133"/>
        <v>140904769.19826254</v>
      </c>
      <c r="CT23" s="51">
        <f t="shared" si="133"/>
        <v>142056305.85826254</v>
      </c>
      <c r="CU23" s="51">
        <f t="shared" si="133"/>
        <v>143205005.80826253</v>
      </c>
      <c r="CV23" s="51">
        <f t="shared" si="133"/>
        <v>144350889.49826252</v>
      </c>
      <c r="CW23" s="51">
        <f t="shared" si="133"/>
        <v>145493956.92826253</v>
      </c>
      <c r="CX23" s="51">
        <f t="shared" si="133"/>
        <v>146634208.08826253</v>
      </c>
      <c r="CY23" s="51">
        <f t="shared" si="133"/>
        <v>146334772.97826251</v>
      </c>
      <c r="CZ23" s="51">
        <f t="shared" si="133"/>
        <v>146031985.17826253</v>
      </c>
      <c r="DA23" s="51">
        <f t="shared" si="133"/>
        <v>145725844.67826253</v>
      </c>
      <c r="DB23" s="51">
        <f t="shared" si="133"/>
        <v>145416351.47826251</v>
      </c>
      <c r="DC23" s="51">
        <f t="shared" si="133"/>
        <v>145103505.58826253</v>
      </c>
      <c r="DD23" s="51">
        <f t="shared" si="133"/>
        <v>144787306.99826252</v>
      </c>
      <c r="DE23" s="51">
        <f t="shared" si="133"/>
        <v>144467755.70826253</v>
      </c>
      <c r="DF23" s="51">
        <f t="shared" si="133"/>
        <v>144144851.72826251</v>
      </c>
      <c r="DG23" s="51">
        <f t="shared" si="133"/>
        <v>143818595.04826254</v>
      </c>
      <c r="DH23" s="51">
        <f t="shared" si="133"/>
        <v>143492338.36826253</v>
      </c>
      <c r="DI23" s="51">
        <f t="shared" si="133"/>
        <v>143166081.68826252</v>
      </c>
      <c r="DJ23" s="51">
        <f t="shared" si="133"/>
        <v>142839825.00826252</v>
      </c>
      <c r="DK23" s="51">
        <f t="shared" si="133"/>
        <v>142513568.32826251</v>
      </c>
      <c r="DL23" s="51">
        <f t="shared" si="133"/>
        <v>142187311.64826253</v>
      </c>
      <c r="DM23" s="51">
        <f t="shared" si="133"/>
        <v>141861054.96826252</v>
      </c>
      <c r="DN23" s="51">
        <f t="shared" si="133"/>
        <v>141534798.28826252</v>
      </c>
      <c r="DO23" s="51">
        <f t="shared" si="133"/>
        <v>141208541.60826254</v>
      </c>
      <c r="DP23" s="51">
        <f t="shared" si="133"/>
        <v>140882284.92826253</v>
      </c>
      <c r="DQ23" s="51">
        <f t="shared" si="133"/>
        <v>140556028.24826252</v>
      </c>
      <c r="DR23" s="51">
        <f t="shared" si="133"/>
        <v>140229771.56826252</v>
      </c>
      <c r="DS23" s="51">
        <f t="shared" si="133"/>
        <v>139903514.88826251</v>
      </c>
      <c r="DT23" s="51">
        <f t="shared" si="133"/>
        <v>139577258.20826253</v>
      </c>
      <c r="DU23" s="51">
        <f t="shared" si="133"/>
        <v>139251001.52826253</v>
      </c>
      <c r="DV23" s="51">
        <f t="shared" si="133"/>
        <v>138924744.84826252</v>
      </c>
      <c r="DW23" s="11"/>
      <c r="EB23" s="8"/>
      <c r="EC23" s="20" t="s">
        <v>189</v>
      </c>
      <c r="ED23" s="3">
        <f t="shared" ref="ED23:ED32" si="134">ED22</f>
        <v>0</v>
      </c>
      <c r="EE23" s="31">
        <f t="shared" si="130"/>
        <v>2.6666666666666666E-3</v>
      </c>
      <c r="EF23" s="3">
        <f t="shared" ref="EF23:EF32" si="135">ROUND((ED22*EE23),0)</f>
        <v>0</v>
      </c>
      <c r="EG23" s="3">
        <f t="shared" ref="EG23:EG32" si="136">ROUND(+EG22+EF23,0)</f>
        <v>0</v>
      </c>
    </row>
    <row r="24" spans="1:140" x14ac:dyDescent="0.25">
      <c r="A24" s="49"/>
      <c r="F24" s="167">
        <v>0</v>
      </c>
      <c r="EB24" s="8"/>
      <c r="EC24" s="20" t="s">
        <v>190</v>
      </c>
      <c r="ED24" s="3">
        <f t="shared" si="134"/>
        <v>0</v>
      </c>
      <c r="EE24" s="31">
        <f t="shared" si="130"/>
        <v>2.6666666666666666E-3</v>
      </c>
      <c r="EF24" s="3">
        <f t="shared" si="135"/>
        <v>0</v>
      </c>
      <c r="EG24" s="3">
        <f t="shared" si="136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23862356</v>
      </c>
      <c r="H25" s="3">
        <f t="shared" ref="H25:R25" si="137">ROUND((+G23+H23)/2,0)</f>
        <v>25099407</v>
      </c>
      <c r="I25" s="3">
        <f t="shared" si="137"/>
        <v>26373884</v>
      </c>
      <c r="J25" s="3">
        <f t="shared" si="137"/>
        <v>27869801</v>
      </c>
      <c r="K25" s="3">
        <f t="shared" si="137"/>
        <v>28904729</v>
      </c>
      <c r="L25" s="3">
        <f t="shared" si="137"/>
        <v>29881543</v>
      </c>
      <c r="M25" s="3">
        <f t="shared" si="137"/>
        <v>31270458</v>
      </c>
      <c r="N25" s="3">
        <f t="shared" si="137"/>
        <v>32589547</v>
      </c>
      <c r="O25" s="3">
        <f t="shared" si="137"/>
        <v>33903654</v>
      </c>
      <c r="P25" s="3">
        <f t="shared" si="137"/>
        <v>35411496</v>
      </c>
      <c r="Q25" s="3">
        <f t="shared" si="137"/>
        <v>36981074</v>
      </c>
      <c r="R25" s="3">
        <f t="shared" si="137"/>
        <v>38422687</v>
      </c>
      <c r="S25" s="3">
        <f t="shared" ref="S25" si="138">ROUND((+R23+S23)/2,0)</f>
        <v>39780839</v>
      </c>
      <c r="T25" s="3">
        <f t="shared" ref="T25" si="139">ROUND((+S23+T23)/2,0)</f>
        <v>41202434</v>
      </c>
      <c r="U25" s="3">
        <f t="shared" ref="U25" si="140">ROUND((+T23+U23)/2,0)</f>
        <v>42571499</v>
      </c>
      <c r="V25" s="3">
        <f t="shared" ref="V25" si="141">ROUND((+U23+V23)/2,0)</f>
        <v>43970153</v>
      </c>
      <c r="W25" s="3">
        <f t="shared" ref="W25" si="142">ROUND((+V23+W23)/2,0)</f>
        <v>45513971</v>
      </c>
      <c r="X25" s="3">
        <f t="shared" ref="X25" si="143">ROUND((+W23+X23)/2,0)</f>
        <v>46992650</v>
      </c>
      <c r="Y25" s="3">
        <f t="shared" ref="Y25" si="144">ROUND((+X23+Y23)/2,0)</f>
        <v>48396839</v>
      </c>
      <c r="Z25" s="3">
        <f t="shared" ref="Z25" si="145">ROUND((+Y23+Z23)/2,0)</f>
        <v>49657157</v>
      </c>
      <c r="AA25" s="3">
        <f t="shared" ref="AA25" si="146">ROUND((+Z23+AA23)/2,0)</f>
        <v>50942521</v>
      </c>
      <c r="AB25" s="3">
        <f t="shared" ref="AB25" si="147">ROUND((+AA23+AB23)/2,0)</f>
        <v>52393956</v>
      </c>
      <c r="AC25" s="3">
        <f t="shared" ref="AC25" si="148">ROUND((+AB23+AC23)/2,0)</f>
        <v>53937682</v>
      </c>
      <c r="AD25" s="3">
        <f t="shared" ref="AD25" si="149">ROUND((+AC23+AD23)/2,0)</f>
        <v>55147865</v>
      </c>
      <c r="AE25" s="3">
        <f t="shared" ref="AE25" si="150">ROUND((+AD23+AE23)/2,0)</f>
        <v>56240290</v>
      </c>
      <c r="AF25" s="3">
        <f t="shared" ref="AF25" si="151">ROUND((+AE23+AF23)/2,0)</f>
        <v>57597342</v>
      </c>
      <c r="AG25" s="3">
        <f t="shared" ref="AG25" si="152">ROUND((+AF23+AG23)/2,0)</f>
        <v>58952910</v>
      </c>
      <c r="AH25" s="3">
        <f t="shared" ref="AH25" si="153">ROUND((+AG23+AH23)/2,0)</f>
        <v>60306994</v>
      </c>
      <c r="AI25" s="3">
        <f t="shared" ref="AI25" si="154">ROUND((+AH23+AI23)/2,0)</f>
        <v>61659595</v>
      </c>
      <c r="AJ25" s="3">
        <f t="shared" ref="AJ25" si="155">ROUND((+AI23+AJ23)/2,0)</f>
        <v>63010713</v>
      </c>
      <c r="AK25" s="3">
        <f t="shared" ref="AK25" si="156">ROUND((+AJ23+AK23)/2,0)</f>
        <v>64360347</v>
      </c>
      <c r="AL25" s="3">
        <f t="shared" ref="AL25" si="157">ROUND((+AK23+AL23)/2,0)</f>
        <v>65708498</v>
      </c>
      <c r="AM25" s="3">
        <f t="shared" ref="AM25" si="158">ROUND((+AL23+AM23)/2,0)</f>
        <v>67055165</v>
      </c>
      <c r="AN25" s="3">
        <f t="shared" ref="AN25" si="159">ROUND((+AM23+AN23)/2,0)</f>
        <v>68399657</v>
      </c>
      <c r="AO25" s="3">
        <f t="shared" ref="AO25" si="160">ROUND((+AN23+AO23)/2,0)</f>
        <v>69741285</v>
      </c>
      <c r="AP25" s="3">
        <f t="shared" ref="AP25" si="161">ROUND((+AO23+AP23)/2,0)</f>
        <v>71080049</v>
      </c>
      <c r="AQ25" s="3">
        <f t="shared" ref="AQ25" si="162">ROUND((+AP23+AQ23)/2,0)</f>
        <v>72431647</v>
      </c>
      <c r="AR25" s="3">
        <f t="shared" ref="AR25" si="163">ROUND((+AQ23+AR23)/2,0)</f>
        <v>73796086</v>
      </c>
      <c r="AS25" s="3">
        <f t="shared" ref="AS25" si="164">ROUND((+AR23+AS23)/2,0)</f>
        <v>75157672</v>
      </c>
      <c r="AT25" s="3">
        <f t="shared" ref="AT25" si="165">ROUND((+AS23+AT23)/2,0)</f>
        <v>76516405</v>
      </c>
      <c r="AU25" s="3">
        <f t="shared" ref="AU25" si="166">ROUND((+AT23+AU23)/2,0)</f>
        <v>77872285</v>
      </c>
      <c r="AV25" s="3">
        <f t="shared" ref="AV25" si="167">ROUND((+AU23+AV23)/2,0)</f>
        <v>79225311</v>
      </c>
      <c r="AW25" s="3">
        <f t="shared" ref="AW25" si="168">ROUND((+AV23+AW23)/2,0)</f>
        <v>80575485</v>
      </c>
      <c r="AX25" s="3">
        <f t="shared" ref="AX25" si="169">ROUND((+AW23+AX23)/2,0)</f>
        <v>81922805</v>
      </c>
      <c r="AY25" s="3">
        <f t="shared" ref="AY25" si="170">ROUND((+AX23+AY23)/2,0)</f>
        <v>83267272</v>
      </c>
      <c r="AZ25" s="3">
        <f t="shared" ref="AZ25" si="171">ROUND((+AY23+AZ23)/2,0)</f>
        <v>84608850</v>
      </c>
      <c r="BA25" s="3">
        <f t="shared" ref="BA25" si="172">ROUND((+AZ23+BA23)/2,0)</f>
        <v>85947501</v>
      </c>
      <c r="BB25" s="3">
        <f t="shared" ref="BB25" si="173">ROUND((+BA23+BB23)/2,0)</f>
        <v>87283225</v>
      </c>
      <c r="BC25" s="3">
        <f t="shared" ref="BC25" si="174">ROUND((+BB23+BC23)/2,0)</f>
        <v>88629493</v>
      </c>
      <c r="BD25" s="3">
        <f t="shared" ref="BD25" si="175">ROUND((+BC23+BD23)/2,0)</f>
        <v>89986310</v>
      </c>
      <c r="BE25" s="3">
        <f t="shared" ref="BE25" si="176">ROUND((+BD23+BE23)/2,0)</f>
        <v>91340211</v>
      </c>
      <c r="BF25" s="3">
        <f t="shared" ref="BF25" si="177">ROUND((+BE23+BF23)/2,0)</f>
        <v>92691195</v>
      </c>
      <c r="BG25" s="3">
        <f t="shared" ref="BG25" si="178">ROUND((+BF23+BG23)/2,0)</f>
        <v>94039262</v>
      </c>
      <c r="BH25" s="3">
        <f t="shared" ref="BH25" si="179">ROUND((+BG23+BH23)/2,0)</f>
        <v>95384414</v>
      </c>
      <c r="BI25" s="3">
        <f t="shared" ref="BI25" si="180">ROUND((+BH23+BI23)/2,0)</f>
        <v>96726648</v>
      </c>
      <c r="BJ25" s="3">
        <f t="shared" ref="BJ25" si="181">ROUND((+BI23+BJ23)/2,0)</f>
        <v>98065967</v>
      </c>
      <c r="BK25" s="3">
        <f t="shared" ref="BK25" si="182">ROUND((+BJ23+BK23)/2,0)</f>
        <v>99402369</v>
      </c>
      <c r="BL25" s="3">
        <f t="shared" ref="BL25" si="183">ROUND((+BK23+BL23)/2,0)</f>
        <v>100735824</v>
      </c>
      <c r="BM25" s="3">
        <f t="shared" ref="BM25" si="184">ROUND((+BL23+BM23)/2,0)</f>
        <v>102066299</v>
      </c>
      <c r="BN25" s="3">
        <f t="shared" ref="BN25" si="185">ROUND((+BM23+BN23)/2,0)</f>
        <v>103393795</v>
      </c>
      <c r="BO25" s="3">
        <f>ROUND((+BN23+BO23)/2,0)</f>
        <v>104662047</v>
      </c>
      <c r="BP25" s="3">
        <f t="shared" ref="BP25" si="186">ROUND((+BO23+BP23)/2,0)</f>
        <v>105871033</v>
      </c>
      <c r="BQ25" s="3">
        <f t="shared" ref="BQ25" si="187">ROUND((+BP23+BQ23)/2,0)</f>
        <v>107076999</v>
      </c>
      <c r="BR25" s="3">
        <f t="shared" ref="BR25" si="188">ROUND((+BQ23+BR23)/2,0)</f>
        <v>108279943</v>
      </c>
      <c r="BS25" s="3">
        <f t="shared" ref="BS25" si="189">ROUND((+BR23+BS23)/2,0)</f>
        <v>109479866</v>
      </c>
      <c r="BT25" s="3">
        <f t="shared" ref="BT25" si="190">ROUND((+BS23+BT23)/2,0)</f>
        <v>110676767</v>
      </c>
      <c r="BU25" s="3">
        <f t="shared" ref="BU25" si="191">ROUND((+BT23+BU23)/2,0)</f>
        <v>111870648</v>
      </c>
      <c r="BV25" s="3">
        <f t="shared" ref="BV25" si="192">ROUND((+BU23+BV23)/2,0)</f>
        <v>113061507</v>
      </c>
      <c r="BW25" s="3">
        <f t="shared" ref="BW25" si="193">ROUND((+BV23+BW23)/2,0)</f>
        <v>114249345</v>
      </c>
      <c r="BX25" s="3">
        <f t="shared" ref="BX25" si="194">ROUND((+BW23+BX23)/2,0)</f>
        <v>115434293</v>
      </c>
      <c r="BY25" s="3">
        <f t="shared" ref="BY25" si="195">ROUND((+BX23+BY23)/2,0)</f>
        <v>116616482</v>
      </c>
      <c r="BZ25" s="3">
        <f t="shared" ref="BZ25" si="196">ROUND((+BY23+BZ23)/2,0)</f>
        <v>117795913</v>
      </c>
      <c r="CA25" s="3">
        <f t="shared" ref="CA25" si="197">ROUND((+BZ23+CA23)/2,0)</f>
        <v>118991660</v>
      </c>
      <c r="CB25" s="3">
        <f t="shared" ref="CB25" si="198">ROUND((+CA23+CB23)/2,0)</f>
        <v>120203730</v>
      </c>
      <c r="CC25" s="3">
        <f t="shared" ref="CC25" si="199">ROUND((+CB23+CC23)/2,0)</f>
        <v>121413056</v>
      </c>
      <c r="CD25" s="3">
        <f t="shared" ref="CD25" si="200">ROUND((+CC23+CD23)/2,0)</f>
        <v>122619638</v>
      </c>
      <c r="CE25" s="3">
        <f t="shared" ref="CE25" si="201">ROUND((+CD23+CE23)/2,0)</f>
        <v>123823475</v>
      </c>
      <c r="CF25" s="3">
        <f t="shared" ref="CF25" si="202">ROUND((+CE23+CF23)/2,0)</f>
        <v>125024568</v>
      </c>
      <c r="CG25" s="3">
        <f t="shared" ref="CG25" si="203">ROUND((+CF23+CG23)/2,0)</f>
        <v>126222916</v>
      </c>
      <c r="CH25" s="3">
        <f t="shared" ref="CH25" si="204">ROUND((+CG23+CH23)/2,0)</f>
        <v>127418520</v>
      </c>
      <c r="CI25" s="3">
        <f t="shared" ref="CI25" si="205">ROUND((+CH23+CI23)/2,0)</f>
        <v>128611380</v>
      </c>
      <c r="CJ25" s="3">
        <f t="shared" ref="CJ25" si="206">ROUND((+CI23+CJ23)/2,0)</f>
        <v>129801450</v>
      </c>
      <c r="CK25" s="3">
        <f t="shared" ref="CK25" si="207">ROUND((+CJ23+CK23)/2,0)</f>
        <v>130988688</v>
      </c>
      <c r="CL25" s="3">
        <f t="shared" ref="CL25" si="208">ROUND((+CK23+CL23)/2,0)</f>
        <v>132173091</v>
      </c>
      <c r="CM25" s="3">
        <f t="shared" ref="CM25" si="209">ROUND((+CL23+CM23)/2,0)</f>
        <v>133350282</v>
      </c>
      <c r="CN25" s="3">
        <f t="shared" ref="CN25" si="210">ROUND((+CM23+CN23)/2,0)</f>
        <v>134520257</v>
      </c>
      <c r="CO25" s="3">
        <f t="shared" ref="CO25" si="211">ROUND((+CN23+CO23)/2,0)</f>
        <v>135687395</v>
      </c>
      <c r="CP25" s="3">
        <f t="shared" ref="CP25" si="212">ROUND((+CO23+CP23)/2,0)</f>
        <v>136851697</v>
      </c>
      <c r="CQ25" s="3">
        <f t="shared" ref="CQ25" si="213">ROUND((+CP23+CQ23)/2,0)</f>
        <v>138013162</v>
      </c>
      <c r="CR25" s="3">
        <f t="shared" ref="CR25" si="214">ROUND((+CQ23+CR23)/2,0)</f>
        <v>139171791</v>
      </c>
      <c r="CS25" s="3">
        <f t="shared" ref="CS25" si="215">ROUND((+CR23+CS23)/2,0)</f>
        <v>140327583</v>
      </c>
      <c r="CT25" s="3">
        <f t="shared" ref="CT25" si="216">ROUND((+CS23+CT23)/2,0)</f>
        <v>141480538</v>
      </c>
      <c r="CU25" s="3">
        <f t="shared" ref="CU25" si="217">ROUND((+CT23+CU23)/2,0)</f>
        <v>142630656</v>
      </c>
      <c r="CV25" s="3">
        <f t="shared" ref="CV25" si="218">ROUND((+CU23+CV23)/2,0)</f>
        <v>143777948</v>
      </c>
      <c r="CW25" s="3">
        <f t="shared" ref="CW25" si="219">ROUND((+CV23+CW23)/2,0)</f>
        <v>144922423</v>
      </c>
      <c r="CX25" s="3">
        <f t="shared" ref="CX25" si="220">ROUND((+CW23+CX23)/2,0)</f>
        <v>146064083</v>
      </c>
      <c r="CY25" s="3">
        <f t="shared" ref="CY25" si="221">ROUND((+CX23+CY23)/2,0)</f>
        <v>146484491</v>
      </c>
      <c r="CZ25" s="3">
        <f t="shared" ref="CZ25" si="222">ROUND((+CY23+CZ23)/2,0)</f>
        <v>146183379</v>
      </c>
      <c r="DA25" s="3">
        <f t="shared" ref="DA25" si="223">ROUND((+CZ23+DA23)/2,0)</f>
        <v>145878915</v>
      </c>
      <c r="DB25" s="3">
        <f t="shared" ref="DB25" si="224">ROUND((+DA23+DB23)/2,0)</f>
        <v>145571098</v>
      </c>
      <c r="DC25" s="3">
        <f t="shared" ref="DC25" si="225">ROUND((+DB23+DC23)/2,0)</f>
        <v>145259929</v>
      </c>
      <c r="DD25" s="3">
        <f t="shared" ref="DD25" si="226">ROUND((+DC23+DD23)/2,0)</f>
        <v>144945406</v>
      </c>
      <c r="DE25" s="3">
        <f t="shared" ref="DE25" si="227">ROUND((+DD23+DE23)/2,0)</f>
        <v>144627531</v>
      </c>
      <c r="DF25" s="3">
        <f t="shared" ref="DF25" si="228">ROUND((+DE23+DF23)/2,0)</f>
        <v>144306304</v>
      </c>
      <c r="DG25" s="3">
        <f t="shared" ref="DG25" si="229">ROUND((+DF23+DG23)/2,0)</f>
        <v>143981723</v>
      </c>
      <c r="DH25" s="3">
        <f t="shared" ref="DH25" si="230">ROUND((+DG23+DH23)/2,0)</f>
        <v>143655467</v>
      </c>
      <c r="DI25" s="3">
        <f t="shared" ref="DI25" si="231">ROUND((+DH23+DI23)/2,0)</f>
        <v>143329210</v>
      </c>
      <c r="DJ25" s="3">
        <f t="shared" ref="DJ25" si="232">ROUND((+DI23+DJ23)/2,0)</f>
        <v>143002953</v>
      </c>
      <c r="DK25" s="3">
        <f t="shared" ref="DK25" si="233">ROUND((+DJ23+DK23)/2,0)</f>
        <v>142676697</v>
      </c>
      <c r="DL25" s="3">
        <f t="shared" ref="DL25" si="234">ROUND((+DK23+DL23)/2,0)</f>
        <v>142350440</v>
      </c>
      <c r="DM25" s="3">
        <f t="shared" ref="DM25" si="235">ROUND((+DL23+DM23)/2,0)</f>
        <v>142024183</v>
      </c>
      <c r="DN25" s="3">
        <f t="shared" ref="DN25" si="236">ROUND((+DM23+DN23)/2,0)</f>
        <v>141697927</v>
      </c>
      <c r="DO25" s="3">
        <f t="shared" ref="DO25" si="237">ROUND((+DN23+DO23)/2,0)</f>
        <v>141371670</v>
      </c>
      <c r="DP25" s="3">
        <f t="shared" ref="DP25" si="238">ROUND((+DO23+DP23)/2,0)</f>
        <v>141045413</v>
      </c>
      <c r="DQ25" s="3">
        <f t="shared" ref="DQ25" si="239">ROUND((+DP23+DQ23)/2,0)</f>
        <v>140719157</v>
      </c>
      <c r="DR25" s="3">
        <f t="shared" ref="DR25" si="240">ROUND((+DQ23+DR23)/2,0)</f>
        <v>140392900</v>
      </c>
      <c r="DS25" s="3">
        <f t="shared" ref="DS25" si="241">ROUND((+DR23+DS23)/2,0)</f>
        <v>140066643</v>
      </c>
      <c r="DT25" s="3">
        <f t="shared" ref="DT25" si="242">ROUND((+DS23+DT23)/2,0)</f>
        <v>139740387</v>
      </c>
      <c r="DU25" s="3">
        <f t="shared" ref="DU25" si="243">ROUND((+DT23+DU23)/2,0)</f>
        <v>139414130</v>
      </c>
      <c r="DV25" s="3">
        <f t="shared" ref="DV25" si="244">ROUND((+DU23+DV23)/2,0)</f>
        <v>139087873</v>
      </c>
      <c r="EB25" s="8"/>
      <c r="EC25" s="20" t="s">
        <v>191</v>
      </c>
      <c r="ED25" s="3">
        <f t="shared" si="134"/>
        <v>0</v>
      </c>
      <c r="EE25" s="31">
        <f t="shared" si="130"/>
        <v>2.6666666666666666E-3</v>
      </c>
      <c r="EF25" s="3">
        <f t="shared" si="135"/>
        <v>0</v>
      </c>
      <c r="EG25" s="3">
        <f t="shared" si="136"/>
        <v>0</v>
      </c>
    </row>
    <row r="26" spans="1:140" x14ac:dyDescent="0.25">
      <c r="A26" s="49"/>
      <c r="DX26" s="52"/>
      <c r="EB26" s="8"/>
      <c r="EC26" s="20" t="s">
        <v>192</v>
      </c>
      <c r="ED26" s="3">
        <f t="shared" si="134"/>
        <v>0</v>
      </c>
      <c r="EE26" s="31">
        <f t="shared" si="130"/>
        <v>2.6666666666666666E-3</v>
      </c>
      <c r="EF26" s="3">
        <f t="shared" si="135"/>
        <v>0</v>
      </c>
      <c r="EG26" s="3">
        <f t="shared" si="13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20" t="s">
        <v>193</v>
      </c>
      <c r="ED27" s="3">
        <f t="shared" si="134"/>
        <v>0</v>
      </c>
      <c r="EE27" s="31">
        <f t="shared" si="130"/>
        <v>2.6666666666666666E-3</v>
      </c>
      <c r="EF27" s="3">
        <f t="shared" si="135"/>
        <v>0</v>
      </c>
      <c r="EG27" s="3">
        <f t="shared" si="13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124876</v>
      </c>
      <c r="H28" s="36">
        <f t="shared" ref="H28:BS28" si="245">ROUND(+H25*(H61)/12,0)</f>
        <v>131349</v>
      </c>
      <c r="I28" s="36">
        <f t="shared" si="245"/>
        <v>138019</v>
      </c>
      <c r="J28" s="36">
        <f t="shared" si="245"/>
        <v>145847</v>
      </c>
      <c r="K28" s="36">
        <f t="shared" si="245"/>
        <v>151263</v>
      </c>
      <c r="L28" s="36">
        <f t="shared" si="245"/>
        <v>156375</v>
      </c>
      <c r="M28" s="36">
        <f t="shared" si="245"/>
        <v>163644</v>
      </c>
      <c r="N28" s="36">
        <f t="shared" si="245"/>
        <v>170547</v>
      </c>
      <c r="O28" s="36">
        <f t="shared" si="245"/>
        <v>177423</v>
      </c>
      <c r="P28" s="36">
        <f t="shared" si="245"/>
        <v>185314</v>
      </c>
      <c r="Q28" s="36">
        <f t="shared" si="245"/>
        <v>193528</v>
      </c>
      <c r="R28" s="36">
        <f t="shared" si="245"/>
        <v>201072</v>
      </c>
      <c r="S28" s="36">
        <f t="shared" si="245"/>
        <v>208180</v>
      </c>
      <c r="T28" s="36">
        <f t="shared" si="245"/>
        <v>215619</v>
      </c>
      <c r="U28" s="36">
        <f t="shared" si="245"/>
        <v>222784</v>
      </c>
      <c r="V28" s="36">
        <f t="shared" si="245"/>
        <v>230103</v>
      </c>
      <c r="W28" s="36">
        <f t="shared" si="245"/>
        <v>238182</v>
      </c>
      <c r="X28" s="36">
        <f t="shared" si="245"/>
        <v>245920</v>
      </c>
      <c r="Y28" s="36">
        <f t="shared" si="245"/>
        <v>253269</v>
      </c>
      <c r="Z28" s="36">
        <f t="shared" si="245"/>
        <v>259864</v>
      </c>
      <c r="AA28" s="36">
        <f t="shared" si="245"/>
        <v>266591</v>
      </c>
      <c r="AB28" s="36">
        <f t="shared" si="245"/>
        <v>274186</v>
      </c>
      <c r="AC28" s="36">
        <f t="shared" si="245"/>
        <v>282265</v>
      </c>
      <c r="AD28" s="36">
        <f t="shared" si="245"/>
        <v>288598</v>
      </c>
      <c r="AE28" s="36">
        <f t="shared" si="245"/>
        <v>294315</v>
      </c>
      <c r="AF28" s="36">
        <f t="shared" si="245"/>
        <v>301416</v>
      </c>
      <c r="AG28" s="36">
        <f t="shared" si="245"/>
        <v>308510</v>
      </c>
      <c r="AH28" s="36">
        <f t="shared" si="245"/>
        <v>315597</v>
      </c>
      <c r="AI28" s="36">
        <f t="shared" si="245"/>
        <v>322675</v>
      </c>
      <c r="AJ28" s="36">
        <f t="shared" si="245"/>
        <v>329746</v>
      </c>
      <c r="AK28" s="36">
        <f t="shared" si="245"/>
        <v>336808</v>
      </c>
      <c r="AL28" s="36">
        <f t="shared" si="245"/>
        <v>343864</v>
      </c>
      <c r="AM28" s="36">
        <f t="shared" si="245"/>
        <v>350911</v>
      </c>
      <c r="AN28" s="36">
        <f t="shared" si="245"/>
        <v>357947</v>
      </c>
      <c r="AO28" s="36">
        <f t="shared" si="245"/>
        <v>364968</v>
      </c>
      <c r="AP28" s="36">
        <f t="shared" si="245"/>
        <v>371974</v>
      </c>
      <c r="AQ28" s="36">
        <f t="shared" si="245"/>
        <v>379047</v>
      </c>
      <c r="AR28" s="36">
        <f t="shared" si="245"/>
        <v>386187</v>
      </c>
      <c r="AS28" s="36">
        <f t="shared" si="245"/>
        <v>393313</v>
      </c>
      <c r="AT28" s="36">
        <f t="shared" si="245"/>
        <v>400423</v>
      </c>
      <c r="AU28" s="36">
        <f t="shared" si="245"/>
        <v>407519</v>
      </c>
      <c r="AV28" s="36">
        <f t="shared" si="245"/>
        <v>414599</v>
      </c>
      <c r="AW28" s="36">
        <f t="shared" si="245"/>
        <v>421665</v>
      </c>
      <c r="AX28" s="36">
        <f t="shared" si="245"/>
        <v>428716</v>
      </c>
      <c r="AY28" s="36">
        <f t="shared" si="245"/>
        <v>435752</v>
      </c>
      <c r="AZ28" s="36">
        <f t="shared" si="245"/>
        <v>442772</v>
      </c>
      <c r="BA28" s="36">
        <f t="shared" si="245"/>
        <v>449778</v>
      </c>
      <c r="BB28" s="36">
        <f t="shared" si="245"/>
        <v>456768</v>
      </c>
      <c r="BC28" s="36">
        <f t="shared" si="245"/>
        <v>463813</v>
      </c>
      <c r="BD28" s="36">
        <f t="shared" si="245"/>
        <v>470913</v>
      </c>
      <c r="BE28" s="36">
        <f t="shared" si="245"/>
        <v>477999</v>
      </c>
      <c r="BF28" s="36">
        <f t="shared" si="245"/>
        <v>485068</v>
      </c>
      <c r="BG28" s="36">
        <f t="shared" si="245"/>
        <v>492123</v>
      </c>
      <c r="BH28" s="36">
        <f t="shared" si="245"/>
        <v>499163</v>
      </c>
      <c r="BI28" s="36">
        <f t="shared" si="245"/>
        <v>506187</v>
      </c>
      <c r="BJ28" s="36">
        <f t="shared" si="245"/>
        <v>513196</v>
      </c>
      <c r="BK28" s="36">
        <f t="shared" si="245"/>
        <v>520189</v>
      </c>
      <c r="BL28" s="36">
        <f t="shared" si="245"/>
        <v>527167</v>
      </c>
      <c r="BM28" s="36">
        <f t="shared" si="245"/>
        <v>534130</v>
      </c>
      <c r="BN28" s="36">
        <f t="shared" si="245"/>
        <v>541077</v>
      </c>
      <c r="BO28" s="36">
        <f t="shared" si="245"/>
        <v>547714</v>
      </c>
      <c r="BP28" s="36">
        <f t="shared" si="245"/>
        <v>554041</v>
      </c>
      <c r="BQ28" s="36">
        <f t="shared" si="245"/>
        <v>560352</v>
      </c>
      <c r="BR28" s="36">
        <f t="shared" si="245"/>
        <v>566647</v>
      </c>
      <c r="BS28" s="36">
        <f t="shared" si="245"/>
        <v>572926</v>
      </c>
      <c r="BT28" s="36">
        <f t="shared" ref="BT28:DV28" si="246">ROUND(+BT25*(BT61)/12,0)</f>
        <v>579190</v>
      </c>
      <c r="BU28" s="36">
        <f t="shared" si="246"/>
        <v>585438</v>
      </c>
      <c r="BV28" s="36">
        <f t="shared" si="246"/>
        <v>591670</v>
      </c>
      <c r="BW28" s="36">
        <f t="shared" si="246"/>
        <v>597886</v>
      </c>
      <c r="BX28" s="36">
        <f t="shared" si="246"/>
        <v>604087</v>
      </c>
      <c r="BY28" s="36">
        <f t="shared" si="246"/>
        <v>610273</v>
      </c>
      <c r="BZ28" s="36">
        <f t="shared" si="246"/>
        <v>616446</v>
      </c>
      <c r="CA28" s="36">
        <f t="shared" si="246"/>
        <v>622703</v>
      </c>
      <c r="CB28" s="36">
        <f t="shared" si="246"/>
        <v>629046</v>
      </c>
      <c r="CC28" s="36">
        <f t="shared" si="246"/>
        <v>635375</v>
      </c>
      <c r="CD28" s="36">
        <f t="shared" si="246"/>
        <v>641689</v>
      </c>
      <c r="CE28" s="36">
        <f t="shared" si="246"/>
        <v>647989</v>
      </c>
      <c r="CF28" s="36">
        <f t="shared" si="246"/>
        <v>654274</v>
      </c>
      <c r="CG28" s="36">
        <f t="shared" si="246"/>
        <v>660546</v>
      </c>
      <c r="CH28" s="36">
        <f t="shared" si="246"/>
        <v>666802</v>
      </c>
      <c r="CI28" s="36">
        <f t="shared" si="246"/>
        <v>673045</v>
      </c>
      <c r="CJ28" s="36">
        <f t="shared" si="246"/>
        <v>679273</v>
      </c>
      <c r="CK28" s="36">
        <f t="shared" si="246"/>
        <v>685486</v>
      </c>
      <c r="CL28" s="36">
        <f t="shared" si="246"/>
        <v>691684</v>
      </c>
      <c r="CM28" s="36">
        <f t="shared" si="246"/>
        <v>697844</v>
      </c>
      <c r="CN28" s="36">
        <f t="shared" si="246"/>
        <v>703967</v>
      </c>
      <c r="CO28" s="36">
        <f t="shared" si="246"/>
        <v>710075</v>
      </c>
      <c r="CP28" s="36">
        <f t="shared" si="246"/>
        <v>716168</v>
      </c>
      <c r="CQ28" s="36">
        <f t="shared" si="246"/>
        <v>722246</v>
      </c>
      <c r="CR28" s="36">
        <f t="shared" si="246"/>
        <v>728309</v>
      </c>
      <c r="CS28" s="36">
        <f t="shared" si="246"/>
        <v>734358</v>
      </c>
      <c r="CT28" s="36">
        <f t="shared" si="246"/>
        <v>740391</v>
      </c>
      <c r="CU28" s="36">
        <f t="shared" si="246"/>
        <v>746410</v>
      </c>
      <c r="CV28" s="36">
        <f t="shared" si="246"/>
        <v>752414</v>
      </c>
      <c r="CW28" s="36">
        <f t="shared" si="246"/>
        <v>758403</v>
      </c>
      <c r="CX28" s="36">
        <f t="shared" si="246"/>
        <v>764378</v>
      </c>
      <c r="CY28" s="36">
        <f t="shared" si="246"/>
        <v>766578</v>
      </c>
      <c r="CZ28" s="36">
        <f t="shared" si="246"/>
        <v>765002</v>
      </c>
      <c r="DA28" s="36">
        <f t="shared" si="246"/>
        <v>763409</v>
      </c>
      <c r="DB28" s="36">
        <f t="shared" si="246"/>
        <v>761798</v>
      </c>
      <c r="DC28" s="36">
        <f t="shared" si="246"/>
        <v>760169</v>
      </c>
      <c r="DD28" s="36">
        <f t="shared" si="246"/>
        <v>758523</v>
      </c>
      <c r="DE28" s="36">
        <f t="shared" si="246"/>
        <v>756860</v>
      </c>
      <c r="DF28" s="36">
        <f t="shared" si="246"/>
        <v>755179</v>
      </c>
      <c r="DG28" s="36">
        <f t="shared" si="246"/>
        <v>753480</v>
      </c>
      <c r="DH28" s="36">
        <f t="shared" si="246"/>
        <v>751773</v>
      </c>
      <c r="DI28" s="36">
        <f t="shared" si="246"/>
        <v>750066</v>
      </c>
      <c r="DJ28" s="36">
        <f t="shared" si="246"/>
        <v>748358</v>
      </c>
      <c r="DK28" s="36">
        <f t="shared" si="246"/>
        <v>746651</v>
      </c>
      <c r="DL28" s="36">
        <f t="shared" si="246"/>
        <v>744944</v>
      </c>
      <c r="DM28" s="36">
        <f t="shared" si="246"/>
        <v>743236</v>
      </c>
      <c r="DN28" s="36">
        <f t="shared" si="246"/>
        <v>741529</v>
      </c>
      <c r="DO28" s="36">
        <f t="shared" si="246"/>
        <v>739822</v>
      </c>
      <c r="DP28" s="36">
        <f t="shared" si="246"/>
        <v>738114</v>
      </c>
      <c r="DQ28" s="36">
        <f t="shared" si="246"/>
        <v>736407</v>
      </c>
      <c r="DR28" s="36">
        <f t="shared" si="246"/>
        <v>734699</v>
      </c>
      <c r="DS28" s="36">
        <f t="shared" si="246"/>
        <v>732992</v>
      </c>
      <c r="DT28" s="36">
        <f t="shared" si="246"/>
        <v>731285</v>
      </c>
      <c r="DU28" s="36">
        <f t="shared" si="246"/>
        <v>729577</v>
      </c>
      <c r="DV28" s="36">
        <f t="shared" si="246"/>
        <v>727870</v>
      </c>
      <c r="DW28" s="10">
        <f>SUM(G28:DV28)</f>
        <v>61558979</v>
      </c>
      <c r="DX28" s="24"/>
      <c r="EB28" s="8"/>
      <c r="EC28" s="20" t="s">
        <v>194</v>
      </c>
      <c r="ED28" s="3">
        <f t="shared" si="134"/>
        <v>0</v>
      </c>
      <c r="EE28" s="31">
        <f t="shared" si="130"/>
        <v>2.6666666666666666E-3</v>
      </c>
      <c r="EF28" s="3">
        <f t="shared" si="135"/>
        <v>0</v>
      </c>
      <c r="EG28" s="3">
        <f t="shared" si="136"/>
        <v>0</v>
      </c>
    </row>
    <row r="29" spans="1:140" x14ac:dyDescent="0.25">
      <c r="A29" s="49"/>
      <c r="B29" s="3" t="s">
        <v>433</v>
      </c>
      <c r="G29" s="3">
        <f>ROUND(+G25*(G62)/12,0)</f>
        <v>32518</v>
      </c>
      <c r="H29" s="3">
        <f t="shared" ref="H29:BS29" si="247">ROUND(+H25*(H62)/12,0)</f>
        <v>34204</v>
      </c>
      <c r="I29" s="3">
        <f t="shared" si="247"/>
        <v>35941</v>
      </c>
      <c r="J29" s="3">
        <f t="shared" si="247"/>
        <v>37980</v>
      </c>
      <c r="K29" s="3">
        <f t="shared" si="247"/>
        <v>39390</v>
      </c>
      <c r="L29" s="3">
        <f t="shared" si="247"/>
        <v>40721</v>
      </c>
      <c r="M29" s="3">
        <f t="shared" si="247"/>
        <v>42614</v>
      </c>
      <c r="N29" s="3">
        <f t="shared" si="247"/>
        <v>44411</v>
      </c>
      <c r="O29" s="3">
        <f t="shared" si="247"/>
        <v>46202</v>
      </c>
      <c r="P29" s="3">
        <f t="shared" si="247"/>
        <v>48257</v>
      </c>
      <c r="Q29" s="3">
        <f t="shared" si="247"/>
        <v>50396</v>
      </c>
      <c r="R29" s="3">
        <f t="shared" si="247"/>
        <v>52361</v>
      </c>
      <c r="S29" s="3">
        <f t="shared" si="247"/>
        <v>54211</v>
      </c>
      <c r="T29" s="3">
        <f t="shared" si="247"/>
        <v>56149</v>
      </c>
      <c r="U29" s="3">
        <f t="shared" si="247"/>
        <v>58014</v>
      </c>
      <c r="V29" s="3">
        <f t="shared" si="247"/>
        <v>59920</v>
      </c>
      <c r="W29" s="3">
        <f t="shared" si="247"/>
        <v>62024</v>
      </c>
      <c r="X29" s="3">
        <f t="shared" si="247"/>
        <v>64039</v>
      </c>
      <c r="Y29" s="3">
        <f t="shared" si="247"/>
        <v>65953</v>
      </c>
      <c r="Z29" s="3">
        <f t="shared" si="247"/>
        <v>67670</v>
      </c>
      <c r="AA29" s="3">
        <f t="shared" si="247"/>
        <v>69422</v>
      </c>
      <c r="AB29" s="3">
        <f t="shared" si="247"/>
        <v>71400</v>
      </c>
      <c r="AC29" s="3">
        <f t="shared" si="247"/>
        <v>73504</v>
      </c>
      <c r="AD29" s="3">
        <f t="shared" si="247"/>
        <v>75153</v>
      </c>
      <c r="AE29" s="3">
        <f t="shared" si="247"/>
        <v>76641</v>
      </c>
      <c r="AF29" s="3">
        <f t="shared" si="247"/>
        <v>78491</v>
      </c>
      <c r="AG29" s="3">
        <f t="shared" si="247"/>
        <v>80338</v>
      </c>
      <c r="AH29" s="3">
        <f t="shared" si="247"/>
        <v>82183</v>
      </c>
      <c r="AI29" s="3">
        <f t="shared" si="247"/>
        <v>84027</v>
      </c>
      <c r="AJ29" s="3">
        <f t="shared" si="247"/>
        <v>85868</v>
      </c>
      <c r="AK29" s="3">
        <f t="shared" si="247"/>
        <v>87707</v>
      </c>
      <c r="AL29" s="3">
        <f t="shared" si="247"/>
        <v>89544</v>
      </c>
      <c r="AM29" s="3">
        <f t="shared" si="247"/>
        <v>91379</v>
      </c>
      <c r="AN29" s="3">
        <f t="shared" si="247"/>
        <v>93212</v>
      </c>
      <c r="AO29" s="3">
        <f t="shared" si="247"/>
        <v>95040</v>
      </c>
      <c r="AP29" s="3">
        <f t="shared" si="247"/>
        <v>96864</v>
      </c>
      <c r="AQ29" s="3">
        <f t="shared" si="247"/>
        <v>98706</v>
      </c>
      <c r="AR29" s="3">
        <f t="shared" si="247"/>
        <v>100566</v>
      </c>
      <c r="AS29" s="3">
        <f t="shared" si="247"/>
        <v>102421</v>
      </c>
      <c r="AT29" s="3">
        <f t="shared" si="247"/>
        <v>104273</v>
      </c>
      <c r="AU29" s="3">
        <f t="shared" si="247"/>
        <v>106120</v>
      </c>
      <c r="AV29" s="3">
        <f t="shared" si="247"/>
        <v>107964</v>
      </c>
      <c r="AW29" s="3">
        <f t="shared" si="247"/>
        <v>109804</v>
      </c>
      <c r="AX29" s="3">
        <f t="shared" si="247"/>
        <v>111640</v>
      </c>
      <c r="AY29" s="3">
        <f t="shared" si="247"/>
        <v>113472</v>
      </c>
      <c r="AZ29" s="3">
        <f t="shared" si="247"/>
        <v>115301</v>
      </c>
      <c r="BA29" s="3">
        <f t="shared" si="247"/>
        <v>117125</v>
      </c>
      <c r="BB29" s="3">
        <f t="shared" si="247"/>
        <v>118945</v>
      </c>
      <c r="BC29" s="3">
        <f t="shared" si="247"/>
        <v>120780</v>
      </c>
      <c r="BD29" s="3">
        <f t="shared" si="247"/>
        <v>122629</v>
      </c>
      <c r="BE29" s="3">
        <f t="shared" si="247"/>
        <v>124474</v>
      </c>
      <c r="BF29" s="3">
        <f t="shared" si="247"/>
        <v>126315</v>
      </c>
      <c r="BG29" s="3">
        <f t="shared" si="247"/>
        <v>128152</v>
      </c>
      <c r="BH29" s="3">
        <f t="shared" si="247"/>
        <v>129985</v>
      </c>
      <c r="BI29" s="3">
        <f t="shared" si="247"/>
        <v>131814</v>
      </c>
      <c r="BJ29" s="3">
        <f t="shared" si="247"/>
        <v>133639</v>
      </c>
      <c r="BK29" s="3">
        <f t="shared" si="247"/>
        <v>135461</v>
      </c>
      <c r="BL29" s="3">
        <f t="shared" si="247"/>
        <v>137278</v>
      </c>
      <c r="BM29" s="3">
        <f t="shared" si="247"/>
        <v>139091</v>
      </c>
      <c r="BN29" s="3">
        <f t="shared" si="247"/>
        <v>140900</v>
      </c>
      <c r="BO29" s="3">
        <f t="shared" si="247"/>
        <v>142628</v>
      </c>
      <c r="BP29" s="3">
        <f t="shared" si="247"/>
        <v>144276</v>
      </c>
      <c r="BQ29" s="3">
        <f t="shared" si="247"/>
        <v>145919</v>
      </c>
      <c r="BR29" s="3">
        <f t="shared" si="247"/>
        <v>147558</v>
      </c>
      <c r="BS29" s="3">
        <f t="shared" si="247"/>
        <v>149194</v>
      </c>
      <c r="BT29" s="3">
        <f t="shared" ref="BT29:DV29" si="248">ROUND(+BT25*(BT62)/12,0)</f>
        <v>150825</v>
      </c>
      <c r="BU29" s="3">
        <f t="shared" si="248"/>
        <v>152452</v>
      </c>
      <c r="BV29" s="3">
        <f t="shared" si="248"/>
        <v>154075</v>
      </c>
      <c r="BW29" s="3">
        <f t="shared" si="248"/>
        <v>155693</v>
      </c>
      <c r="BX29" s="3">
        <f t="shared" si="248"/>
        <v>157308</v>
      </c>
      <c r="BY29" s="3">
        <f t="shared" si="248"/>
        <v>158919</v>
      </c>
      <c r="BZ29" s="3">
        <f t="shared" si="248"/>
        <v>160526</v>
      </c>
      <c r="CA29" s="3">
        <f t="shared" si="248"/>
        <v>162156</v>
      </c>
      <c r="CB29" s="3">
        <f t="shared" si="248"/>
        <v>163808</v>
      </c>
      <c r="CC29" s="3">
        <f t="shared" si="248"/>
        <v>165456</v>
      </c>
      <c r="CD29" s="3">
        <f t="shared" si="248"/>
        <v>167100</v>
      </c>
      <c r="CE29" s="3">
        <f t="shared" si="248"/>
        <v>168740</v>
      </c>
      <c r="CF29" s="3">
        <f t="shared" si="248"/>
        <v>170377</v>
      </c>
      <c r="CG29" s="3">
        <f t="shared" si="248"/>
        <v>172010</v>
      </c>
      <c r="CH29" s="3">
        <f t="shared" si="248"/>
        <v>173640</v>
      </c>
      <c r="CI29" s="3">
        <f t="shared" si="248"/>
        <v>175265</v>
      </c>
      <c r="CJ29" s="3">
        <f t="shared" si="248"/>
        <v>176887</v>
      </c>
      <c r="CK29" s="3">
        <f t="shared" si="248"/>
        <v>178505</v>
      </c>
      <c r="CL29" s="3">
        <f t="shared" si="248"/>
        <v>180119</v>
      </c>
      <c r="CM29" s="3">
        <f t="shared" si="248"/>
        <v>181723</v>
      </c>
      <c r="CN29" s="3">
        <f t="shared" si="248"/>
        <v>183317</v>
      </c>
      <c r="CO29" s="3">
        <f t="shared" si="248"/>
        <v>184908</v>
      </c>
      <c r="CP29" s="3">
        <f t="shared" si="248"/>
        <v>186495</v>
      </c>
      <c r="CQ29" s="3">
        <f t="shared" si="248"/>
        <v>188077</v>
      </c>
      <c r="CR29" s="3">
        <f t="shared" si="248"/>
        <v>189656</v>
      </c>
      <c r="CS29" s="3">
        <f t="shared" si="248"/>
        <v>191231</v>
      </c>
      <c r="CT29" s="3">
        <f t="shared" si="248"/>
        <v>192803</v>
      </c>
      <c r="CU29" s="3">
        <f t="shared" si="248"/>
        <v>194370</v>
      </c>
      <c r="CV29" s="3">
        <f t="shared" si="248"/>
        <v>195933</v>
      </c>
      <c r="CW29" s="3">
        <f t="shared" si="248"/>
        <v>197493</v>
      </c>
      <c r="CX29" s="3">
        <f t="shared" si="248"/>
        <v>199049</v>
      </c>
      <c r="CY29" s="3">
        <f t="shared" si="248"/>
        <v>199622</v>
      </c>
      <c r="CZ29" s="3">
        <f t="shared" si="248"/>
        <v>199211</v>
      </c>
      <c r="DA29" s="3">
        <f t="shared" si="248"/>
        <v>198796</v>
      </c>
      <c r="DB29" s="3">
        <f t="shared" si="248"/>
        <v>198377</v>
      </c>
      <c r="DC29" s="3">
        <f t="shared" si="248"/>
        <v>197953</v>
      </c>
      <c r="DD29" s="3">
        <f t="shared" si="248"/>
        <v>197524</v>
      </c>
      <c r="DE29" s="3">
        <f t="shared" si="248"/>
        <v>197091</v>
      </c>
      <c r="DF29" s="3">
        <f t="shared" si="248"/>
        <v>196653</v>
      </c>
      <c r="DG29" s="3">
        <f t="shared" si="248"/>
        <v>196211</v>
      </c>
      <c r="DH29" s="3">
        <f t="shared" si="248"/>
        <v>195766</v>
      </c>
      <c r="DI29" s="3">
        <f t="shared" si="248"/>
        <v>195322</v>
      </c>
      <c r="DJ29" s="3">
        <f t="shared" si="248"/>
        <v>194877</v>
      </c>
      <c r="DK29" s="3">
        <f t="shared" si="248"/>
        <v>194433</v>
      </c>
      <c r="DL29" s="3">
        <f t="shared" si="248"/>
        <v>193988</v>
      </c>
      <c r="DM29" s="3">
        <f t="shared" si="248"/>
        <v>193543</v>
      </c>
      <c r="DN29" s="3">
        <f t="shared" si="248"/>
        <v>193099</v>
      </c>
      <c r="DO29" s="3">
        <f t="shared" si="248"/>
        <v>192654</v>
      </c>
      <c r="DP29" s="3">
        <f t="shared" si="248"/>
        <v>192210</v>
      </c>
      <c r="DQ29" s="3">
        <f t="shared" si="248"/>
        <v>191765</v>
      </c>
      <c r="DR29" s="3">
        <f t="shared" si="248"/>
        <v>191320</v>
      </c>
      <c r="DS29" s="3">
        <f t="shared" si="248"/>
        <v>190876</v>
      </c>
      <c r="DT29" s="3">
        <f t="shared" si="248"/>
        <v>190431</v>
      </c>
      <c r="DU29" s="3">
        <f t="shared" si="248"/>
        <v>189987</v>
      </c>
      <c r="DV29" s="3">
        <f t="shared" si="248"/>
        <v>189542</v>
      </c>
      <c r="DW29" s="11">
        <f>SUM(G29:DV29)</f>
        <v>16030345</v>
      </c>
      <c r="EB29" s="8"/>
      <c r="EC29" s="20" t="s">
        <v>195</v>
      </c>
      <c r="ED29" s="3">
        <f t="shared" si="134"/>
        <v>0</v>
      </c>
      <c r="EE29" s="31">
        <f t="shared" si="130"/>
        <v>2.6666666666666666E-3</v>
      </c>
      <c r="EF29" s="3">
        <f t="shared" si="135"/>
        <v>0</v>
      </c>
      <c r="EG29" s="3">
        <f t="shared" si="136"/>
        <v>0</v>
      </c>
    </row>
    <row r="30" spans="1:140" x14ac:dyDescent="0.25">
      <c r="A30" s="49"/>
      <c r="G30" s="125">
        <f>SUM(G28:G29)</f>
        <v>157394</v>
      </c>
      <c r="H30" s="125">
        <f t="shared" ref="H30:BS30" si="249">SUM(H28:H29)</f>
        <v>165553</v>
      </c>
      <c r="I30" s="125">
        <f t="shared" si="249"/>
        <v>173960</v>
      </c>
      <c r="J30" s="125">
        <f t="shared" si="249"/>
        <v>183827</v>
      </c>
      <c r="K30" s="125">
        <f t="shared" si="249"/>
        <v>190653</v>
      </c>
      <c r="L30" s="125">
        <f t="shared" si="249"/>
        <v>197096</v>
      </c>
      <c r="M30" s="125">
        <f t="shared" si="249"/>
        <v>206258</v>
      </c>
      <c r="N30" s="125">
        <f t="shared" si="249"/>
        <v>214958</v>
      </c>
      <c r="O30" s="125">
        <f t="shared" si="249"/>
        <v>223625</v>
      </c>
      <c r="P30" s="125">
        <f t="shared" si="249"/>
        <v>233571</v>
      </c>
      <c r="Q30" s="125">
        <f t="shared" si="249"/>
        <v>243924</v>
      </c>
      <c r="R30" s="125">
        <f t="shared" si="249"/>
        <v>253433</v>
      </c>
      <c r="S30" s="125">
        <f t="shared" si="249"/>
        <v>262391</v>
      </c>
      <c r="T30" s="125">
        <f t="shared" si="249"/>
        <v>271768</v>
      </c>
      <c r="U30" s="125">
        <f t="shared" si="249"/>
        <v>280798</v>
      </c>
      <c r="V30" s="125">
        <f t="shared" si="249"/>
        <v>290023</v>
      </c>
      <c r="W30" s="125">
        <f t="shared" si="249"/>
        <v>300206</v>
      </c>
      <c r="X30" s="125">
        <f t="shared" si="249"/>
        <v>309959</v>
      </c>
      <c r="Y30" s="125">
        <f t="shared" si="249"/>
        <v>319222</v>
      </c>
      <c r="Z30" s="125">
        <f t="shared" si="249"/>
        <v>327534</v>
      </c>
      <c r="AA30" s="125">
        <f t="shared" si="249"/>
        <v>336013</v>
      </c>
      <c r="AB30" s="125">
        <f t="shared" si="249"/>
        <v>345586</v>
      </c>
      <c r="AC30" s="125">
        <f t="shared" si="249"/>
        <v>355769</v>
      </c>
      <c r="AD30" s="125">
        <f t="shared" si="249"/>
        <v>363751</v>
      </c>
      <c r="AE30" s="125">
        <f t="shared" si="249"/>
        <v>370956</v>
      </c>
      <c r="AF30" s="125">
        <f t="shared" si="249"/>
        <v>379907</v>
      </c>
      <c r="AG30" s="125">
        <f t="shared" si="249"/>
        <v>388848</v>
      </c>
      <c r="AH30" s="125">
        <f t="shared" si="249"/>
        <v>397780</v>
      </c>
      <c r="AI30" s="125">
        <f t="shared" si="249"/>
        <v>406702</v>
      </c>
      <c r="AJ30" s="125">
        <f t="shared" si="249"/>
        <v>415614</v>
      </c>
      <c r="AK30" s="125">
        <f t="shared" si="249"/>
        <v>424515</v>
      </c>
      <c r="AL30" s="125">
        <f t="shared" si="249"/>
        <v>433408</v>
      </c>
      <c r="AM30" s="125">
        <f t="shared" si="249"/>
        <v>442290</v>
      </c>
      <c r="AN30" s="125">
        <f t="shared" si="249"/>
        <v>451159</v>
      </c>
      <c r="AO30" s="125">
        <f t="shared" si="249"/>
        <v>460008</v>
      </c>
      <c r="AP30" s="125">
        <f t="shared" si="249"/>
        <v>468838</v>
      </c>
      <c r="AQ30" s="125">
        <f t="shared" si="249"/>
        <v>477753</v>
      </c>
      <c r="AR30" s="125">
        <f t="shared" si="249"/>
        <v>486753</v>
      </c>
      <c r="AS30" s="125">
        <f t="shared" si="249"/>
        <v>495734</v>
      </c>
      <c r="AT30" s="125">
        <f t="shared" si="249"/>
        <v>504696</v>
      </c>
      <c r="AU30" s="125">
        <f t="shared" si="249"/>
        <v>513639</v>
      </c>
      <c r="AV30" s="125">
        <f t="shared" si="249"/>
        <v>522563</v>
      </c>
      <c r="AW30" s="125">
        <f t="shared" si="249"/>
        <v>531469</v>
      </c>
      <c r="AX30" s="125">
        <f t="shared" si="249"/>
        <v>540356</v>
      </c>
      <c r="AY30" s="125">
        <f t="shared" si="249"/>
        <v>549224</v>
      </c>
      <c r="AZ30" s="125">
        <f t="shared" si="249"/>
        <v>558073</v>
      </c>
      <c r="BA30" s="125">
        <f t="shared" si="249"/>
        <v>566903</v>
      </c>
      <c r="BB30" s="125">
        <f t="shared" si="249"/>
        <v>575713</v>
      </c>
      <c r="BC30" s="125">
        <f t="shared" si="249"/>
        <v>584593</v>
      </c>
      <c r="BD30" s="125">
        <f t="shared" si="249"/>
        <v>593542</v>
      </c>
      <c r="BE30" s="125">
        <f t="shared" si="249"/>
        <v>602473</v>
      </c>
      <c r="BF30" s="125">
        <f t="shared" si="249"/>
        <v>611383</v>
      </c>
      <c r="BG30" s="125">
        <f t="shared" si="249"/>
        <v>620275</v>
      </c>
      <c r="BH30" s="125">
        <f t="shared" si="249"/>
        <v>629148</v>
      </c>
      <c r="BI30" s="125">
        <f t="shared" si="249"/>
        <v>638001</v>
      </c>
      <c r="BJ30" s="125">
        <f t="shared" si="249"/>
        <v>646835</v>
      </c>
      <c r="BK30" s="125">
        <f t="shared" si="249"/>
        <v>655650</v>
      </c>
      <c r="BL30" s="125">
        <f t="shared" si="249"/>
        <v>664445</v>
      </c>
      <c r="BM30" s="125">
        <f t="shared" si="249"/>
        <v>673221</v>
      </c>
      <c r="BN30" s="125">
        <f t="shared" si="249"/>
        <v>681977</v>
      </c>
      <c r="BO30" s="125">
        <f t="shared" si="249"/>
        <v>690342</v>
      </c>
      <c r="BP30" s="125">
        <f t="shared" si="249"/>
        <v>698317</v>
      </c>
      <c r="BQ30" s="125">
        <f t="shared" si="249"/>
        <v>706271</v>
      </c>
      <c r="BR30" s="125">
        <f t="shared" si="249"/>
        <v>714205</v>
      </c>
      <c r="BS30" s="125">
        <f t="shared" si="249"/>
        <v>722120</v>
      </c>
      <c r="BT30" s="125">
        <f t="shared" ref="BT30:DV30" si="250">SUM(BT28:BT29)</f>
        <v>730015</v>
      </c>
      <c r="BU30" s="125">
        <f t="shared" si="250"/>
        <v>737890</v>
      </c>
      <c r="BV30" s="125">
        <f t="shared" si="250"/>
        <v>745745</v>
      </c>
      <c r="BW30" s="125">
        <f t="shared" si="250"/>
        <v>753579</v>
      </c>
      <c r="BX30" s="125">
        <f t="shared" si="250"/>
        <v>761395</v>
      </c>
      <c r="BY30" s="125">
        <f t="shared" si="250"/>
        <v>769192</v>
      </c>
      <c r="BZ30" s="125">
        <f t="shared" si="250"/>
        <v>776972</v>
      </c>
      <c r="CA30" s="125">
        <f t="shared" si="250"/>
        <v>784859</v>
      </c>
      <c r="CB30" s="125">
        <f t="shared" si="250"/>
        <v>792854</v>
      </c>
      <c r="CC30" s="125">
        <f t="shared" si="250"/>
        <v>800831</v>
      </c>
      <c r="CD30" s="125">
        <f t="shared" si="250"/>
        <v>808789</v>
      </c>
      <c r="CE30" s="125">
        <f t="shared" si="250"/>
        <v>816729</v>
      </c>
      <c r="CF30" s="125">
        <f t="shared" si="250"/>
        <v>824651</v>
      </c>
      <c r="CG30" s="125">
        <f t="shared" si="250"/>
        <v>832556</v>
      </c>
      <c r="CH30" s="125">
        <f t="shared" si="250"/>
        <v>840442</v>
      </c>
      <c r="CI30" s="125">
        <f t="shared" si="250"/>
        <v>848310</v>
      </c>
      <c r="CJ30" s="125">
        <f t="shared" si="250"/>
        <v>856160</v>
      </c>
      <c r="CK30" s="125">
        <f t="shared" si="250"/>
        <v>863991</v>
      </c>
      <c r="CL30" s="125">
        <f t="shared" si="250"/>
        <v>871803</v>
      </c>
      <c r="CM30" s="125">
        <f t="shared" si="250"/>
        <v>879567</v>
      </c>
      <c r="CN30" s="125">
        <f t="shared" si="250"/>
        <v>887284</v>
      </c>
      <c r="CO30" s="125">
        <f t="shared" si="250"/>
        <v>894983</v>
      </c>
      <c r="CP30" s="125">
        <f t="shared" si="250"/>
        <v>902663</v>
      </c>
      <c r="CQ30" s="125">
        <f t="shared" si="250"/>
        <v>910323</v>
      </c>
      <c r="CR30" s="125">
        <f t="shared" si="250"/>
        <v>917965</v>
      </c>
      <c r="CS30" s="125">
        <f t="shared" si="250"/>
        <v>925589</v>
      </c>
      <c r="CT30" s="125">
        <f t="shared" si="250"/>
        <v>933194</v>
      </c>
      <c r="CU30" s="125">
        <f t="shared" si="250"/>
        <v>940780</v>
      </c>
      <c r="CV30" s="125">
        <f t="shared" si="250"/>
        <v>948347</v>
      </c>
      <c r="CW30" s="125">
        <f t="shared" si="250"/>
        <v>955896</v>
      </c>
      <c r="CX30" s="125">
        <f t="shared" si="250"/>
        <v>963427</v>
      </c>
      <c r="CY30" s="125">
        <f t="shared" si="250"/>
        <v>966200</v>
      </c>
      <c r="CZ30" s="125">
        <f t="shared" si="250"/>
        <v>964213</v>
      </c>
      <c r="DA30" s="125">
        <f t="shared" si="250"/>
        <v>962205</v>
      </c>
      <c r="DB30" s="125">
        <f t="shared" si="250"/>
        <v>960175</v>
      </c>
      <c r="DC30" s="125">
        <f t="shared" si="250"/>
        <v>958122</v>
      </c>
      <c r="DD30" s="125">
        <f t="shared" si="250"/>
        <v>956047</v>
      </c>
      <c r="DE30" s="125">
        <f t="shared" si="250"/>
        <v>953951</v>
      </c>
      <c r="DF30" s="125">
        <f t="shared" si="250"/>
        <v>951832</v>
      </c>
      <c r="DG30" s="125">
        <f t="shared" si="250"/>
        <v>949691</v>
      </c>
      <c r="DH30" s="125">
        <f t="shared" si="250"/>
        <v>947539</v>
      </c>
      <c r="DI30" s="125">
        <f t="shared" si="250"/>
        <v>945388</v>
      </c>
      <c r="DJ30" s="125">
        <f t="shared" si="250"/>
        <v>943235</v>
      </c>
      <c r="DK30" s="125">
        <f t="shared" si="250"/>
        <v>941084</v>
      </c>
      <c r="DL30" s="125">
        <f t="shared" si="250"/>
        <v>938932</v>
      </c>
      <c r="DM30" s="125">
        <f t="shared" si="250"/>
        <v>936779</v>
      </c>
      <c r="DN30" s="125">
        <f t="shared" si="250"/>
        <v>934628</v>
      </c>
      <c r="DO30" s="125">
        <f t="shared" si="250"/>
        <v>932476</v>
      </c>
      <c r="DP30" s="125">
        <f t="shared" si="250"/>
        <v>930324</v>
      </c>
      <c r="DQ30" s="125">
        <f t="shared" si="250"/>
        <v>928172</v>
      </c>
      <c r="DR30" s="125">
        <f t="shared" si="250"/>
        <v>926019</v>
      </c>
      <c r="DS30" s="125">
        <f t="shared" si="250"/>
        <v>923868</v>
      </c>
      <c r="DT30" s="125">
        <f t="shared" si="250"/>
        <v>921716</v>
      </c>
      <c r="DU30" s="125">
        <f t="shared" si="250"/>
        <v>919564</v>
      </c>
      <c r="DV30" s="125">
        <f t="shared" si="250"/>
        <v>917412</v>
      </c>
      <c r="DW30" s="125">
        <f>SUM(G30:DV30)</f>
        <v>77589324</v>
      </c>
      <c r="DX30" s="40"/>
      <c r="EB30" s="8"/>
      <c r="EC30" s="20" t="s">
        <v>196</v>
      </c>
      <c r="ED30" s="3">
        <f t="shared" si="134"/>
        <v>0</v>
      </c>
      <c r="EE30" s="31">
        <f t="shared" si="130"/>
        <v>2.6666666666666666E-3</v>
      </c>
      <c r="EF30" s="3">
        <f t="shared" si="135"/>
        <v>0</v>
      </c>
      <c r="EG30" s="3">
        <f t="shared" si="136"/>
        <v>0</v>
      </c>
    </row>
    <row r="31" spans="1:140" x14ac:dyDescent="0.25">
      <c r="A31" s="49"/>
      <c r="DW31" s="11"/>
      <c r="EB31" s="8"/>
      <c r="EC31" s="20" t="s">
        <v>197</v>
      </c>
      <c r="ED31" s="3">
        <f t="shared" si="134"/>
        <v>0</v>
      </c>
      <c r="EE31" s="31">
        <f t="shared" si="130"/>
        <v>2.6666666666666666E-3</v>
      </c>
      <c r="EF31" s="3">
        <f t="shared" si="135"/>
        <v>0</v>
      </c>
      <c r="EG31" s="3">
        <f t="shared" si="136"/>
        <v>0</v>
      </c>
    </row>
    <row r="32" spans="1:140" x14ac:dyDescent="0.25">
      <c r="A32" s="49" t="s">
        <v>71</v>
      </c>
      <c r="B32" s="3" t="s">
        <v>29</v>
      </c>
      <c r="DW32" s="11"/>
      <c r="EC32" s="20" t="s">
        <v>198</v>
      </c>
      <c r="ED32" s="3">
        <f t="shared" si="134"/>
        <v>0</v>
      </c>
      <c r="EE32" s="31">
        <f t="shared" si="130"/>
        <v>2.6666666666666666E-3</v>
      </c>
      <c r="EF32" s="3">
        <f t="shared" si="135"/>
        <v>0</v>
      </c>
      <c r="EG32" s="3">
        <f t="shared" si="13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SUM('In-Service &amp; Deprec Svgs'!E84:E93)</f>
        <v>20396.18</v>
      </c>
      <c r="H33" s="3">
        <f>SUM('In-Service &amp; Deprec Svgs'!F84:F93)</f>
        <v>24526.12</v>
      </c>
      <c r="I33" s="3">
        <f>SUM('In-Service &amp; Deprec Svgs'!G84:G93)</f>
        <v>27986.57</v>
      </c>
      <c r="J33" s="3">
        <f>SUM('In-Service &amp; Deprec Svgs'!H84:H93)</f>
        <v>40686.709999999985</v>
      </c>
      <c r="K33" s="3">
        <f>SUM('In-Service &amp; Deprec Svgs'!I84:I93)</f>
        <v>44170.209999999985</v>
      </c>
      <c r="L33" s="3">
        <f>SUM('In-Service &amp; Deprec Svgs'!J84:J93)</f>
        <v>50292.379999999983</v>
      </c>
      <c r="M33" s="3">
        <f>SUM('In-Service &amp; Deprec Svgs'!K84:K93)</f>
        <v>58210.399999999987</v>
      </c>
      <c r="N33" s="3">
        <f>SUM('In-Service &amp; Deprec Svgs'!L84:L93)</f>
        <v>58210.399999999987</v>
      </c>
      <c r="O33" s="3">
        <f>SUM('In-Service &amp; Deprec Svgs'!M84:M93)</f>
        <v>68477.760000000009</v>
      </c>
      <c r="P33" s="3">
        <f>SUM('In-Service &amp; Deprec Svgs'!N84:N93)</f>
        <v>70436.760000000009</v>
      </c>
      <c r="Q33" s="3">
        <f>SUM('In-Service &amp; Deprec Svgs'!O84:O93)</f>
        <v>70436.760000000009</v>
      </c>
      <c r="R33" s="3">
        <f>SUM('In-Service &amp; Deprec Svgs'!P84:P93)</f>
        <v>76160.33</v>
      </c>
      <c r="S33" s="3">
        <f>SUM('In-Service &amp; Deprec Svgs'!R84:R93)</f>
        <v>80888.97</v>
      </c>
      <c r="T33" s="3">
        <f>SUM('In-Service &amp; Deprec Svgs'!S84:S93)</f>
        <v>80888.97</v>
      </c>
      <c r="U33" s="3">
        <f>SUM('In-Service &amp; Deprec Svgs'!T84:T93)</f>
        <v>86917.15</v>
      </c>
      <c r="V33" s="3">
        <f>SUM('In-Service &amp; Deprec Svgs'!U84:U93)</f>
        <v>86917.15</v>
      </c>
      <c r="W33" s="3">
        <f>SUM('In-Service &amp; Deprec Svgs'!V84:V93)</f>
        <v>91843.03</v>
      </c>
      <c r="X33" s="3">
        <f>SUM('In-Service &amp; Deprec Svgs'!W84:W93)</f>
        <v>95178.19</v>
      </c>
      <c r="Y33" s="3">
        <f>SUM('In-Service &amp; Deprec Svgs'!X84:X93)</f>
        <v>98776.07</v>
      </c>
      <c r="Z33" s="3">
        <f>SUM('In-Service &amp; Deprec Svgs'!Y84:Y93)</f>
        <v>101740.65</v>
      </c>
      <c r="AA33" s="3">
        <f>SUM('In-Service &amp; Deprec Svgs'!Z84:Z93)</f>
        <v>101740.65</v>
      </c>
      <c r="AB33" s="3">
        <f>SUM('In-Service &amp; Deprec Svgs'!AA84:AA93)</f>
        <v>110677.75999999999</v>
      </c>
      <c r="AC33" s="3">
        <f>SUM('In-Service &amp; Deprec Svgs'!AB84:AB93)</f>
        <v>114820.39</v>
      </c>
      <c r="AD33" s="3">
        <f>SUM('In-Service &amp; Deprec Svgs'!AC84:AC93)</f>
        <v>114820.39</v>
      </c>
      <c r="AE33" s="3">
        <f>SUM('In-Service &amp; Deprec Svgs'!AE84:AE93)</f>
        <v>117884.57</v>
      </c>
      <c r="AF33" s="3">
        <f>SUM('In-Service &amp; Deprec Svgs'!AF84:AF93)</f>
        <v>119913.77</v>
      </c>
      <c r="AG33" s="3">
        <f>SUM('In-Service &amp; Deprec Svgs'!AG84:AG93)</f>
        <v>121942.97</v>
      </c>
      <c r="AH33" s="3">
        <f>SUM('In-Service &amp; Deprec Svgs'!AH84:AH93)</f>
        <v>123972.16</v>
      </c>
      <c r="AI33" s="3">
        <f>SUM('In-Service &amp; Deprec Svgs'!AI84:AI93)</f>
        <v>126001.36</v>
      </c>
      <c r="AJ33" s="3">
        <f>SUM('In-Service &amp; Deprec Svgs'!AJ84:AJ93)</f>
        <v>128030.56</v>
      </c>
      <c r="AK33" s="3">
        <f>SUM('In-Service &amp; Deprec Svgs'!AK84:AK93)</f>
        <v>130059.76</v>
      </c>
      <c r="AL33" s="3">
        <f>SUM('In-Service &amp; Deprec Svgs'!AL84:AL93)</f>
        <v>132088.94999999998</v>
      </c>
      <c r="AM33" s="3">
        <f>SUM('In-Service &amp; Deprec Svgs'!AM84:AM93)</f>
        <v>134118.14999999997</v>
      </c>
      <c r="AN33" s="3">
        <f>SUM('In-Service &amp; Deprec Svgs'!AN84:AN93)</f>
        <v>137528.71</v>
      </c>
      <c r="AO33" s="3">
        <f>SUM('In-Service &amp; Deprec Svgs'!AO84:AO93)</f>
        <v>140939.27999999997</v>
      </c>
      <c r="AP33" s="3">
        <f>SUM('In-Service &amp; Deprec Svgs'!AP84:AP93)</f>
        <v>144349.83999999997</v>
      </c>
      <c r="AQ33" s="3">
        <f>SUM('In-Service &amp; Deprec Svgs'!AR84:AR93)</f>
        <v>147760.39999999997</v>
      </c>
      <c r="AR33" s="3">
        <f>SUM('In-Service &amp; Deprec Svgs'!AS84:AS93)</f>
        <v>151170.96999999997</v>
      </c>
      <c r="AS33" s="3">
        <f>SUM('In-Service &amp; Deprec Svgs'!AT84:AT93)</f>
        <v>154581.52999999997</v>
      </c>
      <c r="AT33" s="3">
        <f>SUM('In-Service &amp; Deprec Svgs'!AU84:AU93)</f>
        <v>157992.08999999997</v>
      </c>
      <c r="AU33" s="3">
        <f>SUM('In-Service &amp; Deprec Svgs'!AV84:AV93)</f>
        <v>161402.65999999997</v>
      </c>
      <c r="AV33" s="3">
        <f>SUM('In-Service &amp; Deprec Svgs'!AW84:AW93)</f>
        <v>164813.21999999997</v>
      </c>
      <c r="AW33" s="3">
        <f>SUM('In-Service &amp; Deprec Svgs'!AX84:AX93)</f>
        <v>168223.77999999997</v>
      </c>
      <c r="AX33" s="3">
        <f>SUM('In-Service &amp; Deprec Svgs'!AY84:AY93)</f>
        <v>171634.34999999998</v>
      </c>
      <c r="AY33" s="3">
        <f>SUM('In-Service &amp; Deprec Svgs'!AZ84:AZ93)</f>
        <v>175044.90999999997</v>
      </c>
      <c r="AZ33" s="3">
        <f>SUM('In-Service &amp; Deprec Svgs'!BA84:BA93)</f>
        <v>178528.73999999996</v>
      </c>
      <c r="BA33" s="3">
        <f>SUM('In-Service &amp; Deprec Svgs'!BB84:BB93)</f>
        <v>182012.56999999998</v>
      </c>
      <c r="BB33" s="3">
        <f>SUM('In-Service &amp; Deprec Svgs'!BC84:BC93)</f>
        <v>185496.39999999997</v>
      </c>
      <c r="BC33" s="3">
        <f>SUM('In-Service &amp; Deprec Svgs'!BE84:BE93)</f>
        <v>188980.22999999998</v>
      </c>
      <c r="BD33" s="3">
        <f>SUM('In-Service &amp; Deprec Svgs'!BF84:BF93)</f>
        <v>192464.05999999997</v>
      </c>
      <c r="BE33" s="3">
        <f>SUM('In-Service &amp; Deprec Svgs'!BG84:BG93)</f>
        <v>195947.88999999998</v>
      </c>
      <c r="BF33" s="3">
        <f>SUM('In-Service &amp; Deprec Svgs'!BH84:BH93)</f>
        <v>199431.71999999997</v>
      </c>
      <c r="BG33" s="3">
        <f>SUM('In-Service &amp; Deprec Svgs'!BI84:BI93)</f>
        <v>202915.54999999996</v>
      </c>
      <c r="BH33" s="3">
        <f>SUM('In-Service &amp; Deprec Svgs'!BJ84:BJ93)</f>
        <v>206399.37999999998</v>
      </c>
      <c r="BI33" s="3">
        <f>SUM('In-Service &amp; Deprec Svgs'!BK84:BK93)</f>
        <v>209883.20999999996</v>
      </c>
      <c r="BJ33" s="3">
        <f>SUM('In-Service &amp; Deprec Svgs'!BL84:BL93)</f>
        <v>213367.03999999998</v>
      </c>
      <c r="BK33" s="3">
        <f>SUM('In-Service &amp; Deprec Svgs'!BM84:BM93)</f>
        <v>216850.86999999997</v>
      </c>
      <c r="BL33" s="3">
        <f>SUM('In-Service &amp; Deprec Svgs'!BN84:BN93)</f>
        <v>220397.55999999997</v>
      </c>
      <c r="BM33" s="3">
        <f>SUM('In-Service &amp; Deprec Svgs'!BO84:BO93)</f>
        <v>223944.24999999997</v>
      </c>
      <c r="BN33" s="3">
        <f>SUM('In-Service &amp; Deprec Svgs'!BP84:BP93)</f>
        <v>227490.93999999997</v>
      </c>
      <c r="BO33" s="3">
        <f>SUM('In-Service &amp; Deprec Svgs'!BR84:BR93)</f>
        <v>231037.62999999998</v>
      </c>
      <c r="BP33" s="3">
        <f>SUM('In-Service &amp; Deprec Svgs'!BS84:BS93)</f>
        <v>234584.31999999998</v>
      </c>
      <c r="BQ33" s="3">
        <f>SUM('In-Service &amp; Deprec Svgs'!BT84:BT93)</f>
        <v>238131.00999999998</v>
      </c>
      <c r="BR33" s="3">
        <f>SUM('In-Service &amp; Deprec Svgs'!BU84:BU93)</f>
        <v>241677.69999999998</v>
      </c>
      <c r="BS33" s="3">
        <f>SUM('In-Service &amp; Deprec Svgs'!BV84:BV93)</f>
        <v>245224.38999999998</v>
      </c>
      <c r="BT33" s="3">
        <f>SUM('In-Service &amp; Deprec Svgs'!BW84:BW93)</f>
        <v>248771.07999999996</v>
      </c>
      <c r="BU33" s="3">
        <f>SUM('In-Service &amp; Deprec Svgs'!BX84:BX93)</f>
        <v>252317.76999999996</v>
      </c>
      <c r="BV33" s="3">
        <f>SUM('In-Service &amp; Deprec Svgs'!BY84:BY93)</f>
        <v>255864.45999999996</v>
      </c>
      <c r="BW33" s="3">
        <f>SUM('In-Service &amp; Deprec Svgs'!BZ84:BZ93)</f>
        <v>259411.14999999997</v>
      </c>
      <c r="BX33" s="3">
        <f>SUM('In-Service &amp; Deprec Svgs'!CA84:CA93)</f>
        <v>262695.27</v>
      </c>
      <c r="BY33" s="3">
        <f>SUM('In-Service &amp; Deprec Svgs'!CB84:CB93)</f>
        <v>265979.39000000013</v>
      </c>
      <c r="BZ33" s="3">
        <f>SUM('In-Service &amp; Deprec Svgs'!CC84:CC93)</f>
        <v>269263.51000000013</v>
      </c>
      <c r="CA33" s="3">
        <f>SUM('In-Service &amp; Deprec Svgs'!CE84:CE93)</f>
        <v>272547.63000000012</v>
      </c>
      <c r="CB33" s="3">
        <f>SUM('In-Service &amp; Deprec Svgs'!CF84:CF93)</f>
        <v>275831.75000000017</v>
      </c>
      <c r="CC33" s="3">
        <f>SUM('In-Service &amp; Deprec Svgs'!CG84:CG93)</f>
        <v>279115.87000000017</v>
      </c>
      <c r="CD33" s="3">
        <f>SUM('In-Service &amp; Deprec Svgs'!CH84:CH93)</f>
        <v>282399.99000000017</v>
      </c>
      <c r="CE33" s="3">
        <f>SUM('In-Service &amp; Deprec Svgs'!CI84:CI93)</f>
        <v>285684.11000000016</v>
      </c>
      <c r="CF33" s="3">
        <f>SUM('In-Service &amp; Deprec Svgs'!CJ84:CJ93)</f>
        <v>288968.23000000016</v>
      </c>
      <c r="CG33" s="3">
        <f>SUM('In-Service &amp; Deprec Svgs'!CK84:CK93)</f>
        <v>292252.35000000015</v>
      </c>
      <c r="CH33" s="3">
        <f>SUM('In-Service &amp; Deprec Svgs'!CL84:CL93)</f>
        <v>295536.47000000015</v>
      </c>
      <c r="CI33" s="3">
        <f>SUM('In-Service &amp; Deprec Svgs'!CM84:CM93)</f>
        <v>298820.59000000014</v>
      </c>
      <c r="CJ33" s="3">
        <f>SUM('In-Service &amp; Deprec Svgs'!CN84:CN93)</f>
        <v>302193.73000000016</v>
      </c>
      <c r="CK33" s="3">
        <f>SUM('In-Service &amp; Deprec Svgs'!CO84:CO93)</f>
        <v>305566.86000000016</v>
      </c>
      <c r="CL33" s="3">
        <f>SUM('In-Service &amp; Deprec Svgs'!CP84:CP93)</f>
        <v>308940.00000000017</v>
      </c>
      <c r="CM33" s="3">
        <f>SUM('In-Service &amp; Deprec Svgs'!CR84:CR93)</f>
        <v>312313.14000000013</v>
      </c>
      <c r="CN33" s="3">
        <f>SUM('In-Service &amp; Deprec Svgs'!CS84:CS93)</f>
        <v>315686.27000000014</v>
      </c>
      <c r="CO33" s="3">
        <f>SUM('In-Service &amp; Deprec Svgs'!CT84:CT93)</f>
        <v>319059.41000000015</v>
      </c>
      <c r="CP33" s="3">
        <f>SUM('In-Service &amp; Deprec Svgs'!CU84:CU93)</f>
        <v>322432.55000000016</v>
      </c>
      <c r="CQ33" s="3">
        <f>SUM('In-Service &amp; Deprec Svgs'!CV84:CV93)</f>
        <v>325805.68000000017</v>
      </c>
      <c r="CR33" s="3">
        <f>SUM('In-Service &amp; Deprec Svgs'!CW84:CW93)</f>
        <v>329178.82000000012</v>
      </c>
      <c r="CS33" s="3">
        <f>SUM('In-Service &amp; Deprec Svgs'!CX84:CX93)</f>
        <v>332551.96000000014</v>
      </c>
      <c r="CT33" s="3">
        <f>SUM('In-Service &amp; Deprec Svgs'!CY84:CY93)</f>
        <v>335925.09000000014</v>
      </c>
      <c r="CU33" s="3">
        <f>SUM('In-Service &amp; Deprec Svgs'!CZ84:CZ93)</f>
        <v>339298.23000000016</v>
      </c>
      <c r="CV33" s="3">
        <f>SUM('In-Service &amp; Deprec Svgs'!DA84:DA93)</f>
        <v>342650.93000000017</v>
      </c>
      <c r="CW33" s="3">
        <f>SUM('In-Service &amp; Deprec Svgs'!DB84:DB93)</f>
        <v>346003.62000000017</v>
      </c>
      <c r="CX33" s="3">
        <f>SUM('In-Service &amp; Deprec Svgs'!DC84:DC93)</f>
        <v>349356.32000000012</v>
      </c>
      <c r="CY33" s="3">
        <f>SUM('In-Service &amp; Deprec Svgs'!DE84:DE93)</f>
        <v>352709.02000000014</v>
      </c>
      <c r="CZ33" s="3">
        <f>SUM('In-Service &amp; Deprec Svgs'!DF84:DF93)</f>
        <v>356061.71000000014</v>
      </c>
      <c r="DA33" s="3">
        <f>SUM('In-Service &amp; Deprec Svgs'!DG84:DG93)</f>
        <v>359414.41000000015</v>
      </c>
      <c r="DB33" s="3">
        <f>SUM('In-Service &amp; Deprec Svgs'!DH84:DH93)</f>
        <v>362767.11000000016</v>
      </c>
      <c r="DC33" s="3">
        <f>SUM('In-Service &amp; Deprec Svgs'!DI84:DI93)</f>
        <v>366119.80000000016</v>
      </c>
      <c r="DD33" s="3">
        <f>SUM('In-Service &amp; Deprec Svgs'!DJ84:DJ93)</f>
        <v>369472.50000000017</v>
      </c>
      <c r="DE33" s="3">
        <f>SUM('In-Service &amp; Deprec Svgs'!DK84:DK93)</f>
        <v>372825.20000000013</v>
      </c>
      <c r="DF33" s="3">
        <f>SUM('In-Service &amp; Deprec Svgs'!DL84:DL93)</f>
        <v>376177.89000000013</v>
      </c>
      <c r="DG33" s="3">
        <f>SUM('In-Service &amp; Deprec Svgs'!DM84:DM93)</f>
        <v>379530.59000000014</v>
      </c>
      <c r="DH33" s="3">
        <f>SUM('In-Service &amp; Deprec Svgs'!DN84:DN93)</f>
        <v>379530.59000000014</v>
      </c>
      <c r="DI33" s="3">
        <f>SUM('In-Service &amp; Deprec Svgs'!DO84:DO93)</f>
        <v>379530.59000000014</v>
      </c>
      <c r="DJ33" s="3">
        <f>SUM('In-Service &amp; Deprec Svgs'!DP84:DP93)</f>
        <v>379530.59000000014</v>
      </c>
      <c r="DK33" s="3">
        <f>SUM('In-Service &amp; Deprec Svgs'!DR84:DR93)</f>
        <v>379530.59000000014</v>
      </c>
      <c r="DL33" s="3">
        <f>SUM('In-Service &amp; Deprec Svgs'!DS84:DS93)</f>
        <v>379530.59000000014</v>
      </c>
      <c r="DM33" s="3">
        <f>SUM('In-Service &amp; Deprec Svgs'!DT84:DT93)</f>
        <v>379530.59000000014</v>
      </c>
      <c r="DN33" s="3">
        <f>SUM('In-Service &amp; Deprec Svgs'!DU84:DU93)</f>
        <v>379530.59000000014</v>
      </c>
      <c r="DO33" s="3">
        <f>SUM('In-Service &amp; Deprec Svgs'!DV84:DV93)</f>
        <v>379530.59000000014</v>
      </c>
      <c r="DP33" s="3">
        <f>SUM('In-Service &amp; Deprec Svgs'!DW84:DW93)</f>
        <v>379530.59000000014</v>
      </c>
      <c r="DQ33" s="3">
        <f>SUM('In-Service &amp; Deprec Svgs'!DX84:DX93)</f>
        <v>379530.59000000014</v>
      </c>
      <c r="DR33" s="3">
        <f>SUM('In-Service &amp; Deprec Svgs'!DY84:DY93)</f>
        <v>379530.59000000014</v>
      </c>
      <c r="DS33" s="3">
        <f>SUM('In-Service &amp; Deprec Svgs'!DZ84:DZ93)</f>
        <v>379530.59000000014</v>
      </c>
      <c r="DT33" s="3">
        <f>SUM('In-Service &amp; Deprec Svgs'!EA84:EA93)</f>
        <v>379530.59000000014</v>
      </c>
      <c r="DU33" s="3">
        <f>SUM('In-Service &amp; Deprec Svgs'!EB84:EB93)</f>
        <v>379530.59000000014</v>
      </c>
      <c r="DV33" s="3">
        <f>SUM('In-Service &amp; Deprec Svgs'!EC84:EC93)</f>
        <v>379530.59000000014</v>
      </c>
      <c r="DW33" s="11">
        <f t="shared" ref="DW33:DW38" si="251">SUM(G33:DV33)</f>
        <v>27279878.710000005</v>
      </c>
      <c r="DX33" s="40"/>
      <c r="EC33" s="20"/>
      <c r="EE33" s="31"/>
      <c r="EI33" s="40"/>
    </row>
    <row r="34" spans="1:140" x14ac:dyDescent="0.25">
      <c r="A34" s="49"/>
      <c r="B34" s="3" t="s">
        <v>853</v>
      </c>
      <c r="G34" s="3">
        <f>SUM('In-Service &amp; Deprec Svgs'!E231:E240)</f>
        <v>-4265.2800000000007</v>
      </c>
      <c r="H34" s="3">
        <f>SUM('In-Service &amp; Deprec Svgs'!F231:F240)</f>
        <v>-4678.2700000000013</v>
      </c>
      <c r="I34" s="3">
        <f>SUM('In-Service &amp; Deprec Svgs'!G231:G240)</f>
        <v>-5018.1200000000017</v>
      </c>
      <c r="J34" s="3">
        <f>SUM('In-Service &amp; Deprec Svgs'!H231:H240)</f>
        <v>-6288.130000000001</v>
      </c>
      <c r="K34" s="3">
        <f>SUM('In-Service &amp; Deprec Svgs'!I231:I240)</f>
        <v>-6636.4800000000005</v>
      </c>
      <c r="L34" s="3">
        <f>SUM('In-Service &amp; Deprec Svgs'!J231:J240)</f>
        <v>-7248.7000000000016</v>
      </c>
      <c r="M34" s="3">
        <f>SUM('In-Service &amp; Deprec Svgs'!K231:K240)</f>
        <v>-8040.5000000000009</v>
      </c>
      <c r="N34" s="3">
        <f>SUM('In-Service &amp; Deprec Svgs'!L231:L240)</f>
        <v>-8040.5000000000009</v>
      </c>
      <c r="O34" s="3">
        <f>SUM('In-Service &amp; Deprec Svgs'!M231:M240)</f>
        <v>-9067.2400000000016</v>
      </c>
      <c r="P34" s="3">
        <f>SUM('In-Service &amp; Deprec Svgs'!N231:N240)</f>
        <v>-9263.1400000000012</v>
      </c>
      <c r="Q34" s="3">
        <f>SUM('In-Service &amp; Deprec Svgs'!O231:O240)</f>
        <v>-9263.1400000000012</v>
      </c>
      <c r="R34" s="3">
        <f>SUM('In-Service &amp; Deprec Svgs'!P231:P240)</f>
        <v>-9835.5000000000018</v>
      </c>
      <c r="S34" s="3">
        <f>SUM('In-Service &amp; Deprec Svgs'!R231:R240)</f>
        <v>-10308.360000000002</v>
      </c>
      <c r="T34" s="3">
        <f>SUM('In-Service &amp; Deprec Svgs'!S231:S240)</f>
        <v>-10308.360000000002</v>
      </c>
      <c r="U34" s="3">
        <f>SUM('In-Service &amp; Deprec Svgs'!T231:T240)</f>
        <v>-10911.180000000002</v>
      </c>
      <c r="V34" s="3">
        <f>SUM('In-Service &amp; Deprec Svgs'!U231:U240)</f>
        <v>-10911.180000000002</v>
      </c>
      <c r="W34" s="3">
        <f>SUM('In-Service &amp; Deprec Svgs'!V231:V240)</f>
        <v>-11403.770000000002</v>
      </c>
      <c r="X34" s="3">
        <f>SUM('In-Service &amp; Deprec Svgs'!W231:W240)</f>
        <v>-11737.280000000002</v>
      </c>
      <c r="Y34" s="3">
        <f>SUM('In-Service &amp; Deprec Svgs'!X231:X240)</f>
        <v>-12097.070000000002</v>
      </c>
      <c r="Z34" s="3">
        <f>SUM('In-Service &amp; Deprec Svgs'!Y231:Y240)</f>
        <v>-12393.530000000002</v>
      </c>
      <c r="AA34" s="3">
        <f>SUM('In-Service &amp; Deprec Svgs'!Z231:Z240)</f>
        <v>-12393.530000000002</v>
      </c>
      <c r="AB34" s="3">
        <f>SUM('In-Service &amp; Deprec Svgs'!AA231:AA240)</f>
        <v>-13287.240000000002</v>
      </c>
      <c r="AC34" s="3">
        <f>SUM('In-Service &amp; Deprec Svgs'!AB231:AB240)</f>
        <v>-13701.500000000002</v>
      </c>
      <c r="AD34" s="3">
        <f>SUM('In-Service &amp; Deprec Svgs'!AC231:AC240)</f>
        <v>-13701.500000000002</v>
      </c>
      <c r="AE34" s="3">
        <f>SUM('In-Service &amp; Deprec Svgs'!AE231:AE240)</f>
        <v>-14007.920000000002</v>
      </c>
      <c r="AF34" s="3">
        <f>SUM('In-Service &amp; Deprec Svgs'!AF231:AF240)</f>
        <v>-14553.610000000002</v>
      </c>
      <c r="AG34" s="3">
        <f>SUM('In-Service &amp; Deprec Svgs'!AG231:AG240)</f>
        <v>-15099.300000000001</v>
      </c>
      <c r="AH34" s="3">
        <f>SUM('In-Service &amp; Deprec Svgs'!AH231:AH240)</f>
        <v>-15644.990000000002</v>
      </c>
      <c r="AI34" s="3">
        <f>SUM('In-Service &amp; Deprec Svgs'!AI231:AI240)</f>
        <v>-16190.680000000002</v>
      </c>
      <c r="AJ34" s="3">
        <f>SUM('In-Service &amp; Deprec Svgs'!AJ231:AJ240)</f>
        <v>-16736.37</v>
      </c>
      <c r="AK34" s="3">
        <f>SUM('In-Service &amp; Deprec Svgs'!AK231:AK240)</f>
        <v>-17282.059999999998</v>
      </c>
      <c r="AL34" s="3">
        <f>SUM('In-Service &amp; Deprec Svgs'!AL231:AL240)</f>
        <v>-17827.75</v>
      </c>
      <c r="AM34" s="3">
        <f>SUM('In-Service &amp; Deprec Svgs'!AM231:AM240)</f>
        <v>-18373.439999999999</v>
      </c>
      <c r="AN34" s="3">
        <f>SUM('In-Service &amp; Deprec Svgs'!AN231:AN240)</f>
        <v>-18919.129999999997</v>
      </c>
      <c r="AO34" s="3">
        <f>SUM('In-Service &amp; Deprec Svgs'!AO231:AO240)</f>
        <v>-19464.82</v>
      </c>
      <c r="AP34" s="3">
        <f>SUM('In-Service &amp; Deprec Svgs'!AP231:AP240)</f>
        <v>-20010.509999999998</v>
      </c>
      <c r="AQ34" s="3">
        <f>SUM('In-Service &amp; Deprec Svgs'!AR231:AR240)</f>
        <v>-20556.199999999997</v>
      </c>
      <c r="AR34" s="3">
        <f>SUM('In-Service &amp; Deprec Svgs'!AS231:AS240)</f>
        <v>-21113.609999999997</v>
      </c>
      <c r="AS34" s="3">
        <f>SUM('In-Service &amp; Deprec Svgs'!AT231:AT240)</f>
        <v>-21671.03</v>
      </c>
      <c r="AT34" s="3">
        <f>SUM('In-Service &amp; Deprec Svgs'!AU231:AU240)</f>
        <v>-22228.44</v>
      </c>
      <c r="AU34" s="3">
        <f>SUM('In-Service &amp; Deprec Svgs'!AV231:AV240)</f>
        <v>-22785.85</v>
      </c>
      <c r="AV34" s="3">
        <f>SUM('In-Service &amp; Deprec Svgs'!AW231:AW240)</f>
        <v>-23343.269999999997</v>
      </c>
      <c r="AW34" s="3">
        <f>SUM('In-Service &amp; Deprec Svgs'!AX231:AX240)</f>
        <v>-23900.679999999997</v>
      </c>
      <c r="AX34" s="3">
        <f>SUM('In-Service &amp; Deprec Svgs'!AY231:AY240)</f>
        <v>-24458.089999999997</v>
      </c>
      <c r="AY34" s="3">
        <f>SUM('In-Service &amp; Deprec Svgs'!AZ231:AZ240)</f>
        <v>-25015.499999999996</v>
      </c>
      <c r="AZ34" s="3">
        <f>SUM('In-Service &amp; Deprec Svgs'!BA231:BA240)</f>
        <v>-25572.92</v>
      </c>
      <c r="BA34" s="3">
        <f>SUM('In-Service &amp; Deprec Svgs'!BB231:BB240)</f>
        <v>-26130.329999999998</v>
      </c>
      <c r="BB34" s="3">
        <f>SUM('In-Service &amp; Deprec Svgs'!BC231:BC240)</f>
        <v>-26687.739999999998</v>
      </c>
      <c r="BC34" s="3">
        <f>SUM('In-Service &amp; Deprec Svgs'!BE231:BE240)</f>
        <v>-27245.149999999998</v>
      </c>
      <c r="BD34" s="3">
        <f>SUM('In-Service &amp; Deprec Svgs'!BF231:BF240)</f>
        <v>-27812.629999999997</v>
      </c>
      <c r="BE34" s="3">
        <f>SUM('In-Service &amp; Deprec Svgs'!BG231:BG240)</f>
        <v>-28380.1</v>
      </c>
      <c r="BF34" s="3">
        <f>SUM('In-Service &amp; Deprec Svgs'!BH231:BH240)</f>
        <v>-28947.57</v>
      </c>
      <c r="BG34" s="3">
        <f>SUM('In-Service &amp; Deprec Svgs'!BI231:BI240)</f>
        <v>-29515.039999999997</v>
      </c>
      <c r="BH34" s="3">
        <f>SUM('In-Service &amp; Deprec Svgs'!BJ231:BJ240)</f>
        <v>-30082.51</v>
      </c>
      <c r="BI34" s="3">
        <f>SUM('In-Service &amp; Deprec Svgs'!BK231:BK240)</f>
        <v>-30649.98</v>
      </c>
      <c r="BJ34" s="3">
        <f>SUM('In-Service &amp; Deprec Svgs'!BL231:BL240)</f>
        <v>-31217.449999999997</v>
      </c>
      <c r="BK34" s="3">
        <f>SUM('In-Service &amp; Deprec Svgs'!BM231:BM240)</f>
        <v>-31784.92</v>
      </c>
      <c r="BL34" s="3">
        <f>SUM('In-Service &amp; Deprec Svgs'!BN231:BN240)</f>
        <v>-32352.39</v>
      </c>
      <c r="BM34" s="3">
        <f>SUM('In-Service &amp; Deprec Svgs'!BO231:BO240)</f>
        <v>-32919.859999999993</v>
      </c>
      <c r="BN34" s="3">
        <f>SUM('In-Service &amp; Deprec Svgs'!BP231:BP240)</f>
        <v>-33487.33</v>
      </c>
      <c r="BO34" s="3">
        <f>SUM('In-Service &amp; Deprec Svgs'!BR231:BR240)</f>
        <v>-34054.800000000003</v>
      </c>
      <c r="BP34" s="3">
        <f>SUM('In-Service &amp; Deprec Svgs'!BS231:BS240)</f>
        <v>-34580.26</v>
      </c>
      <c r="BQ34" s="3">
        <f>SUM('In-Service &amp; Deprec Svgs'!BT231:BT240)</f>
        <v>-35105.72</v>
      </c>
      <c r="BR34" s="3">
        <f>SUM('In-Service &amp; Deprec Svgs'!BU231:BU240)</f>
        <v>-35631.18</v>
      </c>
      <c r="BS34" s="3">
        <f>SUM('In-Service &amp; Deprec Svgs'!BV231:BV240)</f>
        <v>-36156.639999999999</v>
      </c>
      <c r="BT34" s="3">
        <f>SUM('In-Service &amp; Deprec Svgs'!BW231:BW240)</f>
        <v>-36682.1</v>
      </c>
      <c r="BU34" s="3">
        <f>SUM('In-Service &amp; Deprec Svgs'!BX231:BX240)</f>
        <v>-37207.549999999996</v>
      </c>
      <c r="BV34" s="3">
        <f>SUM('In-Service &amp; Deprec Svgs'!BY231:BY240)</f>
        <v>-37733.009999999995</v>
      </c>
      <c r="BW34" s="3">
        <f>SUM('In-Service &amp; Deprec Svgs'!BZ231:BZ240)</f>
        <v>-38258.47</v>
      </c>
      <c r="BX34" s="3">
        <f>SUM('In-Service &amp; Deprec Svgs'!CA231:CA240)</f>
        <v>-38783.93</v>
      </c>
      <c r="BY34" s="3">
        <f>SUM('In-Service &amp; Deprec Svgs'!CB231:CB240)</f>
        <v>-39309.39</v>
      </c>
      <c r="BZ34" s="3">
        <f>SUM('In-Service &amp; Deprec Svgs'!CC231:CC240)</f>
        <v>-39834.85</v>
      </c>
      <c r="CA34" s="3">
        <f>SUM('In-Service &amp; Deprec Svgs'!CE231:CE240)</f>
        <v>-40360.31</v>
      </c>
      <c r="CB34" s="3">
        <f>SUM('In-Service &amp; Deprec Svgs'!CF231:CF240)</f>
        <v>-40900.009999999995</v>
      </c>
      <c r="CC34" s="3">
        <f>SUM('In-Service &amp; Deprec Svgs'!CG231:CG240)</f>
        <v>-41439.71</v>
      </c>
      <c r="CD34" s="3">
        <f>SUM('In-Service &amp; Deprec Svgs'!CH231:CH240)</f>
        <v>-41979.42</v>
      </c>
      <c r="CE34" s="3">
        <f>SUM('In-Service &amp; Deprec Svgs'!CI231:CI240)</f>
        <v>-42519.119999999995</v>
      </c>
      <c r="CF34" s="3">
        <f>SUM('In-Service &amp; Deprec Svgs'!CJ231:CJ240)</f>
        <v>-43058.82</v>
      </c>
      <c r="CG34" s="3">
        <f>SUM('In-Service &amp; Deprec Svgs'!CK231:CK240)</f>
        <v>-43598.52</v>
      </c>
      <c r="CH34" s="3">
        <f>SUM('In-Service &amp; Deprec Svgs'!CL231:CL240)</f>
        <v>-44138.22</v>
      </c>
      <c r="CI34" s="3">
        <f>SUM('In-Service &amp; Deprec Svgs'!CM231:CM240)</f>
        <v>-44677.93</v>
      </c>
      <c r="CJ34" s="3">
        <f>SUM('In-Service &amp; Deprec Svgs'!CN231:CN240)</f>
        <v>-45217.63</v>
      </c>
      <c r="CK34" s="3">
        <f>SUM('In-Service &amp; Deprec Svgs'!CO231:CO240)</f>
        <v>-45757.329999999994</v>
      </c>
      <c r="CL34" s="3">
        <f>SUM('In-Service &amp; Deprec Svgs'!CP231:CP240)</f>
        <v>-46297.03</v>
      </c>
      <c r="CM34" s="3">
        <f>SUM('In-Service &amp; Deprec Svgs'!CR231:CR240)</f>
        <v>-46836.729999999996</v>
      </c>
      <c r="CN34" s="3">
        <f>SUM('In-Service &amp; Deprec Svgs'!CS231:CS240)</f>
        <v>-47373.159999999996</v>
      </c>
      <c r="CO34" s="3">
        <f>SUM('In-Service &amp; Deprec Svgs'!CT231:CT240)</f>
        <v>-47909.599999999999</v>
      </c>
      <c r="CP34" s="3">
        <f>SUM('In-Service &amp; Deprec Svgs'!CU231:CU240)</f>
        <v>-48446.03</v>
      </c>
      <c r="CQ34" s="3">
        <f>SUM('In-Service &amp; Deprec Svgs'!CV231:CV240)</f>
        <v>-48982.46</v>
      </c>
      <c r="CR34" s="3">
        <f>SUM('In-Service &amp; Deprec Svgs'!CW231:CW240)</f>
        <v>-49518.89</v>
      </c>
      <c r="CS34" s="3">
        <f>SUM('In-Service &amp; Deprec Svgs'!CX231:CX240)</f>
        <v>-50055.32</v>
      </c>
      <c r="CT34" s="3">
        <f>SUM('In-Service &amp; Deprec Svgs'!CY231:CY240)</f>
        <v>-50591.75</v>
      </c>
      <c r="CU34" s="3">
        <f>SUM('In-Service &amp; Deprec Svgs'!CZ231:CZ240)</f>
        <v>-51128.18</v>
      </c>
      <c r="CV34" s="3">
        <f>SUM('In-Service &amp; Deprec Svgs'!DA231:DA240)</f>
        <v>-51664.619999999995</v>
      </c>
      <c r="CW34" s="3">
        <f>SUM('In-Service &amp; Deprec Svgs'!DB231:DB240)</f>
        <v>-52201.049999999996</v>
      </c>
      <c r="CX34" s="3">
        <f>SUM('In-Service &amp; Deprec Svgs'!DC231:DC240)</f>
        <v>-52737.479999999996</v>
      </c>
      <c r="CY34" s="3">
        <f>SUM('In-Service &amp; Deprec Svgs'!DE231:DE240)</f>
        <v>-53273.909999999996</v>
      </c>
      <c r="CZ34" s="3">
        <f>SUM('In-Service &amp; Deprec Svgs'!DF231:DF240)</f>
        <v>-53273.909999999996</v>
      </c>
      <c r="DA34" s="3">
        <f>SUM('In-Service &amp; Deprec Svgs'!DG231:DG240)</f>
        <v>-53273.909999999996</v>
      </c>
      <c r="DB34" s="3">
        <f>SUM('In-Service &amp; Deprec Svgs'!DH231:DH240)</f>
        <v>-53273.909999999996</v>
      </c>
      <c r="DC34" s="3">
        <f>SUM('In-Service &amp; Deprec Svgs'!DI231:DI240)</f>
        <v>-53273.909999999996</v>
      </c>
      <c r="DD34" s="3">
        <f>SUM('In-Service &amp; Deprec Svgs'!DJ231:DJ240)</f>
        <v>-53273.909999999996</v>
      </c>
      <c r="DE34" s="3">
        <f>SUM('In-Service &amp; Deprec Svgs'!DK231:DK240)</f>
        <v>-53273.909999999996</v>
      </c>
      <c r="DF34" s="3">
        <f>SUM('In-Service &amp; Deprec Svgs'!DL231:DL240)</f>
        <v>-53273.909999999996</v>
      </c>
      <c r="DG34" s="3">
        <f>SUM('In-Service &amp; Deprec Svgs'!DM231:DM240)</f>
        <v>-53273.909999999996</v>
      </c>
      <c r="DH34" s="3">
        <f>SUM('In-Service &amp; Deprec Svgs'!DN231:DN240)</f>
        <v>-53273.909999999996</v>
      </c>
      <c r="DI34" s="3">
        <f>SUM('In-Service &amp; Deprec Svgs'!DO231:DO240)</f>
        <v>-53273.909999999996</v>
      </c>
      <c r="DJ34" s="3">
        <f>SUM('In-Service &amp; Deprec Svgs'!DP231:DP240)</f>
        <v>-53273.909999999996</v>
      </c>
      <c r="DK34" s="3">
        <f>SUM('In-Service &amp; Deprec Svgs'!DR231:DR240)</f>
        <v>-53273.909999999996</v>
      </c>
      <c r="DL34" s="3">
        <f>SUM('In-Service &amp; Deprec Svgs'!DS231:DS240)</f>
        <v>-53273.909999999996</v>
      </c>
      <c r="DM34" s="3">
        <f>SUM('In-Service &amp; Deprec Svgs'!DT231:DT240)</f>
        <v>-53273.909999999996</v>
      </c>
      <c r="DN34" s="3">
        <f>SUM('In-Service &amp; Deprec Svgs'!DU231:DU240)</f>
        <v>-53273.909999999996</v>
      </c>
      <c r="DO34" s="3">
        <f>SUM('In-Service &amp; Deprec Svgs'!DV231:DV240)</f>
        <v>-53273.909999999996</v>
      </c>
      <c r="DP34" s="3">
        <f>SUM('In-Service &amp; Deprec Svgs'!DW231:DW240)</f>
        <v>-53273.909999999996</v>
      </c>
      <c r="DQ34" s="3">
        <f>SUM('In-Service &amp; Deprec Svgs'!DX231:DX240)</f>
        <v>-53273.909999999996</v>
      </c>
      <c r="DR34" s="3">
        <f>SUM('In-Service &amp; Deprec Svgs'!DY231:DY240)</f>
        <v>-53273.909999999996</v>
      </c>
      <c r="DS34" s="3">
        <f>SUM('In-Service &amp; Deprec Svgs'!DZ231:DZ240)</f>
        <v>-53273.909999999996</v>
      </c>
      <c r="DT34" s="3">
        <f>SUM('In-Service &amp; Deprec Svgs'!EA231:EA240)</f>
        <v>-53273.909999999996</v>
      </c>
      <c r="DU34" s="3">
        <f>SUM('In-Service &amp; Deprec Svgs'!EB231:EB240)</f>
        <v>-53273.909999999996</v>
      </c>
      <c r="DV34" s="3">
        <f>SUM('In-Service &amp; Deprec Svgs'!EC231:EC240)</f>
        <v>-53273.909999999996</v>
      </c>
      <c r="DW34" s="11">
        <f t="shared" si="251"/>
        <v>-3922069.7300000037</v>
      </c>
      <c r="DX34" s="40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1"/>
        <v>0</v>
      </c>
      <c r="EC35" s="20" t="s">
        <v>199</v>
      </c>
      <c r="ED35" s="3">
        <f>ED32</f>
        <v>0</v>
      </c>
      <c r="EE35" s="31">
        <f>0.032/12</f>
        <v>2.6666666666666666E-3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1"/>
        <v>0</v>
      </c>
      <c r="EC36" s="20" t="s">
        <v>187</v>
      </c>
      <c r="ED36" s="3">
        <f>ED35</f>
        <v>0</v>
      </c>
      <c r="EE36" s="31">
        <f t="shared" ref="EE36:EE46" si="252">0.032/12</f>
        <v>2.6666666666666666E-3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24">
        <f>ROUND(((0.01675*($F$23-$F$22))/12),0)</f>
        <v>11717</v>
      </c>
      <c r="H37" s="24">
        <f t="shared" ref="H37:Q37" si="253">ROUND(((0.01675*($F$23-$F$22))/12),0)</f>
        <v>11717</v>
      </c>
      <c r="I37" s="24">
        <f t="shared" si="253"/>
        <v>11717</v>
      </c>
      <c r="J37" s="24">
        <f t="shared" si="253"/>
        <v>11717</v>
      </c>
      <c r="K37" s="24">
        <f t="shared" si="253"/>
        <v>11717</v>
      </c>
      <c r="L37" s="24">
        <f t="shared" si="253"/>
        <v>11717</v>
      </c>
      <c r="M37" s="24">
        <f t="shared" si="253"/>
        <v>11717</v>
      </c>
      <c r="N37" s="24">
        <f t="shared" si="253"/>
        <v>11717</v>
      </c>
      <c r="O37" s="24">
        <f t="shared" si="253"/>
        <v>11717</v>
      </c>
      <c r="P37" s="24">
        <f t="shared" si="253"/>
        <v>11717</v>
      </c>
      <c r="Q37" s="24">
        <f t="shared" si="253"/>
        <v>11717</v>
      </c>
      <c r="R37" s="24">
        <f>ROUND(((0.01675*($F$23-$F$22))),0)-SUM(G37:Q37)</f>
        <v>11719</v>
      </c>
      <c r="S37" s="24">
        <f>ROUND(((0.01675*($R$23-$R$22))/12),0)</f>
        <v>47139</v>
      </c>
      <c r="T37" s="24">
        <f t="shared" ref="T37:AC37" si="254">ROUND(((0.01675*($R$23-$R$22))/12),0)</f>
        <v>47139</v>
      </c>
      <c r="U37" s="24">
        <f t="shared" si="254"/>
        <v>47139</v>
      </c>
      <c r="V37" s="24">
        <f t="shared" si="254"/>
        <v>47139</v>
      </c>
      <c r="W37" s="24">
        <f t="shared" si="254"/>
        <v>47139</v>
      </c>
      <c r="X37" s="24">
        <f t="shared" si="254"/>
        <v>47139</v>
      </c>
      <c r="Y37" s="24">
        <f t="shared" si="254"/>
        <v>47139</v>
      </c>
      <c r="Z37" s="24">
        <f t="shared" si="254"/>
        <v>47139</v>
      </c>
      <c r="AA37" s="24">
        <f t="shared" si="254"/>
        <v>47139</v>
      </c>
      <c r="AB37" s="24">
        <f t="shared" si="254"/>
        <v>47139</v>
      </c>
      <c r="AC37" s="24">
        <f t="shared" si="254"/>
        <v>47139</v>
      </c>
      <c r="AD37" s="24">
        <f>ROUND(((0.01675*($R$23-$R$22))),0)-SUM(S37:AC37)</f>
        <v>47134</v>
      </c>
      <c r="AE37" s="3">
        <f>ROUND(((0.01675*($AD$23-$AD$22))/12),0)</f>
        <v>67843</v>
      </c>
      <c r="AF37" s="3">
        <f t="shared" ref="AF37:AO37" si="255">ROUND(((0.01675*($AD$23-$AD$22))/12),0)</f>
        <v>67843</v>
      </c>
      <c r="AG37" s="3">
        <f t="shared" si="255"/>
        <v>67843</v>
      </c>
      <c r="AH37" s="3">
        <f t="shared" si="255"/>
        <v>67843</v>
      </c>
      <c r="AI37" s="3">
        <f t="shared" si="255"/>
        <v>67843</v>
      </c>
      <c r="AJ37" s="3">
        <f t="shared" si="255"/>
        <v>67843</v>
      </c>
      <c r="AK37" s="3">
        <f t="shared" si="255"/>
        <v>67843</v>
      </c>
      <c r="AL37" s="3">
        <f t="shared" si="255"/>
        <v>67843</v>
      </c>
      <c r="AM37" s="3">
        <f t="shared" si="255"/>
        <v>67843</v>
      </c>
      <c r="AN37" s="3">
        <f t="shared" si="255"/>
        <v>67843</v>
      </c>
      <c r="AO37" s="3">
        <f t="shared" si="255"/>
        <v>67843</v>
      </c>
      <c r="AP37" s="3">
        <f>ROUND(((0.01675*($AD$23-$AD$22))),0)-SUM(AE37:AO37)</f>
        <v>67846</v>
      </c>
      <c r="AQ37" s="3">
        <f>ROUND(((0.01675*($AP$23-$AP$22))/12),0)</f>
        <v>83827</v>
      </c>
      <c r="AR37" s="3">
        <f t="shared" ref="AR37:BA37" si="256">ROUND(((0.01675*($AP$23-$AP$22))/12),0)</f>
        <v>83827</v>
      </c>
      <c r="AS37" s="3">
        <f t="shared" si="256"/>
        <v>83827</v>
      </c>
      <c r="AT37" s="3">
        <f t="shared" si="256"/>
        <v>83827</v>
      </c>
      <c r="AU37" s="3">
        <f t="shared" si="256"/>
        <v>83827</v>
      </c>
      <c r="AV37" s="3">
        <f t="shared" si="256"/>
        <v>83827</v>
      </c>
      <c r="AW37" s="3">
        <f t="shared" si="256"/>
        <v>83827</v>
      </c>
      <c r="AX37" s="3">
        <f t="shared" si="256"/>
        <v>83827</v>
      </c>
      <c r="AY37" s="3">
        <f t="shared" si="256"/>
        <v>83827</v>
      </c>
      <c r="AZ37" s="3">
        <f t="shared" si="256"/>
        <v>83827</v>
      </c>
      <c r="BA37" s="3">
        <f t="shared" si="256"/>
        <v>83827</v>
      </c>
      <c r="BB37" s="3">
        <f>ROUND(((0.01675*($AP$23-$AP$22))),0)-SUM(AQ37:BA37)</f>
        <v>83830</v>
      </c>
      <c r="BC37" s="3">
        <f>ROUND(((0.01675*($BB$23-$BB$22))/12),0)</f>
        <v>106091</v>
      </c>
      <c r="BD37" s="3">
        <f t="shared" ref="BD37:BL37" si="257">ROUND(((0.01675*($BB$23-$BB$22))/12),0)</f>
        <v>106091</v>
      </c>
      <c r="BE37" s="3">
        <f t="shared" si="257"/>
        <v>106091</v>
      </c>
      <c r="BF37" s="3">
        <f t="shared" si="257"/>
        <v>106091</v>
      </c>
      <c r="BG37" s="3">
        <f t="shared" si="257"/>
        <v>106091</v>
      </c>
      <c r="BH37" s="3">
        <f t="shared" si="257"/>
        <v>106091</v>
      </c>
      <c r="BI37" s="3">
        <f t="shared" si="257"/>
        <v>106091</v>
      </c>
      <c r="BJ37" s="3">
        <f t="shared" si="257"/>
        <v>106091</v>
      </c>
      <c r="BK37" s="3">
        <f t="shared" si="257"/>
        <v>106091</v>
      </c>
      <c r="BL37" s="3">
        <f t="shared" si="257"/>
        <v>106091</v>
      </c>
      <c r="BM37" s="3">
        <f>ROUND(((0.01675*($BB$23-$BB$22))/12),0)</f>
        <v>106091</v>
      </c>
      <c r="BN37" s="3">
        <f>ROUND(((0.01675*($BB$23-$BB$22))),0)-SUM(BC37:BM37)</f>
        <v>106096</v>
      </c>
      <c r="BO37" s="3">
        <f>ROUND(((0.01675*($BN$23-$BN$22))/12),0)</f>
        <v>128273</v>
      </c>
      <c r="BP37" s="3">
        <f t="shared" ref="BP37:BY37" si="258">ROUND(((0.01675*($BN$23-$BN$22))/12),0)</f>
        <v>128273</v>
      </c>
      <c r="BQ37" s="3">
        <f t="shared" si="258"/>
        <v>128273</v>
      </c>
      <c r="BR37" s="3">
        <f t="shared" si="258"/>
        <v>128273</v>
      </c>
      <c r="BS37" s="3">
        <f t="shared" si="258"/>
        <v>128273</v>
      </c>
      <c r="BT37" s="3">
        <f t="shared" si="258"/>
        <v>128273</v>
      </c>
      <c r="BU37" s="3">
        <f t="shared" si="258"/>
        <v>128273</v>
      </c>
      <c r="BV37" s="3">
        <f t="shared" si="258"/>
        <v>128273</v>
      </c>
      <c r="BW37" s="3">
        <f t="shared" si="258"/>
        <v>128273</v>
      </c>
      <c r="BX37" s="3">
        <f t="shared" si="258"/>
        <v>128273</v>
      </c>
      <c r="BY37" s="3">
        <f t="shared" si="258"/>
        <v>128273</v>
      </c>
      <c r="BZ37" s="3">
        <f>ROUND(((0.01675*($BN$23-$BN$22))),0)-SUM(BO37:BY37)</f>
        <v>128267</v>
      </c>
      <c r="CA37" s="3">
        <f>ROUND(((0.01675*($BZ$23-$BZ$22))/12),0)</f>
        <v>149529</v>
      </c>
      <c r="CB37" s="3">
        <f t="shared" ref="CB37:CK37" si="259">ROUND(((0.01675*($BZ$23-$BZ$22))/12),0)</f>
        <v>149529</v>
      </c>
      <c r="CC37" s="3">
        <f t="shared" si="259"/>
        <v>149529</v>
      </c>
      <c r="CD37" s="3">
        <f t="shared" si="259"/>
        <v>149529</v>
      </c>
      <c r="CE37" s="3">
        <f t="shared" si="259"/>
        <v>149529</v>
      </c>
      <c r="CF37" s="3">
        <f t="shared" si="259"/>
        <v>149529</v>
      </c>
      <c r="CG37" s="3">
        <f t="shared" si="259"/>
        <v>149529</v>
      </c>
      <c r="CH37" s="3">
        <f t="shared" si="259"/>
        <v>149529</v>
      </c>
      <c r="CI37" s="3">
        <f t="shared" si="259"/>
        <v>149529</v>
      </c>
      <c r="CJ37" s="3">
        <f t="shared" si="259"/>
        <v>149529</v>
      </c>
      <c r="CK37" s="3">
        <f t="shared" si="259"/>
        <v>149529</v>
      </c>
      <c r="CL37" s="3">
        <f>ROUND(((0.01675*($BZ$23-$BZ$22))),0)-SUM(CA37:CK37)</f>
        <v>149526</v>
      </c>
      <c r="CM37" s="3">
        <f>ROUND(((0.01675*($CL$23-$CL$22))/12),0)</f>
        <v>169174</v>
      </c>
      <c r="CN37" s="3">
        <f t="shared" ref="CN37:CW37" si="260">ROUND(((0.01675*($CL$23-$CL$22))/12),0)</f>
        <v>169174</v>
      </c>
      <c r="CO37" s="3">
        <f t="shared" si="260"/>
        <v>169174</v>
      </c>
      <c r="CP37" s="3">
        <f t="shared" si="260"/>
        <v>169174</v>
      </c>
      <c r="CQ37" s="3">
        <f t="shared" si="260"/>
        <v>169174</v>
      </c>
      <c r="CR37" s="3">
        <f t="shared" si="260"/>
        <v>169174</v>
      </c>
      <c r="CS37" s="3">
        <f t="shared" si="260"/>
        <v>169174</v>
      </c>
      <c r="CT37" s="3">
        <f t="shared" si="260"/>
        <v>169174</v>
      </c>
      <c r="CU37" s="3">
        <f t="shared" si="260"/>
        <v>169174</v>
      </c>
      <c r="CV37" s="3">
        <f t="shared" si="260"/>
        <v>169174</v>
      </c>
      <c r="CW37" s="3">
        <f t="shared" si="260"/>
        <v>169174</v>
      </c>
      <c r="CX37" s="3">
        <f>ROUND(((0.01675*($CL$23-$CL$22))),0)-SUM(CM37:CW37)</f>
        <v>169178</v>
      </c>
      <c r="CY37" s="3">
        <f>ROUND(((0.01675*($CX$23-$CX$22))/12),0)</f>
        <v>188632</v>
      </c>
      <c r="CZ37" s="3">
        <f t="shared" ref="CZ37:DI37" si="261">ROUND(((0.01675*($CX$23-$CX$22))/12),0)</f>
        <v>188632</v>
      </c>
      <c r="DA37" s="3">
        <f t="shared" si="261"/>
        <v>188632</v>
      </c>
      <c r="DB37" s="3">
        <f t="shared" si="261"/>
        <v>188632</v>
      </c>
      <c r="DC37" s="3">
        <f t="shared" si="261"/>
        <v>188632</v>
      </c>
      <c r="DD37" s="3">
        <f t="shared" si="261"/>
        <v>188632</v>
      </c>
      <c r="DE37" s="3">
        <f t="shared" si="261"/>
        <v>188632</v>
      </c>
      <c r="DF37" s="3">
        <f t="shared" si="261"/>
        <v>188632</v>
      </c>
      <c r="DG37" s="3">
        <f t="shared" si="261"/>
        <v>188632</v>
      </c>
      <c r="DH37" s="3">
        <f t="shared" si="261"/>
        <v>188632</v>
      </c>
      <c r="DI37" s="3">
        <f t="shared" si="261"/>
        <v>188632</v>
      </c>
      <c r="DJ37" s="3">
        <f>ROUND(((0.01675*($CX$23-$CX$22))),0)-SUM(CY37:DI37)</f>
        <v>188630</v>
      </c>
      <c r="DK37" s="3">
        <f>ROUND(((0.01675*($DJ$23-$DJ$22))/12),0)</f>
        <v>199381</v>
      </c>
      <c r="DL37" s="3">
        <f t="shared" ref="DL37:DU37" si="262">ROUND(((0.01675*($DJ$23-$DJ$22))/12),0)</f>
        <v>199381</v>
      </c>
      <c r="DM37" s="3">
        <f t="shared" si="262"/>
        <v>199381</v>
      </c>
      <c r="DN37" s="3">
        <f t="shared" si="262"/>
        <v>199381</v>
      </c>
      <c r="DO37" s="3">
        <f t="shared" si="262"/>
        <v>199381</v>
      </c>
      <c r="DP37" s="3">
        <f t="shared" si="262"/>
        <v>199381</v>
      </c>
      <c r="DQ37" s="3">
        <f t="shared" si="262"/>
        <v>199381</v>
      </c>
      <c r="DR37" s="3">
        <f t="shared" si="262"/>
        <v>199381</v>
      </c>
      <c r="DS37" s="3">
        <f t="shared" si="262"/>
        <v>199381</v>
      </c>
      <c r="DT37" s="3">
        <f t="shared" si="262"/>
        <v>199381</v>
      </c>
      <c r="DU37" s="3">
        <f t="shared" si="262"/>
        <v>199381</v>
      </c>
      <c r="DV37" s="3">
        <f>ROUND(((0.01675*($DJ$23-$DJ$22))),0)-SUM(DK37:DU37)</f>
        <v>199376</v>
      </c>
      <c r="DW37" s="11">
        <f t="shared" si="251"/>
        <v>13819268</v>
      </c>
      <c r="EC37" s="20" t="s">
        <v>200</v>
      </c>
      <c r="ED37" s="3">
        <f t="shared" ref="ED37:ED46" si="263">ED36</f>
        <v>0</v>
      </c>
      <c r="EE37" s="31">
        <f t="shared" si="252"/>
        <v>2.6666666666666666E-3</v>
      </c>
      <c r="EF37" s="3">
        <f t="shared" ref="EF37:EF46" si="264">ROUND((ED36*EE37),0)</f>
        <v>0</v>
      </c>
      <c r="EG37" s="3">
        <f t="shared" ref="EG37:EG46" si="265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1"/>
        <v>0</v>
      </c>
      <c r="EC38" s="20" t="s">
        <v>201</v>
      </c>
      <c r="ED38" s="3">
        <f t="shared" si="263"/>
        <v>0</v>
      </c>
      <c r="EE38" s="31">
        <f t="shared" si="252"/>
        <v>2.6666666666666666E-3</v>
      </c>
      <c r="EF38" s="3">
        <f t="shared" si="264"/>
        <v>0</v>
      </c>
      <c r="EG38" s="3">
        <f t="shared" si="265"/>
        <v>0</v>
      </c>
    </row>
    <row r="39" spans="1:140" x14ac:dyDescent="0.25">
      <c r="A39" s="49"/>
      <c r="DW39" s="17"/>
      <c r="EC39" s="20" t="s">
        <v>202</v>
      </c>
      <c r="ED39" s="3">
        <f t="shared" si="263"/>
        <v>0</v>
      </c>
      <c r="EE39" s="31">
        <f t="shared" si="252"/>
        <v>2.6666666666666666E-3</v>
      </c>
      <c r="EF39" s="3">
        <f t="shared" si="264"/>
        <v>0</v>
      </c>
      <c r="EG39" s="3">
        <f t="shared" si="265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266">ROUND(+G28+G29+G33+G34+G35+G36+G37+G38,0)</f>
        <v>185242</v>
      </c>
      <c r="H40" s="3">
        <f t="shared" si="266"/>
        <v>197118</v>
      </c>
      <c r="I40" s="3">
        <f t="shared" si="266"/>
        <v>208645</v>
      </c>
      <c r="J40" s="3">
        <f t="shared" si="266"/>
        <v>229943</v>
      </c>
      <c r="K40" s="3">
        <f t="shared" si="266"/>
        <v>239904</v>
      </c>
      <c r="L40" s="3">
        <f t="shared" si="266"/>
        <v>251857</v>
      </c>
      <c r="M40" s="3">
        <f t="shared" si="266"/>
        <v>268145</v>
      </c>
      <c r="N40" s="3">
        <f t="shared" si="266"/>
        <v>276845</v>
      </c>
      <c r="O40" s="3">
        <f t="shared" si="266"/>
        <v>294753</v>
      </c>
      <c r="P40" s="3">
        <f t="shared" si="266"/>
        <v>306462</v>
      </c>
      <c r="Q40" s="3">
        <f t="shared" si="266"/>
        <v>316815</v>
      </c>
      <c r="R40" s="3">
        <f t="shared" si="266"/>
        <v>331477</v>
      </c>
      <c r="S40" s="3">
        <f t="shared" si="266"/>
        <v>380111</v>
      </c>
      <c r="T40" s="3">
        <f t="shared" si="266"/>
        <v>389488</v>
      </c>
      <c r="U40" s="3">
        <f t="shared" si="266"/>
        <v>403943</v>
      </c>
      <c r="V40" s="3">
        <f t="shared" si="266"/>
        <v>413168</v>
      </c>
      <c r="W40" s="3">
        <f t="shared" si="266"/>
        <v>427784</v>
      </c>
      <c r="X40" s="3">
        <f t="shared" si="266"/>
        <v>440539</v>
      </c>
      <c r="Y40" s="3">
        <f t="shared" si="266"/>
        <v>453040</v>
      </c>
      <c r="Z40" s="3">
        <f t="shared" si="266"/>
        <v>464020</v>
      </c>
      <c r="AA40" s="3">
        <f t="shared" si="266"/>
        <v>472499</v>
      </c>
      <c r="AB40" s="3">
        <f t="shared" si="266"/>
        <v>490116</v>
      </c>
      <c r="AC40" s="3">
        <f t="shared" si="266"/>
        <v>504027</v>
      </c>
      <c r="AD40" s="3">
        <f t="shared" si="266"/>
        <v>512004</v>
      </c>
      <c r="AE40" s="3">
        <f t="shared" si="266"/>
        <v>542676</v>
      </c>
      <c r="AF40" s="3">
        <f t="shared" si="266"/>
        <v>553110</v>
      </c>
      <c r="AG40" s="3">
        <f t="shared" si="266"/>
        <v>563535</v>
      </c>
      <c r="AH40" s="3">
        <f t="shared" si="266"/>
        <v>573950</v>
      </c>
      <c r="AI40" s="3">
        <f t="shared" si="266"/>
        <v>584356</v>
      </c>
      <c r="AJ40" s="3">
        <f t="shared" si="266"/>
        <v>594751</v>
      </c>
      <c r="AK40" s="3">
        <f t="shared" si="266"/>
        <v>605136</v>
      </c>
      <c r="AL40" s="3">
        <f t="shared" si="266"/>
        <v>615512</v>
      </c>
      <c r="AM40" s="3">
        <f t="shared" si="266"/>
        <v>625878</v>
      </c>
      <c r="AN40" s="3">
        <f t="shared" si="266"/>
        <v>637612</v>
      </c>
      <c r="AO40" s="3">
        <f t="shared" si="266"/>
        <v>649325</v>
      </c>
      <c r="AP40" s="3">
        <f t="shared" si="266"/>
        <v>661023</v>
      </c>
      <c r="AQ40" s="3">
        <f t="shared" si="266"/>
        <v>688784</v>
      </c>
      <c r="AR40" s="3">
        <f t="shared" si="266"/>
        <v>700637</v>
      </c>
      <c r="AS40" s="3">
        <f t="shared" si="266"/>
        <v>712472</v>
      </c>
      <c r="AT40" s="3">
        <f t="shared" si="266"/>
        <v>724287</v>
      </c>
      <c r="AU40" s="3">
        <f t="shared" si="266"/>
        <v>736083</v>
      </c>
      <c r="AV40" s="3">
        <f t="shared" si="266"/>
        <v>747860</v>
      </c>
      <c r="AW40" s="3">
        <f t="shared" si="266"/>
        <v>759619</v>
      </c>
      <c r="AX40" s="3">
        <f t="shared" si="266"/>
        <v>771359</v>
      </c>
      <c r="AY40" s="3">
        <f t="shared" si="266"/>
        <v>783080</v>
      </c>
      <c r="AZ40" s="3">
        <f t="shared" si="266"/>
        <v>794856</v>
      </c>
      <c r="BA40" s="3">
        <f t="shared" si="266"/>
        <v>806612</v>
      </c>
      <c r="BB40" s="3">
        <f t="shared" si="266"/>
        <v>818352</v>
      </c>
      <c r="BC40" s="3">
        <f t="shared" si="266"/>
        <v>852419</v>
      </c>
      <c r="BD40" s="3">
        <f t="shared" si="266"/>
        <v>864284</v>
      </c>
      <c r="BE40" s="3">
        <f t="shared" si="266"/>
        <v>876132</v>
      </c>
      <c r="BF40" s="3">
        <f t="shared" si="266"/>
        <v>887958</v>
      </c>
      <c r="BG40" s="3">
        <f t="shared" si="266"/>
        <v>899767</v>
      </c>
      <c r="BH40" s="3">
        <f t="shared" si="266"/>
        <v>911556</v>
      </c>
      <c r="BI40" s="3">
        <f t="shared" si="266"/>
        <v>923325</v>
      </c>
      <c r="BJ40" s="3">
        <f t="shared" si="266"/>
        <v>935076</v>
      </c>
      <c r="BK40" s="3">
        <f t="shared" si="266"/>
        <v>946807</v>
      </c>
      <c r="BL40" s="3">
        <f t="shared" si="266"/>
        <v>958581</v>
      </c>
      <c r="BM40" s="3">
        <f t="shared" si="266"/>
        <v>970336</v>
      </c>
      <c r="BN40" s="3">
        <f t="shared" si="266"/>
        <v>982077</v>
      </c>
      <c r="BO40" s="3">
        <f t="shared" si="266"/>
        <v>1015598</v>
      </c>
      <c r="BP40" s="3">
        <f t="shared" si="266"/>
        <v>1026594</v>
      </c>
      <c r="BQ40" s="3">
        <f t="shared" si="266"/>
        <v>1037569</v>
      </c>
      <c r="BR40" s="3">
        <f t="shared" si="266"/>
        <v>1048525</v>
      </c>
      <c r="BS40" s="3">
        <f t="shared" ref="BS40:DU40" si="267">ROUND(+BS28+BS29+BS33+BS34+BS35+BS36+BS37+BS38,0)</f>
        <v>1059461</v>
      </c>
      <c r="BT40" s="3">
        <f t="shared" si="267"/>
        <v>1070377</v>
      </c>
      <c r="BU40" s="3">
        <f t="shared" si="267"/>
        <v>1081273</v>
      </c>
      <c r="BV40" s="3">
        <f t="shared" si="267"/>
        <v>1092149</v>
      </c>
      <c r="BW40" s="3">
        <f t="shared" si="267"/>
        <v>1103005</v>
      </c>
      <c r="BX40" s="3">
        <f t="shared" si="267"/>
        <v>1113579</v>
      </c>
      <c r="BY40" s="3">
        <f t="shared" si="267"/>
        <v>1124135</v>
      </c>
      <c r="BZ40" s="3">
        <f t="shared" si="267"/>
        <v>1134668</v>
      </c>
      <c r="CA40" s="3">
        <f t="shared" si="267"/>
        <v>1166575</v>
      </c>
      <c r="CB40" s="3">
        <f t="shared" si="267"/>
        <v>1177315</v>
      </c>
      <c r="CC40" s="3">
        <f t="shared" si="267"/>
        <v>1188036</v>
      </c>
      <c r="CD40" s="3">
        <f t="shared" si="267"/>
        <v>1198739</v>
      </c>
      <c r="CE40" s="3">
        <f t="shared" si="267"/>
        <v>1209423</v>
      </c>
      <c r="CF40" s="3">
        <f t="shared" si="267"/>
        <v>1220089</v>
      </c>
      <c r="CG40" s="3">
        <f t="shared" si="267"/>
        <v>1230739</v>
      </c>
      <c r="CH40" s="3">
        <f t="shared" si="267"/>
        <v>1241369</v>
      </c>
      <c r="CI40" s="3">
        <f t="shared" si="267"/>
        <v>1251982</v>
      </c>
      <c r="CJ40" s="3">
        <f t="shared" si="267"/>
        <v>1262665</v>
      </c>
      <c r="CK40" s="3">
        <f t="shared" si="267"/>
        <v>1273330</v>
      </c>
      <c r="CL40" s="3">
        <f t="shared" si="267"/>
        <v>1283972</v>
      </c>
      <c r="CM40" s="3">
        <f t="shared" si="267"/>
        <v>1314217</v>
      </c>
      <c r="CN40" s="3">
        <f t="shared" si="267"/>
        <v>1324771</v>
      </c>
      <c r="CO40" s="3">
        <f t="shared" si="267"/>
        <v>1335307</v>
      </c>
      <c r="CP40" s="3">
        <f t="shared" si="267"/>
        <v>1345824</v>
      </c>
      <c r="CQ40" s="3">
        <f t="shared" si="267"/>
        <v>1356320</v>
      </c>
      <c r="CR40" s="3">
        <f t="shared" si="267"/>
        <v>1366799</v>
      </c>
      <c r="CS40" s="3">
        <f t="shared" si="267"/>
        <v>1377260</v>
      </c>
      <c r="CT40" s="3">
        <f t="shared" si="267"/>
        <v>1387701</v>
      </c>
      <c r="CU40" s="3">
        <f t="shared" si="267"/>
        <v>1398124</v>
      </c>
      <c r="CV40" s="3">
        <f t="shared" si="267"/>
        <v>1408507</v>
      </c>
      <c r="CW40" s="3">
        <f t="shared" si="267"/>
        <v>1418873</v>
      </c>
      <c r="CX40" s="3">
        <f t="shared" si="267"/>
        <v>1429224</v>
      </c>
      <c r="CY40" s="3">
        <f t="shared" si="267"/>
        <v>1454267</v>
      </c>
      <c r="CZ40" s="3">
        <f t="shared" si="267"/>
        <v>1455633</v>
      </c>
      <c r="DA40" s="3">
        <f t="shared" si="267"/>
        <v>1456978</v>
      </c>
      <c r="DB40" s="3">
        <f t="shared" si="267"/>
        <v>1458300</v>
      </c>
      <c r="DC40" s="3">
        <f t="shared" si="267"/>
        <v>1459600</v>
      </c>
      <c r="DD40" s="3">
        <f t="shared" si="267"/>
        <v>1460878</v>
      </c>
      <c r="DE40" s="3">
        <f t="shared" si="267"/>
        <v>1462134</v>
      </c>
      <c r="DF40" s="3">
        <f t="shared" si="267"/>
        <v>1463368</v>
      </c>
      <c r="DG40" s="3">
        <f t="shared" si="267"/>
        <v>1464580</v>
      </c>
      <c r="DH40" s="3">
        <f t="shared" si="267"/>
        <v>1462428</v>
      </c>
      <c r="DI40" s="3">
        <f t="shared" si="267"/>
        <v>1460277</v>
      </c>
      <c r="DJ40" s="3">
        <f t="shared" si="267"/>
        <v>1458122</v>
      </c>
      <c r="DK40" s="3">
        <f t="shared" si="267"/>
        <v>1466722</v>
      </c>
      <c r="DL40" s="3">
        <f t="shared" si="267"/>
        <v>1464570</v>
      </c>
      <c r="DM40" s="3">
        <f t="shared" si="267"/>
        <v>1462417</v>
      </c>
      <c r="DN40" s="3">
        <f t="shared" si="267"/>
        <v>1460266</v>
      </c>
      <c r="DO40" s="3">
        <f t="shared" si="267"/>
        <v>1458114</v>
      </c>
      <c r="DP40" s="3">
        <f t="shared" si="267"/>
        <v>1455962</v>
      </c>
      <c r="DQ40" s="3">
        <f t="shared" si="267"/>
        <v>1453810</v>
      </c>
      <c r="DR40" s="3">
        <f t="shared" si="267"/>
        <v>1451657</v>
      </c>
      <c r="DS40" s="3">
        <f t="shared" si="267"/>
        <v>1449506</v>
      </c>
      <c r="DT40" s="3">
        <f t="shared" si="267"/>
        <v>1447354</v>
      </c>
      <c r="DU40" s="3">
        <f t="shared" si="267"/>
        <v>1445202</v>
      </c>
      <c r="DV40" s="3">
        <f>ROUND(+DV28+DV29+DV33+DV34+DV35+DV36+DV37+DV38,0)</f>
        <v>1443045</v>
      </c>
      <c r="DW40" s="11">
        <f>SUM(G40:DV40)</f>
        <v>114766412</v>
      </c>
      <c r="DX40" s="326"/>
      <c r="DY40" s="326"/>
      <c r="DZ40" s="326"/>
      <c r="EC40" s="20" t="s">
        <v>203</v>
      </c>
      <c r="ED40" s="3">
        <f t="shared" si="263"/>
        <v>0</v>
      </c>
      <c r="EE40" s="31">
        <f t="shared" si="252"/>
        <v>2.6666666666666666E-3</v>
      </c>
      <c r="EF40" s="3">
        <f t="shared" si="264"/>
        <v>0</v>
      </c>
      <c r="EG40" s="3">
        <f t="shared" si="265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268">H40*0</f>
        <v>0</v>
      </c>
      <c r="I41" s="3">
        <f t="shared" si="268"/>
        <v>0</v>
      </c>
      <c r="J41" s="3">
        <f t="shared" si="268"/>
        <v>0</v>
      </c>
      <c r="K41" s="3">
        <f t="shared" si="268"/>
        <v>0</v>
      </c>
      <c r="L41" s="3">
        <f t="shared" si="268"/>
        <v>0</v>
      </c>
      <c r="M41" s="3">
        <f t="shared" si="268"/>
        <v>0</v>
      </c>
      <c r="N41" s="3">
        <f t="shared" si="268"/>
        <v>0</v>
      </c>
      <c r="O41" s="3">
        <f t="shared" si="268"/>
        <v>0</v>
      </c>
      <c r="P41" s="3">
        <f t="shared" si="268"/>
        <v>0</v>
      </c>
      <c r="Q41" s="3">
        <f t="shared" si="268"/>
        <v>0</v>
      </c>
      <c r="R41" s="3">
        <f t="shared" si="268"/>
        <v>0</v>
      </c>
      <c r="S41" s="3">
        <f>S40*0</f>
        <v>0</v>
      </c>
      <c r="T41" s="3">
        <f t="shared" ref="T41:AD41" si="269">T40*0</f>
        <v>0</v>
      </c>
      <c r="U41" s="3">
        <f t="shared" si="269"/>
        <v>0</v>
      </c>
      <c r="V41" s="3">
        <f t="shared" si="269"/>
        <v>0</v>
      </c>
      <c r="W41" s="3">
        <f t="shared" si="269"/>
        <v>0</v>
      </c>
      <c r="X41" s="3">
        <f t="shared" si="269"/>
        <v>0</v>
      </c>
      <c r="Y41" s="3">
        <f t="shared" si="269"/>
        <v>0</v>
      </c>
      <c r="Z41" s="3">
        <f t="shared" si="269"/>
        <v>0</v>
      </c>
      <c r="AA41" s="3">
        <f t="shared" si="269"/>
        <v>0</v>
      </c>
      <c r="AB41" s="3">
        <f t="shared" si="269"/>
        <v>0</v>
      </c>
      <c r="AC41" s="3">
        <f t="shared" si="269"/>
        <v>0</v>
      </c>
      <c r="AD41" s="3">
        <f t="shared" si="269"/>
        <v>0</v>
      </c>
      <c r="AE41" s="3">
        <f>AE40*0</f>
        <v>0</v>
      </c>
      <c r="AF41" s="3">
        <f t="shared" ref="AF41:AP41" si="270">AF40*0</f>
        <v>0</v>
      </c>
      <c r="AG41" s="3">
        <f t="shared" si="270"/>
        <v>0</v>
      </c>
      <c r="AH41" s="3">
        <f t="shared" si="270"/>
        <v>0</v>
      </c>
      <c r="AI41" s="3">
        <f t="shared" si="270"/>
        <v>0</v>
      </c>
      <c r="AJ41" s="3">
        <f t="shared" si="270"/>
        <v>0</v>
      </c>
      <c r="AK41" s="3">
        <f t="shared" si="270"/>
        <v>0</v>
      </c>
      <c r="AL41" s="3">
        <f t="shared" si="270"/>
        <v>0</v>
      </c>
      <c r="AM41" s="3">
        <f t="shared" si="270"/>
        <v>0</v>
      </c>
      <c r="AN41" s="3">
        <f t="shared" si="270"/>
        <v>0</v>
      </c>
      <c r="AO41" s="3">
        <f t="shared" si="270"/>
        <v>0</v>
      </c>
      <c r="AP41" s="3">
        <f t="shared" si="270"/>
        <v>0</v>
      </c>
      <c r="AQ41" s="3">
        <f>AQ40*0</f>
        <v>0</v>
      </c>
      <c r="AR41" s="3">
        <f t="shared" ref="AR41:BB41" si="271">AR40*0</f>
        <v>0</v>
      </c>
      <c r="AS41" s="3">
        <f t="shared" si="271"/>
        <v>0</v>
      </c>
      <c r="AT41" s="3">
        <f t="shared" si="271"/>
        <v>0</v>
      </c>
      <c r="AU41" s="3">
        <f t="shared" si="271"/>
        <v>0</v>
      </c>
      <c r="AV41" s="3">
        <f t="shared" si="271"/>
        <v>0</v>
      </c>
      <c r="AW41" s="3">
        <f t="shared" si="271"/>
        <v>0</v>
      </c>
      <c r="AX41" s="3">
        <f t="shared" si="271"/>
        <v>0</v>
      </c>
      <c r="AY41" s="3">
        <f t="shared" si="271"/>
        <v>0</v>
      </c>
      <c r="AZ41" s="3">
        <f t="shared" si="271"/>
        <v>0</v>
      </c>
      <c r="BA41" s="3">
        <f t="shared" si="271"/>
        <v>0</v>
      </c>
      <c r="BB41" s="3">
        <f t="shared" si="271"/>
        <v>0</v>
      </c>
      <c r="BC41" s="3">
        <f>BC40*0</f>
        <v>0</v>
      </c>
      <c r="BD41" s="3">
        <f t="shared" ref="BD41:BN41" si="272">BD40*0</f>
        <v>0</v>
      </c>
      <c r="BE41" s="3">
        <f t="shared" si="272"/>
        <v>0</v>
      </c>
      <c r="BF41" s="3">
        <f t="shared" si="272"/>
        <v>0</v>
      </c>
      <c r="BG41" s="3">
        <f t="shared" si="272"/>
        <v>0</v>
      </c>
      <c r="BH41" s="3">
        <f t="shared" si="272"/>
        <v>0</v>
      </c>
      <c r="BI41" s="3">
        <f t="shared" si="272"/>
        <v>0</v>
      </c>
      <c r="BJ41" s="3">
        <f t="shared" si="272"/>
        <v>0</v>
      </c>
      <c r="BK41" s="3">
        <f t="shared" si="272"/>
        <v>0</v>
      </c>
      <c r="BL41" s="3">
        <f t="shared" si="272"/>
        <v>0</v>
      </c>
      <c r="BM41" s="3">
        <f t="shared" si="272"/>
        <v>0</v>
      </c>
      <c r="BN41" s="3">
        <f t="shared" si="272"/>
        <v>0</v>
      </c>
      <c r="BO41" s="3">
        <f>BO40*0</f>
        <v>0</v>
      </c>
      <c r="BP41" s="3">
        <f t="shared" ref="BP41:BZ41" si="273">BP40*0</f>
        <v>0</v>
      </c>
      <c r="BQ41" s="3">
        <f t="shared" si="273"/>
        <v>0</v>
      </c>
      <c r="BR41" s="3">
        <f t="shared" si="273"/>
        <v>0</v>
      </c>
      <c r="BS41" s="3">
        <f t="shared" si="273"/>
        <v>0</v>
      </c>
      <c r="BT41" s="3">
        <f t="shared" si="273"/>
        <v>0</v>
      </c>
      <c r="BU41" s="3">
        <f t="shared" si="273"/>
        <v>0</v>
      </c>
      <c r="BV41" s="3">
        <f t="shared" si="273"/>
        <v>0</v>
      </c>
      <c r="BW41" s="3">
        <f t="shared" si="273"/>
        <v>0</v>
      </c>
      <c r="BX41" s="3">
        <f t="shared" si="273"/>
        <v>0</v>
      </c>
      <c r="BY41" s="3">
        <f t="shared" si="273"/>
        <v>0</v>
      </c>
      <c r="BZ41" s="3">
        <f t="shared" si="273"/>
        <v>0</v>
      </c>
      <c r="CA41" s="3">
        <f>CA40*0</f>
        <v>0</v>
      </c>
      <c r="CB41" s="3">
        <f t="shared" ref="CB41:CL41" si="274">CB40*0</f>
        <v>0</v>
      </c>
      <c r="CC41" s="3">
        <f t="shared" si="274"/>
        <v>0</v>
      </c>
      <c r="CD41" s="3">
        <f t="shared" si="274"/>
        <v>0</v>
      </c>
      <c r="CE41" s="3">
        <f t="shared" si="274"/>
        <v>0</v>
      </c>
      <c r="CF41" s="3">
        <f t="shared" si="274"/>
        <v>0</v>
      </c>
      <c r="CG41" s="3">
        <f t="shared" si="274"/>
        <v>0</v>
      </c>
      <c r="CH41" s="3">
        <f t="shared" si="274"/>
        <v>0</v>
      </c>
      <c r="CI41" s="3">
        <f t="shared" si="274"/>
        <v>0</v>
      </c>
      <c r="CJ41" s="3">
        <f t="shared" si="274"/>
        <v>0</v>
      </c>
      <c r="CK41" s="3">
        <f t="shared" si="274"/>
        <v>0</v>
      </c>
      <c r="CL41" s="3">
        <f t="shared" si="274"/>
        <v>0</v>
      </c>
      <c r="CM41" s="3">
        <f>CM40*0</f>
        <v>0</v>
      </c>
      <c r="CN41" s="3">
        <f t="shared" ref="CN41:CX41" si="275">CN40*0</f>
        <v>0</v>
      </c>
      <c r="CO41" s="3">
        <f t="shared" si="275"/>
        <v>0</v>
      </c>
      <c r="CP41" s="3">
        <f t="shared" si="275"/>
        <v>0</v>
      </c>
      <c r="CQ41" s="3">
        <f t="shared" si="275"/>
        <v>0</v>
      </c>
      <c r="CR41" s="3">
        <f t="shared" si="275"/>
        <v>0</v>
      </c>
      <c r="CS41" s="3">
        <f t="shared" si="275"/>
        <v>0</v>
      </c>
      <c r="CT41" s="3">
        <f t="shared" si="275"/>
        <v>0</v>
      </c>
      <c r="CU41" s="3">
        <f t="shared" si="275"/>
        <v>0</v>
      </c>
      <c r="CV41" s="3">
        <f t="shared" si="275"/>
        <v>0</v>
      </c>
      <c r="CW41" s="3">
        <f t="shared" si="275"/>
        <v>0</v>
      </c>
      <c r="CX41" s="3">
        <f t="shared" si="275"/>
        <v>0</v>
      </c>
      <c r="CY41" s="3">
        <f>CY40*0</f>
        <v>0</v>
      </c>
      <c r="CZ41" s="3">
        <f t="shared" ref="CZ41:DJ41" si="276">CZ40*0</f>
        <v>0</v>
      </c>
      <c r="DA41" s="3">
        <f t="shared" si="276"/>
        <v>0</v>
      </c>
      <c r="DB41" s="3">
        <f t="shared" si="276"/>
        <v>0</v>
      </c>
      <c r="DC41" s="3">
        <f t="shared" si="276"/>
        <v>0</v>
      </c>
      <c r="DD41" s="3">
        <f t="shared" si="276"/>
        <v>0</v>
      </c>
      <c r="DE41" s="3">
        <f t="shared" si="276"/>
        <v>0</v>
      </c>
      <c r="DF41" s="3">
        <f t="shared" si="276"/>
        <v>0</v>
      </c>
      <c r="DG41" s="3">
        <f t="shared" si="276"/>
        <v>0</v>
      </c>
      <c r="DH41" s="3">
        <f t="shared" si="276"/>
        <v>0</v>
      </c>
      <c r="DI41" s="3">
        <f t="shared" si="276"/>
        <v>0</v>
      </c>
      <c r="DJ41" s="3">
        <f t="shared" si="276"/>
        <v>0</v>
      </c>
      <c r="DK41" s="3">
        <f>DK40*0</f>
        <v>0</v>
      </c>
      <c r="DL41" s="3">
        <f t="shared" ref="DL41:DV41" si="277">DL40*0</f>
        <v>0</v>
      </c>
      <c r="DM41" s="3">
        <f t="shared" si="277"/>
        <v>0</v>
      </c>
      <c r="DN41" s="3">
        <f t="shared" si="277"/>
        <v>0</v>
      </c>
      <c r="DO41" s="3">
        <f t="shared" si="277"/>
        <v>0</v>
      </c>
      <c r="DP41" s="3">
        <f t="shared" si="277"/>
        <v>0</v>
      </c>
      <c r="DQ41" s="3">
        <f t="shared" si="277"/>
        <v>0</v>
      </c>
      <c r="DR41" s="3">
        <f t="shared" si="277"/>
        <v>0</v>
      </c>
      <c r="DS41" s="3">
        <f t="shared" si="277"/>
        <v>0</v>
      </c>
      <c r="DT41" s="3">
        <f t="shared" si="277"/>
        <v>0</v>
      </c>
      <c r="DU41" s="3">
        <f t="shared" si="277"/>
        <v>0</v>
      </c>
      <c r="DV41" s="3">
        <f t="shared" si="277"/>
        <v>0</v>
      </c>
      <c r="DW41" s="11">
        <f>SUM(G41:DV41)</f>
        <v>0</v>
      </c>
      <c r="DY41" s="326"/>
      <c r="DZ41" s="326"/>
      <c r="EC41" s="20" t="s">
        <v>204</v>
      </c>
      <c r="ED41" s="3">
        <f t="shared" si="263"/>
        <v>0</v>
      </c>
      <c r="EE41" s="31">
        <f t="shared" si="252"/>
        <v>2.6666666666666666E-3</v>
      </c>
      <c r="EF41" s="3">
        <f t="shared" si="264"/>
        <v>0</v>
      </c>
      <c r="EG41" s="3">
        <f t="shared" si="265"/>
        <v>0</v>
      </c>
    </row>
    <row r="42" spans="1:140" x14ac:dyDescent="0.25">
      <c r="A42" s="49"/>
      <c r="B42" s="3" t="s">
        <v>32</v>
      </c>
      <c r="G42" s="3">
        <f>G40-G41</f>
        <v>185242</v>
      </c>
      <c r="H42" s="3">
        <f t="shared" ref="H42:R42" si="278">H40-H41</f>
        <v>197118</v>
      </c>
      <c r="I42" s="3">
        <f t="shared" si="278"/>
        <v>208645</v>
      </c>
      <c r="J42" s="3">
        <f t="shared" si="278"/>
        <v>229943</v>
      </c>
      <c r="K42" s="24">
        <f t="shared" si="278"/>
        <v>239904</v>
      </c>
      <c r="L42" s="3">
        <f t="shared" si="278"/>
        <v>251857</v>
      </c>
      <c r="M42" s="3">
        <f t="shared" si="278"/>
        <v>268145</v>
      </c>
      <c r="N42" s="3">
        <f t="shared" si="278"/>
        <v>276845</v>
      </c>
      <c r="O42" s="3">
        <f t="shared" si="278"/>
        <v>294753</v>
      </c>
      <c r="P42" s="3">
        <f t="shared" si="278"/>
        <v>306462</v>
      </c>
      <c r="Q42" s="3">
        <f t="shared" si="278"/>
        <v>316815</v>
      </c>
      <c r="R42" s="3">
        <f t="shared" si="278"/>
        <v>331477</v>
      </c>
      <c r="S42" s="3">
        <f>S40-S41</f>
        <v>380111</v>
      </c>
      <c r="T42" s="3">
        <f t="shared" ref="T42:AD42" si="279">T40-T41</f>
        <v>389488</v>
      </c>
      <c r="U42" s="3">
        <f t="shared" si="279"/>
        <v>403943</v>
      </c>
      <c r="V42" s="3">
        <f t="shared" si="279"/>
        <v>413168</v>
      </c>
      <c r="W42" s="3">
        <f t="shared" si="279"/>
        <v>427784</v>
      </c>
      <c r="X42" s="3">
        <f t="shared" si="279"/>
        <v>440539</v>
      </c>
      <c r="Y42" s="3">
        <f t="shared" si="279"/>
        <v>453040</v>
      </c>
      <c r="Z42" s="3">
        <f t="shared" si="279"/>
        <v>464020</v>
      </c>
      <c r="AA42" s="3">
        <f t="shared" si="279"/>
        <v>472499</v>
      </c>
      <c r="AB42" s="3">
        <f t="shared" si="279"/>
        <v>490116</v>
      </c>
      <c r="AC42" s="3">
        <f t="shared" si="279"/>
        <v>504027</v>
      </c>
      <c r="AD42" s="3">
        <f t="shared" si="279"/>
        <v>512004</v>
      </c>
      <c r="AE42" s="3">
        <f>AE40-AE41</f>
        <v>542676</v>
      </c>
      <c r="AF42" s="3">
        <f t="shared" ref="AF42:AP42" si="280">AF40-AF41</f>
        <v>553110</v>
      </c>
      <c r="AG42" s="3">
        <f t="shared" si="280"/>
        <v>563535</v>
      </c>
      <c r="AH42" s="3">
        <f t="shared" si="280"/>
        <v>573950</v>
      </c>
      <c r="AI42" s="3">
        <f t="shared" si="280"/>
        <v>584356</v>
      </c>
      <c r="AJ42" s="3">
        <f t="shared" si="280"/>
        <v>594751</v>
      </c>
      <c r="AK42" s="3">
        <f t="shared" si="280"/>
        <v>605136</v>
      </c>
      <c r="AL42" s="3">
        <f t="shared" si="280"/>
        <v>615512</v>
      </c>
      <c r="AM42" s="3">
        <f t="shared" si="280"/>
        <v>625878</v>
      </c>
      <c r="AN42" s="3">
        <f t="shared" si="280"/>
        <v>637612</v>
      </c>
      <c r="AO42" s="3">
        <f t="shared" si="280"/>
        <v>649325</v>
      </c>
      <c r="AP42" s="3">
        <f t="shared" si="280"/>
        <v>661023</v>
      </c>
      <c r="AQ42" s="3">
        <f>AQ40-AQ41</f>
        <v>688784</v>
      </c>
      <c r="AR42" s="3">
        <f t="shared" ref="AR42:BB42" si="281">AR40-AR41</f>
        <v>700637</v>
      </c>
      <c r="AS42" s="3">
        <f t="shared" si="281"/>
        <v>712472</v>
      </c>
      <c r="AT42" s="3">
        <f t="shared" si="281"/>
        <v>724287</v>
      </c>
      <c r="AU42" s="3">
        <f t="shared" si="281"/>
        <v>736083</v>
      </c>
      <c r="AV42" s="3">
        <f t="shared" si="281"/>
        <v>747860</v>
      </c>
      <c r="AW42" s="3">
        <f t="shared" si="281"/>
        <v>759619</v>
      </c>
      <c r="AX42" s="3">
        <f t="shared" si="281"/>
        <v>771359</v>
      </c>
      <c r="AY42" s="3">
        <f t="shared" si="281"/>
        <v>783080</v>
      </c>
      <c r="AZ42" s="3">
        <f t="shared" si="281"/>
        <v>794856</v>
      </c>
      <c r="BA42" s="3">
        <f t="shared" si="281"/>
        <v>806612</v>
      </c>
      <c r="BB42" s="3">
        <f t="shared" si="281"/>
        <v>818352</v>
      </c>
      <c r="BC42" s="3">
        <f>BC40-BC41</f>
        <v>852419</v>
      </c>
      <c r="BD42" s="3">
        <f t="shared" ref="BD42:BN42" si="282">BD40-BD41</f>
        <v>864284</v>
      </c>
      <c r="BE42" s="3">
        <f t="shared" si="282"/>
        <v>876132</v>
      </c>
      <c r="BF42" s="3">
        <f t="shared" si="282"/>
        <v>887958</v>
      </c>
      <c r="BG42" s="3">
        <f t="shared" si="282"/>
        <v>899767</v>
      </c>
      <c r="BH42" s="3">
        <f t="shared" si="282"/>
        <v>911556</v>
      </c>
      <c r="BI42" s="3">
        <f t="shared" si="282"/>
        <v>923325</v>
      </c>
      <c r="BJ42" s="3">
        <f t="shared" si="282"/>
        <v>935076</v>
      </c>
      <c r="BK42" s="3">
        <f t="shared" si="282"/>
        <v>946807</v>
      </c>
      <c r="BL42" s="3">
        <f t="shared" si="282"/>
        <v>958581</v>
      </c>
      <c r="BM42" s="3">
        <f t="shared" si="282"/>
        <v>970336</v>
      </c>
      <c r="BN42" s="3">
        <f t="shared" si="282"/>
        <v>982077</v>
      </c>
      <c r="BO42" s="3">
        <f>BO40-BO41</f>
        <v>1015598</v>
      </c>
      <c r="BP42" s="3">
        <f t="shared" ref="BP42:BZ42" si="283">BP40-BP41</f>
        <v>1026594</v>
      </c>
      <c r="BQ42" s="3">
        <f t="shared" si="283"/>
        <v>1037569</v>
      </c>
      <c r="BR42" s="3">
        <f t="shared" si="283"/>
        <v>1048525</v>
      </c>
      <c r="BS42" s="3">
        <f t="shared" si="283"/>
        <v>1059461</v>
      </c>
      <c r="BT42" s="3">
        <f t="shared" si="283"/>
        <v>1070377</v>
      </c>
      <c r="BU42" s="3">
        <f t="shared" si="283"/>
        <v>1081273</v>
      </c>
      <c r="BV42" s="3">
        <f t="shared" si="283"/>
        <v>1092149</v>
      </c>
      <c r="BW42" s="3">
        <f t="shared" si="283"/>
        <v>1103005</v>
      </c>
      <c r="BX42" s="3">
        <f t="shared" si="283"/>
        <v>1113579</v>
      </c>
      <c r="BY42" s="3">
        <f t="shared" si="283"/>
        <v>1124135</v>
      </c>
      <c r="BZ42" s="3">
        <f t="shared" si="283"/>
        <v>1134668</v>
      </c>
      <c r="CA42" s="3">
        <f>CA40-CA41</f>
        <v>1166575</v>
      </c>
      <c r="CB42" s="3">
        <f t="shared" ref="CB42:CL42" si="284">CB40-CB41</f>
        <v>1177315</v>
      </c>
      <c r="CC42" s="3">
        <f t="shared" si="284"/>
        <v>1188036</v>
      </c>
      <c r="CD42" s="3">
        <f t="shared" si="284"/>
        <v>1198739</v>
      </c>
      <c r="CE42" s="3">
        <f t="shared" si="284"/>
        <v>1209423</v>
      </c>
      <c r="CF42" s="3">
        <f t="shared" si="284"/>
        <v>1220089</v>
      </c>
      <c r="CG42" s="3">
        <f t="shared" si="284"/>
        <v>1230739</v>
      </c>
      <c r="CH42" s="3">
        <f t="shared" si="284"/>
        <v>1241369</v>
      </c>
      <c r="CI42" s="3">
        <f t="shared" si="284"/>
        <v>1251982</v>
      </c>
      <c r="CJ42" s="3">
        <f t="shared" si="284"/>
        <v>1262665</v>
      </c>
      <c r="CK42" s="3">
        <f t="shared" si="284"/>
        <v>1273330</v>
      </c>
      <c r="CL42" s="3">
        <f t="shared" si="284"/>
        <v>1283972</v>
      </c>
      <c r="CM42" s="3">
        <f>CM40-CM41</f>
        <v>1314217</v>
      </c>
      <c r="CN42" s="3">
        <f t="shared" ref="CN42:CX42" si="285">CN40-CN41</f>
        <v>1324771</v>
      </c>
      <c r="CO42" s="3">
        <f t="shared" si="285"/>
        <v>1335307</v>
      </c>
      <c r="CP42" s="3">
        <f t="shared" si="285"/>
        <v>1345824</v>
      </c>
      <c r="CQ42" s="3">
        <f t="shared" si="285"/>
        <v>1356320</v>
      </c>
      <c r="CR42" s="3">
        <f t="shared" si="285"/>
        <v>1366799</v>
      </c>
      <c r="CS42" s="3">
        <f t="shared" si="285"/>
        <v>1377260</v>
      </c>
      <c r="CT42" s="3">
        <f t="shared" si="285"/>
        <v>1387701</v>
      </c>
      <c r="CU42" s="3">
        <f t="shared" si="285"/>
        <v>1398124</v>
      </c>
      <c r="CV42" s="3">
        <f t="shared" si="285"/>
        <v>1408507</v>
      </c>
      <c r="CW42" s="3">
        <f t="shared" si="285"/>
        <v>1418873</v>
      </c>
      <c r="CX42" s="3">
        <f t="shared" si="285"/>
        <v>1429224</v>
      </c>
      <c r="CY42" s="3">
        <f>CY40-CY41</f>
        <v>1454267</v>
      </c>
      <c r="CZ42" s="3">
        <f t="shared" ref="CZ42:DJ42" si="286">CZ40-CZ41</f>
        <v>1455633</v>
      </c>
      <c r="DA42" s="3">
        <f t="shared" si="286"/>
        <v>1456978</v>
      </c>
      <c r="DB42" s="3">
        <f t="shared" si="286"/>
        <v>1458300</v>
      </c>
      <c r="DC42" s="3">
        <f t="shared" si="286"/>
        <v>1459600</v>
      </c>
      <c r="DD42" s="3">
        <f t="shared" si="286"/>
        <v>1460878</v>
      </c>
      <c r="DE42" s="3">
        <f t="shared" si="286"/>
        <v>1462134</v>
      </c>
      <c r="DF42" s="3">
        <f t="shared" si="286"/>
        <v>1463368</v>
      </c>
      <c r="DG42" s="3">
        <f t="shared" si="286"/>
        <v>1464580</v>
      </c>
      <c r="DH42" s="3">
        <f t="shared" si="286"/>
        <v>1462428</v>
      </c>
      <c r="DI42" s="3">
        <f t="shared" si="286"/>
        <v>1460277</v>
      </c>
      <c r="DJ42" s="3">
        <f t="shared" si="286"/>
        <v>1458122</v>
      </c>
      <c r="DK42" s="3">
        <f>DK40-DK41</f>
        <v>1466722</v>
      </c>
      <c r="DL42" s="3">
        <f t="shared" ref="DL42:DV42" si="287">DL40-DL41</f>
        <v>1464570</v>
      </c>
      <c r="DM42" s="3">
        <f t="shared" si="287"/>
        <v>1462417</v>
      </c>
      <c r="DN42" s="3">
        <f t="shared" si="287"/>
        <v>1460266</v>
      </c>
      <c r="DO42" s="3">
        <f t="shared" si="287"/>
        <v>1458114</v>
      </c>
      <c r="DP42" s="3">
        <f t="shared" si="287"/>
        <v>1455962</v>
      </c>
      <c r="DQ42" s="3">
        <f t="shared" si="287"/>
        <v>1453810</v>
      </c>
      <c r="DR42" s="3">
        <f t="shared" si="287"/>
        <v>1451657</v>
      </c>
      <c r="DS42" s="3">
        <f t="shared" si="287"/>
        <v>1449506</v>
      </c>
      <c r="DT42" s="3">
        <f t="shared" si="287"/>
        <v>1447354</v>
      </c>
      <c r="DU42" s="3">
        <f t="shared" si="287"/>
        <v>1445202</v>
      </c>
      <c r="DV42" s="3">
        <f t="shared" si="287"/>
        <v>1443045</v>
      </c>
      <c r="DW42" s="11">
        <f>SUM(G42:DV42)</f>
        <v>114766412</v>
      </c>
      <c r="EC42" s="20" t="s">
        <v>205</v>
      </c>
      <c r="ED42" s="3">
        <f t="shared" si="263"/>
        <v>0</v>
      </c>
      <c r="EE42" s="31">
        <f t="shared" si="252"/>
        <v>2.6666666666666666E-3</v>
      </c>
      <c r="EF42" s="3">
        <f t="shared" si="264"/>
        <v>0</v>
      </c>
      <c r="EG42" s="3">
        <f t="shared" si="265"/>
        <v>0</v>
      </c>
    </row>
    <row r="43" spans="1:140" x14ac:dyDescent="0.25">
      <c r="A43" s="49"/>
      <c r="DW43" s="17"/>
      <c r="EC43" s="20" t="s">
        <v>206</v>
      </c>
      <c r="ED43" s="3">
        <f t="shared" si="263"/>
        <v>0</v>
      </c>
      <c r="EE43" s="31">
        <f t="shared" si="252"/>
        <v>2.6666666666666666E-3</v>
      </c>
      <c r="EF43" s="3">
        <f t="shared" si="264"/>
        <v>0</v>
      </c>
      <c r="EG43" s="3">
        <f t="shared" si="265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$G$44</f>
        <v>0</v>
      </c>
      <c r="T44" s="13">
        <f>$H$44</f>
        <v>0</v>
      </c>
      <c r="U44" s="13">
        <f>$I$44</f>
        <v>0</v>
      </c>
      <c r="V44" s="13">
        <f>$J$44</f>
        <v>0</v>
      </c>
      <c r="W44" s="13">
        <f>$K$44</f>
        <v>0</v>
      </c>
      <c r="X44" s="13">
        <f>$L$44</f>
        <v>0</v>
      </c>
      <c r="Y44" s="13">
        <f>$M$44</f>
        <v>0</v>
      </c>
      <c r="Z44" s="13">
        <f>$N$44</f>
        <v>0</v>
      </c>
      <c r="AA44" s="13">
        <f>$O$44</f>
        <v>0</v>
      </c>
      <c r="AB44" s="13">
        <f>$P$44</f>
        <v>0</v>
      </c>
      <c r="AC44" s="13">
        <f>$Q$44</f>
        <v>0</v>
      </c>
      <c r="AD44" s="13">
        <f>$R$44</f>
        <v>0</v>
      </c>
      <c r="AE44" s="13">
        <f>$G$44</f>
        <v>0</v>
      </c>
      <c r="AF44" s="13">
        <f>$H$44</f>
        <v>0</v>
      </c>
      <c r="AG44" s="13">
        <f>$I$44</f>
        <v>0</v>
      </c>
      <c r="AH44" s="13">
        <f>$J$44</f>
        <v>0</v>
      </c>
      <c r="AI44" s="13">
        <f>$K$44</f>
        <v>0</v>
      </c>
      <c r="AJ44" s="13">
        <f>$L$44</f>
        <v>0</v>
      </c>
      <c r="AK44" s="13">
        <f>$M$44</f>
        <v>0</v>
      </c>
      <c r="AL44" s="13">
        <f>$N$44</f>
        <v>0</v>
      </c>
      <c r="AM44" s="13">
        <f>$O$44</f>
        <v>0</v>
      </c>
      <c r="AN44" s="13">
        <f>$P$44</f>
        <v>0</v>
      </c>
      <c r="AO44" s="13">
        <f>$Q$44</f>
        <v>0</v>
      </c>
      <c r="AP44" s="13">
        <f>$R$44</f>
        <v>0</v>
      </c>
      <c r="AQ44" s="13">
        <f>$G$44</f>
        <v>0</v>
      </c>
      <c r="AR44" s="13">
        <f>$H$44</f>
        <v>0</v>
      </c>
      <c r="AS44" s="13">
        <f>$I$44</f>
        <v>0</v>
      </c>
      <c r="AT44" s="13">
        <f>$J$44</f>
        <v>0</v>
      </c>
      <c r="AU44" s="13">
        <f>$K$44</f>
        <v>0</v>
      </c>
      <c r="AV44" s="13">
        <f>$L$44</f>
        <v>0</v>
      </c>
      <c r="AW44" s="13">
        <f>$M$44</f>
        <v>0</v>
      </c>
      <c r="AX44" s="13">
        <f>$N$44</f>
        <v>0</v>
      </c>
      <c r="AY44" s="13">
        <f>$O$44</f>
        <v>0</v>
      </c>
      <c r="AZ44" s="13">
        <f>$P$44</f>
        <v>0</v>
      </c>
      <c r="BA44" s="13">
        <f>$Q$44</f>
        <v>0</v>
      </c>
      <c r="BB44" s="13">
        <f>$R$44</f>
        <v>0</v>
      </c>
      <c r="BC44" s="13">
        <f>$G$44</f>
        <v>0</v>
      </c>
      <c r="BD44" s="13">
        <f>$H$44</f>
        <v>0</v>
      </c>
      <c r="BE44" s="13">
        <f>$I$44</f>
        <v>0</v>
      </c>
      <c r="BF44" s="13">
        <f>$J$44</f>
        <v>0</v>
      </c>
      <c r="BG44" s="13">
        <f>$K$44</f>
        <v>0</v>
      </c>
      <c r="BH44" s="13">
        <f>$L$44</f>
        <v>0</v>
      </c>
      <c r="BI44" s="13">
        <f>$M$44</f>
        <v>0</v>
      </c>
      <c r="BJ44" s="13">
        <f>$N$44</f>
        <v>0</v>
      </c>
      <c r="BK44" s="13">
        <f>$O$44</f>
        <v>0</v>
      </c>
      <c r="BL44" s="13">
        <f>$P$44</f>
        <v>0</v>
      </c>
      <c r="BM44" s="13">
        <f>$Q$44</f>
        <v>0</v>
      </c>
      <c r="BN44" s="13">
        <f>$R$44</f>
        <v>0</v>
      </c>
      <c r="BO44" s="13">
        <f>$G$44</f>
        <v>0</v>
      </c>
      <c r="BP44" s="13">
        <f>$H$44</f>
        <v>0</v>
      </c>
      <c r="BQ44" s="13">
        <f>$I$44</f>
        <v>0</v>
      </c>
      <c r="BR44" s="13">
        <f>$J$44</f>
        <v>0</v>
      </c>
      <c r="BS44" s="13">
        <f>$K$44</f>
        <v>0</v>
      </c>
      <c r="BT44" s="13">
        <f>$L$44</f>
        <v>0</v>
      </c>
      <c r="BU44" s="13">
        <f>$M$44</f>
        <v>0</v>
      </c>
      <c r="BV44" s="13">
        <f>$N$44</f>
        <v>0</v>
      </c>
      <c r="BW44" s="13">
        <f>$O$44</f>
        <v>0</v>
      </c>
      <c r="BX44" s="13">
        <f>$P$44</f>
        <v>0</v>
      </c>
      <c r="BY44" s="13">
        <f>$Q$44</f>
        <v>0</v>
      </c>
      <c r="BZ44" s="13">
        <f>$R$44</f>
        <v>0</v>
      </c>
      <c r="CA44" s="13">
        <f>$G$44</f>
        <v>0</v>
      </c>
      <c r="CB44" s="13">
        <f>$H$44</f>
        <v>0</v>
      </c>
      <c r="CC44" s="13">
        <f>$I$44</f>
        <v>0</v>
      </c>
      <c r="CD44" s="13">
        <f>$J$44</f>
        <v>0</v>
      </c>
      <c r="CE44" s="13">
        <f>$K$44</f>
        <v>0</v>
      </c>
      <c r="CF44" s="13">
        <f>$L$44</f>
        <v>0</v>
      </c>
      <c r="CG44" s="13">
        <f>$M$44</f>
        <v>0</v>
      </c>
      <c r="CH44" s="13">
        <f>$N$44</f>
        <v>0</v>
      </c>
      <c r="CI44" s="13">
        <f>$O$44</f>
        <v>0</v>
      </c>
      <c r="CJ44" s="13">
        <f>$P$44</f>
        <v>0</v>
      </c>
      <c r="CK44" s="13">
        <f>$Q$44</f>
        <v>0</v>
      </c>
      <c r="CL44" s="13">
        <f>$R$44</f>
        <v>0</v>
      </c>
      <c r="CM44" s="13">
        <f>$G$44</f>
        <v>0</v>
      </c>
      <c r="CN44" s="13">
        <f>$H$44</f>
        <v>0</v>
      </c>
      <c r="CO44" s="13">
        <f>$I$44</f>
        <v>0</v>
      </c>
      <c r="CP44" s="13">
        <f>$J$44</f>
        <v>0</v>
      </c>
      <c r="CQ44" s="13">
        <f>$K$44</f>
        <v>0</v>
      </c>
      <c r="CR44" s="13">
        <f>$L$44</f>
        <v>0</v>
      </c>
      <c r="CS44" s="13">
        <f>$M$44</f>
        <v>0</v>
      </c>
      <c r="CT44" s="13">
        <f>$N$44</f>
        <v>0</v>
      </c>
      <c r="CU44" s="13">
        <f>$O$44</f>
        <v>0</v>
      </c>
      <c r="CV44" s="13">
        <f>$P$44</f>
        <v>0</v>
      </c>
      <c r="CW44" s="13">
        <f>$Q$44</f>
        <v>0</v>
      </c>
      <c r="CX44" s="13">
        <f>$R$44</f>
        <v>0</v>
      </c>
      <c r="CY44" s="13">
        <f>$G$44</f>
        <v>0</v>
      </c>
      <c r="CZ44" s="13">
        <f>$H$44</f>
        <v>0</v>
      </c>
      <c r="DA44" s="13">
        <f>$I$44</f>
        <v>0</v>
      </c>
      <c r="DB44" s="13">
        <f>$J$44</f>
        <v>0</v>
      </c>
      <c r="DC44" s="13">
        <f>$K$44</f>
        <v>0</v>
      </c>
      <c r="DD44" s="13">
        <f>$L$44</f>
        <v>0</v>
      </c>
      <c r="DE44" s="13">
        <f>$M$44</f>
        <v>0</v>
      </c>
      <c r="DF44" s="13">
        <f>$N$44</f>
        <v>0</v>
      </c>
      <c r="DG44" s="13">
        <f>$O$44</f>
        <v>0</v>
      </c>
      <c r="DH44" s="13">
        <f>$P$44</f>
        <v>0</v>
      </c>
      <c r="DI44" s="13">
        <f>$Q$44</f>
        <v>0</v>
      </c>
      <c r="DJ44" s="13">
        <f>$R$44</f>
        <v>0</v>
      </c>
      <c r="DK44" s="13">
        <f>$G$44</f>
        <v>0</v>
      </c>
      <c r="DL44" s="13">
        <f>$H$44</f>
        <v>0</v>
      </c>
      <c r="DM44" s="13">
        <f>$I$44</f>
        <v>0</v>
      </c>
      <c r="DN44" s="13">
        <f>$J$44</f>
        <v>0</v>
      </c>
      <c r="DO44" s="13">
        <f>$K$44</f>
        <v>0</v>
      </c>
      <c r="DP44" s="13">
        <f>$L$44</f>
        <v>0</v>
      </c>
      <c r="DQ44" s="13">
        <f>$M$44</f>
        <v>0</v>
      </c>
      <c r="DR44" s="13">
        <f>$N$44</f>
        <v>0</v>
      </c>
      <c r="DS44" s="13">
        <f>$O$44</f>
        <v>0</v>
      </c>
      <c r="DT44" s="13">
        <f>$P$44</f>
        <v>0</v>
      </c>
      <c r="DU44" s="13">
        <f>$Q$44</f>
        <v>0</v>
      </c>
      <c r="DV44" s="13">
        <f>$R$44</f>
        <v>0</v>
      </c>
      <c r="DW44" s="16"/>
      <c r="EC44" s="20" t="s">
        <v>207</v>
      </c>
      <c r="ED44" s="3">
        <f t="shared" si="263"/>
        <v>0</v>
      </c>
      <c r="EE44" s="31">
        <f t="shared" si="252"/>
        <v>2.6666666666666666E-3</v>
      </c>
      <c r="EF44" s="3">
        <f t="shared" si="264"/>
        <v>0</v>
      </c>
      <c r="EG44" s="3">
        <f t="shared" si="265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0.93244581000000004</v>
      </c>
      <c r="H45" s="13">
        <v>0.93244581000000004</v>
      </c>
      <c r="I45" s="13">
        <v>0.93244581000000004</v>
      </c>
      <c r="J45" s="13">
        <v>0.93244581000000004</v>
      </c>
      <c r="K45" s="13">
        <v>0.93244581000000004</v>
      </c>
      <c r="L45" s="13">
        <v>0.93244581000000004</v>
      </c>
      <c r="M45" s="13">
        <v>0.93244581000000004</v>
      </c>
      <c r="N45" s="13">
        <v>0.93244581000000004</v>
      </c>
      <c r="O45" s="13">
        <v>0.93244581000000004</v>
      </c>
      <c r="P45" s="13">
        <v>0.93244581000000004</v>
      </c>
      <c r="Q45" s="13">
        <v>0.93244581000000004</v>
      </c>
      <c r="R45" s="13">
        <v>0.93244581000000004</v>
      </c>
      <c r="S45" s="13">
        <f>$G$45</f>
        <v>0.93244581000000004</v>
      </c>
      <c r="T45" s="13">
        <f>$H$45</f>
        <v>0.93244581000000004</v>
      </c>
      <c r="U45" s="13">
        <f>$I$45</f>
        <v>0.93244581000000004</v>
      </c>
      <c r="V45" s="13">
        <f>$J$45</f>
        <v>0.93244581000000004</v>
      </c>
      <c r="W45" s="13">
        <f>$K$45</f>
        <v>0.93244581000000004</v>
      </c>
      <c r="X45" s="13">
        <f>$L$45</f>
        <v>0.93244581000000004</v>
      </c>
      <c r="Y45" s="13">
        <f>$M$45</f>
        <v>0.93244581000000004</v>
      </c>
      <c r="Z45" s="13">
        <f>$N$45</f>
        <v>0.93244581000000004</v>
      </c>
      <c r="AA45" s="13">
        <f>$O$45</f>
        <v>0.93244581000000004</v>
      </c>
      <c r="AB45" s="13">
        <f>$P$45</f>
        <v>0.93244581000000004</v>
      </c>
      <c r="AC45" s="13">
        <f>$Q$45</f>
        <v>0.93244581000000004</v>
      </c>
      <c r="AD45" s="13">
        <f>$R$45</f>
        <v>0.93244581000000004</v>
      </c>
      <c r="AE45" s="13">
        <f>$G$45</f>
        <v>0.93244581000000004</v>
      </c>
      <c r="AF45" s="13">
        <f>$H$45</f>
        <v>0.93244581000000004</v>
      </c>
      <c r="AG45" s="13">
        <f>$I$45</f>
        <v>0.93244581000000004</v>
      </c>
      <c r="AH45" s="13">
        <f>$J$45</f>
        <v>0.93244581000000004</v>
      </c>
      <c r="AI45" s="13">
        <f>$K$45</f>
        <v>0.93244581000000004</v>
      </c>
      <c r="AJ45" s="13">
        <f>$L$45</f>
        <v>0.93244581000000004</v>
      </c>
      <c r="AK45" s="13">
        <f>$M$45</f>
        <v>0.93244581000000004</v>
      </c>
      <c r="AL45" s="13">
        <f>$N$45</f>
        <v>0.93244581000000004</v>
      </c>
      <c r="AM45" s="13">
        <f>$O$45</f>
        <v>0.93244581000000004</v>
      </c>
      <c r="AN45" s="13">
        <f>$P$45</f>
        <v>0.93244581000000004</v>
      </c>
      <c r="AO45" s="13">
        <f>$Q$45</f>
        <v>0.93244581000000004</v>
      </c>
      <c r="AP45" s="13">
        <f>$R$45</f>
        <v>0.93244581000000004</v>
      </c>
      <c r="AQ45" s="13">
        <f>$G$45</f>
        <v>0.93244581000000004</v>
      </c>
      <c r="AR45" s="13">
        <f>$H$45</f>
        <v>0.93244581000000004</v>
      </c>
      <c r="AS45" s="13">
        <f>$I$45</f>
        <v>0.93244581000000004</v>
      </c>
      <c r="AT45" s="13">
        <f>$J$45</f>
        <v>0.93244581000000004</v>
      </c>
      <c r="AU45" s="13">
        <f>$K$45</f>
        <v>0.93244581000000004</v>
      </c>
      <c r="AV45" s="13">
        <f>$L$45</f>
        <v>0.93244581000000004</v>
      </c>
      <c r="AW45" s="13">
        <f>$M$45</f>
        <v>0.93244581000000004</v>
      </c>
      <c r="AX45" s="13">
        <f>$N$45</f>
        <v>0.93244581000000004</v>
      </c>
      <c r="AY45" s="13">
        <f>$O$45</f>
        <v>0.93244581000000004</v>
      </c>
      <c r="AZ45" s="13">
        <f>$P$45</f>
        <v>0.93244581000000004</v>
      </c>
      <c r="BA45" s="13">
        <f>$Q$45</f>
        <v>0.93244581000000004</v>
      </c>
      <c r="BB45" s="13">
        <f>$R$45</f>
        <v>0.93244581000000004</v>
      </c>
      <c r="BC45" s="13">
        <f>$G$45</f>
        <v>0.93244581000000004</v>
      </c>
      <c r="BD45" s="13">
        <f>$H$45</f>
        <v>0.93244581000000004</v>
      </c>
      <c r="BE45" s="13">
        <f>$I$45</f>
        <v>0.93244581000000004</v>
      </c>
      <c r="BF45" s="13">
        <f>$J$45</f>
        <v>0.93244581000000004</v>
      </c>
      <c r="BG45" s="13">
        <f>$K$45</f>
        <v>0.93244581000000004</v>
      </c>
      <c r="BH45" s="13">
        <f>$L$45</f>
        <v>0.93244581000000004</v>
      </c>
      <c r="BI45" s="13">
        <f>$M$45</f>
        <v>0.93244581000000004</v>
      </c>
      <c r="BJ45" s="13">
        <f>$N$45</f>
        <v>0.93244581000000004</v>
      </c>
      <c r="BK45" s="13">
        <f>$O$45</f>
        <v>0.93244581000000004</v>
      </c>
      <c r="BL45" s="13">
        <f>$P$45</f>
        <v>0.93244581000000004</v>
      </c>
      <c r="BM45" s="13">
        <f>$Q$45</f>
        <v>0.93244581000000004</v>
      </c>
      <c r="BN45" s="13">
        <f>$R$45</f>
        <v>0.93244581000000004</v>
      </c>
      <c r="BO45" s="13">
        <f>$G$45</f>
        <v>0.93244581000000004</v>
      </c>
      <c r="BP45" s="13">
        <f>$H$45</f>
        <v>0.93244581000000004</v>
      </c>
      <c r="BQ45" s="13">
        <f>$I$45</f>
        <v>0.93244581000000004</v>
      </c>
      <c r="BR45" s="13">
        <f>$J$45</f>
        <v>0.93244581000000004</v>
      </c>
      <c r="BS45" s="13">
        <f>$K$45</f>
        <v>0.93244581000000004</v>
      </c>
      <c r="BT45" s="13">
        <f>$L$45</f>
        <v>0.93244581000000004</v>
      </c>
      <c r="BU45" s="13">
        <f>$M$45</f>
        <v>0.93244581000000004</v>
      </c>
      <c r="BV45" s="13">
        <f>$N$45</f>
        <v>0.93244581000000004</v>
      </c>
      <c r="BW45" s="13">
        <f>$O$45</f>
        <v>0.93244581000000004</v>
      </c>
      <c r="BX45" s="13">
        <f>$P$45</f>
        <v>0.93244581000000004</v>
      </c>
      <c r="BY45" s="13">
        <f>$Q$45</f>
        <v>0.93244581000000004</v>
      </c>
      <c r="BZ45" s="13">
        <f>$R$45</f>
        <v>0.93244581000000004</v>
      </c>
      <c r="CA45" s="13">
        <f>$G$45</f>
        <v>0.93244581000000004</v>
      </c>
      <c r="CB45" s="13">
        <f>$H$45</f>
        <v>0.93244581000000004</v>
      </c>
      <c r="CC45" s="13">
        <f>$I$45</f>
        <v>0.93244581000000004</v>
      </c>
      <c r="CD45" s="13">
        <f>$J$45</f>
        <v>0.93244581000000004</v>
      </c>
      <c r="CE45" s="13">
        <f>$K$45</f>
        <v>0.93244581000000004</v>
      </c>
      <c r="CF45" s="13">
        <f>$L$45</f>
        <v>0.93244581000000004</v>
      </c>
      <c r="CG45" s="13">
        <f>$M$45</f>
        <v>0.93244581000000004</v>
      </c>
      <c r="CH45" s="13">
        <f>$N$45</f>
        <v>0.93244581000000004</v>
      </c>
      <c r="CI45" s="13">
        <f>$O$45</f>
        <v>0.93244581000000004</v>
      </c>
      <c r="CJ45" s="13">
        <f>$P$45</f>
        <v>0.93244581000000004</v>
      </c>
      <c r="CK45" s="13">
        <f>$Q$45</f>
        <v>0.93244581000000004</v>
      </c>
      <c r="CL45" s="13">
        <f>$R$45</f>
        <v>0.93244581000000004</v>
      </c>
      <c r="CM45" s="13">
        <f>$G$45</f>
        <v>0.93244581000000004</v>
      </c>
      <c r="CN45" s="13">
        <f>$H$45</f>
        <v>0.93244581000000004</v>
      </c>
      <c r="CO45" s="13">
        <f>$I$45</f>
        <v>0.93244581000000004</v>
      </c>
      <c r="CP45" s="13">
        <f>$J$45</f>
        <v>0.93244581000000004</v>
      </c>
      <c r="CQ45" s="13">
        <f>$K$45</f>
        <v>0.93244581000000004</v>
      </c>
      <c r="CR45" s="13">
        <f>$L$45</f>
        <v>0.93244581000000004</v>
      </c>
      <c r="CS45" s="13">
        <f>$M$45</f>
        <v>0.93244581000000004</v>
      </c>
      <c r="CT45" s="13">
        <f>$N$45</f>
        <v>0.93244581000000004</v>
      </c>
      <c r="CU45" s="13">
        <f>$O$45</f>
        <v>0.93244581000000004</v>
      </c>
      <c r="CV45" s="13">
        <f>$P$45</f>
        <v>0.93244581000000004</v>
      </c>
      <c r="CW45" s="13">
        <f>$Q$45</f>
        <v>0.93244581000000004</v>
      </c>
      <c r="CX45" s="13">
        <f>$R$45</f>
        <v>0.93244581000000004</v>
      </c>
      <c r="CY45" s="13">
        <f>$G$45</f>
        <v>0.93244581000000004</v>
      </c>
      <c r="CZ45" s="13">
        <f>$H$45</f>
        <v>0.93244581000000004</v>
      </c>
      <c r="DA45" s="13">
        <f>$I$45</f>
        <v>0.93244581000000004</v>
      </c>
      <c r="DB45" s="13">
        <f>$J$45</f>
        <v>0.93244581000000004</v>
      </c>
      <c r="DC45" s="13">
        <f>$K$45</f>
        <v>0.93244581000000004</v>
      </c>
      <c r="DD45" s="13">
        <f>$L$45</f>
        <v>0.93244581000000004</v>
      </c>
      <c r="DE45" s="13">
        <f>$M$45</f>
        <v>0.93244581000000004</v>
      </c>
      <c r="DF45" s="13">
        <f>$N$45</f>
        <v>0.93244581000000004</v>
      </c>
      <c r="DG45" s="13">
        <f>$O$45</f>
        <v>0.93244581000000004</v>
      </c>
      <c r="DH45" s="13">
        <f>$P$45</f>
        <v>0.93244581000000004</v>
      </c>
      <c r="DI45" s="13">
        <f>$Q$45</f>
        <v>0.93244581000000004</v>
      </c>
      <c r="DJ45" s="13">
        <f>$R$45</f>
        <v>0.93244581000000004</v>
      </c>
      <c r="DK45" s="13">
        <f>$G$45</f>
        <v>0.93244581000000004</v>
      </c>
      <c r="DL45" s="13">
        <f>$H$45</f>
        <v>0.93244581000000004</v>
      </c>
      <c r="DM45" s="13">
        <f>$I$45</f>
        <v>0.93244581000000004</v>
      </c>
      <c r="DN45" s="13">
        <f>$J$45</f>
        <v>0.93244581000000004</v>
      </c>
      <c r="DO45" s="13">
        <f>$K$45</f>
        <v>0.93244581000000004</v>
      </c>
      <c r="DP45" s="13">
        <f>$L$45</f>
        <v>0.93244581000000004</v>
      </c>
      <c r="DQ45" s="13">
        <f>$M$45</f>
        <v>0.93244581000000004</v>
      </c>
      <c r="DR45" s="13">
        <f>$N$45</f>
        <v>0.93244581000000004</v>
      </c>
      <c r="DS45" s="13">
        <f>$O$45</f>
        <v>0.93244581000000004</v>
      </c>
      <c r="DT45" s="13">
        <f>$P$45</f>
        <v>0.93244581000000004</v>
      </c>
      <c r="DU45" s="13">
        <f>$Q$45</f>
        <v>0.93244581000000004</v>
      </c>
      <c r="DV45" s="13">
        <f>$R$45</f>
        <v>0.93244581000000004</v>
      </c>
      <c r="DW45" s="16"/>
      <c r="EC45" s="20" t="s">
        <v>208</v>
      </c>
      <c r="ED45" s="3">
        <f t="shared" si="263"/>
        <v>0</v>
      </c>
      <c r="EE45" s="31">
        <f t="shared" si="252"/>
        <v>2.6666666666666666E-3</v>
      </c>
      <c r="EF45" s="3">
        <f t="shared" si="264"/>
        <v>0</v>
      </c>
      <c r="EG45" s="3">
        <f t="shared" si="265"/>
        <v>0</v>
      </c>
    </row>
    <row r="46" spans="1:140" x14ac:dyDescent="0.25">
      <c r="A46" s="49"/>
      <c r="DW46" s="17"/>
      <c r="EC46" s="20" t="s">
        <v>209</v>
      </c>
      <c r="ED46" s="3">
        <f t="shared" si="263"/>
        <v>0</v>
      </c>
      <c r="EE46" s="31">
        <f t="shared" si="252"/>
        <v>2.6666666666666666E-3</v>
      </c>
      <c r="EF46" s="3">
        <f t="shared" si="264"/>
        <v>0</v>
      </c>
      <c r="EG46" s="3">
        <f t="shared" si="265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ROUND(G44*G41,2)</f>
        <v>0</v>
      </c>
      <c r="H47" s="3">
        <f t="shared" ref="H47:BS47" si="288">ROUND(H44*H41,2)</f>
        <v>0</v>
      </c>
      <c r="I47" s="3">
        <f t="shared" si="288"/>
        <v>0</v>
      </c>
      <c r="J47" s="3">
        <f t="shared" si="288"/>
        <v>0</v>
      </c>
      <c r="K47" s="3">
        <f t="shared" si="288"/>
        <v>0</v>
      </c>
      <c r="L47" s="3">
        <f t="shared" si="288"/>
        <v>0</v>
      </c>
      <c r="M47" s="3">
        <f t="shared" si="288"/>
        <v>0</v>
      </c>
      <c r="N47" s="3">
        <f t="shared" si="288"/>
        <v>0</v>
      </c>
      <c r="O47" s="3">
        <f t="shared" si="288"/>
        <v>0</v>
      </c>
      <c r="P47" s="3">
        <f t="shared" si="288"/>
        <v>0</v>
      </c>
      <c r="Q47" s="3">
        <f t="shared" si="288"/>
        <v>0</v>
      </c>
      <c r="R47" s="3">
        <f t="shared" si="288"/>
        <v>0</v>
      </c>
      <c r="S47" s="3">
        <f t="shared" si="288"/>
        <v>0</v>
      </c>
      <c r="T47" s="3">
        <f t="shared" si="288"/>
        <v>0</v>
      </c>
      <c r="U47" s="3">
        <f t="shared" si="288"/>
        <v>0</v>
      </c>
      <c r="V47" s="3">
        <f t="shared" si="288"/>
        <v>0</v>
      </c>
      <c r="W47" s="3">
        <f t="shared" si="288"/>
        <v>0</v>
      </c>
      <c r="X47" s="3">
        <f t="shared" si="288"/>
        <v>0</v>
      </c>
      <c r="Y47" s="3">
        <f t="shared" si="288"/>
        <v>0</v>
      </c>
      <c r="Z47" s="3">
        <f t="shared" si="288"/>
        <v>0</v>
      </c>
      <c r="AA47" s="3">
        <f t="shared" si="288"/>
        <v>0</v>
      </c>
      <c r="AB47" s="3">
        <f t="shared" si="288"/>
        <v>0</v>
      </c>
      <c r="AC47" s="3">
        <f t="shared" si="288"/>
        <v>0</v>
      </c>
      <c r="AD47" s="3">
        <f t="shared" si="288"/>
        <v>0</v>
      </c>
      <c r="AE47" s="3">
        <f t="shared" si="288"/>
        <v>0</v>
      </c>
      <c r="AF47" s="3">
        <f t="shared" si="288"/>
        <v>0</v>
      </c>
      <c r="AG47" s="3">
        <f t="shared" si="288"/>
        <v>0</v>
      </c>
      <c r="AH47" s="3">
        <f t="shared" si="288"/>
        <v>0</v>
      </c>
      <c r="AI47" s="3">
        <f t="shared" si="288"/>
        <v>0</v>
      </c>
      <c r="AJ47" s="3">
        <f t="shared" si="288"/>
        <v>0</v>
      </c>
      <c r="AK47" s="3">
        <f t="shared" si="288"/>
        <v>0</v>
      </c>
      <c r="AL47" s="3">
        <f t="shared" si="288"/>
        <v>0</v>
      </c>
      <c r="AM47" s="3">
        <f t="shared" si="288"/>
        <v>0</v>
      </c>
      <c r="AN47" s="3">
        <f t="shared" si="288"/>
        <v>0</v>
      </c>
      <c r="AO47" s="3">
        <f t="shared" si="288"/>
        <v>0</v>
      </c>
      <c r="AP47" s="3">
        <f t="shared" si="288"/>
        <v>0</v>
      </c>
      <c r="AQ47" s="3">
        <f t="shared" si="288"/>
        <v>0</v>
      </c>
      <c r="AR47" s="3">
        <f t="shared" si="288"/>
        <v>0</v>
      </c>
      <c r="AS47" s="3">
        <f t="shared" si="288"/>
        <v>0</v>
      </c>
      <c r="AT47" s="3">
        <f t="shared" si="288"/>
        <v>0</v>
      </c>
      <c r="AU47" s="3">
        <f t="shared" si="288"/>
        <v>0</v>
      </c>
      <c r="AV47" s="3">
        <f t="shared" si="288"/>
        <v>0</v>
      </c>
      <c r="AW47" s="3">
        <f t="shared" si="288"/>
        <v>0</v>
      </c>
      <c r="AX47" s="3">
        <f t="shared" si="288"/>
        <v>0</v>
      </c>
      <c r="AY47" s="3">
        <f t="shared" si="288"/>
        <v>0</v>
      </c>
      <c r="AZ47" s="3">
        <f t="shared" si="288"/>
        <v>0</v>
      </c>
      <c r="BA47" s="3">
        <f t="shared" si="288"/>
        <v>0</v>
      </c>
      <c r="BB47" s="3">
        <f t="shared" si="288"/>
        <v>0</v>
      </c>
      <c r="BC47" s="3">
        <f t="shared" si="288"/>
        <v>0</v>
      </c>
      <c r="BD47" s="3">
        <f t="shared" si="288"/>
        <v>0</v>
      </c>
      <c r="BE47" s="3">
        <f t="shared" si="288"/>
        <v>0</v>
      </c>
      <c r="BF47" s="3">
        <f t="shared" si="288"/>
        <v>0</v>
      </c>
      <c r="BG47" s="3">
        <f t="shared" si="288"/>
        <v>0</v>
      </c>
      <c r="BH47" s="3">
        <f t="shared" si="288"/>
        <v>0</v>
      </c>
      <c r="BI47" s="3">
        <f t="shared" si="288"/>
        <v>0</v>
      </c>
      <c r="BJ47" s="3">
        <f t="shared" si="288"/>
        <v>0</v>
      </c>
      <c r="BK47" s="3">
        <f t="shared" si="288"/>
        <v>0</v>
      </c>
      <c r="BL47" s="3">
        <f t="shared" si="288"/>
        <v>0</v>
      </c>
      <c r="BM47" s="3">
        <f t="shared" si="288"/>
        <v>0</v>
      </c>
      <c r="BN47" s="3">
        <f t="shared" si="288"/>
        <v>0</v>
      </c>
      <c r="BO47" s="3">
        <f t="shared" si="288"/>
        <v>0</v>
      </c>
      <c r="BP47" s="3">
        <f t="shared" si="288"/>
        <v>0</v>
      </c>
      <c r="BQ47" s="3">
        <f t="shared" si="288"/>
        <v>0</v>
      </c>
      <c r="BR47" s="3">
        <f t="shared" si="288"/>
        <v>0</v>
      </c>
      <c r="BS47" s="3">
        <f t="shared" si="288"/>
        <v>0</v>
      </c>
      <c r="BT47" s="3">
        <f t="shared" ref="BT47:DV47" si="289">ROUND(BT44*BT41,2)</f>
        <v>0</v>
      </c>
      <c r="BU47" s="3">
        <f t="shared" si="289"/>
        <v>0</v>
      </c>
      <c r="BV47" s="3">
        <f t="shared" si="289"/>
        <v>0</v>
      </c>
      <c r="BW47" s="3">
        <f t="shared" si="289"/>
        <v>0</v>
      </c>
      <c r="BX47" s="3">
        <f t="shared" si="289"/>
        <v>0</v>
      </c>
      <c r="BY47" s="3">
        <f t="shared" si="289"/>
        <v>0</v>
      </c>
      <c r="BZ47" s="3">
        <f t="shared" si="289"/>
        <v>0</v>
      </c>
      <c r="CA47" s="3">
        <f t="shared" si="289"/>
        <v>0</v>
      </c>
      <c r="CB47" s="3">
        <f t="shared" si="289"/>
        <v>0</v>
      </c>
      <c r="CC47" s="3">
        <f t="shared" si="289"/>
        <v>0</v>
      </c>
      <c r="CD47" s="3">
        <f t="shared" si="289"/>
        <v>0</v>
      </c>
      <c r="CE47" s="3">
        <f t="shared" si="289"/>
        <v>0</v>
      </c>
      <c r="CF47" s="3">
        <f t="shared" si="289"/>
        <v>0</v>
      </c>
      <c r="CG47" s="3">
        <f t="shared" si="289"/>
        <v>0</v>
      </c>
      <c r="CH47" s="3">
        <f t="shared" si="289"/>
        <v>0</v>
      </c>
      <c r="CI47" s="3">
        <f t="shared" si="289"/>
        <v>0</v>
      </c>
      <c r="CJ47" s="3">
        <f t="shared" si="289"/>
        <v>0</v>
      </c>
      <c r="CK47" s="3">
        <f t="shared" si="289"/>
        <v>0</v>
      </c>
      <c r="CL47" s="3">
        <f t="shared" si="289"/>
        <v>0</v>
      </c>
      <c r="CM47" s="3">
        <f t="shared" si="289"/>
        <v>0</v>
      </c>
      <c r="CN47" s="3">
        <f t="shared" si="289"/>
        <v>0</v>
      </c>
      <c r="CO47" s="3">
        <f t="shared" si="289"/>
        <v>0</v>
      </c>
      <c r="CP47" s="3">
        <f t="shared" si="289"/>
        <v>0</v>
      </c>
      <c r="CQ47" s="3">
        <f t="shared" si="289"/>
        <v>0</v>
      </c>
      <c r="CR47" s="3">
        <f t="shared" si="289"/>
        <v>0</v>
      </c>
      <c r="CS47" s="3">
        <f t="shared" si="289"/>
        <v>0</v>
      </c>
      <c r="CT47" s="3">
        <f t="shared" si="289"/>
        <v>0</v>
      </c>
      <c r="CU47" s="3">
        <f t="shared" si="289"/>
        <v>0</v>
      </c>
      <c r="CV47" s="3">
        <f t="shared" si="289"/>
        <v>0</v>
      </c>
      <c r="CW47" s="3">
        <f t="shared" si="289"/>
        <v>0</v>
      </c>
      <c r="CX47" s="3">
        <f t="shared" si="289"/>
        <v>0</v>
      </c>
      <c r="CY47" s="3">
        <f t="shared" si="289"/>
        <v>0</v>
      </c>
      <c r="CZ47" s="3">
        <f t="shared" si="289"/>
        <v>0</v>
      </c>
      <c r="DA47" s="3">
        <f t="shared" si="289"/>
        <v>0</v>
      </c>
      <c r="DB47" s="3">
        <f t="shared" si="289"/>
        <v>0</v>
      </c>
      <c r="DC47" s="3">
        <f t="shared" si="289"/>
        <v>0</v>
      </c>
      <c r="DD47" s="3">
        <f t="shared" si="289"/>
        <v>0</v>
      </c>
      <c r="DE47" s="3">
        <f t="shared" si="289"/>
        <v>0</v>
      </c>
      <c r="DF47" s="3">
        <f t="shared" si="289"/>
        <v>0</v>
      </c>
      <c r="DG47" s="3">
        <f t="shared" si="289"/>
        <v>0</v>
      </c>
      <c r="DH47" s="3">
        <f t="shared" si="289"/>
        <v>0</v>
      </c>
      <c r="DI47" s="3">
        <f t="shared" si="289"/>
        <v>0</v>
      </c>
      <c r="DJ47" s="3">
        <f t="shared" si="289"/>
        <v>0</v>
      </c>
      <c r="DK47" s="3">
        <f t="shared" si="289"/>
        <v>0</v>
      </c>
      <c r="DL47" s="3">
        <f t="shared" si="289"/>
        <v>0</v>
      </c>
      <c r="DM47" s="3">
        <f t="shared" si="289"/>
        <v>0</v>
      </c>
      <c r="DN47" s="3">
        <f t="shared" si="289"/>
        <v>0</v>
      </c>
      <c r="DO47" s="3">
        <f t="shared" si="289"/>
        <v>0</v>
      </c>
      <c r="DP47" s="3">
        <f t="shared" si="289"/>
        <v>0</v>
      </c>
      <c r="DQ47" s="3">
        <f t="shared" si="289"/>
        <v>0</v>
      </c>
      <c r="DR47" s="3">
        <f t="shared" si="289"/>
        <v>0</v>
      </c>
      <c r="DS47" s="3">
        <f t="shared" si="289"/>
        <v>0</v>
      </c>
      <c r="DT47" s="3">
        <f t="shared" si="289"/>
        <v>0</v>
      </c>
      <c r="DU47" s="3">
        <f t="shared" si="289"/>
        <v>0</v>
      </c>
      <c r="DV47" s="3">
        <f t="shared" si="289"/>
        <v>0</v>
      </c>
      <c r="DW47" s="11">
        <f>SUM(G47:DV47)</f>
        <v>0</v>
      </c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172728.13</v>
      </c>
      <c r="H48" s="12">
        <f t="shared" ref="H48:BS48" si="290">ROUND((+H42*H45),2)</f>
        <v>183801.85</v>
      </c>
      <c r="I48" s="12">
        <f t="shared" si="290"/>
        <v>194550.16</v>
      </c>
      <c r="J48" s="12">
        <f t="shared" si="290"/>
        <v>214409.39</v>
      </c>
      <c r="K48" s="12">
        <f t="shared" si="290"/>
        <v>223697.48</v>
      </c>
      <c r="L48" s="12">
        <f t="shared" si="290"/>
        <v>234843</v>
      </c>
      <c r="M48" s="12">
        <f t="shared" si="290"/>
        <v>250030.68</v>
      </c>
      <c r="N48" s="12">
        <f t="shared" si="290"/>
        <v>258142.96</v>
      </c>
      <c r="O48" s="12">
        <f t="shared" si="290"/>
        <v>274841.2</v>
      </c>
      <c r="P48" s="12">
        <f t="shared" si="290"/>
        <v>285759.21000000002</v>
      </c>
      <c r="Q48" s="12">
        <f t="shared" si="290"/>
        <v>295412.82</v>
      </c>
      <c r="R48" s="12">
        <f t="shared" si="290"/>
        <v>309084.34000000003</v>
      </c>
      <c r="S48" s="12">
        <f t="shared" si="290"/>
        <v>354432.91</v>
      </c>
      <c r="T48" s="12">
        <f t="shared" si="290"/>
        <v>363176.45</v>
      </c>
      <c r="U48" s="12">
        <f t="shared" si="290"/>
        <v>376654.96</v>
      </c>
      <c r="V48" s="12">
        <f t="shared" si="290"/>
        <v>385256.77</v>
      </c>
      <c r="W48" s="12">
        <f t="shared" si="290"/>
        <v>398885.4</v>
      </c>
      <c r="X48" s="12">
        <f t="shared" si="290"/>
        <v>410778.74</v>
      </c>
      <c r="Y48" s="12">
        <f t="shared" si="290"/>
        <v>422435.25</v>
      </c>
      <c r="Z48" s="12">
        <f t="shared" si="290"/>
        <v>432673.5</v>
      </c>
      <c r="AA48" s="12">
        <f t="shared" si="290"/>
        <v>440579.71</v>
      </c>
      <c r="AB48" s="12">
        <f t="shared" si="290"/>
        <v>457006.61</v>
      </c>
      <c r="AC48" s="12">
        <f t="shared" si="290"/>
        <v>469977.86</v>
      </c>
      <c r="AD48" s="12">
        <f t="shared" si="290"/>
        <v>477415.98</v>
      </c>
      <c r="AE48" s="12">
        <f t="shared" si="290"/>
        <v>506015.96</v>
      </c>
      <c r="AF48" s="12">
        <f t="shared" si="290"/>
        <v>515745.1</v>
      </c>
      <c r="AG48" s="12">
        <f t="shared" si="290"/>
        <v>525465.85</v>
      </c>
      <c r="AH48" s="12">
        <f t="shared" si="290"/>
        <v>535177.27</v>
      </c>
      <c r="AI48" s="12">
        <f t="shared" si="290"/>
        <v>544880.30000000005</v>
      </c>
      <c r="AJ48" s="12">
        <f t="shared" si="290"/>
        <v>554573.07999999996</v>
      </c>
      <c r="AK48" s="12">
        <f t="shared" si="290"/>
        <v>564256.53</v>
      </c>
      <c r="AL48" s="12">
        <f t="shared" si="290"/>
        <v>573931.59</v>
      </c>
      <c r="AM48" s="12">
        <f t="shared" si="290"/>
        <v>583597.31999999995</v>
      </c>
      <c r="AN48" s="12">
        <f t="shared" si="290"/>
        <v>594538.64</v>
      </c>
      <c r="AO48" s="12">
        <f t="shared" si="290"/>
        <v>605460.38</v>
      </c>
      <c r="AP48" s="12">
        <f t="shared" si="290"/>
        <v>616368.13</v>
      </c>
      <c r="AQ48" s="12">
        <f t="shared" si="290"/>
        <v>642253.75</v>
      </c>
      <c r="AR48" s="12">
        <f t="shared" si="290"/>
        <v>653306.03</v>
      </c>
      <c r="AS48" s="12">
        <f t="shared" si="290"/>
        <v>664341.53</v>
      </c>
      <c r="AT48" s="12">
        <f t="shared" si="290"/>
        <v>675358.38</v>
      </c>
      <c r="AU48" s="12">
        <f t="shared" si="290"/>
        <v>686357.51</v>
      </c>
      <c r="AV48" s="12">
        <f t="shared" si="290"/>
        <v>697338.92</v>
      </c>
      <c r="AW48" s="12">
        <f t="shared" si="290"/>
        <v>708303.55</v>
      </c>
      <c r="AX48" s="12">
        <f t="shared" si="290"/>
        <v>719250.47</v>
      </c>
      <c r="AY48" s="12">
        <f t="shared" si="290"/>
        <v>730179.66</v>
      </c>
      <c r="AZ48" s="12">
        <f t="shared" si="290"/>
        <v>741160.15</v>
      </c>
      <c r="BA48" s="12">
        <f t="shared" si="290"/>
        <v>752121.98</v>
      </c>
      <c r="BB48" s="12">
        <f t="shared" si="290"/>
        <v>763068.89</v>
      </c>
      <c r="BC48" s="12">
        <f t="shared" si="290"/>
        <v>794834.52</v>
      </c>
      <c r="BD48" s="12">
        <f t="shared" si="290"/>
        <v>805897.99</v>
      </c>
      <c r="BE48" s="12">
        <f t="shared" si="290"/>
        <v>816945.61</v>
      </c>
      <c r="BF48" s="12">
        <f t="shared" si="290"/>
        <v>827972.72</v>
      </c>
      <c r="BG48" s="12">
        <f t="shared" si="290"/>
        <v>838983.97</v>
      </c>
      <c r="BH48" s="12">
        <f t="shared" si="290"/>
        <v>849976.57</v>
      </c>
      <c r="BI48" s="12">
        <f t="shared" si="290"/>
        <v>860950.53</v>
      </c>
      <c r="BJ48" s="12">
        <f t="shared" si="290"/>
        <v>871907.7</v>
      </c>
      <c r="BK48" s="12">
        <f t="shared" si="290"/>
        <v>882846.22</v>
      </c>
      <c r="BL48" s="12">
        <f t="shared" si="290"/>
        <v>893824.84</v>
      </c>
      <c r="BM48" s="12">
        <f t="shared" si="290"/>
        <v>904785.74</v>
      </c>
      <c r="BN48" s="12">
        <f t="shared" si="290"/>
        <v>915733.58</v>
      </c>
      <c r="BO48" s="12">
        <f t="shared" si="290"/>
        <v>946990.1</v>
      </c>
      <c r="BP48" s="12">
        <f t="shared" si="290"/>
        <v>957243.27</v>
      </c>
      <c r="BQ48" s="12">
        <f t="shared" si="290"/>
        <v>967476.87</v>
      </c>
      <c r="BR48" s="12">
        <f t="shared" si="290"/>
        <v>977692.74</v>
      </c>
      <c r="BS48" s="12">
        <f t="shared" si="290"/>
        <v>987889.97</v>
      </c>
      <c r="BT48" s="12">
        <f t="shared" ref="BT48:DV48" si="291">ROUND((+BT42*BT45),2)</f>
        <v>998068.55</v>
      </c>
      <c r="BU48" s="12">
        <f t="shared" si="291"/>
        <v>1008228.48</v>
      </c>
      <c r="BV48" s="12">
        <f t="shared" si="291"/>
        <v>1018369.76</v>
      </c>
      <c r="BW48" s="12">
        <f t="shared" si="291"/>
        <v>1028492.39</v>
      </c>
      <c r="BX48" s="12">
        <f t="shared" si="291"/>
        <v>1038352.07</v>
      </c>
      <c r="BY48" s="12">
        <f t="shared" si="291"/>
        <v>1048194.97</v>
      </c>
      <c r="BZ48" s="12">
        <f t="shared" si="291"/>
        <v>1058016.42</v>
      </c>
      <c r="CA48" s="12">
        <f t="shared" si="291"/>
        <v>1087767.97</v>
      </c>
      <c r="CB48" s="12">
        <f t="shared" si="291"/>
        <v>1097782.44</v>
      </c>
      <c r="CC48" s="12">
        <f t="shared" si="291"/>
        <v>1107779.19</v>
      </c>
      <c r="CD48" s="12">
        <f t="shared" si="291"/>
        <v>1117759.1599999999</v>
      </c>
      <c r="CE48" s="12">
        <f t="shared" si="291"/>
        <v>1127721.4099999999</v>
      </c>
      <c r="CF48" s="12">
        <f t="shared" si="291"/>
        <v>1137666.8799999999</v>
      </c>
      <c r="CG48" s="12">
        <f t="shared" si="291"/>
        <v>1147597.42</v>
      </c>
      <c r="CH48" s="12">
        <f t="shared" si="291"/>
        <v>1157509.32</v>
      </c>
      <c r="CI48" s="12">
        <f t="shared" si="291"/>
        <v>1167405.3700000001</v>
      </c>
      <c r="CJ48" s="12">
        <f t="shared" si="291"/>
        <v>1177366.69</v>
      </c>
      <c r="CK48" s="12">
        <f t="shared" si="291"/>
        <v>1187311.22</v>
      </c>
      <c r="CL48" s="12">
        <f t="shared" si="291"/>
        <v>1197234.31</v>
      </c>
      <c r="CM48" s="12">
        <f t="shared" si="291"/>
        <v>1225436.1399999999</v>
      </c>
      <c r="CN48" s="12">
        <f t="shared" si="291"/>
        <v>1235277.17</v>
      </c>
      <c r="CO48" s="12">
        <f t="shared" si="291"/>
        <v>1245101.42</v>
      </c>
      <c r="CP48" s="12">
        <f t="shared" si="291"/>
        <v>1254907.95</v>
      </c>
      <c r="CQ48" s="12">
        <f t="shared" si="291"/>
        <v>1264694.8999999999</v>
      </c>
      <c r="CR48" s="12">
        <f t="shared" si="291"/>
        <v>1274466</v>
      </c>
      <c r="CS48" s="12">
        <f t="shared" si="291"/>
        <v>1284220.32</v>
      </c>
      <c r="CT48" s="12">
        <f t="shared" si="291"/>
        <v>1293955.98</v>
      </c>
      <c r="CU48" s="12">
        <f t="shared" si="291"/>
        <v>1303674.8700000001</v>
      </c>
      <c r="CV48" s="12">
        <f t="shared" si="291"/>
        <v>1313356.45</v>
      </c>
      <c r="CW48" s="12">
        <f t="shared" si="291"/>
        <v>1323022.18</v>
      </c>
      <c r="CX48" s="12">
        <f t="shared" si="291"/>
        <v>1332673.93</v>
      </c>
      <c r="CY48" s="12">
        <f t="shared" si="291"/>
        <v>1356025.17</v>
      </c>
      <c r="CZ48" s="12">
        <f t="shared" si="291"/>
        <v>1357298.89</v>
      </c>
      <c r="DA48" s="12">
        <f t="shared" si="291"/>
        <v>1358553.03</v>
      </c>
      <c r="DB48" s="12">
        <f t="shared" si="291"/>
        <v>1359785.72</v>
      </c>
      <c r="DC48" s="12">
        <f t="shared" si="291"/>
        <v>1360997.9</v>
      </c>
      <c r="DD48" s="12">
        <f t="shared" si="291"/>
        <v>1362189.57</v>
      </c>
      <c r="DE48" s="12">
        <f t="shared" si="291"/>
        <v>1363360.72</v>
      </c>
      <c r="DF48" s="12">
        <f t="shared" si="291"/>
        <v>1364511.36</v>
      </c>
      <c r="DG48" s="12">
        <f t="shared" si="291"/>
        <v>1365641.48</v>
      </c>
      <c r="DH48" s="12">
        <f t="shared" si="291"/>
        <v>1363634.86</v>
      </c>
      <c r="DI48" s="12">
        <f t="shared" si="291"/>
        <v>1361629.17</v>
      </c>
      <c r="DJ48" s="12">
        <f t="shared" si="291"/>
        <v>1359619.75</v>
      </c>
      <c r="DK48" s="12">
        <f t="shared" si="291"/>
        <v>1367638.78</v>
      </c>
      <c r="DL48" s="12">
        <f t="shared" si="291"/>
        <v>1365632.16</v>
      </c>
      <c r="DM48" s="12">
        <f t="shared" si="291"/>
        <v>1363624.6</v>
      </c>
      <c r="DN48" s="12">
        <f t="shared" si="291"/>
        <v>1361618.91</v>
      </c>
      <c r="DO48" s="12">
        <f t="shared" si="291"/>
        <v>1359612.29</v>
      </c>
      <c r="DP48" s="12">
        <f t="shared" si="291"/>
        <v>1357605.67</v>
      </c>
      <c r="DQ48" s="12">
        <f t="shared" si="291"/>
        <v>1355599.04</v>
      </c>
      <c r="DR48" s="12">
        <f t="shared" si="291"/>
        <v>1353591.49</v>
      </c>
      <c r="DS48" s="12">
        <f t="shared" si="291"/>
        <v>1351585.8</v>
      </c>
      <c r="DT48" s="12">
        <f t="shared" si="291"/>
        <v>1349579.17</v>
      </c>
      <c r="DU48" s="12">
        <f t="shared" si="291"/>
        <v>1347572.55</v>
      </c>
      <c r="DV48" s="12">
        <f t="shared" si="291"/>
        <v>1345561.26</v>
      </c>
      <c r="DW48" s="12">
        <f>SUM(G48:DV48)</f>
        <v>107013459.94000001</v>
      </c>
      <c r="EC48" s="20" t="s">
        <v>210</v>
      </c>
      <c r="ED48" s="3">
        <f>ED46</f>
        <v>0</v>
      </c>
      <c r="EE48" s="31">
        <f>0.032/12</f>
        <v>2.6666666666666666E-3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172728.13</v>
      </c>
      <c r="H49" s="38">
        <f t="shared" ref="H49:R49" si="292">H47+H48</f>
        <v>183801.85</v>
      </c>
      <c r="I49" s="38">
        <f t="shared" si="292"/>
        <v>194550.16</v>
      </c>
      <c r="J49" s="38">
        <f t="shared" si="292"/>
        <v>214409.39</v>
      </c>
      <c r="K49" s="38">
        <f t="shared" si="292"/>
        <v>223697.48</v>
      </c>
      <c r="L49" s="38">
        <f t="shared" si="292"/>
        <v>234843</v>
      </c>
      <c r="M49" s="38">
        <f t="shared" si="292"/>
        <v>250030.68</v>
      </c>
      <c r="N49" s="38">
        <f t="shared" si="292"/>
        <v>258142.96</v>
      </c>
      <c r="O49" s="38">
        <f t="shared" si="292"/>
        <v>274841.2</v>
      </c>
      <c r="P49" s="38">
        <f t="shared" si="292"/>
        <v>285759.21000000002</v>
      </c>
      <c r="Q49" s="38">
        <f t="shared" si="292"/>
        <v>295412.82</v>
      </c>
      <c r="R49" s="38">
        <f t="shared" si="292"/>
        <v>309084.34000000003</v>
      </c>
      <c r="S49" s="38">
        <f t="shared" ref="S49:BN49" si="293">S47+S48</f>
        <v>354432.91</v>
      </c>
      <c r="T49" s="38">
        <f t="shared" si="293"/>
        <v>363176.45</v>
      </c>
      <c r="U49" s="38">
        <f t="shared" si="293"/>
        <v>376654.96</v>
      </c>
      <c r="V49" s="38">
        <f t="shared" si="293"/>
        <v>385256.77</v>
      </c>
      <c r="W49" s="38">
        <f t="shared" si="293"/>
        <v>398885.4</v>
      </c>
      <c r="X49" s="38">
        <f t="shared" si="293"/>
        <v>410778.74</v>
      </c>
      <c r="Y49" s="38">
        <f t="shared" si="293"/>
        <v>422435.25</v>
      </c>
      <c r="Z49" s="38">
        <f t="shared" si="293"/>
        <v>432673.5</v>
      </c>
      <c r="AA49" s="38">
        <f t="shared" si="293"/>
        <v>440579.71</v>
      </c>
      <c r="AB49" s="38">
        <f t="shared" si="293"/>
        <v>457006.61</v>
      </c>
      <c r="AC49" s="38">
        <f t="shared" si="293"/>
        <v>469977.86</v>
      </c>
      <c r="AD49" s="38">
        <f t="shared" si="293"/>
        <v>477415.98</v>
      </c>
      <c r="AE49" s="38">
        <f t="shared" si="293"/>
        <v>506015.96</v>
      </c>
      <c r="AF49" s="38">
        <f t="shared" si="293"/>
        <v>515745.1</v>
      </c>
      <c r="AG49" s="38">
        <f t="shared" si="293"/>
        <v>525465.85</v>
      </c>
      <c r="AH49" s="38">
        <f t="shared" si="293"/>
        <v>535177.27</v>
      </c>
      <c r="AI49" s="38">
        <f t="shared" si="293"/>
        <v>544880.30000000005</v>
      </c>
      <c r="AJ49" s="38">
        <f t="shared" si="293"/>
        <v>554573.07999999996</v>
      </c>
      <c r="AK49" s="38">
        <f t="shared" si="293"/>
        <v>564256.53</v>
      </c>
      <c r="AL49" s="38">
        <f t="shared" si="293"/>
        <v>573931.59</v>
      </c>
      <c r="AM49" s="38">
        <f t="shared" si="293"/>
        <v>583597.31999999995</v>
      </c>
      <c r="AN49" s="38">
        <f t="shared" si="293"/>
        <v>594538.64</v>
      </c>
      <c r="AO49" s="38">
        <f t="shared" si="293"/>
        <v>605460.38</v>
      </c>
      <c r="AP49" s="38">
        <f t="shared" si="293"/>
        <v>616368.13</v>
      </c>
      <c r="AQ49" s="38">
        <f t="shared" si="293"/>
        <v>642253.75</v>
      </c>
      <c r="AR49" s="38">
        <f t="shared" si="293"/>
        <v>653306.03</v>
      </c>
      <c r="AS49" s="38">
        <f t="shared" si="293"/>
        <v>664341.53</v>
      </c>
      <c r="AT49" s="38">
        <f t="shared" si="293"/>
        <v>675358.38</v>
      </c>
      <c r="AU49" s="38">
        <f t="shared" si="293"/>
        <v>686357.51</v>
      </c>
      <c r="AV49" s="38">
        <f t="shared" si="293"/>
        <v>697338.92</v>
      </c>
      <c r="AW49" s="38">
        <f t="shared" si="293"/>
        <v>708303.55</v>
      </c>
      <c r="AX49" s="38">
        <f t="shared" si="293"/>
        <v>719250.47</v>
      </c>
      <c r="AY49" s="38">
        <f t="shared" si="293"/>
        <v>730179.66</v>
      </c>
      <c r="AZ49" s="38">
        <f t="shared" si="293"/>
        <v>741160.15</v>
      </c>
      <c r="BA49" s="38">
        <f t="shared" si="293"/>
        <v>752121.98</v>
      </c>
      <c r="BB49" s="38">
        <f t="shared" si="293"/>
        <v>763068.89</v>
      </c>
      <c r="BC49" s="38">
        <f t="shared" si="293"/>
        <v>794834.52</v>
      </c>
      <c r="BD49" s="38">
        <f t="shared" si="293"/>
        <v>805897.99</v>
      </c>
      <c r="BE49" s="38">
        <f t="shared" si="293"/>
        <v>816945.61</v>
      </c>
      <c r="BF49" s="38">
        <f t="shared" si="293"/>
        <v>827972.72</v>
      </c>
      <c r="BG49" s="38">
        <f t="shared" si="293"/>
        <v>838983.97</v>
      </c>
      <c r="BH49" s="38">
        <f t="shared" si="293"/>
        <v>849976.57</v>
      </c>
      <c r="BI49" s="38">
        <f t="shared" si="293"/>
        <v>860950.53</v>
      </c>
      <c r="BJ49" s="38">
        <f t="shared" si="293"/>
        <v>871907.7</v>
      </c>
      <c r="BK49" s="38">
        <f t="shared" si="293"/>
        <v>882846.22</v>
      </c>
      <c r="BL49" s="38">
        <f t="shared" si="293"/>
        <v>893824.84</v>
      </c>
      <c r="BM49" s="38">
        <f t="shared" si="293"/>
        <v>904785.74</v>
      </c>
      <c r="BN49" s="38">
        <f t="shared" si="293"/>
        <v>915733.58</v>
      </c>
      <c r="BO49" s="38">
        <f>BO47+BO48</f>
        <v>946990.1</v>
      </c>
      <c r="BP49" s="38">
        <f t="shared" ref="BP49:DV49" si="294">BP47+BP48</f>
        <v>957243.27</v>
      </c>
      <c r="BQ49" s="38">
        <f t="shared" si="294"/>
        <v>967476.87</v>
      </c>
      <c r="BR49" s="38">
        <f t="shared" si="294"/>
        <v>977692.74</v>
      </c>
      <c r="BS49" s="38">
        <f t="shared" si="294"/>
        <v>987889.97</v>
      </c>
      <c r="BT49" s="38">
        <f t="shared" si="294"/>
        <v>998068.55</v>
      </c>
      <c r="BU49" s="38">
        <f t="shared" si="294"/>
        <v>1008228.48</v>
      </c>
      <c r="BV49" s="38">
        <f t="shared" si="294"/>
        <v>1018369.76</v>
      </c>
      <c r="BW49" s="38">
        <f t="shared" si="294"/>
        <v>1028492.39</v>
      </c>
      <c r="BX49" s="38">
        <f t="shared" si="294"/>
        <v>1038352.07</v>
      </c>
      <c r="BY49" s="38">
        <f t="shared" si="294"/>
        <v>1048194.97</v>
      </c>
      <c r="BZ49" s="38">
        <f t="shared" si="294"/>
        <v>1058016.42</v>
      </c>
      <c r="CA49" s="38">
        <f t="shared" si="294"/>
        <v>1087767.97</v>
      </c>
      <c r="CB49" s="38">
        <f t="shared" si="294"/>
        <v>1097782.44</v>
      </c>
      <c r="CC49" s="38">
        <f t="shared" si="294"/>
        <v>1107779.19</v>
      </c>
      <c r="CD49" s="38">
        <f t="shared" si="294"/>
        <v>1117759.1599999999</v>
      </c>
      <c r="CE49" s="38">
        <f t="shared" si="294"/>
        <v>1127721.4099999999</v>
      </c>
      <c r="CF49" s="38">
        <f t="shared" si="294"/>
        <v>1137666.8799999999</v>
      </c>
      <c r="CG49" s="38">
        <f t="shared" si="294"/>
        <v>1147597.42</v>
      </c>
      <c r="CH49" s="38">
        <f t="shared" si="294"/>
        <v>1157509.32</v>
      </c>
      <c r="CI49" s="38">
        <f t="shared" si="294"/>
        <v>1167405.3700000001</v>
      </c>
      <c r="CJ49" s="38">
        <f t="shared" si="294"/>
        <v>1177366.69</v>
      </c>
      <c r="CK49" s="38">
        <f t="shared" si="294"/>
        <v>1187311.22</v>
      </c>
      <c r="CL49" s="38">
        <f t="shared" si="294"/>
        <v>1197234.31</v>
      </c>
      <c r="CM49" s="38">
        <f t="shared" si="294"/>
        <v>1225436.1399999999</v>
      </c>
      <c r="CN49" s="38">
        <f t="shared" si="294"/>
        <v>1235277.17</v>
      </c>
      <c r="CO49" s="38">
        <f t="shared" si="294"/>
        <v>1245101.42</v>
      </c>
      <c r="CP49" s="38">
        <f t="shared" si="294"/>
        <v>1254907.95</v>
      </c>
      <c r="CQ49" s="38">
        <f t="shared" si="294"/>
        <v>1264694.8999999999</v>
      </c>
      <c r="CR49" s="38">
        <f t="shared" si="294"/>
        <v>1274466</v>
      </c>
      <c r="CS49" s="38">
        <f t="shared" si="294"/>
        <v>1284220.32</v>
      </c>
      <c r="CT49" s="38">
        <f t="shared" si="294"/>
        <v>1293955.98</v>
      </c>
      <c r="CU49" s="38">
        <f t="shared" si="294"/>
        <v>1303674.8700000001</v>
      </c>
      <c r="CV49" s="38">
        <f t="shared" si="294"/>
        <v>1313356.45</v>
      </c>
      <c r="CW49" s="38">
        <f t="shared" si="294"/>
        <v>1323022.18</v>
      </c>
      <c r="CX49" s="38">
        <f t="shared" si="294"/>
        <v>1332673.93</v>
      </c>
      <c r="CY49" s="38">
        <f t="shared" si="294"/>
        <v>1356025.17</v>
      </c>
      <c r="CZ49" s="38">
        <f t="shared" si="294"/>
        <v>1357298.89</v>
      </c>
      <c r="DA49" s="38">
        <f t="shared" si="294"/>
        <v>1358553.03</v>
      </c>
      <c r="DB49" s="38">
        <f t="shared" si="294"/>
        <v>1359785.72</v>
      </c>
      <c r="DC49" s="38">
        <f t="shared" si="294"/>
        <v>1360997.9</v>
      </c>
      <c r="DD49" s="38">
        <f t="shared" si="294"/>
        <v>1362189.57</v>
      </c>
      <c r="DE49" s="38">
        <f t="shared" si="294"/>
        <v>1363360.72</v>
      </c>
      <c r="DF49" s="38">
        <f t="shared" si="294"/>
        <v>1364511.36</v>
      </c>
      <c r="DG49" s="38">
        <f t="shared" si="294"/>
        <v>1365641.48</v>
      </c>
      <c r="DH49" s="38">
        <f t="shared" si="294"/>
        <v>1363634.86</v>
      </c>
      <c r="DI49" s="38">
        <f t="shared" si="294"/>
        <v>1361629.17</v>
      </c>
      <c r="DJ49" s="38">
        <f t="shared" si="294"/>
        <v>1359619.75</v>
      </c>
      <c r="DK49" s="38">
        <f t="shared" si="294"/>
        <v>1367638.78</v>
      </c>
      <c r="DL49" s="38">
        <f t="shared" si="294"/>
        <v>1365632.16</v>
      </c>
      <c r="DM49" s="38">
        <f t="shared" si="294"/>
        <v>1363624.6</v>
      </c>
      <c r="DN49" s="38">
        <f t="shared" si="294"/>
        <v>1361618.91</v>
      </c>
      <c r="DO49" s="38">
        <f t="shared" si="294"/>
        <v>1359612.29</v>
      </c>
      <c r="DP49" s="38">
        <f t="shared" si="294"/>
        <v>1357605.67</v>
      </c>
      <c r="DQ49" s="38">
        <f t="shared" si="294"/>
        <v>1355599.04</v>
      </c>
      <c r="DR49" s="38">
        <f t="shared" si="294"/>
        <v>1353591.49</v>
      </c>
      <c r="DS49" s="38">
        <f t="shared" si="294"/>
        <v>1351585.8</v>
      </c>
      <c r="DT49" s="38">
        <f t="shared" si="294"/>
        <v>1349579.17</v>
      </c>
      <c r="DU49" s="38">
        <f t="shared" si="294"/>
        <v>1347572.55</v>
      </c>
      <c r="DV49" s="38">
        <f t="shared" si="294"/>
        <v>1345561.26</v>
      </c>
      <c r="DW49" s="15">
        <f>SUM(G49:DV49)</f>
        <v>107013459.94000001</v>
      </c>
      <c r="EC49" s="20" t="s">
        <v>211</v>
      </c>
      <c r="ED49" s="3">
        <f>ED48</f>
        <v>0</v>
      </c>
      <c r="EE49" s="31">
        <f t="shared" ref="EE49:EE59" si="295">0.032/12</f>
        <v>2.6666666666666666E-3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2897301.2199999997</v>
      </c>
      <c r="AD50" s="3">
        <f>SUM(S49:AD49)</f>
        <v>4989274.1400000006</v>
      </c>
      <c r="AP50" s="3">
        <f>SUM(AE49:AP49)</f>
        <v>6720010.1500000004</v>
      </c>
      <c r="BB50" s="3">
        <f>SUM(AQ49:BB49)</f>
        <v>8433040.8200000003</v>
      </c>
      <c r="BN50" s="3">
        <f>SUM(BC49:BN49)</f>
        <v>10264659.99</v>
      </c>
      <c r="BZ50" s="3">
        <f>SUM(BO49:BZ49)</f>
        <v>12035015.590000002</v>
      </c>
      <c r="CL50" s="3">
        <f>SUM(CA49:CL49)</f>
        <v>13710901.380000001</v>
      </c>
      <c r="CX50" s="3">
        <f>SUM(CM49:CX49)</f>
        <v>15350787.309999999</v>
      </c>
      <c r="DJ50" s="3">
        <f>SUM(CY49:DJ49)</f>
        <v>16333247.619999999</v>
      </c>
      <c r="DV50" s="3">
        <f>SUM(DK49:DV49)</f>
        <v>16279221.720000001</v>
      </c>
      <c r="EC50" s="20" t="s">
        <v>212</v>
      </c>
      <c r="ED50" s="3">
        <f t="shared" ref="ED50:ED59" si="296">ED49</f>
        <v>0</v>
      </c>
      <c r="EE50" s="31">
        <f t="shared" si="295"/>
        <v>2.6666666666666666E-3</v>
      </c>
      <c r="EF50" s="3">
        <f t="shared" ref="EF50:EF59" si="297">ROUND((ED49*EE50),0)</f>
        <v>0</v>
      </c>
      <c r="EG50" s="3">
        <f t="shared" ref="EG50:EG59" si="298">ROUND(+EG49+EF50,0)</f>
        <v>0</v>
      </c>
    </row>
    <row r="51" spans="1:156" x14ac:dyDescent="0.25">
      <c r="A51" s="14" t="s">
        <v>8</v>
      </c>
      <c r="Q51" s="3" t="s">
        <v>55</v>
      </c>
      <c r="R51" s="3">
        <f>SUM(G30:R30)</f>
        <v>2444252</v>
      </c>
      <c r="EC51" s="20" t="s">
        <v>213</v>
      </c>
      <c r="ED51" s="3">
        <f t="shared" si="296"/>
        <v>0</v>
      </c>
      <c r="EE51" s="31">
        <f t="shared" si="295"/>
        <v>2.6666666666666666E-3</v>
      </c>
      <c r="EF51" s="3">
        <f t="shared" si="297"/>
        <v>0</v>
      </c>
      <c r="EG51" s="3">
        <f t="shared" si="298"/>
        <v>0</v>
      </c>
    </row>
    <row r="52" spans="1:156" x14ac:dyDescent="0.25">
      <c r="A52" s="9" t="s">
        <v>36</v>
      </c>
      <c r="B52" s="25" t="s">
        <v>1081</v>
      </c>
      <c r="Q52" s="3" t="s">
        <v>459</v>
      </c>
      <c r="R52" s="3">
        <f>SUM(G33:R34)</f>
        <v>522345.57999999996</v>
      </c>
      <c r="AC52" s="3" t="s">
        <v>55</v>
      </c>
      <c r="AD52" s="3">
        <f>SUM(S30:AD30)</f>
        <v>3763020</v>
      </c>
      <c r="AO52" s="3" t="s">
        <v>55</v>
      </c>
      <c r="AP52" s="3">
        <f>SUM(AE30:AP30)</f>
        <v>5040025</v>
      </c>
      <c r="BA52" s="3" t="s">
        <v>55</v>
      </c>
      <c r="BB52" s="3">
        <f>SUM(AQ30:BB30)</f>
        <v>6322876</v>
      </c>
      <c r="BM52" s="3" t="s">
        <v>55</v>
      </c>
      <c r="BN52" s="3">
        <f>SUM(BC30:BN30)</f>
        <v>7601543</v>
      </c>
      <c r="BY52" s="3" t="s">
        <v>55</v>
      </c>
      <c r="BZ52" s="3">
        <f>SUM(BO30:BZ30)</f>
        <v>8806043</v>
      </c>
      <c r="CK52" s="3" t="s">
        <v>55</v>
      </c>
      <c r="CL52" s="3">
        <f>SUM(CA30:CL30)</f>
        <v>9941975</v>
      </c>
      <c r="CW52" s="3" t="s">
        <v>55</v>
      </c>
      <c r="CX52" s="3">
        <f>SUM(CM30:CX30)</f>
        <v>11060018</v>
      </c>
      <c r="DI52" s="3" t="s">
        <v>55</v>
      </c>
      <c r="DJ52" s="3">
        <f>SUM(CY30:DJ30)</f>
        <v>11458598</v>
      </c>
      <c r="DU52" s="3" t="s">
        <v>55</v>
      </c>
      <c r="DV52" s="3">
        <f>SUM(DK30:DV30)</f>
        <v>11150974</v>
      </c>
      <c r="EC52" s="20" t="s">
        <v>214</v>
      </c>
      <c r="ED52" s="3">
        <f t="shared" si="296"/>
        <v>0</v>
      </c>
      <c r="EE52" s="31">
        <f t="shared" si="295"/>
        <v>2.6666666666666666E-3</v>
      </c>
      <c r="EF52" s="3">
        <f t="shared" si="297"/>
        <v>0</v>
      </c>
      <c r="EG52" s="3">
        <f t="shared" si="298"/>
        <v>0</v>
      </c>
    </row>
    <row r="53" spans="1:156" x14ac:dyDescent="0.25">
      <c r="A53" s="34" t="s">
        <v>37</v>
      </c>
      <c r="B53" s="25" t="s">
        <v>1082</v>
      </c>
      <c r="R53" s="3">
        <f>R50-R51-R52</f>
        <v>-69296.360000000219</v>
      </c>
      <c r="AC53" s="3" t="s">
        <v>459</v>
      </c>
      <c r="AD53" s="3">
        <f>SUM(S33:AD34)</f>
        <v>1022054.8699999996</v>
      </c>
      <c r="AO53" s="3" t="s">
        <v>459</v>
      </c>
      <c r="AP53" s="3">
        <f>SUM(AE33:AP34)</f>
        <v>1352719.5</v>
      </c>
      <c r="BA53" s="3" t="s">
        <v>459</v>
      </c>
      <c r="BB53" s="3">
        <f>SUM(AQ33:BB34)</f>
        <v>1715197.9599999997</v>
      </c>
      <c r="BM53" s="3" t="s">
        <v>459</v>
      </c>
      <c r="BN53" s="3">
        <f>SUM(BC33:BN34)</f>
        <v>2133677.77</v>
      </c>
      <c r="BY53" s="3" t="s">
        <v>459</v>
      </c>
      <c r="BZ53" s="3">
        <f>SUM(BO33:BZ34)</f>
        <v>2561619.7799999998</v>
      </c>
      <c r="CK53" s="3" t="s">
        <v>459</v>
      </c>
      <c r="CL53" s="3">
        <f>SUM(CA33:CL34)</f>
        <v>2967913.5300000021</v>
      </c>
      <c r="CW53" s="3" t="s">
        <v>459</v>
      </c>
      <c r="CX53" s="3">
        <f>SUM(CM33:CX34)</f>
        <v>3372816.7500000019</v>
      </c>
      <c r="DI53" s="3" t="s">
        <v>459</v>
      </c>
      <c r="DJ53" s="3">
        <f>SUM(CY33:DJ34)</f>
        <v>3794383.08</v>
      </c>
      <c r="DU53" s="3" t="s">
        <v>459</v>
      </c>
      <c r="DV53" s="3">
        <f>SUM(DK33:DV34)</f>
        <v>3915080.1600000011</v>
      </c>
      <c r="EC53" s="20" t="s">
        <v>215</v>
      </c>
      <c r="ED53" s="3">
        <f t="shared" si="296"/>
        <v>0</v>
      </c>
      <c r="EE53" s="31">
        <f t="shared" si="295"/>
        <v>2.6666666666666666E-3</v>
      </c>
      <c r="EF53" s="3">
        <f t="shared" si="297"/>
        <v>0</v>
      </c>
      <c r="EG53" s="3">
        <f t="shared" si="298"/>
        <v>0</v>
      </c>
    </row>
    <row r="54" spans="1:156" x14ac:dyDescent="0.25">
      <c r="A54" s="9" t="s">
        <v>39</v>
      </c>
      <c r="B54" s="3" t="s">
        <v>1057</v>
      </c>
      <c r="AD54" s="3">
        <f>AD50-AD52-AD53</f>
        <v>204199.27000000095</v>
      </c>
      <c r="AP54" s="3">
        <f>AP50-AP52-AP53</f>
        <v>327265.65000000037</v>
      </c>
      <c r="BB54" s="3">
        <f>BB50-BB52-BB53</f>
        <v>394966.86000000057</v>
      </c>
      <c r="BN54" s="3">
        <f>BN50-BN52-BN53</f>
        <v>529439.2200000002</v>
      </c>
      <c r="BZ54" s="3">
        <f>BZ50-BZ52-BZ53</f>
        <v>667352.81000000192</v>
      </c>
      <c r="CL54" s="3">
        <f>CL50-CL52-CL53</f>
        <v>801012.8499999987</v>
      </c>
      <c r="CX54" s="3">
        <f>CX50-CX52-CX53</f>
        <v>917952.5599999968</v>
      </c>
      <c r="DJ54" s="3">
        <f>DJ50-DJ52-DJ53</f>
        <v>1080266.5399999991</v>
      </c>
      <c r="DV54" s="3">
        <f>DV50-DV52-DV53</f>
        <v>1213167.5599999996</v>
      </c>
      <c r="EC54" s="20" t="s">
        <v>216</v>
      </c>
      <c r="ED54" s="3">
        <f t="shared" si="296"/>
        <v>0</v>
      </c>
      <c r="EE54" s="31">
        <f t="shared" si="295"/>
        <v>2.6666666666666666E-3</v>
      </c>
      <c r="EF54" s="3">
        <f t="shared" si="297"/>
        <v>0</v>
      </c>
      <c r="EG54" s="3">
        <f t="shared" si="298"/>
        <v>0</v>
      </c>
    </row>
    <row r="55" spans="1:156" x14ac:dyDescent="0.25">
      <c r="A55" s="9" t="s">
        <v>42</v>
      </c>
      <c r="B55" s="3" t="s">
        <v>1059</v>
      </c>
      <c r="EC55" s="20" t="s">
        <v>217</v>
      </c>
      <c r="ED55" s="3">
        <f t="shared" si="296"/>
        <v>0</v>
      </c>
      <c r="EE55" s="31">
        <f t="shared" si="295"/>
        <v>2.6666666666666666E-3</v>
      </c>
      <c r="EF55" s="3">
        <f t="shared" si="297"/>
        <v>0</v>
      </c>
      <c r="EG55" s="3">
        <f t="shared" si="298"/>
        <v>0</v>
      </c>
    </row>
    <row r="56" spans="1:156" x14ac:dyDescent="0.25">
      <c r="A56" s="32" t="s">
        <v>58</v>
      </c>
      <c r="B56" s="3" t="s">
        <v>660</v>
      </c>
      <c r="EC56" s="20" t="s">
        <v>218</v>
      </c>
      <c r="ED56" s="3">
        <f t="shared" si="296"/>
        <v>0</v>
      </c>
      <c r="EE56" s="31">
        <f t="shared" si="295"/>
        <v>2.6666666666666666E-3</v>
      </c>
      <c r="EF56" s="3">
        <f t="shared" si="297"/>
        <v>0</v>
      </c>
      <c r="EG56" s="3">
        <f t="shared" si="298"/>
        <v>0</v>
      </c>
    </row>
    <row r="57" spans="1:156" x14ac:dyDescent="0.25">
      <c r="A57" s="32" t="s">
        <v>59</v>
      </c>
      <c r="B57" s="3" t="s">
        <v>38</v>
      </c>
      <c r="EC57" s="20" t="s">
        <v>219</v>
      </c>
      <c r="ED57" s="3">
        <f t="shared" si="296"/>
        <v>0</v>
      </c>
      <c r="EE57" s="31">
        <f t="shared" si="295"/>
        <v>2.6666666666666666E-3</v>
      </c>
      <c r="EF57" s="3">
        <f t="shared" si="297"/>
        <v>0</v>
      </c>
      <c r="EG57" s="3">
        <f t="shared" si="298"/>
        <v>0</v>
      </c>
    </row>
    <row r="58" spans="1:156" x14ac:dyDescent="0.25">
      <c r="A58" s="32" t="s">
        <v>661</v>
      </c>
      <c r="B58" s="3" t="s">
        <v>40</v>
      </c>
      <c r="EC58" s="20" t="s">
        <v>220</v>
      </c>
      <c r="ED58" s="3">
        <f t="shared" si="296"/>
        <v>0</v>
      </c>
      <c r="EE58" s="31">
        <f t="shared" si="295"/>
        <v>2.6666666666666666E-3</v>
      </c>
      <c r="EF58" s="3">
        <f t="shared" si="297"/>
        <v>0</v>
      </c>
      <c r="EG58" s="3">
        <f t="shared" si="298"/>
        <v>0</v>
      </c>
    </row>
    <row r="59" spans="1:156" x14ac:dyDescent="0.25">
      <c r="EC59" s="20" t="s">
        <v>221</v>
      </c>
      <c r="ED59" s="3">
        <f t="shared" si="296"/>
        <v>0</v>
      </c>
      <c r="EE59" s="31">
        <f t="shared" si="295"/>
        <v>2.6666666666666666E-3</v>
      </c>
      <c r="EF59" s="3">
        <f t="shared" si="297"/>
        <v>0</v>
      </c>
      <c r="EG59" s="3">
        <f t="shared" si="298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299">EP60</f>
        <v>Oct Y4</v>
      </c>
      <c r="EE60" s="40" t="e">
        <f t="shared" ref="EE60:EE62" si="300">EK60+EQ60+EW60</f>
        <v>#REF!</v>
      </c>
      <c r="EF60" s="31" t="s">
        <v>56</v>
      </c>
      <c r="EG60" s="40">
        <f t="shared" ref="EG60:EH62" si="301">EM60+ES60+EY60</f>
        <v>0</v>
      </c>
      <c r="EH60" s="40">
        <f t="shared" si="301"/>
        <v>0</v>
      </c>
      <c r="EJ60" s="20" t="s">
        <v>350</v>
      </c>
      <c r="EK60" s="40" t="e">
        <f>IF(#REF!="monthly",#REF!/12,0)+EK57</f>
        <v>#REF!</v>
      </c>
      <c r="EL60" s="73">
        <f t="shared" ref="EL60:EL62" si="302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303">EJ60</f>
        <v>Oct Y4</v>
      </c>
      <c r="EQ60" s="40" t="e">
        <f>IF(#REF!="monthly",#REF!/12,0)+EQ57</f>
        <v>#REF!</v>
      </c>
      <c r="ER60" s="73">
        <f t="shared" ref="ER60:ER62" si="304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305">EP60</f>
        <v>Oct Y4</v>
      </c>
      <c r="EW60" s="40" t="e">
        <f>IF(#REF!="monthly",#REF!/12,0)+EW57</f>
        <v>#REF!</v>
      </c>
      <c r="EX60" s="73">
        <f t="shared" ref="EX60:EX62" si="306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299"/>
        <v>Nov Y4</v>
      </c>
      <c r="EE61" s="40" t="e">
        <f t="shared" si="300"/>
        <v>#REF!</v>
      </c>
      <c r="EF61" s="31" t="s">
        <v>56</v>
      </c>
      <c r="EG61" s="40" t="e">
        <f t="shared" si="301"/>
        <v>#REF!</v>
      </c>
      <c r="EH61" s="40" t="e">
        <f t="shared" si="301"/>
        <v>#REF!</v>
      </c>
      <c r="EJ61" s="20" t="s">
        <v>351</v>
      </c>
      <c r="EK61" s="40" t="e">
        <f>IF(#REF!="monthly",#REF!/12,0)+EK60</f>
        <v>#REF!</v>
      </c>
      <c r="EL61" s="73">
        <f t="shared" si="302"/>
        <v>0</v>
      </c>
      <c r="EM61" s="40" t="e">
        <f t="shared" ref="EM61:EM62" si="307">ROUND((EK60*EL61),0)</f>
        <v>#REF!</v>
      </c>
      <c r="EN61" s="40" t="e">
        <f t="shared" ref="EN61:EN62" si="308">ROUND(+EN60+EM61,0)</f>
        <v>#REF!</v>
      </c>
      <c r="EP61" s="20" t="str">
        <f t="shared" si="303"/>
        <v>Nov Y4</v>
      </c>
      <c r="EQ61" s="40" t="e">
        <f>IF(#REF!="monthly",#REF!/12,0)+EQ60</f>
        <v>#REF!</v>
      </c>
      <c r="ER61" s="73">
        <f t="shared" si="304"/>
        <v>0</v>
      </c>
      <c r="ES61" s="40" t="e">
        <f t="shared" ref="ES61:ES62" si="309">ROUND((EQ60*ER61),0)</f>
        <v>#REF!</v>
      </c>
      <c r="ET61" s="40" t="e">
        <f t="shared" ref="ET61:ET62" si="310">ROUND(+ET60+ES61,0)</f>
        <v>#REF!</v>
      </c>
      <c r="EV61" s="20" t="str">
        <f t="shared" si="305"/>
        <v>Nov Y4</v>
      </c>
      <c r="EW61" s="40" t="e">
        <f>IF(#REF!="monthly",#REF!/12,0)+EW60</f>
        <v>#REF!</v>
      </c>
      <c r="EX61" s="73">
        <f t="shared" si="306"/>
        <v>0</v>
      </c>
      <c r="EY61" s="40" t="e">
        <f t="shared" ref="EY61:EY62" si="311">ROUND((EW60*EX61),0)</f>
        <v>#REF!</v>
      </c>
      <c r="EZ61" s="40" t="e">
        <f t="shared" ref="EZ61:EZ62" si="312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299"/>
        <v>Dec Y4</v>
      </c>
      <c r="EE62" s="40" t="e">
        <f t="shared" si="300"/>
        <v>#REF!</v>
      </c>
      <c r="EF62" s="31" t="s">
        <v>56</v>
      </c>
      <c r="EG62" s="40" t="e">
        <f t="shared" si="301"/>
        <v>#REF!</v>
      </c>
      <c r="EH62" s="40" t="e">
        <f t="shared" si="301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302"/>
        <v>0</v>
      </c>
      <c r="EM62" s="40" t="e">
        <f t="shared" si="307"/>
        <v>#REF!</v>
      </c>
      <c r="EN62" s="40" t="e">
        <f t="shared" si="308"/>
        <v>#REF!</v>
      </c>
      <c r="EP62" s="20" t="str">
        <f t="shared" si="303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304"/>
        <v>0</v>
      </c>
      <c r="ES62" s="40" t="e">
        <f t="shared" si="309"/>
        <v>#REF!</v>
      </c>
      <c r="ET62" s="40" t="e">
        <f t="shared" si="310"/>
        <v>#REF!</v>
      </c>
      <c r="EV62" s="20" t="str">
        <f t="shared" si="305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306"/>
        <v>0</v>
      </c>
      <c r="EY62" s="40" t="e">
        <f t="shared" si="311"/>
        <v>#REF!</v>
      </c>
      <c r="EZ62" s="40" t="e">
        <f t="shared" si="312"/>
        <v>#REF!</v>
      </c>
    </row>
    <row r="63" spans="1:156" x14ac:dyDescent="0.25">
      <c r="K63" s="41"/>
      <c r="BS63" s="41"/>
      <c r="EC63" s="20" t="s">
        <v>222</v>
      </c>
      <c r="ED63" s="3" t="str">
        <f t="shared" ref="ED63:ED72" si="313">ED62</f>
        <v>Dec Y4</v>
      </c>
      <c r="EE63" s="31">
        <f t="shared" ref="EE63:EE72" si="314">0.032/12</f>
        <v>2.6666666666666666E-3</v>
      </c>
      <c r="EF63" s="3">
        <f t="shared" ref="EF63:EF72" si="315">ROUND((ED62*EE63),0)</f>
        <v>0</v>
      </c>
      <c r="EG63" s="3" t="e">
        <f t="shared" ref="EG63:EG72" si="316">ROUND(+EG62+EF63,0)</f>
        <v>#REF!</v>
      </c>
    </row>
    <row r="64" spans="1:156" x14ac:dyDescent="0.25">
      <c r="K64" s="41"/>
      <c r="BS64" s="41"/>
      <c r="EC64" s="20" t="s">
        <v>223</v>
      </c>
      <c r="ED64" s="3" t="str">
        <f t="shared" si="313"/>
        <v>Dec Y4</v>
      </c>
      <c r="EE64" s="31">
        <f t="shared" si="314"/>
        <v>2.6666666666666666E-3</v>
      </c>
      <c r="EF64" s="3">
        <f t="shared" si="315"/>
        <v>0</v>
      </c>
      <c r="EG64" s="3" t="e">
        <f t="shared" si="316"/>
        <v>#REF!</v>
      </c>
    </row>
    <row r="65" spans="11:140" x14ac:dyDescent="0.25">
      <c r="K65" s="41"/>
      <c r="BS65" s="41"/>
      <c r="EC65" s="20" t="s">
        <v>224</v>
      </c>
      <c r="ED65" s="3" t="str">
        <f t="shared" si="313"/>
        <v>Dec Y4</v>
      </c>
      <c r="EE65" s="31">
        <f t="shared" si="314"/>
        <v>2.6666666666666666E-3</v>
      </c>
      <c r="EF65" s="3">
        <f t="shared" si="315"/>
        <v>0</v>
      </c>
      <c r="EG65" s="3" t="e">
        <f t="shared" si="316"/>
        <v>#REF!</v>
      </c>
    </row>
    <row r="66" spans="11:140" x14ac:dyDescent="0.25">
      <c r="K66" s="41"/>
      <c r="BS66" s="41"/>
      <c r="EC66" s="20" t="s">
        <v>225</v>
      </c>
      <c r="ED66" s="3" t="str">
        <f t="shared" si="313"/>
        <v>Dec Y4</v>
      </c>
      <c r="EE66" s="31">
        <f t="shared" si="314"/>
        <v>2.6666666666666666E-3</v>
      </c>
      <c r="EF66" s="3">
        <f t="shared" si="315"/>
        <v>0</v>
      </c>
      <c r="EG66" s="3" t="e">
        <f t="shared" si="316"/>
        <v>#REF!</v>
      </c>
    </row>
    <row r="67" spans="11:140" x14ac:dyDescent="0.25">
      <c r="K67" s="41"/>
      <c r="BS67" s="41"/>
      <c r="EC67" s="20" t="s">
        <v>226</v>
      </c>
      <c r="ED67" s="3" t="str">
        <f t="shared" si="313"/>
        <v>Dec Y4</v>
      </c>
      <c r="EE67" s="31">
        <f t="shared" si="314"/>
        <v>2.6666666666666666E-3</v>
      </c>
      <c r="EF67" s="3">
        <f t="shared" si="315"/>
        <v>0</v>
      </c>
      <c r="EG67" s="3" t="e">
        <f t="shared" si="316"/>
        <v>#REF!</v>
      </c>
    </row>
    <row r="68" spans="11:140" x14ac:dyDescent="0.25">
      <c r="K68" s="41"/>
      <c r="BS68" s="41"/>
      <c r="EC68" s="20" t="s">
        <v>227</v>
      </c>
      <c r="ED68" s="3" t="str">
        <f t="shared" si="313"/>
        <v>Dec Y4</v>
      </c>
      <c r="EE68" s="31">
        <f t="shared" si="314"/>
        <v>2.6666666666666666E-3</v>
      </c>
      <c r="EF68" s="3">
        <f t="shared" si="315"/>
        <v>0</v>
      </c>
      <c r="EG68" s="3" t="e">
        <f t="shared" si="316"/>
        <v>#REF!</v>
      </c>
    </row>
    <row r="69" spans="11:140" x14ac:dyDescent="0.25">
      <c r="K69" s="41"/>
      <c r="BS69" s="41"/>
      <c r="EC69" s="20" t="s">
        <v>228</v>
      </c>
      <c r="ED69" s="3" t="str">
        <f t="shared" si="313"/>
        <v>Dec Y4</v>
      </c>
      <c r="EE69" s="31">
        <f t="shared" si="314"/>
        <v>2.6666666666666666E-3</v>
      </c>
      <c r="EF69" s="3">
        <f t="shared" si="315"/>
        <v>0</v>
      </c>
      <c r="EG69" s="3" t="e">
        <f t="shared" si="316"/>
        <v>#REF!</v>
      </c>
    </row>
    <row r="70" spans="11:140" x14ac:dyDescent="0.25">
      <c r="EC70" s="20" t="s">
        <v>229</v>
      </c>
      <c r="ED70" s="3" t="str">
        <f t="shared" si="313"/>
        <v>Dec Y4</v>
      </c>
      <c r="EE70" s="31">
        <f t="shared" si="314"/>
        <v>2.6666666666666666E-3</v>
      </c>
      <c r="EF70" s="3">
        <f t="shared" si="315"/>
        <v>0</v>
      </c>
      <c r="EG70" s="3" t="e">
        <f t="shared" si="316"/>
        <v>#REF!</v>
      </c>
    </row>
    <row r="71" spans="11:140" x14ac:dyDescent="0.25">
      <c r="EC71" s="20" t="s">
        <v>230</v>
      </c>
      <c r="ED71" s="3" t="str">
        <f t="shared" si="313"/>
        <v>Dec Y4</v>
      </c>
      <c r="EE71" s="31">
        <f t="shared" si="314"/>
        <v>2.6666666666666666E-3</v>
      </c>
      <c r="EF71" s="3">
        <f t="shared" si="315"/>
        <v>0</v>
      </c>
      <c r="EG71" s="3" t="e">
        <f t="shared" si="316"/>
        <v>#REF!</v>
      </c>
    </row>
    <row r="72" spans="11:140" x14ac:dyDescent="0.25">
      <c r="EC72" s="20" t="s">
        <v>231</v>
      </c>
      <c r="ED72" s="3" t="str">
        <f t="shared" si="313"/>
        <v>Dec Y4</v>
      </c>
      <c r="EE72" s="31">
        <f t="shared" si="314"/>
        <v>2.6666666666666666E-3</v>
      </c>
      <c r="EF72" s="3">
        <f t="shared" si="315"/>
        <v>0</v>
      </c>
      <c r="EG72" s="3" t="e">
        <f t="shared" si="316"/>
        <v>#REF!</v>
      </c>
      <c r="EI72" s="40">
        <f>ED72-ED59</f>
        <v>0</v>
      </c>
      <c r="EJ72" s="3" t="s">
        <v>165</v>
      </c>
    </row>
    <row r="73" spans="11:140" x14ac:dyDescent="0.25">
      <c r="EI73" s="40" t="e">
        <f>EG72-EG59</f>
        <v>#REF!</v>
      </c>
      <c r="EJ73" s="3" t="s">
        <v>164</v>
      </c>
    </row>
    <row r="74" spans="11:140" x14ac:dyDescent="0.25">
      <c r="EC74" s="20" t="s">
        <v>233</v>
      </c>
      <c r="ED74" s="3" t="str">
        <f>ED72</f>
        <v>Dec Y4</v>
      </c>
      <c r="EE74" s="31">
        <f>0.032/12</f>
        <v>2.6666666666666666E-3</v>
      </c>
      <c r="EF74" s="3">
        <f>ROUND((ED72*EE74),0)</f>
        <v>0</v>
      </c>
      <c r="EG74" s="3" t="e">
        <f>ROUND(+EG72+EF74,0)</f>
        <v>#REF!</v>
      </c>
    </row>
    <row r="75" spans="11:140" x14ac:dyDescent="0.25">
      <c r="EC75" s="20" t="s">
        <v>234</v>
      </c>
      <c r="ED75" s="3" t="str">
        <f>ED74</f>
        <v>Dec Y4</v>
      </c>
      <c r="EE75" s="31">
        <f t="shared" ref="EE75:EE85" si="317">0.032/12</f>
        <v>2.6666666666666666E-3</v>
      </c>
      <c r="EF75" s="3">
        <f>ROUND((ED74*EE75),0)</f>
        <v>0</v>
      </c>
      <c r="EG75" s="3" t="e">
        <f>ROUND(+EG74+EF75,0)</f>
        <v>#REF!</v>
      </c>
    </row>
    <row r="76" spans="11:140" x14ac:dyDescent="0.25">
      <c r="EC76" s="20" t="s">
        <v>235</v>
      </c>
      <c r="ED76" s="3" t="str">
        <f t="shared" ref="ED76:ED85" si="318">ED75</f>
        <v>Dec Y4</v>
      </c>
      <c r="EE76" s="31">
        <f t="shared" si="317"/>
        <v>2.6666666666666666E-3</v>
      </c>
      <c r="EF76" s="3">
        <f t="shared" ref="EF76:EF85" si="319">ROUND((ED75*EE76),0)</f>
        <v>0</v>
      </c>
      <c r="EG76" s="3" t="e">
        <f t="shared" ref="EG76:EG85" si="320">ROUND(+EG75+EF76,0)</f>
        <v>#REF!</v>
      </c>
    </row>
    <row r="77" spans="11:140" x14ac:dyDescent="0.25">
      <c r="EC77" s="20" t="s">
        <v>236</v>
      </c>
      <c r="ED77" s="3" t="str">
        <f t="shared" si="318"/>
        <v>Dec Y4</v>
      </c>
      <c r="EE77" s="31">
        <f t="shared" si="317"/>
        <v>2.6666666666666666E-3</v>
      </c>
      <c r="EF77" s="3">
        <f t="shared" si="319"/>
        <v>0</v>
      </c>
      <c r="EG77" s="3" t="e">
        <f t="shared" si="320"/>
        <v>#REF!</v>
      </c>
    </row>
    <row r="78" spans="11:140" x14ac:dyDescent="0.25">
      <c r="EC78" s="20" t="s">
        <v>237</v>
      </c>
      <c r="ED78" s="3" t="str">
        <f t="shared" si="318"/>
        <v>Dec Y4</v>
      </c>
      <c r="EE78" s="31">
        <f t="shared" si="317"/>
        <v>2.6666666666666666E-3</v>
      </c>
      <c r="EF78" s="3">
        <f t="shared" si="319"/>
        <v>0</v>
      </c>
      <c r="EG78" s="3" t="e">
        <f t="shared" si="320"/>
        <v>#REF!</v>
      </c>
    </row>
    <row r="79" spans="11:140" x14ac:dyDescent="0.25">
      <c r="EC79" s="20" t="s">
        <v>238</v>
      </c>
      <c r="ED79" s="3" t="str">
        <f t="shared" si="318"/>
        <v>Dec Y4</v>
      </c>
      <c r="EE79" s="31">
        <f t="shared" si="317"/>
        <v>2.6666666666666666E-3</v>
      </c>
      <c r="EF79" s="3">
        <f t="shared" si="319"/>
        <v>0</v>
      </c>
      <c r="EG79" s="3" t="e">
        <f t="shared" si="320"/>
        <v>#REF!</v>
      </c>
    </row>
    <row r="80" spans="11:140" x14ac:dyDescent="0.25">
      <c r="EC80" s="20" t="s">
        <v>239</v>
      </c>
      <c r="ED80" s="3" t="str">
        <f t="shared" si="318"/>
        <v>Dec Y4</v>
      </c>
      <c r="EE80" s="31">
        <f t="shared" si="317"/>
        <v>2.6666666666666666E-3</v>
      </c>
      <c r="EF80" s="3">
        <f t="shared" si="319"/>
        <v>0</v>
      </c>
      <c r="EG80" s="3" t="e">
        <f t="shared" si="320"/>
        <v>#REF!</v>
      </c>
    </row>
    <row r="81" spans="133:140" x14ac:dyDescent="0.25">
      <c r="EC81" s="20" t="s">
        <v>240</v>
      </c>
      <c r="ED81" s="3" t="str">
        <f t="shared" si="318"/>
        <v>Dec Y4</v>
      </c>
      <c r="EE81" s="31">
        <f t="shared" si="317"/>
        <v>2.6666666666666666E-3</v>
      </c>
      <c r="EF81" s="3">
        <f t="shared" si="319"/>
        <v>0</v>
      </c>
      <c r="EG81" s="3" t="e">
        <f t="shared" si="320"/>
        <v>#REF!</v>
      </c>
    </row>
    <row r="82" spans="133:140" x14ac:dyDescent="0.25">
      <c r="EC82" s="20" t="s">
        <v>241</v>
      </c>
      <c r="ED82" s="3" t="str">
        <f t="shared" si="318"/>
        <v>Dec Y4</v>
      </c>
      <c r="EE82" s="31">
        <f t="shared" si="317"/>
        <v>2.6666666666666666E-3</v>
      </c>
      <c r="EF82" s="3">
        <f t="shared" si="319"/>
        <v>0</v>
      </c>
      <c r="EG82" s="3" t="e">
        <f t="shared" si="320"/>
        <v>#REF!</v>
      </c>
    </row>
    <row r="83" spans="133:140" x14ac:dyDescent="0.25">
      <c r="EC83" s="20" t="s">
        <v>242</v>
      </c>
      <c r="ED83" s="3" t="str">
        <f t="shared" si="318"/>
        <v>Dec Y4</v>
      </c>
      <c r="EE83" s="31">
        <f t="shared" si="317"/>
        <v>2.6666666666666666E-3</v>
      </c>
      <c r="EF83" s="3">
        <f t="shared" si="319"/>
        <v>0</v>
      </c>
      <c r="EG83" s="3" t="e">
        <f t="shared" si="320"/>
        <v>#REF!</v>
      </c>
    </row>
    <row r="84" spans="133:140" x14ac:dyDescent="0.25">
      <c r="EC84" s="20" t="s">
        <v>243</v>
      </c>
      <c r="ED84" s="3" t="str">
        <f t="shared" si="318"/>
        <v>Dec Y4</v>
      </c>
      <c r="EE84" s="31">
        <f t="shared" si="317"/>
        <v>2.6666666666666666E-3</v>
      </c>
      <c r="EF84" s="3">
        <f t="shared" si="319"/>
        <v>0</v>
      </c>
      <c r="EG84" s="3" t="e">
        <f t="shared" si="320"/>
        <v>#REF!</v>
      </c>
    </row>
    <row r="85" spans="133:140" x14ac:dyDescent="0.25">
      <c r="EC85" s="20" t="s">
        <v>244</v>
      </c>
      <c r="ED85" s="3" t="str">
        <f t="shared" si="318"/>
        <v>Dec Y4</v>
      </c>
      <c r="EE85" s="31">
        <f t="shared" si="317"/>
        <v>2.6666666666666666E-3</v>
      </c>
      <c r="EF85" s="3">
        <f t="shared" si="319"/>
        <v>0</v>
      </c>
      <c r="EG85" s="3" t="e">
        <f t="shared" si="320"/>
        <v>#REF!</v>
      </c>
      <c r="EI85" s="40">
        <f>ED85-ED72</f>
        <v>0</v>
      </c>
      <c r="EJ85" s="3" t="s">
        <v>165</v>
      </c>
    </row>
    <row r="86" spans="133:140" x14ac:dyDescent="0.25">
      <c r="EI86" s="40" t="e">
        <f>EG85-EG72</f>
        <v>#REF!</v>
      </c>
      <c r="EJ86" s="3" t="s">
        <v>164</v>
      </c>
    </row>
    <row r="87" spans="133:140" x14ac:dyDescent="0.25">
      <c r="EC87" s="20" t="s">
        <v>245</v>
      </c>
      <c r="ED87" s="3" t="str">
        <f>ED85</f>
        <v>Dec Y4</v>
      </c>
      <c r="EE87" s="31">
        <f>0.032/12</f>
        <v>2.6666666666666666E-3</v>
      </c>
      <c r="EF87" s="3">
        <f>ROUND((ED85*EE87),0)</f>
        <v>0</v>
      </c>
      <c r="EG87" s="3" t="e">
        <f>ROUND(+EG85+EF87,0)</f>
        <v>#REF!</v>
      </c>
    </row>
    <row r="88" spans="133:140" x14ac:dyDescent="0.25">
      <c r="EC88" s="20" t="s">
        <v>246</v>
      </c>
      <c r="ED88" s="3" t="str">
        <f>ED87</f>
        <v>Dec Y4</v>
      </c>
      <c r="EE88" s="31">
        <f t="shared" ref="EE88:EE98" si="321">0.032/12</f>
        <v>2.6666666666666666E-3</v>
      </c>
      <c r="EF88" s="3">
        <f>ROUND((ED87*EE88),0)</f>
        <v>0</v>
      </c>
      <c r="EG88" s="3" t="e">
        <f>ROUND(+EG87+EF88,0)</f>
        <v>#REF!</v>
      </c>
    </row>
    <row r="89" spans="133:140" x14ac:dyDescent="0.25">
      <c r="EC89" s="20" t="s">
        <v>247</v>
      </c>
      <c r="ED89" s="3" t="str">
        <f t="shared" ref="ED89:ED98" si="322">ED88</f>
        <v>Dec Y4</v>
      </c>
      <c r="EE89" s="31">
        <f t="shared" si="321"/>
        <v>2.6666666666666666E-3</v>
      </c>
      <c r="EF89" s="3">
        <f t="shared" ref="EF89:EF98" si="323">ROUND((ED88*EE89),0)</f>
        <v>0</v>
      </c>
      <c r="EG89" s="3" t="e">
        <f t="shared" ref="EG89:EG98" si="324">ROUND(+EG88+EF89,0)</f>
        <v>#REF!</v>
      </c>
    </row>
    <row r="90" spans="133:140" x14ac:dyDescent="0.25">
      <c r="EC90" s="20" t="s">
        <v>248</v>
      </c>
      <c r="ED90" s="3" t="str">
        <f t="shared" si="322"/>
        <v>Dec Y4</v>
      </c>
      <c r="EE90" s="31">
        <f t="shared" si="321"/>
        <v>2.6666666666666666E-3</v>
      </c>
      <c r="EF90" s="3">
        <f t="shared" si="323"/>
        <v>0</v>
      </c>
      <c r="EG90" s="3" t="e">
        <f t="shared" si="324"/>
        <v>#REF!</v>
      </c>
    </row>
    <row r="91" spans="133:140" x14ac:dyDescent="0.25">
      <c r="EC91" s="20" t="s">
        <v>249</v>
      </c>
      <c r="ED91" s="3" t="str">
        <f t="shared" si="322"/>
        <v>Dec Y4</v>
      </c>
      <c r="EE91" s="31">
        <f t="shared" si="321"/>
        <v>2.6666666666666666E-3</v>
      </c>
      <c r="EF91" s="3">
        <f t="shared" si="323"/>
        <v>0</v>
      </c>
      <c r="EG91" s="3" t="e">
        <f t="shared" si="324"/>
        <v>#REF!</v>
      </c>
    </row>
    <row r="92" spans="133:140" x14ac:dyDescent="0.25">
      <c r="EC92" s="20" t="s">
        <v>250</v>
      </c>
      <c r="ED92" s="3" t="str">
        <f t="shared" si="322"/>
        <v>Dec Y4</v>
      </c>
      <c r="EE92" s="31">
        <f t="shared" si="321"/>
        <v>2.6666666666666666E-3</v>
      </c>
      <c r="EF92" s="3">
        <f t="shared" si="323"/>
        <v>0</v>
      </c>
      <c r="EG92" s="3" t="e">
        <f t="shared" si="324"/>
        <v>#REF!</v>
      </c>
    </row>
    <row r="93" spans="133:140" x14ac:dyDescent="0.25">
      <c r="EC93" s="20" t="s">
        <v>251</v>
      </c>
      <c r="ED93" s="3" t="str">
        <f t="shared" si="322"/>
        <v>Dec Y4</v>
      </c>
      <c r="EE93" s="31">
        <f t="shared" si="321"/>
        <v>2.6666666666666666E-3</v>
      </c>
      <c r="EF93" s="3">
        <f t="shared" si="323"/>
        <v>0</v>
      </c>
      <c r="EG93" s="3" t="e">
        <f t="shared" si="324"/>
        <v>#REF!</v>
      </c>
    </row>
    <row r="94" spans="133:140" x14ac:dyDescent="0.25">
      <c r="EC94" s="20" t="s">
        <v>252</v>
      </c>
      <c r="ED94" s="3" t="str">
        <f t="shared" si="322"/>
        <v>Dec Y4</v>
      </c>
      <c r="EE94" s="31">
        <f t="shared" si="321"/>
        <v>2.6666666666666666E-3</v>
      </c>
      <c r="EF94" s="3">
        <f t="shared" si="323"/>
        <v>0</v>
      </c>
      <c r="EG94" s="3" t="e">
        <f t="shared" si="324"/>
        <v>#REF!</v>
      </c>
    </row>
    <row r="95" spans="133:140" x14ac:dyDescent="0.25">
      <c r="EC95" s="20" t="s">
        <v>253</v>
      </c>
      <c r="ED95" s="3" t="str">
        <f t="shared" si="322"/>
        <v>Dec Y4</v>
      </c>
      <c r="EE95" s="31">
        <f t="shared" si="321"/>
        <v>2.6666666666666666E-3</v>
      </c>
      <c r="EF95" s="3">
        <f t="shared" si="323"/>
        <v>0</v>
      </c>
      <c r="EG95" s="3" t="e">
        <f t="shared" si="324"/>
        <v>#REF!</v>
      </c>
    </row>
    <row r="96" spans="133:140" x14ac:dyDescent="0.25">
      <c r="EC96" s="20" t="s">
        <v>254</v>
      </c>
      <c r="ED96" s="3" t="str">
        <f t="shared" si="322"/>
        <v>Dec Y4</v>
      </c>
      <c r="EE96" s="31">
        <f t="shared" si="321"/>
        <v>2.6666666666666666E-3</v>
      </c>
      <c r="EF96" s="3">
        <f t="shared" si="323"/>
        <v>0</v>
      </c>
      <c r="EG96" s="3" t="e">
        <f t="shared" si="324"/>
        <v>#REF!</v>
      </c>
    </row>
    <row r="97" spans="133:140" x14ac:dyDescent="0.25">
      <c r="EC97" s="20" t="s">
        <v>255</v>
      </c>
      <c r="ED97" s="3" t="str">
        <f t="shared" si="322"/>
        <v>Dec Y4</v>
      </c>
      <c r="EE97" s="31">
        <f t="shared" si="321"/>
        <v>2.6666666666666666E-3</v>
      </c>
      <c r="EF97" s="3">
        <f t="shared" si="323"/>
        <v>0</v>
      </c>
      <c r="EG97" s="3" t="e">
        <f t="shared" si="324"/>
        <v>#REF!</v>
      </c>
    </row>
    <row r="98" spans="133:140" x14ac:dyDescent="0.25">
      <c r="EC98" s="20" t="s">
        <v>256</v>
      </c>
      <c r="ED98" s="3" t="str">
        <f t="shared" si="322"/>
        <v>Dec Y4</v>
      </c>
      <c r="EE98" s="31">
        <f t="shared" si="321"/>
        <v>2.6666666666666666E-3</v>
      </c>
      <c r="EF98" s="3">
        <f t="shared" si="323"/>
        <v>0</v>
      </c>
      <c r="EG98" s="3" t="e">
        <f t="shared" si="324"/>
        <v>#REF!</v>
      </c>
      <c r="EI98" s="40">
        <f>ED98-ED85</f>
        <v>0</v>
      </c>
      <c r="EJ98" s="3" t="s">
        <v>165</v>
      </c>
    </row>
    <row r="99" spans="133:140" x14ac:dyDescent="0.25">
      <c r="EI99" s="40" t="e">
        <f>EG98-EG85</f>
        <v>#REF!</v>
      </c>
      <c r="EJ99" s="3" t="s">
        <v>164</v>
      </c>
    </row>
    <row r="100" spans="133:140" x14ac:dyDescent="0.25">
      <c r="EC100" s="20" t="s">
        <v>257</v>
      </c>
      <c r="ED100" s="3" t="str">
        <f>ED98</f>
        <v>Dec Y4</v>
      </c>
      <c r="EE100" s="31">
        <f>0.032/12</f>
        <v>2.6666666666666666E-3</v>
      </c>
      <c r="EF100" s="3">
        <f>ROUND((ED98*EE100),0)</f>
        <v>0</v>
      </c>
      <c r="EG100" s="3" t="e">
        <f>ROUND(+EG98+EF100,0)</f>
        <v>#REF!</v>
      </c>
    </row>
    <row r="101" spans="133:140" x14ac:dyDescent="0.25">
      <c r="EC101" s="20" t="s">
        <v>258</v>
      </c>
      <c r="ED101" s="3" t="str">
        <f>ED100</f>
        <v>Dec Y4</v>
      </c>
      <c r="EE101" s="31">
        <f t="shared" ref="EE101:EE111" si="325">0.032/12</f>
        <v>2.6666666666666666E-3</v>
      </c>
      <c r="EF101" s="3">
        <f>ROUND((ED100*EE101),0)</f>
        <v>0</v>
      </c>
      <c r="EG101" s="3" t="e">
        <f>ROUND(+EG100+EF101,0)</f>
        <v>#REF!</v>
      </c>
    </row>
    <row r="102" spans="133:140" x14ac:dyDescent="0.25">
      <c r="EC102" s="20" t="s">
        <v>259</v>
      </c>
      <c r="ED102" s="3" t="str">
        <f t="shared" ref="ED102:ED111" si="326">ED101</f>
        <v>Dec Y4</v>
      </c>
      <c r="EE102" s="31">
        <f t="shared" si="325"/>
        <v>2.6666666666666666E-3</v>
      </c>
      <c r="EF102" s="3">
        <f t="shared" ref="EF102:EF111" si="327">ROUND((ED101*EE102),0)</f>
        <v>0</v>
      </c>
      <c r="EG102" s="3" t="e">
        <f t="shared" ref="EG102:EG111" si="328">ROUND(+EG101+EF102,0)</f>
        <v>#REF!</v>
      </c>
    </row>
    <row r="103" spans="133:140" x14ac:dyDescent="0.25">
      <c r="EC103" s="20" t="s">
        <v>260</v>
      </c>
      <c r="ED103" s="3" t="str">
        <f t="shared" si="326"/>
        <v>Dec Y4</v>
      </c>
      <c r="EE103" s="31">
        <f t="shared" si="325"/>
        <v>2.6666666666666666E-3</v>
      </c>
      <c r="EF103" s="3">
        <f t="shared" si="327"/>
        <v>0</v>
      </c>
      <c r="EG103" s="3" t="e">
        <f t="shared" si="328"/>
        <v>#REF!</v>
      </c>
    </row>
    <row r="104" spans="133:140" x14ac:dyDescent="0.25">
      <c r="EC104" s="20" t="s">
        <v>261</v>
      </c>
      <c r="ED104" s="3" t="str">
        <f t="shared" si="326"/>
        <v>Dec Y4</v>
      </c>
      <c r="EE104" s="31">
        <f t="shared" si="325"/>
        <v>2.6666666666666666E-3</v>
      </c>
      <c r="EF104" s="3">
        <f t="shared" si="327"/>
        <v>0</v>
      </c>
      <c r="EG104" s="3" t="e">
        <f t="shared" si="328"/>
        <v>#REF!</v>
      </c>
    </row>
    <row r="105" spans="133:140" x14ac:dyDescent="0.25">
      <c r="EC105" s="20" t="s">
        <v>262</v>
      </c>
      <c r="ED105" s="3" t="str">
        <f t="shared" si="326"/>
        <v>Dec Y4</v>
      </c>
      <c r="EE105" s="31">
        <f t="shared" si="325"/>
        <v>2.6666666666666666E-3</v>
      </c>
      <c r="EF105" s="3">
        <f t="shared" si="327"/>
        <v>0</v>
      </c>
      <c r="EG105" s="3" t="e">
        <f t="shared" si="328"/>
        <v>#REF!</v>
      </c>
    </row>
    <row r="106" spans="133:140" x14ac:dyDescent="0.25">
      <c r="EC106" s="20" t="s">
        <v>263</v>
      </c>
      <c r="ED106" s="3" t="str">
        <f t="shared" si="326"/>
        <v>Dec Y4</v>
      </c>
      <c r="EE106" s="31">
        <f t="shared" si="325"/>
        <v>2.6666666666666666E-3</v>
      </c>
      <c r="EF106" s="3">
        <f t="shared" si="327"/>
        <v>0</v>
      </c>
      <c r="EG106" s="3" t="e">
        <f t="shared" si="328"/>
        <v>#REF!</v>
      </c>
    </row>
    <row r="107" spans="133:140" x14ac:dyDescent="0.25">
      <c r="EC107" s="20" t="s">
        <v>264</v>
      </c>
      <c r="ED107" s="3" t="str">
        <f t="shared" si="326"/>
        <v>Dec Y4</v>
      </c>
      <c r="EE107" s="31">
        <f t="shared" si="325"/>
        <v>2.6666666666666666E-3</v>
      </c>
      <c r="EF107" s="3">
        <f t="shared" si="327"/>
        <v>0</v>
      </c>
      <c r="EG107" s="3" t="e">
        <f t="shared" si="328"/>
        <v>#REF!</v>
      </c>
    </row>
    <row r="108" spans="133:140" x14ac:dyDescent="0.25">
      <c r="EC108" s="20" t="s">
        <v>265</v>
      </c>
      <c r="ED108" s="3" t="str">
        <f t="shared" si="326"/>
        <v>Dec Y4</v>
      </c>
      <c r="EE108" s="31">
        <f t="shared" si="325"/>
        <v>2.6666666666666666E-3</v>
      </c>
      <c r="EF108" s="3">
        <f t="shared" si="327"/>
        <v>0</v>
      </c>
      <c r="EG108" s="3" t="e">
        <f t="shared" si="328"/>
        <v>#REF!</v>
      </c>
    </row>
    <row r="109" spans="133:140" x14ac:dyDescent="0.25">
      <c r="EC109" s="20" t="s">
        <v>266</v>
      </c>
      <c r="ED109" s="3" t="str">
        <f t="shared" si="326"/>
        <v>Dec Y4</v>
      </c>
      <c r="EE109" s="31">
        <f t="shared" si="325"/>
        <v>2.6666666666666666E-3</v>
      </c>
      <c r="EF109" s="3">
        <f t="shared" si="327"/>
        <v>0</v>
      </c>
      <c r="EG109" s="3" t="e">
        <f t="shared" si="328"/>
        <v>#REF!</v>
      </c>
    </row>
    <row r="110" spans="133:140" x14ac:dyDescent="0.25">
      <c r="EC110" s="20" t="s">
        <v>267</v>
      </c>
      <c r="ED110" s="3" t="str">
        <f t="shared" si="326"/>
        <v>Dec Y4</v>
      </c>
      <c r="EE110" s="31">
        <f t="shared" si="325"/>
        <v>2.6666666666666666E-3</v>
      </c>
      <c r="EF110" s="3">
        <f t="shared" si="327"/>
        <v>0</v>
      </c>
      <c r="EG110" s="3" t="e">
        <f t="shared" si="328"/>
        <v>#REF!</v>
      </c>
    </row>
    <row r="111" spans="133:140" x14ac:dyDescent="0.25">
      <c r="EC111" s="20" t="s">
        <v>268</v>
      </c>
      <c r="ED111" s="3" t="str">
        <f t="shared" si="326"/>
        <v>Dec Y4</v>
      </c>
      <c r="EE111" s="31">
        <f t="shared" si="325"/>
        <v>2.6666666666666666E-3</v>
      </c>
      <c r="EF111" s="3">
        <f t="shared" si="327"/>
        <v>0</v>
      </c>
      <c r="EG111" s="3" t="e">
        <f t="shared" si="328"/>
        <v>#REF!</v>
      </c>
      <c r="EI111" s="40">
        <f>ED111-ED98</f>
        <v>0</v>
      </c>
      <c r="EJ111" s="3" t="s">
        <v>165</v>
      </c>
    </row>
    <row r="112" spans="133:140" x14ac:dyDescent="0.25">
      <c r="EI112" s="40" t="e">
        <f>EG111-EG98</f>
        <v>#REF!</v>
      </c>
      <c r="EJ112" s="3" t="s">
        <v>164</v>
      </c>
    </row>
    <row r="113" spans="133:140" x14ac:dyDescent="0.25">
      <c r="EC113" s="20" t="s">
        <v>269</v>
      </c>
      <c r="ED113" s="3" t="str">
        <f>ED111</f>
        <v>Dec Y4</v>
      </c>
      <c r="EE113" s="31">
        <f>0.032/12</f>
        <v>2.6666666666666666E-3</v>
      </c>
      <c r="EF113" s="3">
        <f>ROUND((ED111*EE113),0)</f>
        <v>0</v>
      </c>
      <c r="EG113" s="3" t="e">
        <f>ROUND(+EG111+EF113,0)</f>
        <v>#REF!</v>
      </c>
    </row>
    <row r="114" spans="133:140" x14ac:dyDescent="0.25">
      <c r="EC114" s="20" t="s">
        <v>270</v>
      </c>
      <c r="ED114" s="3" t="str">
        <f>ED113</f>
        <v>Dec Y4</v>
      </c>
      <c r="EE114" s="31">
        <f t="shared" ref="EE114:EE124" si="329">0.032/12</f>
        <v>2.6666666666666666E-3</v>
      </c>
      <c r="EF114" s="3">
        <f>ROUND((ED113*EE114),0)</f>
        <v>0</v>
      </c>
      <c r="EG114" s="3" t="e">
        <f>ROUND(+EG113+EF114,0)</f>
        <v>#REF!</v>
      </c>
    </row>
    <row r="115" spans="133:140" x14ac:dyDescent="0.25">
      <c r="EC115" s="20" t="s">
        <v>271</v>
      </c>
      <c r="ED115" s="3" t="str">
        <f t="shared" ref="ED115:ED124" si="330">ED114</f>
        <v>Dec Y4</v>
      </c>
      <c r="EE115" s="31">
        <f t="shared" si="329"/>
        <v>2.6666666666666666E-3</v>
      </c>
      <c r="EF115" s="3">
        <f t="shared" ref="EF115:EF124" si="331">ROUND((ED114*EE115),0)</f>
        <v>0</v>
      </c>
      <c r="EG115" s="3" t="e">
        <f t="shared" ref="EG115:EG124" si="332">ROUND(+EG114+EF115,0)</f>
        <v>#REF!</v>
      </c>
    </row>
    <row r="116" spans="133:140" x14ac:dyDescent="0.25">
      <c r="EC116" s="20" t="s">
        <v>272</v>
      </c>
      <c r="ED116" s="3" t="str">
        <f t="shared" si="330"/>
        <v>Dec Y4</v>
      </c>
      <c r="EE116" s="31">
        <f t="shared" si="329"/>
        <v>2.6666666666666666E-3</v>
      </c>
      <c r="EF116" s="3">
        <f t="shared" si="331"/>
        <v>0</v>
      </c>
      <c r="EG116" s="3" t="e">
        <f t="shared" si="332"/>
        <v>#REF!</v>
      </c>
    </row>
    <row r="117" spans="133:140" x14ac:dyDescent="0.25">
      <c r="EC117" s="20" t="s">
        <v>273</v>
      </c>
      <c r="ED117" s="3" t="str">
        <f t="shared" si="330"/>
        <v>Dec Y4</v>
      </c>
      <c r="EE117" s="31">
        <f t="shared" si="329"/>
        <v>2.6666666666666666E-3</v>
      </c>
      <c r="EF117" s="3">
        <f t="shared" si="331"/>
        <v>0</v>
      </c>
      <c r="EG117" s="3" t="e">
        <f t="shared" si="332"/>
        <v>#REF!</v>
      </c>
    </row>
    <row r="118" spans="133:140" x14ac:dyDescent="0.25">
      <c r="EC118" s="20" t="s">
        <v>274</v>
      </c>
      <c r="ED118" s="3" t="str">
        <f t="shared" si="330"/>
        <v>Dec Y4</v>
      </c>
      <c r="EE118" s="31">
        <f t="shared" si="329"/>
        <v>2.6666666666666666E-3</v>
      </c>
      <c r="EF118" s="3">
        <f t="shared" si="331"/>
        <v>0</v>
      </c>
      <c r="EG118" s="3" t="e">
        <f t="shared" si="332"/>
        <v>#REF!</v>
      </c>
    </row>
    <row r="119" spans="133:140" x14ac:dyDescent="0.25">
      <c r="EC119" s="20" t="s">
        <v>275</v>
      </c>
      <c r="ED119" s="3" t="str">
        <f t="shared" si="330"/>
        <v>Dec Y4</v>
      </c>
      <c r="EE119" s="31">
        <f t="shared" si="329"/>
        <v>2.6666666666666666E-3</v>
      </c>
      <c r="EF119" s="3">
        <f t="shared" si="331"/>
        <v>0</v>
      </c>
      <c r="EG119" s="3" t="e">
        <f t="shared" si="332"/>
        <v>#REF!</v>
      </c>
    </row>
    <row r="120" spans="133:140" x14ac:dyDescent="0.25">
      <c r="EC120" s="20" t="s">
        <v>276</v>
      </c>
      <c r="ED120" s="3" t="str">
        <f t="shared" si="330"/>
        <v>Dec Y4</v>
      </c>
      <c r="EE120" s="31">
        <f t="shared" si="329"/>
        <v>2.6666666666666666E-3</v>
      </c>
      <c r="EF120" s="3">
        <f t="shared" si="331"/>
        <v>0</v>
      </c>
      <c r="EG120" s="3" t="e">
        <f t="shared" si="332"/>
        <v>#REF!</v>
      </c>
    </row>
    <row r="121" spans="133:140" x14ac:dyDescent="0.25">
      <c r="EC121" s="20" t="s">
        <v>277</v>
      </c>
      <c r="ED121" s="3" t="str">
        <f t="shared" si="330"/>
        <v>Dec Y4</v>
      </c>
      <c r="EE121" s="31">
        <f t="shared" si="329"/>
        <v>2.6666666666666666E-3</v>
      </c>
      <c r="EF121" s="3">
        <f t="shared" si="331"/>
        <v>0</v>
      </c>
      <c r="EG121" s="3" t="e">
        <f t="shared" si="332"/>
        <v>#REF!</v>
      </c>
    </row>
    <row r="122" spans="133:140" x14ac:dyDescent="0.25">
      <c r="EC122" s="20" t="s">
        <v>278</v>
      </c>
      <c r="ED122" s="3" t="str">
        <f t="shared" si="330"/>
        <v>Dec Y4</v>
      </c>
      <c r="EE122" s="31">
        <f t="shared" si="329"/>
        <v>2.6666666666666666E-3</v>
      </c>
      <c r="EF122" s="3">
        <f t="shared" si="331"/>
        <v>0</v>
      </c>
      <c r="EG122" s="3" t="e">
        <f t="shared" si="332"/>
        <v>#REF!</v>
      </c>
    </row>
    <row r="123" spans="133:140" x14ac:dyDescent="0.25">
      <c r="EC123" s="20" t="s">
        <v>279</v>
      </c>
      <c r="ED123" s="3" t="str">
        <f t="shared" si="330"/>
        <v>Dec Y4</v>
      </c>
      <c r="EE123" s="31">
        <f t="shared" si="329"/>
        <v>2.6666666666666666E-3</v>
      </c>
      <c r="EF123" s="3">
        <f t="shared" si="331"/>
        <v>0</v>
      </c>
      <c r="EG123" s="3" t="e">
        <f t="shared" si="332"/>
        <v>#REF!</v>
      </c>
    </row>
    <row r="124" spans="133:140" x14ac:dyDescent="0.25">
      <c r="EC124" s="20" t="s">
        <v>280</v>
      </c>
      <c r="ED124" s="3" t="str">
        <f t="shared" si="330"/>
        <v>Dec Y4</v>
      </c>
      <c r="EE124" s="31">
        <f t="shared" si="329"/>
        <v>2.6666666666666666E-3</v>
      </c>
      <c r="EF124" s="3">
        <f t="shared" si="331"/>
        <v>0</v>
      </c>
      <c r="EG124" s="3" t="e">
        <f t="shared" si="332"/>
        <v>#REF!</v>
      </c>
      <c r="EI124" s="40">
        <f>ED124-ED111</f>
        <v>0</v>
      </c>
      <c r="EJ124" s="3" t="s">
        <v>165</v>
      </c>
    </row>
    <row r="125" spans="133:140" x14ac:dyDescent="0.25">
      <c r="EI125" s="40" t="e">
        <f>EG124-EG111</f>
        <v>#REF!</v>
      </c>
      <c r="EJ125" s="3" t="s">
        <v>164</v>
      </c>
    </row>
    <row r="126" spans="133:140" x14ac:dyDescent="0.25">
      <c r="EC126" s="20" t="s">
        <v>281</v>
      </c>
      <c r="ED126" s="3" t="str">
        <f>ED124</f>
        <v>Dec Y4</v>
      </c>
      <c r="EE126" s="31">
        <f>0.032/12</f>
        <v>2.6666666666666666E-3</v>
      </c>
      <c r="EF126" s="3">
        <f>ROUND((ED124*EE126),0)</f>
        <v>0</v>
      </c>
      <c r="EG126" s="3" t="e">
        <f>ROUND(+EG124+EF126,0)</f>
        <v>#REF!</v>
      </c>
    </row>
    <row r="127" spans="133:140" x14ac:dyDescent="0.25">
      <c r="EC127" s="20" t="s">
        <v>282</v>
      </c>
      <c r="ED127" s="3" t="str">
        <f>ED126</f>
        <v>Dec Y4</v>
      </c>
      <c r="EE127" s="31">
        <f t="shared" ref="EE127:EE137" si="333">0.032/12</f>
        <v>2.6666666666666666E-3</v>
      </c>
      <c r="EF127" s="3">
        <f>ROUND((ED126*EE127),0)</f>
        <v>0</v>
      </c>
      <c r="EG127" s="3" t="e">
        <f>ROUND(+EG126+EF127,0)</f>
        <v>#REF!</v>
      </c>
    </row>
    <row r="128" spans="133:140" x14ac:dyDescent="0.25">
      <c r="EC128" s="20" t="s">
        <v>283</v>
      </c>
      <c r="ED128" s="3" t="str">
        <f t="shared" ref="ED128:ED137" si="334">ED127</f>
        <v>Dec Y4</v>
      </c>
      <c r="EE128" s="31">
        <f t="shared" si="333"/>
        <v>2.6666666666666666E-3</v>
      </c>
      <c r="EF128" s="3">
        <f t="shared" ref="EF128:EF137" si="335">ROUND((ED127*EE128),0)</f>
        <v>0</v>
      </c>
      <c r="EG128" s="3" t="e">
        <f t="shared" ref="EG128:EG137" si="336">ROUND(+EG127+EF128,0)</f>
        <v>#REF!</v>
      </c>
    </row>
    <row r="129" spans="133:140" x14ac:dyDescent="0.25">
      <c r="EC129" s="20" t="s">
        <v>284</v>
      </c>
      <c r="ED129" s="3" t="str">
        <f t="shared" si="334"/>
        <v>Dec Y4</v>
      </c>
      <c r="EE129" s="31">
        <f t="shared" si="333"/>
        <v>2.6666666666666666E-3</v>
      </c>
      <c r="EF129" s="3">
        <f t="shared" si="335"/>
        <v>0</v>
      </c>
      <c r="EG129" s="3" t="e">
        <f t="shared" si="336"/>
        <v>#REF!</v>
      </c>
    </row>
    <row r="130" spans="133:140" x14ac:dyDescent="0.25">
      <c r="EC130" s="20" t="s">
        <v>285</v>
      </c>
      <c r="ED130" s="3" t="str">
        <f t="shared" si="334"/>
        <v>Dec Y4</v>
      </c>
      <c r="EE130" s="31">
        <f t="shared" si="333"/>
        <v>2.6666666666666666E-3</v>
      </c>
      <c r="EF130" s="3">
        <f t="shared" si="335"/>
        <v>0</v>
      </c>
      <c r="EG130" s="3" t="e">
        <f t="shared" si="336"/>
        <v>#REF!</v>
      </c>
    </row>
    <row r="131" spans="133:140" x14ac:dyDescent="0.25">
      <c r="EC131" s="20" t="s">
        <v>286</v>
      </c>
      <c r="ED131" s="3" t="str">
        <f t="shared" si="334"/>
        <v>Dec Y4</v>
      </c>
      <c r="EE131" s="31">
        <f t="shared" si="333"/>
        <v>2.6666666666666666E-3</v>
      </c>
      <c r="EF131" s="3">
        <f t="shared" si="335"/>
        <v>0</v>
      </c>
      <c r="EG131" s="3" t="e">
        <f t="shared" si="336"/>
        <v>#REF!</v>
      </c>
    </row>
    <row r="132" spans="133:140" x14ac:dyDescent="0.25">
      <c r="EC132" s="20" t="s">
        <v>287</v>
      </c>
      <c r="ED132" s="3" t="str">
        <f t="shared" si="334"/>
        <v>Dec Y4</v>
      </c>
      <c r="EE132" s="31">
        <f t="shared" si="333"/>
        <v>2.6666666666666666E-3</v>
      </c>
      <c r="EF132" s="3">
        <f t="shared" si="335"/>
        <v>0</v>
      </c>
      <c r="EG132" s="3" t="e">
        <f t="shared" si="336"/>
        <v>#REF!</v>
      </c>
    </row>
    <row r="133" spans="133:140" x14ac:dyDescent="0.25">
      <c r="EC133" s="20" t="s">
        <v>288</v>
      </c>
      <c r="ED133" s="3" t="str">
        <f t="shared" si="334"/>
        <v>Dec Y4</v>
      </c>
      <c r="EE133" s="31">
        <f t="shared" si="333"/>
        <v>2.6666666666666666E-3</v>
      </c>
      <c r="EF133" s="3">
        <f t="shared" si="335"/>
        <v>0</v>
      </c>
      <c r="EG133" s="3" t="e">
        <f t="shared" si="336"/>
        <v>#REF!</v>
      </c>
    </row>
    <row r="134" spans="133:140" x14ac:dyDescent="0.25">
      <c r="EC134" s="20" t="s">
        <v>289</v>
      </c>
      <c r="ED134" s="3" t="str">
        <f t="shared" si="334"/>
        <v>Dec Y4</v>
      </c>
      <c r="EE134" s="31">
        <f t="shared" si="333"/>
        <v>2.6666666666666666E-3</v>
      </c>
      <c r="EF134" s="3">
        <f t="shared" si="335"/>
        <v>0</v>
      </c>
      <c r="EG134" s="3" t="e">
        <f t="shared" si="336"/>
        <v>#REF!</v>
      </c>
    </row>
    <row r="135" spans="133:140" x14ac:dyDescent="0.25">
      <c r="EC135" s="20" t="s">
        <v>290</v>
      </c>
      <c r="ED135" s="3" t="str">
        <f t="shared" si="334"/>
        <v>Dec Y4</v>
      </c>
      <c r="EE135" s="31">
        <f t="shared" si="333"/>
        <v>2.6666666666666666E-3</v>
      </c>
      <c r="EF135" s="3">
        <f t="shared" si="335"/>
        <v>0</v>
      </c>
      <c r="EG135" s="3" t="e">
        <f t="shared" si="336"/>
        <v>#REF!</v>
      </c>
    </row>
    <row r="136" spans="133:140" x14ac:dyDescent="0.25">
      <c r="EC136" s="20" t="s">
        <v>291</v>
      </c>
      <c r="ED136" s="3" t="str">
        <f t="shared" si="334"/>
        <v>Dec Y4</v>
      </c>
      <c r="EE136" s="31">
        <f t="shared" si="333"/>
        <v>2.6666666666666666E-3</v>
      </c>
      <c r="EF136" s="3">
        <f t="shared" si="335"/>
        <v>0</v>
      </c>
      <c r="EG136" s="3" t="e">
        <f t="shared" si="336"/>
        <v>#REF!</v>
      </c>
    </row>
    <row r="137" spans="133:140" x14ac:dyDescent="0.25">
      <c r="EC137" s="20" t="s">
        <v>292</v>
      </c>
      <c r="ED137" s="3" t="str">
        <f t="shared" si="334"/>
        <v>Dec Y4</v>
      </c>
      <c r="EE137" s="31">
        <f t="shared" si="333"/>
        <v>2.6666666666666666E-3</v>
      </c>
      <c r="EF137" s="3">
        <f t="shared" si="335"/>
        <v>0</v>
      </c>
      <c r="EG137" s="3" t="e">
        <f t="shared" si="336"/>
        <v>#REF!</v>
      </c>
      <c r="EI137" s="40">
        <f>ED137-ED124</f>
        <v>0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33" priority="9" stopIfTrue="1" operator="notEqual">
      <formula>SUM(G47:G48)</formula>
    </cfRule>
  </conditionalFormatting>
  <conditionalFormatting sqref="DW47">
    <cfRule type="cellIs" dxfId="132" priority="1" stopIfTrue="1" operator="notEqual">
      <formula>SUM(G47:DV47)</formula>
    </cfRule>
  </conditionalFormatting>
  <conditionalFormatting sqref="DW28:DW29 DW49 DW33:DW34">
    <cfRule type="cellIs" dxfId="131" priority="6" stopIfTrue="1" operator="notEqual">
      <formula>SUM(G28:DV28)</formula>
    </cfRule>
  </conditionalFormatting>
  <conditionalFormatting sqref="DW37">
    <cfRule type="cellIs" dxfId="130" priority="5" stopIfTrue="1" operator="notEqual">
      <formula>SUM(G37:DV37)</formula>
    </cfRule>
  </conditionalFormatting>
  <conditionalFormatting sqref="DW16">
    <cfRule type="cellIs" dxfId="129" priority="4" stopIfTrue="1" operator="notEqual">
      <formula>SUM(G16:DV16)</formula>
    </cfRule>
  </conditionalFormatting>
  <conditionalFormatting sqref="DW40">
    <cfRule type="cellIs" dxfId="128" priority="3" stopIfTrue="1" operator="notEqual">
      <formula>SUM(G40:DV40)</formula>
    </cfRule>
  </conditionalFormatting>
  <conditionalFormatting sqref="DW41:DW42">
    <cfRule type="cellIs" dxfId="127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bestFit="1" customWidth="1"/>
    <col min="2" max="5" width="9.77734375" style="3"/>
    <col min="6" max="6" width="16.44140625" style="3" customWidth="1"/>
    <col min="7" max="7" width="12.21875" style="3" bestFit="1" customWidth="1"/>
    <col min="8" max="8" width="12.5546875" style="3" bestFit="1" customWidth="1"/>
    <col min="9" max="14" width="12.21875" style="3" bestFit="1" customWidth="1"/>
    <col min="15" max="15" width="14.88671875" style="3" bestFit="1" customWidth="1"/>
    <col min="16" max="16" width="12.21875" style="3" bestFit="1" customWidth="1"/>
    <col min="17" max="17" width="14" style="3" bestFit="1" customWidth="1"/>
    <col min="18" max="18" width="14.21875" style="3" bestFit="1" customWidth="1"/>
    <col min="19" max="66" width="14.21875" style="3" customWidth="1"/>
    <col min="67" max="67" width="12.21875" style="3" bestFit="1" customWidth="1"/>
    <col min="68" max="68" width="12.5546875" style="3" bestFit="1" customWidth="1"/>
    <col min="69" max="76" width="12.6640625" style="3" bestFit="1" customWidth="1"/>
    <col min="77" max="77" width="14" style="3" bestFit="1" customWidth="1"/>
    <col min="78" max="78" width="14.21875" style="3" bestFit="1" customWidth="1"/>
    <col min="79" max="126" width="14.21875" style="3" customWidth="1"/>
    <col min="127" max="127" width="14" style="3" bestFit="1" customWidth="1"/>
    <col min="128" max="128" width="12.77734375" style="3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2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50</v>
      </c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184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8">
        <v>42705</v>
      </c>
      <c r="EE6" s="31">
        <v>2.8333333333333335E-3</v>
      </c>
      <c r="EI6" s="40"/>
    </row>
    <row r="7" spans="1:139" x14ac:dyDescent="0.25">
      <c r="A7" s="445" t="s">
        <v>846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Svgs'!E5</f>
        <v>0</v>
      </c>
      <c r="H15" s="10">
        <f>'In-Service &amp; Deprec Svgs'!F5</f>
        <v>0</v>
      </c>
      <c r="I15" s="10">
        <f>'In-Service &amp; Deprec Svgs'!G5</f>
        <v>0</v>
      </c>
      <c r="J15" s="10">
        <f>'In-Service &amp; Deprec Svgs'!H5</f>
        <v>0</v>
      </c>
      <c r="K15" s="10">
        <f>'In-Service &amp; Deprec Svgs'!I5</f>
        <v>0</v>
      </c>
      <c r="L15" s="10">
        <f>'In-Service &amp; Deprec Svgs'!J5</f>
        <v>0</v>
      </c>
      <c r="M15" s="10">
        <f>'In-Service &amp; Deprec Svgs'!K5</f>
        <v>0</v>
      </c>
      <c r="N15" s="10">
        <f>'In-Service &amp; Deprec Svgs'!L5</f>
        <v>0</v>
      </c>
      <c r="O15" s="10">
        <f>'In-Service &amp; Deprec Svgs'!M5</f>
        <v>0</v>
      </c>
      <c r="P15" s="10">
        <f>'In-Service &amp; Deprec Svgs'!N5</f>
        <v>0</v>
      </c>
      <c r="Q15" s="10">
        <f>'In-Service &amp; Deprec Svgs'!O5</f>
        <v>0</v>
      </c>
      <c r="R15" s="10">
        <f>'In-Service &amp; Deprec Svgs'!P5</f>
        <v>0</v>
      </c>
      <c r="S15" s="10">
        <f>'In-Service &amp; Deprec Svgs'!R5</f>
        <v>50000</v>
      </c>
      <c r="T15" s="10">
        <f>'In-Service &amp; Deprec Svgs'!S5</f>
        <v>50000</v>
      </c>
      <c r="U15" s="10">
        <f>'In-Service &amp; Deprec Svgs'!T5</f>
        <v>0</v>
      </c>
      <c r="V15" s="10">
        <f>'In-Service &amp; Deprec Svgs'!U5</f>
        <v>0</v>
      </c>
      <c r="W15" s="10">
        <f>'In-Service &amp; Deprec Svgs'!V5</f>
        <v>0</v>
      </c>
      <c r="X15" s="10">
        <f>'In-Service &amp; Deprec Svgs'!W5</f>
        <v>0</v>
      </c>
      <c r="Y15" s="10">
        <f>'In-Service &amp; Deprec Svgs'!X5</f>
        <v>0</v>
      </c>
      <c r="Z15" s="10">
        <f>'In-Service &amp; Deprec Svgs'!Y5</f>
        <v>0</v>
      </c>
      <c r="AA15" s="10">
        <f>'In-Service &amp; Deprec Svgs'!Z5</f>
        <v>0</v>
      </c>
      <c r="AB15" s="10">
        <f>'In-Service &amp; Deprec Svgs'!AA5</f>
        <v>300000</v>
      </c>
      <c r="AC15" s="10">
        <f>'In-Service &amp; Deprec Svgs'!AB5</f>
        <v>300000</v>
      </c>
      <c r="AD15" s="10">
        <f>'In-Service &amp; Deprec Svgs'!AC5</f>
        <v>0</v>
      </c>
      <c r="AE15" s="10">
        <f>'In-Service &amp; Deprec Svgs'!AE5</f>
        <v>185097.8647686833</v>
      </c>
      <c r="AF15" s="10">
        <f>'In-Service &amp; Deprec Svgs'!AF5</f>
        <v>185097.8647686833</v>
      </c>
      <c r="AG15" s="10">
        <f>'In-Service &amp; Deprec Svgs'!AG5</f>
        <v>185097.8647686833</v>
      </c>
      <c r="AH15" s="10">
        <f>'In-Service &amp; Deprec Svgs'!AH5</f>
        <v>185097.8647686833</v>
      </c>
      <c r="AI15" s="10">
        <f>'In-Service &amp; Deprec Svgs'!AI5</f>
        <v>185097.8647686833</v>
      </c>
      <c r="AJ15" s="10">
        <f>'In-Service &amp; Deprec Svgs'!AJ5</f>
        <v>185097.8647686833</v>
      </c>
      <c r="AK15" s="10">
        <f>'In-Service &amp; Deprec Svgs'!AK5</f>
        <v>185097.8647686833</v>
      </c>
      <c r="AL15" s="10">
        <f>'In-Service &amp; Deprec Svgs'!AL5</f>
        <v>185097.8647686833</v>
      </c>
      <c r="AM15" s="10">
        <f>'In-Service &amp; Deprec Svgs'!AM5</f>
        <v>185097.8647686833</v>
      </c>
      <c r="AN15" s="10">
        <f>'In-Service &amp; Deprec Svgs'!AN5</f>
        <v>185097.8647686833</v>
      </c>
      <c r="AO15" s="10">
        <f>'In-Service &amp; Deprec Svgs'!AO5</f>
        <v>185097.8647686833</v>
      </c>
      <c r="AP15" s="10">
        <f>'In-Service &amp; Deprec Svgs'!AP5</f>
        <v>185097.8647686833</v>
      </c>
      <c r="AQ15" s="10">
        <f>'In-Service &amp; Deprec Svgs'!AR5</f>
        <v>115172.00474495848</v>
      </c>
      <c r="AR15" s="10">
        <f>'In-Service &amp; Deprec Svgs'!AS5</f>
        <v>115172.00474495848</v>
      </c>
      <c r="AS15" s="10">
        <f>'In-Service &amp; Deprec Svgs'!AT5</f>
        <v>115172.00474495848</v>
      </c>
      <c r="AT15" s="10">
        <f>'In-Service &amp; Deprec Svgs'!AU5</f>
        <v>115172.00474495848</v>
      </c>
      <c r="AU15" s="10">
        <f>'In-Service &amp; Deprec Svgs'!AV5</f>
        <v>115172.00474495848</v>
      </c>
      <c r="AV15" s="10">
        <f>'In-Service &amp; Deprec Svgs'!AW5</f>
        <v>115172.00474495848</v>
      </c>
      <c r="AW15" s="10">
        <f>'In-Service &amp; Deprec Svgs'!AX5</f>
        <v>115172.00474495848</v>
      </c>
      <c r="AX15" s="10">
        <f>'In-Service &amp; Deprec Svgs'!AY5</f>
        <v>115172.00474495848</v>
      </c>
      <c r="AY15" s="10">
        <f>'In-Service &amp; Deprec Svgs'!AZ5</f>
        <v>115172.00474495848</v>
      </c>
      <c r="AZ15" s="10">
        <f>'In-Service &amp; Deprec Svgs'!BA5</f>
        <v>115172.00474495848</v>
      </c>
      <c r="BA15" s="10">
        <f>'In-Service &amp; Deprec Svgs'!BB5</f>
        <v>115172.00474495848</v>
      </c>
      <c r="BB15" s="10">
        <f>'In-Service &amp; Deprec Svgs'!BC5</f>
        <v>115172.00474495848</v>
      </c>
      <c r="BC15" s="10">
        <f>'In-Service &amp; Deprec Svgs'!BE5</f>
        <v>143965.0059311981</v>
      </c>
      <c r="BD15" s="10">
        <f>'In-Service &amp; Deprec Svgs'!BF5</f>
        <v>143965.0059311981</v>
      </c>
      <c r="BE15" s="10">
        <f>'In-Service &amp; Deprec Svgs'!BG5</f>
        <v>143965.0059311981</v>
      </c>
      <c r="BF15" s="10">
        <f>'In-Service &amp; Deprec Svgs'!BH5</f>
        <v>143965.0059311981</v>
      </c>
      <c r="BG15" s="10">
        <f>'In-Service &amp; Deprec Svgs'!BI5</f>
        <v>143965.0059311981</v>
      </c>
      <c r="BH15" s="10">
        <f>'In-Service &amp; Deprec Svgs'!BJ5</f>
        <v>143965.0059311981</v>
      </c>
      <c r="BI15" s="10">
        <f>'In-Service &amp; Deprec Svgs'!BK5</f>
        <v>143965.0059311981</v>
      </c>
      <c r="BJ15" s="10">
        <f>'In-Service &amp; Deprec Svgs'!BL5</f>
        <v>143965.0059311981</v>
      </c>
      <c r="BK15" s="10">
        <f>'In-Service &amp; Deprec Svgs'!BM5</f>
        <v>143965.0059311981</v>
      </c>
      <c r="BL15" s="10">
        <f>'In-Service &amp; Deprec Svgs'!BN5</f>
        <v>143965.0059311981</v>
      </c>
      <c r="BM15" s="10">
        <f>'In-Service &amp; Deprec Svgs'!BO5</f>
        <v>143965.0059311981</v>
      </c>
      <c r="BN15" s="10">
        <f>'In-Service &amp; Deprec Svgs'!BP5</f>
        <v>143965.0059311981</v>
      </c>
      <c r="BO15" s="10">
        <f>'In-Service &amp; Deprec Svgs'!BR5</f>
        <v>127511.86239620401</v>
      </c>
      <c r="BP15" s="10">
        <f>'In-Service &amp; Deprec Svgs'!BS5</f>
        <v>127511.86239620401</v>
      </c>
      <c r="BQ15" s="10">
        <f>'In-Service &amp; Deprec Svgs'!BT5</f>
        <v>127511.86239620401</v>
      </c>
      <c r="BR15" s="10">
        <f>'In-Service &amp; Deprec Svgs'!BU5</f>
        <v>127511.86239620401</v>
      </c>
      <c r="BS15" s="10">
        <f>'In-Service &amp; Deprec Svgs'!BV5</f>
        <v>127511.86239620401</v>
      </c>
      <c r="BT15" s="10">
        <f>'In-Service &amp; Deprec Svgs'!BW5</f>
        <v>127511.86239620401</v>
      </c>
      <c r="BU15" s="10">
        <f>'In-Service &amp; Deprec Svgs'!BX5</f>
        <v>127511.86239620401</v>
      </c>
      <c r="BV15" s="10">
        <f>'In-Service &amp; Deprec Svgs'!BY5</f>
        <v>127511.86239620401</v>
      </c>
      <c r="BW15" s="10">
        <f>'In-Service &amp; Deprec Svgs'!BZ5</f>
        <v>127511.86239620401</v>
      </c>
      <c r="BX15" s="10">
        <f>'In-Service &amp; Deprec Svgs'!CA5</f>
        <v>127511.86239620401</v>
      </c>
      <c r="BY15" s="10">
        <f>'In-Service &amp; Deprec Svgs'!CB5</f>
        <v>127511.86239620401</v>
      </c>
      <c r="BZ15" s="10">
        <f>'In-Service &amp; Deprec Svgs'!CC5</f>
        <v>127511.86239620401</v>
      </c>
      <c r="CA15" s="10">
        <f>'In-Service &amp; Deprec Svgs'!CE5</f>
        <v>205664.29418742587</v>
      </c>
      <c r="CB15" s="10">
        <f>'In-Service &amp; Deprec Svgs'!CF5</f>
        <v>205664.29418742587</v>
      </c>
      <c r="CC15" s="10">
        <f>'In-Service &amp; Deprec Svgs'!CG5</f>
        <v>205664.29418742587</v>
      </c>
      <c r="CD15" s="10">
        <f>'In-Service &amp; Deprec Svgs'!CH5</f>
        <v>205664.29418742587</v>
      </c>
      <c r="CE15" s="10">
        <f>'In-Service &amp; Deprec Svgs'!CI5</f>
        <v>205664.29418742587</v>
      </c>
      <c r="CF15" s="10">
        <f>'In-Service &amp; Deprec Svgs'!CJ5</f>
        <v>205664.29418742587</v>
      </c>
      <c r="CG15" s="10">
        <f>'In-Service &amp; Deprec Svgs'!CK5</f>
        <v>205664.29418742587</v>
      </c>
      <c r="CH15" s="10">
        <f>'In-Service &amp; Deprec Svgs'!CL5</f>
        <v>205664.29418742587</v>
      </c>
      <c r="CI15" s="10">
        <f>'In-Service &amp; Deprec Svgs'!CM5</f>
        <v>205664.29418742587</v>
      </c>
      <c r="CJ15" s="10">
        <f>'In-Service &amp; Deprec Svgs'!CN5</f>
        <v>205664.29418742587</v>
      </c>
      <c r="CK15" s="10">
        <f>'In-Service &amp; Deprec Svgs'!CO5</f>
        <v>205664.29418742587</v>
      </c>
      <c r="CL15" s="10">
        <f>'In-Service &amp; Deprec Svgs'!CP5</f>
        <v>205664.29418742587</v>
      </c>
      <c r="CM15" s="10">
        <f>'In-Service &amp; Deprec Svgs'!CR5</f>
        <v>59209.667852906285</v>
      </c>
      <c r="CN15" s="10">
        <f>'In-Service &amp; Deprec Svgs'!CS5</f>
        <v>59209.667852906285</v>
      </c>
      <c r="CO15" s="10">
        <f>'In-Service &amp; Deprec Svgs'!CT5</f>
        <v>59209.667852906285</v>
      </c>
      <c r="CP15" s="10">
        <f>'In-Service &amp; Deprec Svgs'!CU5</f>
        <v>59209.667852906285</v>
      </c>
      <c r="CQ15" s="10">
        <f>'In-Service &amp; Deprec Svgs'!CV5</f>
        <v>59209.667852906285</v>
      </c>
      <c r="CR15" s="10">
        <f>'In-Service &amp; Deprec Svgs'!CW5</f>
        <v>59209.667852906285</v>
      </c>
      <c r="CS15" s="10">
        <f>'In-Service &amp; Deprec Svgs'!CX5</f>
        <v>59209.667852906285</v>
      </c>
      <c r="CT15" s="10">
        <f>'In-Service &amp; Deprec Svgs'!CY5</f>
        <v>59209.667852906285</v>
      </c>
      <c r="CU15" s="10">
        <f>'In-Service &amp; Deprec Svgs'!CZ5</f>
        <v>59209.667852906285</v>
      </c>
      <c r="CV15" s="10">
        <f>'In-Service &amp; Deprec Svgs'!DA5</f>
        <v>59209.667852906285</v>
      </c>
      <c r="CW15" s="10">
        <f>'In-Service &amp; Deprec Svgs'!DB5</f>
        <v>59209.667852906285</v>
      </c>
      <c r="CX15" s="10">
        <f>'In-Service &amp; Deprec Svgs'!DC5</f>
        <v>59209.667852906285</v>
      </c>
      <c r="CY15" s="10">
        <f>'In-Service &amp; Deprec Svgs'!DE5</f>
        <v>312609.72716488736</v>
      </c>
      <c r="CZ15" s="10">
        <f>'In-Service &amp; Deprec Svgs'!DF5</f>
        <v>312609.72716488736</v>
      </c>
      <c r="DA15" s="10">
        <f>'In-Service &amp; Deprec Svgs'!DG5</f>
        <v>312609.72716488736</v>
      </c>
      <c r="DB15" s="10">
        <f>'In-Service &amp; Deprec Svgs'!DH5</f>
        <v>312609.72716488736</v>
      </c>
      <c r="DC15" s="10">
        <f>'In-Service &amp; Deprec Svgs'!DI5</f>
        <v>312609.72716488736</v>
      </c>
      <c r="DD15" s="10">
        <f>'In-Service &amp; Deprec Svgs'!DJ5</f>
        <v>312609.72716488736</v>
      </c>
      <c r="DE15" s="10">
        <f>'In-Service &amp; Deprec Svgs'!DK5</f>
        <v>312609.72716488736</v>
      </c>
      <c r="DF15" s="10">
        <f>'In-Service &amp; Deprec Svgs'!DL5</f>
        <v>312609.72716488736</v>
      </c>
      <c r="DG15" s="10">
        <f>'In-Service &amp; Deprec Svgs'!DM5</f>
        <v>312609.72716488736</v>
      </c>
      <c r="DH15" s="10">
        <f>'In-Service &amp; Deprec Svgs'!DN5</f>
        <v>312609.72716488736</v>
      </c>
      <c r="DI15" s="10">
        <f>'In-Service &amp; Deprec Svgs'!DO5</f>
        <v>312609.72716488736</v>
      </c>
      <c r="DJ15" s="10">
        <f>'In-Service &amp; Deprec Svgs'!DP5</f>
        <v>312609.72716488736</v>
      </c>
      <c r="DK15" s="10">
        <f>'In-Service &amp; Deprec Svgs'!DR5</f>
        <v>67436.239620403314</v>
      </c>
      <c r="DL15" s="10">
        <f>'In-Service &amp; Deprec Svgs'!DS5</f>
        <v>67436.239620403314</v>
      </c>
      <c r="DM15" s="10">
        <f>'In-Service &amp; Deprec Svgs'!DT5</f>
        <v>67436.239620403314</v>
      </c>
      <c r="DN15" s="10">
        <f>'In-Service &amp; Deprec Svgs'!DU5</f>
        <v>67436.239620403314</v>
      </c>
      <c r="DO15" s="10">
        <f>'In-Service &amp; Deprec Svgs'!DV5</f>
        <v>67436.239620403314</v>
      </c>
      <c r="DP15" s="10">
        <f>'In-Service &amp; Deprec Svgs'!DW5</f>
        <v>67436.239620403314</v>
      </c>
      <c r="DQ15" s="10">
        <f>'In-Service &amp; Deprec Svgs'!DX5</f>
        <v>67436.239620403314</v>
      </c>
      <c r="DR15" s="10">
        <f>'In-Service &amp; Deprec Svgs'!DY5</f>
        <v>67436.239620403314</v>
      </c>
      <c r="DS15" s="10">
        <f>'In-Service &amp; Deprec Svgs'!DZ5</f>
        <v>67436.239620403314</v>
      </c>
      <c r="DT15" s="10">
        <f>'In-Service &amp; Deprec Svgs'!EA5</f>
        <v>67436.239620403314</v>
      </c>
      <c r="DU15" s="10">
        <f>'In-Service &amp; Deprec Svgs'!EB5</f>
        <v>67436.239620403314</v>
      </c>
      <c r="DV15" s="10">
        <f>'In-Service &amp; Deprec Svgs'!EC5</f>
        <v>67436.239620403314</v>
      </c>
      <c r="DW15" s="10">
        <f>SUM(G15:DV15)</f>
        <v>15299999.999999987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Svgs'!E16</f>
        <v>0</v>
      </c>
      <c r="H16" s="3">
        <f>'In-Service &amp; Deprec Svgs'!F16</f>
        <v>0</v>
      </c>
      <c r="I16" s="3">
        <f>'In-Service &amp; Deprec Svgs'!G16</f>
        <v>0</v>
      </c>
      <c r="J16" s="3">
        <f>'In-Service &amp; Deprec Svgs'!H16</f>
        <v>0</v>
      </c>
      <c r="K16" s="3">
        <f>'In-Service &amp; Deprec Svgs'!I16</f>
        <v>0</v>
      </c>
      <c r="L16" s="3">
        <f>'In-Service &amp; Deprec Svgs'!J16</f>
        <v>0</v>
      </c>
      <c r="M16" s="3">
        <f>'In-Service &amp; Deprec Svgs'!K16</f>
        <v>0</v>
      </c>
      <c r="N16" s="3">
        <f>'In-Service &amp; Deprec Svgs'!L16</f>
        <v>0</v>
      </c>
      <c r="O16" s="3">
        <f>'In-Service &amp; Deprec Svgs'!M16</f>
        <v>0</v>
      </c>
      <c r="P16" s="3">
        <f>'In-Service &amp; Deprec Svgs'!N16</f>
        <v>0</v>
      </c>
      <c r="Q16" s="3">
        <f>'In-Service &amp; Deprec Svgs'!O16</f>
        <v>0</v>
      </c>
      <c r="R16" s="3">
        <f>'In-Service &amp; Deprec Svgs'!P16</f>
        <v>0</v>
      </c>
      <c r="S16" s="3">
        <f>'In-Service &amp; Deprec Svgs'!R16</f>
        <v>0</v>
      </c>
      <c r="T16" s="3">
        <f>'In-Service &amp; Deprec Svgs'!S16</f>
        <v>0</v>
      </c>
      <c r="U16" s="3">
        <f>'In-Service &amp; Deprec Svgs'!T16</f>
        <v>0</v>
      </c>
      <c r="V16" s="3">
        <f>'In-Service &amp; Deprec Svgs'!U16</f>
        <v>0</v>
      </c>
      <c r="W16" s="3">
        <f>'In-Service &amp; Deprec Svgs'!V16</f>
        <v>0</v>
      </c>
      <c r="X16" s="3">
        <f>'In-Service &amp; Deprec Svgs'!W16</f>
        <v>0</v>
      </c>
      <c r="Y16" s="3">
        <f>'In-Service &amp; Deprec Svgs'!X16</f>
        <v>0</v>
      </c>
      <c r="Z16" s="3">
        <f>'In-Service &amp; Deprec Svgs'!Y16</f>
        <v>0</v>
      </c>
      <c r="AA16" s="3">
        <f>'In-Service &amp; Deprec Svgs'!Z16</f>
        <v>0</v>
      </c>
      <c r="AB16" s="3">
        <f>'In-Service &amp; Deprec Svgs'!AA16</f>
        <v>0</v>
      </c>
      <c r="AC16" s="3">
        <f>'In-Service &amp; Deprec Svgs'!AB16</f>
        <v>0</v>
      </c>
      <c r="AD16" s="3">
        <f>'In-Service &amp; Deprec Svgs'!AC16</f>
        <v>0</v>
      </c>
      <c r="AE16" s="3">
        <f>'In-Service &amp; Deprec Svgs'!AE16</f>
        <v>63636.36363636364</v>
      </c>
      <c r="AF16" s="3">
        <f>'In-Service &amp; Deprec Svgs'!AF16</f>
        <v>63636.36363636364</v>
      </c>
      <c r="AG16" s="3">
        <f>'In-Service &amp; Deprec Svgs'!AG16</f>
        <v>63636.36363636364</v>
      </c>
      <c r="AH16" s="3">
        <f>'In-Service &amp; Deprec Svgs'!AH16</f>
        <v>63636.36363636364</v>
      </c>
      <c r="AI16" s="3">
        <f>'In-Service &amp; Deprec Svgs'!AI16</f>
        <v>63636.36363636364</v>
      </c>
      <c r="AJ16" s="3">
        <f>'In-Service &amp; Deprec Svgs'!AJ16</f>
        <v>63636.36363636364</v>
      </c>
      <c r="AK16" s="3">
        <f>'In-Service &amp; Deprec Svgs'!AK16</f>
        <v>63636.36363636364</v>
      </c>
      <c r="AL16" s="3">
        <f>'In-Service &amp; Deprec Svgs'!AL16</f>
        <v>63636.36363636364</v>
      </c>
      <c r="AM16" s="3">
        <f>'In-Service &amp; Deprec Svgs'!AM16</f>
        <v>63636.36363636364</v>
      </c>
      <c r="AN16" s="3">
        <f>'In-Service &amp; Deprec Svgs'!AN16</f>
        <v>63636.36363636364</v>
      </c>
      <c r="AO16" s="3">
        <f>'In-Service &amp; Deprec Svgs'!AO16</f>
        <v>63636.36363636364</v>
      </c>
      <c r="AP16" s="3">
        <f>'In-Service &amp; Deprec Svgs'!AP16</f>
        <v>185097.8647686833</v>
      </c>
      <c r="AQ16" s="3">
        <f>'In-Service &amp; Deprec Svgs'!AR16</f>
        <v>185097.8647686833</v>
      </c>
      <c r="AR16" s="3">
        <f>'In-Service &amp; Deprec Svgs'!AS16</f>
        <v>185097.8647686833</v>
      </c>
      <c r="AS16" s="3">
        <f>'In-Service &amp; Deprec Svgs'!AT16</f>
        <v>185097.8647686833</v>
      </c>
      <c r="AT16" s="3">
        <f>'In-Service &amp; Deprec Svgs'!AU16</f>
        <v>185097.8647686833</v>
      </c>
      <c r="AU16" s="3">
        <f>'In-Service &amp; Deprec Svgs'!AV16</f>
        <v>185097.8647686833</v>
      </c>
      <c r="AV16" s="3">
        <f>'In-Service &amp; Deprec Svgs'!AW16</f>
        <v>185097.8647686833</v>
      </c>
      <c r="AW16" s="3">
        <f>'In-Service &amp; Deprec Svgs'!AX16</f>
        <v>185097.8647686833</v>
      </c>
      <c r="AX16" s="3">
        <f>'In-Service &amp; Deprec Svgs'!AY16</f>
        <v>185097.8647686833</v>
      </c>
      <c r="AY16" s="3">
        <f>'In-Service &amp; Deprec Svgs'!AZ16</f>
        <v>185097.8647686833</v>
      </c>
      <c r="AZ16" s="3">
        <f>'In-Service &amp; Deprec Svgs'!BA16</f>
        <v>185097.8647686833</v>
      </c>
      <c r="BA16" s="3">
        <f>'In-Service &amp; Deprec Svgs'!BB16</f>
        <v>185097.8647686833</v>
      </c>
      <c r="BB16" s="3">
        <f>'In-Service &amp; Deprec Svgs'!BC16</f>
        <v>115172.00474495848</v>
      </c>
      <c r="BC16" s="3">
        <f>'In-Service &amp; Deprec Svgs'!BE16</f>
        <v>115172.00474495848</v>
      </c>
      <c r="BD16" s="3">
        <f>'In-Service &amp; Deprec Svgs'!BF16</f>
        <v>115172.00474495848</v>
      </c>
      <c r="BE16" s="3">
        <f>'In-Service &amp; Deprec Svgs'!BG16</f>
        <v>115172.00474495848</v>
      </c>
      <c r="BF16" s="3">
        <f>'In-Service &amp; Deprec Svgs'!BH16</f>
        <v>115172.00474495848</v>
      </c>
      <c r="BG16" s="3">
        <f>'In-Service &amp; Deprec Svgs'!BI16</f>
        <v>115172.00474495848</v>
      </c>
      <c r="BH16" s="3">
        <f>'In-Service &amp; Deprec Svgs'!BJ16</f>
        <v>115172.00474495848</v>
      </c>
      <c r="BI16" s="3">
        <f>'In-Service &amp; Deprec Svgs'!BK16</f>
        <v>115172.00474495848</v>
      </c>
      <c r="BJ16" s="3">
        <f>'In-Service &amp; Deprec Svgs'!BL16</f>
        <v>115172.00474495848</v>
      </c>
      <c r="BK16" s="3">
        <f>'In-Service &amp; Deprec Svgs'!BM16</f>
        <v>115172.00474495848</v>
      </c>
      <c r="BL16" s="3">
        <f>'In-Service &amp; Deprec Svgs'!BN16</f>
        <v>115172.00474495848</v>
      </c>
      <c r="BM16" s="3">
        <f>'In-Service &amp; Deprec Svgs'!BO16</f>
        <v>115172.00474495848</v>
      </c>
      <c r="BN16" s="3">
        <f>'In-Service &amp; Deprec Svgs'!BP16</f>
        <v>143965.0059311981</v>
      </c>
      <c r="BO16" s="3">
        <f>'In-Service &amp; Deprec Svgs'!BR16</f>
        <v>143965.0059311981</v>
      </c>
      <c r="BP16" s="3">
        <f>'In-Service &amp; Deprec Svgs'!BS16</f>
        <v>143965.0059311981</v>
      </c>
      <c r="BQ16" s="3">
        <f>'In-Service &amp; Deprec Svgs'!BT16</f>
        <v>143965.0059311981</v>
      </c>
      <c r="BR16" s="3">
        <f>'In-Service &amp; Deprec Svgs'!BU16</f>
        <v>143965.0059311981</v>
      </c>
      <c r="BS16" s="3">
        <f>'In-Service &amp; Deprec Svgs'!BV16</f>
        <v>143965.0059311981</v>
      </c>
      <c r="BT16" s="3">
        <f>'In-Service &amp; Deprec Svgs'!BW16</f>
        <v>143965.0059311981</v>
      </c>
      <c r="BU16" s="3">
        <f>'In-Service &amp; Deprec Svgs'!BX16</f>
        <v>143965.0059311981</v>
      </c>
      <c r="BV16" s="3">
        <f>'In-Service &amp; Deprec Svgs'!BY16</f>
        <v>143965.0059311981</v>
      </c>
      <c r="BW16" s="3">
        <f>'In-Service &amp; Deprec Svgs'!BZ16</f>
        <v>143965.0059311981</v>
      </c>
      <c r="BX16" s="3">
        <f>'In-Service &amp; Deprec Svgs'!CA16</f>
        <v>143965.0059311981</v>
      </c>
      <c r="BY16" s="3">
        <f>'In-Service &amp; Deprec Svgs'!CB16</f>
        <v>143965.0059311981</v>
      </c>
      <c r="BZ16" s="3">
        <f>'In-Service &amp; Deprec Svgs'!CC16</f>
        <v>127511.86239620401</v>
      </c>
      <c r="CA16" s="3">
        <f>'In-Service &amp; Deprec Svgs'!CE16</f>
        <v>127511.86239620401</v>
      </c>
      <c r="CB16" s="3">
        <f>'In-Service &amp; Deprec Svgs'!CF16</f>
        <v>127511.86239620401</v>
      </c>
      <c r="CC16" s="3">
        <f>'In-Service &amp; Deprec Svgs'!CG16</f>
        <v>127511.86239620401</v>
      </c>
      <c r="CD16" s="3">
        <f>'In-Service &amp; Deprec Svgs'!CH16</f>
        <v>127511.86239620401</v>
      </c>
      <c r="CE16" s="3">
        <f>'In-Service &amp; Deprec Svgs'!CI16</f>
        <v>127511.86239620401</v>
      </c>
      <c r="CF16" s="3">
        <f>'In-Service &amp; Deprec Svgs'!CJ16</f>
        <v>127511.86239620401</v>
      </c>
      <c r="CG16" s="3">
        <f>'In-Service &amp; Deprec Svgs'!CK16</f>
        <v>127511.86239620401</v>
      </c>
      <c r="CH16" s="3">
        <f>'In-Service &amp; Deprec Svgs'!CL16</f>
        <v>127511.86239620401</v>
      </c>
      <c r="CI16" s="3">
        <f>'In-Service &amp; Deprec Svgs'!CM16</f>
        <v>127511.86239620401</v>
      </c>
      <c r="CJ16" s="3">
        <f>'In-Service &amp; Deprec Svgs'!CN16</f>
        <v>127511.86239620401</v>
      </c>
      <c r="CK16" s="3">
        <f>'In-Service &amp; Deprec Svgs'!CO16</f>
        <v>127511.86239620401</v>
      </c>
      <c r="CL16" s="3">
        <f>'In-Service &amp; Deprec Svgs'!CP16</f>
        <v>205664.29418742587</v>
      </c>
      <c r="CM16" s="3">
        <f>'In-Service &amp; Deprec Svgs'!CR16</f>
        <v>205664.29418742587</v>
      </c>
      <c r="CN16" s="3">
        <f>'In-Service &amp; Deprec Svgs'!CS16</f>
        <v>205664.29418742587</v>
      </c>
      <c r="CO16" s="3">
        <f>'In-Service &amp; Deprec Svgs'!CT16</f>
        <v>205664.29418742587</v>
      </c>
      <c r="CP16" s="3">
        <f>'In-Service &amp; Deprec Svgs'!CU16</f>
        <v>205664.29418742587</v>
      </c>
      <c r="CQ16" s="3">
        <f>'In-Service &amp; Deprec Svgs'!CV16</f>
        <v>205664.29418742587</v>
      </c>
      <c r="CR16" s="3">
        <f>'In-Service &amp; Deprec Svgs'!CW16</f>
        <v>205664.29418742587</v>
      </c>
      <c r="CS16" s="3">
        <f>'In-Service &amp; Deprec Svgs'!CX16</f>
        <v>205664.29418742587</v>
      </c>
      <c r="CT16" s="3">
        <f>'In-Service &amp; Deprec Svgs'!CY16</f>
        <v>205664.29418742587</v>
      </c>
      <c r="CU16" s="3">
        <f>'In-Service &amp; Deprec Svgs'!CZ16</f>
        <v>205664.29418742587</v>
      </c>
      <c r="CV16" s="3">
        <f>'In-Service &amp; Deprec Svgs'!DA16</f>
        <v>205664.29418742587</v>
      </c>
      <c r="CW16" s="3">
        <f>'In-Service &amp; Deprec Svgs'!DB16</f>
        <v>205664.29418742587</v>
      </c>
      <c r="CX16" s="3">
        <f>'In-Service &amp; Deprec Svgs'!DC16</f>
        <v>59209.667852906285</v>
      </c>
      <c r="CY16" s="3">
        <f>'In-Service &amp; Deprec Svgs'!DE16</f>
        <v>59209.667852906285</v>
      </c>
      <c r="CZ16" s="3">
        <f>'In-Service &amp; Deprec Svgs'!DF16</f>
        <v>59209.667852906285</v>
      </c>
      <c r="DA16" s="3">
        <f>'In-Service &amp; Deprec Svgs'!DG16</f>
        <v>59209.667852906285</v>
      </c>
      <c r="DB16" s="3">
        <f>'In-Service &amp; Deprec Svgs'!DH16</f>
        <v>59209.667852906285</v>
      </c>
      <c r="DC16" s="3">
        <f>'In-Service &amp; Deprec Svgs'!DI16</f>
        <v>59209.667852906285</v>
      </c>
      <c r="DD16" s="3">
        <f>'In-Service &amp; Deprec Svgs'!DJ16</f>
        <v>59209.667852906285</v>
      </c>
      <c r="DE16" s="3">
        <f>'In-Service &amp; Deprec Svgs'!DK16</f>
        <v>59209.667852906285</v>
      </c>
      <c r="DF16" s="3">
        <f>'In-Service &amp; Deprec Svgs'!DL16</f>
        <v>59209.667852906285</v>
      </c>
      <c r="DG16" s="3">
        <f>'In-Service &amp; Deprec Svgs'!DM16</f>
        <v>59209.667852906285</v>
      </c>
      <c r="DH16" s="3">
        <f>'In-Service &amp; Deprec Svgs'!DN16</f>
        <v>59209.667852906285</v>
      </c>
      <c r="DI16" s="3">
        <f>'In-Service &amp; Deprec Svgs'!DO16</f>
        <v>59209.667852906285</v>
      </c>
      <c r="DJ16" s="3">
        <f>'In-Service &amp; Deprec Svgs'!DP16</f>
        <v>312609.72716488736</v>
      </c>
      <c r="DK16" s="3">
        <f>'In-Service &amp; Deprec Svgs'!DR16</f>
        <v>312609.72716488736</v>
      </c>
      <c r="DL16" s="3">
        <f>'In-Service &amp; Deprec Svgs'!DS16</f>
        <v>312609.72716488736</v>
      </c>
      <c r="DM16" s="3">
        <f>'In-Service &amp; Deprec Svgs'!DT16</f>
        <v>312609.72716488736</v>
      </c>
      <c r="DN16" s="3">
        <f>'In-Service &amp; Deprec Svgs'!DU16</f>
        <v>312609.72716488736</v>
      </c>
      <c r="DO16" s="3">
        <f>'In-Service &amp; Deprec Svgs'!DV16</f>
        <v>312609.72716488736</v>
      </c>
      <c r="DP16" s="3">
        <f>'In-Service &amp; Deprec Svgs'!DW16</f>
        <v>312609.72716488736</v>
      </c>
      <c r="DQ16" s="3">
        <f>'In-Service &amp; Deprec Svgs'!DX16</f>
        <v>312609.72716488736</v>
      </c>
      <c r="DR16" s="3">
        <f>'In-Service &amp; Deprec Svgs'!DY16</f>
        <v>312609.72716488736</v>
      </c>
      <c r="DS16" s="3">
        <f>'In-Service &amp; Deprec Svgs'!DZ16</f>
        <v>312609.72716488736</v>
      </c>
      <c r="DT16" s="3">
        <f>'In-Service &amp; Deprec Svgs'!EA16</f>
        <v>312609.72716488736</v>
      </c>
      <c r="DU16" s="3">
        <f>'In-Service &amp; Deprec Svgs'!EB16</f>
        <v>312609.72716488736</v>
      </c>
      <c r="DV16" s="3">
        <f>'In-Service &amp; Deprec Svgs'!EC16</f>
        <v>67436.239620403314</v>
      </c>
      <c r="DW16" s="11">
        <f>SUM(G16:DV16)</f>
        <v>14558201.36417556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0</v>
      </c>
      <c r="P20" s="3">
        <f t="shared" si="4"/>
        <v>0</v>
      </c>
      <c r="Q20" s="3">
        <f t="shared" si="4"/>
        <v>0</v>
      </c>
      <c r="R20" s="3">
        <f t="shared" si="4"/>
        <v>0</v>
      </c>
      <c r="S20" s="3">
        <f t="shared" si="4"/>
        <v>0</v>
      </c>
      <c r="T20" s="3">
        <f t="shared" si="4"/>
        <v>0</v>
      </c>
      <c r="U20" s="3">
        <f t="shared" si="4"/>
        <v>0</v>
      </c>
      <c r="V20" s="3">
        <f t="shared" si="4"/>
        <v>0</v>
      </c>
      <c r="W20" s="3">
        <f t="shared" si="4"/>
        <v>0</v>
      </c>
      <c r="X20" s="3">
        <f t="shared" si="4"/>
        <v>0</v>
      </c>
      <c r="Y20" s="3">
        <f t="shared" si="4"/>
        <v>0</v>
      </c>
      <c r="Z20" s="3">
        <f t="shared" si="4"/>
        <v>0</v>
      </c>
      <c r="AA20" s="3">
        <f t="shared" si="4"/>
        <v>0</v>
      </c>
      <c r="AB20" s="3">
        <f t="shared" si="4"/>
        <v>0</v>
      </c>
      <c r="AC20" s="3">
        <f t="shared" si="4"/>
        <v>0</v>
      </c>
      <c r="AD20" s="3">
        <f t="shared" si="4"/>
        <v>0</v>
      </c>
      <c r="AE20" s="3">
        <f t="shared" si="4"/>
        <v>63636.36363636364</v>
      </c>
      <c r="AF20" s="3">
        <f t="shared" si="4"/>
        <v>127272.72727272728</v>
      </c>
      <c r="AG20" s="3">
        <f t="shared" si="4"/>
        <v>190909.09090909091</v>
      </c>
      <c r="AH20" s="3">
        <f t="shared" si="4"/>
        <v>254545.45454545456</v>
      </c>
      <c r="AI20" s="3">
        <f t="shared" si="4"/>
        <v>318181.81818181818</v>
      </c>
      <c r="AJ20" s="3">
        <f t="shared" si="4"/>
        <v>381818.18181818182</v>
      </c>
      <c r="AK20" s="3">
        <f t="shared" si="4"/>
        <v>445454.54545454547</v>
      </c>
      <c r="AL20" s="3">
        <f t="shared" si="4"/>
        <v>509090.90909090912</v>
      </c>
      <c r="AM20" s="3">
        <f t="shared" si="4"/>
        <v>572727.27272727271</v>
      </c>
      <c r="AN20" s="3">
        <f t="shared" si="4"/>
        <v>636363.63636363635</v>
      </c>
      <c r="AO20" s="3">
        <f t="shared" si="4"/>
        <v>700000</v>
      </c>
      <c r="AP20" s="3">
        <f t="shared" si="4"/>
        <v>885097.86476868333</v>
      </c>
      <c r="AQ20" s="3">
        <f t="shared" si="4"/>
        <v>1070195.7295373667</v>
      </c>
      <c r="AR20" s="3">
        <f t="shared" si="4"/>
        <v>1255293.5943060499</v>
      </c>
      <c r="AS20" s="3">
        <f t="shared" si="4"/>
        <v>1440391.4590747331</v>
      </c>
      <c r="AT20" s="3">
        <f t="shared" si="4"/>
        <v>1625489.3238434163</v>
      </c>
      <c r="AU20" s="3">
        <f t="shared" si="4"/>
        <v>1810587.1886120995</v>
      </c>
      <c r="AV20" s="3">
        <f t="shared" si="4"/>
        <v>1995685.0533807827</v>
      </c>
      <c r="AW20" s="3">
        <f t="shared" si="4"/>
        <v>2180782.9181494662</v>
      </c>
      <c r="AX20" s="3">
        <f t="shared" si="4"/>
        <v>2365880.7829181496</v>
      </c>
      <c r="AY20" s="3">
        <f t="shared" si="4"/>
        <v>2550978.6476868331</v>
      </c>
      <c r="AZ20" s="3">
        <f t="shared" si="4"/>
        <v>2736076.5124555165</v>
      </c>
      <c r="BA20" s="3">
        <f t="shared" si="4"/>
        <v>2921174.3772241999</v>
      </c>
      <c r="BB20" s="3">
        <f t="shared" si="4"/>
        <v>3036346.3819691585</v>
      </c>
      <c r="BC20" s="3">
        <f t="shared" si="4"/>
        <v>3151518.3867141171</v>
      </c>
      <c r="BD20" s="3">
        <f t="shared" si="4"/>
        <v>3266690.3914590757</v>
      </c>
      <c r="BE20" s="3">
        <f t="shared" si="4"/>
        <v>3381862.3962040343</v>
      </c>
      <c r="BF20" s="3">
        <f t="shared" si="4"/>
        <v>3497034.4009489929</v>
      </c>
      <c r="BG20" s="3">
        <f t="shared" si="4"/>
        <v>3612206.4056939515</v>
      </c>
      <c r="BH20" s="3">
        <f t="shared" si="4"/>
        <v>3727378.4104389101</v>
      </c>
      <c r="BI20" s="3">
        <f t="shared" si="4"/>
        <v>3842550.4151838687</v>
      </c>
      <c r="BJ20" s="3">
        <f t="shared" si="4"/>
        <v>3957722.4199288273</v>
      </c>
      <c r="BK20" s="3">
        <f t="shared" si="4"/>
        <v>4072894.4246737859</v>
      </c>
      <c r="BL20" s="3">
        <f t="shared" si="4"/>
        <v>4188066.4294187445</v>
      </c>
      <c r="BM20" s="3">
        <f t="shared" si="4"/>
        <v>4303238.4341637027</v>
      </c>
      <c r="BN20" s="3">
        <f t="shared" si="4"/>
        <v>4447203.4400949003</v>
      </c>
      <c r="BO20" s="3">
        <f t="shared" si="4"/>
        <v>4591168.446026098</v>
      </c>
      <c r="BP20" s="3">
        <f t="shared" si="4"/>
        <v>4735133.4519572956</v>
      </c>
      <c r="BQ20" s="3">
        <f t="shared" si="4"/>
        <v>4879098.4578884933</v>
      </c>
      <c r="BR20" s="3">
        <f t="shared" si="4"/>
        <v>5023063.463819691</v>
      </c>
      <c r="BS20" s="3">
        <f t="shared" si="4"/>
        <v>5167028.4697508886</v>
      </c>
      <c r="BT20" s="3">
        <f t="shared" ref="BT20:DV20" si="5">BS20+BT16</f>
        <v>5310993.4756820863</v>
      </c>
      <c r="BU20" s="3">
        <f t="shared" si="5"/>
        <v>5454958.481613284</v>
      </c>
      <c r="BV20" s="3">
        <f t="shared" si="5"/>
        <v>5598923.4875444816</v>
      </c>
      <c r="BW20" s="3">
        <f t="shared" si="5"/>
        <v>5742888.4934756793</v>
      </c>
      <c r="BX20" s="3">
        <f t="shared" si="5"/>
        <v>5886853.499406877</v>
      </c>
      <c r="BY20" s="3">
        <f t="shared" si="5"/>
        <v>6030818.5053380746</v>
      </c>
      <c r="BZ20" s="3">
        <f t="shared" si="5"/>
        <v>6158330.3677342786</v>
      </c>
      <c r="CA20" s="3">
        <f t="shared" si="5"/>
        <v>6285842.2301304825</v>
      </c>
      <c r="CB20" s="3">
        <f t="shared" si="5"/>
        <v>6413354.0925266864</v>
      </c>
      <c r="CC20" s="3">
        <f t="shared" si="5"/>
        <v>6540865.9549228903</v>
      </c>
      <c r="CD20" s="3">
        <f t="shared" si="5"/>
        <v>6668377.8173190942</v>
      </c>
      <c r="CE20" s="3">
        <f t="shared" si="5"/>
        <v>6795889.6797152981</v>
      </c>
      <c r="CF20" s="3">
        <f t="shared" si="5"/>
        <v>6923401.542111502</v>
      </c>
      <c r="CG20" s="3">
        <f t="shared" si="5"/>
        <v>7050913.4045077059</v>
      </c>
      <c r="CH20" s="3">
        <f t="shared" si="5"/>
        <v>7178425.2669039099</v>
      </c>
      <c r="CI20" s="3">
        <f t="shared" si="5"/>
        <v>7305937.1293001138</v>
      </c>
      <c r="CJ20" s="3">
        <f t="shared" si="5"/>
        <v>7433448.9916963177</v>
      </c>
      <c r="CK20" s="3">
        <f t="shared" si="5"/>
        <v>7560960.8540925216</v>
      </c>
      <c r="CL20" s="3">
        <f t="shared" si="5"/>
        <v>7766625.1482799472</v>
      </c>
      <c r="CM20" s="3">
        <f t="shared" si="5"/>
        <v>7972289.4424673729</v>
      </c>
      <c r="CN20" s="3">
        <f t="shared" si="5"/>
        <v>8177953.7366547985</v>
      </c>
      <c r="CO20" s="3">
        <f t="shared" si="5"/>
        <v>8383618.0308422241</v>
      </c>
      <c r="CP20" s="3">
        <f t="shared" si="5"/>
        <v>8589282.3250296507</v>
      </c>
      <c r="CQ20" s="3">
        <f t="shared" si="5"/>
        <v>8794946.6192170773</v>
      </c>
      <c r="CR20" s="3">
        <f t="shared" si="5"/>
        <v>9000610.9134045038</v>
      </c>
      <c r="CS20" s="3">
        <f t="shared" si="5"/>
        <v>9206275.2075919304</v>
      </c>
      <c r="CT20" s="3">
        <f t="shared" si="5"/>
        <v>9411939.501779357</v>
      </c>
      <c r="CU20" s="3">
        <f t="shared" si="5"/>
        <v>9617603.7959667835</v>
      </c>
      <c r="CV20" s="3">
        <f t="shared" si="5"/>
        <v>9823268.0901542101</v>
      </c>
      <c r="CW20" s="3">
        <f t="shared" si="5"/>
        <v>10028932.384341637</v>
      </c>
      <c r="CX20" s="3">
        <f t="shared" si="5"/>
        <v>10088142.052194543</v>
      </c>
      <c r="CY20" s="3">
        <f t="shared" si="5"/>
        <v>10147351.72004745</v>
      </c>
      <c r="CZ20" s="3">
        <f t="shared" si="5"/>
        <v>10206561.387900356</v>
      </c>
      <c r="DA20" s="3">
        <f t="shared" si="5"/>
        <v>10265771.055753263</v>
      </c>
      <c r="DB20" s="3">
        <f t="shared" si="5"/>
        <v>10324980.723606169</v>
      </c>
      <c r="DC20" s="3">
        <f t="shared" si="5"/>
        <v>10384190.391459076</v>
      </c>
      <c r="DD20" s="3">
        <f t="shared" si="5"/>
        <v>10443400.059311982</v>
      </c>
      <c r="DE20" s="3">
        <f t="shared" si="5"/>
        <v>10502609.727164889</v>
      </c>
      <c r="DF20" s="3">
        <f t="shared" si="5"/>
        <v>10561819.395017795</v>
      </c>
      <c r="DG20" s="3">
        <f t="shared" si="5"/>
        <v>10621029.062870702</v>
      </c>
      <c r="DH20" s="3">
        <f t="shared" si="5"/>
        <v>10680238.730723608</v>
      </c>
      <c r="DI20" s="3">
        <f t="shared" si="5"/>
        <v>10739448.398576515</v>
      </c>
      <c r="DJ20" s="3">
        <f t="shared" si="5"/>
        <v>11052058.125741402</v>
      </c>
      <c r="DK20" s="3">
        <f t="shared" si="5"/>
        <v>11364667.852906289</v>
      </c>
      <c r="DL20" s="3">
        <f t="shared" si="5"/>
        <v>11677277.580071175</v>
      </c>
      <c r="DM20" s="3">
        <f t="shared" si="5"/>
        <v>11989887.307236062</v>
      </c>
      <c r="DN20" s="3">
        <f t="shared" si="5"/>
        <v>12302497.034400949</v>
      </c>
      <c r="DO20" s="3">
        <f t="shared" si="5"/>
        <v>12615106.761565836</v>
      </c>
      <c r="DP20" s="3">
        <f t="shared" si="5"/>
        <v>12927716.488730723</v>
      </c>
      <c r="DQ20" s="3">
        <f t="shared" si="5"/>
        <v>13240326.21589561</v>
      </c>
      <c r="DR20" s="3">
        <f t="shared" si="5"/>
        <v>13552935.943060497</v>
      </c>
      <c r="DS20" s="3">
        <f t="shared" si="5"/>
        <v>13865545.670225384</v>
      </c>
      <c r="DT20" s="3">
        <f t="shared" si="5"/>
        <v>14178155.397390271</v>
      </c>
      <c r="DU20" s="3">
        <f t="shared" si="5"/>
        <v>14490765.124555157</v>
      </c>
      <c r="DV20" s="3">
        <f t="shared" si="5"/>
        <v>14558201.36417556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0</v>
      </c>
      <c r="Q21" s="3">
        <f t="shared" si="6"/>
        <v>0</v>
      </c>
      <c r="R21" s="3">
        <f t="shared" si="6"/>
        <v>0</v>
      </c>
      <c r="S21" s="3">
        <f t="shared" si="6"/>
        <v>0</v>
      </c>
      <c r="T21" s="3">
        <f t="shared" si="6"/>
        <v>0</v>
      </c>
      <c r="U21" s="3">
        <f t="shared" si="6"/>
        <v>0</v>
      </c>
      <c r="V21" s="3">
        <f t="shared" si="6"/>
        <v>0</v>
      </c>
      <c r="W21" s="3">
        <f t="shared" si="6"/>
        <v>0</v>
      </c>
      <c r="X21" s="3">
        <f t="shared" si="6"/>
        <v>0</v>
      </c>
      <c r="Y21" s="3">
        <f t="shared" si="6"/>
        <v>0</v>
      </c>
      <c r="Z21" s="3">
        <f t="shared" si="6"/>
        <v>0</v>
      </c>
      <c r="AA21" s="3">
        <f t="shared" si="6"/>
        <v>0</v>
      </c>
      <c r="AB21" s="3">
        <f t="shared" si="6"/>
        <v>0</v>
      </c>
      <c r="AC21" s="3">
        <f t="shared" si="6"/>
        <v>0</v>
      </c>
      <c r="AD21" s="3">
        <f t="shared" si="6"/>
        <v>0</v>
      </c>
      <c r="AE21" s="3">
        <f t="shared" si="6"/>
        <v>0</v>
      </c>
      <c r="AF21" s="3">
        <f t="shared" si="6"/>
        <v>-121.97</v>
      </c>
      <c r="AG21" s="3">
        <f t="shared" si="6"/>
        <v>-365.90999999999997</v>
      </c>
      <c r="AH21" s="3">
        <f t="shared" si="6"/>
        <v>-731.81999999999994</v>
      </c>
      <c r="AI21" s="3">
        <f t="shared" si="6"/>
        <v>-1219.6999999999998</v>
      </c>
      <c r="AJ21" s="3">
        <f t="shared" si="6"/>
        <v>-1829.5499999999997</v>
      </c>
      <c r="AK21" s="3">
        <f t="shared" si="6"/>
        <v>-2561.37</v>
      </c>
      <c r="AL21" s="3">
        <f t="shared" si="6"/>
        <v>-3415.16</v>
      </c>
      <c r="AM21" s="3">
        <f t="shared" ref="AM21:BR21" si="7">AL21-SUM(AM33:AM34)</f>
        <v>-4390.92</v>
      </c>
      <c r="AN21" s="3">
        <f t="shared" si="7"/>
        <v>-5488.65</v>
      </c>
      <c r="AO21" s="3">
        <f t="shared" si="7"/>
        <v>-6708.3499999999995</v>
      </c>
      <c r="AP21" s="3">
        <f t="shared" si="7"/>
        <v>-8050.0199999999995</v>
      </c>
      <c r="AQ21" s="3">
        <f t="shared" si="7"/>
        <v>-9746.4599999999991</v>
      </c>
      <c r="AR21" s="3">
        <f t="shared" si="7"/>
        <v>-11797.669999999998</v>
      </c>
      <c r="AS21" s="3">
        <f t="shared" si="7"/>
        <v>-14203.649999999998</v>
      </c>
      <c r="AT21" s="3">
        <f t="shared" si="7"/>
        <v>-16964.399999999998</v>
      </c>
      <c r="AU21" s="3">
        <f t="shared" si="7"/>
        <v>-20079.919999999998</v>
      </c>
      <c r="AV21" s="3">
        <f t="shared" si="7"/>
        <v>-23550.21</v>
      </c>
      <c r="AW21" s="3">
        <f t="shared" si="7"/>
        <v>-27375.27</v>
      </c>
      <c r="AX21" s="3">
        <f t="shared" si="7"/>
        <v>-31555.1</v>
      </c>
      <c r="AY21" s="3">
        <f t="shared" si="7"/>
        <v>-36089.699999999997</v>
      </c>
      <c r="AZ21" s="3">
        <f t="shared" si="7"/>
        <v>-40979.079999999994</v>
      </c>
      <c r="BA21" s="3">
        <f t="shared" si="7"/>
        <v>-46223.229999999996</v>
      </c>
      <c r="BB21" s="3">
        <f t="shared" si="7"/>
        <v>-51822.149999999994</v>
      </c>
      <c r="BC21" s="3">
        <f t="shared" si="7"/>
        <v>-57641.81</v>
      </c>
      <c r="BD21" s="3">
        <f t="shared" si="7"/>
        <v>-63682.22</v>
      </c>
      <c r="BE21" s="3">
        <f t="shared" si="7"/>
        <v>-69943.38</v>
      </c>
      <c r="BF21" s="3">
        <f t="shared" si="7"/>
        <v>-76425.279999999999</v>
      </c>
      <c r="BG21" s="3">
        <f t="shared" si="7"/>
        <v>-83127.929999999993</v>
      </c>
      <c r="BH21" s="3">
        <f t="shared" si="7"/>
        <v>-90051.329999999987</v>
      </c>
      <c r="BI21" s="3">
        <f t="shared" si="7"/>
        <v>-97195.469999999987</v>
      </c>
      <c r="BJ21" s="3">
        <f t="shared" si="7"/>
        <v>-104560.35999999999</v>
      </c>
      <c r="BK21" s="3">
        <f t="shared" si="7"/>
        <v>-112145.98999999999</v>
      </c>
      <c r="BL21" s="3">
        <f t="shared" si="7"/>
        <v>-119952.37</v>
      </c>
      <c r="BM21" s="3">
        <f t="shared" si="7"/>
        <v>-127979.5</v>
      </c>
      <c r="BN21" s="3">
        <f t="shared" si="7"/>
        <v>-136227.37</v>
      </c>
      <c r="BO21" s="3">
        <f t="shared" si="7"/>
        <v>-144751.18</v>
      </c>
      <c r="BP21" s="3">
        <f t="shared" si="7"/>
        <v>-153550.91999999998</v>
      </c>
      <c r="BQ21" s="3">
        <f t="shared" si="7"/>
        <v>-162626.59</v>
      </c>
      <c r="BR21" s="3">
        <f t="shared" si="7"/>
        <v>-171978.2</v>
      </c>
      <c r="BS21" s="3">
        <f t="shared" ref="BS21:CX21" si="8">BR21-SUM(BS33:BS34)</f>
        <v>-181605.74000000002</v>
      </c>
      <c r="BT21" s="3">
        <f t="shared" si="8"/>
        <v>-191509.21000000002</v>
      </c>
      <c r="BU21" s="3">
        <f t="shared" si="8"/>
        <v>-201688.61000000002</v>
      </c>
      <c r="BV21" s="3">
        <f t="shared" si="8"/>
        <v>-212143.95</v>
      </c>
      <c r="BW21" s="3">
        <f t="shared" si="8"/>
        <v>-222875.22</v>
      </c>
      <c r="BX21" s="3">
        <f t="shared" si="8"/>
        <v>-233882.42</v>
      </c>
      <c r="BY21" s="3">
        <f t="shared" si="8"/>
        <v>-245165.56</v>
      </c>
      <c r="BZ21" s="3">
        <f t="shared" si="8"/>
        <v>-256724.63</v>
      </c>
      <c r="CA21" s="3">
        <f t="shared" si="8"/>
        <v>-268528.09999999998</v>
      </c>
      <c r="CB21" s="3">
        <f t="shared" si="8"/>
        <v>-280575.95999999996</v>
      </c>
      <c r="CC21" s="3">
        <f t="shared" si="8"/>
        <v>-292868.21999999997</v>
      </c>
      <c r="CD21" s="3">
        <f t="shared" si="8"/>
        <v>-305404.87999999995</v>
      </c>
      <c r="CE21" s="3">
        <f t="shared" si="8"/>
        <v>-318185.93999999994</v>
      </c>
      <c r="CF21" s="3">
        <f t="shared" si="8"/>
        <v>-331211.39999999997</v>
      </c>
      <c r="CG21" s="3">
        <f t="shared" si="8"/>
        <v>-344481.24999999994</v>
      </c>
      <c r="CH21" s="3">
        <f t="shared" si="8"/>
        <v>-357995.49999999994</v>
      </c>
      <c r="CI21" s="3">
        <f t="shared" si="8"/>
        <v>-371754.14999999997</v>
      </c>
      <c r="CJ21" s="3">
        <f t="shared" si="8"/>
        <v>-385757.19999999995</v>
      </c>
      <c r="CK21" s="3">
        <f t="shared" si="8"/>
        <v>-400004.63999999996</v>
      </c>
      <c r="CL21" s="3">
        <f t="shared" si="8"/>
        <v>-414496.48</v>
      </c>
      <c r="CM21" s="3">
        <f t="shared" si="8"/>
        <v>-429382.51</v>
      </c>
      <c r="CN21" s="3">
        <f t="shared" si="8"/>
        <v>-444662.73</v>
      </c>
      <c r="CO21" s="3">
        <f t="shared" si="8"/>
        <v>-460337.13999999996</v>
      </c>
      <c r="CP21" s="3">
        <f t="shared" si="8"/>
        <v>-476405.73999999993</v>
      </c>
      <c r="CQ21" s="3">
        <f t="shared" si="8"/>
        <v>-492868.52999999991</v>
      </c>
      <c r="CR21" s="3">
        <f t="shared" si="8"/>
        <v>-509725.50999999989</v>
      </c>
      <c r="CS21" s="3">
        <f t="shared" si="8"/>
        <v>-526976.67999999993</v>
      </c>
      <c r="CT21" s="3">
        <f t="shared" si="8"/>
        <v>-544622.03999999992</v>
      </c>
      <c r="CU21" s="3">
        <f t="shared" si="8"/>
        <v>-562661.59</v>
      </c>
      <c r="CV21" s="3">
        <f t="shared" si="8"/>
        <v>-581095.32999999996</v>
      </c>
      <c r="CW21" s="3">
        <f t="shared" si="8"/>
        <v>-599923.26</v>
      </c>
      <c r="CX21" s="3">
        <f t="shared" si="8"/>
        <v>-619145.38</v>
      </c>
      <c r="CY21" s="3">
        <f t="shared" ref="CY21:DV21" si="9">CX21-SUM(CY33:CY34)</f>
        <v>-638480.99</v>
      </c>
      <c r="CZ21" s="3">
        <f t="shared" si="9"/>
        <v>-657930.07999999996</v>
      </c>
      <c r="DA21" s="3">
        <f t="shared" si="9"/>
        <v>-677492.65999999992</v>
      </c>
      <c r="DB21" s="3">
        <f t="shared" si="9"/>
        <v>-697168.72</v>
      </c>
      <c r="DC21" s="3">
        <f t="shared" si="9"/>
        <v>-716958.27</v>
      </c>
      <c r="DD21" s="3">
        <f t="shared" si="9"/>
        <v>-736861.3</v>
      </c>
      <c r="DE21" s="3">
        <f t="shared" si="9"/>
        <v>-756877.82000000007</v>
      </c>
      <c r="DF21" s="3">
        <f t="shared" si="9"/>
        <v>-777007.82000000007</v>
      </c>
      <c r="DG21" s="3">
        <f t="shared" si="9"/>
        <v>-797251.31</v>
      </c>
      <c r="DH21" s="3">
        <f t="shared" si="9"/>
        <v>-817608.28</v>
      </c>
      <c r="DI21" s="3">
        <f t="shared" si="9"/>
        <v>-838078.74</v>
      </c>
      <c r="DJ21" s="3">
        <f t="shared" si="9"/>
        <v>-858662.67999999993</v>
      </c>
      <c r="DK21" s="3">
        <f t="shared" si="9"/>
        <v>-879845.78999999992</v>
      </c>
      <c r="DL21" s="3">
        <f t="shared" si="9"/>
        <v>-901628.07</v>
      </c>
      <c r="DM21" s="3">
        <f t="shared" si="9"/>
        <v>-924009.5199999999</v>
      </c>
      <c r="DN21" s="3">
        <f t="shared" si="9"/>
        <v>-946990.1399999999</v>
      </c>
      <c r="DO21" s="3">
        <f t="shared" si="9"/>
        <v>-970569.92999999993</v>
      </c>
      <c r="DP21" s="3">
        <f t="shared" si="9"/>
        <v>-994748.87999999989</v>
      </c>
      <c r="DQ21" s="3">
        <f t="shared" si="9"/>
        <v>-1019526.9999999999</v>
      </c>
      <c r="DR21" s="3">
        <f t="shared" si="9"/>
        <v>-1044904.2899999999</v>
      </c>
      <c r="DS21" s="3">
        <f t="shared" si="9"/>
        <v>-1070880.75</v>
      </c>
      <c r="DT21" s="3">
        <f t="shared" si="9"/>
        <v>-1097456.3799999999</v>
      </c>
      <c r="DU21" s="3">
        <f t="shared" si="9"/>
        <v>-1124631.18</v>
      </c>
      <c r="DV21" s="3">
        <f t="shared" si="9"/>
        <v>-1152405.1499999999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10">G22+H15-H16</f>
        <v>0</v>
      </c>
      <c r="I22" s="12">
        <f t="shared" si="10"/>
        <v>0</v>
      </c>
      <c r="J22" s="12">
        <f t="shared" si="10"/>
        <v>0</v>
      </c>
      <c r="K22" s="12">
        <f t="shared" si="10"/>
        <v>0</v>
      </c>
      <c r="L22" s="12">
        <f t="shared" si="10"/>
        <v>0</v>
      </c>
      <c r="M22" s="12">
        <f t="shared" si="10"/>
        <v>0</v>
      </c>
      <c r="N22" s="12">
        <f t="shared" si="10"/>
        <v>0</v>
      </c>
      <c r="O22" s="12">
        <f t="shared" si="10"/>
        <v>0</v>
      </c>
      <c r="P22" s="12">
        <f t="shared" si="10"/>
        <v>0</v>
      </c>
      <c r="Q22" s="12">
        <f t="shared" si="10"/>
        <v>0</v>
      </c>
      <c r="R22" s="12">
        <f t="shared" si="10"/>
        <v>0</v>
      </c>
      <c r="S22" s="12">
        <f t="shared" si="10"/>
        <v>50000</v>
      </c>
      <c r="T22" s="12">
        <f t="shared" si="10"/>
        <v>100000</v>
      </c>
      <c r="U22" s="12">
        <f t="shared" si="10"/>
        <v>100000</v>
      </c>
      <c r="V22" s="12">
        <f t="shared" si="10"/>
        <v>100000</v>
      </c>
      <c r="W22" s="12">
        <f t="shared" si="10"/>
        <v>100000</v>
      </c>
      <c r="X22" s="12">
        <f t="shared" si="10"/>
        <v>100000</v>
      </c>
      <c r="Y22" s="12">
        <f t="shared" si="10"/>
        <v>100000</v>
      </c>
      <c r="Z22" s="12">
        <f t="shared" si="10"/>
        <v>100000</v>
      </c>
      <c r="AA22" s="12">
        <f t="shared" si="10"/>
        <v>100000</v>
      </c>
      <c r="AB22" s="12">
        <f t="shared" si="10"/>
        <v>400000</v>
      </c>
      <c r="AC22" s="12">
        <f t="shared" si="10"/>
        <v>700000</v>
      </c>
      <c r="AD22" s="12">
        <f t="shared" si="10"/>
        <v>700000</v>
      </c>
      <c r="AE22" s="12">
        <f t="shared" si="10"/>
        <v>821461.50113231968</v>
      </c>
      <c r="AF22" s="12">
        <f t="shared" si="10"/>
        <v>942923.00226463936</v>
      </c>
      <c r="AG22" s="12">
        <f t="shared" si="10"/>
        <v>1064384.503396959</v>
      </c>
      <c r="AH22" s="12">
        <f t="shared" si="10"/>
        <v>1185846.0045292787</v>
      </c>
      <c r="AI22" s="12">
        <f t="shared" si="10"/>
        <v>1307307.5056615984</v>
      </c>
      <c r="AJ22" s="12">
        <f t="shared" si="10"/>
        <v>1428769.0067939181</v>
      </c>
      <c r="AK22" s="12">
        <f t="shared" si="10"/>
        <v>1550230.5079262378</v>
      </c>
      <c r="AL22" s="12">
        <f t="shared" si="10"/>
        <v>1671692.0090585575</v>
      </c>
      <c r="AM22" s="12">
        <f t="shared" si="10"/>
        <v>1793153.5101908771</v>
      </c>
      <c r="AN22" s="12">
        <f t="shared" si="10"/>
        <v>1914615.0113231968</v>
      </c>
      <c r="AO22" s="12">
        <f t="shared" si="10"/>
        <v>2036076.5124555167</v>
      </c>
      <c r="AP22" s="12">
        <f t="shared" si="10"/>
        <v>2036076.5124555167</v>
      </c>
      <c r="AQ22" s="12">
        <f t="shared" si="10"/>
        <v>1966150.6524317919</v>
      </c>
      <c r="AR22" s="12">
        <f t="shared" si="10"/>
        <v>1896224.792408067</v>
      </c>
      <c r="AS22" s="12">
        <f t="shared" si="10"/>
        <v>1826298.9323843422</v>
      </c>
      <c r="AT22" s="12">
        <f t="shared" si="10"/>
        <v>1756373.0723606173</v>
      </c>
      <c r="AU22" s="12">
        <f t="shared" si="10"/>
        <v>1686447.2123368925</v>
      </c>
      <c r="AV22" s="12">
        <f t="shared" si="10"/>
        <v>1616521.3523131676</v>
      </c>
      <c r="AW22" s="12">
        <f t="shared" si="10"/>
        <v>1546595.4922894428</v>
      </c>
      <c r="AX22" s="12">
        <f t="shared" si="10"/>
        <v>1476669.632265718</v>
      </c>
      <c r="AY22" s="12">
        <f t="shared" si="10"/>
        <v>1406743.7722419931</v>
      </c>
      <c r="AZ22" s="12">
        <f t="shared" si="10"/>
        <v>1336817.9122182683</v>
      </c>
      <c r="BA22" s="12">
        <f t="shared" si="10"/>
        <v>1266892.0521945434</v>
      </c>
      <c r="BB22" s="12">
        <f t="shared" si="10"/>
        <v>1266892.0521945432</v>
      </c>
      <c r="BC22" s="12">
        <f t="shared" si="10"/>
        <v>1295685.0533807827</v>
      </c>
      <c r="BD22" s="12">
        <f t="shared" si="10"/>
        <v>1324478.0545670222</v>
      </c>
      <c r="BE22" s="12">
        <f t="shared" si="10"/>
        <v>1353271.0557532618</v>
      </c>
      <c r="BF22" s="12">
        <f t="shared" si="10"/>
        <v>1382064.0569395013</v>
      </c>
      <c r="BG22" s="12">
        <f t="shared" si="10"/>
        <v>1410857.0581257408</v>
      </c>
      <c r="BH22" s="12">
        <f t="shared" si="10"/>
        <v>1439650.0593119804</v>
      </c>
      <c r="BI22" s="12">
        <f t="shared" si="10"/>
        <v>1468443.0604982199</v>
      </c>
      <c r="BJ22" s="12">
        <f t="shared" si="10"/>
        <v>1497236.0616844594</v>
      </c>
      <c r="BK22" s="12">
        <f t="shared" si="10"/>
        <v>1526029.062870699</v>
      </c>
      <c r="BL22" s="12">
        <f t="shared" si="10"/>
        <v>1554822.0640569385</v>
      </c>
      <c r="BM22" s="12">
        <f t="shared" si="10"/>
        <v>1583615.065243178</v>
      </c>
      <c r="BN22" s="12">
        <f t="shared" si="10"/>
        <v>1583615.065243178</v>
      </c>
      <c r="BO22" s="12">
        <f t="shared" si="10"/>
        <v>1567161.9217081838</v>
      </c>
      <c r="BP22" s="12">
        <f t="shared" si="10"/>
        <v>1550708.7781731896</v>
      </c>
      <c r="BQ22" s="12">
        <f t="shared" si="10"/>
        <v>1534255.6346381954</v>
      </c>
      <c r="BR22" s="12">
        <f t="shared" si="10"/>
        <v>1517802.4911032012</v>
      </c>
      <c r="BS22" s="12">
        <f t="shared" si="10"/>
        <v>1501349.347568207</v>
      </c>
      <c r="BT22" s="12">
        <f t="shared" ref="BT22:DV22" si="11">BS22+BT15-BT16</f>
        <v>1484896.2040332127</v>
      </c>
      <c r="BU22" s="12">
        <f t="shared" si="11"/>
        <v>1468443.0604982185</v>
      </c>
      <c r="BV22" s="12">
        <f t="shared" si="11"/>
        <v>1451989.9169632243</v>
      </c>
      <c r="BW22" s="12">
        <f t="shared" si="11"/>
        <v>1435536.7734282301</v>
      </c>
      <c r="BX22" s="12">
        <f t="shared" si="11"/>
        <v>1419083.6298932359</v>
      </c>
      <c r="BY22" s="12">
        <f t="shared" si="11"/>
        <v>1402630.4863582416</v>
      </c>
      <c r="BZ22" s="12">
        <f t="shared" si="11"/>
        <v>1402630.4863582416</v>
      </c>
      <c r="CA22" s="12">
        <f t="shared" si="11"/>
        <v>1480782.9181494636</v>
      </c>
      <c r="CB22" s="12">
        <f t="shared" si="11"/>
        <v>1558935.3499406856</v>
      </c>
      <c r="CC22" s="12">
        <f t="shared" si="11"/>
        <v>1637087.7817319075</v>
      </c>
      <c r="CD22" s="12">
        <f t="shared" si="11"/>
        <v>1715240.2135231295</v>
      </c>
      <c r="CE22" s="12">
        <f t="shared" si="11"/>
        <v>1793392.6453143514</v>
      </c>
      <c r="CF22" s="12">
        <f t="shared" si="11"/>
        <v>1871545.0771055734</v>
      </c>
      <c r="CG22" s="12">
        <f t="shared" si="11"/>
        <v>1949697.5088967953</v>
      </c>
      <c r="CH22" s="12">
        <f t="shared" si="11"/>
        <v>2027849.9406880173</v>
      </c>
      <c r="CI22" s="12">
        <f t="shared" si="11"/>
        <v>2106002.3724792395</v>
      </c>
      <c r="CJ22" s="12">
        <f t="shared" si="11"/>
        <v>2184154.8042704612</v>
      </c>
      <c r="CK22" s="12">
        <f t="shared" si="11"/>
        <v>2262307.2360616829</v>
      </c>
      <c r="CL22" s="12">
        <f t="shared" si="11"/>
        <v>2262307.2360616829</v>
      </c>
      <c r="CM22" s="12">
        <f t="shared" si="11"/>
        <v>2115852.6097271638</v>
      </c>
      <c r="CN22" s="12">
        <f t="shared" si="11"/>
        <v>1969397.9833926444</v>
      </c>
      <c r="CO22" s="12">
        <f t="shared" si="11"/>
        <v>1822943.3570581248</v>
      </c>
      <c r="CP22" s="12">
        <f t="shared" si="11"/>
        <v>1676488.7307236053</v>
      </c>
      <c r="CQ22" s="12">
        <f t="shared" si="11"/>
        <v>1530034.1043890857</v>
      </c>
      <c r="CR22" s="12">
        <f t="shared" si="11"/>
        <v>1383579.4780545661</v>
      </c>
      <c r="CS22" s="12">
        <f t="shared" si="11"/>
        <v>1237124.8517200465</v>
      </c>
      <c r="CT22" s="12">
        <f t="shared" si="11"/>
        <v>1090670.2253855269</v>
      </c>
      <c r="CU22" s="12">
        <f t="shared" si="11"/>
        <v>944215.5990510073</v>
      </c>
      <c r="CV22" s="12">
        <f t="shared" si="11"/>
        <v>797760.97271648771</v>
      </c>
      <c r="CW22" s="12">
        <f t="shared" si="11"/>
        <v>651306.34638196812</v>
      </c>
      <c r="CX22" s="12">
        <f t="shared" si="11"/>
        <v>651306.34638196812</v>
      </c>
      <c r="CY22" s="12">
        <f t="shared" si="11"/>
        <v>904706.4056939492</v>
      </c>
      <c r="CZ22" s="12">
        <f t="shared" si="11"/>
        <v>1158106.4650059303</v>
      </c>
      <c r="DA22" s="12">
        <f t="shared" si="11"/>
        <v>1411506.5243179114</v>
      </c>
      <c r="DB22" s="12">
        <f t="shared" si="11"/>
        <v>1664906.5836298924</v>
      </c>
      <c r="DC22" s="12">
        <f t="shared" si="11"/>
        <v>1918306.6429418735</v>
      </c>
      <c r="DD22" s="12">
        <f t="shared" si="11"/>
        <v>2171706.7022538544</v>
      </c>
      <c r="DE22" s="12">
        <f t="shared" si="11"/>
        <v>2425106.7615658352</v>
      </c>
      <c r="DF22" s="12">
        <f t="shared" si="11"/>
        <v>2678506.8208778161</v>
      </c>
      <c r="DG22" s="12">
        <f t="shared" si="11"/>
        <v>2931906.8801897969</v>
      </c>
      <c r="DH22" s="12">
        <f t="shared" si="11"/>
        <v>3185306.9395017778</v>
      </c>
      <c r="DI22" s="12">
        <f t="shared" si="11"/>
        <v>3438706.9988137586</v>
      </c>
      <c r="DJ22" s="12">
        <f t="shared" si="11"/>
        <v>3438706.9988137586</v>
      </c>
      <c r="DK22" s="12">
        <f t="shared" si="11"/>
        <v>3193533.5112692746</v>
      </c>
      <c r="DL22" s="12">
        <f t="shared" si="11"/>
        <v>2948360.0237247907</v>
      </c>
      <c r="DM22" s="12">
        <f t="shared" si="11"/>
        <v>2703186.5361803067</v>
      </c>
      <c r="DN22" s="12">
        <f t="shared" si="11"/>
        <v>2458013.0486358227</v>
      </c>
      <c r="DO22" s="12">
        <f t="shared" si="11"/>
        <v>2212839.5610913387</v>
      </c>
      <c r="DP22" s="12">
        <f t="shared" si="11"/>
        <v>1967666.0735468548</v>
      </c>
      <c r="DQ22" s="12">
        <f t="shared" si="11"/>
        <v>1722492.5860023708</v>
      </c>
      <c r="DR22" s="12">
        <f t="shared" si="11"/>
        <v>1477319.0984578868</v>
      </c>
      <c r="DS22" s="12">
        <f t="shared" si="11"/>
        <v>1232145.6109134029</v>
      </c>
      <c r="DT22" s="12">
        <f t="shared" si="11"/>
        <v>986972.1233689189</v>
      </c>
      <c r="DU22" s="12">
        <f t="shared" si="11"/>
        <v>741798.63582443492</v>
      </c>
      <c r="DV22" s="12">
        <f t="shared" si="11"/>
        <v>741798.63582443492</v>
      </c>
      <c r="DX22" s="40"/>
      <c r="EB22" s="8"/>
      <c r="EC22" s="72" t="s">
        <v>188</v>
      </c>
      <c r="ED22" s="3">
        <f>ED21</f>
        <v>0</v>
      </c>
      <c r="EE22" s="31">
        <f t="shared" ref="EE22:EE32" si="12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13">F20+F21+F22</f>
        <v>0</v>
      </c>
      <c r="G23" s="51">
        <f t="shared" si="13"/>
        <v>0</v>
      </c>
      <c r="H23" s="51">
        <f t="shared" si="13"/>
        <v>0</v>
      </c>
      <c r="I23" s="51">
        <f t="shared" si="13"/>
        <v>0</v>
      </c>
      <c r="J23" s="51">
        <f t="shared" si="13"/>
        <v>0</v>
      </c>
      <c r="K23" s="51">
        <f t="shared" si="13"/>
        <v>0</v>
      </c>
      <c r="L23" s="51">
        <f t="shared" si="13"/>
        <v>0</v>
      </c>
      <c r="M23" s="51">
        <f t="shared" si="13"/>
        <v>0</v>
      </c>
      <c r="N23" s="51">
        <f t="shared" si="13"/>
        <v>0</v>
      </c>
      <c r="O23" s="51">
        <f t="shared" si="13"/>
        <v>0</v>
      </c>
      <c r="P23" s="51">
        <f t="shared" si="13"/>
        <v>0</v>
      </c>
      <c r="Q23" s="51">
        <f t="shared" si="13"/>
        <v>0</v>
      </c>
      <c r="R23" s="51">
        <f t="shared" si="13"/>
        <v>0</v>
      </c>
      <c r="S23" s="51">
        <f t="shared" ref="S23:BZ23" si="14">S20+S21+S22</f>
        <v>50000</v>
      </c>
      <c r="T23" s="51">
        <f t="shared" si="14"/>
        <v>100000</v>
      </c>
      <c r="U23" s="51">
        <f t="shared" si="14"/>
        <v>100000</v>
      </c>
      <c r="V23" s="51">
        <f t="shared" si="14"/>
        <v>100000</v>
      </c>
      <c r="W23" s="51">
        <f t="shared" si="14"/>
        <v>100000</v>
      </c>
      <c r="X23" s="51">
        <f t="shared" si="14"/>
        <v>100000</v>
      </c>
      <c r="Y23" s="51">
        <f t="shared" si="14"/>
        <v>100000</v>
      </c>
      <c r="Z23" s="51">
        <f t="shared" si="14"/>
        <v>100000</v>
      </c>
      <c r="AA23" s="51">
        <f t="shared" si="14"/>
        <v>100000</v>
      </c>
      <c r="AB23" s="51">
        <f t="shared" si="14"/>
        <v>400000</v>
      </c>
      <c r="AC23" s="51">
        <f t="shared" si="14"/>
        <v>700000</v>
      </c>
      <c r="AD23" s="51">
        <f t="shared" si="14"/>
        <v>700000</v>
      </c>
      <c r="AE23" s="51">
        <f t="shared" si="14"/>
        <v>885097.86476868333</v>
      </c>
      <c r="AF23" s="51">
        <f t="shared" si="14"/>
        <v>1070073.7595373667</v>
      </c>
      <c r="AG23" s="51">
        <f t="shared" si="14"/>
        <v>1254927.68430605</v>
      </c>
      <c r="AH23" s="51">
        <f t="shared" si="14"/>
        <v>1439659.6390747332</v>
      </c>
      <c r="AI23" s="51">
        <f t="shared" si="14"/>
        <v>1624269.6238434166</v>
      </c>
      <c r="AJ23" s="51">
        <f t="shared" si="14"/>
        <v>1808757.6386120999</v>
      </c>
      <c r="AK23" s="51">
        <f t="shared" si="14"/>
        <v>1993123.6833807833</v>
      </c>
      <c r="AL23" s="51">
        <f t="shared" si="14"/>
        <v>2177367.7581494665</v>
      </c>
      <c r="AM23" s="51">
        <f t="shared" si="14"/>
        <v>2361489.8629181497</v>
      </c>
      <c r="AN23" s="51">
        <f t="shared" si="14"/>
        <v>2545489.9976868331</v>
      </c>
      <c r="AO23" s="51">
        <f t="shared" si="14"/>
        <v>2729368.1624555169</v>
      </c>
      <c r="AP23" s="51">
        <f t="shared" si="14"/>
        <v>2913124.3572241999</v>
      </c>
      <c r="AQ23" s="51">
        <f t="shared" si="14"/>
        <v>3026599.9219691586</v>
      </c>
      <c r="AR23" s="51">
        <f t="shared" si="14"/>
        <v>3139720.7167141167</v>
      </c>
      <c r="AS23" s="51">
        <f t="shared" si="14"/>
        <v>3252486.7414590754</v>
      </c>
      <c r="AT23" s="51">
        <f t="shared" si="14"/>
        <v>3364897.9962040335</v>
      </c>
      <c r="AU23" s="51">
        <f t="shared" si="14"/>
        <v>3476954.4809489921</v>
      </c>
      <c r="AV23" s="51">
        <f t="shared" si="14"/>
        <v>3588656.1956939502</v>
      </c>
      <c r="AW23" s="51">
        <f t="shared" si="14"/>
        <v>3700003.1404389087</v>
      </c>
      <c r="AX23" s="51">
        <f t="shared" si="14"/>
        <v>3810995.3151838677</v>
      </c>
      <c r="AY23" s="51">
        <f t="shared" si="14"/>
        <v>3921632.7199288262</v>
      </c>
      <c r="AZ23" s="51">
        <f t="shared" si="14"/>
        <v>4031915.3446737844</v>
      </c>
      <c r="BA23" s="51">
        <f t="shared" si="14"/>
        <v>4141843.1994187431</v>
      </c>
      <c r="BB23" s="51">
        <f t="shared" si="14"/>
        <v>4251416.2841637023</v>
      </c>
      <c r="BC23" s="51">
        <f t="shared" si="14"/>
        <v>4389561.6300948998</v>
      </c>
      <c r="BD23" s="51">
        <f t="shared" si="14"/>
        <v>4527486.2260260973</v>
      </c>
      <c r="BE23" s="51">
        <f t="shared" si="14"/>
        <v>4665190.0719572958</v>
      </c>
      <c r="BF23" s="51">
        <f t="shared" si="14"/>
        <v>4802673.177888494</v>
      </c>
      <c r="BG23" s="51">
        <f t="shared" si="14"/>
        <v>4939935.5338196922</v>
      </c>
      <c r="BH23" s="51">
        <f t="shared" si="14"/>
        <v>5076977.1397508904</v>
      </c>
      <c r="BI23" s="51">
        <f t="shared" si="14"/>
        <v>5213798.0056820884</v>
      </c>
      <c r="BJ23" s="51">
        <f t="shared" si="14"/>
        <v>5350398.1216132864</v>
      </c>
      <c r="BK23" s="51">
        <f t="shared" si="14"/>
        <v>5486777.4975444851</v>
      </c>
      <c r="BL23" s="51">
        <f t="shared" si="14"/>
        <v>5622936.1234756829</v>
      </c>
      <c r="BM23" s="51">
        <f t="shared" si="14"/>
        <v>5758873.9994068807</v>
      </c>
      <c r="BN23" s="51">
        <f t="shared" si="14"/>
        <v>5894591.1353380783</v>
      </c>
      <c r="BO23" s="51">
        <f t="shared" si="14"/>
        <v>6013579.1877342816</v>
      </c>
      <c r="BP23" s="51">
        <f t="shared" si="14"/>
        <v>6132291.3101304853</v>
      </c>
      <c r="BQ23" s="51">
        <f t="shared" si="14"/>
        <v>6250727.5025266893</v>
      </c>
      <c r="BR23" s="51">
        <f t="shared" si="14"/>
        <v>6368887.754922892</v>
      </c>
      <c r="BS23" s="51">
        <f t="shared" si="14"/>
        <v>6486772.0773190949</v>
      </c>
      <c r="BT23" s="51">
        <f t="shared" si="14"/>
        <v>6604380.4697152991</v>
      </c>
      <c r="BU23" s="51">
        <f t="shared" si="14"/>
        <v>6721712.9321115017</v>
      </c>
      <c r="BV23" s="51">
        <f t="shared" si="14"/>
        <v>6838769.4545077058</v>
      </c>
      <c r="BW23" s="51">
        <f t="shared" si="14"/>
        <v>6955550.0469039101</v>
      </c>
      <c r="BX23" s="51">
        <f t="shared" si="14"/>
        <v>7072054.7093001129</v>
      </c>
      <c r="BY23" s="51">
        <f t="shared" si="14"/>
        <v>7188283.4316963162</v>
      </c>
      <c r="BZ23" s="51">
        <f t="shared" si="14"/>
        <v>7304236.2240925208</v>
      </c>
      <c r="CA23" s="51">
        <f t="shared" ref="CA23:DV23" si="15">CA20+CA21+CA22</f>
        <v>7498097.0482799467</v>
      </c>
      <c r="CB23" s="51">
        <f t="shared" si="15"/>
        <v>7691713.482467372</v>
      </c>
      <c r="CC23" s="51">
        <f t="shared" si="15"/>
        <v>7885085.5166547978</v>
      </c>
      <c r="CD23" s="51">
        <f t="shared" si="15"/>
        <v>8078213.1508422233</v>
      </c>
      <c r="CE23" s="51">
        <f t="shared" si="15"/>
        <v>8271096.3850296503</v>
      </c>
      <c r="CF23" s="51">
        <f t="shared" si="15"/>
        <v>8463735.219217075</v>
      </c>
      <c r="CG23" s="51">
        <f t="shared" si="15"/>
        <v>8656129.663404502</v>
      </c>
      <c r="CH23" s="51">
        <f t="shared" si="15"/>
        <v>8848279.7075919267</v>
      </c>
      <c r="CI23" s="51">
        <f t="shared" si="15"/>
        <v>9040185.3517793529</v>
      </c>
      <c r="CJ23" s="51">
        <f t="shared" si="15"/>
        <v>9231846.5959667787</v>
      </c>
      <c r="CK23" s="51">
        <f t="shared" si="15"/>
        <v>9423263.4501542039</v>
      </c>
      <c r="CL23" s="51">
        <f t="shared" si="15"/>
        <v>9614435.9043416306</v>
      </c>
      <c r="CM23" s="51">
        <f t="shared" si="15"/>
        <v>9658759.5421945378</v>
      </c>
      <c r="CN23" s="51">
        <f t="shared" si="15"/>
        <v>9702688.9900474437</v>
      </c>
      <c r="CO23" s="51">
        <f t="shared" si="15"/>
        <v>9746224.24790035</v>
      </c>
      <c r="CP23" s="51">
        <f t="shared" si="15"/>
        <v>9789365.315753255</v>
      </c>
      <c r="CQ23" s="51">
        <f t="shared" si="15"/>
        <v>9832112.1936061624</v>
      </c>
      <c r="CR23" s="51">
        <f t="shared" si="15"/>
        <v>9874464.8814590704</v>
      </c>
      <c r="CS23" s="51">
        <f t="shared" si="15"/>
        <v>9916423.379311977</v>
      </c>
      <c r="CT23" s="51">
        <f t="shared" si="15"/>
        <v>9957987.6871648841</v>
      </c>
      <c r="CU23" s="51">
        <f t="shared" si="15"/>
        <v>9999157.8050177917</v>
      </c>
      <c r="CV23" s="51">
        <f t="shared" si="15"/>
        <v>10039933.732870698</v>
      </c>
      <c r="CW23" s="51">
        <f t="shared" si="15"/>
        <v>10080315.470723605</v>
      </c>
      <c r="CX23" s="51">
        <f t="shared" si="15"/>
        <v>10120303.01857651</v>
      </c>
      <c r="CY23" s="51">
        <f t="shared" si="15"/>
        <v>10413577.135741398</v>
      </c>
      <c r="CZ23" s="51">
        <f t="shared" si="15"/>
        <v>10706737.772906287</v>
      </c>
      <c r="DA23" s="51">
        <f t="shared" si="15"/>
        <v>10999784.920071173</v>
      </c>
      <c r="DB23" s="51">
        <f t="shared" si="15"/>
        <v>11292718.587236062</v>
      </c>
      <c r="DC23" s="51">
        <f t="shared" si="15"/>
        <v>11585538.76440095</v>
      </c>
      <c r="DD23" s="51">
        <f t="shared" si="15"/>
        <v>11878245.461565835</v>
      </c>
      <c r="DE23" s="51">
        <f t="shared" si="15"/>
        <v>12170838.668730725</v>
      </c>
      <c r="DF23" s="51">
        <f t="shared" si="15"/>
        <v>12463318.395895611</v>
      </c>
      <c r="DG23" s="51">
        <f t="shared" si="15"/>
        <v>12755684.633060498</v>
      </c>
      <c r="DH23" s="51">
        <f t="shared" si="15"/>
        <v>13047937.390225386</v>
      </c>
      <c r="DI23" s="51">
        <f t="shared" si="15"/>
        <v>13340076.657390274</v>
      </c>
      <c r="DJ23" s="51">
        <f t="shared" si="15"/>
        <v>13632102.44455516</v>
      </c>
      <c r="DK23" s="51">
        <f t="shared" si="15"/>
        <v>13678355.574175565</v>
      </c>
      <c r="DL23" s="51">
        <f t="shared" si="15"/>
        <v>13724009.533795966</v>
      </c>
      <c r="DM23" s="51">
        <f t="shared" si="15"/>
        <v>13769064.323416369</v>
      </c>
      <c r="DN23" s="51">
        <f t="shared" si="15"/>
        <v>13813519.943036772</v>
      </c>
      <c r="DO23" s="51">
        <f t="shared" si="15"/>
        <v>13857376.392657176</v>
      </c>
      <c r="DP23" s="51">
        <f t="shared" si="15"/>
        <v>13900633.682277577</v>
      </c>
      <c r="DQ23" s="51">
        <f t="shared" si="15"/>
        <v>13943291.80189798</v>
      </c>
      <c r="DR23" s="51">
        <f t="shared" si="15"/>
        <v>13985350.751518384</v>
      </c>
      <c r="DS23" s="51">
        <f t="shared" si="15"/>
        <v>14026810.531138787</v>
      </c>
      <c r="DT23" s="51">
        <f t="shared" si="15"/>
        <v>14067671.140759189</v>
      </c>
      <c r="DU23" s="51">
        <f t="shared" si="15"/>
        <v>14107932.580379592</v>
      </c>
      <c r="DV23" s="51">
        <f t="shared" si="15"/>
        <v>14147594.849999994</v>
      </c>
      <c r="DW23" s="11"/>
      <c r="EB23" s="8"/>
      <c r="EC23" s="72" t="s">
        <v>189</v>
      </c>
      <c r="ED23" s="3">
        <f t="shared" ref="ED23:ED32" si="16">ED22</f>
        <v>0</v>
      </c>
      <c r="EE23" s="31">
        <f t="shared" si="12"/>
        <v>2.8333333333333335E-3</v>
      </c>
      <c r="EF23" s="3">
        <f t="shared" ref="EF23:EF32" si="17">ROUND((ED22*EE23),0)</f>
        <v>0</v>
      </c>
      <c r="EG23" s="3">
        <f t="shared" ref="EG23:EG32" si="18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6"/>
        <v>0</v>
      </c>
      <c r="EE24" s="31">
        <f t="shared" si="12"/>
        <v>2.8333333333333335E-3</v>
      </c>
      <c r="EF24" s="3">
        <f t="shared" si="17"/>
        <v>0</v>
      </c>
      <c r="EG24" s="3">
        <f t="shared" si="18"/>
        <v>0</v>
      </c>
    </row>
    <row r="25" spans="1:140" x14ac:dyDescent="0.25">
      <c r="A25" s="49" t="s">
        <v>69</v>
      </c>
      <c r="B25" s="3" t="s">
        <v>27</v>
      </c>
      <c r="G25" s="3">
        <f t="shared" ref="G25:R25" si="19">ROUND((+F23+G23)/2,0)</f>
        <v>0</v>
      </c>
      <c r="H25" s="3">
        <f t="shared" si="19"/>
        <v>0</v>
      </c>
      <c r="I25" s="3">
        <f t="shared" si="19"/>
        <v>0</v>
      </c>
      <c r="J25" s="3">
        <f t="shared" si="19"/>
        <v>0</v>
      </c>
      <c r="K25" s="3">
        <f t="shared" si="19"/>
        <v>0</v>
      </c>
      <c r="L25" s="3">
        <f t="shared" si="19"/>
        <v>0</v>
      </c>
      <c r="M25" s="3">
        <f t="shared" si="19"/>
        <v>0</v>
      </c>
      <c r="N25" s="3">
        <f t="shared" si="19"/>
        <v>0</v>
      </c>
      <c r="O25" s="3">
        <f t="shared" si="19"/>
        <v>0</v>
      </c>
      <c r="P25" s="3">
        <f t="shared" si="19"/>
        <v>0</v>
      </c>
      <c r="Q25" s="3">
        <f t="shared" si="19"/>
        <v>0</v>
      </c>
      <c r="R25" s="3">
        <f t="shared" si="19"/>
        <v>0</v>
      </c>
      <c r="S25" s="3">
        <f t="shared" ref="S25" si="20">ROUND((+R23+S23)/2,0)</f>
        <v>25000</v>
      </c>
      <c r="T25" s="3">
        <f t="shared" ref="T25" si="21">ROUND((+S23+T23)/2,0)</f>
        <v>75000</v>
      </c>
      <c r="U25" s="3">
        <f t="shared" ref="U25" si="22">ROUND((+T23+U23)/2,0)</f>
        <v>100000</v>
      </c>
      <c r="V25" s="3">
        <f t="shared" ref="V25" si="23">ROUND((+U23+V23)/2,0)</f>
        <v>100000</v>
      </c>
      <c r="W25" s="3">
        <f t="shared" ref="W25" si="24">ROUND((+V23+W23)/2,0)</f>
        <v>100000</v>
      </c>
      <c r="X25" s="3">
        <f t="shared" ref="X25" si="25">ROUND((+W23+X23)/2,0)</f>
        <v>100000</v>
      </c>
      <c r="Y25" s="3">
        <f t="shared" ref="Y25" si="26">ROUND((+X23+Y23)/2,0)</f>
        <v>100000</v>
      </c>
      <c r="Z25" s="3">
        <f t="shared" ref="Z25" si="27">ROUND((+Y23+Z23)/2,0)</f>
        <v>100000</v>
      </c>
      <c r="AA25" s="3">
        <f t="shared" ref="AA25" si="28">ROUND((+Z23+AA23)/2,0)</f>
        <v>100000</v>
      </c>
      <c r="AB25" s="3">
        <f t="shared" ref="AB25" si="29">ROUND((+AA23+AB23)/2,0)</f>
        <v>250000</v>
      </c>
      <c r="AC25" s="3">
        <f t="shared" ref="AC25" si="30">ROUND((+AB23+AC23)/2,0)</f>
        <v>550000</v>
      </c>
      <c r="AD25" s="3">
        <f t="shared" ref="AD25" si="31">ROUND((+AC23+AD23)/2,0)</f>
        <v>700000</v>
      </c>
      <c r="AE25" s="3">
        <f t="shared" ref="AE25" si="32">ROUND((+AD23+AE23)/2,0)</f>
        <v>792549</v>
      </c>
      <c r="AF25" s="3">
        <f t="shared" ref="AF25" si="33">ROUND((+AE23+AF23)/2,0)</f>
        <v>977586</v>
      </c>
      <c r="AG25" s="3">
        <f t="shared" ref="AG25" si="34">ROUND((+AF23+AG23)/2,0)</f>
        <v>1162501</v>
      </c>
      <c r="AH25" s="3">
        <f t="shared" ref="AH25" si="35">ROUND((+AG23+AH23)/2,0)</f>
        <v>1347294</v>
      </c>
      <c r="AI25" s="3">
        <f t="shared" ref="AI25" si="36">ROUND((+AH23+AI23)/2,0)</f>
        <v>1531965</v>
      </c>
      <c r="AJ25" s="3">
        <f t="shared" ref="AJ25" si="37">ROUND((+AI23+AJ23)/2,0)</f>
        <v>1716514</v>
      </c>
      <c r="AK25" s="3">
        <f t="shared" ref="AK25" si="38">ROUND((+AJ23+AK23)/2,0)</f>
        <v>1900941</v>
      </c>
      <c r="AL25" s="3">
        <f t="shared" ref="AL25" si="39">ROUND((+AK23+AL23)/2,0)</f>
        <v>2085246</v>
      </c>
      <c r="AM25" s="3">
        <f t="shared" ref="AM25" si="40">ROUND((+AL23+AM23)/2,0)</f>
        <v>2269429</v>
      </c>
      <c r="AN25" s="3">
        <f t="shared" ref="AN25" si="41">ROUND((+AM23+AN23)/2,0)</f>
        <v>2453490</v>
      </c>
      <c r="AO25" s="3">
        <f t="shared" ref="AO25" si="42">ROUND((+AN23+AO23)/2,0)</f>
        <v>2637429</v>
      </c>
      <c r="AP25" s="3">
        <f t="shared" ref="AP25" si="43">ROUND((+AO23+AP23)/2,0)</f>
        <v>2821246</v>
      </c>
      <c r="AQ25" s="3">
        <f t="shared" ref="AQ25" si="44">ROUND((+AP23+AQ23)/2,0)</f>
        <v>2969862</v>
      </c>
      <c r="AR25" s="3">
        <f t="shared" ref="AR25" si="45">ROUND((+AQ23+AR23)/2,0)</f>
        <v>3083160</v>
      </c>
      <c r="AS25" s="3">
        <f t="shared" ref="AS25" si="46">ROUND((+AR23+AS23)/2,0)</f>
        <v>3196104</v>
      </c>
      <c r="AT25" s="3">
        <f t="shared" ref="AT25" si="47">ROUND((+AS23+AT23)/2,0)</f>
        <v>3308692</v>
      </c>
      <c r="AU25" s="3">
        <f t="shared" ref="AU25" si="48">ROUND((+AT23+AU23)/2,0)</f>
        <v>3420926</v>
      </c>
      <c r="AV25" s="3">
        <f t="shared" ref="AV25" si="49">ROUND((+AU23+AV23)/2,0)</f>
        <v>3532805</v>
      </c>
      <c r="AW25" s="3">
        <f t="shared" ref="AW25" si="50">ROUND((+AV23+AW23)/2,0)</f>
        <v>3644330</v>
      </c>
      <c r="AX25" s="3">
        <f t="shared" ref="AX25" si="51">ROUND((+AW23+AX23)/2,0)</f>
        <v>3755499</v>
      </c>
      <c r="AY25" s="3">
        <f t="shared" ref="AY25" si="52">ROUND((+AX23+AY23)/2,0)</f>
        <v>3866314</v>
      </c>
      <c r="AZ25" s="3">
        <f t="shared" ref="AZ25" si="53">ROUND((+AY23+AZ23)/2,0)</f>
        <v>3976774</v>
      </c>
      <c r="BA25" s="3">
        <f t="shared" ref="BA25" si="54">ROUND((+AZ23+BA23)/2,0)</f>
        <v>4086879</v>
      </c>
      <c r="BB25" s="3">
        <f t="shared" ref="BB25" si="55">ROUND((+BA23+BB23)/2,0)</f>
        <v>4196630</v>
      </c>
      <c r="BC25" s="3">
        <f t="shared" ref="BC25" si="56">ROUND((+BB23+BC23)/2,0)</f>
        <v>4320489</v>
      </c>
      <c r="BD25" s="3">
        <f t="shared" ref="BD25" si="57">ROUND((+BC23+BD23)/2,0)</f>
        <v>4458524</v>
      </c>
      <c r="BE25" s="3">
        <f t="shared" ref="BE25" si="58">ROUND((+BD23+BE23)/2,0)</f>
        <v>4596338</v>
      </c>
      <c r="BF25" s="3">
        <f t="shared" ref="BF25" si="59">ROUND((+BE23+BF23)/2,0)</f>
        <v>4733932</v>
      </c>
      <c r="BG25" s="3">
        <f t="shared" ref="BG25" si="60">ROUND((+BF23+BG23)/2,0)</f>
        <v>4871304</v>
      </c>
      <c r="BH25" s="3">
        <f t="shared" ref="BH25" si="61">ROUND((+BG23+BH23)/2,0)</f>
        <v>5008456</v>
      </c>
      <c r="BI25" s="3">
        <f t="shared" ref="BI25" si="62">ROUND((+BH23+BI23)/2,0)</f>
        <v>5145388</v>
      </c>
      <c r="BJ25" s="3">
        <f t="shared" ref="BJ25" si="63">ROUND((+BI23+BJ23)/2,0)</f>
        <v>5282098</v>
      </c>
      <c r="BK25" s="3">
        <f t="shared" ref="BK25" si="64">ROUND((+BJ23+BK23)/2,0)</f>
        <v>5418588</v>
      </c>
      <c r="BL25" s="3">
        <f t="shared" ref="BL25" si="65">ROUND((+BK23+BL23)/2,0)</f>
        <v>5554857</v>
      </c>
      <c r="BM25" s="3">
        <f t="shared" ref="BM25" si="66">ROUND((+BL23+BM23)/2,0)</f>
        <v>5690905</v>
      </c>
      <c r="BN25" s="3">
        <f t="shared" ref="BN25" si="67">ROUND((+BM23+BN23)/2,0)</f>
        <v>5826733</v>
      </c>
      <c r="BO25" s="3">
        <f t="shared" ref="BO25" si="68">ROUND((+BN23+BO23)/2,0)</f>
        <v>5954085</v>
      </c>
      <c r="BP25" s="3">
        <f t="shared" ref="BP25" si="69">ROUND((+BO23+BP23)/2,0)</f>
        <v>6072935</v>
      </c>
      <c r="BQ25" s="3">
        <f t="shared" ref="BQ25" si="70">ROUND((+BP23+BQ23)/2,0)</f>
        <v>6191509</v>
      </c>
      <c r="BR25" s="3">
        <f t="shared" ref="BR25" si="71">ROUND((+BQ23+BR23)/2,0)</f>
        <v>6309808</v>
      </c>
      <c r="BS25" s="3">
        <f t="shared" ref="BS25" si="72">ROUND((+BR23+BS23)/2,0)</f>
        <v>6427830</v>
      </c>
      <c r="BT25" s="3">
        <f t="shared" ref="BT25" si="73">ROUND((+BS23+BT23)/2,0)</f>
        <v>6545576</v>
      </c>
      <c r="BU25" s="3">
        <f t="shared" ref="BU25" si="74">ROUND((+BT23+BU23)/2,0)</f>
        <v>6663047</v>
      </c>
      <c r="BV25" s="3">
        <f t="shared" ref="BV25" si="75">ROUND((+BU23+BV23)/2,0)</f>
        <v>6780241</v>
      </c>
      <c r="BW25" s="3">
        <f t="shared" ref="BW25" si="76">ROUND((+BV23+BW23)/2,0)</f>
        <v>6897160</v>
      </c>
      <c r="BX25" s="3">
        <f t="shared" ref="BX25" si="77">ROUND((+BW23+BX23)/2,0)</f>
        <v>7013802</v>
      </c>
      <c r="BY25" s="3">
        <f t="shared" ref="BY25" si="78">ROUND((+BX23+BY23)/2,0)</f>
        <v>7130169</v>
      </c>
      <c r="BZ25" s="3">
        <f t="shared" ref="BZ25" si="79">ROUND((+BY23+BZ23)/2,0)</f>
        <v>7246260</v>
      </c>
      <c r="CA25" s="3">
        <f t="shared" ref="CA25" si="80">ROUND((+BZ23+CA23)/2,0)</f>
        <v>7401167</v>
      </c>
      <c r="CB25" s="3">
        <f t="shared" ref="CB25" si="81">ROUND((+CA23+CB23)/2,0)</f>
        <v>7594905</v>
      </c>
      <c r="CC25" s="3">
        <f t="shared" ref="CC25" si="82">ROUND((+CB23+CC23)/2,0)</f>
        <v>7788399</v>
      </c>
      <c r="CD25" s="3">
        <f t="shared" ref="CD25" si="83">ROUND((+CC23+CD23)/2,0)</f>
        <v>7981649</v>
      </c>
      <c r="CE25" s="3">
        <f t="shared" ref="CE25" si="84">ROUND((+CD23+CE23)/2,0)</f>
        <v>8174655</v>
      </c>
      <c r="CF25" s="3">
        <f t="shared" ref="CF25" si="85">ROUND((+CE23+CF23)/2,0)</f>
        <v>8367416</v>
      </c>
      <c r="CG25" s="3">
        <f t="shared" ref="CG25" si="86">ROUND((+CF23+CG23)/2,0)</f>
        <v>8559932</v>
      </c>
      <c r="CH25" s="3">
        <f t="shared" ref="CH25" si="87">ROUND((+CG23+CH23)/2,0)</f>
        <v>8752205</v>
      </c>
      <c r="CI25" s="3">
        <f t="shared" ref="CI25" si="88">ROUND((+CH23+CI23)/2,0)</f>
        <v>8944233</v>
      </c>
      <c r="CJ25" s="3">
        <f t="shared" ref="CJ25" si="89">ROUND((+CI23+CJ23)/2,0)</f>
        <v>9136016</v>
      </c>
      <c r="CK25" s="3">
        <f t="shared" ref="CK25" si="90">ROUND((+CJ23+CK23)/2,0)</f>
        <v>9327555</v>
      </c>
      <c r="CL25" s="3">
        <f t="shared" ref="CL25" si="91">ROUND((+CK23+CL23)/2,0)</f>
        <v>9518850</v>
      </c>
      <c r="CM25" s="3">
        <f t="shared" ref="CM25" si="92">ROUND((+CL23+CM23)/2,0)</f>
        <v>9636598</v>
      </c>
      <c r="CN25" s="3">
        <f t="shared" ref="CN25" si="93">ROUND((+CM23+CN23)/2,0)</f>
        <v>9680724</v>
      </c>
      <c r="CO25" s="3">
        <f t="shared" ref="CO25" si="94">ROUND((+CN23+CO23)/2,0)</f>
        <v>9724457</v>
      </c>
      <c r="CP25" s="3">
        <f t="shared" ref="CP25" si="95">ROUND((+CO23+CP23)/2,0)</f>
        <v>9767795</v>
      </c>
      <c r="CQ25" s="3">
        <f t="shared" ref="CQ25" si="96">ROUND((+CP23+CQ23)/2,0)</f>
        <v>9810739</v>
      </c>
      <c r="CR25" s="3">
        <f t="shared" ref="CR25" si="97">ROUND((+CQ23+CR23)/2,0)</f>
        <v>9853289</v>
      </c>
      <c r="CS25" s="3">
        <f t="shared" ref="CS25" si="98">ROUND((+CR23+CS23)/2,0)</f>
        <v>9895444</v>
      </c>
      <c r="CT25" s="3">
        <f t="shared" ref="CT25" si="99">ROUND((+CS23+CT23)/2,0)</f>
        <v>9937206</v>
      </c>
      <c r="CU25" s="3">
        <f t="shared" ref="CU25" si="100">ROUND((+CT23+CU23)/2,0)</f>
        <v>9978573</v>
      </c>
      <c r="CV25" s="3">
        <f t="shared" ref="CV25" si="101">ROUND((+CU23+CV23)/2,0)</f>
        <v>10019546</v>
      </c>
      <c r="CW25" s="3">
        <f t="shared" ref="CW25" si="102">ROUND((+CV23+CW23)/2,0)</f>
        <v>10060125</v>
      </c>
      <c r="CX25" s="3">
        <f t="shared" ref="CX25" si="103">ROUND((+CW23+CX23)/2,0)</f>
        <v>10100309</v>
      </c>
      <c r="CY25" s="3">
        <f t="shared" ref="CY25" si="104">ROUND((+CX23+CY23)/2,0)</f>
        <v>10266940</v>
      </c>
      <c r="CZ25" s="3">
        <f t="shared" ref="CZ25" si="105">ROUND((+CY23+CZ23)/2,0)</f>
        <v>10560157</v>
      </c>
      <c r="DA25" s="3">
        <f t="shared" ref="DA25" si="106">ROUND((+CZ23+DA23)/2,0)</f>
        <v>10853261</v>
      </c>
      <c r="DB25" s="3">
        <f t="shared" ref="DB25" si="107">ROUND((+DA23+DB23)/2,0)</f>
        <v>11146252</v>
      </c>
      <c r="DC25" s="3">
        <f t="shared" ref="DC25" si="108">ROUND((+DB23+DC23)/2,0)</f>
        <v>11439129</v>
      </c>
      <c r="DD25" s="3">
        <f t="shared" ref="DD25" si="109">ROUND((+DC23+DD23)/2,0)</f>
        <v>11731892</v>
      </c>
      <c r="DE25" s="3">
        <f t="shared" ref="DE25" si="110">ROUND((+DD23+DE23)/2,0)</f>
        <v>12024542</v>
      </c>
      <c r="DF25" s="3">
        <f t="shared" ref="DF25" si="111">ROUND((+DE23+DF23)/2,0)</f>
        <v>12317079</v>
      </c>
      <c r="DG25" s="3">
        <f t="shared" ref="DG25" si="112">ROUND((+DF23+DG23)/2,0)</f>
        <v>12609502</v>
      </c>
      <c r="DH25" s="3">
        <f t="shared" ref="DH25" si="113">ROUND((+DG23+DH23)/2,0)</f>
        <v>12901811</v>
      </c>
      <c r="DI25" s="3">
        <f t="shared" ref="DI25" si="114">ROUND((+DH23+DI23)/2,0)</f>
        <v>13194007</v>
      </c>
      <c r="DJ25" s="3">
        <f t="shared" ref="DJ25" si="115">ROUND((+DI23+DJ23)/2,0)</f>
        <v>13486090</v>
      </c>
      <c r="DK25" s="3">
        <f t="shared" ref="DK25" si="116">ROUND((+DJ23+DK23)/2,0)</f>
        <v>13655229</v>
      </c>
      <c r="DL25" s="3">
        <f t="shared" ref="DL25" si="117">ROUND((+DK23+DL23)/2,0)</f>
        <v>13701183</v>
      </c>
      <c r="DM25" s="3">
        <f t="shared" ref="DM25" si="118">ROUND((+DL23+DM23)/2,0)</f>
        <v>13746537</v>
      </c>
      <c r="DN25" s="3">
        <f t="shared" ref="DN25" si="119">ROUND((+DM23+DN23)/2,0)</f>
        <v>13791292</v>
      </c>
      <c r="DO25" s="3">
        <f t="shared" ref="DO25" si="120">ROUND((+DN23+DO23)/2,0)</f>
        <v>13835448</v>
      </c>
      <c r="DP25" s="3">
        <f t="shared" ref="DP25" si="121">ROUND((+DO23+DP23)/2,0)</f>
        <v>13879005</v>
      </c>
      <c r="DQ25" s="3">
        <f t="shared" ref="DQ25" si="122">ROUND((+DP23+DQ23)/2,0)</f>
        <v>13921963</v>
      </c>
      <c r="DR25" s="3">
        <f t="shared" ref="DR25" si="123">ROUND((+DQ23+DR23)/2,0)</f>
        <v>13964321</v>
      </c>
      <c r="DS25" s="3">
        <f t="shared" ref="DS25" si="124">ROUND((+DR23+DS23)/2,0)</f>
        <v>14006081</v>
      </c>
      <c r="DT25" s="3">
        <f t="shared" ref="DT25" si="125">ROUND((+DS23+DT23)/2,0)</f>
        <v>14047241</v>
      </c>
      <c r="DU25" s="3">
        <f t="shared" ref="DU25" si="126">ROUND((+DT23+DU23)/2,0)</f>
        <v>14087802</v>
      </c>
      <c r="DV25" s="3">
        <f t="shared" ref="DV25" si="127">ROUND((+DU23+DV23)/2,0)</f>
        <v>14127764</v>
      </c>
      <c r="EB25" s="8"/>
      <c r="EC25" s="72" t="s">
        <v>191</v>
      </c>
      <c r="ED25" s="3">
        <f t="shared" si="16"/>
        <v>0</v>
      </c>
      <c r="EE25" s="31">
        <f t="shared" si="12"/>
        <v>2.8333333333333335E-3</v>
      </c>
      <c r="EF25" s="3">
        <f t="shared" si="17"/>
        <v>0</v>
      </c>
      <c r="EG25" s="3">
        <f t="shared" si="18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6"/>
        <v>0</v>
      </c>
      <c r="EE26" s="31">
        <f t="shared" si="12"/>
        <v>2.8333333333333335E-3</v>
      </c>
      <c r="EF26" s="3">
        <f t="shared" si="17"/>
        <v>0</v>
      </c>
      <c r="EG26" s="3">
        <f t="shared" si="18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6"/>
        <v>0</v>
      </c>
      <c r="EE27" s="31">
        <f t="shared" si="12"/>
        <v>2.8333333333333335E-3</v>
      </c>
      <c r="EF27" s="3">
        <f t="shared" si="17"/>
        <v>0</v>
      </c>
      <c r="EG27" s="3">
        <f t="shared" si="18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0</v>
      </c>
      <c r="H28" s="36">
        <f t="shared" ref="H28:BS28" si="128">ROUND(+H25*(H61)/12,0)</f>
        <v>0</v>
      </c>
      <c r="I28" s="36">
        <f t="shared" si="128"/>
        <v>0</v>
      </c>
      <c r="J28" s="36">
        <f t="shared" si="128"/>
        <v>0</v>
      </c>
      <c r="K28" s="36">
        <f t="shared" si="128"/>
        <v>0</v>
      </c>
      <c r="L28" s="36">
        <f t="shared" si="128"/>
        <v>0</v>
      </c>
      <c r="M28" s="36">
        <f t="shared" si="128"/>
        <v>0</v>
      </c>
      <c r="N28" s="36">
        <f t="shared" si="128"/>
        <v>0</v>
      </c>
      <c r="O28" s="36">
        <f t="shared" si="128"/>
        <v>0</v>
      </c>
      <c r="P28" s="36">
        <f t="shared" si="128"/>
        <v>0</v>
      </c>
      <c r="Q28" s="36">
        <f t="shared" si="128"/>
        <v>0</v>
      </c>
      <c r="R28" s="36">
        <f t="shared" si="128"/>
        <v>0</v>
      </c>
      <c r="S28" s="36">
        <f t="shared" si="128"/>
        <v>131</v>
      </c>
      <c r="T28" s="36">
        <f t="shared" si="128"/>
        <v>392</v>
      </c>
      <c r="U28" s="36">
        <f t="shared" si="128"/>
        <v>523</v>
      </c>
      <c r="V28" s="36">
        <f t="shared" si="128"/>
        <v>523</v>
      </c>
      <c r="W28" s="36">
        <f t="shared" si="128"/>
        <v>523</v>
      </c>
      <c r="X28" s="36">
        <f t="shared" si="128"/>
        <v>523</v>
      </c>
      <c r="Y28" s="36">
        <f t="shared" si="128"/>
        <v>523</v>
      </c>
      <c r="Z28" s="36">
        <f t="shared" si="128"/>
        <v>523</v>
      </c>
      <c r="AA28" s="36">
        <f t="shared" si="128"/>
        <v>523</v>
      </c>
      <c r="AB28" s="36">
        <f t="shared" si="128"/>
        <v>1308</v>
      </c>
      <c r="AC28" s="36">
        <f t="shared" si="128"/>
        <v>2878</v>
      </c>
      <c r="AD28" s="36">
        <f t="shared" si="128"/>
        <v>3663</v>
      </c>
      <c r="AE28" s="36">
        <f t="shared" si="128"/>
        <v>4148</v>
      </c>
      <c r="AF28" s="36">
        <f t="shared" si="128"/>
        <v>5116</v>
      </c>
      <c r="AG28" s="36">
        <f t="shared" si="128"/>
        <v>6084</v>
      </c>
      <c r="AH28" s="36">
        <f t="shared" si="128"/>
        <v>7051</v>
      </c>
      <c r="AI28" s="36">
        <f t="shared" si="128"/>
        <v>8017</v>
      </c>
      <c r="AJ28" s="36">
        <f t="shared" si="128"/>
        <v>8983</v>
      </c>
      <c r="AK28" s="36">
        <f t="shared" si="128"/>
        <v>9948</v>
      </c>
      <c r="AL28" s="36">
        <f t="shared" si="128"/>
        <v>10912</v>
      </c>
      <c r="AM28" s="36">
        <f t="shared" si="128"/>
        <v>11876</v>
      </c>
      <c r="AN28" s="36">
        <f t="shared" si="128"/>
        <v>12840</v>
      </c>
      <c r="AO28" s="36">
        <f t="shared" si="128"/>
        <v>13802</v>
      </c>
      <c r="AP28" s="36">
        <f t="shared" si="128"/>
        <v>14764</v>
      </c>
      <c r="AQ28" s="36">
        <f t="shared" si="128"/>
        <v>15542</v>
      </c>
      <c r="AR28" s="36">
        <f t="shared" si="128"/>
        <v>16135</v>
      </c>
      <c r="AS28" s="36">
        <f t="shared" si="128"/>
        <v>16726</v>
      </c>
      <c r="AT28" s="36">
        <f t="shared" si="128"/>
        <v>17315</v>
      </c>
      <c r="AU28" s="36">
        <f t="shared" si="128"/>
        <v>17902</v>
      </c>
      <c r="AV28" s="36">
        <f t="shared" si="128"/>
        <v>18488</v>
      </c>
      <c r="AW28" s="36">
        <f t="shared" si="128"/>
        <v>19071</v>
      </c>
      <c r="AX28" s="36">
        <f t="shared" si="128"/>
        <v>19653</v>
      </c>
      <c r="AY28" s="36">
        <f t="shared" si="128"/>
        <v>20233</v>
      </c>
      <c r="AZ28" s="36">
        <f t="shared" si="128"/>
        <v>20811</v>
      </c>
      <c r="BA28" s="36">
        <f t="shared" si="128"/>
        <v>21387</v>
      </c>
      <c r="BB28" s="36">
        <f t="shared" si="128"/>
        <v>21962</v>
      </c>
      <c r="BC28" s="36">
        <f t="shared" si="128"/>
        <v>22610</v>
      </c>
      <c r="BD28" s="36">
        <f t="shared" si="128"/>
        <v>23332</v>
      </c>
      <c r="BE28" s="36">
        <f t="shared" si="128"/>
        <v>24053</v>
      </c>
      <c r="BF28" s="36">
        <f t="shared" si="128"/>
        <v>24773</v>
      </c>
      <c r="BG28" s="36">
        <f t="shared" si="128"/>
        <v>25492</v>
      </c>
      <c r="BH28" s="36">
        <f t="shared" si="128"/>
        <v>26210</v>
      </c>
      <c r="BI28" s="36">
        <f t="shared" si="128"/>
        <v>26927</v>
      </c>
      <c r="BJ28" s="36">
        <f t="shared" si="128"/>
        <v>27642</v>
      </c>
      <c r="BK28" s="36">
        <f t="shared" si="128"/>
        <v>28356</v>
      </c>
      <c r="BL28" s="36">
        <f t="shared" si="128"/>
        <v>29069</v>
      </c>
      <c r="BM28" s="36">
        <f t="shared" si="128"/>
        <v>29781</v>
      </c>
      <c r="BN28" s="36">
        <f t="shared" si="128"/>
        <v>30492</v>
      </c>
      <c r="BO28" s="36">
        <f t="shared" si="128"/>
        <v>31159</v>
      </c>
      <c r="BP28" s="36">
        <f t="shared" si="128"/>
        <v>31781</v>
      </c>
      <c r="BQ28" s="36">
        <f t="shared" si="128"/>
        <v>32401</v>
      </c>
      <c r="BR28" s="36">
        <f t="shared" si="128"/>
        <v>33020</v>
      </c>
      <c r="BS28" s="36">
        <f t="shared" si="128"/>
        <v>33638</v>
      </c>
      <c r="BT28" s="36">
        <f t="shared" ref="BT28:DV28" si="129">ROUND(+BT25*(BT61)/12,0)</f>
        <v>34254</v>
      </c>
      <c r="BU28" s="36">
        <f t="shared" si="129"/>
        <v>34869</v>
      </c>
      <c r="BV28" s="36">
        <f t="shared" si="129"/>
        <v>35482</v>
      </c>
      <c r="BW28" s="36">
        <f t="shared" si="129"/>
        <v>36094</v>
      </c>
      <c r="BX28" s="36">
        <f t="shared" si="129"/>
        <v>36704</v>
      </c>
      <c r="BY28" s="36">
        <f t="shared" si="129"/>
        <v>37313</v>
      </c>
      <c r="BZ28" s="36">
        <f t="shared" si="129"/>
        <v>37921</v>
      </c>
      <c r="CA28" s="36">
        <f t="shared" si="129"/>
        <v>38732</v>
      </c>
      <c r="CB28" s="36">
        <f t="shared" si="129"/>
        <v>39745</v>
      </c>
      <c r="CC28" s="36">
        <f t="shared" si="129"/>
        <v>40758</v>
      </c>
      <c r="CD28" s="36">
        <f t="shared" si="129"/>
        <v>41769</v>
      </c>
      <c r="CE28" s="36">
        <f t="shared" si="129"/>
        <v>42779</v>
      </c>
      <c r="CF28" s="36">
        <f t="shared" si="129"/>
        <v>43788</v>
      </c>
      <c r="CG28" s="36">
        <f t="shared" si="129"/>
        <v>44796</v>
      </c>
      <c r="CH28" s="36">
        <f t="shared" si="129"/>
        <v>45802</v>
      </c>
      <c r="CI28" s="36">
        <f t="shared" si="129"/>
        <v>46807</v>
      </c>
      <c r="CJ28" s="36">
        <f t="shared" si="129"/>
        <v>47810</v>
      </c>
      <c r="CK28" s="36">
        <f t="shared" si="129"/>
        <v>48813</v>
      </c>
      <c r="CL28" s="36">
        <f t="shared" si="129"/>
        <v>49814</v>
      </c>
      <c r="CM28" s="36">
        <f t="shared" si="129"/>
        <v>50430</v>
      </c>
      <c r="CN28" s="36">
        <f t="shared" si="129"/>
        <v>50661</v>
      </c>
      <c r="CO28" s="36">
        <f t="shared" si="129"/>
        <v>50890</v>
      </c>
      <c r="CP28" s="36">
        <f t="shared" si="129"/>
        <v>51116</v>
      </c>
      <c r="CQ28" s="36">
        <f t="shared" si="129"/>
        <v>51341</v>
      </c>
      <c r="CR28" s="36">
        <f t="shared" si="129"/>
        <v>51564</v>
      </c>
      <c r="CS28" s="36">
        <f t="shared" si="129"/>
        <v>51785</v>
      </c>
      <c r="CT28" s="36">
        <f t="shared" si="129"/>
        <v>52003</v>
      </c>
      <c r="CU28" s="36">
        <f t="shared" si="129"/>
        <v>52220</v>
      </c>
      <c r="CV28" s="36">
        <f t="shared" si="129"/>
        <v>52434</v>
      </c>
      <c r="CW28" s="36">
        <f t="shared" si="129"/>
        <v>52646</v>
      </c>
      <c r="CX28" s="36">
        <f t="shared" si="129"/>
        <v>52857</v>
      </c>
      <c r="CY28" s="36">
        <f t="shared" si="129"/>
        <v>53729</v>
      </c>
      <c r="CZ28" s="36">
        <f t="shared" si="129"/>
        <v>55263</v>
      </c>
      <c r="DA28" s="36">
        <f t="shared" si="129"/>
        <v>56797</v>
      </c>
      <c r="DB28" s="36">
        <f t="shared" si="129"/>
        <v>58330</v>
      </c>
      <c r="DC28" s="36">
        <f t="shared" si="129"/>
        <v>59863</v>
      </c>
      <c r="DD28" s="36">
        <f t="shared" si="129"/>
        <v>61395</v>
      </c>
      <c r="DE28" s="36">
        <f t="shared" si="129"/>
        <v>62926</v>
      </c>
      <c r="DF28" s="36">
        <f t="shared" si="129"/>
        <v>64457</v>
      </c>
      <c r="DG28" s="36">
        <f t="shared" si="129"/>
        <v>65988</v>
      </c>
      <c r="DH28" s="36">
        <f t="shared" si="129"/>
        <v>67517</v>
      </c>
      <c r="DI28" s="36">
        <f t="shared" si="129"/>
        <v>69046</v>
      </c>
      <c r="DJ28" s="36">
        <f t="shared" si="129"/>
        <v>70575</v>
      </c>
      <c r="DK28" s="36">
        <f t="shared" si="129"/>
        <v>71460</v>
      </c>
      <c r="DL28" s="36">
        <f t="shared" si="129"/>
        <v>71701</v>
      </c>
      <c r="DM28" s="36">
        <f t="shared" si="129"/>
        <v>71938</v>
      </c>
      <c r="DN28" s="36">
        <f t="shared" si="129"/>
        <v>72172</v>
      </c>
      <c r="DO28" s="36">
        <f t="shared" si="129"/>
        <v>72403</v>
      </c>
      <c r="DP28" s="36">
        <f t="shared" si="129"/>
        <v>72631</v>
      </c>
      <c r="DQ28" s="36">
        <f t="shared" si="129"/>
        <v>72856</v>
      </c>
      <c r="DR28" s="36">
        <f t="shared" si="129"/>
        <v>73078</v>
      </c>
      <c r="DS28" s="36">
        <f t="shared" si="129"/>
        <v>73296</v>
      </c>
      <c r="DT28" s="36">
        <f t="shared" si="129"/>
        <v>73512</v>
      </c>
      <c r="DU28" s="36">
        <f t="shared" si="129"/>
        <v>73724</v>
      </c>
      <c r="DV28" s="36">
        <f t="shared" si="129"/>
        <v>73933</v>
      </c>
      <c r="DW28" s="10">
        <f>SUM(G28:DV28)</f>
        <v>3854122</v>
      </c>
      <c r="DX28" s="24"/>
      <c r="EB28" s="8"/>
      <c r="EC28" s="72" t="s">
        <v>194</v>
      </c>
      <c r="ED28" s="3">
        <f t="shared" si="16"/>
        <v>0</v>
      </c>
      <c r="EE28" s="31">
        <f t="shared" si="12"/>
        <v>2.8333333333333335E-3</v>
      </c>
      <c r="EF28" s="3">
        <f t="shared" si="17"/>
        <v>0</v>
      </c>
      <c r="EG28" s="3">
        <f t="shared" si="18"/>
        <v>0</v>
      </c>
    </row>
    <row r="29" spans="1:140" x14ac:dyDescent="0.25">
      <c r="A29" s="49"/>
      <c r="B29" s="3" t="s">
        <v>433</v>
      </c>
      <c r="G29" s="3">
        <f>ROUND(+G25*(G62)/12,0)</f>
        <v>0</v>
      </c>
      <c r="H29" s="3">
        <f t="shared" ref="H29:BS29" si="130">ROUND(+H25*(H62)/12,0)</f>
        <v>0</v>
      </c>
      <c r="I29" s="3">
        <f t="shared" si="130"/>
        <v>0</v>
      </c>
      <c r="J29" s="3">
        <f t="shared" si="130"/>
        <v>0</v>
      </c>
      <c r="K29" s="3">
        <f t="shared" si="130"/>
        <v>0</v>
      </c>
      <c r="L29" s="3">
        <f t="shared" si="130"/>
        <v>0</v>
      </c>
      <c r="M29" s="3">
        <f t="shared" si="130"/>
        <v>0</v>
      </c>
      <c r="N29" s="3">
        <f t="shared" si="130"/>
        <v>0</v>
      </c>
      <c r="O29" s="3">
        <f t="shared" si="130"/>
        <v>0</v>
      </c>
      <c r="P29" s="3">
        <f t="shared" si="130"/>
        <v>0</v>
      </c>
      <c r="Q29" s="3">
        <f t="shared" si="130"/>
        <v>0</v>
      </c>
      <c r="R29" s="3">
        <f t="shared" si="130"/>
        <v>0</v>
      </c>
      <c r="S29" s="3">
        <f t="shared" si="130"/>
        <v>34</v>
      </c>
      <c r="T29" s="3">
        <f t="shared" si="130"/>
        <v>102</v>
      </c>
      <c r="U29" s="3">
        <f t="shared" si="130"/>
        <v>136</v>
      </c>
      <c r="V29" s="3">
        <f t="shared" si="130"/>
        <v>136</v>
      </c>
      <c r="W29" s="3">
        <f t="shared" si="130"/>
        <v>136</v>
      </c>
      <c r="X29" s="3">
        <f t="shared" si="130"/>
        <v>136</v>
      </c>
      <c r="Y29" s="3">
        <f t="shared" si="130"/>
        <v>136</v>
      </c>
      <c r="Z29" s="3">
        <f t="shared" si="130"/>
        <v>136</v>
      </c>
      <c r="AA29" s="3">
        <f t="shared" si="130"/>
        <v>136</v>
      </c>
      <c r="AB29" s="3">
        <f t="shared" si="130"/>
        <v>341</v>
      </c>
      <c r="AC29" s="3">
        <f t="shared" si="130"/>
        <v>750</v>
      </c>
      <c r="AD29" s="3">
        <f t="shared" si="130"/>
        <v>954</v>
      </c>
      <c r="AE29" s="3">
        <f t="shared" si="130"/>
        <v>1080</v>
      </c>
      <c r="AF29" s="3">
        <f t="shared" si="130"/>
        <v>1332</v>
      </c>
      <c r="AG29" s="3">
        <f t="shared" si="130"/>
        <v>1584</v>
      </c>
      <c r="AH29" s="3">
        <f t="shared" si="130"/>
        <v>1836</v>
      </c>
      <c r="AI29" s="3">
        <f t="shared" si="130"/>
        <v>2088</v>
      </c>
      <c r="AJ29" s="3">
        <f t="shared" si="130"/>
        <v>2339</v>
      </c>
      <c r="AK29" s="3">
        <f t="shared" si="130"/>
        <v>2591</v>
      </c>
      <c r="AL29" s="3">
        <f t="shared" si="130"/>
        <v>2842</v>
      </c>
      <c r="AM29" s="3">
        <f t="shared" si="130"/>
        <v>3093</v>
      </c>
      <c r="AN29" s="3">
        <f t="shared" si="130"/>
        <v>3343</v>
      </c>
      <c r="AO29" s="3">
        <f t="shared" si="130"/>
        <v>3594</v>
      </c>
      <c r="AP29" s="3">
        <f t="shared" si="130"/>
        <v>3845</v>
      </c>
      <c r="AQ29" s="3">
        <f t="shared" si="130"/>
        <v>4047</v>
      </c>
      <c r="AR29" s="3">
        <f t="shared" si="130"/>
        <v>4202</v>
      </c>
      <c r="AS29" s="3">
        <f t="shared" si="130"/>
        <v>4355</v>
      </c>
      <c r="AT29" s="3">
        <f t="shared" si="130"/>
        <v>4509</v>
      </c>
      <c r="AU29" s="3">
        <f t="shared" si="130"/>
        <v>4662</v>
      </c>
      <c r="AV29" s="3">
        <f t="shared" si="130"/>
        <v>4814</v>
      </c>
      <c r="AW29" s="3">
        <f t="shared" si="130"/>
        <v>4966</v>
      </c>
      <c r="AX29" s="3">
        <f t="shared" si="130"/>
        <v>5118</v>
      </c>
      <c r="AY29" s="3">
        <f t="shared" si="130"/>
        <v>5269</v>
      </c>
      <c r="AZ29" s="3">
        <f t="shared" si="130"/>
        <v>5419</v>
      </c>
      <c r="BA29" s="3">
        <f t="shared" si="130"/>
        <v>5569</v>
      </c>
      <c r="BB29" s="3">
        <f t="shared" si="130"/>
        <v>5719</v>
      </c>
      <c r="BC29" s="3">
        <f t="shared" si="130"/>
        <v>5888</v>
      </c>
      <c r="BD29" s="3">
        <f t="shared" si="130"/>
        <v>6076</v>
      </c>
      <c r="BE29" s="3">
        <f t="shared" si="130"/>
        <v>6264</v>
      </c>
      <c r="BF29" s="3">
        <f t="shared" si="130"/>
        <v>6451</v>
      </c>
      <c r="BG29" s="3">
        <f t="shared" si="130"/>
        <v>6638</v>
      </c>
      <c r="BH29" s="3">
        <f t="shared" si="130"/>
        <v>6825</v>
      </c>
      <c r="BI29" s="3">
        <f t="shared" si="130"/>
        <v>7012</v>
      </c>
      <c r="BJ29" s="3">
        <f t="shared" si="130"/>
        <v>7198</v>
      </c>
      <c r="BK29" s="3">
        <f t="shared" si="130"/>
        <v>7384</v>
      </c>
      <c r="BL29" s="3">
        <f t="shared" si="130"/>
        <v>7570</v>
      </c>
      <c r="BM29" s="3">
        <f t="shared" si="130"/>
        <v>7755</v>
      </c>
      <c r="BN29" s="3">
        <f t="shared" si="130"/>
        <v>7940</v>
      </c>
      <c r="BO29" s="3">
        <f t="shared" si="130"/>
        <v>8114</v>
      </c>
      <c r="BP29" s="3">
        <f t="shared" si="130"/>
        <v>8276</v>
      </c>
      <c r="BQ29" s="3">
        <f t="shared" si="130"/>
        <v>8437</v>
      </c>
      <c r="BR29" s="3">
        <f t="shared" si="130"/>
        <v>8599</v>
      </c>
      <c r="BS29" s="3">
        <f t="shared" si="130"/>
        <v>8760</v>
      </c>
      <c r="BT29" s="3">
        <f t="shared" ref="BT29:DV29" si="131">ROUND(+BT25*(BT62)/12,0)</f>
        <v>8920</v>
      </c>
      <c r="BU29" s="3">
        <f t="shared" si="131"/>
        <v>9080</v>
      </c>
      <c r="BV29" s="3">
        <f t="shared" si="131"/>
        <v>9240</v>
      </c>
      <c r="BW29" s="3">
        <f t="shared" si="131"/>
        <v>9399</v>
      </c>
      <c r="BX29" s="3">
        <f t="shared" si="131"/>
        <v>9558</v>
      </c>
      <c r="BY29" s="3">
        <f t="shared" si="131"/>
        <v>9717</v>
      </c>
      <c r="BZ29" s="3">
        <f t="shared" si="131"/>
        <v>9875</v>
      </c>
      <c r="CA29" s="3">
        <f t="shared" si="131"/>
        <v>10086</v>
      </c>
      <c r="CB29" s="3">
        <f t="shared" si="131"/>
        <v>10350</v>
      </c>
      <c r="CC29" s="3">
        <f t="shared" si="131"/>
        <v>10614</v>
      </c>
      <c r="CD29" s="3">
        <f t="shared" si="131"/>
        <v>10877</v>
      </c>
      <c r="CE29" s="3">
        <f t="shared" si="131"/>
        <v>11140</v>
      </c>
      <c r="CF29" s="3">
        <f t="shared" si="131"/>
        <v>11403</v>
      </c>
      <c r="CG29" s="3">
        <f t="shared" si="131"/>
        <v>11665</v>
      </c>
      <c r="CH29" s="3">
        <f t="shared" si="131"/>
        <v>11927</v>
      </c>
      <c r="CI29" s="3">
        <f t="shared" si="131"/>
        <v>12189</v>
      </c>
      <c r="CJ29" s="3">
        <f t="shared" si="131"/>
        <v>12450</v>
      </c>
      <c r="CK29" s="3">
        <f t="shared" si="131"/>
        <v>12711</v>
      </c>
      <c r="CL29" s="3">
        <f t="shared" si="131"/>
        <v>12972</v>
      </c>
      <c r="CM29" s="3">
        <f t="shared" si="131"/>
        <v>13132</v>
      </c>
      <c r="CN29" s="3">
        <f t="shared" si="131"/>
        <v>13192</v>
      </c>
      <c r="CO29" s="3">
        <f t="shared" si="131"/>
        <v>13252</v>
      </c>
      <c r="CP29" s="3">
        <f t="shared" si="131"/>
        <v>13311</v>
      </c>
      <c r="CQ29" s="3">
        <f t="shared" si="131"/>
        <v>13370</v>
      </c>
      <c r="CR29" s="3">
        <f t="shared" si="131"/>
        <v>13428</v>
      </c>
      <c r="CS29" s="3">
        <f t="shared" si="131"/>
        <v>13485</v>
      </c>
      <c r="CT29" s="3">
        <f t="shared" si="131"/>
        <v>13542</v>
      </c>
      <c r="CU29" s="3">
        <f t="shared" si="131"/>
        <v>13598</v>
      </c>
      <c r="CV29" s="3">
        <f t="shared" si="131"/>
        <v>13654</v>
      </c>
      <c r="CW29" s="3">
        <f t="shared" si="131"/>
        <v>13709</v>
      </c>
      <c r="CX29" s="3">
        <f t="shared" si="131"/>
        <v>13764</v>
      </c>
      <c r="CY29" s="3">
        <f t="shared" si="131"/>
        <v>13991</v>
      </c>
      <c r="CZ29" s="3">
        <f t="shared" si="131"/>
        <v>14391</v>
      </c>
      <c r="DA29" s="3">
        <f t="shared" si="131"/>
        <v>14790</v>
      </c>
      <c r="DB29" s="3">
        <f t="shared" si="131"/>
        <v>15190</v>
      </c>
      <c r="DC29" s="3">
        <f t="shared" si="131"/>
        <v>15589</v>
      </c>
      <c r="DD29" s="3">
        <f t="shared" si="131"/>
        <v>15988</v>
      </c>
      <c r="DE29" s="3">
        <f t="shared" si="131"/>
        <v>16386</v>
      </c>
      <c r="DF29" s="3">
        <f t="shared" si="131"/>
        <v>16785</v>
      </c>
      <c r="DG29" s="3">
        <f t="shared" si="131"/>
        <v>17184</v>
      </c>
      <c r="DH29" s="3">
        <f t="shared" si="131"/>
        <v>17582</v>
      </c>
      <c r="DI29" s="3">
        <f t="shared" si="131"/>
        <v>17980</v>
      </c>
      <c r="DJ29" s="3">
        <f t="shared" si="131"/>
        <v>18378</v>
      </c>
      <c r="DK29" s="3">
        <f t="shared" si="131"/>
        <v>18609</v>
      </c>
      <c r="DL29" s="3">
        <f t="shared" si="131"/>
        <v>18671</v>
      </c>
      <c r="DM29" s="3">
        <f t="shared" si="131"/>
        <v>18733</v>
      </c>
      <c r="DN29" s="3">
        <f t="shared" si="131"/>
        <v>18794</v>
      </c>
      <c r="DO29" s="3">
        <f t="shared" si="131"/>
        <v>18854</v>
      </c>
      <c r="DP29" s="3">
        <f t="shared" si="131"/>
        <v>18914</v>
      </c>
      <c r="DQ29" s="3">
        <f t="shared" si="131"/>
        <v>18972</v>
      </c>
      <c r="DR29" s="3">
        <f t="shared" si="131"/>
        <v>19030</v>
      </c>
      <c r="DS29" s="3">
        <f t="shared" si="131"/>
        <v>19087</v>
      </c>
      <c r="DT29" s="3">
        <f t="shared" si="131"/>
        <v>19143</v>
      </c>
      <c r="DU29" s="3">
        <f t="shared" si="131"/>
        <v>19198</v>
      </c>
      <c r="DV29" s="3">
        <f t="shared" si="131"/>
        <v>19253</v>
      </c>
      <c r="DW29" s="11">
        <f>SUM(G29:DV29)</f>
        <v>1003638</v>
      </c>
      <c r="EB29" s="8"/>
      <c r="EC29" s="72" t="s">
        <v>195</v>
      </c>
      <c r="ED29" s="3">
        <f t="shared" si="16"/>
        <v>0</v>
      </c>
      <c r="EE29" s="31">
        <f t="shared" si="12"/>
        <v>2.8333333333333335E-3</v>
      </c>
      <c r="EF29" s="3">
        <f t="shared" si="17"/>
        <v>0</v>
      </c>
      <c r="EG29" s="3">
        <f t="shared" si="18"/>
        <v>0</v>
      </c>
    </row>
    <row r="30" spans="1:140" x14ac:dyDescent="0.25">
      <c r="A30" s="49"/>
      <c r="G30" s="125">
        <f>SUM(G28:G29)</f>
        <v>0</v>
      </c>
      <c r="H30" s="125">
        <f t="shared" ref="H30:BS30" si="132">SUM(H28:H29)</f>
        <v>0</v>
      </c>
      <c r="I30" s="125">
        <f t="shared" si="132"/>
        <v>0</v>
      </c>
      <c r="J30" s="125">
        <f t="shared" si="132"/>
        <v>0</v>
      </c>
      <c r="K30" s="125">
        <f t="shared" si="132"/>
        <v>0</v>
      </c>
      <c r="L30" s="125">
        <f t="shared" si="132"/>
        <v>0</v>
      </c>
      <c r="M30" s="125">
        <f t="shared" si="132"/>
        <v>0</v>
      </c>
      <c r="N30" s="125">
        <f t="shared" si="132"/>
        <v>0</v>
      </c>
      <c r="O30" s="125">
        <f t="shared" si="132"/>
        <v>0</v>
      </c>
      <c r="P30" s="125">
        <f t="shared" si="132"/>
        <v>0</v>
      </c>
      <c r="Q30" s="125">
        <f t="shared" si="132"/>
        <v>0</v>
      </c>
      <c r="R30" s="125">
        <f t="shared" si="132"/>
        <v>0</v>
      </c>
      <c r="S30" s="125">
        <f t="shared" si="132"/>
        <v>165</v>
      </c>
      <c r="T30" s="125">
        <f t="shared" si="132"/>
        <v>494</v>
      </c>
      <c r="U30" s="125">
        <f t="shared" si="132"/>
        <v>659</v>
      </c>
      <c r="V30" s="125">
        <f t="shared" si="132"/>
        <v>659</v>
      </c>
      <c r="W30" s="125">
        <f t="shared" si="132"/>
        <v>659</v>
      </c>
      <c r="X30" s="125">
        <f t="shared" si="132"/>
        <v>659</v>
      </c>
      <c r="Y30" s="125">
        <f t="shared" si="132"/>
        <v>659</v>
      </c>
      <c r="Z30" s="125">
        <f t="shared" si="132"/>
        <v>659</v>
      </c>
      <c r="AA30" s="125">
        <f t="shared" si="132"/>
        <v>659</v>
      </c>
      <c r="AB30" s="125">
        <f t="shared" si="132"/>
        <v>1649</v>
      </c>
      <c r="AC30" s="125">
        <f t="shared" si="132"/>
        <v>3628</v>
      </c>
      <c r="AD30" s="125">
        <f t="shared" si="132"/>
        <v>4617</v>
      </c>
      <c r="AE30" s="125">
        <f t="shared" si="132"/>
        <v>5228</v>
      </c>
      <c r="AF30" s="125">
        <f t="shared" si="132"/>
        <v>6448</v>
      </c>
      <c r="AG30" s="125">
        <f t="shared" si="132"/>
        <v>7668</v>
      </c>
      <c r="AH30" s="125">
        <f t="shared" si="132"/>
        <v>8887</v>
      </c>
      <c r="AI30" s="125">
        <f t="shared" si="132"/>
        <v>10105</v>
      </c>
      <c r="AJ30" s="125">
        <f t="shared" si="132"/>
        <v>11322</v>
      </c>
      <c r="AK30" s="125">
        <f t="shared" si="132"/>
        <v>12539</v>
      </c>
      <c r="AL30" s="125">
        <f t="shared" si="132"/>
        <v>13754</v>
      </c>
      <c r="AM30" s="125">
        <f t="shared" si="132"/>
        <v>14969</v>
      </c>
      <c r="AN30" s="125">
        <f t="shared" si="132"/>
        <v>16183</v>
      </c>
      <c r="AO30" s="125">
        <f t="shared" si="132"/>
        <v>17396</v>
      </c>
      <c r="AP30" s="125">
        <f t="shared" si="132"/>
        <v>18609</v>
      </c>
      <c r="AQ30" s="125">
        <f t="shared" si="132"/>
        <v>19589</v>
      </c>
      <c r="AR30" s="125">
        <f t="shared" si="132"/>
        <v>20337</v>
      </c>
      <c r="AS30" s="125">
        <f t="shared" si="132"/>
        <v>21081</v>
      </c>
      <c r="AT30" s="125">
        <f t="shared" si="132"/>
        <v>21824</v>
      </c>
      <c r="AU30" s="125">
        <f t="shared" si="132"/>
        <v>22564</v>
      </c>
      <c r="AV30" s="125">
        <f t="shared" si="132"/>
        <v>23302</v>
      </c>
      <c r="AW30" s="125">
        <f t="shared" si="132"/>
        <v>24037</v>
      </c>
      <c r="AX30" s="125">
        <f t="shared" si="132"/>
        <v>24771</v>
      </c>
      <c r="AY30" s="125">
        <f t="shared" si="132"/>
        <v>25502</v>
      </c>
      <c r="AZ30" s="125">
        <f t="shared" si="132"/>
        <v>26230</v>
      </c>
      <c r="BA30" s="125">
        <f t="shared" si="132"/>
        <v>26956</v>
      </c>
      <c r="BB30" s="125">
        <f t="shared" si="132"/>
        <v>27681</v>
      </c>
      <c r="BC30" s="125">
        <f t="shared" si="132"/>
        <v>28498</v>
      </c>
      <c r="BD30" s="125">
        <f t="shared" si="132"/>
        <v>29408</v>
      </c>
      <c r="BE30" s="125">
        <f t="shared" si="132"/>
        <v>30317</v>
      </c>
      <c r="BF30" s="125">
        <f t="shared" si="132"/>
        <v>31224</v>
      </c>
      <c r="BG30" s="125">
        <f t="shared" si="132"/>
        <v>32130</v>
      </c>
      <c r="BH30" s="125">
        <f t="shared" si="132"/>
        <v>33035</v>
      </c>
      <c r="BI30" s="125">
        <f t="shared" si="132"/>
        <v>33939</v>
      </c>
      <c r="BJ30" s="125">
        <f t="shared" si="132"/>
        <v>34840</v>
      </c>
      <c r="BK30" s="125">
        <f t="shared" si="132"/>
        <v>35740</v>
      </c>
      <c r="BL30" s="125">
        <f t="shared" si="132"/>
        <v>36639</v>
      </c>
      <c r="BM30" s="125">
        <f t="shared" si="132"/>
        <v>37536</v>
      </c>
      <c r="BN30" s="125">
        <f t="shared" si="132"/>
        <v>38432</v>
      </c>
      <c r="BO30" s="125">
        <f t="shared" si="132"/>
        <v>39273</v>
      </c>
      <c r="BP30" s="125">
        <f t="shared" si="132"/>
        <v>40057</v>
      </c>
      <c r="BQ30" s="125">
        <f t="shared" si="132"/>
        <v>40838</v>
      </c>
      <c r="BR30" s="125">
        <f t="shared" si="132"/>
        <v>41619</v>
      </c>
      <c r="BS30" s="125">
        <f t="shared" si="132"/>
        <v>42398</v>
      </c>
      <c r="BT30" s="125">
        <f t="shared" ref="BT30:DV30" si="133">SUM(BT28:BT29)</f>
        <v>43174</v>
      </c>
      <c r="BU30" s="125">
        <f t="shared" si="133"/>
        <v>43949</v>
      </c>
      <c r="BV30" s="125">
        <f t="shared" si="133"/>
        <v>44722</v>
      </c>
      <c r="BW30" s="125">
        <f t="shared" si="133"/>
        <v>45493</v>
      </c>
      <c r="BX30" s="125">
        <f t="shared" si="133"/>
        <v>46262</v>
      </c>
      <c r="BY30" s="125">
        <f t="shared" si="133"/>
        <v>47030</v>
      </c>
      <c r="BZ30" s="125">
        <f t="shared" si="133"/>
        <v>47796</v>
      </c>
      <c r="CA30" s="125">
        <f t="shared" si="133"/>
        <v>48818</v>
      </c>
      <c r="CB30" s="125">
        <f t="shared" si="133"/>
        <v>50095</v>
      </c>
      <c r="CC30" s="125">
        <f t="shared" si="133"/>
        <v>51372</v>
      </c>
      <c r="CD30" s="125">
        <f t="shared" si="133"/>
        <v>52646</v>
      </c>
      <c r="CE30" s="125">
        <f t="shared" si="133"/>
        <v>53919</v>
      </c>
      <c r="CF30" s="125">
        <f t="shared" si="133"/>
        <v>55191</v>
      </c>
      <c r="CG30" s="125">
        <f t="shared" si="133"/>
        <v>56461</v>
      </c>
      <c r="CH30" s="125">
        <f t="shared" si="133"/>
        <v>57729</v>
      </c>
      <c r="CI30" s="125">
        <f t="shared" si="133"/>
        <v>58996</v>
      </c>
      <c r="CJ30" s="125">
        <f t="shared" si="133"/>
        <v>60260</v>
      </c>
      <c r="CK30" s="125">
        <f t="shared" si="133"/>
        <v>61524</v>
      </c>
      <c r="CL30" s="125">
        <f t="shared" si="133"/>
        <v>62786</v>
      </c>
      <c r="CM30" s="125">
        <f t="shared" si="133"/>
        <v>63562</v>
      </c>
      <c r="CN30" s="125">
        <f t="shared" si="133"/>
        <v>63853</v>
      </c>
      <c r="CO30" s="125">
        <f t="shared" si="133"/>
        <v>64142</v>
      </c>
      <c r="CP30" s="125">
        <f t="shared" si="133"/>
        <v>64427</v>
      </c>
      <c r="CQ30" s="125">
        <f t="shared" si="133"/>
        <v>64711</v>
      </c>
      <c r="CR30" s="125">
        <f t="shared" si="133"/>
        <v>64992</v>
      </c>
      <c r="CS30" s="125">
        <f t="shared" si="133"/>
        <v>65270</v>
      </c>
      <c r="CT30" s="125">
        <f t="shared" si="133"/>
        <v>65545</v>
      </c>
      <c r="CU30" s="125">
        <f t="shared" si="133"/>
        <v>65818</v>
      </c>
      <c r="CV30" s="125">
        <f t="shared" si="133"/>
        <v>66088</v>
      </c>
      <c r="CW30" s="125">
        <f t="shared" si="133"/>
        <v>66355</v>
      </c>
      <c r="CX30" s="125">
        <f t="shared" si="133"/>
        <v>66621</v>
      </c>
      <c r="CY30" s="125">
        <f t="shared" si="133"/>
        <v>67720</v>
      </c>
      <c r="CZ30" s="125">
        <f t="shared" si="133"/>
        <v>69654</v>
      </c>
      <c r="DA30" s="125">
        <f t="shared" si="133"/>
        <v>71587</v>
      </c>
      <c r="DB30" s="125">
        <f t="shared" si="133"/>
        <v>73520</v>
      </c>
      <c r="DC30" s="125">
        <f t="shared" si="133"/>
        <v>75452</v>
      </c>
      <c r="DD30" s="125">
        <f t="shared" si="133"/>
        <v>77383</v>
      </c>
      <c r="DE30" s="125">
        <f t="shared" si="133"/>
        <v>79312</v>
      </c>
      <c r="DF30" s="125">
        <f t="shared" si="133"/>
        <v>81242</v>
      </c>
      <c r="DG30" s="125">
        <f t="shared" si="133"/>
        <v>83172</v>
      </c>
      <c r="DH30" s="125">
        <f t="shared" si="133"/>
        <v>85099</v>
      </c>
      <c r="DI30" s="125">
        <f t="shared" si="133"/>
        <v>87026</v>
      </c>
      <c r="DJ30" s="125">
        <f t="shared" si="133"/>
        <v>88953</v>
      </c>
      <c r="DK30" s="125">
        <f t="shared" si="133"/>
        <v>90069</v>
      </c>
      <c r="DL30" s="125">
        <f t="shared" si="133"/>
        <v>90372</v>
      </c>
      <c r="DM30" s="125">
        <f t="shared" si="133"/>
        <v>90671</v>
      </c>
      <c r="DN30" s="125">
        <f t="shared" si="133"/>
        <v>90966</v>
      </c>
      <c r="DO30" s="125">
        <f t="shared" si="133"/>
        <v>91257</v>
      </c>
      <c r="DP30" s="125">
        <f t="shared" si="133"/>
        <v>91545</v>
      </c>
      <c r="DQ30" s="125">
        <f t="shared" si="133"/>
        <v>91828</v>
      </c>
      <c r="DR30" s="125">
        <f t="shared" si="133"/>
        <v>92108</v>
      </c>
      <c r="DS30" s="125">
        <f t="shared" si="133"/>
        <v>92383</v>
      </c>
      <c r="DT30" s="125">
        <f t="shared" si="133"/>
        <v>92655</v>
      </c>
      <c r="DU30" s="125">
        <f t="shared" si="133"/>
        <v>92922</v>
      </c>
      <c r="DV30" s="125">
        <f t="shared" si="133"/>
        <v>93186</v>
      </c>
      <c r="DW30" s="125">
        <f>SUM(G30:DV30)</f>
        <v>4857760</v>
      </c>
      <c r="DX30" s="40"/>
      <c r="EB30" s="8"/>
      <c r="EC30" s="72" t="s">
        <v>196</v>
      </c>
      <c r="ED30" s="3">
        <f t="shared" si="16"/>
        <v>0</v>
      </c>
      <c r="EE30" s="31">
        <f t="shared" si="12"/>
        <v>2.8333333333333335E-3</v>
      </c>
      <c r="EF30" s="3">
        <f t="shared" si="17"/>
        <v>0</v>
      </c>
      <c r="EG30" s="3">
        <f t="shared" si="18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6"/>
        <v>0</v>
      </c>
      <c r="EE31" s="31">
        <f t="shared" si="12"/>
        <v>2.8333333333333335E-3</v>
      </c>
      <c r="EF31" s="3">
        <f t="shared" si="17"/>
        <v>0</v>
      </c>
      <c r="EG31" s="3">
        <f t="shared" si="18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6"/>
        <v>0</v>
      </c>
      <c r="EE32" s="31">
        <f t="shared" si="12"/>
        <v>2.8333333333333335E-3</v>
      </c>
      <c r="EF32" s="3">
        <f t="shared" si="17"/>
        <v>0</v>
      </c>
      <c r="EG32" s="3">
        <f t="shared" si="18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Svgs'!E94</f>
        <v>0</v>
      </c>
      <c r="H33" s="3">
        <f>'In-Service &amp; Deprec Svgs'!F94</f>
        <v>0</v>
      </c>
      <c r="I33" s="3">
        <f>'In-Service &amp; Deprec Svgs'!G94</f>
        <v>0</v>
      </c>
      <c r="J33" s="3">
        <f>'In-Service &amp; Deprec Svgs'!H94</f>
        <v>0</v>
      </c>
      <c r="K33" s="3">
        <f>'In-Service &amp; Deprec Svgs'!I94</f>
        <v>0</v>
      </c>
      <c r="L33" s="3">
        <f>'In-Service &amp; Deprec Svgs'!J94</f>
        <v>0</v>
      </c>
      <c r="M33" s="3">
        <f>'In-Service &amp; Deprec Svgs'!K94</f>
        <v>0</v>
      </c>
      <c r="N33" s="3">
        <f>'In-Service &amp; Deprec Svgs'!L94</f>
        <v>0</v>
      </c>
      <c r="O33" s="3">
        <f>'In-Service &amp; Deprec Svgs'!M94</f>
        <v>0</v>
      </c>
      <c r="P33" s="3">
        <f>'In-Service &amp; Deprec Svgs'!N94</f>
        <v>0</v>
      </c>
      <c r="Q33" s="3">
        <f>'In-Service &amp; Deprec Svgs'!O94</f>
        <v>0</v>
      </c>
      <c r="R33" s="3">
        <f>'In-Service &amp; Deprec Svgs'!P94</f>
        <v>0</v>
      </c>
      <c r="S33" s="3">
        <f>'In-Service &amp; Deprec Svgs'!R94</f>
        <v>0</v>
      </c>
      <c r="T33" s="3">
        <f>'In-Service &amp; Deprec Svgs'!S94</f>
        <v>0</v>
      </c>
      <c r="U33" s="3">
        <f>'In-Service &amp; Deprec Svgs'!T94</f>
        <v>0</v>
      </c>
      <c r="V33" s="3">
        <f>'In-Service &amp; Deprec Svgs'!U94</f>
        <v>0</v>
      </c>
      <c r="W33" s="3">
        <f>'In-Service &amp; Deprec Svgs'!V94</f>
        <v>0</v>
      </c>
      <c r="X33" s="3">
        <f>'In-Service &amp; Deprec Svgs'!W94</f>
        <v>0</v>
      </c>
      <c r="Y33" s="3">
        <f>'In-Service &amp; Deprec Svgs'!X94</f>
        <v>0</v>
      </c>
      <c r="Z33" s="3">
        <f>'In-Service &amp; Deprec Svgs'!Y94</f>
        <v>0</v>
      </c>
      <c r="AA33" s="3">
        <f>'In-Service &amp; Deprec Svgs'!Z94</f>
        <v>0</v>
      </c>
      <c r="AB33" s="3">
        <f>'In-Service &amp; Deprec Svgs'!AA94</f>
        <v>0</v>
      </c>
      <c r="AC33" s="3">
        <f>'In-Service &amp; Deprec Svgs'!AB94</f>
        <v>0</v>
      </c>
      <c r="AD33" s="3">
        <f>'In-Service &amp; Deprec Svgs'!AC94</f>
        <v>0</v>
      </c>
      <c r="AE33" s="3">
        <f>'In-Service &amp; Deprec Svgs'!AE94</f>
        <v>0</v>
      </c>
      <c r="AF33" s="3">
        <f>'In-Service &amp; Deprec Svgs'!AF94</f>
        <v>121.97</v>
      </c>
      <c r="AG33" s="3">
        <f>'In-Service &amp; Deprec Svgs'!AG94</f>
        <v>243.94</v>
      </c>
      <c r="AH33" s="3">
        <f>'In-Service &amp; Deprec Svgs'!AH94</f>
        <v>365.91</v>
      </c>
      <c r="AI33" s="3">
        <f>'In-Service &amp; Deprec Svgs'!AI94</f>
        <v>487.88</v>
      </c>
      <c r="AJ33" s="3">
        <f>'In-Service &amp; Deprec Svgs'!AJ94</f>
        <v>609.85</v>
      </c>
      <c r="AK33" s="3">
        <f>'In-Service &amp; Deprec Svgs'!AK94</f>
        <v>731.82</v>
      </c>
      <c r="AL33" s="3">
        <f>'In-Service &amp; Deprec Svgs'!AL94</f>
        <v>853.79</v>
      </c>
      <c r="AM33" s="3">
        <f>'In-Service &amp; Deprec Svgs'!AM94</f>
        <v>975.76</v>
      </c>
      <c r="AN33" s="3">
        <f>'In-Service &amp; Deprec Svgs'!AN94</f>
        <v>1097.73</v>
      </c>
      <c r="AO33" s="3">
        <f>'In-Service &amp; Deprec Svgs'!AO94</f>
        <v>1219.7</v>
      </c>
      <c r="AP33" s="3">
        <f>'In-Service &amp; Deprec Svgs'!AP94</f>
        <v>1341.67</v>
      </c>
      <c r="AQ33" s="3">
        <f>'In-Service &amp; Deprec Svgs'!AR94</f>
        <v>1696.44</v>
      </c>
      <c r="AR33" s="3">
        <f>'In-Service &amp; Deprec Svgs'!AS94</f>
        <v>2051.21</v>
      </c>
      <c r="AS33" s="3">
        <f>'In-Service &amp; Deprec Svgs'!AT94</f>
        <v>2405.98</v>
      </c>
      <c r="AT33" s="3">
        <f>'In-Service &amp; Deprec Svgs'!AU94</f>
        <v>2760.75</v>
      </c>
      <c r="AU33" s="3">
        <f>'In-Service &amp; Deprec Svgs'!AV94</f>
        <v>3115.52</v>
      </c>
      <c r="AV33" s="3">
        <f>'In-Service &amp; Deprec Svgs'!AW94</f>
        <v>3470.29</v>
      </c>
      <c r="AW33" s="3">
        <f>'In-Service &amp; Deprec Svgs'!AX94</f>
        <v>3825.06</v>
      </c>
      <c r="AX33" s="3">
        <f>'In-Service &amp; Deprec Svgs'!AY94</f>
        <v>4179.83</v>
      </c>
      <c r="AY33" s="3">
        <f>'In-Service &amp; Deprec Svgs'!AZ94</f>
        <v>4534.6000000000004</v>
      </c>
      <c r="AZ33" s="3">
        <f>'In-Service &amp; Deprec Svgs'!BA94</f>
        <v>4889.38</v>
      </c>
      <c r="BA33" s="3">
        <f>'In-Service &amp; Deprec Svgs'!BB94</f>
        <v>5244.15</v>
      </c>
      <c r="BB33" s="3">
        <f>'In-Service &amp; Deprec Svgs'!BC94</f>
        <v>5598.92</v>
      </c>
      <c r="BC33" s="3">
        <f>'In-Service &amp; Deprec Svgs'!BE94</f>
        <v>5819.66</v>
      </c>
      <c r="BD33" s="3">
        <f>'In-Service &amp; Deprec Svgs'!BF94</f>
        <v>6040.41</v>
      </c>
      <c r="BE33" s="3">
        <f>'In-Service &amp; Deprec Svgs'!BG94</f>
        <v>6261.16</v>
      </c>
      <c r="BF33" s="3">
        <f>'In-Service &amp; Deprec Svgs'!BH94</f>
        <v>6481.9</v>
      </c>
      <c r="BG33" s="3">
        <f>'In-Service &amp; Deprec Svgs'!BI94</f>
        <v>6702.65</v>
      </c>
      <c r="BH33" s="3">
        <f>'In-Service &amp; Deprec Svgs'!BJ94</f>
        <v>6923.4</v>
      </c>
      <c r="BI33" s="3">
        <f>'In-Service &amp; Deprec Svgs'!BK94</f>
        <v>7144.14</v>
      </c>
      <c r="BJ33" s="3">
        <f>'In-Service &amp; Deprec Svgs'!BL94</f>
        <v>7364.89</v>
      </c>
      <c r="BK33" s="3">
        <f>'In-Service &amp; Deprec Svgs'!BM94</f>
        <v>7585.63</v>
      </c>
      <c r="BL33" s="3">
        <f>'In-Service &amp; Deprec Svgs'!BN94</f>
        <v>7806.38</v>
      </c>
      <c r="BM33" s="3">
        <f>'In-Service &amp; Deprec Svgs'!BO94</f>
        <v>8027.13</v>
      </c>
      <c r="BN33" s="3">
        <f>'In-Service &amp; Deprec Svgs'!BP94</f>
        <v>8247.8700000000008</v>
      </c>
      <c r="BO33" s="3">
        <f>'In-Service &amp; Deprec Svgs'!BR94</f>
        <v>8523.81</v>
      </c>
      <c r="BP33" s="3">
        <f>'In-Service &amp; Deprec Svgs'!BS94</f>
        <v>8799.74</v>
      </c>
      <c r="BQ33" s="3">
        <f>'In-Service &amp; Deprec Svgs'!BT94</f>
        <v>9075.67</v>
      </c>
      <c r="BR33" s="3">
        <f>'In-Service &amp; Deprec Svgs'!BU94</f>
        <v>9351.61</v>
      </c>
      <c r="BS33" s="3">
        <f>'In-Service &amp; Deprec Svgs'!BV94</f>
        <v>9627.5400000000009</v>
      </c>
      <c r="BT33" s="3">
        <f>'In-Service &amp; Deprec Svgs'!BW94</f>
        <v>9903.4699999999993</v>
      </c>
      <c r="BU33" s="3">
        <f>'In-Service &amp; Deprec Svgs'!BX94</f>
        <v>10179.4</v>
      </c>
      <c r="BV33" s="3">
        <f>'In-Service &amp; Deprec Svgs'!BY94</f>
        <v>10455.34</v>
      </c>
      <c r="BW33" s="3">
        <f>'In-Service &amp; Deprec Svgs'!BZ94</f>
        <v>10731.27</v>
      </c>
      <c r="BX33" s="3">
        <f>'In-Service &amp; Deprec Svgs'!CA94</f>
        <v>11007.2</v>
      </c>
      <c r="BY33" s="3">
        <f>'In-Service &amp; Deprec Svgs'!CB94</f>
        <v>11283.14</v>
      </c>
      <c r="BZ33" s="3">
        <f>'In-Service &amp; Deprec Svgs'!CC94</f>
        <v>11559.07</v>
      </c>
      <c r="CA33" s="3">
        <f>'In-Service &amp; Deprec Svgs'!CE94</f>
        <v>11803.47</v>
      </c>
      <c r="CB33" s="3">
        <f>'In-Service &amp; Deprec Svgs'!CF94</f>
        <v>12047.86</v>
      </c>
      <c r="CC33" s="3">
        <f>'In-Service &amp; Deprec Svgs'!CG94</f>
        <v>12292.26</v>
      </c>
      <c r="CD33" s="3">
        <f>'In-Service &amp; Deprec Svgs'!CH94</f>
        <v>12536.66</v>
      </c>
      <c r="CE33" s="3">
        <f>'In-Service &amp; Deprec Svgs'!CI94</f>
        <v>12781.06</v>
      </c>
      <c r="CF33" s="3">
        <f>'In-Service &amp; Deprec Svgs'!CJ94</f>
        <v>13025.46</v>
      </c>
      <c r="CG33" s="3">
        <f>'In-Service &amp; Deprec Svgs'!CK94</f>
        <v>13269.85</v>
      </c>
      <c r="CH33" s="3">
        <f>'In-Service &amp; Deprec Svgs'!CL94</f>
        <v>13514.25</v>
      </c>
      <c r="CI33" s="3">
        <f>'In-Service &amp; Deprec Svgs'!CM94</f>
        <v>13758.65</v>
      </c>
      <c r="CJ33" s="3">
        <f>'In-Service &amp; Deprec Svgs'!CN94</f>
        <v>14003.05</v>
      </c>
      <c r="CK33" s="3">
        <f>'In-Service &amp; Deprec Svgs'!CO94</f>
        <v>14247.44</v>
      </c>
      <c r="CL33" s="3">
        <f>'In-Service &amp; Deprec Svgs'!CP94</f>
        <v>14491.84</v>
      </c>
      <c r="CM33" s="3">
        <f>'In-Service &amp; Deprec Svgs'!CR94</f>
        <v>14886.03</v>
      </c>
      <c r="CN33" s="3">
        <f>'In-Service &amp; Deprec Svgs'!CS94</f>
        <v>15280.22</v>
      </c>
      <c r="CO33" s="3">
        <f>'In-Service &amp; Deprec Svgs'!CT94</f>
        <v>15674.41</v>
      </c>
      <c r="CP33" s="3">
        <f>'In-Service &amp; Deprec Svgs'!CU94</f>
        <v>16068.6</v>
      </c>
      <c r="CQ33" s="3">
        <f>'In-Service &amp; Deprec Svgs'!CV94</f>
        <v>16462.79</v>
      </c>
      <c r="CR33" s="3">
        <f>'In-Service &amp; Deprec Svgs'!CW94</f>
        <v>16856.98</v>
      </c>
      <c r="CS33" s="3">
        <f>'In-Service &amp; Deprec Svgs'!CX94</f>
        <v>17251.169999999998</v>
      </c>
      <c r="CT33" s="3">
        <f>'In-Service &amp; Deprec Svgs'!CY94</f>
        <v>17645.36</v>
      </c>
      <c r="CU33" s="3">
        <f>'In-Service &amp; Deprec Svgs'!CZ94</f>
        <v>18039.55</v>
      </c>
      <c r="CV33" s="3">
        <f>'In-Service &amp; Deprec Svgs'!DA94</f>
        <v>18433.740000000002</v>
      </c>
      <c r="CW33" s="3">
        <f>'In-Service &amp; Deprec Svgs'!DB94</f>
        <v>18827.93</v>
      </c>
      <c r="CX33" s="3">
        <f>'In-Service &amp; Deprec Svgs'!DC94</f>
        <v>19222.12</v>
      </c>
      <c r="CY33" s="3">
        <f>'In-Service &amp; Deprec Svgs'!DE94</f>
        <v>19335.61</v>
      </c>
      <c r="CZ33" s="3">
        <f>'In-Service &amp; Deprec Svgs'!DF94</f>
        <v>19449.09</v>
      </c>
      <c r="DA33" s="3">
        <f>'In-Service &amp; Deprec Svgs'!DG94</f>
        <v>19562.580000000002</v>
      </c>
      <c r="DB33" s="3">
        <f>'In-Service &amp; Deprec Svgs'!DH94</f>
        <v>19676.060000000001</v>
      </c>
      <c r="DC33" s="3">
        <f>'In-Service &amp; Deprec Svgs'!DI94</f>
        <v>19789.55</v>
      </c>
      <c r="DD33" s="3">
        <f>'In-Service &amp; Deprec Svgs'!DJ94</f>
        <v>19903.03</v>
      </c>
      <c r="DE33" s="3">
        <f>'In-Service &amp; Deprec Svgs'!DK94</f>
        <v>20016.52</v>
      </c>
      <c r="DF33" s="3">
        <f>'In-Service &amp; Deprec Svgs'!DL94</f>
        <v>20130</v>
      </c>
      <c r="DG33" s="3">
        <f>'In-Service &amp; Deprec Svgs'!DM94</f>
        <v>20243.490000000002</v>
      </c>
      <c r="DH33" s="3">
        <f>'In-Service &amp; Deprec Svgs'!DN94</f>
        <v>20356.97</v>
      </c>
      <c r="DI33" s="3">
        <f>'In-Service &amp; Deprec Svgs'!DO94</f>
        <v>20470.46</v>
      </c>
      <c r="DJ33" s="3">
        <f>'In-Service &amp; Deprec Svgs'!DP94</f>
        <v>20583.939999999999</v>
      </c>
      <c r="DK33" s="3">
        <f>'In-Service &amp; Deprec Svgs'!DR94</f>
        <v>21183.11</v>
      </c>
      <c r="DL33" s="3">
        <f>'In-Service &amp; Deprec Svgs'!DS94</f>
        <v>21782.28</v>
      </c>
      <c r="DM33" s="3">
        <f>'In-Service &amp; Deprec Svgs'!DT94</f>
        <v>22381.45</v>
      </c>
      <c r="DN33" s="3">
        <f>'In-Service &amp; Deprec Svgs'!DU94</f>
        <v>22980.62</v>
      </c>
      <c r="DO33" s="3">
        <f>'In-Service &amp; Deprec Svgs'!DV94</f>
        <v>23579.79</v>
      </c>
      <c r="DP33" s="3">
        <f>'In-Service &amp; Deprec Svgs'!DW94</f>
        <v>24178.95</v>
      </c>
      <c r="DQ33" s="3">
        <f>'In-Service &amp; Deprec Svgs'!DX94</f>
        <v>24778.12</v>
      </c>
      <c r="DR33" s="3">
        <f>'In-Service &amp; Deprec Svgs'!DY94</f>
        <v>25377.29</v>
      </c>
      <c r="DS33" s="3">
        <f>'In-Service &amp; Deprec Svgs'!DZ94</f>
        <v>25976.46</v>
      </c>
      <c r="DT33" s="3">
        <f>'In-Service &amp; Deprec Svgs'!EA94</f>
        <v>26575.63</v>
      </c>
      <c r="DU33" s="3">
        <f>'In-Service &amp; Deprec Svgs'!EB94</f>
        <v>27174.799999999999</v>
      </c>
      <c r="DV33" s="3">
        <f>'In-Service &amp; Deprec Svgs'!EC94</f>
        <v>27773.97</v>
      </c>
      <c r="DW33" s="11">
        <f t="shared" ref="DW33:DW38" si="134">SUM(G33:DV33)</f>
        <v>1152405.1499999999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Svgs'!E241</f>
        <v>0</v>
      </c>
      <c r="H34" s="3">
        <f>'In-Service &amp; Deprec Svgs'!F241</f>
        <v>0</v>
      </c>
      <c r="I34" s="3">
        <f>'In-Service &amp; Deprec Svgs'!G241</f>
        <v>0</v>
      </c>
      <c r="J34" s="3">
        <f>'In-Service &amp; Deprec Svgs'!H241</f>
        <v>0</v>
      </c>
      <c r="K34" s="3">
        <f>'In-Service &amp; Deprec Svgs'!I241</f>
        <v>0</v>
      </c>
      <c r="L34" s="3">
        <f>'In-Service &amp; Deprec Svgs'!J241</f>
        <v>0</v>
      </c>
      <c r="M34" s="3">
        <f>'In-Service &amp; Deprec Svgs'!K241</f>
        <v>0</v>
      </c>
      <c r="N34" s="3">
        <f>'In-Service &amp; Deprec Svgs'!L241</f>
        <v>0</v>
      </c>
      <c r="O34" s="3">
        <f>'In-Service &amp; Deprec Svgs'!M241</f>
        <v>0</v>
      </c>
      <c r="P34" s="3">
        <f>'In-Service &amp; Deprec Svgs'!N241</f>
        <v>0</v>
      </c>
      <c r="Q34" s="3">
        <f>'In-Service &amp; Deprec Svgs'!O241</f>
        <v>0</v>
      </c>
      <c r="R34" s="3">
        <f>'In-Service &amp; Deprec Svgs'!P241</f>
        <v>0</v>
      </c>
      <c r="S34" s="3">
        <f>'In-Service &amp; Deprec Svgs'!R241</f>
        <v>0</v>
      </c>
      <c r="T34" s="3">
        <f>'In-Service &amp; Deprec Svgs'!S241</f>
        <v>0</v>
      </c>
      <c r="U34" s="3">
        <f>'In-Service &amp; Deprec Svgs'!T241</f>
        <v>0</v>
      </c>
      <c r="V34" s="3">
        <f>'In-Service &amp; Deprec Svgs'!U241</f>
        <v>0</v>
      </c>
      <c r="W34" s="3">
        <f>'In-Service &amp; Deprec Svgs'!V241</f>
        <v>0</v>
      </c>
      <c r="X34" s="3">
        <f>'In-Service &amp; Deprec Svgs'!W241</f>
        <v>0</v>
      </c>
      <c r="Y34" s="3">
        <f>'In-Service &amp; Deprec Svgs'!X241</f>
        <v>0</v>
      </c>
      <c r="Z34" s="3">
        <f>'In-Service &amp; Deprec Svgs'!Y241</f>
        <v>0</v>
      </c>
      <c r="AA34" s="3">
        <f>'In-Service &amp; Deprec Svgs'!Z241</f>
        <v>0</v>
      </c>
      <c r="AB34" s="3">
        <f>'In-Service &amp; Deprec Svgs'!AA241</f>
        <v>0</v>
      </c>
      <c r="AC34" s="3">
        <f>'In-Service &amp; Deprec Svgs'!AB241</f>
        <v>0</v>
      </c>
      <c r="AD34" s="3">
        <f>'In-Service &amp; Deprec Svgs'!AC241</f>
        <v>0</v>
      </c>
      <c r="AE34" s="3">
        <f>'In-Service &amp; Deprec Svgs'!AE241</f>
        <v>0</v>
      </c>
      <c r="AF34" s="3">
        <f>'In-Service &amp; Deprec Svgs'!AF241</f>
        <v>0</v>
      </c>
      <c r="AG34" s="3">
        <f>'In-Service &amp; Deprec Svgs'!AG241</f>
        <v>0</v>
      </c>
      <c r="AH34" s="3">
        <f>'In-Service &amp; Deprec Svgs'!AH241</f>
        <v>0</v>
      </c>
      <c r="AI34" s="3">
        <f>'In-Service &amp; Deprec Svgs'!AI241</f>
        <v>0</v>
      </c>
      <c r="AJ34" s="3">
        <f>'In-Service &amp; Deprec Svgs'!AJ241</f>
        <v>0</v>
      </c>
      <c r="AK34" s="3">
        <f>'In-Service &amp; Deprec Svgs'!AK241</f>
        <v>0</v>
      </c>
      <c r="AL34" s="3">
        <f>'In-Service &amp; Deprec Svgs'!AL241</f>
        <v>0</v>
      </c>
      <c r="AM34" s="3">
        <f>'In-Service &amp; Deprec Svgs'!AM241</f>
        <v>0</v>
      </c>
      <c r="AN34" s="3">
        <f>'In-Service &amp; Deprec Svgs'!AN241</f>
        <v>0</v>
      </c>
      <c r="AO34" s="3">
        <f>'In-Service &amp; Deprec Svgs'!AO241</f>
        <v>0</v>
      </c>
      <c r="AP34" s="3">
        <f>'In-Service &amp; Deprec Svgs'!AP241</f>
        <v>0</v>
      </c>
      <c r="AQ34" s="3">
        <f>'In-Service &amp; Deprec Svgs'!AR241</f>
        <v>0</v>
      </c>
      <c r="AR34" s="3">
        <f>'In-Service &amp; Deprec Svgs'!AS241</f>
        <v>0</v>
      </c>
      <c r="AS34" s="3">
        <f>'In-Service &amp; Deprec Svgs'!AT241</f>
        <v>0</v>
      </c>
      <c r="AT34" s="3">
        <f>'In-Service &amp; Deprec Svgs'!AU241</f>
        <v>0</v>
      </c>
      <c r="AU34" s="3">
        <f>'In-Service &amp; Deprec Svgs'!AV241</f>
        <v>0</v>
      </c>
      <c r="AV34" s="3">
        <f>'In-Service &amp; Deprec Svgs'!AW241</f>
        <v>0</v>
      </c>
      <c r="AW34" s="3">
        <f>'In-Service &amp; Deprec Svgs'!AX241</f>
        <v>0</v>
      </c>
      <c r="AX34" s="3">
        <f>'In-Service &amp; Deprec Svgs'!AY241</f>
        <v>0</v>
      </c>
      <c r="AY34" s="3">
        <f>'In-Service &amp; Deprec Svgs'!AZ241</f>
        <v>0</v>
      </c>
      <c r="AZ34" s="3">
        <f>'In-Service &amp; Deprec Svgs'!BA241</f>
        <v>0</v>
      </c>
      <c r="BA34" s="3">
        <f>'In-Service &amp; Deprec Svgs'!BB241</f>
        <v>0</v>
      </c>
      <c r="BB34" s="3">
        <f>'In-Service &amp; Deprec Svgs'!BC241</f>
        <v>0</v>
      </c>
      <c r="BC34" s="3">
        <f>'In-Service &amp; Deprec Svgs'!BE241</f>
        <v>0</v>
      </c>
      <c r="BD34" s="3">
        <f>'In-Service &amp; Deprec Svgs'!BF241</f>
        <v>0</v>
      </c>
      <c r="BE34" s="3">
        <f>'In-Service &amp; Deprec Svgs'!BG241</f>
        <v>0</v>
      </c>
      <c r="BF34" s="3">
        <f>'In-Service &amp; Deprec Svgs'!BH241</f>
        <v>0</v>
      </c>
      <c r="BG34" s="3">
        <f>'In-Service &amp; Deprec Svgs'!BI241</f>
        <v>0</v>
      </c>
      <c r="BH34" s="3">
        <f>'In-Service &amp; Deprec Svgs'!BJ241</f>
        <v>0</v>
      </c>
      <c r="BI34" s="3">
        <f>'In-Service &amp; Deprec Svgs'!BK241</f>
        <v>0</v>
      </c>
      <c r="BJ34" s="3">
        <f>'In-Service &amp; Deprec Svgs'!BL241</f>
        <v>0</v>
      </c>
      <c r="BK34" s="3">
        <f>'In-Service &amp; Deprec Svgs'!BM241</f>
        <v>0</v>
      </c>
      <c r="BL34" s="3">
        <f>'In-Service &amp; Deprec Svgs'!BN241</f>
        <v>0</v>
      </c>
      <c r="BM34" s="3">
        <f>'In-Service &amp; Deprec Svgs'!BO241</f>
        <v>0</v>
      </c>
      <c r="BN34" s="3">
        <f>'In-Service &amp; Deprec Svgs'!BP241</f>
        <v>0</v>
      </c>
      <c r="BO34" s="3">
        <f>'In-Service &amp; Deprec Svgs'!BR241</f>
        <v>0</v>
      </c>
      <c r="BP34" s="3">
        <f>'In-Service &amp; Deprec Svgs'!BS241</f>
        <v>0</v>
      </c>
      <c r="BQ34" s="3">
        <f>'In-Service &amp; Deprec Svgs'!BT241</f>
        <v>0</v>
      </c>
      <c r="BR34" s="3">
        <f>'In-Service &amp; Deprec Svgs'!BU241</f>
        <v>0</v>
      </c>
      <c r="BS34" s="3">
        <f>'In-Service &amp; Deprec Svgs'!BV241</f>
        <v>0</v>
      </c>
      <c r="BT34" s="3">
        <f>'In-Service &amp; Deprec Svgs'!BW241</f>
        <v>0</v>
      </c>
      <c r="BU34" s="3">
        <f>'In-Service &amp; Deprec Svgs'!BX241</f>
        <v>0</v>
      </c>
      <c r="BV34" s="3">
        <f>'In-Service &amp; Deprec Svgs'!BY241</f>
        <v>0</v>
      </c>
      <c r="BW34" s="3">
        <f>'In-Service &amp; Deprec Svgs'!BZ241</f>
        <v>0</v>
      </c>
      <c r="BX34" s="3">
        <f>'In-Service &amp; Deprec Svgs'!CA241</f>
        <v>0</v>
      </c>
      <c r="BY34" s="3">
        <f>'In-Service &amp; Deprec Svgs'!CB241</f>
        <v>0</v>
      </c>
      <c r="BZ34" s="3">
        <f>'In-Service &amp; Deprec Svgs'!CC241</f>
        <v>0</v>
      </c>
      <c r="CA34" s="3">
        <f>'In-Service &amp; Deprec Svgs'!CE241</f>
        <v>0</v>
      </c>
      <c r="CB34" s="3">
        <f>'In-Service &amp; Deprec Svgs'!CF241</f>
        <v>0</v>
      </c>
      <c r="CC34" s="3">
        <f>'In-Service &amp; Deprec Svgs'!CG241</f>
        <v>0</v>
      </c>
      <c r="CD34" s="3">
        <f>'In-Service &amp; Deprec Svgs'!CH241</f>
        <v>0</v>
      </c>
      <c r="CE34" s="3">
        <f>'In-Service &amp; Deprec Svgs'!CI241</f>
        <v>0</v>
      </c>
      <c r="CF34" s="3">
        <f>'In-Service &amp; Deprec Svgs'!CJ241</f>
        <v>0</v>
      </c>
      <c r="CG34" s="3">
        <f>'In-Service &amp; Deprec Svgs'!CK241</f>
        <v>0</v>
      </c>
      <c r="CH34" s="3">
        <f>'In-Service &amp; Deprec Svgs'!CL241</f>
        <v>0</v>
      </c>
      <c r="CI34" s="3">
        <f>'In-Service &amp; Deprec Svgs'!CM241</f>
        <v>0</v>
      </c>
      <c r="CJ34" s="3">
        <f>'In-Service &amp; Deprec Svgs'!CN241</f>
        <v>0</v>
      </c>
      <c r="CK34" s="3">
        <f>'In-Service &amp; Deprec Svgs'!CO241</f>
        <v>0</v>
      </c>
      <c r="CL34" s="3">
        <f>'In-Service &amp; Deprec Svgs'!CP241</f>
        <v>0</v>
      </c>
      <c r="CM34" s="3">
        <f>'In-Service &amp; Deprec Svgs'!CR241</f>
        <v>0</v>
      </c>
      <c r="CN34" s="3">
        <f>'In-Service &amp; Deprec Svgs'!CS241</f>
        <v>0</v>
      </c>
      <c r="CO34" s="3">
        <f>'In-Service &amp; Deprec Svgs'!CT241</f>
        <v>0</v>
      </c>
      <c r="CP34" s="3">
        <f>'In-Service &amp; Deprec Svgs'!CU241</f>
        <v>0</v>
      </c>
      <c r="CQ34" s="3">
        <f>'In-Service &amp; Deprec Svgs'!CV241</f>
        <v>0</v>
      </c>
      <c r="CR34" s="3">
        <f>'In-Service &amp; Deprec Svgs'!CW241</f>
        <v>0</v>
      </c>
      <c r="CS34" s="3">
        <f>'In-Service &amp; Deprec Svgs'!CX241</f>
        <v>0</v>
      </c>
      <c r="CT34" s="3">
        <f>'In-Service &amp; Deprec Svgs'!CY241</f>
        <v>0</v>
      </c>
      <c r="CU34" s="3">
        <f>'In-Service &amp; Deprec Svgs'!CZ241</f>
        <v>0</v>
      </c>
      <c r="CV34" s="3">
        <f>'In-Service &amp; Deprec Svgs'!DA241</f>
        <v>0</v>
      </c>
      <c r="CW34" s="3">
        <f>'In-Service &amp; Deprec Svgs'!DB241</f>
        <v>0</v>
      </c>
      <c r="CX34" s="3">
        <f>'In-Service &amp; Deprec Svgs'!DC241</f>
        <v>0</v>
      </c>
      <c r="CY34" s="3">
        <f>'In-Service &amp; Deprec Svgs'!DE241</f>
        <v>0</v>
      </c>
      <c r="CZ34" s="3">
        <f>'In-Service &amp; Deprec Svgs'!DF241</f>
        <v>0</v>
      </c>
      <c r="DA34" s="3">
        <f>'In-Service &amp; Deprec Svgs'!DG241</f>
        <v>0</v>
      </c>
      <c r="DB34" s="3">
        <f>'In-Service &amp; Deprec Svgs'!DH241</f>
        <v>0</v>
      </c>
      <c r="DC34" s="3">
        <f>'In-Service &amp; Deprec Svgs'!DI241</f>
        <v>0</v>
      </c>
      <c r="DD34" s="3">
        <f>'In-Service &amp; Deprec Svgs'!DJ241</f>
        <v>0</v>
      </c>
      <c r="DE34" s="3">
        <f>'In-Service &amp; Deprec Svgs'!DK241</f>
        <v>0</v>
      </c>
      <c r="DF34" s="3">
        <f>'In-Service &amp; Deprec Svgs'!DL241</f>
        <v>0</v>
      </c>
      <c r="DG34" s="3">
        <f>'In-Service &amp; Deprec Svgs'!DM241</f>
        <v>0</v>
      </c>
      <c r="DH34" s="3">
        <f>'In-Service &amp; Deprec Svgs'!DN241</f>
        <v>0</v>
      </c>
      <c r="DI34" s="3">
        <f>'In-Service &amp; Deprec Svgs'!DO241</f>
        <v>0</v>
      </c>
      <c r="DJ34" s="3">
        <f>'In-Service &amp; Deprec Svgs'!DP241</f>
        <v>0</v>
      </c>
      <c r="DK34" s="3">
        <f>'In-Service &amp; Deprec Svgs'!DR241</f>
        <v>0</v>
      </c>
      <c r="DL34" s="3">
        <f>'In-Service &amp; Deprec Svgs'!DS241</f>
        <v>0</v>
      </c>
      <c r="DM34" s="3">
        <f>'In-Service &amp; Deprec Svgs'!DT241</f>
        <v>0</v>
      </c>
      <c r="DN34" s="3">
        <f>'In-Service &amp; Deprec Svgs'!DU241</f>
        <v>0</v>
      </c>
      <c r="DO34" s="3">
        <f>'In-Service &amp; Deprec Svgs'!DV241</f>
        <v>0</v>
      </c>
      <c r="DP34" s="3">
        <f>'In-Service &amp; Deprec Svgs'!DW241</f>
        <v>0</v>
      </c>
      <c r="DQ34" s="3">
        <f>'In-Service &amp; Deprec Svgs'!DX241</f>
        <v>0</v>
      </c>
      <c r="DR34" s="3">
        <f>'In-Service &amp; Deprec Svgs'!DY241</f>
        <v>0</v>
      </c>
      <c r="DS34" s="3">
        <f>'In-Service &amp; Deprec Svgs'!DZ241</f>
        <v>0</v>
      </c>
      <c r="DT34" s="3">
        <f>'In-Service &amp; Deprec Svgs'!EA241</f>
        <v>0</v>
      </c>
      <c r="DU34" s="3">
        <f>'In-Service &amp; Deprec Svgs'!EB241</f>
        <v>0</v>
      </c>
      <c r="DV34" s="3">
        <f>'In-Service &amp; Deprec Svgs'!EC241</f>
        <v>0</v>
      </c>
      <c r="DW34" s="11">
        <f t="shared" si="134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134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134"/>
        <v>0</v>
      </c>
      <c r="EC36" s="72" t="s">
        <v>187</v>
      </c>
      <c r="ED36" s="3">
        <f>ED35</f>
        <v>0</v>
      </c>
      <c r="EE36" s="31">
        <f t="shared" ref="EE36:EE46" si="135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136">ROUND(((0.01675*($F$23-$F$22))/12),0)</f>
        <v>0</v>
      </c>
      <c r="I37" s="3">
        <f t="shared" si="136"/>
        <v>0</v>
      </c>
      <c r="J37" s="3">
        <f t="shared" si="136"/>
        <v>0</v>
      </c>
      <c r="K37" s="3">
        <f t="shared" si="136"/>
        <v>0</v>
      </c>
      <c r="L37" s="3">
        <f t="shared" si="136"/>
        <v>0</v>
      </c>
      <c r="M37" s="3">
        <f t="shared" si="136"/>
        <v>0</v>
      </c>
      <c r="N37" s="3">
        <f t="shared" si="136"/>
        <v>0</v>
      </c>
      <c r="O37" s="3">
        <f t="shared" si="136"/>
        <v>0</v>
      </c>
      <c r="P37" s="3">
        <f t="shared" si="136"/>
        <v>0</v>
      </c>
      <c r="Q37" s="3">
        <f t="shared" si="136"/>
        <v>0</v>
      </c>
      <c r="R37" s="3">
        <f>ROUND(((0.01675*($F$23-$F$22))),0)-SUM(G37:Q37)</f>
        <v>0</v>
      </c>
      <c r="S37" s="3">
        <f>ROUND(((0.01675*($R$23-$R$22))/12),0)</f>
        <v>0</v>
      </c>
      <c r="T37" s="3">
        <f t="shared" ref="T37:AC37" si="137">ROUND(((0.01675*($R$23-$R$22))/12),0)</f>
        <v>0</v>
      </c>
      <c r="U37" s="3">
        <f t="shared" si="137"/>
        <v>0</v>
      </c>
      <c r="V37" s="3">
        <f t="shared" si="137"/>
        <v>0</v>
      </c>
      <c r="W37" s="3">
        <f t="shared" si="137"/>
        <v>0</v>
      </c>
      <c r="X37" s="3">
        <f t="shared" si="137"/>
        <v>0</v>
      </c>
      <c r="Y37" s="3">
        <f t="shared" si="137"/>
        <v>0</v>
      </c>
      <c r="Z37" s="3">
        <f t="shared" si="137"/>
        <v>0</v>
      </c>
      <c r="AA37" s="3">
        <f t="shared" si="137"/>
        <v>0</v>
      </c>
      <c r="AB37" s="3">
        <f t="shared" si="137"/>
        <v>0</v>
      </c>
      <c r="AC37" s="3">
        <f t="shared" si="137"/>
        <v>0</v>
      </c>
      <c r="AD37" s="3">
        <f>ROUND(((0.01675*($R$23-$R$22))),0)-SUM(S37:AC37)</f>
        <v>0</v>
      </c>
      <c r="AE37" s="3">
        <f>ROUND(((0.01675*($AD$23-$AD$22))/12),0)</f>
        <v>0</v>
      </c>
      <c r="AF37" s="3">
        <f t="shared" ref="AF37:AO37" si="138">ROUND(((0.01675*($AD$23-$AD$22))/12),0)</f>
        <v>0</v>
      </c>
      <c r="AG37" s="3">
        <f t="shared" si="138"/>
        <v>0</v>
      </c>
      <c r="AH37" s="3">
        <f t="shared" si="138"/>
        <v>0</v>
      </c>
      <c r="AI37" s="3">
        <f t="shared" si="138"/>
        <v>0</v>
      </c>
      <c r="AJ37" s="3">
        <f t="shared" si="138"/>
        <v>0</v>
      </c>
      <c r="AK37" s="3">
        <f t="shared" si="138"/>
        <v>0</v>
      </c>
      <c r="AL37" s="3">
        <f t="shared" si="138"/>
        <v>0</v>
      </c>
      <c r="AM37" s="3">
        <f t="shared" si="138"/>
        <v>0</v>
      </c>
      <c r="AN37" s="3">
        <f t="shared" si="138"/>
        <v>0</v>
      </c>
      <c r="AO37" s="3">
        <f t="shared" si="138"/>
        <v>0</v>
      </c>
      <c r="AP37" s="3">
        <f>ROUND(((0.01675*($AD$23-$AD$22))),0)-SUM(AE37:AO37)</f>
        <v>0</v>
      </c>
      <c r="AQ37" s="3">
        <f>ROUND(((0.01675*($AP$23-$AP$22))/12),0)</f>
        <v>1224</v>
      </c>
      <c r="AR37" s="3">
        <f t="shared" ref="AR37:BA37" si="139">ROUND(((0.01675*($AP$23-$AP$22))/12),0)</f>
        <v>1224</v>
      </c>
      <c r="AS37" s="3">
        <f t="shared" si="139"/>
        <v>1224</v>
      </c>
      <c r="AT37" s="3">
        <f t="shared" si="139"/>
        <v>1224</v>
      </c>
      <c r="AU37" s="3">
        <f t="shared" si="139"/>
        <v>1224</v>
      </c>
      <c r="AV37" s="3">
        <f t="shared" si="139"/>
        <v>1224</v>
      </c>
      <c r="AW37" s="3">
        <f t="shared" si="139"/>
        <v>1224</v>
      </c>
      <c r="AX37" s="3">
        <f t="shared" si="139"/>
        <v>1224</v>
      </c>
      <c r="AY37" s="3">
        <f t="shared" si="139"/>
        <v>1224</v>
      </c>
      <c r="AZ37" s="3">
        <f t="shared" si="139"/>
        <v>1224</v>
      </c>
      <c r="BA37" s="3">
        <f t="shared" si="139"/>
        <v>1224</v>
      </c>
      <c r="BB37" s="3">
        <f>ROUND(((0.01675*($AP$23-$AP$22))),0)-SUM(AQ37:BA37)</f>
        <v>1227</v>
      </c>
      <c r="BC37" s="3">
        <f>ROUND(((0.01675*($BB$23-$BB$22))/12),0)</f>
        <v>4166</v>
      </c>
      <c r="BD37" s="3">
        <f t="shared" ref="BD37:BL37" si="140">ROUND(((0.01675*($BB$23-$BB$22))/12),0)</f>
        <v>4166</v>
      </c>
      <c r="BE37" s="3">
        <f t="shared" si="140"/>
        <v>4166</v>
      </c>
      <c r="BF37" s="3">
        <f t="shared" si="140"/>
        <v>4166</v>
      </c>
      <c r="BG37" s="3">
        <f t="shared" si="140"/>
        <v>4166</v>
      </c>
      <c r="BH37" s="3">
        <f t="shared" si="140"/>
        <v>4166</v>
      </c>
      <c r="BI37" s="3">
        <f t="shared" si="140"/>
        <v>4166</v>
      </c>
      <c r="BJ37" s="3">
        <f t="shared" si="140"/>
        <v>4166</v>
      </c>
      <c r="BK37" s="3">
        <f t="shared" si="140"/>
        <v>4166</v>
      </c>
      <c r="BL37" s="3">
        <f t="shared" si="140"/>
        <v>4166</v>
      </c>
      <c r="BM37" s="3">
        <f>ROUND(((0.01675*($BB$23-$BB$22))/12),0)</f>
        <v>4166</v>
      </c>
      <c r="BN37" s="3">
        <f>ROUND(((0.01675*($BB$23-$BB$22))),0)-SUM(BC37:BM37)</f>
        <v>4165</v>
      </c>
      <c r="BO37" s="3">
        <f>ROUND(((0.01675*($BN$23-$BN$22))/12),0)</f>
        <v>6017</v>
      </c>
      <c r="BP37" s="3">
        <f t="shared" ref="BP37:BY37" si="141">ROUND(((0.01675*($BN$23-$BN$22))/12),0)</f>
        <v>6017</v>
      </c>
      <c r="BQ37" s="3">
        <f t="shared" si="141"/>
        <v>6017</v>
      </c>
      <c r="BR37" s="3">
        <f t="shared" si="141"/>
        <v>6017</v>
      </c>
      <c r="BS37" s="3">
        <f t="shared" si="141"/>
        <v>6017</v>
      </c>
      <c r="BT37" s="3">
        <f t="shared" si="141"/>
        <v>6017</v>
      </c>
      <c r="BU37" s="3">
        <f t="shared" si="141"/>
        <v>6017</v>
      </c>
      <c r="BV37" s="3">
        <f t="shared" si="141"/>
        <v>6017</v>
      </c>
      <c r="BW37" s="3">
        <f t="shared" si="141"/>
        <v>6017</v>
      </c>
      <c r="BX37" s="3">
        <f t="shared" si="141"/>
        <v>6017</v>
      </c>
      <c r="BY37" s="3">
        <f t="shared" si="141"/>
        <v>6017</v>
      </c>
      <c r="BZ37" s="3">
        <f>ROUND(((0.01675*($BN$23-$BN$22))),0)-SUM(BO37:BY37)</f>
        <v>6022</v>
      </c>
      <c r="CA37" s="3">
        <f>ROUND(((0.01675*($BZ$23-$BZ$22))/12),0)</f>
        <v>8238</v>
      </c>
      <c r="CB37" s="3">
        <f t="shared" ref="CB37:CK37" si="142">ROUND(((0.01675*($BZ$23-$BZ$22))/12),0)</f>
        <v>8238</v>
      </c>
      <c r="CC37" s="3">
        <f t="shared" si="142"/>
        <v>8238</v>
      </c>
      <c r="CD37" s="3">
        <f t="shared" si="142"/>
        <v>8238</v>
      </c>
      <c r="CE37" s="3">
        <f t="shared" si="142"/>
        <v>8238</v>
      </c>
      <c r="CF37" s="3">
        <f t="shared" si="142"/>
        <v>8238</v>
      </c>
      <c r="CG37" s="3">
        <f t="shared" si="142"/>
        <v>8238</v>
      </c>
      <c r="CH37" s="3">
        <f t="shared" si="142"/>
        <v>8238</v>
      </c>
      <c r="CI37" s="3">
        <f t="shared" si="142"/>
        <v>8238</v>
      </c>
      <c r="CJ37" s="3">
        <f t="shared" si="142"/>
        <v>8238</v>
      </c>
      <c r="CK37" s="3">
        <f t="shared" si="142"/>
        <v>8238</v>
      </c>
      <c r="CL37" s="3">
        <f>ROUND(((0.01675*($BZ$23-$BZ$22))),0)-SUM(CA37:CK37)</f>
        <v>8234</v>
      </c>
      <c r="CM37" s="3">
        <f>ROUND(((0.01675*($CL$23-$CL$22))/12),0)</f>
        <v>10262</v>
      </c>
      <c r="CN37" s="3">
        <f t="shared" ref="CN37:CW37" si="143">ROUND(((0.01675*($CL$23-$CL$22))/12),0)</f>
        <v>10262</v>
      </c>
      <c r="CO37" s="3">
        <f t="shared" si="143"/>
        <v>10262</v>
      </c>
      <c r="CP37" s="3">
        <f t="shared" si="143"/>
        <v>10262</v>
      </c>
      <c r="CQ37" s="3">
        <f t="shared" si="143"/>
        <v>10262</v>
      </c>
      <c r="CR37" s="3">
        <f t="shared" si="143"/>
        <v>10262</v>
      </c>
      <c r="CS37" s="3">
        <f t="shared" si="143"/>
        <v>10262</v>
      </c>
      <c r="CT37" s="3">
        <f t="shared" si="143"/>
        <v>10262</v>
      </c>
      <c r="CU37" s="3">
        <f t="shared" si="143"/>
        <v>10262</v>
      </c>
      <c r="CV37" s="3">
        <f t="shared" si="143"/>
        <v>10262</v>
      </c>
      <c r="CW37" s="3">
        <f t="shared" si="143"/>
        <v>10262</v>
      </c>
      <c r="CX37" s="3">
        <f>ROUND(((0.01675*($CL$23-$CL$22))),0)-SUM(CM37:CW37)</f>
        <v>10266</v>
      </c>
      <c r="CY37" s="3">
        <f>ROUND(((0.01675*($CX$23-$CX$22))/12),0)</f>
        <v>13217</v>
      </c>
      <c r="CZ37" s="3">
        <f t="shared" ref="CZ37:DI37" si="144">ROUND(((0.01675*($CX$23-$CX$22))/12),0)</f>
        <v>13217</v>
      </c>
      <c r="DA37" s="3">
        <f t="shared" si="144"/>
        <v>13217</v>
      </c>
      <c r="DB37" s="3">
        <f t="shared" si="144"/>
        <v>13217</v>
      </c>
      <c r="DC37" s="3">
        <f t="shared" si="144"/>
        <v>13217</v>
      </c>
      <c r="DD37" s="3">
        <f t="shared" si="144"/>
        <v>13217</v>
      </c>
      <c r="DE37" s="3">
        <f t="shared" si="144"/>
        <v>13217</v>
      </c>
      <c r="DF37" s="3">
        <f t="shared" si="144"/>
        <v>13217</v>
      </c>
      <c r="DG37" s="3">
        <f t="shared" si="144"/>
        <v>13217</v>
      </c>
      <c r="DH37" s="3">
        <f t="shared" si="144"/>
        <v>13217</v>
      </c>
      <c r="DI37" s="3">
        <f t="shared" si="144"/>
        <v>13217</v>
      </c>
      <c r="DJ37" s="3">
        <f>ROUND(((0.01675*($CX$23-$CX$22))),0)-SUM(CY37:DI37)</f>
        <v>13219</v>
      </c>
      <c r="DK37" s="3">
        <f>ROUND(((0.01675*($DJ$23-$DJ$22))/12),0)</f>
        <v>14228</v>
      </c>
      <c r="DL37" s="3">
        <f t="shared" ref="DL37:DU37" si="145">ROUND(((0.01675*($DJ$23-$DJ$22))/12),0)</f>
        <v>14228</v>
      </c>
      <c r="DM37" s="3">
        <f t="shared" si="145"/>
        <v>14228</v>
      </c>
      <c r="DN37" s="3">
        <f t="shared" si="145"/>
        <v>14228</v>
      </c>
      <c r="DO37" s="3">
        <f t="shared" si="145"/>
        <v>14228</v>
      </c>
      <c r="DP37" s="3">
        <f t="shared" si="145"/>
        <v>14228</v>
      </c>
      <c r="DQ37" s="3">
        <f t="shared" si="145"/>
        <v>14228</v>
      </c>
      <c r="DR37" s="3">
        <f t="shared" si="145"/>
        <v>14228</v>
      </c>
      <c r="DS37" s="3">
        <f t="shared" si="145"/>
        <v>14228</v>
      </c>
      <c r="DT37" s="3">
        <f t="shared" si="145"/>
        <v>14228</v>
      </c>
      <c r="DU37" s="3">
        <f t="shared" si="145"/>
        <v>14228</v>
      </c>
      <c r="DV37" s="3">
        <f>ROUND(((0.01675*($DJ$23-$DJ$22))),0)-SUM(DK37:DU37)</f>
        <v>14231</v>
      </c>
      <c r="DW37" s="11">
        <f t="shared" si="134"/>
        <v>688236</v>
      </c>
      <c r="EC37" s="72" t="s">
        <v>200</v>
      </c>
      <c r="ED37" s="3">
        <f t="shared" ref="ED37:ED46" si="146">ED36</f>
        <v>0</v>
      </c>
      <c r="EE37" s="31">
        <f t="shared" si="135"/>
        <v>2.8333333333333335E-3</v>
      </c>
      <c r="EF37" s="3">
        <f t="shared" ref="EF37:EF46" si="147">ROUND((ED36*EE37),0)</f>
        <v>0</v>
      </c>
      <c r="EG37" s="3">
        <f t="shared" ref="EG37:EG46" si="148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134"/>
        <v>0</v>
      </c>
      <c r="EC38" s="72" t="s">
        <v>201</v>
      </c>
      <c r="ED38" s="3">
        <f t="shared" si="146"/>
        <v>0</v>
      </c>
      <c r="EE38" s="31">
        <f t="shared" si="135"/>
        <v>2.8333333333333335E-3</v>
      </c>
      <c r="EF38" s="3">
        <f t="shared" si="147"/>
        <v>0</v>
      </c>
      <c r="EG38" s="3">
        <f t="shared" si="148"/>
        <v>0</v>
      </c>
    </row>
    <row r="39" spans="1:140" x14ac:dyDescent="0.25">
      <c r="A39" s="49"/>
      <c r="DW39" s="17"/>
      <c r="EC39" s="72" t="s">
        <v>202</v>
      </c>
      <c r="ED39" s="3">
        <f t="shared" si="146"/>
        <v>0</v>
      </c>
      <c r="EE39" s="31">
        <f t="shared" si="135"/>
        <v>2.8333333333333335E-3</v>
      </c>
      <c r="EF39" s="3">
        <f t="shared" si="147"/>
        <v>0</v>
      </c>
      <c r="EG39" s="3">
        <f t="shared" si="148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149">ROUND(+G28+G29+G33+G34+G35+G36+G37+G38,0)</f>
        <v>0</v>
      </c>
      <c r="H40" s="3">
        <f t="shared" si="149"/>
        <v>0</v>
      </c>
      <c r="I40" s="3">
        <f t="shared" si="149"/>
        <v>0</v>
      </c>
      <c r="J40" s="3">
        <f t="shared" si="149"/>
        <v>0</v>
      </c>
      <c r="K40" s="3">
        <f t="shared" si="149"/>
        <v>0</v>
      </c>
      <c r="L40" s="3">
        <f t="shared" si="149"/>
        <v>0</v>
      </c>
      <c r="M40" s="3">
        <f t="shared" si="149"/>
        <v>0</v>
      </c>
      <c r="N40" s="3">
        <f t="shared" si="149"/>
        <v>0</v>
      </c>
      <c r="O40" s="3">
        <f t="shared" si="149"/>
        <v>0</v>
      </c>
      <c r="P40" s="3">
        <f t="shared" si="149"/>
        <v>0</v>
      </c>
      <c r="Q40" s="3">
        <f t="shared" si="149"/>
        <v>0</v>
      </c>
      <c r="R40" s="3">
        <f t="shared" si="149"/>
        <v>0</v>
      </c>
      <c r="S40" s="3">
        <f t="shared" si="149"/>
        <v>165</v>
      </c>
      <c r="T40" s="3">
        <f t="shared" si="149"/>
        <v>494</v>
      </c>
      <c r="U40" s="3">
        <f t="shared" si="149"/>
        <v>659</v>
      </c>
      <c r="V40" s="3">
        <f t="shared" si="149"/>
        <v>659</v>
      </c>
      <c r="W40" s="3">
        <f t="shared" si="149"/>
        <v>659</v>
      </c>
      <c r="X40" s="3">
        <f t="shared" si="149"/>
        <v>659</v>
      </c>
      <c r="Y40" s="3">
        <f t="shared" si="149"/>
        <v>659</v>
      </c>
      <c r="Z40" s="3">
        <f t="shared" si="149"/>
        <v>659</v>
      </c>
      <c r="AA40" s="3">
        <f t="shared" si="149"/>
        <v>659</v>
      </c>
      <c r="AB40" s="3">
        <f t="shared" si="149"/>
        <v>1649</v>
      </c>
      <c r="AC40" s="3">
        <f t="shared" si="149"/>
        <v>3628</v>
      </c>
      <c r="AD40" s="3">
        <f t="shared" si="149"/>
        <v>4617</v>
      </c>
      <c r="AE40" s="3">
        <f t="shared" si="149"/>
        <v>5228</v>
      </c>
      <c r="AF40" s="3">
        <f t="shared" si="149"/>
        <v>6570</v>
      </c>
      <c r="AG40" s="3">
        <f t="shared" si="149"/>
        <v>7912</v>
      </c>
      <c r="AH40" s="3">
        <f t="shared" si="149"/>
        <v>9253</v>
      </c>
      <c r="AI40" s="3">
        <f t="shared" si="149"/>
        <v>10593</v>
      </c>
      <c r="AJ40" s="3">
        <f t="shared" si="149"/>
        <v>11932</v>
      </c>
      <c r="AK40" s="3">
        <f t="shared" si="149"/>
        <v>13271</v>
      </c>
      <c r="AL40" s="3">
        <f t="shared" si="149"/>
        <v>14608</v>
      </c>
      <c r="AM40" s="3">
        <f t="shared" si="149"/>
        <v>15945</v>
      </c>
      <c r="AN40" s="3">
        <f t="shared" si="149"/>
        <v>17281</v>
      </c>
      <c r="AO40" s="3">
        <f t="shared" si="149"/>
        <v>18616</v>
      </c>
      <c r="AP40" s="3">
        <f t="shared" si="149"/>
        <v>19951</v>
      </c>
      <c r="AQ40" s="3">
        <f t="shared" si="149"/>
        <v>22509</v>
      </c>
      <c r="AR40" s="3">
        <f t="shared" si="149"/>
        <v>23612</v>
      </c>
      <c r="AS40" s="3">
        <f t="shared" si="149"/>
        <v>24711</v>
      </c>
      <c r="AT40" s="3">
        <f t="shared" si="149"/>
        <v>25809</v>
      </c>
      <c r="AU40" s="3">
        <f t="shared" si="149"/>
        <v>26904</v>
      </c>
      <c r="AV40" s="3">
        <f t="shared" si="149"/>
        <v>27996</v>
      </c>
      <c r="AW40" s="3">
        <f t="shared" si="149"/>
        <v>29086</v>
      </c>
      <c r="AX40" s="3">
        <f t="shared" si="149"/>
        <v>30175</v>
      </c>
      <c r="AY40" s="3">
        <f t="shared" si="149"/>
        <v>31261</v>
      </c>
      <c r="AZ40" s="3">
        <f t="shared" si="149"/>
        <v>32343</v>
      </c>
      <c r="BA40" s="3">
        <f t="shared" si="149"/>
        <v>33424</v>
      </c>
      <c r="BB40" s="3">
        <f t="shared" si="149"/>
        <v>34507</v>
      </c>
      <c r="BC40" s="3">
        <f t="shared" si="149"/>
        <v>38484</v>
      </c>
      <c r="BD40" s="3">
        <f t="shared" si="149"/>
        <v>39614</v>
      </c>
      <c r="BE40" s="3">
        <f t="shared" si="149"/>
        <v>40744</v>
      </c>
      <c r="BF40" s="3">
        <f t="shared" si="149"/>
        <v>41872</v>
      </c>
      <c r="BG40" s="3">
        <f t="shared" si="149"/>
        <v>42999</v>
      </c>
      <c r="BH40" s="3">
        <f t="shared" si="149"/>
        <v>44124</v>
      </c>
      <c r="BI40" s="3">
        <f t="shared" si="149"/>
        <v>45249</v>
      </c>
      <c r="BJ40" s="3">
        <f t="shared" si="149"/>
        <v>46371</v>
      </c>
      <c r="BK40" s="3">
        <f t="shared" si="149"/>
        <v>47492</v>
      </c>
      <c r="BL40" s="3">
        <f t="shared" si="149"/>
        <v>48611</v>
      </c>
      <c r="BM40" s="3">
        <f t="shared" si="149"/>
        <v>49729</v>
      </c>
      <c r="BN40" s="3">
        <f t="shared" si="149"/>
        <v>50845</v>
      </c>
      <c r="BO40" s="3">
        <f t="shared" si="149"/>
        <v>53814</v>
      </c>
      <c r="BP40" s="3">
        <f t="shared" si="149"/>
        <v>54874</v>
      </c>
      <c r="BQ40" s="3">
        <f t="shared" si="149"/>
        <v>55931</v>
      </c>
      <c r="BR40" s="3">
        <f t="shared" si="149"/>
        <v>56988</v>
      </c>
      <c r="BS40" s="3">
        <f t="shared" ref="BS40:DU40" si="150">ROUND(+BS28+BS29+BS33+BS34+BS35+BS36+BS37+BS38,0)</f>
        <v>58043</v>
      </c>
      <c r="BT40" s="3">
        <f t="shared" si="150"/>
        <v>59094</v>
      </c>
      <c r="BU40" s="3">
        <f t="shared" si="150"/>
        <v>60145</v>
      </c>
      <c r="BV40" s="3">
        <f t="shared" si="150"/>
        <v>61194</v>
      </c>
      <c r="BW40" s="3">
        <f t="shared" si="150"/>
        <v>62241</v>
      </c>
      <c r="BX40" s="3">
        <f t="shared" si="150"/>
        <v>63286</v>
      </c>
      <c r="BY40" s="3">
        <f t="shared" si="150"/>
        <v>64330</v>
      </c>
      <c r="BZ40" s="3">
        <f t="shared" si="150"/>
        <v>65377</v>
      </c>
      <c r="CA40" s="3">
        <f t="shared" si="150"/>
        <v>68859</v>
      </c>
      <c r="CB40" s="3">
        <f t="shared" si="150"/>
        <v>70381</v>
      </c>
      <c r="CC40" s="3">
        <f t="shared" si="150"/>
        <v>71902</v>
      </c>
      <c r="CD40" s="3">
        <f t="shared" si="150"/>
        <v>73421</v>
      </c>
      <c r="CE40" s="3">
        <f t="shared" si="150"/>
        <v>74938</v>
      </c>
      <c r="CF40" s="3">
        <f t="shared" si="150"/>
        <v>76454</v>
      </c>
      <c r="CG40" s="3">
        <f t="shared" si="150"/>
        <v>77969</v>
      </c>
      <c r="CH40" s="3">
        <f t="shared" si="150"/>
        <v>79481</v>
      </c>
      <c r="CI40" s="3">
        <f t="shared" si="150"/>
        <v>80993</v>
      </c>
      <c r="CJ40" s="3">
        <f t="shared" si="150"/>
        <v>82501</v>
      </c>
      <c r="CK40" s="3">
        <f t="shared" si="150"/>
        <v>84009</v>
      </c>
      <c r="CL40" s="3">
        <f t="shared" si="150"/>
        <v>85512</v>
      </c>
      <c r="CM40" s="3">
        <f t="shared" si="150"/>
        <v>88710</v>
      </c>
      <c r="CN40" s="3">
        <f t="shared" si="150"/>
        <v>89395</v>
      </c>
      <c r="CO40" s="3">
        <f t="shared" si="150"/>
        <v>90078</v>
      </c>
      <c r="CP40" s="3">
        <f t="shared" si="150"/>
        <v>90758</v>
      </c>
      <c r="CQ40" s="3">
        <f t="shared" si="150"/>
        <v>91436</v>
      </c>
      <c r="CR40" s="3">
        <f t="shared" si="150"/>
        <v>92111</v>
      </c>
      <c r="CS40" s="3">
        <f t="shared" si="150"/>
        <v>92783</v>
      </c>
      <c r="CT40" s="3">
        <f t="shared" si="150"/>
        <v>93452</v>
      </c>
      <c r="CU40" s="3">
        <f t="shared" si="150"/>
        <v>94120</v>
      </c>
      <c r="CV40" s="3">
        <f t="shared" si="150"/>
        <v>94784</v>
      </c>
      <c r="CW40" s="3">
        <f t="shared" si="150"/>
        <v>95445</v>
      </c>
      <c r="CX40" s="3">
        <f t="shared" si="150"/>
        <v>96109</v>
      </c>
      <c r="CY40" s="3">
        <f t="shared" si="150"/>
        <v>100273</v>
      </c>
      <c r="CZ40" s="3">
        <f t="shared" si="150"/>
        <v>102320</v>
      </c>
      <c r="DA40" s="3">
        <f t="shared" si="150"/>
        <v>104367</v>
      </c>
      <c r="DB40" s="3">
        <f t="shared" si="150"/>
        <v>106413</v>
      </c>
      <c r="DC40" s="3">
        <f t="shared" si="150"/>
        <v>108459</v>
      </c>
      <c r="DD40" s="3">
        <f t="shared" si="150"/>
        <v>110503</v>
      </c>
      <c r="DE40" s="3">
        <f t="shared" si="150"/>
        <v>112546</v>
      </c>
      <c r="DF40" s="3">
        <f t="shared" si="150"/>
        <v>114589</v>
      </c>
      <c r="DG40" s="3">
        <f t="shared" si="150"/>
        <v>116632</v>
      </c>
      <c r="DH40" s="3">
        <f t="shared" si="150"/>
        <v>118673</v>
      </c>
      <c r="DI40" s="3">
        <f t="shared" si="150"/>
        <v>120713</v>
      </c>
      <c r="DJ40" s="3">
        <f t="shared" si="150"/>
        <v>122756</v>
      </c>
      <c r="DK40" s="3">
        <f t="shared" si="150"/>
        <v>125480</v>
      </c>
      <c r="DL40" s="3">
        <f t="shared" si="150"/>
        <v>126382</v>
      </c>
      <c r="DM40" s="3">
        <f t="shared" si="150"/>
        <v>127280</v>
      </c>
      <c r="DN40" s="3">
        <f t="shared" si="150"/>
        <v>128175</v>
      </c>
      <c r="DO40" s="3">
        <f t="shared" si="150"/>
        <v>129065</v>
      </c>
      <c r="DP40" s="3">
        <f t="shared" si="150"/>
        <v>129952</v>
      </c>
      <c r="DQ40" s="3">
        <f t="shared" si="150"/>
        <v>130834</v>
      </c>
      <c r="DR40" s="3">
        <f t="shared" si="150"/>
        <v>131713</v>
      </c>
      <c r="DS40" s="3">
        <f t="shared" si="150"/>
        <v>132587</v>
      </c>
      <c r="DT40" s="3">
        <f t="shared" si="150"/>
        <v>133459</v>
      </c>
      <c r="DU40" s="3">
        <f t="shared" si="150"/>
        <v>134325</v>
      </c>
      <c r="DV40" s="3">
        <f>ROUND(+DV28+DV29+DV33+DV34+DV35+DV36+DV37+DV38,0)</f>
        <v>135191</v>
      </c>
      <c r="DW40" s="11">
        <f>SUM(G40:DV40)</f>
        <v>6698402</v>
      </c>
      <c r="DX40" s="40"/>
      <c r="DY40" s="326"/>
      <c r="DZ40" s="326"/>
      <c r="EC40" s="72" t="s">
        <v>203</v>
      </c>
      <c r="ED40" s="3">
        <f t="shared" si="146"/>
        <v>0</v>
      </c>
      <c r="EE40" s="31">
        <f t="shared" si="135"/>
        <v>2.8333333333333335E-3</v>
      </c>
      <c r="EF40" s="3">
        <f t="shared" si="147"/>
        <v>0</v>
      </c>
      <c r="EG40" s="3">
        <f t="shared" si="148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151">H40*0</f>
        <v>0</v>
      </c>
      <c r="I41" s="3">
        <f t="shared" si="151"/>
        <v>0</v>
      </c>
      <c r="J41" s="3">
        <f t="shared" si="151"/>
        <v>0</v>
      </c>
      <c r="K41" s="3">
        <f t="shared" si="151"/>
        <v>0</v>
      </c>
      <c r="L41" s="3">
        <f t="shared" si="151"/>
        <v>0</v>
      </c>
      <c r="M41" s="3">
        <f t="shared" si="151"/>
        <v>0</v>
      </c>
      <c r="N41" s="3">
        <f t="shared" si="151"/>
        <v>0</v>
      </c>
      <c r="O41" s="3">
        <f t="shared" si="151"/>
        <v>0</v>
      </c>
      <c r="P41" s="3">
        <f t="shared" si="151"/>
        <v>0</v>
      </c>
      <c r="Q41" s="3">
        <f t="shared" si="151"/>
        <v>0</v>
      </c>
      <c r="R41" s="3">
        <f t="shared" si="151"/>
        <v>0</v>
      </c>
      <c r="S41" s="3">
        <f>S40*0</f>
        <v>0</v>
      </c>
      <c r="T41" s="3">
        <f t="shared" ref="T41:AD41" si="152">T40*0</f>
        <v>0</v>
      </c>
      <c r="U41" s="3">
        <f t="shared" si="152"/>
        <v>0</v>
      </c>
      <c r="V41" s="3">
        <f t="shared" si="152"/>
        <v>0</v>
      </c>
      <c r="W41" s="3">
        <f t="shared" si="152"/>
        <v>0</v>
      </c>
      <c r="X41" s="3">
        <f t="shared" si="152"/>
        <v>0</v>
      </c>
      <c r="Y41" s="3">
        <f t="shared" si="152"/>
        <v>0</v>
      </c>
      <c r="Z41" s="3">
        <f t="shared" si="152"/>
        <v>0</v>
      </c>
      <c r="AA41" s="3">
        <f t="shared" si="152"/>
        <v>0</v>
      </c>
      <c r="AB41" s="3">
        <f t="shared" si="152"/>
        <v>0</v>
      </c>
      <c r="AC41" s="3">
        <f t="shared" si="152"/>
        <v>0</v>
      </c>
      <c r="AD41" s="3">
        <f t="shared" si="152"/>
        <v>0</v>
      </c>
      <c r="AE41" s="3">
        <f>AE40*0</f>
        <v>0</v>
      </c>
      <c r="AF41" s="3">
        <f t="shared" ref="AF41:AP41" si="153">AF40*0</f>
        <v>0</v>
      </c>
      <c r="AG41" s="3">
        <f t="shared" si="153"/>
        <v>0</v>
      </c>
      <c r="AH41" s="3">
        <f t="shared" si="153"/>
        <v>0</v>
      </c>
      <c r="AI41" s="3">
        <f t="shared" si="153"/>
        <v>0</v>
      </c>
      <c r="AJ41" s="3">
        <f t="shared" si="153"/>
        <v>0</v>
      </c>
      <c r="AK41" s="3">
        <f t="shared" si="153"/>
        <v>0</v>
      </c>
      <c r="AL41" s="3">
        <f t="shared" si="153"/>
        <v>0</v>
      </c>
      <c r="AM41" s="3">
        <f t="shared" si="153"/>
        <v>0</v>
      </c>
      <c r="AN41" s="3">
        <f t="shared" si="153"/>
        <v>0</v>
      </c>
      <c r="AO41" s="3">
        <f t="shared" si="153"/>
        <v>0</v>
      </c>
      <c r="AP41" s="3">
        <f t="shared" si="153"/>
        <v>0</v>
      </c>
      <c r="AQ41" s="3">
        <f>AQ40*0</f>
        <v>0</v>
      </c>
      <c r="AR41" s="3">
        <f t="shared" ref="AR41:BB41" si="154">AR40*0</f>
        <v>0</v>
      </c>
      <c r="AS41" s="3">
        <f t="shared" si="154"/>
        <v>0</v>
      </c>
      <c r="AT41" s="3">
        <f t="shared" si="154"/>
        <v>0</v>
      </c>
      <c r="AU41" s="3">
        <f t="shared" si="154"/>
        <v>0</v>
      </c>
      <c r="AV41" s="3">
        <f t="shared" si="154"/>
        <v>0</v>
      </c>
      <c r="AW41" s="3">
        <f t="shared" si="154"/>
        <v>0</v>
      </c>
      <c r="AX41" s="3">
        <f t="shared" si="154"/>
        <v>0</v>
      </c>
      <c r="AY41" s="3">
        <f t="shared" si="154"/>
        <v>0</v>
      </c>
      <c r="AZ41" s="3">
        <f t="shared" si="154"/>
        <v>0</v>
      </c>
      <c r="BA41" s="3">
        <f t="shared" si="154"/>
        <v>0</v>
      </c>
      <c r="BB41" s="3">
        <f t="shared" si="154"/>
        <v>0</v>
      </c>
      <c r="BC41" s="3">
        <f>BC40*0</f>
        <v>0</v>
      </c>
      <c r="BD41" s="3">
        <f t="shared" ref="BD41:BN41" si="155">BD40*0</f>
        <v>0</v>
      </c>
      <c r="BE41" s="3">
        <f t="shared" si="155"/>
        <v>0</v>
      </c>
      <c r="BF41" s="24">
        <f t="shared" si="155"/>
        <v>0</v>
      </c>
      <c r="BG41" s="3">
        <f t="shared" si="155"/>
        <v>0</v>
      </c>
      <c r="BH41" s="3">
        <f t="shared" si="155"/>
        <v>0</v>
      </c>
      <c r="BI41" s="3">
        <f t="shared" si="155"/>
        <v>0</v>
      </c>
      <c r="BJ41" s="3">
        <f t="shared" si="155"/>
        <v>0</v>
      </c>
      <c r="BK41" s="3">
        <f t="shared" si="155"/>
        <v>0</v>
      </c>
      <c r="BL41" s="3">
        <f t="shared" si="155"/>
        <v>0</v>
      </c>
      <c r="BM41" s="3">
        <f t="shared" si="155"/>
        <v>0</v>
      </c>
      <c r="BN41" s="3">
        <f t="shared" si="155"/>
        <v>0</v>
      </c>
      <c r="BO41" s="3">
        <f>BO40*0</f>
        <v>0</v>
      </c>
      <c r="BP41" s="3">
        <f t="shared" ref="BP41:BZ41" si="156">BP40*0</f>
        <v>0</v>
      </c>
      <c r="BQ41" s="3">
        <f t="shared" si="156"/>
        <v>0</v>
      </c>
      <c r="BR41" s="3">
        <f t="shared" si="156"/>
        <v>0</v>
      </c>
      <c r="BS41" s="3">
        <f t="shared" si="156"/>
        <v>0</v>
      </c>
      <c r="BT41" s="3">
        <f t="shared" si="156"/>
        <v>0</v>
      </c>
      <c r="BU41" s="3">
        <f t="shared" si="156"/>
        <v>0</v>
      </c>
      <c r="BV41" s="3">
        <f t="shared" si="156"/>
        <v>0</v>
      </c>
      <c r="BW41" s="3">
        <f t="shared" si="156"/>
        <v>0</v>
      </c>
      <c r="BX41" s="3">
        <f t="shared" si="156"/>
        <v>0</v>
      </c>
      <c r="BY41" s="3">
        <f t="shared" si="156"/>
        <v>0</v>
      </c>
      <c r="BZ41" s="3">
        <f t="shared" si="156"/>
        <v>0</v>
      </c>
      <c r="CA41" s="3">
        <f>CA40*0</f>
        <v>0</v>
      </c>
      <c r="CB41" s="3">
        <f t="shared" ref="CB41:CL41" si="157">CB40*0</f>
        <v>0</v>
      </c>
      <c r="CC41" s="3">
        <f t="shared" si="157"/>
        <v>0</v>
      </c>
      <c r="CD41" s="3">
        <f t="shared" si="157"/>
        <v>0</v>
      </c>
      <c r="CE41" s="3">
        <f t="shared" si="157"/>
        <v>0</v>
      </c>
      <c r="CF41" s="3">
        <f t="shared" si="157"/>
        <v>0</v>
      </c>
      <c r="CG41" s="3">
        <f t="shared" si="157"/>
        <v>0</v>
      </c>
      <c r="CH41" s="3">
        <f t="shared" si="157"/>
        <v>0</v>
      </c>
      <c r="CI41" s="3">
        <f t="shared" si="157"/>
        <v>0</v>
      </c>
      <c r="CJ41" s="3">
        <f t="shared" si="157"/>
        <v>0</v>
      </c>
      <c r="CK41" s="3">
        <f t="shared" si="157"/>
        <v>0</v>
      </c>
      <c r="CL41" s="3">
        <f t="shared" si="157"/>
        <v>0</v>
      </c>
      <c r="CM41" s="3">
        <f>CM40*0</f>
        <v>0</v>
      </c>
      <c r="CN41" s="3">
        <f t="shared" ref="CN41:CX41" si="158">CN40*0</f>
        <v>0</v>
      </c>
      <c r="CO41" s="3">
        <f t="shared" si="158"/>
        <v>0</v>
      </c>
      <c r="CP41" s="3">
        <f t="shared" si="158"/>
        <v>0</v>
      </c>
      <c r="CQ41" s="3">
        <f t="shared" si="158"/>
        <v>0</v>
      </c>
      <c r="CR41" s="3">
        <f t="shared" si="158"/>
        <v>0</v>
      </c>
      <c r="CS41" s="3">
        <f t="shared" si="158"/>
        <v>0</v>
      </c>
      <c r="CT41" s="3">
        <f t="shared" si="158"/>
        <v>0</v>
      </c>
      <c r="CU41" s="3">
        <f t="shared" si="158"/>
        <v>0</v>
      </c>
      <c r="CV41" s="3">
        <f t="shared" si="158"/>
        <v>0</v>
      </c>
      <c r="CW41" s="3">
        <f t="shared" si="158"/>
        <v>0</v>
      </c>
      <c r="CX41" s="3">
        <f t="shared" si="158"/>
        <v>0</v>
      </c>
      <c r="CY41" s="3">
        <f>CY40*0</f>
        <v>0</v>
      </c>
      <c r="CZ41" s="3">
        <f t="shared" ref="CZ41:DJ41" si="159">CZ40*0</f>
        <v>0</v>
      </c>
      <c r="DA41" s="3">
        <f t="shared" si="159"/>
        <v>0</v>
      </c>
      <c r="DB41" s="3">
        <f t="shared" si="159"/>
        <v>0</v>
      </c>
      <c r="DC41" s="3">
        <f t="shared" si="159"/>
        <v>0</v>
      </c>
      <c r="DD41" s="3">
        <f t="shared" si="159"/>
        <v>0</v>
      </c>
      <c r="DE41" s="3">
        <f t="shared" si="159"/>
        <v>0</v>
      </c>
      <c r="DF41" s="3">
        <f t="shared" si="159"/>
        <v>0</v>
      </c>
      <c r="DG41" s="3">
        <f t="shared" si="159"/>
        <v>0</v>
      </c>
      <c r="DH41" s="3">
        <f t="shared" si="159"/>
        <v>0</v>
      </c>
      <c r="DI41" s="3">
        <f t="shared" si="159"/>
        <v>0</v>
      </c>
      <c r="DJ41" s="3">
        <f t="shared" si="159"/>
        <v>0</v>
      </c>
      <c r="DK41" s="3">
        <f>DK40*0</f>
        <v>0</v>
      </c>
      <c r="DL41" s="3">
        <f t="shared" ref="DL41:DV41" si="160">DL40*0</f>
        <v>0</v>
      </c>
      <c r="DM41" s="3">
        <f t="shared" si="160"/>
        <v>0</v>
      </c>
      <c r="DN41" s="3">
        <f t="shared" si="160"/>
        <v>0</v>
      </c>
      <c r="DO41" s="3">
        <f t="shared" si="160"/>
        <v>0</v>
      </c>
      <c r="DP41" s="3">
        <f t="shared" si="160"/>
        <v>0</v>
      </c>
      <c r="DQ41" s="3">
        <f t="shared" si="160"/>
        <v>0</v>
      </c>
      <c r="DR41" s="3">
        <f t="shared" si="160"/>
        <v>0</v>
      </c>
      <c r="DS41" s="3">
        <f t="shared" si="160"/>
        <v>0</v>
      </c>
      <c r="DT41" s="3">
        <f t="shared" si="160"/>
        <v>0</v>
      </c>
      <c r="DU41" s="3">
        <f t="shared" si="160"/>
        <v>0</v>
      </c>
      <c r="DV41" s="3">
        <f t="shared" si="160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146"/>
        <v>0</v>
      </c>
      <c r="EE41" s="31">
        <f t="shared" si="135"/>
        <v>2.8333333333333335E-3</v>
      </c>
      <c r="EF41" s="3">
        <f t="shared" si="147"/>
        <v>0</v>
      </c>
      <c r="EG41" s="3">
        <f t="shared" si="148"/>
        <v>0</v>
      </c>
    </row>
    <row r="42" spans="1:140" x14ac:dyDescent="0.25">
      <c r="A42" s="49"/>
      <c r="B42" s="3" t="s">
        <v>32</v>
      </c>
      <c r="G42" s="3">
        <f>G40-G41</f>
        <v>0</v>
      </c>
      <c r="H42" s="3">
        <f t="shared" ref="H42:R42" si="161">H40-H41</f>
        <v>0</v>
      </c>
      <c r="I42" s="3">
        <f t="shared" si="161"/>
        <v>0</v>
      </c>
      <c r="J42" s="3">
        <f t="shared" si="161"/>
        <v>0</v>
      </c>
      <c r="K42" s="24">
        <f t="shared" si="161"/>
        <v>0</v>
      </c>
      <c r="L42" s="3">
        <f t="shared" si="161"/>
        <v>0</v>
      </c>
      <c r="M42" s="3">
        <f t="shared" si="161"/>
        <v>0</v>
      </c>
      <c r="N42" s="3">
        <f t="shared" si="161"/>
        <v>0</v>
      </c>
      <c r="O42" s="3">
        <f t="shared" si="161"/>
        <v>0</v>
      </c>
      <c r="P42" s="3">
        <f t="shared" si="161"/>
        <v>0</v>
      </c>
      <c r="Q42" s="3">
        <f t="shared" si="161"/>
        <v>0</v>
      </c>
      <c r="R42" s="3">
        <f t="shared" si="161"/>
        <v>0</v>
      </c>
      <c r="S42" s="3">
        <f>S40-S41</f>
        <v>165</v>
      </c>
      <c r="T42" s="3">
        <f t="shared" ref="T42:AD42" si="162">T40-T41</f>
        <v>494</v>
      </c>
      <c r="U42" s="3">
        <f t="shared" si="162"/>
        <v>659</v>
      </c>
      <c r="V42" s="3">
        <f t="shared" si="162"/>
        <v>659</v>
      </c>
      <c r="W42" s="3">
        <f t="shared" si="162"/>
        <v>659</v>
      </c>
      <c r="X42" s="3">
        <f t="shared" si="162"/>
        <v>659</v>
      </c>
      <c r="Y42" s="3">
        <f t="shared" si="162"/>
        <v>659</v>
      </c>
      <c r="Z42" s="3">
        <f t="shared" si="162"/>
        <v>659</v>
      </c>
      <c r="AA42" s="3">
        <f t="shared" si="162"/>
        <v>659</v>
      </c>
      <c r="AB42" s="3">
        <f t="shared" si="162"/>
        <v>1649</v>
      </c>
      <c r="AC42" s="3">
        <f t="shared" si="162"/>
        <v>3628</v>
      </c>
      <c r="AD42" s="3">
        <f t="shared" si="162"/>
        <v>4617</v>
      </c>
      <c r="AE42" s="3">
        <f>AE40-AE41</f>
        <v>5228</v>
      </c>
      <c r="AF42" s="3">
        <f t="shared" ref="AF42:AP42" si="163">AF40-AF41</f>
        <v>6570</v>
      </c>
      <c r="AG42" s="3">
        <f t="shared" si="163"/>
        <v>7912</v>
      </c>
      <c r="AH42" s="3">
        <f t="shared" si="163"/>
        <v>9253</v>
      </c>
      <c r="AI42" s="3">
        <f t="shared" si="163"/>
        <v>10593</v>
      </c>
      <c r="AJ42" s="3">
        <f t="shared" si="163"/>
        <v>11932</v>
      </c>
      <c r="AK42" s="3">
        <f t="shared" si="163"/>
        <v>13271</v>
      </c>
      <c r="AL42" s="3">
        <f t="shared" si="163"/>
        <v>14608</v>
      </c>
      <c r="AM42" s="3">
        <f t="shared" si="163"/>
        <v>15945</v>
      </c>
      <c r="AN42" s="3">
        <f t="shared" si="163"/>
        <v>17281</v>
      </c>
      <c r="AO42" s="3">
        <f t="shared" si="163"/>
        <v>18616</v>
      </c>
      <c r="AP42" s="3">
        <f t="shared" si="163"/>
        <v>19951</v>
      </c>
      <c r="AQ42" s="3">
        <f>AQ40-AQ41</f>
        <v>22509</v>
      </c>
      <c r="AR42" s="3">
        <f t="shared" ref="AR42:BB42" si="164">AR40-AR41</f>
        <v>23612</v>
      </c>
      <c r="AS42" s="3">
        <f t="shared" si="164"/>
        <v>24711</v>
      </c>
      <c r="AT42" s="3">
        <f t="shared" si="164"/>
        <v>25809</v>
      </c>
      <c r="AU42" s="3">
        <f t="shared" si="164"/>
        <v>26904</v>
      </c>
      <c r="AV42" s="3">
        <f t="shared" si="164"/>
        <v>27996</v>
      </c>
      <c r="AW42" s="3">
        <f t="shared" si="164"/>
        <v>29086</v>
      </c>
      <c r="AX42" s="3">
        <f t="shared" si="164"/>
        <v>30175</v>
      </c>
      <c r="AY42" s="3">
        <f t="shared" si="164"/>
        <v>31261</v>
      </c>
      <c r="AZ42" s="3">
        <f t="shared" si="164"/>
        <v>32343</v>
      </c>
      <c r="BA42" s="3">
        <f t="shared" si="164"/>
        <v>33424</v>
      </c>
      <c r="BB42" s="3">
        <f t="shared" si="164"/>
        <v>34507</v>
      </c>
      <c r="BC42" s="3">
        <f>BC40-BC41</f>
        <v>38484</v>
      </c>
      <c r="BD42" s="3">
        <f t="shared" ref="BD42:BN42" si="165">BD40-BD41</f>
        <v>39614</v>
      </c>
      <c r="BE42" s="3">
        <f t="shared" si="165"/>
        <v>40744</v>
      </c>
      <c r="BF42" s="24">
        <f t="shared" si="165"/>
        <v>41872</v>
      </c>
      <c r="BG42" s="3">
        <f t="shared" si="165"/>
        <v>42999</v>
      </c>
      <c r="BH42" s="3">
        <f t="shared" si="165"/>
        <v>44124</v>
      </c>
      <c r="BI42" s="3">
        <f t="shared" si="165"/>
        <v>45249</v>
      </c>
      <c r="BJ42" s="3">
        <f t="shared" si="165"/>
        <v>46371</v>
      </c>
      <c r="BK42" s="3">
        <f t="shared" si="165"/>
        <v>47492</v>
      </c>
      <c r="BL42" s="3">
        <f t="shared" si="165"/>
        <v>48611</v>
      </c>
      <c r="BM42" s="3">
        <f t="shared" si="165"/>
        <v>49729</v>
      </c>
      <c r="BN42" s="3">
        <f t="shared" si="165"/>
        <v>50845</v>
      </c>
      <c r="BO42" s="3">
        <f>BO40-BO41</f>
        <v>53814</v>
      </c>
      <c r="BP42" s="3">
        <f t="shared" ref="BP42:BZ42" si="166">BP40-BP41</f>
        <v>54874</v>
      </c>
      <c r="BQ42" s="3">
        <f t="shared" si="166"/>
        <v>55931</v>
      </c>
      <c r="BR42" s="3">
        <f t="shared" si="166"/>
        <v>56988</v>
      </c>
      <c r="BS42" s="3">
        <f t="shared" si="166"/>
        <v>58043</v>
      </c>
      <c r="BT42" s="3">
        <f t="shared" si="166"/>
        <v>59094</v>
      </c>
      <c r="BU42" s="3">
        <f t="shared" si="166"/>
        <v>60145</v>
      </c>
      <c r="BV42" s="3">
        <f t="shared" si="166"/>
        <v>61194</v>
      </c>
      <c r="BW42" s="3">
        <f t="shared" si="166"/>
        <v>62241</v>
      </c>
      <c r="BX42" s="3">
        <f t="shared" si="166"/>
        <v>63286</v>
      </c>
      <c r="BY42" s="3">
        <f t="shared" si="166"/>
        <v>64330</v>
      </c>
      <c r="BZ42" s="3">
        <f t="shared" si="166"/>
        <v>65377</v>
      </c>
      <c r="CA42" s="3">
        <f>CA40-CA41</f>
        <v>68859</v>
      </c>
      <c r="CB42" s="3">
        <f t="shared" ref="CB42:CL42" si="167">CB40-CB41</f>
        <v>70381</v>
      </c>
      <c r="CC42" s="3">
        <f t="shared" si="167"/>
        <v>71902</v>
      </c>
      <c r="CD42" s="3">
        <f t="shared" si="167"/>
        <v>73421</v>
      </c>
      <c r="CE42" s="3">
        <f t="shared" si="167"/>
        <v>74938</v>
      </c>
      <c r="CF42" s="3">
        <f t="shared" si="167"/>
        <v>76454</v>
      </c>
      <c r="CG42" s="3">
        <f t="shared" si="167"/>
        <v>77969</v>
      </c>
      <c r="CH42" s="3">
        <f t="shared" si="167"/>
        <v>79481</v>
      </c>
      <c r="CI42" s="3">
        <f t="shared" si="167"/>
        <v>80993</v>
      </c>
      <c r="CJ42" s="3">
        <f t="shared" si="167"/>
        <v>82501</v>
      </c>
      <c r="CK42" s="3">
        <f t="shared" si="167"/>
        <v>84009</v>
      </c>
      <c r="CL42" s="3">
        <f t="shared" si="167"/>
        <v>85512</v>
      </c>
      <c r="CM42" s="3">
        <f>CM40-CM41</f>
        <v>88710</v>
      </c>
      <c r="CN42" s="3">
        <f t="shared" ref="CN42:CX42" si="168">CN40-CN41</f>
        <v>89395</v>
      </c>
      <c r="CO42" s="3">
        <f t="shared" si="168"/>
        <v>90078</v>
      </c>
      <c r="CP42" s="3">
        <f t="shared" si="168"/>
        <v>90758</v>
      </c>
      <c r="CQ42" s="3">
        <f t="shared" si="168"/>
        <v>91436</v>
      </c>
      <c r="CR42" s="3">
        <f t="shared" si="168"/>
        <v>92111</v>
      </c>
      <c r="CS42" s="3">
        <f t="shared" si="168"/>
        <v>92783</v>
      </c>
      <c r="CT42" s="3">
        <f t="shared" si="168"/>
        <v>93452</v>
      </c>
      <c r="CU42" s="3">
        <f t="shared" si="168"/>
        <v>94120</v>
      </c>
      <c r="CV42" s="3">
        <f t="shared" si="168"/>
        <v>94784</v>
      </c>
      <c r="CW42" s="3">
        <f t="shared" si="168"/>
        <v>95445</v>
      </c>
      <c r="CX42" s="3">
        <f t="shared" si="168"/>
        <v>96109</v>
      </c>
      <c r="CY42" s="3">
        <f>CY40-CY41</f>
        <v>100273</v>
      </c>
      <c r="CZ42" s="3">
        <f t="shared" ref="CZ42:DJ42" si="169">CZ40-CZ41</f>
        <v>102320</v>
      </c>
      <c r="DA42" s="3">
        <f t="shared" si="169"/>
        <v>104367</v>
      </c>
      <c r="DB42" s="3">
        <f t="shared" si="169"/>
        <v>106413</v>
      </c>
      <c r="DC42" s="3">
        <f t="shared" si="169"/>
        <v>108459</v>
      </c>
      <c r="DD42" s="3">
        <f t="shared" si="169"/>
        <v>110503</v>
      </c>
      <c r="DE42" s="3">
        <f t="shared" si="169"/>
        <v>112546</v>
      </c>
      <c r="DF42" s="3">
        <f t="shared" si="169"/>
        <v>114589</v>
      </c>
      <c r="DG42" s="3">
        <f t="shared" si="169"/>
        <v>116632</v>
      </c>
      <c r="DH42" s="3">
        <f t="shared" si="169"/>
        <v>118673</v>
      </c>
      <c r="DI42" s="3">
        <f t="shared" si="169"/>
        <v>120713</v>
      </c>
      <c r="DJ42" s="3">
        <f t="shared" si="169"/>
        <v>122756</v>
      </c>
      <c r="DK42" s="3">
        <f>DK40-DK41</f>
        <v>125480</v>
      </c>
      <c r="DL42" s="3">
        <f t="shared" ref="DL42:DV42" si="170">DL40-DL41</f>
        <v>126382</v>
      </c>
      <c r="DM42" s="3">
        <f t="shared" si="170"/>
        <v>127280</v>
      </c>
      <c r="DN42" s="3">
        <f t="shared" si="170"/>
        <v>128175</v>
      </c>
      <c r="DO42" s="3">
        <f t="shared" si="170"/>
        <v>129065</v>
      </c>
      <c r="DP42" s="3">
        <f t="shared" si="170"/>
        <v>129952</v>
      </c>
      <c r="DQ42" s="3">
        <f t="shared" si="170"/>
        <v>130834</v>
      </c>
      <c r="DR42" s="3">
        <f t="shared" si="170"/>
        <v>131713</v>
      </c>
      <c r="DS42" s="3">
        <f t="shared" si="170"/>
        <v>132587</v>
      </c>
      <c r="DT42" s="3">
        <f t="shared" si="170"/>
        <v>133459</v>
      </c>
      <c r="DU42" s="3">
        <f t="shared" si="170"/>
        <v>134325</v>
      </c>
      <c r="DV42" s="3">
        <f t="shared" si="170"/>
        <v>135191</v>
      </c>
      <c r="DW42" s="11">
        <f>SUM(G42:DV42)</f>
        <v>6698402</v>
      </c>
      <c r="EC42" s="72" t="s">
        <v>205</v>
      </c>
      <c r="ED42" s="3">
        <f t="shared" si="146"/>
        <v>0</v>
      </c>
      <c r="EE42" s="31">
        <f t="shared" si="135"/>
        <v>2.8333333333333335E-3</v>
      </c>
      <c r="EF42" s="3">
        <f t="shared" si="147"/>
        <v>0</v>
      </c>
      <c r="EG42" s="3">
        <f t="shared" si="148"/>
        <v>0</v>
      </c>
    </row>
    <row r="43" spans="1:140" x14ac:dyDescent="0.25">
      <c r="A43" s="49"/>
      <c r="DW43" s="17"/>
      <c r="EC43" s="72" t="s">
        <v>206</v>
      </c>
      <c r="ED43" s="3">
        <f t="shared" si="146"/>
        <v>0</v>
      </c>
      <c r="EE43" s="31">
        <f t="shared" si="135"/>
        <v>2.8333333333333335E-3</v>
      </c>
      <c r="EF43" s="3">
        <f t="shared" si="147"/>
        <v>0</v>
      </c>
      <c r="EG43" s="3">
        <f t="shared" si="148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146"/>
        <v>0</v>
      </c>
      <c r="EE44" s="31">
        <f t="shared" si="135"/>
        <v>2.8333333333333335E-3</v>
      </c>
      <c r="EF44" s="3">
        <f t="shared" si="147"/>
        <v>0</v>
      </c>
      <c r="EG44" s="3">
        <f t="shared" si="148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72" t="s">
        <v>208</v>
      </c>
      <c r="ED45" s="3">
        <f t="shared" si="146"/>
        <v>0</v>
      </c>
      <c r="EE45" s="31">
        <f t="shared" si="135"/>
        <v>2.8333333333333335E-3</v>
      </c>
      <c r="EF45" s="3">
        <f t="shared" si="147"/>
        <v>0</v>
      </c>
      <c r="EG45" s="3">
        <f t="shared" si="148"/>
        <v>0</v>
      </c>
    </row>
    <row r="46" spans="1:140" x14ac:dyDescent="0.25">
      <c r="A46" s="49"/>
      <c r="DW46" s="17"/>
      <c r="EC46" s="72" t="s">
        <v>209</v>
      </c>
      <c r="ED46" s="3">
        <f t="shared" si="146"/>
        <v>0</v>
      </c>
      <c r="EE46" s="31">
        <f t="shared" si="135"/>
        <v>2.8333333333333335E-3</v>
      </c>
      <c r="EF46" s="3">
        <f t="shared" si="147"/>
        <v>0</v>
      </c>
      <c r="EG46" s="3">
        <f t="shared" si="148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171">ROUND((+H41*H44),2)</f>
        <v>0</v>
      </c>
      <c r="I47" s="3">
        <f t="shared" si="171"/>
        <v>0</v>
      </c>
      <c r="J47" s="3">
        <f t="shared" si="171"/>
        <v>0</v>
      </c>
      <c r="K47" s="3">
        <f t="shared" si="171"/>
        <v>0</v>
      </c>
      <c r="L47" s="3">
        <f t="shared" si="171"/>
        <v>0</v>
      </c>
      <c r="M47" s="3">
        <f t="shared" si="171"/>
        <v>0</v>
      </c>
      <c r="N47" s="3">
        <f t="shared" si="171"/>
        <v>0</v>
      </c>
      <c r="O47" s="3">
        <f t="shared" si="171"/>
        <v>0</v>
      </c>
      <c r="P47" s="3">
        <f t="shared" si="171"/>
        <v>0</v>
      </c>
      <c r="Q47" s="3">
        <f t="shared" si="171"/>
        <v>0</v>
      </c>
      <c r="R47" s="3">
        <f t="shared" si="171"/>
        <v>0</v>
      </c>
      <c r="S47" s="3">
        <f t="shared" si="171"/>
        <v>0</v>
      </c>
      <c r="T47" s="3">
        <f t="shared" si="171"/>
        <v>0</v>
      </c>
      <c r="U47" s="3">
        <f t="shared" si="171"/>
        <v>0</v>
      </c>
      <c r="V47" s="3">
        <f t="shared" si="171"/>
        <v>0</v>
      </c>
      <c r="W47" s="3">
        <f t="shared" si="171"/>
        <v>0</v>
      </c>
      <c r="X47" s="3">
        <f t="shared" si="171"/>
        <v>0</v>
      </c>
      <c r="Y47" s="3">
        <f t="shared" si="171"/>
        <v>0</v>
      </c>
      <c r="Z47" s="3">
        <f t="shared" si="171"/>
        <v>0</v>
      </c>
      <c r="AA47" s="3">
        <f t="shared" si="171"/>
        <v>0</v>
      </c>
      <c r="AB47" s="3">
        <f t="shared" si="171"/>
        <v>0</v>
      </c>
      <c r="AC47" s="3">
        <f t="shared" si="171"/>
        <v>0</v>
      </c>
      <c r="AD47" s="3">
        <f t="shared" si="171"/>
        <v>0</v>
      </c>
      <c r="AE47" s="3">
        <f t="shared" si="171"/>
        <v>0</v>
      </c>
      <c r="AF47" s="3">
        <f t="shared" si="171"/>
        <v>0</v>
      </c>
      <c r="AG47" s="3">
        <f t="shared" si="171"/>
        <v>0</v>
      </c>
      <c r="AH47" s="3">
        <f t="shared" si="171"/>
        <v>0</v>
      </c>
      <c r="AI47" s="3">
        <f t="shared" si="171"/>
        <v>0</v>
      </c>
      <c r="AJ47" s="3">
        <f t="shared" si="171"/>
        <v>0</v>
      </c>
      <c r="AK47" s="3">
        <f t="shared" si="171"/>
        <v>0</v>
      </c>
      <c r="AL47" s="3">
        <f t="shared" si="171"/>
        <v>0</v>
      </c>
      <c r="AM47" s="3">
        <f t="shared" si="171"/>
        <v>0</v>
      </c>
      <c r="AN47" s="3">
        <f t="shared" si="171"/>
        <v>0</v>
      </c>
      <c r="AO47" s="3">
        <f t="shared" si="171"/>
        <v>0</v>
      </c>
      <c r="AP47" s="3">
        <f t="shared" si="171"/>
        <v>0</v>
      </c>
      <c r="AQ47" s="3">
        <f t="shared" si="171"/>
        <v>0</v>
      </c>
      <c r="AR47" s="3">
        <f t="shared" si="171"/>
        <v>0</v>
      </c>
      <c r="AS47" s="3">
        <f t="shared" si="171"/>
        <v>0</v>
      </c>
      <c r="AT47" s="3">
        <f t="shared" si="171"/>
        <v>0</v>
      </c>
      <c r="AU47" s="3">
        <f t="shared" si="171"/>
        <v>0</v>
      </c>
      <c r="AV47" s="3">
        <f t="shared" si="171"/>
        <v>0</v>
      </c>
      <c r="AW47" s="3">
        <f t="shared" si="171"/>
        <v>0</v>
      </c>
      <c r="AX47" s="3">
        <f t="shared" si="171"/>
        <v>0</v>
      </c>
      <c r="AY47" s="3">
        <f t="shared" si="171"/>
        <v>0</v>
      </c>
      <c r="AZ47" s="3">
        <f t="shared" si="171"/>
        <v>0</v>
      </c>
      <c r="BA47" s="3">
        <f t="shared" si="171"/>
        <v>0</v>
      </c>
      <c r="BB47" s="3">
        <f t="shared" si="171"/>
        <v>0</v>
      </c>
      <c r="BC47" s="3">
        <f t="shared" si="171"/>
        <v>0</v>
      </c>
      <c r="BD47" s="3">
        <f t="shared" si="171"/>
        <v>0</v>
      </c>
      <c r="BE47" s="3">
        <f t="shared" si="171"/>
        <v>0</v>
      </c>
      <c r="BF47" s="3">
        <f t="shared" si="171"/>
        <v>0</v>
      </c>
      <c r="BG47" s="3">
        <f t="shared" si="171"/>
        <v>0</v>
      </c>
      <c r="BH47" s="3">
        <f t="shared" si="171"/>
        <v>0</v>
      </c>
      <c r="BI47" s="3">
        <f t="shared" si="171"/>
        <v>0</v>
      </c>
      <c r="BJ47" s="3">
        <f t="shared" si="171"/>
        <v>0</v>
      </c>
      <c r="BK47" s="3">
        <f t="shared" si="171"/>
        <v>0</v>
      </c>
      <c r="BL47" s="3">
        <f t="shared" si="171"/>
        <v>0</v>
      </c>
      <c r="BM47" s="3">
        <f t="shared" si="171"/>
        <v>0</v>
      </c>
      <c r="BN47" s="3">
        <f t="shared" si="171"/>
        <v>0</v>
      </c>
      <c r="BO47" s="3">
        <f t="shared" si="171"/>
        <v>0</v>
      </c>
      <c r="BP47" s="3">
        <f t="shared" si="171"/>
        <v>0</v>
      </c>
      <c r="BQ47" s="3">
        <f t="shared" si="171"/>
        <v>0</v>
      </c>
      <c r="BR47" s="3">
        <f t="shared" si="171"/>
        <v>0</v>
      </c>
      <c r="BS47" s="3">
        <f t="shared" si="171"/>
        <v>0</v>
      </c>
      <c r="BT47" s="3">
        <f t="shared" ref="BT47:DV47" si="172">ROUND((+BT41*BT44),2)</f>
        <v>0</v>
      </c>
      <c r="BU47" s="3">
        <f t="shared" si="172"/>
        <v>0</v>
      </c>
      <c r="BV47" s="3">
        <f t="shared" si="172"/>
        <v>0</v>
      </c>
      <c r="BW47" s="3">
        <f t="shared" si="172"/>
        <v>0</v>
      </c>
      <c r="BX47" s="3">
        <f t="shared" si="172"/>
        <v>0</v>
      </c>
      <c r="BY47" s="3">
        <f t="shared" si="172"/>
        <v>0</v>
      </c>
      <c r="BZ47" s="3">
        <f t="shared" si="172"/>
        <v>0</v>
      </c>
      <c r="CA47" s="3">
        <f t="shared" si="172"/>
        <v>0</v>
      </c>
      <c r="CB47" s="3">
        <f t="shared" si="172"/>
        <v>0</v>
      </c>
      <c r="CC47" s="3">
        <f t="shared" si="172"/>
        <v>0</v>
      </c>
      <c r="CD47" s="3">
        <f t="shared" si="172"/>
        <v>0</v>
      </c>
      <c r="CE47" s="3">
        <f t="shared" si="172"/>
        <v>0</v>
      </c>
      <c r="CF47" s="3">
        <f t="shared" si="172"/>
        <v>0</v>
      </c>
      <c r="CG47" s="3">
        <f t="shared" si="172"/>
        <v>0</v>
      </c>
      <c r="CH47" s="3">
        <f t="shared" si="172"/>
        <v>0</v>
      </c>
      <c r="CI47" s="3">
        <f t="shared" si="172"/>
        <v>0</v>
      </c>
      <c r="CJ47" s="3">
        <f t="shared" si="172"/>
        <v>0</v>
      </c>
      <c r="CK47" s="3">
        <f t="shared" si="172"/>
        <v>0</v>
      </c>
      <c r="CL47" s="3">
        <f t="shared" si="172"/>
        <v>0</v>
      </c>
      <c r="CM47" s="3">
        <f t="shared" si="172"/>
        <v>0</v>
      </c>
      <c r="CN47" s="3">
        <f t="shared" si="172"/>
        <v>0</v>
      </c>
      <c r="CO47" s="3">
        <f t="shared" si="172"/>
        <v>0</v>
      </c>
      <c r="CP47" s="3">
        <f t="shared" si="172"/>
        <v>0</v>
      </c>
      <c r="CQ47" s="3">
        <f t="shared" si="172"/>
        <v>0</v>
      </c>
      <c r="CR47" s="3">
        <f t="shared" si="172"/>
        <v>0</v>
      </c>
      <c r="CS47" s="3">
        <f t="shared" si="172"/>
        <v>0</v>
      </c>
      <c r="CT47" s="3">
        <f t="shared" si="172"/>
        <v>0</v>
      </c>
      <c r="CU47" s="3">
        <f t="shared" si="172"/>
        <v>0</v>
      </c>
      <c r="CV47" s="3">
        <f t="shared" si="172"/>
        <v>0</v>
      </c>
      <c r="CW47" s="3">
        <f t="shared" si="172"/>
        <v>0</v>
      </c>
      <c r="CX47" s="3">
        <f t="shared" si="172"/>
        <v>0</v>
      </c>
      <c r="CY47" s="3">
        <f t="shared" si="172"/>
        <v>0</v>
      </c>
      <c r="CZ47" s="3">
        <f t="shared" si="172"/>
        <v>0</v>
      </c>
      <c r="DA47" s="3">
        <f t="shared" si="172"/>
        <v>0</v>
      </c>
      <c r="DB47" s="3">
        <f t="shared" si="172"/>
        <v>0</v>
      </c>
      <c r="DC47" s="3">
        <f t="shared" si="172"/>
        <v>0</v>
      </c>
      <c r="DD47" s="3">
        <f t="shared" si="172"/>
        <v>0</v>
      </c>
      <c r="DE47" s="3">
        <f t="shared" si="172"/>
        <v>0</v>
      </c>
      <c r="DF47" s="3">
        <f t="shared" si="172"/>
        <v>0</v>
      </c>
      <c r="DG47" s="3">
        <f t="shared" si="172"/>
        <v>0</v>
      </c>
      <c r="DH47" s="3">
        <f t="shared" si="172"/>
        <v>0</v>
      </c>
      <c r="DI47" s="3">
        <f t="shared" si="172"/>
        <v>0</v>
      </c>
      <c r="DJ47" s="3">
        <f t="shared" si="172"/>
        <v>0</v>
      </c>
      <c r="DK47" s="3">
        <f t="shared" si="172"/>
        <v>0</v>
      </c>
      <c r="DL47" s="3">
        <f t="shared" si="172"/>
        <v>0</v>
      </c>
      <c r="DM47" s="3">
        <f t="shared" si="172"/>
        <v>0</v>
      </c>
      <c r="DN47" s="3">
        <f t="shared" si="172"/>
        <v>0</v>
      </c>
      <c r="DO47" s="3">
        <f t="shared" si="172"/>
        <v>0</v>
      </c>
      <c r="DP47" s="3">
        <f t="shared" si="172"/>
        <v>0</v>
      </c>
      <c r="DQ47" s="3">
        <f t="shared" si="172"/>
        <v>0</v>
      </c>
      <c r="DR47" s="3">
        <f t="shared" si="172"/>
        <v>0</v>
      </c>
      <c r="DS47" s="3">
        <f t="shared" si="172"/>
        <v>0</v>
      </c>
      <c r="DT47" s="3">
        <f t="shared" si="172"/>
        <v>0</v>
      </c>
      <c r="DU47" s="3">
        <f t="shared" si="172"/>
        <v>0</v>
      </c>
      <c r="DV47" s="3">
        <f t="shared" si="172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0</v>
      </c>
      <c r="H48" s="12">
        <f t="shared" ref="H48:BS48" si="173">ROUND((+H42*H45),2)</f>
        <v>0</v>
      </c>
      <c r="I48" s="12">
        <f t="shared" si="173"/>
        <v>0</v>
      </c>
      <c r="J48" s="12">
        <f t="shared" si="173"/>
        <v>0</v>
      </c>
      <c r="K48" s="12">
        <f t="shared" si="173"/>
        <v>0</v>
      </c>
      <c r="L48" s="12">
        <f t="shared" si="173"/>
        <v>0</v>
      </c>
      <c r="M48" s="12">
        <f t="shared" si="173"/>
        <v>0</v>
      </c>
      <c r="N48" s="12">
        <f t="shared" si="173"/>
        <v>0</v>
      </c>
      <c r="O48" s="12">
        <f t="shared" si="173"/>
        <v>0</v>
      </c>
      <c r="P48" s="12">
        <f t="shared" si="173"/>
        <v>0</v>
      </c>
      <c r="Q48" s="12">
        <f t="shared" si="173"/>
        <v>0</v>
      </c>
      <c r="R48" s="12">
        <f t="shared" si="173"/>
        <v>0</v>
      </c>
      <c r="S48" s="12">
        <f t="shared" si="173"/>
        <v>165</v>
      </c>
      <c r="T48" s="12">
        <f t="shared" si="173"/>
        <v>494</v>
      </c>
      <c r="U48" s="12">
        <f t="shared" si="173"/>
        <v>659</v>
      </c>
      <c r="V48" s="12">
        <f t="shared" si="173"/>
        <v>659</v>
      </c>
      <c r="W48" s="12">
        <f t="shared" si="173"/>
        <v>659</v>
      </c>
      <c r="X48" s="12">
        <f t="shared" si="173"/>
        <v>659</v>
      </c>
      <c r="Y48" s="12">
        <f t="shared" si="173"/>
        <v>659</v>
      </c>
      <c r="Z48" s="12">
        <f t="shared" si="173"/>
        <v>659</v>
      </c>
      <c r="AA48" s="12">
        <f t="shared" si="173"/>
        <v>659</v>
      </c>
      <c r="AB48" s="12">
        <f t="shared" si="173"/>
        <v>1649</v>
      </c>
      <c r="AC48" s="12">
        <f t="shared" si="173"/>
        <v>3628</v>
      </c>
      <c r="AD48" s="12">
        <f t="shared" si="173"/>
        <v>4617</v>
      </c>
      <c r="AE48" s="12">
        <f t="shared" si="173"/>
        <v>5228</v>
      </c>
      <c r="AF48" s="12">
        <f t="shared" si="173"/>
        <v>6570</v>
      </c>
      <c r="AG48" s="12">
        <f t="shared" si="173"/>
        <v>7912</v>
      </c>
      <c r="AH48" s="12">
        <f t="shared" si="173"/>
        <v>9253</v>
      </c>
      <c r="AI48" s="12">
        <f t="shared" si="173"/>
        <v>10593</v>
      </c>
      <c r="AJ48" s="12">
        <f t="shared" si="173"/>
        <v>11932</v>
      </c>
      <c r="AK48" s="12">
        <f t="shared" si="173"/>
        <v>13271</v>
      </c>
      <c r="AL48" s="12">
        <f t="shared" si="173"/>
        <v>14608</v>
      </c>
      <c r="AM48" s="12">
        <f t="shared" si="173"/>
        <v>15945</v>
      </c>
      <c r="AN48" s="12">
        <f t="shared" si="173"/>
        <v>17281</v>
      </c>
      <c r="AO48" s="12">
        <f t="shared" si="173"/>
        <v>18616</v>
      </c>
      <c r="AP48" s="12">
        <f t="shared" si="173"/>
        <v>19951</v>
      </c>
      <c r="AQ48" s="12">
        <f t="shared" si="173"/>
        <v>22509</v>
      </c>
      <c r="AR48" s="12">
        <f t="shared" si="173"/>
        <v>23612</v>
      </c>
      <c r="AS48" s="12">
        <f t="shared" si="173"/>
        <v>24711</v>
      </c>
      <c r="AT48" s="12">
        <f t="shared" si="173"/>
        <v>25809</v>
      </c>
      <c r="AU48" s="12">
        <f t="shared" si="173"/>
        <v>26904</v>
      </c>
      <c r="AV48" s="12">
        <f t="shared" si="173"/>
        <v>27996</v>
      </c>
      <c r="AW48" s="12">
        <f t="shared" si="173"/>
        <v>29086</v>
      </c>
      <c r="AX48" s="12">
        <f t="shared" si="173"/>
        <v>30175</v>
      </c>
      <c r="AY48" s="12">
        <f t="shared" si="173"/>
        <v>31261</v>
      </c>
      <c r="AZ48" s="12">
        <f t="shared" si="173"/>
        <v>32343</v>
      </c>
      <c r="BA48" s="12">
        <f t="shared" si="173"/>
        <v>33424</v>
      </c>
      <c r="BB48" s="12">
        <f t="shared" si="173"/>
        <v>34507</v>
      </c>
      <c r="BC48" s="12">
        <f t="shared" si="173"/>
        <v>38484</v>
      </c>
      <c r="BD48" s="12">
        <f t="shared" si="173"/>
        <v>39614</v>
      </c>
      <c r="BE48" s="12">
        <f t="shared" si="173"/>
        <v>40744</v>
      </c>
      <c r="BF48" s="12">
        <f t="shared" si="173"/>
        <v>41872</v>
      </c>
      <c r="BG48" s="12">
        <f t="shared" si="173"/>
        <v>42999</v>
      </c>
      <c r="BH48" s="12">
        <f t="shared" si="173"/>
        <v>44124</v>
      </c>
      <c r="BI48" s="12">
        <f t="shared" si="173"/>
        <v>45249</v>
      </c>
      <c r="BJ48" s="12">
        <f t="shared" si="173"/>
        <v>46371</v>
      </c>
      <c r="BK48" s="12">
        <f t="shared" si="173"/>
        <v>47492</v>
      </c>
      <c r="BL48" s="12">
        <f t="shared" si="173"/>
        <v>48611</v>
      </c>
      <c r="BM48" s="12">
        <f t="shared" si="173"/>
        <v>49729</v>
      </c>
      <c r="BN48" s="12">
        <f t="shared" si="173"/>
        <v>50845</v>
      </c>
      <c r="BO48" s="12">
        <f t="shared" si="173"/>
        <v>53814</v>
      </c>
      <c r="BP48" s="12">
        <f t="shared" si="173"/>
        <v>54874</v>
      </c>
      <c r="BQ48" s="12">
        <f t="shared" si="173"/>
        <v>55931</v>
      </c>
      <c r="BR48" s="12">
        <f t="shared" si="173"/>
        <v>56988</v>
      </c>
      <c r="BS48" s="12">
        <f t="shared" si="173"/>
        <v>58043</v>
      </c>
      <c r="BT48" s="12">
        <f t="shared" ref="BT48:DV48" si="174">ROUND((+BT42*BT45),2)</f>
        <v>59094</v>
      </c>
      <c r="BU48" s="12">
        <f t="shared" si="174"/>
        <v>60145</v>
      </c>
      <c r="BV48" s="12">
        <f t="shared" si="174"/>
        <v>61194</v>
      </c>
      <c r="BW48" s="12">
        <f t="shared" si="174"/>
        <v>62241</v>
      </c>
      <c r="BX48" s="12">
        <f t="shared" si="174"/>
        <v>63286</v>
      </c>
      <c r="BY48" s="12">
        <f t="shared" si="174"/>
        <v>64330</v>
      </c>
      <c r="BZ48" s="12">
        <f t="shared" si="174"/>
        <v>65377</v>
      </c>
      <c r="CA48" s="12">
        <f t="shared" si="174"/>
        <v>68859</v>
      </c>
      <c r="CB48" s="12">
        <f t="shared" si="174"/>
        <v>70381</v>
      </c>
      <c r="CC48" s="12">
        <f t="shared" si="174"/>
        <v>71902</v>
      </c>
      <c r="CD48" s="12">
        <f t="shared" si="174"/>
        <v>73421</v>
      </c>
      <c r="CE48" s="12">
        <f t="shared" si="174"/>
        <v>74938</v>
      </c>
      <c r="CF48" s="12">
        <f t="shared" si="174"/>
        <v>76454</v>
      </c>
      <c r="CG48" s="12">
        <f t="shared" si="174"/>
        <v>77969</v>
      </c>
      <c r="CH48" s="12">
        <f t="shared" si="174"/>
        <v>79481</v>
      </c>
      <c r="CI48" s="12">
        <f t="shared" si="174"/>
        <v>80993</v>
      </c>
      <c r="CJ48" s="12">
        <f t="shared" si="174"/>
        <v>82501</v>
      </c>
      <c r="CK48" s="12">
        <f t="shared" si="174"/>
        <v>84009</v>
      </c>
      <c r="CL48" s="12">
        <f t="shared" si="174"/>
        <v>85512</v>
      </c>
      <c r="CM48" s="12">
        <f t="shared" si="174"/>
        <v>88710</v>
      </c>
      <c r="CN48" s="12">
        <f t="shared" si="174"/>
        <v>89395</v>
      </c>
      <c r="CO48" s="12">
        <f t="shared" si="174"/>
        <v>90078</v>
      </c>
      <c r="CP48" s="12">
        <f t="shared" si="174"/>
        <v>90758</v>
      </c>
      <c r="CQ48" s="12">
        <f t="shared" si="174"/>
        <v>91436</v>
      </c>
      <c r="CR48" s="12">
        <f t="shared" si="174"/>
        <v>92111</v>
      </c>
      <c r="CS48" s="12">
        <f t="shared" si="174"/>
        <v>92783</v>
      </c>
      <c r="CT48" s="12">
        <f t="shared" si="174"/>
        <v>93452</v>
      </c>
      <c r="CU48" s="12">
        <f t="shared" si="174"/>
        <v>94120</v>
      </c>
      <c r="CV48" s="12">
        <f t="shared" si="174"/>
        <v>94784</v>
      </c>
      <c r="CW48" s="12">
        <f t="shared" si="174"/>
        <v>95445</v>
      </c>
      <c r="CX48" s="12">
        <f t="shared" si="174"/>
        <v>96109</v>
      </c>
      <c r="CY48" s="12">
        <f t="shared" si="174"/>
        <v>100273</v>
      </c>
      <c r="CZ48" s="12">
        <f t="shared" si="174"/>
        <v>102320</v>
      </c>
      <c r="DA48" s="12">
        <f t="shared" si="174"/>
        <v>104367</v>
      </c>
      <c r="DB48" s="12">
        <f t="shared" si="174"/>
        <v>106413</v>
      </c>
      <c r="DC48" s="12">
        <f t="shared" si="174"/>
        <v>108459</v>
      </c>
      <c r="DD48" s="12">
        <f t="shared" si="174"/>
        <v>110503</v>
      </c>
      <c r="DE48" s="12">
        <f t="shared" si="174"/>
        <v>112546</v>
      </c>
      <c r="DF48" s="12">
        <f t="shared" si="174"/>
        <v>114589</v>
      </c>
      <c r="DG48" s="12">
        <f t="shared" si="174"/>
        <v>116632</v>
      </c>
      <c r="DH48" s="12">
        <f t="shared" si="174"/>
        <v>118673</v>
      </c>
      <c r="DI48" s="12">
        <f t="shared" si="174"/>
        <v>120713</v>
      </c>
      <c r="DJ48" s="12">
        <f t="shared" si="174"/>
        <v>122756</v>
      </c>
      <c r="DK48" s="12">
        <f t="shared" si="174"/>
        <v>125480</v>
      </c>
      <c r="DL48" s="12">
        <f t="shared" si="174"/>
        <v>126382</v>
      </c>
      <c r="DM48" s="12">
        <f t="shared" si="174"/>
        <v>127280</v>
      </c>
      <c r="DN48" s="12">
        <f t="shared" si="174"/>
        <v>128175</v>
      </c>
      <c r="DO48" s="12">
        <f t="shared" si="174"/>
        <v>129065</v>
      </c>
      <c r="DP48" s="12">
        <f t="shared" si="174"/>
        <v>129952</v>
      </c>
      <c r="DQ48" s="12">
        <f t="shared" si="174"/>
        <v>130834</v>
      </c>
      <c r="DR48" s="12">
        <f t="shared" si="174"/>
        <v>131713</v>
      </c>
      <c r="DS48" s="12">
        <f t="shared" si="174"/>
        <v>132587</v>
      </c>
      <c r="DT48" s="12">
        <f t="shared" si="174"/>
        <v>133459</v>
      </c>
      <c r="DU48" s="12">
        <f t="shared" si="174"/>
        <v>134325</v>
      </c>
      <c r="DV48" s="12">
        <f t="shared" si="174"/>
        <v>135191</v>
      </c>
      <c r="DW48" s="12">
        <f>SUM(G48:DV48)</f>
        <v>6698402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0</v>
      </c>
      <c r="H49" s="38">
        <f t="shared" ref="H49:R49" si="175">H47+H48</f>
        <v>0</v>
      </c>
      <c r="I49" s="38">
        <f t="shared" si="175"/>
        <v>0</v>
      </c>
      <c r="J49" s="38">
        <f t="shared" si="175"/>
        <v>0</v>
      </c>
      <c r="K49" s="38">
        <f t="shared" si="175"/>
        <v>0</v>
      </c>
      <c r="L49" s="38">
        <f t="shared" si="175"/>
        <v>0</v>
      </c>
      <c r="M49" s="38">
        <f t="shared" si="175"/>
        <v>0</v>
      </c>
      <c r="N49" s="38">
        <f t="shared" si="175"/>
        <v>0</v>
      </c>
      <c r="O49" s="38">
        <f t="shared" si="175"/>
        <v>0</v>
      </c>
      <c r="P49" s="38">
        <f t="shared" si="175"/>
        <v>0</v>
      </c>
      <c r="Q49" s="38">
        <f t="shared" si="175"/>
        <v>0</v>
      </c>
      <c r="R49" s="38">
        <f t="shared" si="175"/>
        <v>0</v>
      </c>
      <c r="S49" s="38">
        <f t="shared" ref="S49:BN49" si="176">S47+S48</f>
        <v>165</v>
      </c>
      <c r="T49" s="38">
        <f t="shared" si="176"/>
        <v>494</v>
      </c>
      <c r="U49" s="38">
        <f t="shared" si="176"/>
        <v>659</v>
      </c>
      <c r="V49" s="38">
        <f t="shared" si="176"/>
        <v>659</v>
      </c>
      <c r="W49" s="38">
        <f t="shared" si="176"/>
        <v>659</v>
      </c>
      <c r="X49" s="38">
        <f t="shared" si="176"/>
        <v>659</v>
      </c>
      <c r="Y49" s="38">
        <f t="shared" si="176"/>
        <v>659</v>
      </c>
      <c r="Z49" s="38">
        <f t="shared" si="176"/>
        <v>659</v>
      </c>
      <c r="AA49" s="38">
        <f t="shared" si="176"/>
        <v>659</v>
      </c>
      <c r="AB49" s="38">
        <f t="shared" si="176"/>
        <v>1649</v>
      </c>
      <c r="AC49" s="38">
        <f t="shared" si="176"/>
        <v>3628</v>
      </c>
      <c r="AD49" s="38">
        <f t="shared" si="176"/>
        <v>4617</v>
      </c>
      <c r="AE49" s="38">
        <f t="shared" si="176"/>
        <v>5228</v>
      </c>
      <c r="AF49" s="38">
        <f t="shared" si="176"/>
        <v>6570</v>
      </c>
      <c r="AG49" s="38">
        <f t="shared" si="176"/>
        <v>7912</v>
      </c>
      <c r="AH49" s="38">
        <f t="shared" si="176"/>
        <v>9253</v>
      </c>
      <c r="AI49" s="38">
        <f t="shared" si="176"/>
        <v>10593</v>
      </c>
      <c r="AJ49" s="38">
        <f t="shared" si="176"/>
        <v>11932</v>
      </c>
      <c r="AK49" s="38">
        <f t="shared" si="176"/>
        <v>13271</v>
      </c>
      <c r="AL49" s="38">
        <f t="shared" si="176"/>
        <v>14608</v>
      </c>
      <c r="AM49" s="38">
        <f t="shared" si="176"/>
        <v>15945</v>
      </c>
      <c r="AN49" s="38">
        <f t="shared" si="176"/>
        <v>17281</v>
      </c>
      <c r="AO49" s="38">
        <f t="shared" si="176"/>
        <v>18616</v>
      </c>
      <c r="AP49" s="38">
        <f t="shared" si="176"/>
        <v>19951</v>
      </c>
      <c r="AQ49" s="38">
        <f t="shared" si="176"/>
        <v>22509</v>
      </c>
      <c r="AR49" s="38">
        <f t="shared" si="176"/>
        <v>23612</v>
      </c>
      <c r="AS49" s="38">
        <f t="shared" si="176"/>
        <v>24711</v>
      </c>
      <c r="AT49" s="38">
        <f t="shared" si="176"/>
        <v>25809</v>
      </c>
      <c r="AU49" s="38">
        <f t="shared" si="176"/>
        <v>26904</v>
      </c>
      <c r="AV49" s="38">
        <f t="shared" si="176"/>
        <v>27996</v>
      </c>
      <c r="AW49" s="38">
        <f t="shared" si="176"/>
        <v>29086</v>
      </c>
      <c r="AX49" s="38">
        <f t="shared" si="176"/>
        <v>30175</v>
      </c>
      <c r="AY49" s="38">
        <f t="shared" si="176"/>
        <v>31261</v>
      </c>
      <c r="AZ49" s="38">
        <f t="shared" si="176"/>
        <v>32343</v>
      </c>
      <c r="BA49" s="38">
        <f t="shared" si="176"/>
        <v>33424</v>
      </c>
      <c r="BB49" s="38">
        <f t="shared" si="176"/>
        <v>34507</v>
      </c>
      <c r="BC49" s="38">
        <f t="shared" si="176"/>
        <v>38484</v>
      </c>
      <c r="BD49" s="38">
        <f t="shared" si="176"/>
        <v>39614</v>
      </c>
      <c r="BE49" s="38">
        <f t="shared" si="176"/>
        <v>40744</v>
      </c>
      <c r="BF49" s="38">
        <f t="shared" si="176"/>
        <v>41872</v>
      </c>
      <c r="BG49" s="38">
        <f t="shared" si="176"/>
        <v>42999</v>
      </c>
      <c r="BH49" s="38">
        <f t="shared" si="176"/>
        <v>44124</v>
      </c>
      <c r="BI49" s="38">
        <f t="shared" si="176"/>
        <v>45249</v>
      </c>
      <c r="BJ49" s="38">
        <f t="shared" si="176"/>
        <v>46371</v>
      </c>
      <c r="BK49" s="38">
        <f t="shared" si="176"/>
        <v>47492</v>
      </c>
      <c r="BL49" s="38">
        <f t="shared" si="176"/>
        <v>48611</v>
      </c>
      <c r="BM49" s="38">
        <f t="shared" si="176"/>
        <v>49729</v>
      </c>
      <c r="BN49" s="38">
        <f t="shared" si="176"/>
        <v>50845</v>
      </c>
      <c r="BO49" s="38">
        <f>BO47+BO48</f>
        <v>53814</v>
      </c>
      <c r="BP49" s="38">
        <f t="shared" ref="BP49:DV49" si="177">BP47+BP48</f>
        <v>54874</v>
      </c>
      <c r="BQ49" s="38">
        <f t="shared" si="177"/>
        <v>55931</v>
      </c>
      <c r="BR49" s="38">
        <f t="shared" si="177"/>
        <v>56988</v>
      </c>
      <c r="BS49" s="38">
        <f t="shared" si="177"/>
        <v>58043</v>
      </c>
      <c r="BT49" s="38">
        <f t="shared" si="177"/>
        <v>59094</v>
      </c>
      <c r="BU49" s="38">
        <f t="shared" si="177"/>
        <v>60145</v>
      </c>
      <c r="BV49" s="38">
        <f t="shared" si="177"/>
        <v>61194</v>
      </c>
      <c r="BW49" s="38">
        <f t="shared" si="177"/>
        <v>62241</v>
      </c>
      <c r="BX49" s="38">
        <f t="shared" si="177"/>
        <v>63286</v>
      </c>
      <c r="BY49" s="38">
        <f t="shared" si="177"/>
        <v>64330</v>
      </c>
      <c r="BZ49" s="38">
        <f t="shared" si="177"/>
        <v>65377</v>
      </c>
      <c r="CA49" s="38">
        <f t="shared" si="177"/>
        <v>68859</v>
      </c>
      <c r="CB49" s="38">
        <f t="shared" si="177"/>
        <v>70381</v>
      </c>
      <c r="CC49" s="38">
        <f t="shared" si="177"/>
        <v>71902</v>
      </c>
      <c r="CD49" s="38">
        <f t="shared" si="177"/>
        <v>73421</v>
      </c>
      <c r="CE49" s="38">
        <f t="shared" si="177"/>
        <v>74938</v>
      </c>
      <c r="CF49" s="38">
        <f t="shared" si="177"/>
        <v>76454</v>
      </c>
      <c r="CG49" s="38">
        <f t="shared" si="177"/>
        <v>77969</v>
      </c>
      <c r="CH49" s="38">
        <f t="shared" si="177"/>
        <v>79481</v>
      </c>
      <c r="CI49" s="38">
        <f t="shared" si="177"/>
        <v>80993</v>
      </c>
      <c r="CJ49" s="38">
        <f t="shared" si="177"/>
        <v>82501</v>
      </c>
      <c r="CK49" s="38">
        <f t="shared" si="177"/>
        <v>84009</v>
      </c>
      <c r="CL49" s="38">
        <f t="shared" si="177"/>
        <v>85512</v>
      </c>
      <c r="CM49" s="38">
        <f t="shared" si="177"/>
        <v>88710</v>
      </c>
      <c r="CN49" s="38">
        <f t="shared" si="177"/>
        <v>89395</v>
      </c>
      <c r="CO49" s="38">
        <f t="shared" si="177"/>
        <v>90078</v>
      </c>
      <c r="CP49" s="38">
        <f t="shared" si="177"/>
        <v>90758</v>
      </c>
      <c r="CQ49" s="38">
        <f t="shared" si="177"/>
        <v>91436</v>
      </c>
      <c r="CR49" s="38">
        <f t="shared" si="177"/>
        <v>92111</v>
      </c>
      <c r="CS49" s="38">
        <f t="shared" si="177"/>
        <v>92783</v>
      </c>
      <c r="CT49" s="38">
        <f t="shared" si="177"/>
        <v>93452</v>
      </c>
      <c r="CU49" s="38">
        <f t="shared" si="177"/>
        <v>94120</v>
      </c>
      <c r="CV49" s="38">
        <f t="shared" si="177"/>
        <v>94784</v>
      </c>
      <c r="CW49" s="38">
        <f t="shared" si="177"/>
        <v>95445</v>
      </c>
      <c r="CX49" s="38">
        <f t="shared" si="177"/>
        <v>96109</v>
      </c>
      <c r="CY49" s="38">
        <f t="shared" si="177"/>
        <v>100273</v>
      </c>
      <c r="CZ49" s="38">
        <f t="shared" si="177"/>
        <v>102320</v>
      </c>
      <c r="DA49" s="38">
        <f t="shared" si="177"/>
        <v>104367</v>
      </c>
      <c r="DB49" s="38">
        <f t="shared" si="177"/>
        <v>106413</v>
      </c>
      <c r="DC49" s="38">
        <f t="shared" si="177"/>
        <v>108459</v>
      </c>
      <c r="DD49" s="38">
        <f t="shared" si="177"/>
        <v>110503</v>
      </c>
      <c r="DE49" s="38">
        <f t="shared" si="177"/>
        <v>112546</v>
      </c>
      <c r="DF49" s="38">
        <f t="shared" si="177"/>
        <v>114589</v>
      </c>
      <c r="DG49" s="38">
        <f t="shared" si="177"/>
        <v>116632</v>
      </c>
      <c r="DH49" s="38">
        <f t="shared" si="177"/>
        <v>118673</v>
      </c>
      <c r="DI49" s="38">
        <f t="shared" si="177"/>
        <v>120713</v>
      </c>
      <c r="DJ49" s="38">
        <f t="shared" si="177"/>
        <v>122756</v>
      </c>
      <c r="DK49" s="38">
        <f t="shared" si="177"/>
        <v>125480</v>
      </c>
      <c r="DL49" s="38">
        <f t="shared" si="177"/>
        <v>126382</v>
      </c>
      <c r="DM49" s="38">
        <f t="shared" si="177"/>
        <v>127280</v>
      </c>
      <c r="DN49" s="38">
        <f t="shared" si="177"/>
        <v>128175</v>
      </c>
      <c r="DO49" s="38">
        <f t="shared" si="177"/>
        <v>129065</v>
      </c>
      <c r="DP49" s="38">
        <f t="shared" si="177"/>
        <v>129952</v>
      </c>
      <c r="DQ49" s="38">
        <f t="shared" si="177"/>
        <v>130834</v>
      </c>
      <c r="DR49" s="38">
        <f t="shared" si="177"/>
        <v>131713</v>
      </c>
      <c r="DS49" s="38">
        <f t="shared" si="177"/>
        <v>132587</v>
      </c>
      <c r="DT49" s="38">
        <f t="shared" si="177"/>
        <v>133459</v>
      </c>
      <c r="DU49" s="38">
        <f t="shared" si="177"/>
        <v>134325</v>
      </c>
      <c r="DV49" s="38">
        <f t="shared" si="177"/>
        <v>135191</v>
      </c>
      <c r="DW49" s="15">
        <f>SUM(G49:DV49)</f>
        <v>6698402</v>
      </c>
      <c r="EC49" s="72" t="s">
        <v>211</v>
      </c>
      <c r="ED49" s="3">
        <f>ED48</f>
        <v>0</v>
      </c>
      <c r="EE49" s="31">
        <f t="shared" ref="EE49:EE59" si="178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0</v>
      </c>
      <c r="AD50" s="3">
        <f>SUM(S49:AD49)</f>
        <v>15166</v>
      </c>
      <c r="AP50" s="3">
        <f>SUM(AE49:AP49)</f>
        <v>151160</v>
      </c>
      <c r="BB50" s="3">
        <f>SUM(AQ49:BB49)</f>
        <v>342337</v>
      </c>
      <c r="BN50" s="3">
        <f>SUM(BC49:BN49)</f>
        <v>536134</v>
      </c>
      <c r="BZ50" s="3">
        <f>SUM(BO49:BZ49)</f>
        <v>715317</v>
      </c>
      <c r="CL50" s="3">
        <f>SUM(CA49:CL49)</f>
        <v>926420</v>
      </c>
      <c r="CX50" s="3">
        <f>SUM(CM49:CX49)</f>
        <v>1109181</v>
      </c>
      <c r="DJ50" s="3">
        <f>SUM(CY49:DJ49)</f>
        <v>1338244</v>
      </c>
      <c r="DV50" s="3">
        <f>SUM(DK49:DV49)</f>
        <v>1564443</v>
      </c>
      <c r="EC50" s="72" t="s">
        <v>212</v>
      </c>
      <c r="ED50" s="3">
        <f t="shared" ref="ED50:ED59" si="179">ED49</f>
        <v>0</v>
      </c>
      <c r="EE50" s="31">
        <f t="shared" si="178"/>
        <v>2.8333333333333335E-3</v>
      </c>
      <c r="EF50" s="3">
        <f t="shared" ref="EF50:EF59" si="180">ROUND((ED49*EE50),0)</f>
        <v>0</v>
      </c>
      <c r="EG50" s="3">
        <f t="shared" ref="EG50:EG59" si="181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179"/>
        <v>0</v>
      </c>
      <c r="EE51" s="31">
        <f t="shared" si="178"/>
        <v>2.8333333333333335E-3</v>
      </c>
      <c r="EF51" s="3">
        <f t="shared" si="180"/>
        <v>0</v>
      </c>
      <c r="EG51" s="3">
        <f t="shared" si="181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0</v>
      </c>
      <c r="AC52" s="3" t="s">
        <v>55</v>
      </c>
      <c r="AD52" s="3">
        <f>SUM(S30:AD30)</f>
        <v>15166</v>
      </c>
      <c r="AO52" s="3" t="s">
        <v>55</v>
      </c>
      <c r="AP52" s="3">
        <f>SUM(AE30:AP30)</f>
        <v>143108</v>
      </c>
      <c r="BA52" s="3" t="s">
        <v>55</v>
      </c>
      <c r="BB52" s="3">
        <f>SUM(AQ30:BB30)</f>
        <v>283874</v>
      </c>
      <c r="BM52" s="3" t="s">
        <v>55</v>
      </c>
      <c r="BN52" s="3">
        <f>SUM(BC30:BN30)</f>
        <v>401738</v>
      </c>
      <c r="BY52" s="3" t="s">
        <v>55</v>
      </c>
      <c r="BZ52" s="3">
        <f>SUM(BO30:BZ30)</f>
        <v>522611</v>
      </c>
      <c r="CK52" s="3" t="s">
        <v>55</v>
      </c>
      <c r="CL52" s="3">
        <f>SUM(CA30:CL30)</f>
        <v>669797</v>
      </c>
      <c r="CW52" s="3" t="s">
        <v>55</v>
      </c>
      <c r="CX52" s="3">
        <f>SUM(CM30:CX30)</f>
        <v>781384</v>
      </c>
      <c r="DI52" s="3" t="s">
        <v>55</v>
      </c>
      <c r="DJ52" s="3">
        <f>SUM(CY30:DJ30)</f>
        <v>940120</v>
      </c>
      <c r="DU52" s="3" t="s">
        <v>55</v>
      </c>
      <c r="DV52" s="3">
        <f>SUM(DK30:DV30)</f>
        <v>1099962</v>
      </c>
      <c r="EC52" s="72" t="s">
        <v>214</v>
      </c>
      <c r="ED52" s="3">
        <f t="shared" si="179"/>
        <v>0</v>
      </c>
      <c r="EE52" s="31">
        <f t="shared" si="178"/>
        <v>2.8333333333333335E-3</v>
      </c>
      <c r="EF52" s="3">
        <f t="shared" si="180"/>
        <v>0</v>
      </c>
      <c r="EG52" s="3">
        <f t="shared" si="181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0</v>
      </c>
      <c r="AC53" s="3" t="s">
        <v>459</v>
      </c>
      <c r="AD53" s="3">
        <f>SUM(S33:AD34)</f>
        <v>0</v>
      </c>
      <c r="AO53" s="3" t="s">
        <v>459</v>
      </c>
      <c r="AP53" s="3">
        <f>SUM(AE33:AP34)</f>
        <v>8050.0199999999995</v>
      </c>
      <c r="BA53" s="3" t="s">
        <v>459</v>
      </c>
      <c r="BB53" s="3">
        <f>SUM(AQ33:BB34)</f>
        <v>43772.13</v>
      </c>
      <c r="BM53" s="3" t="s">
        <v>459</v>
      </c>
      <c r="BN53" s="3">
        <f>SUM(BC33:BN34)</f>
        <v>84405.22</v>
      </c>
      <c r="BY53" s="3" t="s">
        <v>459</v>
      </c>
      <c r="BZ53" s="3">
        <f>SUM(BO33:BZ34)</f>
        <v>120497.26000000001</v>
      </c>
      <c r="CK53" s="3" t="s">
        <v>459</v>
      </c>
      <c r="CL53" s="3">
        <f>SUM(CA33:CL34)</f>
        <v>157771.84999999998</v>
      </c>
      <c r="CW53" s="3" t="s">
        <v>459</v>
      </c>
      <c r="CX53" s="3">
        <f>SUM(CM33:CX34)</f>
        <v>204648.89999999997</v>
      </c>
      <c r="DI53" s="3" t="s">
        <v>459</v>
      </c>
      <c r="DJ53" s="3">
        <f>SUM(CY33:DJ34)</f>
        <v>239517.3</v>
      </c>
      <c r="DU53" s="3" t="s">
        <v>459</v>
      </c>
      <c r="DV53" s="3">
        <f>SUM(DK33:DV34)</f>
        <v>293742.46999999997</v>
      </c>
      <c r="EC53" s="72" t="s">
        <v>215</v>
      </c>
      <c r="ED53" s="3">
        <f t="shared" si="179"/>
        <v>0</v>
      </c>
      <c r="EE53" s="31">
        <f t="shared" si="178"/>
        <v>2.8333333333333335E-3</v>
      </c>
      <c r="EF53" s="3">
        <f t="shared" si="180"/>
        <v>0</v>
      </c>
      <c r="EG53" s="3">
        <f t="shared" si="181"/>
        <v>0</v>
      </c>
    </row>
    <row r="54" spans="1:156" x14ac:dyDescent="0.25">
      <c r="A54" s="9" t="s">
        <v>39</v>
      </c>
      <c r="B54" s="3" t="s">
        <v>1064</v>
      </c>
      <c r="R54" s="3">
        <f>R50-R52-R53</f>
        <v>0</v>
      </c>
      <c r="AD54" s="3">
        <f>AD50-AD52-AD53</f>
        <v>0</v>
      </c>
      <c r="AP54" s="3">
        <f>AP50-AP52-AP53</f>
        <v>1.9800000000004729</v>
      </c>
      <c r="BB54" s="3">
        <f>BB50-BB52-BB53</f>
        <v>14690.870000000003</v>
      </c>
      <c r="BN54" s="3">
        <f>BN50-BN52-BN53</f>
        <v>49990.78</v>
      </c>
      <c r="BZ54" s="3">
        <f>BZ50-BZ52-BZ53</f>
        <v>72208.739999999991</v>
      </c>
      <c r="CL54" s="3">
        <f>CL50-CL52-CL53</f>
        <v>98851.150000000023</v>
      </c>
      <c r="CX54" s="3">
        <f>CX50-CX52-CX53</f>
        <v>123148.10000000003</v>
      </c>
      <c r="DJ54" s="3">
        <f>DJ50-DJ52-DJ53</f>
        <v>158606.70000000001</v>
      </c>
      <c r="DV54" s="3">
        <f>DV50-DV52-DV53</f>
        <v>170738.53000000003</v>
      </c>
      <c r="EC54" s="72" t="s">
        <v>216</v>
      </c>
      <c r="ED54" s="3">
        <f t="shared" si="179"/>
        <v>0</v>
      </c>
      <c r="EE54" s="31">
        <f t="shared" si="178"/>
        <v>2.8333333333333335E-3</v>
      </c>
      <c r="EF54" s="3">
        <f t="shared" si="180"/>
        <v>0</v>
      </c>
      <c r="EG54" s="3">
        <f t="shared" si="181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179"/>
        <v>0</v>
      </c>
      <c r="EE55" s="31">
        <f t="shared" si="178"/>
        <v>2.8333333333333335E-3</v>
      </c>
      <c r="EF55" s="3">
        <f t="shared" si="180"/>
        <v>0</v>
      </c>
      <c r="EG55" s="3">
        <f t="shared" si="181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179"/>
        <v>0</v>
      </c>
      <c r="EE56" s="31">
        <f t="shared" si="178"/>
        <v>2.8333333333333335E-3</v>
      </c>
      <c r="EF56" s="3">
        <f t="shared" si="180"/>
        <v>0</v>
      </c>
      <c r="EG56" s="3">
        <f t="shared" si="181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179"/>
        <v>0</v>
      </c>
      <c r="EE57" s="31">
        <f t="shared" si="178"/>
        <v>2.8333333333333335E-3</v>
      </c>
      <c r="EF57" s="3">
        <f t="shared" si="180"/>
        <v>0</v>
      </c>
      <c r="EG57" s="3">
        <f t="shared" si="181"/>
        <v>0</v>
      </c>
    </row>
    <row r="58" spans="1:156" x14ac:dyDescent="0.25">
      <c r="A58" s="32" t="s">
        <v>661</v>
      </c>
      <c r="B58" s="3" t="s">
        <v>40</v>
      </c>
      <c r="EC58" s="72" t="s">
        <v>220</v>
      </c>
      <c r="ED58" s="3">
        <f t="shared" si="179"/>
        <v>0</v>
      </c>
      <c r="EE58" s="31">
        <f t="shared" si="178"/>
        <v>2.8333333333333335E-3</v>
      </c>
      <c r="EF58" s="3">
        <f t="shared" si="180"/>
        <v>0</v>
      </c>
      <c r="EG58" s="3">
        <f t="shared" si="181"/>
        <v>0</v>
      </c>
    </row>
    <row r="59" spans="1:156" x14ac:dyDescent="0.25">
      <c r="EC59" s="72" t="s">
        <v>221</v>
      </c>
      <c r="ED59" s="3">
        <f t="shared" si="179"/>
        <v>0</v>
      </c>
      <c r="EE59" s="31">
        <f t="shared" si="178"/>
        <v>2.8333333333333335E-3</v>
      </c>
      <c r="EF59" s="3">
        <f t="shared" si="180"/>
        <v>0</v>
      </c>
      <c r="EG59" s="3">
        <f t="shared" si="181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182">EP60</f>
        <v>Oct Y4</v>
      </c>
      <c r="EE60" s="40" t="e">
        <f t="shared" ref="EE60:EE62" si="183">EK60+EQ60+EW60</f>
        <v>#REF!</v>
      </c>
      <c r="EF60" s="31" t="s">
        <v>56</v>
      </c>
      <c r="EG60" s="40">
        <f t="shared" ref="EG60:EH62" si="184">EM60+ES60+EY60</f>
        <v>0</v>
      </c>
      <c r="EH60" s="40">
        <f t="shared" si="184"/>
        <v>0</v>
      </c>
      <c r="EJ60" s="20" t="s">
        <v>350</v>
      </c>
      <c r="EK60" s="40" t="e">
        <f>IF(#REF!="monthly",#REF!/12,0)+EK57</f>
        <v>#REF!</v>
      </c>
      <c r="EL60" s="73">
        <f t="shared" ref="EL60:EL62" si="185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186">EJ60</f>
        <v>Oct Y4</v>
      </c>
      <c r="EQ60" s="40" t="e">
        <f>IF(#REF!="monthly",#REF!/12,0)+EQ57</f>
        <v>#REF!</v>
      </c>
      <c r="ER60" s="73">
        <f t="shared" ref="ER60:ER62" si="187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188">EP60</f>
        <v>Oct Y4</v>
      </c>
      <c r="EW60" s="40" t="e">
        <f>IF(#REF!="monthly",#REF!/12,0)+EW57</f>
        <v>#REF!</v>
      </c>
      <c r="EX60" s="73">
        <f t="shared" ref="EX60:EX62" si="189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182"/>
        <v>Nov Y4</v>
      </c>
      <c r="EE61" s="40" t="e">
        <f t="shared" si="183"/>
        <v>#REF!</v>
      </c>
      <c r="EF61" s="31" t="s">
        <v>56</v>
      </c>
      <c r="EG61" s="40" t="e">
        <f t="shared" si="184"/>
        <v>#REF!</v>
      </c>
      <c r="EH61" s="40" t="e">
        <f t="shared" si="184"/>
        <v>#REF!</v>
      </c>
      <c r="EJ61" s="20" t="s">
        <v>351</v>
      </c>
      <c r="EK61" s="40" t="e">
        <f>IF(#REF!="monthly",#REF!/12,0)+EK60</f>
        <v>#REF!</v>
      </c>
      <c r="EL61" s="73">
        <f t="shared" si="185"/>
        <v>0</v>
      </c>
      <c r="EM61" s="40" t="e">
        <f t="shared" ref="EM61:EM62" si="190">ROUND((EK60*EL61),0)</f>
        <v>#REF!</v>
      </c>
      <c r="EN61" s="40" t="e">
        <f t="shared" ref="EN61:EN62" si="191">ROUND(+EN60+EM61,0)</f>
        <v>#REF!</v>
      </c>
      <c r="EP61" s="20" t="str">
        <f t="shared" si="186"/>
        <v>Nov Y4</v>
      </c>
      <c r="EQ61" s="40" t="e">
        <f>IF(#REF!="monthly",#REF!/12,0)+EQ60</f>
        <v>#REF!</v>
      </c>
      <c r="ER61" s="73">
        <f t="shared" si="187"/>
        <v>0</v>
      </c>
      <c r="ES61" s="40" t="e">
        <f t="shared" ref="ES61:ES62" si="192">ROUND((EQ60*ER61),0)</f>
        <v>#REF!</v>
      </c>
      <c r="ET61" s="40" t="e">
        <f t="shared" ref="ET61:ET62" si="193">ROUND(+ET60+ES61,0)</f>
        <v>#REF!</v>
      </c>
      <c r="EV61" s="20" t="str">
        <f t="shared" si="188"/>
        <v>Nov Y4</v>
      </c>
      <c r="EW61" s="40" t="e">
        <f>IF(#REF!="monthly",#REF!/12,0)+EW60</f>
        <v>#REF!</v>
      </c>
      <c r="EX61" s="73">
        <f t="shared" si="189"/>
        <v>0</v>
      </c>
      <c r="EY61" s="40" t="e">
        <f t="shared" ref="EY61:EY62" si="194">ROUND((EW60*EX61),0)</f>
        <v>#REF!</v>
      </c>
      <c r="EZ61" s="40" t="e">
        <f t="shared" ref="EZ61:EZ62" si="195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182"/>
        <v>Dec Y4</v>
      </c>
      <c r="EE62" s="40" t="e">
        <f t="shared" si="183"/>
        <v>#REF!</v>
      </c>
      <c r="EF62" s="31" t="s">
        <v>56</v>
      </c>
      <c r="EG62" s="40" t="e">
        <f t="shared" si="184"/>
        <v>#REF!</v>
      </c>
      <c r="EH62" s="40" t="e">
        <f t="shared" si="184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185"/>
        <v>0</v>
      </c>
      <c r="EM62" s="40" t="e">
        <f t="shared" si="190"/>
        <v>#REF!</v>
      </c>
      <c r="EN62" s="40" t="e">
        <f t="shared" si="191"/>
        <v>#REF!</v>
      </c>
      <c r="EP62" s="20" t="str">
        <f t="shared" si="186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187"/>
        <v>0</v>
      </c>
      <c r="ES62" s="40" t="e">
        <f t="shared" si="192"/>
        <v>#REF!</v>
      </c>
      <c r="ET62" s="40" t="e">
        <f t="shared" si="193"/>
        <v>#REF!</v>
      </c>
      <c r="EV62" s="20" t="str">
        <f t="shared" si="188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189"/>
        <v>0</v>
      </c>
      <c r="EY62" s="40" t="e">
        <f t="shared" si="194"/>
        <v>#REF!</v>
      </c>
      <c r="EZ62" s="40" t="e">
        <f t="shared" si="195"/>
        <v>#REF!</v>
      </c>
    </row>
    <row r="63" spans="1:156" x14ac:dyDescent="0.25">
      <c r="EC63" s="72" t="s">
        <v>222</v>
      </c>
      <c r="ED63" s="3" t="str">
        <f t="shared" ref="ED63:ED72" si="196">ED62</f>
        <v>Dec Y4</v>
      </c>
      <c r="EE63" s="31">
        <f t="shared" ref="EE63:EE72" si="197">0.034/12</f>
        <v>2.8333333333333335E-3</v>
      </c>
      <c r="EF63" s="3" t="e">
        <f t="shared" ref="EF63:EF72" si="198">ROUND((ED62*EE63),0)</f>
        <v>#VALUE!</v>
      </c>
      <c r="EG63" s="3" t="e">
        <f t="shared" ref="EG63:EG72" si="199">ROUND(+EG62+EF63,0)</f>
        <v>#REF!</v>
      </c>
    </row>
    <row r="64" spans="1:156" x14ac:dyDescent="0.25">
      <c r="EC64" s="72" t="s">
        <v>223</v>
      </c>
      <c r="ED64" s="3" t="str">
        <f t="shared" si="196"/>
        <v>Dec Y4</v>
      </c>
      <c r="EE64" s="31">
        <f t="shared" si="197"/>
        <v>2.8333333333333335E-3</v>
      </c>
      <c r="EF64" s="3" t="e">
        <f t="shared" si="198"/>
        <v>#VALUE!</v>
      </c>
      <c r="EG64" s="3" t="e">
        <f t="shared" si="199"/>
        <v>#REF!</v>
      </c>
    </row>
    <row r="65" spans="133:140" x14ac:dyDescent="0.25">
      <c r="EC65" s="72" t="s">
        <v>224</v>
      </c>
      <c r="ED65" s="3" t="str">
        <f t="shared" si="196"/>
        <v>Dec Y4</v>
      </c>
      <c r="EE65" s="31">
        <f t="shared" si="197"/>
        <v>2.8333333333333335E-3</v>
      </c>
      <c r="EF65" s="3" t="e">
        <f t="shared" si="198"/>
        <v>#VALUE!</v>
      </c>
      <c r="EG65" s="3" t="e">
        <f t="shared" si="199"/>
        <v>#REF!</v>
      </c>
    </row>
    <row r="66" spans="133:140" x14ac:dyDescent="0.25">
      <c r="EC66" s="72" t="s">
        <v>225</v>
      </c>
      <c r="ED66" s="3" t="str">
        <f t="shared" si="196"/>
        <v>Dec Y4</v>
      </c>
      <c r="EE66" s="31">
        <f t="shared" si="197"/>
        <v>2.8333333333333335E-3</v>
      </c>
      <c r="EF66" s="3" t="e">
        <f t="shared" si="198"/>
        <v>#VALUE!</v>
      </c>
      <c r="EG66" s="3" t="e">
        <f t="shared" si="199"/>
        <v>#REF!</v>
      </c>
    </row>
    <row r="67" spans="133:140" x14ac:dyDescent="0.25">
      <c r="EC67" s="72" t="s">
        <v>226</v>
      </c>
      <c r="ED67" s="3" t="str">
        <f t="shared" si="196"/>
        <v>Dec Y4</v>
      </c>
      <c r="EE67" s="31">
        <f t="shared" si="197"/>
        <v>2.8333333333333335E-3</v>
      </c>
      <c r="EF67" s="3" t="e">
        <f t="shared" si="198"/>
        <v>#VALUE!</v>
      </c>
      <c r="EG67" s="3" t="e">
        <f t="shared" si="199"/>
        <v>#REF!</v>
      </c>
    </row>
    <row r="68" spans="133:140" x14ac:dyDescent="0.25">
      <c r="EC68" s="72" t="s">
        <v>227</v>
      </c>
      <c r="ED68" s="3" t="str">
        <f t="shared" si="196"/>
        <v>Dec Y4</v>
      </c>
      <c r="EE68" s="31">
        <f t="shared" si="197"/>
        <v>2.8333333333333335E-3</v>
      </c>
      <c r="EF68" s="3" t="e">
        <f t="shared" si="198"/>
        <v>#VALUE!</v>
      </c>
      <c r="EG68" s="3" t="e">
        <f t="shared" si="199"/>
        <v>#REF!</v>
      </c>
    </row>
    <row r="69" spans="133:140" x14ac:dyDescent="0.25">
      <c r="EC69" s="72" t="s">
        <v>228</v>
      </c>
      <c r="ED69" s="3" t="str">
        <f t="shared" si="196"/>
        <v>Dec Y4</v>
      </c>
      <c r="EE69" s="31">
        <f t="shared" si="197"/>
        <v>2.8333333333333335E-3</v>
      </c>
      <c r="EF69" s="3" t="e">
        <f t="shared" si="198"/>
        <v>#VALUE!</v>
      </c>
      <c r="EG69" s="3" t="e">
        <f t="shared" si="199"/>
        <v>#REF!</v>
      </c>
    </row>
    <row r="70" spans="133:140" x14ac:dyDescent="0.25">
      <c r="EC70" s="72" t="s">
        <v>229</v>
      </c>
      <c r="ED70" s="3" t="str">
        <f t="shared" si="196"/>
        <v>Dec Y4</v>
      </c>
      <c r="EE70" s="31">
        <f t="shared" si="197"/>
        <v>2.8333333333333335E-3</v>
      </c>
      <c r="EF70" s="3" t="e">
        <f t="shared" si="198"/>
        <v>#VALUE!</v>
      </c>
      <c r="EG70" s="3" t="e">
        <f t="shared" si="199"/>
        <v>#REF!</v>
      </c>
    </row>
    <row r="71" spans="133:140" x14ac:dyDescent="0.25">
      <c r="EC71" s="72" t="s">
        <v>230</v>
      </c>
      <c r="ED71" s="3" t="str">
        <f t="shared" si="196"/>
        <v>Dec Y4</v>
      </c>
      <c r="EE71" s="31">
        <f t="shared" si="197"/>
        <v>2.8333333333333335E-3</v>
      </c>
      <c r="EF71" s="3" t="e">
        <f t="shared" si="198"/>
        <v>#VALUE!</v>
      </c>
      <c r="EG71" s="3" t="e">
        <f t="shared" si="199"/>
        <v>#REF!</v>
      </c>
    </row>
    <row r="72" spans="133:140" x14ac:dyDescent="0.25">
      <c r="EC72" s="72" t="s">
        <v>231</v>
      </c>
      <c r="ED72" s="3" t="str">
        <f t="shared" si="196"/>
        <v>Dec Y4</v>
      </c>
      <c r="EE72" s="31">
        <f t="shared" si="197"/>
        <v>2.8333333333333335E-3</v>
      </c>
      <c r="EF72" s="3" t="e">
        <f t="shared" si="198"/>
        <v>#VALUE!</v>
      </c>
      <c r="EG72" s="3" t="e">
        <f t="shared" si="199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200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201">ED75</f>
        <v>Dec Y4</v>
      </c>
      <c r="EE76" s="31">
        <f t="shared" si="200"/>
        <v>2.8333333333333335E-3</v>
      </c>
      <c r="EF76" s="3" t="e">
        <f t="shared" ref="EF76:EF85" si="202">ROUND((ED75*EE76),0)</f>
        <v>#VALUE!</v>
      </c>
      <c r="EG76" s="3" t="e">
        <f t="shared" ref="EG76:EG85" si="203">ROUND(+EG75+EF76,0)</f>
        <v>#REF!</v>
      </c>
    </row>
    <row r="77" spans="133:140" x14ac:dyDescent="0.25">
      <c r="EC77" s="72" t="s">
        <v>236</v>
      </c>
      <c r="ED77" s="3" t="str">
        <f t="shared" si="201"/>
        <v>Dec Y4</v>
      </c>
      <c r="EE77" s="31">
        <f t="shared" si="200"/>
        <v>2.8333333333333335E-3</v>
      </c>
      <c r="EF77" s="3" t="e">
        <f t="shared" si="202"/>
        <v>#VALUE!</v>
      </c>
      <c r="EG77" s="3" t="e">
        <f t="shared" si="203"/>
        <v>#REF!</v>
      </c>
    </row>
    <row r="78" spans="133:140" x14ac:dyDescent="0.25">
      <c r="EC78" s="72" t="s">
        <v>237</v>
      </c>
      <c r="ED78" s="3" t="str">
        <f t="shared" si="201"/>
        <v>Dec Y4</v>
      </c>
      <c r="EE78" s="31">
        <f t="shared" si="200"/>
        <v>2.8333333333333335E-3</v>
      </c>
      <c r="EF78" s="3" t="e">
        <f t="shared" si="202"/>
        <v>#VALUE!</v>
      </c>
      <c r="EG78" s="3" t="e">
        <f t="shared" si="203"/>
        <v>#REF!</v>
      </c>
    </row>
    <row r="79" spans="133:140" x14ac:dyDescent="0.25">
      <c r="EC79" s="72" t="s">
        <v>238</v>
      </c>
      <c r="ED79" s="3" t="str">
        <f t="shared" si="201"/>
        <v>Dec Y4</v>
      </c>
      <c r="EE79" s="31">
        <f t="shared" si="200"/>
        <v>2.8333333333333335E-3</v>
      </c>
      <c r="EF79" s="3" t="e">
        <f t="shared" si="202"/>
        <v>#VALUE!</v>
      </c>
      <c r="EG79" s="3" t="e">
        <f t="shared" si="203"/>
        <v>#REF!</v>
      </c>
    </row>
    <row r="80" spans="133:140" x14ac:dyDescent="0.25">
      <c r="EC80" s="72" t="s">
        <v>239</v>
      </c>
      <c r="ED80" s="3" t="str">
        <f t="shared" si="201"/>
        <v>Dec Y4</v>
      </c>
      <c r="EE80" s="31">
        <f t="shared" si="200"/>
        <v>2.8333333333333335E-3</v>
      </c>
      <c r="EF80" s="3" t="e">
        <f t="shared" si="202"/>
        <v>#VALUE!</v>
      </c>
      <c r="EG80" s="3" t="e">
        <f t="shared" si="203"/>
        <v>#REF!</v>
      </c>
    </row>
    <row r="81" spans="133:140" x14ac:dyDescent="0.25">
      <c r="EC81" s="72" t="s">
        <v>240</v>
      </c>
      <c r="ED81" s="3" t="str">
        <f t="shared" si="201"/>
        <v>Dec Y4</v>
      </c>
      <c r="EE81" s="31">
        <f t="shared" si="200"/>
        <v>2.8333333333333335E-3</v>
      </c>
      <c r="EF81" s="3" t="e">
        <f t="shared" si="202"/>
        <v>#VALUE!</v>
      </c>
      <c r="EG81" s="3" t="e">
        <f t="shared" si="203"/>
        <v>#REF!</v>
      </c>
    </row>
    <row r="82" spans="133:140" x14ac:dyDescent="0.25">
      <c r="EC82" s="72" t="s">
        <v>241</v>
      </c>
      <c r="ED82" s="3" t="str">
        <f t="shared" si="201"/>
        <v>Dec Y4</v>
      </c>
      <c r="EE82" s="31">
        <f t="shared" si="200"/>
        <v>2.8333333333333335E-3</v>
      </c>
      <c r="EF82" s="3" t="e">
        <f t="shared" si="202"/>
        <v>#VALUE!</v>
      </c>
      <c r="EG82" s="3" t="e">
        <f t="shared" si="203"/>
        <v>#REF!</v>
      </c>
    </row>
    <row r="83" spans="133:140" x14ac:dyDescent="0.25">
      <c r="EC83" s="72" t="s">
        <v>242</v>
      </c>
      <c r="ED83" s="3" t="str">
        <f t="shared" si="201"/>
        <v>Dec Y4</v>
      </c>
      <c r="EE83" s="31">
        <f t="shared" si="200"/>
        <v>2.8333333333333335E-3</v>
      </c>
      <c r="EF83" s="3" t="e">
        <f t="shared" si="202"/>
        <v>#VALUE!</v>
      </c>
      <c r="EG83" s="3" t="e">
        <f t="shared" si="203"/>
        <v>#REF!</v>
      </c>
    </row>
    <row r="84" spans="133:140" x14ac:dyDescent="0.25">
      <c r="EC84" s="72" t="s">
        <v>243</v>
      </c>
      <c r="ED84" s="3" t="str">
        <f t="shared" si="201"/>
        <v>Dec Y4</v>
      </c>
      <c r="EE84" s="31">
        <f t="shared" si="200"/>
        <v>2.8333333333333335E-3</v>
      </c>
      <c r="EF84" s="3" t="e">
        <f t="shared" si="202"/>
        <v>#VALUE!</v>
      </c>
      <c r="EG84" s="3" t="e">
        <f t="shared" si="203"/>
        <v>#REF!</v>
      </c>
    </row>
    <row r="85" spans="133:140" x14ac:dyDescent="0.25">
      <c r="EC85" s="72" t="s">
        <v>244</v>
      </c>
      <c r="ED85" s="3" t="str">
        <f t="shared" si="201"/>
        <v>Dec Y4</v>
      </c>
      <c r="EE85" s="31">
        <f t="shared" si="200"/>
        <v>2.8333333333333335E-3</v>
      </c>
      <c r="EF85" s="3" t="e">
        <f t="shared" si="202"/>
        <v>#VALUE!</v>
      </c>
      <c r="EG85" s="3" t="e">
        <f t="shared" si="203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204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205">ED88</f>
        <v>Dec Y4</v>
      </c>
      <c r="EE89" s="31">
        <f t="shared" si="204"/>
        <v>2.8333333333333335E-3</v>
      </c>
      <c r="EF89" s="3" t="e">
        <f t="shared" ref="EF89:EF98" si="206">ROUND((ED88*EE89),0)</f>
        <v>#VALUE!</v>
      </c>
      <c r="EG89" s="3" t="e">
        <f t="shared" ref="EG89:EG98" si="207">ROUND(+EG88+EF89,0)</f>
        <v>#REF!</v>
      </c>
    </row>
    <row r="90" spans="133:140" x14ac:dyDescent="0.25">
      <c r="EC90" s="72" t="s">
        <v>248</v>
      </c>
      <c r="ED90" s="3" t="str">
        <f t="shared" si="205"/>
        <v>Dec Y4</v>
      </c>
      <c r="EE90" s="31">
        <f t="shared" si="204"/>
        <v>2.8333333333333335E-3</v>
      </c>
      <c r="EF90" s="3" t="e">
        <f t="shared" si="206"/>
        <v>#VALUE!</v>
      </c>
      <c r="EG90" s="3" t="e">
        <f t="shared" si="207"/>
        <v>#REF!</v>
      </c>
    </row>
    <row r="91" spans="133:140" x14ac:dyDescent="0.25">
      <c r="EC91" s="72" t="s">
        <v>249</v>
      </c>
      <c r="ED91" s="3" t="str">
        <f t="shared" si="205"/>
        <v>Dec Y4</v>
      </c>
      <c r="EE91" s="31">
        <f t="shared" si="204"/>
        <v>2.8333333333333335E-3</v>
      </c>
      <c r="EF91" s="3" t="e">
        <f t="shared" si="206"/>
        <v>#VALUE!</v>
      </c>
      <c r="EG91" s="3" t="e">
        <f t="shared" si="207"/>
        <v>#REF!</v>
      </c>
    </row>
    <row r="92" spans="133:140" x14ac:dyDescent="0.25">
      <c r="EC92" s="72" t="s">
        <v>250</v>
      </c>
      <c r="ED92" s="3" t="str">
        <f t="shared" si="205"/>
        <v>Dec Y4</v>
      </c>
      <c r="EE92" s="31">
        <f t="shared" si="204"/>
        <v>2.8333333333333335E-3</v>
      </c>
      <c r="EF92" s="3" t="e">
        <f t="shared" si="206"/>
        <v>#VALUE!</v>
      </c>
      <c r="EG92" s="3" t="e">
        <f t="shared" si="207"/>
        <v>#REF!</v>
      </c>
    </row>
    <row r="93" spans="133:140" x14ac:dyDescent="0.25">
      <c r="EC93" s="72" t="s">
        <v>251</v>
      </c>
      <c r="ED93" s="3" t="str">
        <f t="shared" si="205"/>
        <v>Dec Y4</v>
      </c>
      <c r="EE93" s="31">
        <f t="shared" si="204"/>
        <v>2.8333333333333335E-3</v>
      </c>
      <c r="EF93" s="3" t="e">
        <f t="shared" si="206"/>
        <v>#VALUE!</v>
      </c>
      <c r="EG93" s="3" t="e">
        <f t="shared" si="207"/>
        <v>#REF!</v>
      </c>
    </row>
    <row r="94" spans="133:140" x14ac:dyDescent="0.25">
      <c r="EC94" s="72" t="s">
        <v>252</v>
      </c>
      <c r="ED94" s="3" t="str">
        <f t="shared" si="205"/>
        <v>Dec Y4</v>
      </c>
      <c r="EE94" s="31">
        <f t="shared" si="204"/>
        <v>2.8333333333333335E-3</v>
      </c>
      <c r="EF94" s="3" t="e">
        <f t="shared" si="206"/>
        <v>#VALUE!</v>
      </c>
      <c r="EG94" s="3" t="e">
        <f t="shared" si="207"/>
        <v>#REF!</v>
      </c>
    </row>
    <row r="95" spans="133:140" x14ac:dyDescent="0.25">
      <c r="EC95" s="72" t="s">
        <v>253</v>
      </c>
      <c r="ED95" s="3" t="str">
        <f t="shared" si="205"/>
        <v>Dec Y4</v>
      </c>
      <c r="EE95" s="31">
        <f t="shared" si="204"/>
        <v>2.8333333333333335E-3</v>
      </c>
      <c r="EF95" s="3" t="e">
        <f t="shared" si="206"/>
        <v>#VALUE!</v>
      </c>
      <c r="EG95" s="3" t="e">
        <f t="shared" si="207"/>
        <v>#REF!</v>
      </c>
    </row>
    <row r="96" spans="133:140" x14ac:dyDescent="0.25">
      <c r="EC96" s="72" t="s">
        <v>254</v>
      </c>
      <c r="ED96" s="3" t="str">
        <f t="shared" si="205"/>
        <v>Dec Y4</v>
      </c>
      <c r="EE96" s="31">
        <f t="shared" si="204"/>
        <v>2.8333333333333335E-3</v>
      </c>
      <c r="EF96" s="3" t="e">
        <f t="shared" si="206"/>
        <v>#VALUE!</v>
      </c>
      <c r="EG96" s="3" t="e">
        <f t="shared" si="207"/>
        <v>#REF!</v>
      </c>
    </row>
    <row r="97" spans="133:140" x14ac:dyDescent="0.25">
      <c r="EC97" s="72" t="s">
        <v>255</v>
      </c>
      <c r="ED97" s="3" t="str">
        <f t="shared" si="205"/>
        <v>Dec Y4</v>
      </c>
      <c r="EE97" s="31">
        <f t="shared" si="204"/>
        <v>2.8333333333333335E-3</v>
      </c>
      <c r="EF97" s="3" t="e">
        <f t="shared" si="206"/>
        <v>#VALUE!</v>
      </c>
      <c r="EG97" s="3" t="e">
        <f t="shared" si="207"/>
        <v>#REF!</v>
      </c>
    </row>
    <row r="98" spans="133:140" x14ac:dyDescent="0.25">
      <c r="EC98" s="72" t="s">
        <v>256</v>
      </c>
      <c r="ED98" s="3" t="str">
        <f t="shared" si="205"/>
        <v>Dec Y4</v>
      </c>
      <c r="EE98" s="31">
        <f t="shared" si="204"/>
        <v>2.8333333333333335E-3</v>
      </c>
      <c r="EF98" s="3" t="e">
        <f t="shared" si="206"/>
        <v>#VALUE!</v>
      </c>
      <c r="EG98" s="3" t="e">
        <f t="shared" si="207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208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209">ED101</f>
        <v>Dec Y4</v>
      </c>
      <c r="EE102" s="31">
        <f t="shared" si="208"/>
        <v>2.8333333333333335E-3</v>
      </c>
      <c r="EF102" s="3" t="e">
        <f t="shared" ref="EF102:EF111" si="210">ROUND((ED101*EE102),0)</f>
        <v>#VALUE!</v>
      </c>
      <c r="EG102" s="3" t="e">
        <f t="shared" ref="EG102:EG111" si="211">ROUND(+EG101+EF102,0)</f>
        <v>#REF!</v>
      </c>
    </row>
    <row r="103" spans="133:140" x14ac:dyDescent="0.25">
      <c r="EC103" s="72" t="s">
        <v>260</v>
      </c>
      <c r="ED103" s="3" t="str">
        <f t="shared" si="209"/>
        <v>Dec Y4</v>
      </c>
      <c r="EE103" s="31">
        <f t="shared" si="208"/>
        <v>2.8333333333333335E-3</v>
      </c>
      <c r="EF103" s="3" t="e">
        <f t="shared" si="210"/>
        <v>#VALUE!</v>
      </c>
      <c r="EG103" s="3" t="e">
        <f t="shared" si="211"/>
        <v>#REF!</v>
      </c>
    </row>
    <row r="104" spans="133:140" x14ac:dyDescent="0.25">
      <c r="EC104" s="72" t="s">
        <v>261</v>
      </c>
      <c r="ED104" s="3" t="str">
        <f t="shared" si="209"/>
        <v>Dec Y4</v>
      </c>
      <c r="EE104" s="31">
        <f t="shared" si="208"/>
        <v>2.8333333333333335E-3</v>
      </c>
      <c r="EF104" s="3" t="e">
        <f t="shared" si="210"/>
        <v>#VALUE!</v>
      </c>
      <c r="EG104" s="3" t="e">
        <f t="shared" si="211"/>
        <v>#REF!</v>
      </c>
    </row>
    <row r="105" spans="133:140" x14ac:dyDescent="0.25">
      <c r="EC105" s="72" t="s">
        <v>262</v>
      </c>
      <c r="ED105" s="3" t="str">
        <f t="shared" si="209"/>
        <v>Dec Y4</v>
      </c>
      <c r="EE105" s="31">
        <f t="shared" si="208"/>
        <v>2.8333333333333335E-3</v>
      </c>
      <c r="EF105" s="3" t="e">
        <f t="shared" si="210"/>
        <v>#VALUE!</v>
      </c>
      <c r="EG105" s="3" t="e">
        <f t="shared" si="211"/>
        <v>#REF!</v>
      </c>
    </row>
    <row r="106" spans="133:140" x14ac:dyDescent="0.25">
      <c r="EC106" s="72" t="s">
        <v>263</v>
      </c>
      <c r="ED106" s="3" t="str">
        <f t="shared" si="209"/>
        <v>Dec Y4</v>
      </c>
      <c r="EE106" s="31">
        <f t="shared" si="208"/>
        <v>2.8333333333333335E-3</v>
      </c>
      <c r="EF106" s="3" t="e">
        <f t="shared" si="210"/>
        <v>#VALUE!</v>
      </c>
      <c r="EG106" s="3" t="e">
        <f t="shared" si="211"/>
        <v>#REF!</v>
      </c>
    </row>
    <row r="107" spans="133:140" x14ac:dyDescent="0.25">
      <c r="EC107" s="72" t="s">
        <v>264</v>
      </c>
      <c r="ED107" s="3" t="str">
        <f t="shared" si="209"/>
        <v>Dec Y4</v>
      </c>
      <c r="EE107" s="31">
        <f t="shared" si="208"/>
        <v>2.8333333333333335E-3</v>
      </c>
      <c r="EF107" s="3" t="e">
        <f t="shared" si="210"/>
        <v>#VALUE!</v>
      </c>
      <c r="EG107" s="3" t="e">
        <f t="shared" si="211"/>
        <v>#REF!</v>
      </c>
    </row>
    <row r="108" spans="133:140" x14ac:dyDescent="0.25">
      <c r="EC108" s="72" t="s">
        <v>265</v>
      </c>
      <c r="ED108" s="3" t="str">
        <f t="shared" si="209"/>
        <v>Dec Y4</v>
      </c>
      <c r="EE108" s="31">
        <f t="shared" si="208"/>
        <v>2.8333333333333335E-3</v>
      </c>
      <c r="EF108" s="3" t="e">
        <f t="shared" si="210"/>
        <v>#VALUE!</v>
      </c>
      <c r="EG108" s="3" t="e">
        <f t="shared" si="211"/>
        <v>#REF!</v>
      </c>
    </row>
    <row r="109" spans="133:140" x14ac:dyDescent="0.25">
      <c r="EC109" s="72" t="s">
        <v>266</v>
      </c>
      <c r="ED109" s="3" t="str">
        <f t="shared" si="209"/>
        <v>Dec Y4</v>
      </c>
      <c r="EE109" s="31">
        <f t="shared" si="208"/>
        <v>2.8333333333333335E-3</v>
      </c>
      <c r="EF109" s="3" t="e">
        <f t="shared" si="210"/>
        <v>#VALUE!</v>
      </c>
      <c r="EG109" s="3" t="e">
        <f t="shared" si="211"/>
        <v>#REF!</v>
      </c>
    </row>
    <row r="110" spans="133:140" x14ac:dyDescent="0.25">
      <c r="EC110" s="72" t="s">
        <v>267</v>
      </c>
      <c r="ED110" s="3" t="str">
        <f t="shared" si="209"/>
        <v>Dec Y4</v>
      </c>
      <c r="EE110" s="31">
        <f t="shared" si="208"/>
        <v>2.8333333333333335E-3</v>
      </c>
      <c r="EF110" s="3" t="e">
        <f t="shared" si="210"/>
        <v>#VALUE!</v>
      </c>
      <c r="EG110" s="3" t="e">
        <f t="shared" si="211"/>
        <v>#REF!</v>
      </c>
    </row>
    <row r="111" spans="133:140" x14ac:dyDescent="0.25">
      <c r="EC111" s="72" t="s">
        <v>268</v>
      </c>
      <c r="ED111" s="3" t="str">
        <f t="shared" si="209"/>
        <v>Dec Y4</v>
      </c>
      <c r="EE111" s="31">
        <f t="shared" si="208"/>
        <v>2.8333333333333335E-3</v>
      </c>
      <c r="EF111" s="3" t="e">
        <f t="shared" si="210"/>
        <v>#VALUE!</v>
      </c>
      <c r="EG111" s="3" t="e">
        <f t="shared" si="211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212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213">ED114</f>
        <v>Dec Y4</v>
      </c>
      <c r="EE115" s="31">
        <f t="shared" si="212"/>
        <v>2.8333333333333335E-3</v>
      </c>
      <c r="EF115" s="3" t="e">
        <f t="shared" ref="EF115:EF124" si="214">ROUND((ED114*EE115),0)</f>
        <v>#VALUE!</v>
      </c>
      <c r="EG115" s="3" t="e">
        <f t="shared" ref="EG115:EG124" si="215">ROUND(+EG114+EF115,0)</f>
        <v>#REF!</v>
      </c>
    </row>
    <row r="116" spans="133:140" x14ac:dyDescent="0.25">
      <c r="EC116" s="72" t="s">
        <v>272</v>
      </c>
      <c r="ED116" s="3" t="str">
        <f t="shared" si="213"/>
        <v>Dec Y4</v>
      </c>
      <c r="EE116" s="31">
        <f t="shared" si="212"/>
        <v>2.8333333333333335E-3</v>
      </c>
      <c r="EF116" s="3" t="e">
        <f t="shared" si="214"/>
        <v>#VALUE!</v>
      </c>
      <c r="EG116" s="3" t="e">
        <f t="shared" si="215"/>
        <v>#REF!</v>
      </c>
    </row>
    <row r="117" spans="133:140" x14ac:dyDescent="0.25">
      <c r="EC117" s="72" t="s">
        <v>273</v>
      </c>
      <c r="ED117" s="3" t="str">
        <f t="shared" si="213"/>
        <v>Dec Y4</v>
      </c>
      <c r="EE117" s="31">
        <f t="shared" si="212"/>
        <v>2.8333333333333335E-3</v>
      </c>
      <c r="EF117" s="3" t="e">
        <f t="shared" si="214"/>
        <v>#VALUE!</v>
      </c>
      <c r="EG117" s="3" t="e">
        <f t="shared" si="215"/>
        <v>#REF!</v>
      </c>
    </row>
    <row r="118" spans="133:140" x14ac:dyDescent="0.25">
      <c r="EC118" s="72" t="s">
        <v>274</v>
      </c>
      <c r="ED118" s="3" t="str">
        <f t="shared" si="213"/>
        <v>Dec Y4</v>
      </c>
      <c r="EE118" s="31">
        <f t="shared" si="212"/>
        <v>2.8333333333333335E-3</v>
      </c>
      <c r="EF118" s="3" t="e">
        <f t="shared" si="214"/>
        <v>#VALUE!</v>
      </c>
      <c r="EG118" s="3" t="e">
        <f t="shared" si="215"/>
        <v>#REF!</v>
      </c>
    </row>
    <row r="119" spans="133:140" x14ac:dyDescent="0.25">
      <c r="EC119" s="72" t="s">
        <v>275</v>
      </c>
      <c r="ED119" s="3" t="str">
        <f t="shared" si="213"/>
        <v>Dec Y4</v>
      </c>
      <c r="EE119" s="31">
        <f t="shared" si="212"/>
        <v>2.8333333333333335E-3</v>
      </c>
      <c r="EF119" s="3" t="e">
        <f t="shared" si="214"/>
        <v>#VALUE!</v>
      </c>
      <c r="EG119" s="3" t="e">
        <f t="shared" si="215"/>
        <v>#REF!</v>
      </c>
    </row>
    <row r="120" spans="133:140" x14ac:dyDescent="0.25">
      <c r="EC120" s="72" t="s">
        <v>276</v>
      </c>
      <c r="ED120" s="3" t="str">
        <f t="shared" si="213"/>
        <v>Dec Y4</v>
      </c>
      <c r="EE120" s="31">
        <f t="shared" si="212"/>
        <v>2.8333333333333335E-3</v>
      </c>
      <c r="EF120" s="3" t="e">
        <f t="shared" si="214"/>
        <v>#VALUE!</v>
      </c>
      <c r="EG120" s="3" t="e">
        <f t="shared" si="215"/>
        <v>#REF!</v>
      </c>
    </row>
    <row r="121" spans="133:140" x14ac:dyDescent="0.25">
      <c r="EC121" s="72" t="s">
        <v>277</v>
      </c>
      <c r="ED121" s="3" t="str">
        <f t="shared" si="213"/>
        <v>Dec Y4</v>
      </c>
      <c r="EE121" s="31">
        <f t="shared" si="212"/>
        <v>2.8333333333333335E-3</v>
      </c>
      <c r="EF121" s="3" t="e">
        <f t="shared" si="214"/>
        <v>#VALUE!</v>
      </c>
      <c r="EG121" s="3" t="e">
        <f t="shared" si="215"/>
        <v>#REF!</v>
      </c>
    </row>
    <row r="122" spans="133:140" x14ac:dyDescent="0.25">
      <c r="EC122" s="72" t="s">
        <v>278</v>
      </c>
      <c r="ED122" s="3" t="str">
        <f t="shared" si="213"/>
        <v>Dec Y4</v>
      </c>
      <c r="EE122" s="31">
        <f t="shared" si="212"/>
        <v>2.8333333333333335E-3</v>
      </c>
      <c r="EF122" s="3" t="e">
        <f t="shared" si="214"/>
        <v>#VALUE!</v>
      </c>
      <c r="EG122" s="3" t="e">
        <f t="shared" si="215"/>
        <v>#REF!</v>
      </c>
    </row>
    <row r="123" spans="133:140" x14ac:dyDescent="0.25">
      <c r="EC123" s="72" t="s">
        <v>279</v>
      </c>
      <c r="ED123" s="3" t="str">
        <f t="shared" si="213"/>
        <v>Dec Y4</v>
      </c>
      <c r="EE123" s="31">
        <f t="shared" si="212"/>
        <v>2.8333333333333335E-3</v>
      </c>
      <c r="EF123" s="3" t="e">
        <f t="shared" si="214"/>
        <v>#VALUE!</v>
      </c>
      <c r="EG123" s="3" t="e">
        <f t="shared" si="215"/>
        <v>#REF!</v>
      </c>
    </row>
    <row r="124" spans="133:140" x14ac:dyDescent="0.25">
      <c r="EC124" s="72" t="s">
        <v>280</v>
      </c>
      <c r="ED124" s="3" t="str">
        <f t="shared" si="213"/>
        <v>Dec Y4</v>
      </c>
      <c r="EE124" s="31">
        <f t="shared" si="212"/>
        <v>2.8333333333333335E-3</v>
      </c>
      <c r="EF124" s="3" t="e">
        <f t="shared" si="214"/>
        <v>#VALUE!</v>
      </c>
      <c r="EG124" s="3" t="e">
        <f t="shared" si="215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216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217">ED127</f>
        <v>Dec Y4</v>
      </c>
      <c r="EE128" s="31">
        <f t="shared" si="216"/>
        <v>2.8333333333333335E-3</v>
      </c>
      <c r="EF128" s="3" t="e">
        <f t="shared" ref="EF128:EF137" si="218">ROUND((ED127*EE128),0)</f>
        <v>#VALUE!</v>
      </c>
      <c r="EG128" s="3" t="e">
        <f t="shared" ref="EG128:EG137" si="219">ROUND(+EG127+EF128,0)</f>
        <v>#REF!</v>
      </c>
    </row>
    <row r="129" spans="133:140" x14ac:dyDescent="0.25">
      <c r="EC129" s="72" t="s">
        <v>284</v>
      </c>
      <c r="ED129" s="3" t="str">
        <f t="shared" si="217"/>
        <v>Dec Y4</v>
      </c>
      <c r="EE129" s="31">
        <f t="shared" si="216"/>
        <v>2.8333333333333335E-3</v>
      </c>
      <c r="EF129" s="3" t="e">
        <f t="shared" si="218"/>
        <v>#VALUE!</v>
      </c>
      <c r="EG129" s="3" t="e">
        <f t="shared" si="219"/>
        <v>#REF!</v>
      </c>
    </row>
    <row r="130" spans="133:140" x14ac:dyDescent="0.25">
      <c r="EC130" s="72" t="s">
        <v>285</v>
      </c>
      <c r="ED130" s="3" t="str">
        <f t="shared" si="217"/>
        <v>Dec Y4</v>
      </c>
      <c r="EE130" s="31">
        <f t="shared" si="216"/>
        <v>2.8333333333333335E-3</v>
      </c>
      <c r="EF130" s="3" t="e">
        <f t="shared" si="218"/>
        <v>#VALUE!</v>
      </c>
      <c r="EG130" s="3" t="e">
        <f t="shared" si="219"/>
        <v>#REF!</v>
      </c>
    </row>
    <row r="131" spans="133:140" x14ac:dyDescent="0.25">
      <c r="EC131" s="72" t="s">
        <v>286</v>
      </c>
      <c r="ED131" s="3" t="str">
        <f t="shared" si="217"/>
        <v>Dec Y4</v>
      </c>
      <c r="EE131" s="31">
        <f t="shared" si="216"/>
        <v>2.8333333333333335E-3</v>
      </c>
      <c r="EF131" s="3" t="e">
        <f t="shared" si="218"/>
        <v>#VALUE!</v>
      </c>
      <c r="EG131" s="3" t="e">
        <f t="shared" si="219"/>
        <v>#REF!</v>
      </c>
    </row>
    <row r="132" spans="133:140" x14ac:dyDescent="0.25">
      <c r="EC132" s="72" t="s">
        <v>287</v>
      </c>
      <c r="ED132" s="3" t="str">
        <f t="shared" si="217"/>
        <v>Dec Y4</v>
      </c>
      <c r="EE132" s="31">
        <f t="shared" si="216"/>
        <v>2.8333333333333335E-3</v>
      </c>
      <c r="EF132" s="3" t="e">
        <f t="shared" si="218"/>
        <v>#VALUE!</v>
      </c>
      <c r="EG132" s="3" t="e">
        <f t="shared" si="219"/>
        <v>#REF!</v>
      </c>
    </row>
    <row r="133" spans="133:140" x14ac:dyDescent="0.25">
      <c r="EC133" s="72" t="s">
        <v>288</v>
      </c>
      <c r="ED133" s="3" t="str">
        <f t="shared" si="217"/>
        <v>Dec Y4</v>
      </c>
      <c r="EE133" s="31">
        <f t="shared" si="216"/>
        <v>2.8333333333333335E-3</v>
      </c>
      <c r="EF133" s="3" t="e">
        <f t="shared" si="218"/>
        <v>#VALUE!</v>
      </c>
      <c r="EG133" s="3" t="e">
        <f t="shared" si="219"/>
        <v>#REF!</v>
      </c>
    </row>
    <row r="134" spans="133:140" x14ac:dyDescent="0.25">
      <c r="EC134" s="72" t="s">
        <v>289</v>
      </c>
      <c r="ED134" s="3" t="str">
        <f t="shared" si="217"/>
        <v>Dec Y4</v>
      </c>
      <c r="EE134" s="31">
        <f t="shared" si="216"/>
        <v>2.8333333333333335E-3</v>
      </c>
      <c r="EF134" s="3" t="e">
        <f t="shared" si="218"/>
        <v>#VALUE!</v>
      </c>
      <c r="EG134" s="3" t="e">
        <f t="shared" si="219"/>
        <v>#REF!</v>
      </c>
    </row>
    <row r="135" spans="133:140" x14ac:dyDescent="0.25">
      <c r="EC135" s="72" t="s">
        <v>290</v>
      </c>
      <c r="ED135" s="3" t="str">
        <f t="shared" si="217"/>
        <v>Dec Y4</v>
      </c>
      <c r="EE135" s="31">
        <f t="shared" si="216"/>
        <v>2.8333333333333335E-3</v>
      </c>
      <c r="EF135" s="3" t="e">
        <f t="shared" si="218"/>
        <v>#VALUE!</v>
      </c>
      <c r="EG135" s="3" t="e">
        <f t="shared" si="219"/>
        <v>#REF!</v>
      </c>
    </row>
    <row r="136" spans="133:140" x14ac:dyDescent="0.25">
      <c r="EC136" s="72" t="s">
        <v>291</v>
      </c>
      <c r="ED136" s="3" t="str">
        <f t="shared" si="217"/>
        <v>Dec Y4</v>
      </c>
      <c r="EE136" s="31">
        <f t="shared" si="216"/>
        <v>2.8333333333333335E-3</v>
      </c>
      <c r="EF136" s="3" t="e">
        <f t="shared" si="218"/>
        <v>#VALUE!</v>
      </c>
      <c r="EG136" s="3" t="e">
        <f t="shared" si="219"/>
        <v>#REF!</v>
      </c>
    </row>
    <row r="137" spans="133:140" x14ac:dyDescent="0.25">
      <c r="EC137" s="72" t="s">
        <v>292</v>
      </c>
      <c r="ED137" s="3" t="str">
        <f t="shared" si="217"/>
        <v>Dec Y4</v>
      </c>
      <c r="EE137" s="31">
        <f t="shared" si="216"/>
        <v>2.8333333333333335E-3</v>
      </c>
      <c r="EF137" s="3" t="e">
        <f t="shared" si="218"/>
        <v>#VALUE!</v>
      </c>
      <c r="EG137" s="3" t="e">
        <f t="shared" si="219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26" priority="9" stopIfTrue="1" operator="notEqual">
      <formula>SUM(G47:G48)</formula>
    </cfRule>
  </conditionalFormatting>
  <conditionalFormatting sqref="DW47">
    <cfRule type="cellIs" dxfId="125" priority="1" stopIfTrue="1" operator="notEqual">
      <formula>SUM(G47:DV47)</formula>
    </cfRule>
  </conditionalFormatting>
  <conditionalFormatting sqref="DW28:DW29 DW49 DW33:DW34">
    <cfRule type="cellIs" dxfId="124" priority="6" stopIfTrue="1" operator="notEqual">
      <formula>SUM(G28:DV28)</formula>
    </cfRule>
  </conditionalFormatting>
  <conditionalFormatting sqref="DW37">
    <cfRule type="cellIs" dxfId="123" priority="5" stopIfTrue="1" operator="notEqual">
      <formula>SUM(G37:DV37)</formula>
    </cfRule>
  </conditionalFormatting>
  <conditionalFormatting sqref="DW16">
    <cfRule type="cellIs" dxfId="122" priority="4" stopIfTrue="1" operator="notEqual">
      <formula>SUM(G16:DV16)</formula>
    </cfRule>
  </conditionalFormatting>
  <conditionalFormatting sqref="DW40">
    <cfRule type="cellIs" dxfId="121" priority="3" stopIfTrue="1" operator="notEqual">
      <formula>SUM(G40:DV40)</formula>
    </cfRule>
  </conditionalFormatting>
  <conditionalFormatting sqref="DW41:DW42">
    <cfRule type="cellIs" dxfId="120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B861E-FF4F-4AC2-AE15-7605F616168A}">
  <sheetPr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bestFit="1" customWidth="1"/>
    <col min="2" max="5" width="9.77734375" style="3"/>
    <col min="6" max="6" width="16.44140625" style="3" customWidth="1"/>
    <col min="7" max="7" width="12.21875" style="3" bestFit="1" customWidth="1"/>
    <col min="8" max="8" width="12.5546875" style="3" bestFit="1" customWidth="1"/>
    <col min="9" max="14" width="12.21875" style="3" bestFit="1" customWidth="1"/>
    <col min="15" max="15" width="14.88671875" style="3" bestFit="1" customWidth="1"/>
    <col min="16" max="16" width="12.21875" style="3" bestFit="1" customWidth="1"/>
    <col min="17" max="17" width="14" style="3" bestFit="1" customWidth="1"/>
    <col min="18" max="18" width="14.21875" style="3" bestFit="1" customWidth="1"/>
    <col min="19" max="66" width="14.21875" style="3" customWidth="1"/>
    <col min="67" max="67" width="12.21875" style="3" bestFit="1" customWidth="1"/>
    <col min="68" max="68" width="12.5546875" style="3" bestFit="1" customWidth="1"/>
    <col min="69" max="76" width="12.6640625" style="3" bestFit="1" customWidth="1"/>
    <col min="77" max="77" width="14" style="3" bestFit="1" customWidth="1"/>
    <col min="78" max="78" width="14.21875" style="3" bestFit="1" customWidth="1"/>
    <col min="79" max="126" width="14.21875" style="3" customWidth="1"/>
    <col min="127" max="127" width="14" style="3" bestFit="1" customWidth="1"/>
    <col min="128" max="128" width="12.77734375" style="3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2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50</v>
      </c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184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8">
        <v>42705</v>
      </c>
      <c r="EE6" s="31">
        <v>2.8333333333333335E-3</v>
      </c>
      <c r="EI6" s="40"/>
    </row>
    <row r="7" spans="1:139" x14ac:dyDescent="0.25">
      <c r="A7" s="445" t="s">
        <v>847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Svgs'!E6</f>
        <v>0</v>
      </c>
      <c r="H15" s="10">
        <f>'In-Service &amp; Deprec Svgs'!F6</f>
        <v>0</v>
      </c>
      <c r="I15" s="10">
        <f>'In-Service &amp; Deprec Svgs'!G6</f>
        <v>0</v>
      </c>
      <c r="J15" s="10">
        <f>'In-Service &amp; Deprec Svgs'!H6</f>
        <v>0</v>
      </c>
      <c r="K15" s="10">
        <f>'In-Service &amp; Deprec Svgs'!I6</f>
        <v>0</v>
      </c>
      <c r="L15" s="10">
        <f>'In-Service &amp; Deprec Svgs'!J6</f>
        <v>0</v>
      </c>
      <c r="M15" s="10">
        <f>'In-Service &amp; Deprec Svgs'!K6</f>
        <v>0</v>
      </c>
      <c r="N15" s="10">
        <f>'In-Service &amp; Deprec Svgs'!L6</f>
        <v>0</v>
      </c>
      <c r="O15" s="10">
        <f>'In-Service &amp; Deprec Svgs'!M6</f>
        <v>0</v>
      </c>
      <c r="P15" s="10">
        <f>'In-Service &amp; Deprec Svgs'!N6</f>
        <v>0</v>
      </c>
      <c r="Q15" s="10">
        <f>'In-Service &amp; Deprec Svgs'!O6</f>
        <v>0</v>
      </c>
      <c r="R15" s="10">
        <f>'In-Service &amp; Deprec Svgs'!P6</f>
        <v>0</v>
      </c>
      <c r="S15" s="10">
        <f>'In-Service &amp; Deprec Svgs'!R6</f>
        <v>0</v>
      </c>
      <c r="T15" s="10">
        <f>'In-Service &amp; Deprec Svgs'!S6</f>
        <v>0</v>
      </c>
      <c r="U15" s="10">
        <f>'In-Service &amp; Deprec Svgs'!T6</f>
        <v>0</v>
      </c>
      <c r="V15" s="10">
        <f>'In-Service &amp; Deprec Svgs'!U6</f>
        <v>0</v>
      </c>
      <c r="W15" s="10">
        <f>'In-Service &amp; Deprec Svgs'!V6</f>
        <v>0</v>
      </c>
      <c r="X15" s="10">
        <f>'In-Service &amp; Deprec Svgs'!W6</f>
        <v>0</v>
      </c>
      <c r="Y15" s="10">
        <f>'In-Service &amp; Deprec Svgs'!X6</f>
        <v>0</v>
      </c>
      <c r="Z15" s="10">
        <f>'In-Service &amp; Deprec Svgs'!Y6</f>
        <v>0</v>
      </c>
      <c r="AA15" s="10">
        <f>'In-Service &amp; Deprec Svgs'!Z6</f>
        <v>0</v>
      </c>
      <c r="AB15" s="10">
        <f>'In-Service &amp; Deprec Svgs'!AA6</f>
        <v>0</v>
      </c>
      <c r="AC15" s="10">
        <f>'In-Service &amp; Deprec Svgs'!AB6</f>
        <v>0</v>
      </c>
      <c r="AD15" s="10">
        <f>'In-Service &amp; Deprec Svgs'!AC6</f>
        <v>0</v>
      </c>
      <c r="AE15" s="10">
        <f>'In-Service &amp; Deprec Svgs'!AE6</f>
        <v>171152.13523131673</v>
      </c>
      <c r="AF15" s="10">
        <f>'In-Service &amp; Deprec Svgs'!AF6</f>
        <v>171152.13523131673</v>
      </c>
      <c r="AG15" s="10">
        <f>'In-Service &amp; Deprec Svgs'!AG6</f>
        <v>171152.13523131673</v>
      </c>
      <c r="AH15" s="10">
        <f>'In-Service &amp; Deprec Svgs'!AH6</f>
        <v>171152.13523131673</v>
      </c>
      <c r="AI15" s="10">
        <f>'In-Service &amp; Deprec Svgs'!AI6</f>
        <v>171152.13523131673</v>
      </c>
      <c r="AJ15" s="10">
        <f>'In-Service &amp; Deprec Svgs'!AJ6</f>
        <v>171152.13523131673</v>
      </c>
      <c r="AK15" s="10">
        <f>'In-Service &amp; Deprec Svgs'!AK6</f>
        <v>171152.13523131673</v>
      </c>
      <c r="AL15" s="10">
        <f>'In-Service &amp; Deprec Svgs'!AL6</f>
        <v>171152.13523131673</v>
      </c>
      <c r="AM15" s="10">
        <f>'In-Service &amp; Deprec Svgs'!AM6</f>
        <v>171152.13523131673</v>
      </c>
      <c r="AN15" s="10">
        <f>'In-Service &amp; Deprec Svgs'!AN6</f>
        <v>171152.13523131673</v>
      </c>
      <c r="AO15" s="10">
        <f>'In-Service &amp; Deprec Svgs'!AO6</f>
        <v>171152.13523131673</v>
      </c>
      <c r="AP15" s="10">
        <f>'In-Service &amp; Deprec Svgs'!AP6</f>
        <v>171152.13523131673</v>
      </c>
      <c r="AQ15" s="10">
        <f>'In-Service &amp; Deprec Svgs'!AR6</f>
        <v>106494.66192170819</v>
      </c>
      <c r="AR15" s="10">
        <f>'In-Service &amp; Deprec Svgs'!AS6</f>
        <v>106494.66192170819</v>
      </c>
      <c r="AS15" s="10">
        <f>'In-Service &amp; Deprec Svgs'!AT6</f>
        <v>106494.66192170819</v>
      </c>
      <c r="AT15" s="10">
        <f>'In-Service &amp; Deprec Svgs'!AU6</f>
        <v>106494.66192170819</v>
      </c>
      <c r="AU15" s="10">
        <f>'In-Service &amp; Deprec Svgs'!AV6</f>
        <v>106494.66192170819</v>
      </c>
      <c r="AV15" s="10">
        <f>'In-Service &amp; Deprec Svgs'!AW6</f>
        <v>106494.66192170819</v>
      </c>
      <c r="AW15" s="10">
        <f>'In-Service &amp; Deprec Svgs'!AX6</f>
        <v>106494.66192170819</v>
      </c>
      <c r="AX15" s="10">
        <f>'In-Service &amp; Deprec Svgs'!AY6</f>
        <v>106494.66192170819</v>
      </c>
      <c r="AY15" s="10">
        <f>'In-Service &amp; Deprec Svgs'!AZ6</f>
        <v>106494.66192170819</v>
      </c>
      <c r="AZ15" s="10">
        <f>'In-Service &amp; Deprec Svgs'!BA6</f>
        <v>106494.66192170819</v>
      </c>
      <c r="BA15" s="10">
        <f>'In-Service &amp; Deprec Svgs'!BB6</f>
        <v>106494.66192170819</v>
      </c>
      <c r="BB15" s="10">
        <f>'In-Service &amp; Deprec Svgs'!BC6</f>
        <v>106494.66192170819</v>
      </c>
      <c r="BC15" s="10">
        <f>'In-Service &amp; Deprec Svgs'!BE6</f>
        <v>133118.32740213527</v>
      </c>
      <c r="BD15" s="10">
        <f>'In-Service &amp; Deprec Svgs'!BF6</f>
        <v>133118.32740213527</v>
      </c>
      <c r="BE15" s="10">
        <f>'In-Service &amp; Deprec Svgs'!BG6</f>
        <v>133118.32740213527</v>
      </c>
      <c r="BF15" s="10">
        <f>'In-Service &amp; Deprec Svgs'!BH6</f>
        <v>133118.32740213527</v>
      </c>
      <c r="BG15" s="10">
        <f>'In-Service &amp; Deprec Svgs'!BI6</f>
        <v>133118.32740213527</v>
      </c>
      <c r="BH15" s="10">
        <f>'In-Service &amp; Deprec Svgs'!BJ6</f>
        <v>133118.32740213527</v>
      </c>
      <c r="BI15" s="10">
        <f>'In-Service &amp; Deprec Svgs'!BK6</f>
        <v>133118.32740213527</v>
      </c>
      <c r="BJ15" s="10">
        <f>'In-Service &amp; Deprec Svgs'!BL6</f>
        <v>133118.32740213527</v>
      </c>
      <c r="BK15" s="10">
        <f>'In-Service &amp; Deprec Svgs'!BM6</f>
        <v>133118.32740213527</v>
      </c>
      <c r="BL15" s="10">
        <f>'In-Service &amp; Deprec Svgs'!BN6</f>
        <v>133118.32740213527</v>
      </c>
      <c r="BM15" s="10">
        <f>'In-Service &amp; Deprec Svgs'!BO6</f>
        <v>133118.32740213527</v>
      </c>
      <c r="BN15" s="10">
        <f>'In-Service &amp; Deprec Svgs'!BP6</f>
        <v>133118.32740213527</v>
      </c>
      <c r="BO15" s="10">
        <f>'In-Service &amp; Deprec Svgs'!BR6</f>
        <v>117904.80427046261</v>
      </c>
      <c r="BP15" s="10">
        <f>'In-Service &amp; Deprec Svgs'!BS6</f>
        <v>117904.80427046261</v>
      </c>
      <c r="BQ15" s="10">
        <f>'In-Service &amp; Deprec Svgs'!BT6</f>
        <v>117904.80427046261</v>
      </c>
      <c r="BR15" s="10">
        <f>'In-Service &amp; Deprec Svgs'!BU6</f>
        <v>117904.80427046261</v>
      </c>
      <c r="BS15" s="10">
        <f>'In-Service &amp; Deprec Svgs'!BV6</f>
        <v>117904.80427046261</v>
      </c>
      <c r="BT15" s="10">
        <f>'In-Service &amp; Deprec Svgs'!BW6</f>
        <v>117904.80427046261</v>
      </c>
      <c r="BU15" s="10">
        <f>'In-Service &amp; Deprec Svgs'!BX6</f>
        <v>117904.80427046261</v>
      </c>
      <c r="BV15" s="10">
        <f>'In-Service &amp; Deprec Svgs'!BY6</f>
        <v>117904.80427046261</v>
      </c>
      <c r="BW15" s="10">
        <f>'In-Service &amp; Deprec Svgs'!BZ6</f>
        <v>117904.80427046261</v>
      </c>
      <c r="BX15" s="10">
        <f>'In-Service &amp; Deprec Svgs'!CA6</f>
        <v>117904.80427046261</v>
      </c>
      <c r="BY15" s="10">
        <f>'In-Service &amp; Deprec Svgs'!CB6</f>
        <v>117904.80427046261</v>
      </c>
      <c r="BZ15" s="10">
        <f>'In-Service &amp; Deprec Svgs'!CC6</f>
        <v>117904.80427046261</v>
      </c>
      <c r="CA15" s="10">
        <f>'In-Service &amp; Deprec Svgs'!CE6</f>
        <v>190169.03914590747</v>
      </c>
      <c r="CB15" s="10">
        <f>'In-Service &amp; Deprec Svgs'!CF6</f>
        <v>190169.03914590747</v>
      </c>
      <c r="CC15" s="10">
        <f>'In-Service &amp; Deprec Svgs'!CG6</f>
        <v>190169.03914590747</v>
      </c>
      <c r="CD15" s="10">
        <f>'In-Service &amp; Deprec Svgs'!CH6</f>
        <v>190169.03914590747</v>
      </c>
      <c r="CE15" s="10">
        <f>'In-Service &amp; Deprec Svgs'!CI6</f>
        <v>190169.03914590747</v>
      </c>
      <c r="CF15" s="10">
        <f>'In-Service &amp; Deprec Svgs'!CJ6</f>
        <v>190169.03914590747</v>
      </c>
      <c r="CG15" s="10">
        <f>'In-Service &amp; Deprec Svgs'!CK6</f>
        <v>190169.03914590747</v>
      </c>
      <c r="CH15" s="10">
        <f>'In-Service &amp; Deprec Svgs'!CL6</f>
        <v>190169.03914590747</v>
      </c>
      <c r="CI15" s="10">
        <f>'In-Service &amp; Deprec Svgs'!CM6</f>
        <v>190169.03914590747</v>
      </c>
      <c r="CJ15" s="10">
        <f>'In-Service &amp; Deprec Svgs'!CN6</f>
        <v>190169.03914590747</v>
      </c>
      <c r="CK15" s="10">
        <f>'In-Service &amp; Deprec Svgs'!CO6</f>
        <v>190169.03914590747</v>
      </c>
      <c r="CL15" s="10">
        <f>'In-Service &amp; Deprec Svgs'!CP6</f>
        <v>190169.03914590747</v>
      </c>
      <c r="CM15" s="10">
        <f>'In-Service &amp; Deprec Svgs'!CR6</f>
        <v>54748.665480427044</v>
      </c>
      <c r="CN15" s="10">
        <f>'In-Service &amp; Deprec Svgs'!CS6</f>
        <v>54748.665480427044</v>
      </c>
      <c r="CO15" s="10">
        <f>'In-Service &amp; Deprec Svgs'!CT6</f>
        <v>54748.665480427044</v>
      </c>
      <c r="CP15" s="10">
        <f>'In-Service &amp; Deprec Svgs'!CU6</f>
        <v>54748.665480427044</v>
      </c>
      <c r="CQ15" s="10">
        <f>'In-Service &amp; Deprec Svgs'!CV6</f>
        <v>54748.665480427044</v>
      </c>
      <c r="CR15" s="10">
        <f>'In-Service &amp; Deprec Svgs'!CW6</f>
        <v>54748.665480427044</v>
      </c>
      <c r="CS15" s="10">
        <f>'In-Service &amp; Deprec Svgs'!CX6</f>
        <v>54748.665480427044</v>
      </c>
      <c r="CT15" s="10">
        <f>'In-Service &amp; Deprec Svgs'!CY6</f>
        <v>54748.665480427044</v>
      </c>
      <c r="CU15" s="10">
        <f>'In-Service &amp; Deprec Svgs'!CZ6</f>
        <v>54748.665480427044</v>
      </c>
      <c r="CV15" s="10">
        <f>'In-Service &amp; Deprec Svgs'!DA6</f>
        <v>54748.665480427044</v>
      </c>
      <c r="CW15" s="10">
        <f>'In-Service &amp; Deprec Svgs'!DB6</f>
        <v>54748.665480427044</v>
      </c>
      <c r="CX15" s="10">
        <f>'In-Service &amp; Deprec Svgs'!DC6</f>
        <v>54748.665480427044</v>
      </c>
      <c r="CY15" s="10">
        <f>'In-Service &amp; Deprec Svgs'!DE6</f>
        <v>289056.93950177939</v>
      </c>
      <c r="CZ15" s="10">
        <f>'In-Service &amp; Deprec Svgs'!DF6</f>
        <v>289056.93950177939</v>
      </c>
      <c r="DA15" s="10">
        <f>'In-Service &amp; Deprec Svgs'!DG6</f>
        <v>289056.93950177939</v>
      </c>
      <c r="DB15" s="10">
        <f>'In-Service &amp; Deprec Svgs'!DH6</f>
        <v>289056.93950177939</v>
      </c>
      <c r="DC15" s="10">
        <f>'In-Service &amp; Deprec Svgs'!DI6</f>
        <v>289056.93950177939</v>
      </c>
      <c r="DD15" s="10">
        <f>'In-Service &amp; Deprec Svgs'!DJ6</f>
        <v>289056.93950177939</v>
      </c>
      <c r="DE15" s="10">
        <f>'In-Service &amp; Deprec Svgs'!DK6</f>
        <v>289056.93950177939</v>
      </c>
      <c r="DF15" s="10">
        <f>'In-Service &amp; Deprec Svgs'!DL6</f>
        <v>289056.93950177939</v>
      </c>
      <c r="DG15" s="10">
        <f>'In-Service &amp; Deprec Svgs'!DM6</f>
        <v>289056.93950177939</v>
      </c>
      <c r="DH15" s="10">
        <f>'In-Service &amp; Deprec Svgs'!DN6</f>
        <v>289056.93950177939</v>
      </c>
      <c r="DI15" s="10">
        <f>'In-Service &amp; Deprec Svgs'!DO6</f>
        <v>289056.93950177939</v>
      </c>
      <c r="DJ15" s="10">
        <f>'In-Service &amp; Deprec Svgs'!DP6</f>
        <v>289056.93950177939</v>
      </c>
      <c r="DK15" s="10">
        <f>'In-Service &amp; Deprec Svgs'!DR6</f>
        <v>62355.42704626335</v>
      </c>
      <c r="DL15" s="10">
        <f>'In-Service &amp; Deprec Svgs'!DS6</f>
        <v>62355.42704626335</v>
      </c>
      <c r="DM15" s="10">
        <f>'In-Service &amp; Deprec Svgs'!DT6</f>
        <v>62355.42704626335</v>
      </c>
      <c r="DN15" s="10">
        <f>'In-Service &amp; Deprec Svgs'!DU6</f>
        <v>62355.42704626335</v>
      </c>
      <c r="DO15" s="10">
        <f>'In-Service &amp; Deprec Svgs'!DV6</f>
        <v>62355.42704626335</v>
      </c>
      <c r="DP15" s="10">
        <f>'In-Service &amp; Deprec Svgs'!DW6</f>
        <v>62355.42704626335</v>
      </c>
      <c r="DQ15" s="10">
        <f>'In-Service &amp; Deprec Svgs'!DX6</f>
        <v>62355.42704626335</v>
      </c>
      <c r="DR15" s="10">
        <f>'In-Service &amp; Deprec Svgs'!DY6</f>
        <v>62355.42704626335</v>
      </c>
      <c r="DS15" s="10">
        <f>'In-Service &amp; Deprec Svgs'!DZ6</f>
        <v>62355.42704626335</v>
      </c>
      <c r="DT15" s="10">
        <f>'In-Service &amp; Deprec Svgs'!EA6</f>
        <v>62355.42704626335</v>
      </c>
      <c r="DU15" s="10">
        <f>'In-Service &amp; Deprec Svgs'!EB6</f>
        <v>62355.42704626335</v>
      </c>
      <c r="DV15" s="10">
        <f>'In-Service &amp; Deprec Svgs'!EC6</f>
        <v>62355.42704626335</v>
      </c>
      <c r="DW15" s="10">
        <f>SUM(G15:DV15)</f>
        <v>13500000.000000013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Svgs'!E17</f>
        <v>0</v>
      </c>
      <c r="H16" s="3">
        <f>'In-Service &amp; Deprec Svgs'!F17</f>
        <v>0</v>
      </c>
      <c r="I16" s="3">
        <f>'In-Service &amp; Deprec Svgs'!G17</f>
        <v>0</v>
      </c>
      <c r="J16" s="3">
        <f>'In-Service &amp; Deprec Svgs'!H17</f>
        <v>0</v>
      </c>
      <c r="K16" s="3">
        <f>'In-Service &amp; Deprec Svgs'!I17</f>
        <v>0</v>
      </c>
      <c r="L16" s="3">
        <f>'In-Service &amp; Deprec Svgs'!J17</f>
        <v>0</v>
      </c>
      <c r="M16" s="3">
        <f>'In-Service &amp; Deprec Svgs'!K17</f>
        <v>0</v>
      </c>
      <c r="N16" s="3">
        <f>'In-Service &amp; Deprec Svgs'!L17</f>
        <v>0</v>
      </c>
      <c r="O16" s="3">
        <f>'In-Service &amp; Deprec Svgs'!M17</f>
        <v>0</v>
      </c>
      <c r="P16" s="3">
        <f>'In-Service &amp; Deprec Svgs'!N17</f>
        <v>0</v>
      </c>
      <c r="Q16" s="3">
        <f>'In-Service &amp; Deprec Svgs'!O17</f>
        <v>0</v>
      </c>
      <c r="R16" s="3">
        <f>'In-Service &amp; Deprec Svgs'!P17</f>
        <v>0</v>
      </c>
      <c r="S16" s="3">
        <f>'In-Service &amp; Deprec Svgs'!R17</f>
        <v>0</v>
      </c>
      <c r="T16" s="3">
        <f>'In-Service &amp; Deprec Svgs'!S17</f>
        <v>0</v>
      </c>
      <c r="U16" s="3">
        <f>'In-Service &amp; Deprec Svgs'!T17</f>
        <v>0</v>
      </c>
      <c r="V16" s="3">
        <f>'In-Service &amp; Deprec Svgs'!U17</f>
        <v>0</v>
      </c>
      <c r="W16" s="3">
        <f>'In-Service &amp; Deprec Svgs'!V17</f>
        <v>0</v>
      </c>
      <c r="X16" s="3">
        <f>'In-Service &amp; Deprec Svgs'!W17</f>
        <v>0</v>
      </c>
      <c r="Y16" s="3">
        <f>'In-Service &amp; Deprec Svgs'!X17</f>
        <v>0</v>
      </c>
      <c r="Z16" s="3">
        <f>'In-Service &amp; Deprec Svgs'!Y17</f>
        <v>0</v>
      </c>
      <c r="AA16" s="3">
        <f>'In-Service &amp; Deprec Svgs'!Z17</f>
        <v>0</v>
      </c>
      <c r="AB16" s="3">
        <f>'In-Service &amp; Deprec Svgs'!AA17</f>
        <v>0</v>
      </c>
      <c r="AC16" s="3">
        <f>'In-Service &amp; Deprec Svgs'!AB17</f>
        <v>0</v>
      </c>
      <c r="AD16" s="3">
        <f>'In-Service &amp; Deprec Svgs'!AC17</f>
        <v>0</v>
      </c>
      <c r="AE16" s="3">
        <f>'In-Service &amp; Deprec Svgs'!AE17</f>
        <v>0</v>
      </c>
      <c r="AF16" s="3">
        <f>'In-Service &amp; Deprec Svgs'!AF17</f>
        <v>0</v>
      </c>
      <c r="AG16" s="3">
        <f>'In-Service &amp; Deprec Svgs'!AG17</f>
        <v>0</v>
      </c>
      <c r="AH16" s="3">
        <f>'In-Service &amp; Deprec Svgs'!AH17</f>
        <v>0</v>
      </c>
      <c r="AI16" s="3">
        <f>'In-Service &amp; Deprec Svgs'!AI17</f>
        <v>0</v>
      </c>
      <c r="AJ16" s="3">
        <f>'In-Service &amp; Deprec Svgs'!AJ17</f>
        <v>0</v>
      </c>
      <c r="AK16" s="3">
        <f>'In-Service &amp; Deprec Svgs'!AK17</f>
        <v>0</v>
      </c>
      <c r="AL16" s="3">
        <f>'In-Service &amp; Deprec Svgs'!AL17</f>
        <v>0</v>
      </c>
      <c r="AM16" s="3">
        <f>'In-Service &amp; Deprec Svgs'!AM17</f>
        <v>0</v>
      </c>
      <c r="AN16" s="3">
        <f>'In-Service &amp; Deprec Svgs'!AN17</f>
        <v>0</v>
      </c>
      <c r="AO16" s="3">
        <f>'In-Service &amp; Deprec Svgs'!AO17</f>
        <v>0</v>
      </c>
      <c r="AP16" s="3">
        <f>'In-Service &amp; Deprec Svgs'!AP17</f>
        <v>171152.13523131673</v>
      </c>
      <c r="AQ16" s="3">
        <f>'In-Service &amp; Deprec Svgs'!AR17</f>
        <v>171152.13523131673</v>
      </c>
      <c r="AR16" s="3">
        <f>'In-Service &amp; Deprec Svgs'!AS17</f>
        <v>171152.13523131673</v>
      </c>
      <c r="AS16" s="3">
        <f>'In-Service &amp; Deprec Svgs'!AT17</f>
        <v>171152.13523131673</v>
      </c>
      <c r="AT16" s="3">
        <f>'In-Service &amp; Deprec Svgs'!AU17</f>
        <v>171152.13523131673</v>
      </c>
      <c r="AU16" s="3">
        <f>'In-Service &amp; Deprec Svgs'!AV17</f>
        <v>171152.13523131673</v>
      </c>
      <c r="AV16" s="3">
        <f>'In-Service &amp; Deprec Svgs'!AW17</f>
        <v>171152.13523131673</v>
      </c>
      <c r="AW16" s="3">
        <f>'In-Service &amp; Deprec Svgs'!AX17</f>
        <v>171152.13523131673</v>
      </c>
      <c r="AX16" s="3">
        <f>'In-Service &amp; Deprec Svgs'!AY17</f>
        <v>171152.13523131673</v>
      </c>
      <c r="AY16" s="3">
        <f>'In-Service &amp; Deprec Svgs'!AZ17</f>
        <v>171152.13523131673</v>
      </c>
      <c r="AZ16" s="3">
        <f>'In-Service &amp; Deprec Svgs'!BA17</f>
        <v>171152.13523131673</v>
      </c>
      <c r="BA16" s="3">
        <f>'In-Service &amp; Deprec Svgs'!BB17</f>
        <v>171152.13523131673</v>
      </c>
      <c r="BB16" s="3">
        <f>'In-Service &amp; Deprec Svgs'!BC17</f>
        <v>106494.66192170819</v>
      </c>
      <c r="BC16" s="3">
        <f>'In-Service &amp; Deprec Svgs'!BE17</f>
        <v>106494.66192170819</v>
      </c>
      <c r="BD16" s="3">
        <f>'In-Service &amp; Deprec Svgs'!BF17</f>
        <v>106494.66192170819</v>
      </c>
      <c r="BE16" s="3">
        <f>'In-Service &amp; Deprec Svgs'!BG17</f>
        <v>106494.66192170819</v>
      </c>
      <c r="BF16" s="3">
        <f>'In-Service &amp; Deprec Svgs'!BH17</f>
        <v>106494.66192170819</v>
      </c>
      <c r="BG16" s="3">
        <f>'In-Service &amp; Deprec Svgs'!BI17</f>
        <v>106494.66192170819</v>
      </c>
      <c r="BH16" s="3">
        <f>'In-Service &amp; Deprec Svgs'!BJ17</f>
        <v>106494.66192170819</v>
      </c>
      <c r="BI16" s="3">
        <f>'In-Service &amp; Deprec Svgs'!BK17</f>
        <v>106494.66192170819</v>
      </c>
      <c r="BJ16" s="3">
        <f>'In-Service &amp; Deprec Svgs'!BL17</f>
        <v>106494.66192170819</v>
      </c>
      <c r="BK16" s="3">
        <f>'In-Service &amp; Deprec Svgs'!BM17</f>
        <v>106494.66192170819</v>
      </c>
      <c r="BL16" s="3">
        <f>'In-Service &amp; Deprec Svgs'!BN17</f>
        <v>106494.66192170819</v>
      </c>
      <c r="BM16" s="3">
        <f>'In-Service &amp; Deprec Svgs'!BO17</f>
        <v>106494.66192170819</v>
      </c>
      <c r="BN16" s="3">
        <f>'In-Service &amp; Deprec Svgs'!BP17</f>
        <v>133118.32740213527</v>
      </c>
      <c r="BO16" s="3">
        <f>'In-Service &amp; Deprec Svgs'!BR17</f>
        <v>133118.32740213527</v>
      </c>
      <c r="BP16" s="3">
        <f>'In-Service &amp; Deprec Svgs'!BS17</f>
        <v>133118.32740213527</v>
      </c>
      <c r="BQ16" s="3">
        <f>'In-Service &amp; Deprec Svgs'!BT17</f>
        <v>133118.32740213527</v>
      </c>
      <c r="BR16" s="3">
        <f>'In-Service &amp; Deprec Svgs'!BU17</f>
        <v>133118.32740213527</v>
      </c>
      <c r="BS16" s="3">
        <f>'In-Service &amp; Deprec Svgs'!BV17</f>
        <v>133118.32740213527</v>
      </c>
      <c r="BT16" s="3">
        <f>'In-Service &amp; Deprec Svgs'!BW17</f>
        <v>133118.32740213527</v>
      </c>
      <c r="BU16" s="3">
        <f>'In-Service &amp; Deprec Svgs'!BX17</f>
        <v>133118.32740213527</v>
      </c>
      <c r="BV16" s="3">
        <f>'In-Service &amp; Deprec Svgs'!BY17</f>
        <v>133118.32740213527</v>
      </c>
      <c r="BW16" s="3">
        <f>'In-Service &amp; Deprec Svgs'!BZ17</f>
        <v>133118.32740213527</v>
      </c>
      <c r="BX16" s="3">
        <f>'In-Service &amp; Deprec Svgs'!CA17</f>
        <v>133118.32740213527</v>
      </c>
      <c r="BY16" s="3">
        <f>'In-Service &amp; Deprec Svgs'!CB17</f>
        <v>133118.32740213527</v>
      </c>
      <c r="BZ16" s="3">
        <f>'In-Service &amp; Deprec Svgs'!CC17</f>
        <v>117904.80427046261</v>
      </c>
      <c r="CA16" s="3">
        <f>'In-Service &amp; Deprec Svgs'!CE17</f>
        <v>117904.80427046261</v>
      </c>
      <c r="CB16" s="3">
        <f>'In-Service &amp; Deprec Svgs'!CF17</f>
        <v>117904.80427046261</v>
      </c>
      <c r="CC16" s="3">
        <f>'In-Service &amp; Deprec Svgs'!CG17</f>
        <v>117904.80427046261</v>
      </c>
      <c r="CD16" s="3">
        <f>'In-Service &amp; Deprec Svgs'!CH17</f>
        <v>117904.80427046261</v>
      </c>
      <c r="CE16" s="3">
        <f>'In-Service &amp; Deprec Svgs'!CI17</f>
        <v>117904.80427046261</v>
      </c>
      <c r="CF16" s="3">
        <f>'In-Service &amp; Deprec Svgs'!CJ17</f>
        <v>117904.80427046261</v>
      </c>
      <c r="CG16" s="3">
        <f>'In-Service &amp; Deprec Svgs'!CK17</f>
        <v>117904.80427046261</v>
      </c>
      <c r="CH16" s="3">
        <f>'In-Service &amp; Deprec Svgs'!CL17</f>
        <v>117904.80427046261</v>
      </c>
      <c r="CI16" s="3">
        <f>'In-Service &amp; Deprec Svgs'!CM17</f>
        <v>117904.80427046261</v>
      </c>
      <c r="CJ16" s="3">
        <f>'In-Service &amp; Deprec Svgs'!CN17</f>
        <v>117904.80427046261</v>
      </c>
      <c r="CK16" s="3">
        <f>'In-Service &amp; Deprec Svgs'!CO17</f>
        <v>117904.80427046261</v>
      </c>
      <c r="CL16" s="3">
        <f>'In-Service &amp; Deprec Svgs'!CP17</f>
        <v>190169.03914590747</v>
      </c>
      <c r="CM16" s="3">
        <f>'In-Service &amp; Deprec Svgs'!CR17</f>
        <v>190169.03914590747</v>
      </c>
      <c r="CN16" s="3">
        <f>'In-Service &amp; Deprec Svgs'!CS17</f>
        <v>190169.03914590747</v>
      </c>
      <c r="CO16" s="3">
        <f>'In-Service &amp; Deprec Svgs'!CT17</f>
        <v>190169.03914590747</v>
      </c>
      <c r="CP16" s="3">
        <f>'In-Service &amp; Deprec Svgs'!CU17</f>
        <v>190169.03914590747</v>
      </c>
      <c r="CQ16" s="3">
        <f>'In-Service &amp; Deprec Svgs'!CV17</f>
        <v>190169.03914590747</v>
      </c>
      <c r="CR16" s="3">
        <f>'In-Service &amp; Deprec Svgs'!CW17</f>
        <v>190169.03914590747</v>
      </c>
      <c r="CS16" s="3">
        <f>'In-Service &amp; Deprec Svgs'!CX17</f>
        <v>190169.03914590747</v>
      </c>
      <c r="CT16" s="3">
        <f>'In-Service &amp; Deprec Svgs'!CY17</f>
        <v>190169.03914590747</v>
      </c>
      <c r="CU16" s="3">
        <f>'In-Service &amp; Deprec Svgs'!CZ17</f>
        <v>190169.03914590747</v>
      </c>
      <c r="CV16" s="3">
        <f>'In-Service &amp; Deprec Svgs'!DA17</f>
        <v>190169.03914590747</v>
      </c>
      <c r="CW16" s="3">
        <f>'In-Service &amp; Deprec Svgs'!DB17</f>
        <v>190169.03914590747</v>
      </c>
      <c r="CX16" s="3">
        <f>'In-Service &amp; Deprec Svgs'!DC17</f>
        <v>54748.665480427044</v>
      </c>
      <c r="CY16" s="3">
        <f>'In-Service &amp; Deprec Svgs'!DE17</f>
        <v>54748.665480427044</v>
      </c>
      <c r="CZ16" s="3">
        <f>'In-Service &amp; Deprec Svgs'!DF17</f>
        <v>54748.665480427044</v>
      </c>
      <c r="DA16" s="3">
        <f>'In-Service &amp; Deprec Svgs'!DG17</f>
        <v>54748.665480427044</v>
      </c>
      <c r="DB16" s="3">
        <f>'In-Service &amp; Deprec Svgs'!DH17</f>
        <v>54748.665480427044</v>
      </c>
      <c r="DC16" s="3">
        <f>'In-Service &amp; Deprec Svgs'!DI17</f>
        <v>54748.665480427044</v>
      </c>
      <c r="DD16" s="3">
        <f>'In-Service &amp; Deprec Svgs'!DJ17</f>
        <v>54748.665480427044</v>
      </c>
      <c r="DE16" s="3">
        <f>'In-Service &amp; Deprec Svgs'!DK17</f>
        <v>54748.665480427044</v>
      </c>
      <c r="DF16" s="3">
        <f>'In-Service &amp; Deprec Svgs'!DL17</f>
        <v>54748.665480427044</v>
      </c>
      <c r="DG16" s="3">
        <f>'In-Service &amp; Deprec Svgs'!DM17</f>
        <v>54748.665480427044</v>
      </c>
      <c r="DH16" s="3">
        <f>'In-Service &amp; Deprec Svgs'!DN17</f>
        <v>54748.665480427044</v>
      </c>
      <c r="DI16" s="3">
        <f>'In-Service &amp; Deprec Svgs'!DO17</f>
        <v>54748.665480427044</v>
      </c>
      <c r="DJ16" s="3">
        <f>'In-Service &amp; Deprec Svgs'!DP17</f>
        <v>289056.93950177939</v>
      </c>
      <c r="DK16" s="3">
        <f>'In-Service &amp; Deprec Svgs'!DR17</f>
        <v>289056.93950177939</v>
      </c>
      <c r="DL16" s="3">
        <f>'In-Service &amp; Deprec Svgs'!DS17</f>
        <v>289056.93950177939</v>
      </c>
      <c r="DM16" s="3">
        <f>'In-Service &amp; Deprec Svgs'!DT17</f>
        <v>289056.93950177939</v>
      </c>
      <c r="DN16" s="3">
        <f>'In-Service &amp; Deprec Svgs'!DU17</f>
        <v>289056.93950177939</v>
      </c>
      <c r="DO16" s="3">
        <f>'In-Service &amp; Deprec Svgs'!DV17</f>
        <v>289056.93950177939</v>
      </c>
      <c r="DP16" s="3">
        <f>'In-Service &amp; Deprec Svgs'!DW17</f>
        <v>289056.93950177939</v>
      </c>
      <c r="DQ16" s="3">
        <f>'In-Service &amp; Deprec Svgs'!DX17</f>
        <v>289056.93950177939</v>
      </c>
      <c r="DR16" s="3">
        <f>'In-Service &amp; Deprec Svgs'!DY17</f>
        <v>289056.93950177939</v>
      </c>
      <c r="DS16" s="3">
        <f>'In-Service &amp; Deprec Svgs'!DZ17</f>
        <v>289056.93950177939</v>
      </c>
      <c r="DT16" s="3">
        <f>'In-Service &amp; Deprec Svgs'!EA17</f>
        <v>289056.93950177939</v>
      </c>
      <c r="DU16" s="3">
        <f>'In-Service &amp; Deprec Svgs'!EB17</f>
        <v>289056.93950177939</v>
      </c>
      <c r="DV16" s="3">
        <f>'In-Service &amp; Deprec Svgs'!EC17</f>
        <v>62355.42704626335</v>
      </c>
      <c r="DW16" s="11">
        <f>SUM(G16:DV16)</f>
        <v>12814090.302491114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0</v>
      </c>
      <c r="P20" s="3">
        <f t="shared" si="4"/>
        <v>0</v>
      </c>
      <c r="Q20" s="3">
        <f t="shared" si="4"/>
        <v>0</v>
      </c>
      <c r="R20" s="3">
        <f t="shared" si="4"/>
        <v>0</v>
      </c>
      <c r="S20" s="3">
        <f t="shared" si="4"/>
        <v>0</v>
      </c>
      <c r="T20" s="3">
        <f t="shared" si="4"/>
        <v>0</v>
      </c>
      <c r="U20" s="3">
        <f t="shared" si="4"/>
        <v>0</v>
      </c>
      <c r="V20" s="3">
        <f t="shared" si="4"/>
        <v>0</v>
      </c>
      <c r="W20" s="3">
        <f t="shared" si="4"/>
        <v>0</v>
      </c>
      <c r="X20" s="3">
        <f t="shared" si="4"/>
        <v>0</v>
      </c>
      <c r="Y20" s="3">
        <f t="shared" si="4"/>
        <v>0</v>
      </c>
      <c r="Z20" s="3">
        <f t="shared" si="4"/>
        <v>0</v>
      </c>
      <c r="AA20" s="3">
        <f t="shared" si="4"/>
        <v>0</v>
      </c>
      <c r="AB20" s="3">
        <f t="shared" si="4"/>
        <v>0</v>
      </c>
      <c r="AC20" s="3">
        <f t="shared" si="4"/>
        <v>0</v>
      </c>
      <c r="AD20" s="3">
        <f t="shared" si="4"/>
        <v>0</v>
      </c>
      <c r="AE20" s="3">
        <f t="shared" si="4"/>
        <v>0</v>
      </c>
      <c r="AF20" s="3">
        <f t="shared" si="4"/>
        <v>0</v>
      </c>
      <c r="AG20" s="3">
        <f t="shared" si="4"/>
        <v>0</v>
      </c>
      <c r="AH20" s="3">
        <f t="shared" si="4"/>
        <v>0</v>
      </c>
      <c r="AI20" s="3">
        <f t="shared" si="4"/>
        <v>0</v>
      </c>
      <c r="AJ20" s="3">
        <f t="shared" si="4"/>
        <v>0</v>
      </c>
      <c r="AK20" s="3">
        <f t="shared" si="4"/>
        <v>0</v>
      </c>
      <c r="AL20" s="3">
        <f t="shared" si="4"/>
        <v>0</v>
      </c>
      <c r="AM20" s="3">
        <f t="shared" si="4"/>
        <v>0</v>
      </c>
      <c r="AN20" s="3">
        <f t="shared" si="4"/>
        <v>0</v>
      </c>
      <c r="AO20" s="3">
        <f t="shared" si="4"/>
        <v>0</v>
      </c>
      <c r="AP20" s="3">
        <f t="shared" si="4"/>
        <v>171152.13523131673</v>
      </c>
      <c r="AQ20" s="3">
        <f t="shared" si="4"/>
        <v>342304.27046263346</v>
      </c>
      <c r="AR20" s="3">
        <f t="shared" si="4"/>
        <v>513456.40569395019</v>
      </c>
      <c r="AS20" s="3">
        <f t="shared" si="4"/>
        <v>684608.54092526692</v>
      </c>
      <c r="AT20" s="3">
        <f t="shared" si="4"/>
        <v>855760.67615658371</v>
      </c>
      <c r="AU20" s="3">
        <f t="shared" si="4"/>
        <v>1026912.8113879005</v>
      </c>
      <c r="AV20" s="3">
        <f t="shared" si="4"/>
        <v>1198064.9466192173</v>
      </c>
      <c r="AW20" s="3">
        <f t="shared" si="4"/>
        <v>1369217.0818505341</v>
      </c>
      <c r="AX20" s="3">
        <f t="shared" si="4"/>
        <v>1540369.2170818509</v>
      </c>
      <c r="AY20" s="3">
        <f t="shared" si="4"/>
        <v>1711521.3523131676</v>
      </c>
      <c r="AZ20" s="3">
        <f t="shared" si="4"/>
        <v>1882673.4875444844</v>
      </c>
      <c r="BA20" s="3">
        <f t="shared" si="4"/>
        <v>2053825.6227758012</v>
      </c>
      <c r="BB20" s="3">
        <f t="shared" si="4"/>
        <v>2160320.2846975094</v>
      </c>
      <c r="BC20" s="3">
        <f t="shared" si="4"/>
        <v>2266814.9466192177</v>
      </c>
      <c r="BD20" s="3">
        <f t="shared" si="4"/>
        <v>2373309.6085409261</v>
      </c>
      <c r="BE20" s="3">
        <f t="shared" si="4"/>
        <v>2479804.2704626345</v>
      </c>
      <c r="BF20" s="3">
        <f t="shared" si="4"/>
        <v>2586298.9323843429</v>
      </c>
      <c r="BG20" s="3">
        <f t="shared" si="4"/>
        <v>2692793.5943060513</v>
      </c>
      <c r="BH20" s="3">
        <f t="shared" si="4"/>
        <v>2799288.2562277596</v>
      </c>
      <c r="BI20" s="3">
        <f t="shared" si="4"/>
        <v>2905782.918149468</v>
      </c>
      <c r="BJ20" s="3">
        <f t="shared" si="4"/>
        <v>3012277.5800711764</v>
      </c>
      <c r="BK20" s="3">
        <f t="shared" si="4"/>
        <v>3118772.2419928848</v>
      </c>
      <c r="BL20" s="3">
        <f t="shared" si="4"/>
        <v>3225266.9039145932</v>
      </c>
      <c r="BM20" s="3">
        <f t="shared" si="4"/>
        <v>3331761.5658363015</v>
      </c>
      <c r="BN20" s="3">
        <f t="shared" si="4"/>
        <v>3464879.8932384369</v>
      </c>
      <c r="BO20" s="3">
        <f t="shared" si="4"/>
        <v>3597998.2206405723</v>
      </c>
      <c r="BP20" s="3">
        <f t="shared" si="4"/>
        <v>3731116.5480427076</v>
      </c>
      <c r="BQ20" s="3">
        <f t="shared" si="4"/>
        <v>3864234.875444843</v>
      </c>
      <c r="BR20" s="3">
        <f t="shared" si="4"/>
        <v>3997353.2028469783</v>
      </c>
      <c r="BS20" s="3">
        <f t="shared" si="4"/>
        <v>4130471.5302491137</v>
      </c>
      <c r="BT20" s="3">
        <f t="shared" ref="BT20:DV20" si="5">BS20+BT16</f>
        <v>4263589.8576512486</v>
      </c>
      <c r="BU20" s="3">
        <f t="shared" si="5"/>
        <v>4396708.1850533839</v>
      </c>
      <c r="BV20" s="3">
        <f t="shared" si="5"/>
        <v>4529826.5124555193</v>
      </c>
      <c r="BW20" s="3">
        <f t="shared" si="5"/>
        <v>4662944.8398576546</v>
      </c>
      <c r="BX20" s="3">
        <f t="shared" si="5"/>
        <v>4796063.16725979</v>
      </c>
      <c r="BY20" s="3">
        <f t="shared" si="5"/>
        <v>4929181.4946619254</v>
      </c>
      <c r="BZ20" s="3">
        <f t="shared" si="5"/>
        <v>5047086.2989323884</v>
      </c>
      <c r="CA20" s="3">
        <f t="shared" si="5"/>
        <v>5164991.1032028515</v>
      </c>
      <c r="CB20" s="3">
        <f t="shared" si="5"/>
        <v>5282895.9074733146</v>
      </c>
      <c r="CC20" s="3">
        <f t="shared" si="5"/>
        <v>5400800.7117437776</v>
      </c>
      <c r="CD20" s="3">
        <f t="shared" si="5"/>
        <v>5518705.5160142407</v>
      </c>
      <c r="CE20" s="3">
        <f t="shared" si="5"/>
        <v>5636610.3202847037</v>
      </c>
      <c r="CF20" s="3">
        <f t="shared" si="5"/>
        <v>5754515.1245551668</v>
      </c>
      <c r="CG20" s="3">
        <f t="shared" si="5"/>
        <v>5872419.9288256299</v>
      </c>
      <c r="CH20" s="3">
        <f t="shared" si="5"/>
        <v>5990324.7330960929</v>
      </c>
      <c r="CI20" s="3">
        <f t="shared" si="5"/>
        <v>6108229.537366556</v>
      </c>
      <c r="CJ20" s="3">
        <f t="shared" si="5"/>
        <v>6226134.3416370191</v>
      </c>
      <c r="CK20" s="3">
        <f t="shared" si="5"/>
        <v>6344039.1459074821</v>
      </c>
      <c r="CL20" s="3">
        <f t="shared" si="5"/>
        <v>6534208.1850533895</v>
      </c>
      <c r="CM20" s="3">
        <f t="shared" si="5"/>
        <v>6724377.2241992969</v>
      </c>
      <c r="CN20" s="3">
        <f t="shared" si="5"/>
        <v>6914546.2633452043</v>
      </c>
      <c r="CO20" s="3">
        <f t="shared" si="5"/>
        <v>7104715.3024911117</v>
      </c>
      <c r="CP20" s="3">
        <f t="shared" si="5"/>
        <v>7294884.3416370191</v>
      </c>
      <c r="CQ20" s="3">
        <f t="shared" si="5"/>
        <v>7485053.3807829265</v>
      </c>
      <c r="CR20" s="3">
        <f t="shared" si="5"/>
        <v>7675222.4199288338</v>
      </c>
      <c r="CS20" s="3">
        <f t="shared" si="5"/>
        <v>7865391.4590747412</v>
      </c>
      <c r="CT20" s="3">
        <f t="shared" si="5"/>
        <v>8055560.4982206486</v>
      </c>
      <c r="CU20" s="3">
        <f t="shared" si="5"/>
        <v>8245729.537366556</v>
      </c>
      <c r="CV20" s="3">
        <f t="shared" si="5"/>
        <v>8435898.5765124634</v>
      </c>
      <c r="CW20" s="3">
        <f t="shared" si="5"/>
        <v>8626067.6156583708</v>
      </c>
      <c r="CX20" s="3">
        <f t="shared" si="5"/>
        <v>8680816.2811387982</v>
      </c>
      <c r="CY20" s="3">
        <f t="shared" si="5"/>
        <v>8735564.9466192257</v>
      </c>
      <c r="CZ20" s="3">
        <f t="shared" si="5"/>
        <v>8790313.6120996531</v>
      </c>
      <c r="DA20" s="3">
        <f t="shared" si="5"/>
        <v>8845062.2775800806</v>
      </c>
      <c r="DB20" s="3">
        <f t="shared" si="5"/>
        <v>8899810.943060508</v>
      </c>
      <c r="DC20" s="3">
        <f t="shared" si="5"/>
        <v>8954559.6085409354</v>
      </c>
      <c r="DD20" s="3">
        <f t="shared" si="5"/>
        <v>9009308.2740213629</v>
      </c>
      <c r="DE20" s="3">
        <f t="shared" si="5"/>
        <v>9064056.9395017903</v>
      </c>
      <c r="DF20" s="3">
        <f t="shared" si="5"/>
        <v>9118805.6049822178</v>
      </c>
      <c r="DG20" s="3">
        <f t="shared" si="5"/>
        <v>9173554.2704626452</v>
      </c>
      <c r="DH20" s="3">
        <f t="shared" si="5"/>
        <v>9228302.9359430727</v>
      </c>
      <c r="DI20" s="3">
        <f t="shared" si="5"/>
        <v>9283051.6014235001</v>
      </c>
      <c r="DJ20" s="3">
        <f t="shared" si="5"/>
        <v>9572108.5409252793</v>
      </c>
      <c r="DK20" s="3">
        <f t="shared" si="5"/>
        <v>9861165.4804270584</v>
      </c>
      <c r="DL20" s="3">
        <f t="shared" si="5"/>
        <v>10150222.419928838</v>
      </c>
      <c r="DM20" s="3">
        <f t="shared" si="5"/>
        <v>10439279.359430617</v>
      </c>
      <c r="DN20" s="3">
        <f t="shared" si="5"/>
        <v>10728336.298932396</v>
      </c>
      <c r="DO20" s="3">
        <f t="shared" si="5"/>
        <v>11017393.238434175</v>
      </c>
      <c r="DP20" s="3">
        <f t="shared" si="5"/>
        <v>11306450.177935954</v>
      </c>
      <c r="DQ20" s="3">
        <f t="shared" si="5"/>
        <v>11595507.117437733</v>
      </c>
      <c r="DR20" s="3">
        <f t="shared" si="5"/>
        <v>11884564.056939512</v>
      </c>
      <c r="DS20" s="3">
        <f t="shared" si="5"/>
        <v>12173620.996441292</v>
      </c>
      <c r="DT20" s="3">
        <f t="shared" si="5"/>
        <v>12462677.935943071</v>
      </c>
      <c r="DU20" s="3">
        <f t="shared" si="5"/>
        <v>12751734.87544485</v>
      </c>
      <c r="DV20" s="3">
        <f t="shared" si="5"/>
        <v>12814090.302491114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0</v>
      </c>
      <c r="Q21" s="3">
        <f t="shared" si="6"/>
        <v>0</v>
      </c>
      <c r="R21" s="3">
        <f t="shared" si="6"/>
        <v>0</v>
      </c>
      <c r="S21" s="3">
        <f t="shared" si="6"/>
        <v>0</v>
      </c>
      <c r="T21" s="3">
        <f t="shared" si="6"/>
        <v>0</v>
      </c>
      <c r="U21" s="3">
        <f t="shared" si="6"/>
        <v>0</v>
      </c>
      <c r="V21" s="3">
        <f t="shared" si="6"/>
        <v>0</v>
      </c>
      <c r="W21" s="3">
        <f t="shared" si="6"/>
        <v>0</v>
      </c>
      <c r="X21" s="3">
        <f t="shared" si="6"/>
        <v>0</v>
      </c>
      <c r="Y21" s="3">
        <f t="shared" si="6"/>
        <v>0</v>
      </c>
      <c r="Z21" s="3">
        <f t="shared" si="6"/>
        <v>0</v>
      </c>
      <c r="AA21" s="3">
        <f t="shared" si="6"/>
        <v>0</v>
      </c>
      <c r="AB21" s="3">
        <f t="shared" si="6"/>
        <v>0</v>
      </c>
      <c r="AC21" s="3">
        <f t="shared" si="6"/>
        <v>0</v>
      </c>
      <c r="AD21" s="3">
        <f t="shared" si="6"/>
        <v>0</v>
      </c>
      <c r="AE21" s="3">
        <f t="shared" si="6"/>
        <v>0</v>
      </c>
      <c r="AF21" s="3">
        <f t="shared" si="6"/>
        <v>0</v>
      </c>
      <c r="AG21" s="3">
        <f t="shared" si="6"/>
        <v>0</v>
      </c>
      <c r="AH21" s="3">
        <f t="shared" si="6"/>
        <v>0</v>
      </c>
      <c r="AI21" s="3">
        <f t="shared" si="6"/>
        <v>0</v>
      </c>
      <c r="AJ21" s="3">
        <f t="shared" si="6"/>
        <v>0</v>
      </c>
      <c r="AK21" s="3">
        <f t="shared" si="6"/>
        <v>0</v>
      </c>
      <c r="AL21" s="3">
        <f t="shared" si="6"/>
        <v>0</v>
      </c>
      <c r="AM21" s="3">
        <f t="shared" ref="AM21:BR21" si="7">AL21-SUM(AM33:AM34)</f>
        <v>0</v>
      </c>
      <c r="AN21" s="3">
        <f t="shared" si="7"/>
        <v>0</v>
      </c>
      <c r="AO21" s="3">
        <f t="shared" si="7"/>
        <v>0</v>
      </c>
      <c r="AP21" s="3">
        <f t="shared" si="7"/>
        <v>0</v>
      </c>
      <c r="AQ21" s="3">
        <f t="shared" si="7"/>
        <v>-342.3</v>
      </c>
      <c r="AR21" s="3">
        <f t="shared" si="7"/>
        <v>-1026.9100000000001</v>
      </c>
      <c r="AS21" s="3">
        <f t="shared" si="7"/>
        <v>-2053.8200000000002</v>
      </c>
      <c r="AT21" s="3">
        <f t="shared" si="7"/>
        <v>-3423.04</v>
      </c>
      <c r="AU21" s="3">
        <f t="shared" si="7"/>
        <v>-5134.5599999999995</v>
      </c>
      <c r="AV21" s="3">
        <f t="shared" si="7"/>
        <v>-7188.3899999999994</v>
      </c>
      <c r="AW21" s="3">
        <f t="shared" si="7"/>
        <v>-9584.52</v>
      </c>
      <c r="AX21" s="3">
        <f t="shared" si="7"/>
        <v>-12322.95</v>
      </c>
      <c r="AY21" s="3">
        <f t="shared" si="7"/>
        <v>-15403.69</v>
      </c>
      <c r="AZ21" s="3">
        <f t="shared" si="7"/>
        <v>-18826.73</v>
      </c>
      <c r="BA21" s="3">
        <f t="shared" si="7"/>
        <v>-22592.079999999998</v>
      </c>
      <c r="BB21" s="3">
        <f t="shared" si="7"/>
        <v>-26699.729999999996</v>
      </c>
      <c r="BC21" s="3">
        <f t="shared" si="7"/>
        <v>-31020.369999999995</v>
      </c>
      <c r="BD21" s="3">
        <f t="shared" si="7"/>
        <v>-35553.999999999993</v>
      </c>
      <c r="BE21" s="3">
        <f t="shared" si="7"/>
        <v>-40300.619999999995</v>
      </c>
      <c r="BF21" s="3">
        <f t="shared" si="7"/>
        <v>-45260.229999999996</v>
      </c>
      <c r="BG21" s="3">
        <f t="shared" si="7"/>
        <v>-50432.829999999994</v>
      </c>
      <c r="BH21" s="3">
        <f t="shared" si="7"/>
        <v>-55818.42</v>
      </c>
      <c r="BI21" s="3">
        <f t="shared" si="7"/>
        <v>-61417</v>
      </c>
      <c r="BJ21" s="3">
        <f t="shared" si="7"/>
        <v>-67228.570000000007</v>
      </c>
      <c r="BK21" s="3">
        <f t="shared" si="7"/>
        <v>-73253.13</v>
      </c>
      <c r="BL21" s="3">
        <f t="shared" si="7"/>
        <v>-79490.67</v>
      </c>
      <c r="BM21" s="3">
        <f t="shared" si="7"/>
        <v>-85941.2</v>
      </c>
      <c r="BN21" s="3">
        <f t="shared" si="7"/>
        <v>-92604.72</v>
      </c>
      <c r="BO21" s="3">
        <f t="shared" si="7"/>
        <v>-99534.48</v>
      </c>
      <c r="BP21" s="3">
        <f t="shared" si="7"/>
        <v>-106730.48</v>
      </c>
      <c r="BQ21" s="3">
        <f t="shared" si="7"/>
        <v>-114192.70999999999</v>
      </c>
      <c r="BR21" s="3">
        <f t="shared" si="7"/>
        <v>-121921.18</v>
      </c>
      <c r="BS21" s="3">
        <f t="shared" ref="BS21:DV21" si="8">BR21-SUM(BS33:BS34)</f>
        <v>-129915.89</v>
      </c>
      <c r="BT21" s="3">
        <f t="shared" si="8"/>
        <v>-138176.82999999999</v>
      </c>
      <c r="BU21" s="3">
        <f t="shared" si="8"/>
        <v>-146704.00999999998</v>
      </c>
      <c r="BV21" s="3">
        <f t="shared" si="8"/>
        <v>-155497.43</v>
      </c>
      <c r="BW21" s="3">
        <f t="shared" si="8"/>
        <v>-164557.07999999999</v>
      </c>
      <c r="BX21" s="3">
        <f t="shared" si="8"/>
        <v>-173882.96999999997</v>
      </c>
      <c r="BY21" s="3">
        <f t="shared" si="8"/>
        <v>-183475.09999999998</v>
      </c>
      <c r="BZ21" s="3">
        <f t="shared" si="8"/>
        <v>-193333.45999999996</v>
      </c>
      <c r="CA21" s="3">
        <f t="shared" si="8"/>
        <v>-203427.62999999998</v>
      </c>
      <c r="CB21" s="3">
        <f t="shared" si="8"/>
        <v>-213757.61</v>
      </c>
      <c r="CC21" s="3">
        <f t="shared" si="8"/>
        <v>-224323.4</v>
      </c>
      <c r="CD21" s="3">
        <f t="shared" si="8"/>
        <v>-235125</v>
      </c>
      <c r="CE21" s="3">
        <f t="shared" si="8"/>
        <v>-246162.41</v>
      </c>
      <c r="CF21" s="3">
        <f t="shared" si="8"/>
        <v>-257435.63</v>
      </c>
      <c r="CG21" s="3">
        <f t="shared" si="8"/>
        <v>-268944.66000000003</v>
      </c>
      <c r="CH21" s="3">
        <f t="shared" si="8"/>
        <v>-280689.50000000006</v>
      </c>
      <c r="CI21" s="3">
        <f t="shared" si="8"/>
        <v>-292670.15000000008</v>
      </c>
      <c r="CJ21" s="3">
        <f t="shared" si="8"/>
        <v>-304886.6100000001</v>
      </c>
      <c r="CK21" s="3">
        <f t="shared" si="8"/>
        <v>-317338.88000000012</v>
      </c>
      <c r="CL21" s="3">
        <f t="shared" si="8"/>
        <v>-330026.96000000014</v>
      </c>
      <c r="CM21" s="3">
        <f t="shared" si="8"/>
        <v>-343095.38000000012</v>
      </c>
      <c r="CN21" s="3">
        <f t="shared" si="8"/>
        <v>-356544.13000000012</v>
      </c>
      <c r="CO21" s="3">
        <f t="shared" si="8"/>
        <v>-370373.22000000015</v>
      </c>
      <c r="CP21" s="3">
        <f t="shared" si="8"/>
        <v>-384582.65000000014</v>
      </c>
      <c r="CQ21" s="3">
        <f t="shared" si="8"/>
        <v>-399172.42000000016</v>
      </c>
      <c r="CR21" s="3">
        <f t="shared" si="8"/>
        <v>-414142.53000000014</v>
      </c>
      <c r="CS21" s="3">
        <f t="shared" si="8"/>
        <v>-429492.97000000015</v>
      </c>
      <c r="CT21" s="3">
        <f t="shared" si="8"/>
        <v>-445223.75000000017</v>
      </c>
      <c r="CU21" s="3">
        <f t="shared" si="8"/>
        <v>-461334.87000000017</v>
      </c>
      <c r="CV21" s="3">
        <f t="shared" si="8"/>
        <v>-477826.33000000019</v>
      </c>
      <c r="CW21" s="3">
        <f t="shared" si="8"/>
        <v>-494698.13000000018</v>
      </c>
      <c r="CX21" s="3">
        <f t="shared" si="8"/>
        <v>-511950.27000000019</v>
      </c>
      <c r="CY21" s="3">
        <f t="shared" si="8"/>
        <v>-529311.90000000014</v>
      </c>
      <c r="CZ21" s="3">
        <f t="shared" si="8"/>
        <v>-546783.03000000014</v>
      </c>
      <c r="DA21" s="3">
        <f t="shared" si="8"/>
        <v>-564363.66000000015</v>
      </c>
      <c r="DB21" s="3">
        <f t="shared" si="8"/>
        <v>-582053.78000000014</v>
      </c>
      <c r="DC21" s="3">
        <f t="shared" si="8"/>
        <v>-599853.40000000014</v>
      </c>
      <c r="DD21" s="3">
        <f t="shared" si="8"/>
        <v>-617762.52000000014</v>
      </c>
      <c r="DE21" s="3">
        <f t="shared" si="8"/>
        <v>-635781.14000000013</v>
      </c>
      <c r="DF21" s="3">
        <f t="shared" si="8"/>
        <v>-653909.25000000012</v>
      </c>
      <c r="DG21" s="3">
        <f t="shared" si="8"/>
        <v>-672146.8600000001</v>
      </c>
      <c r="DH21" s="3">
        <f t="shared" si="8"/>
        <v>-690493.97000000009</v>
      </c>
      <c r="DI21" s="3">
        <f t="shared" si="8"/>
        <v>-708950.58000000007</v>
      </c>
      <c r="DJ21" s="3">
        <f t="shared" si="8"/>
        <v>-727516.68</v>
      </c>
      <c r="DK21" s="3">
        <f t="shared" si="8"/>
        <v>-746660.9</v>
      </c>
      <c r="DL21" s="3">
        <f t="shared" si="8"/>
        <v>-766383.23</v>
      </c>
      <c r="DM21" s="3">
        <f t="shared" si="8"/>
        <v>-786683.66999999993</v>
      </c>
      <c r="DN21" s="3">
        <f t="shared" si="8"/>
        <v>-807562.23</v>
      </c>
      <c r="DO21" s="3">
        <f t="shared" si="8"/>
        <v>-829018.9</v>
      </c>
      <c r="DP21" s="3">
        <f t="shared" si="8"/>
        <v>-851053.69000000006</v>
      </c>
      <c r="DQ21" s="3">
        <f t="shared" si="8"/>
        <v>-873666.59000000008</v>
      </c>
      <c r="DR21" s="3">
        <f t="shared" si="8"/>
        <v>-896857.60000000009</v>
      </c>
      <c r="DS21" s="3">
        <f t="shared" si="8"/>
        <v>-920626.7300000001</v>
      </c>
      <c r="DT21" s="3">
        <f t="shared" si="8"/>
        <v>-944973.97000000009</v>
      </c>
      <c r="DU21" s="3">
        <f t="shared" si="8"/>
        <v>-969899.33000000007</v>
      </c>
      <c r="DV21" s="3">
        <f t="shared" si="8"/>
        <v>-995402.8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9">G22+H15-H16</f>
        <v>0</v>
      </c>
      <c r="I22" s="12">
        <f t="shared" si="9"/>
        <v>0</v>
      </c>
      <c r="J22" s="12">
        <f t="shared" si="9"/>
        <v>0</v>
      </c>
      <c r="K22" s="12">
        <f t="shared" si="9"/>
        <v>0</v>
      </c>
      <c r="L22" s="12">
        <f t="shared" si="9"/>
        <v>0</v>
      </c>
      <c r="M22" s="12">
        <f t="shared" si="9"/>
        <v>0</v>
      </c>
      <c r="N22" s="12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2">
        <f t="shared" si="9"/>
        <v>0</v>
      </c>
      <c r="T22" s="12">
        <f t="shared" si="9"/>
        <v>0</v>
      </c>
      <c r="U22" s="12">
        <f t="shared" si="9"/>
        <v>0</v>
      </c>
      <c r="V22" s="12">
        <f t="shared" si="9"/>
        <v>0</v>
      </c>
      <c r="W22" s="12">
        <f t="shared" si="9"/>
        <v>0</v>
      </c>
      <c r="X22" s="12">
        <f t="shared" si="9"/>
        <v>0</v>
      </c>
      <c r="Y22" s="12">
        <f t="shared" si="9"/>
        <v>0</v>
      </c>
      <c r="Z22" s="12">
        <f t="shared" si="9"/>
        <v>0</v>
      </c>
      <c r="AA22" s="12">
        <f t="shared" si="9"/>
        <v>0</v>
      </c>
      <c r="AB22" s="12">
        <f t="shared" si="9"/>
        <v>0</v>
      </c>
      <c r="AC22" s="12">
        <f t="shared" si="9"/>
        <v>0</v>
      </c>
      <c r="AD22" s="12">
        <f t="shared" si="9"/>
        <v>0</v>
      </c>
      <c r="AE22" s="12">
        <f t="shared" si="9"/>
        <v>171152.13523131673</v>
      </c>
      <c r="AF22" s="12">
        <f t="shared" si="9"/>
        <v>342304.27046263346</v>
      </c>
      <c r="AG22" s="12">
        <f t="shared" si="9"/>
        <v>513456.40569395019</v>
      </c>
      <c r="AH22" s="12">
        <f t="shared" si="9"/>
        <v>684608.54092526692</v>
      </c>
      <c r="AI22" s="12">
        <f t="shared" si="9"/>
        <v>855760.67615658371</v>
      </c>
      <c r="AJ22" s="12">
        <f t="shared" si="9"/>
        <v>1026912.8113879005</v>
      </c>
      <c r="AK22" s="12">
        <f t="shared" si="9"/>
        <v>1198064.9466192173</v>
      </c>
      <c r="AL22" s="12">
        <f t="shared" si="9"/>
        <v>1369217.0818505341</v>
      </c>
      <c r="AM22" s="12">
        <f t="shared" si="9"/>
        <v>1540369.2170818509</v>
      </c>
      <c r="AN22" s="12">
        <f t="shared" si="9"/>
        <v>1711521.3523131676</v>
      </c>
      <c r="AO22" s="12">
        <f t="shared" si="9"/>
        <v>1882673.4875444844</v>
      </c>
      <c r="AP22" s="12">
        <f t="shared" si="9"/>
        <v>1882673.4875444844</v>
      </c>
      <c r="AQ22" s="12">
        <f t="shared" si="9"/>
        <v>1818016.0142348758</v>
      </c>
      <c r="AR22" s="12">
        <f t="shared" si="9"/>
        <v>1753358.5409252672</v>
      </c>
      <c r="AS22" s="12">
        <f t="shared" si="9"/>
        <v>1688701.0676156585</v>
      </c>
      <c r="AT22" s="12">
        <f t="shared" si="9"/>
        <v>1624043.5943060499</v>
      </c>
      <c r="AU22" s="12">
        <f t="shared" si="9"/>
        <v>1559386.1209964412</v>
      </c>
      <c r="AV22" s="12">
        <f t="shared" si="9"/>
        <v>1494728.6476868326</v>
      </c>
      <c r="AW22" s="12">
        <f t="shared" si="9"/>
        <v>1430071.1743772239</v>
      </c>
      <c r="AX22" s="12">
        <f t="shared" si="9"/>
        <v>1365413.7010676153</v>
      </c>
      <c r="AY22" s="12">
        <f t="shared" si="9"/>
        <v>1300756.2277580067</v>
      </c>
      <c r="AZ22" s="12">
        <f t="shared" si="9"/>
        <v>1236098.754448398</v>
      </c>
      <c r="BA22" s="12">
        <f t="shared" si="9"/>
        <v>1171441.2811387894</v>
      </c>
      <c r="BB22" s="12">
        <f t="shared" si="9"/>
        <v>1171441.2811387894</v>
      </c>
      <c r="BC22" s="12">
        <f t="shared" si="9"/>
        <v>1198064.9466192166</v>
      </c>
      <c r="BD22" s="12">
        <f t="shared" si="9"/>
        <v>1224688.6120996438</v>
      </c>
      <c r="BE22" s="12">
        <f t="shared" si="9"/>
        <v>1251312.277580071</v>
      </c>
      <c r="BF22" s="12">
        <f t="shared" si="9"/>
        <v>1277935.9430604982</v>
      </c>
      <c r="BG22" s="12">
        <f t="shared" si="9"/>
        <v>1304559.6085409254</v>
      </c>
      <c r="BH22" s="12">
        <f t="shared" si="9"/>
        <v>1331183.2740213526</v>
      </c>
      <c r="BI22" s="12">
        <f t="shared" si="9"/>
        <v>1357806.9395017799</v>
      </c>
      <c r="BJ22" s="12">
        <f t="shared" si="9"/>
        <v>1384430.6049822071</v>
      </c>
      <c r="BK22" s="12">
        <f t="shared" si="9"/>
        <v>1411054.2704626343</v>
      </c>
      <c r="BL22" s="12">
        <f t="shared" si="9"/>
        <v>1437677.9359430615</v>
      </c>
      <c r="BM22" s="12">
        <f t="shared" si="9"/>
        <v>1464301.6014234887</v>
      </c>
      <c r="BN22" s="12">
        <f t="shared" si="9"/>
        <v>1464301.6014234887</v>
      </c>
      <c r="BO22" s="12">
        <f t="shared" si="9"/>
        <v>1449088.0782918159</v>
      </c>
      <c r="BP22" s="12">
        <f t="shared" si="9"/>
        <v>1433874.5551601432</v>
      </c>
      <c r="BQ22" s="12">
        <f t="shared" si="9"/>
        <v>1418661.0320284704</v>
      </c>
      <c r="BR22" s="12">
        <f t="shared" si="9"/>
        <v>1403447.5088967977</v>
      </c>
      <c r="BS22" s="12">
        <f t="shared" si="9"/>
        <v>1388233.9857651249</v>
      </c>
      <c r="BT22" s="12">
        <f t="shared" ref="BT22:DV22" si="10">BS22+BT15-BT16</f>
        <v>1373020.4626334521</v>
      </c>
      <c r="BU22" s="12">
        <f t="shared" si="10"/>
        <v>1357806.9395017794</v>
      </c>
      <c r="BV22" s="12">
        <f t="shared" si="10"/>
        <v>1342593.4163701066</v>
      </c>
      <c r="BW22" s="12">
        <f t="shared" si="10"/>
        <v>1327379.8932384339</v>
      </c>
      <c r="BX22" s="12">
        <f t="shared" si="10"/>
        <v>1312166.3701067611</v>
      </c>
      <c r="BY22" s="12">
        <f t="shared" si="10"/>
        <v>1296952.8469750884</v>
      </c>
      <c r="BZ22" s="12">
        <f t="shared" si="10"/>
        <v>1296952.8469750884</v>
      </c>
      <c r="CA22" s="12">
        <f t="shared" si="10"/>
        <v>1369217.0818505331</v>
      </c>
      <c r="CB22" s="12">
        <f t="shared" si="10"/>
        <v>1441481.3167259779</v>
      </c>
      <c r="CC22" s="12">
        <f t="shared" si="10"/>
        <v>1513745.5516014227</v>
      </c>
      <c r="CD22" s="12">
        <f t="shared" si="10"/>
        <v>1586009.7864768675</v>
      </c>
      <c r="CE22" s="12">
        <f t="shared" si="10"/>
        <v>1658274.0213523123</v>
      </c>
      <c r="CF22" s="12">
        <f t="shared" si="10"/>
        <v>1730538.2562277571</v>
      </c>
      <c r="CG22" s="12">
        <f t="shared" si="10"/>
        <v>1802802.4911032019</v>
      </c>
      <c r="CH22" s="12">
        <f t="shared" si="10"/>
        <v>1875066.7259786467</v>
      </c>
      <c r="CI22" s="12">
        <f t="shared" si="10"/>
        <v>1947330.9608540914</v>
      </c>
      <c r="CJ22" s="12">
        <f t="shared" si="10"/>
        <v>2019595.1957295365</v>
      </c>
      <c r="CK22" s="12">
        <f t="shared" si="10"/>
        <v>2091859.4306049813</v>
      </c>
      <c r="CL22" s="12">
        <f t="shared" si="10"/>
        <v>2091859.4306049813</v>
      </c>
      <c r="CM22" s="12">
        <f t="shared" si="10"/>
        <v>1956439.0569395008</v>
      </c>
      <c r="CN22" s="12">
        <f t="shared" si="10"/>
        <v>1821018.6832740204</v>
      </c>
      <c r="CO22" s="12">
        <f t="shared" si="10"/>
        <v>1685598.30960854</v>
      </c>
      <c r="CP22" s="12">
        <f t="shared" si="10"/>
        <v>1550177.9359430596</v>
      </c>
      <c r="CQ22" s="12">
        <f t="shared" si="10"/>
        <v>1414757.5622775792</v>
      </c>
      <c r="CR22" s="12">
        <f t="shared" si="10"/>
        <v>1279337.1886120988</v>
      </c>
      <c r="CS22" s="12">
        <f t="shared" si="10"/>
        <v>1143916.8149466184</v>
      </c>
      <c r="CT22" s="12">
        <f t="shared" si="10"/>
        <v>1008496.4412811379</v>
      </c>
      <c r="CU22" s="12">
        <f t="shared" si="10"/>
        <v>873076.06761565746</v>
      </c>
      <c r="CV22" s="12">
        <f t="shared" si="10"/>
        <v>737655.69395017705</v>
      </c>
      <c r="CW22" s="12">
        <f t="shared" si="10"/>
        <v>602235.32028469665</v>
      </c>
      <c r="CX22" s="12">
        <f t="shared" si="10"/>
        <v>602235.32028469665</v>
      </c>
      <c r="CY22" s="12">
        <f t="shared" si="10"/>
        <v>836543.59430604894</v>
      </c>
      <c r="CZ22" s="12">
        <f t="shared" si="10"/>
        <v>1070851.8683274013</v>
      </c>
      <c r="DA22" s="12">
        <f t="shared" si="10"/>
        <v>1305160.1423487538</v>
      </c>
      <c r="DB22" s="12">
        <f t="shared" si="10"/>
        <v>1539468.4163701062</v>
      </c>
      <c r="DC22" s="12">
        <f t="shared" si="10"/>
        <v>1773776.6903914586</v>
      </c>
      <c r="DD22" s="12">
        <f t="shared" si="10"/>
        <v>2008084.964412811</v>
      </c>
      <c r="DE22" s="12">
        <f t="shared" si="10"/>
        <v>2242393.2384341634</v>
      </c>
      <c r="DF22" s="12">
        <f t="shared" si="10"/>
        <v>2476701.512455516</v>
      </c>
      <c r="DG22" s="12">
        <f t="shared" si="10"/>
        <v>2711009.7864768687</v>
      </c>
      <c r="DH22" s="12">
        <f t="shared" si="10"/>
        <v>2945318.0604982213</v>
      </c>
      <c r="DI22" s="12">
        <f t="shared" si="10"/>
        <v>3179626.334519574</v>
      </c>
      <c r="DJ22" s="12">
        <f t="shared" si="10"/>
        <v>3179626.3345195744</v>
      </c>
      <c r="DK22" s="12">
        <f t="shared" si="10"/>
        <v>2952924.8220640579</v>
      </c>
      <c r="DL22" s="12">
        <f t="shared" si="10"/>
        <v>2726223.3096085414</v>
      </c>
      <c r="DM22" s="12">
        <f t="shared" si="10"/>
        <v>2499521.7971530249</v>
      </c>
      <c r="DN22" s="12">
        <f t="shared" si="10"/>
        <v>2272820.2846975084</v>
      </c>
      <c r="DO22" s="12">
        <f t="shared" si="10"/>
        <v>2046118.7722419922</v>
      </c>
      <c r="DP22" s="12">
        <f t="shared" si="10"/>
        <v>1819417.2597864761</v>
      </c>
      <c r="DQ22" s="12">
        <f t="shared" si="10"/>
        <v>1592715.7473309601</v>
      </c>
      <c r="DR22" s="12">
        <f t="shared" si="10"/>
        <v>1366014.2348754441</v>
      </c>
      <c r="DS22" s="12">
        <f t="shared" si="10"/>
        <v>1139312.7224199281</v>
      </c>
      <c r="DT22" s="12">
        <f t="shared" si="10"/>
        <v>912611.20996441203</v>
      </c>
      <c r="DU22" s="12">
        <f t="shared" si="10"/>
        <v>685909.697508896</v>
      </c>
      <c r="DV22" s="12">
        <f t="shared" si="10"/>
        <v>685909.697508896</v>
      </c>
      <c r="DX22" s="40"/>
      <c r="EB22" s="8"/>
      <c r="EC22" s="72" t="s">
        <v>188</v>
      </c>
      <c r="ED22" s="3">
        <f>ED21</f>
        <v>0</v>
      </c>
      <c r="EE22" s="31">
        <f t="shared" ref="EE22:EE32" si="11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BQ23" si="12">F20+F21+F22</f>
        <v>0</v>
      </c>
      <c r="G23" s="51">
        <f t="shared" si="12"/>
        <v>0</v>
      </c>
      <c r="H23" s="51">
        <f t="shared" si="12"/>
        <v>0</v>
      </c>
      <c r="I23" s="51">
        <f t="shared" si="12"/>
        <v>0</v>
      </c>
      <c r="J23" s="51">
        <f t="shared" si="12"/>
        <v>0</v>
      </c>
      <c r="K23" s="51">
        <f t="shared" si="12"/>
        <v>0</v>
      </c>
      <c r="L23" s="51">
        <f t="shared" si="12"/>
        <v>0</v>
      </c>
      <c r="M23" s="51">
        <f t="shared" si="12"/>
        <v>0</v>
      </c>
      <c r="N23" s="51">
        <f t="shared" si="12"/>
        <v>0</v>
      </c>
      <c r="O23" s="51">
        <f t="shared" si="12"/>
        <v>0</v>
      </c>
      <c r="P23" s="51">
        <f t="shared" si="12"/>
        <v>0</v>
      </c>
      <c r="Q23" s="51">
        <f t="shared" si="12"/>
        <v>0</v>
      </c>
      <c r="R23" s="51">
        <f t="shared" si="12"/>
        <v>0</v>
      </c>
      <c r="S23" s="51">
        <f t="shared" si="12"/>
        <v>0</v>
      </c>
      <c r="T23" s="51">
        <f t="shared" si="12"/>
        <v>0</v>
      </c>
      <c r="U23" s="51">
        <f t="shared" si="12"/>
        <v>0</v>
      </c>
      <c r="V23" s="51">
        <f t="shared" si="12"/>
        <v>0</v>
      </c>
      <c r="W23" s="51">
        <f t="shared" si="12"/>
        <v>0</v>
      </c>
      <c r="X23" s="51">
        <f t="shared" si="12"/>
        <v>0</v>
      </c>
      <c r="Y23" s="51">
        <f t="shared" si="12"/>
        <v>0</v>
      </c>
      <c r="Z23" s="51">
        <f t="shared" si="12"/>
        <v>0</v>
      </c>
      <c r="AA23" s="51">
        <f t="shared" si="12"/>
        <v>0</v>
      </c>
      <c r="AB23" s="51">
        <f t="shared" si="12"/>
        <v>0</v>
      </c>
      <c r="AC23" s="51">
        <f t="shared" si="12"/>
        <v>0</v>
      </c>
      <c r="AD23" s="51">
        <f t="shared" si="12"/>
        <v>0</v>
      </c>
      <c r="AE23" s="51">
        <f t="shared" si="12"/>
        <v>171152.13523131673</v>
      </c>
      <c r="AF23" s="51">
        <f t="shared" si="12"/>
        <v>342304.27046263346</v>
      </c>
      <c r="AG23" s="51">
        <f t="shared" si="12"/>
        <v>513456.40569395019</v>
      </c>
      <c r="AH23" s="51">
        <f t="shared" si="12"/>
        <v>684608.54092526692</v>
      </c>
      <c r="AI23" s="51">
        <f t="shared" si="12"/>
        <v>855760.67615658371</v>
      </c>
      <c r="AJ23" s="51">
        <f t="shared" si="12"/>
        <v>1026912.8113879005</v>
      </c>
      <c r="AK23" s="51">
        <f t="shared" si="12"/>
        <v>1198064.9466192173</v>
      </c>
      <c r="AL23" s="51">
        <f t="shared" si="12"/>
        <v>1369217.0818505341</v>
      </c>
      <c r="AM23" s="51">
        <f t="shared" si="12"/>
        <v>1540369.2170818509</v>
      </c>
      <c r="AN23" s="51">
        <f t="shared" si="12"/>
        <v>1711521.3523131676</v>
      </c>
      <c r="AO23" s="51">
        <f t="shared" si="12"/>
        <v>1882673.4875444844</v>
      </c>
      <c r="AP23" s="51">
        <f t="shared" si="12"/>
        <v>2053825.6227758012</v>
      </c>
      <c r="AQ23" s="51">
        <f t="shared" si="12"/>
        <v>2159977.9846975091</v>
      </c>
      <c r="AR23" s="51">
        <f t="shared" si="12"/>
        <v>2265788.0366192171</v>
      </c>
      <c r="AS23" s="51">
        <f t="shared" si="12"/>
        <v>2371255.7885409254</v>
      </c>
      <c r="AT23" s="51">
        <f t="shared" si="12"/>
        <v>2476381.2304626335</v>
      </c>
      <c r="AU23" s="51">
        <f t="shared" si="12"/>
        <v>2581164.3723843414</v>
      </c>
      <c r="AV23" s="51">
        <f t="shared" si="12"/>
        <v>2685605.2043060502</v>
      </c>
      <c r="AW23" s="51">
        <f t="shared" si="12"/>
        <v>2789703.7362277582</v>
      </c>
      <c r="AX23" s="51">
        <f t="shared" si="12"/>
        <v>2893459.9681494664</v>
      </c>
      <c r="AY23" s="51">
        <f t="shared" si="12"/>
        <v>2996873.8900711741</v>
      </c>
      <c r="AZ23" s="51">
        <f t="shared" si="12"/>
        <v>3099945.5119928825</v>
      </c>
      <c r="BA23" s="51">
        <f t="shared" si="12"/>
        <v>3202674.8239145903</v>
      </c>
      <c r="BB23" s="51">
        <f t="shared" si="12"/>
        <v>3305061.8358362988</v>
      </c>
      <c r="BC23" s="51">
        <f t="shared" si="12"/>
        <v>3433859.5232384345</v>
      </c>
      <c r="BD23" s="51">
        <f t="shared" si="12"/>
        <v>3562444.2206405699</v>
      </c>
      <c r="BE23" s="51">
        <f t="shared" si="12"/>
        <v>3690815.9280427052</v>
      </c>
      <c r="BF23" s="51">
        <f t="shared" si="12"/>
        <v>3818974.6454448411</v>
      </c>
      <c r="BG23" s="51">
        <f t="shared" si="12"/>
        <v>3946920.3728469769</v>
      </c>
      <c r="BH23" s="51">
        <f t="shared" si="12"/>
        <v>4074653.1102491124</v>
      </c>
      <c r="BI23" s="51">
        <f t="shared" si="12"/>
        <v>4202172.8576512476</v>
      </c>
      <c r="BJ23" s="51">
        <f t="shared" si="12"/>
        <v>4329479.6150533836</v>
      </c>
      <c r="BK23" s="51">
        <f t="shared" si="12"/>
        <v>4456573.3824555194</v>
      </c>
      <c r="BL23" s="51">
        <f t="shared" si="12"/>
        <v>4583454.1698576547</v>
      </c>
      <c r="BM23" s="51">
        <f t="shared" si="12"/>
        <v>4710121.9672597898</v>
      </c>
      <c r="BN23" s="51">
        <f t="shared" si="12"/>
        <v>4836576.7746619256</v>
      </c>
      <c r="BO23" s="51">
        <f t="shared" si="12"/>
        <v>4947551.818932388</v>
      </c>
      <c r="BP23" s="51">
        <f t="shared" si="12"/>
        <v>5058260.623202851</v>
      </c>
      <c r="BQ23" s="51">
        <f t="shared" si="12"/>
        <v>5168703.1974733137</v>
      </c>
      <c r="BR23" s="51">
        <f t="shared" ref="BR23:DV23" si="13">BR20+BR21+BR22</f>
        <v>5278879.5317437761</v>
      </c>
      <c r="BS23" s="51">
        <f t="shared" si="13"/>
        <v>5388789.6260142382</v>
      </c>
      <c r="BT23" s="51">
        <f t="shared" si="13"/>
        <v>5498433.4902847009</v>
      </c>
      <c r="BU23" s="51">
        <f t="shared" si="13"/>
        <v>5607811.1145551633</v>
      </c>
      <c r="BV23" s="51">
        <f t="shared" si="13"/>
        <v>5716922.4988256264</v>
      </c>
      <c r="BW23" s="51">
        <f t="shared" si="13"/>
        <v>5825767.6530960882</v>
      </c>
      <c r="BX23" s="51">
        <f t="shared" si="13"/>
        <v>5934346.5673665516</v>
      </c>
      <c r="BY23" s="51">
        <f t="shared" si="13"/>
        <v>6042659.2416370139</v>
      </c>
      <c r="BZ23" s="51">
        <f t="shared" si="13"/>
        <v>6150705.6859074766</v>
      </c>
      <c r="CA23" s="51">
        <f t="shared" si="13"/>
        <v>6330780.555053385</v>
      </c>
      <c r="CB23" s="51">
        <f t="shared" si="13"/>
        <v>6510619.6141992919</v>
      </c>
      <c r="CC23" s="51">
        <f t="shared" si="13"/>
        <v>6690222.8633452002</v>
      </c>
      <c r="CD23" s="51">
        <f t="shared" si="13"/>
        <v>6869590.302491108</v>
      </c>
      <c r="CE23" s="51">
        <f t="shared" si="13"/>
        <v>7048721.9316370161</v>
      </c>
      <c r="CF23" s="51">
        <f t="shared" si="13"/>
        <v>7227617.7507829238</v>
      </c>
      <c r="CG23" s="51">
        <f t="shared" si="13"/>
        <v>7406277.7599288318</v>
      </c>
      <c r="CH23" s="51">
        <f t="shared" si="13"/>
        <v>7584701.9590747394</v>
      </c>
      <c r="CI23" s="51">
        <f t="shared" si="13"/>
        <v>7762890.3482206473</v>
      </c>
      <c r="CJ23" s="51">
        <f t="shared" si="13"/>
        <v>7940842.9273665547</v>
      </c>
      <c r="CK23" s="51">
        <f t="shared" si="13"/>
        <v>8118559.6965124635</v>
      </c>
      <c r="CL23" s="51">
        <f t="shared" si="13"/>
        <v>8296040.6556583708</v>
      </c>
      <c r="CM23" s="51">
        <f t="shared" si="13"/>
        <v>8337720.9011387974</v>
      </c>
      <c r="CN23" s="51">
        <f t="shared" si="13"/>
        <v>8379020.8166192248</v>
      </c>
      <c r="CO23" s="51">
        <f t="shared" si="13"/>
        <v>8419940.3920996524</v>
      </c>
      <c r="CP23" s="51">
        <f t="shared" si="13"/>
        <v>8460479.6275800783</v>
      </c>
      <c r="CQ23" s="51">
        <f t="shared" si="13"/>
        <v>8500638.5230605062</v>
      </c>
      <c r="CR23" s="51">
        <f t="shared" si="13"/>
        <v>8540417.0785409324</v>
      </c>
      <c r="CS23" s="51">
        <f t="shared" si="13"/>
        <v>8579815.3040213604</v>
      </c>
      <c r="CT23" s="51">
        <f t="shared" si="13"/>
        <v>8618833.1895017866</v>
      </c>
      <c r="CU23" s="51">
        <f t="shared" si="13"/>
        <v>8657470.734982213</v>
      </c>
      <c r="CV23" s="51">
        <f t="shared" si="13"/>
        <v>8695727.9404626396</v>
      </c>
      <c r="CW23" s="51">
        <f t="shared" si="13"/>
        <v>8733604.8059430681</v>
      </c>
      <c r="CX23" s="51">
        <f t="shared" si="13"/>
        <v>8771101.331423495</v>
      </c>
      <c r="CY23" s="51">
        <f t="shared" si="13"/>
        <v>9042796.6409252733</v>
      </c>
      <c r="CZ23" s="51">
        <f t="shared" si="13"/>
        <v>9314382.4504270535</v>
      </c>
      <c r="DA23" s="51">
        <f t="shared" si="13"/>
        <v>9585858.7599288337</v>
      </c>
      <c r="DB23" s="51">
        <f t="shared" si="13"/>
        <v>9857225.5794306137</v>
      </c>
      <c r="DC23" s="51">
        <f t="shared" si="13"/>
        <v>10128482.898932394</v>
      </c>
      <c r="DD23" s="51">
        <f t="shared" si="13"/>
        <v>10399630.718434174</v>
      </c>
      <c r="DE23" s="51">
        <f t="shared" si="13"/>
        <v>10670669.037935954</v>
      </c>
      <c r="DF23" s="51">
        <f t="shared" si="13"/>
        <v>10941597.867437733</v>
      </c>
      <c r="DG23" s="51">
        <f t="shared" si="13"/>
        <v>11212417.196939515</v>
      </c>
      <c r="DH23" s="51">
        <f t="shared" si="13"/>
        <v>11483127.026441293</v>
      </c>
      <c r="DI23" s="51">
        <f t="shared" si="13"/>
        <v>11753727.355943074</v>
      </c>
      <c r="DJ23" s="51">
        <f t="shared" si="13"/>
        <v>12024218.195444854</v>
      </c>
      <c r="DK23" s="51">
        <f t="shared" si="13"/>
        <v>12067429.402491115</v>
      </c>
      <c r="DL23" s="51">
        <f t="shared" si="13"/>
        <v>12110062.499537379</v>
      </c>
      <c r="DM23" s="51">
        <f t="shared" si="13"/>
        <v>12152117.486583643</v>
      </c>
      <c r="DN23" s="51">
        <f t="shared" si="13"/>
        <v>12193594.353629904</v>
      </c>
      <c r="DO23" s="51">
        <f t="shared" si="13"/>
        <v>12234493.110676168</v>
      </c>
      <c r="DP23" s="51">
        <f t="shared" si="13"/>
        <v>12274813.74772243</v>
      </c>
      <c r="DQ23" s="51">
        <f t="shared" si="13"/>
        <v>12314556.274768693</v>
      </c>
      <c r="DR23" s="51">
        <f t="shared" si="13"/>
        <v>12353720.691814957</v>
      </c>
      <c r="DS23" s="51">
        <f t="shared" si="13"/>
        <v>12392306.98886122</v>
      </c>
      <c r="DT23" s="51">
        <f t="shared" si="13"/>
        <v>12430315.175907481</v>
      </c>
      <c r="DU23" s="51">
        <f t="shared" si="13"/>
        <v>12467745.242953746</v>
      </c>
      <c r="DV23" s="51">
        <f t="shared" si="13"/>
        <v>12504597.200000009</v>
      </c>
      <c r="DW23" s="11"/>
      <c r="EB23" s="8"/>
      <c r="EC23" s="72" t="s">
        <v>189</v>
      </c>
      <c r="ED23" s="3">
        <f t="shared" ref="ED23:ED32" si="14">ED22</f>
        <v>0</v>
      </c>
      <c r="EE23" s="31">
        <f t="shared" si="11"/>
        <v>2.8333333333333335E-3</v>
      </c>
      <c r="EF23" s="3">
        <f t="shared" ref="EF23:EF32" si="15">ROUND((ED22*EE23),0)</f>
        <v>0</v>
      </c>
      <c r="EG23" s="3">
        <f t="shared" ref="EG23:EG32" si="16">ROUND(+EG22+EF23,0)</f>
        <v>0</v>
      </c>
    </row>
    <row r="24" spans="1:140" x14ac:dyDescent="0.25">
      <c r="A24" s="49"/>
      <c r="F24" s="167"/>
      <c r="EB24" s="8"/>
      <c r="EC24" s="72" t="s">
        <v>190</v>
      </c>
      <c r="ED24" s="3">
        <f t="shared" si="14"/>
        <v>0</v>
      </c>
      <c r="EE24" s="31">
        <f t="shared" si="11"/>
        <v>2.8333333333333335E-3</v>
      </c>
      <c r="EF24" s="3">
        <f t="shared" si="15"/>
        <v>0</v>
      </c>
      <c r="EG24" s="3">
        <f t="shared" si="16"/>
        <v>0</v>
      </c>
    </row>
    <row r="25" spans="1:140" x14ac:dyDescent="0.25">
      <c r="A25" s="49" t="s">
        <v>69</v>
      </c>
      <c r="B25" s="3" t="s">
        <v>27</v>
      </c>
      <c r="G25" s="3">
        <f t="shared" ref="G25:BR25" si="17">ROUND((+F23+G23)/2,0)</f>
        <v>0</v>
      </c>
      <c r="H25" s="3">
        <f t="shared" si="17"/>
        <v>0</v>
      </c>
      <c r="I25" s="3">
        <f t="shared" si="17"/>
        <v>0</v>
      </c>
      <c r="J25" s="3">
        <f t="shared" si="17"/>
        <v>0</v>
      </c>
      <c r="K25" s="3">
        <f t="shared" si="17"/>
        <v>0</v>
      </c>
      <c r="L25" s="3">
        <f t="shared" si="17"/>
        <v>0</v>
      </c>
      <c r="M25" s="3">
        <f t="shared" si="17"/>
        <v>0</v>
      </c>
      <c r="N25" s="3">
        <f t="shared" si="17"/>
        <v>0</v>
      </c>
      <c r="O25" s="3">
        <f t="shared" si="17"/>
        <v>0</v>
      </c>
      <c r="P25" s="3">
        <f t="shared" si="17"/>
        <v>0</v>
      </c>
      <c r="Q25" s="3">
        <f t="shared" si="17"/>
        <v>0</v>
      </c>
      <c r="R25" s="3">
        <f t="shared" si="17"/>
        <v>0</v>
      </c>
      <c r="S25" s="3">
        <f t="shared" si="17"/>
        <v>0</v>
      </c>
      <c r="T25" s="3">
        <f t="shared" si="17"/>
        <v>0</v>
      </c>
      <c r="U25" s="3">
        <f t="shared" si="17"/>
        <v>0</v>
      </c>
      <c r="V25" s="3">
        <f t="shared" si="17"/>
        <v>0</v>
      </c>
      <c r="W25" s="3">
        <f t="shared" si="17"/>
        <v>0</v>
      </c>
      <c r="X25" s="3">
        <f t="shared" si="17"/>
        <v>0</v>
      </c>
      <c r="Y25" s="3">
        <f t="shared" si="17"/>
        <v>0</v>
      </c>
      <c r="Z25" s="3">
        <f t="shared" si="17"/>
        <v>0</v>
      </c>
      <c r="AA25" s="3">
        <f t="shared" si="17"/>
        <v>0</v>
      </c>
      <c r="AB25" s="3">
        <f t="shared" si="17"/>
        <v>0</v>
      </c>
      <c r="AC25" s="3">
        <f t="shared" si="17"/>
        <v>0</v>
      </c>
      <c r="AD25" s="3">
        <f t="shared" si="17"/>
        <v>0</v>
      </c>
      <c r="AE25" s="3">
        <f t="shared" si="17"/>
        <v>85576</v>
      </c>
      <c r="AF25" s="3">
        <f t="shared" si="17"/>
        <v>256728</v>
      </c>
      <c r="AG25" s="3">
        <f t="shared" si="17"/>
        <v>427880</v>
      </c>
      <c r="AH25" s="3">
        <f t="shared" si="17"/>
        <v>599032</v>
      </c>
      <c r="AI25" s="3">
        <f t="shared" si="17"/>
        <v>770185</v>
      </c>
      <c r="AJ25" s="3">
        <f t="shared" si="17"/>
        <v>941337</v>
      </c>
      <c r="AK25" s="3">
        <f t="shared" si="17"/>
        <v>1112489</v>
      </c>
      <c r="AL25" s="3">
        <f t="shared" si="17"/>
        <v>1283641</v>
      </c>
      <c r="AM25" s="3">
        <f t="shared" si="17"/>
        <v>1454793</v>
      </c>
      <c r="AN25" s="3">
        <f t="shared" si="17"/>
        <v>1625945</v>
      </c>
      <c r="AO25" s="3">
        <f t="shared" si="17"/>
        <v>1797097</v>
      </c>
      <c r="AP25" s="3">
        <f t="shared" si="17"/>
        <v>1968250</v>
      </c>
      <c r="AQ25" s="3">
        <f t="shared" si="17"/>
        <v>2106902</v>
      </c>
      <c r="AR25" s="3">
        <f t="shared" si="17"/>
        <v>2212883</v>
      </c>
      <c r="AS25" s="3">
        <f t="shared" si="17"/>
        <v>2318522</v>
      </c>
      <c r="AT25" s="3">
        <f t="shared" si="17"/>
        <v>2423819</v>
      </c>
      <c r="AU25" s="3">
        <f t="shared" si="17"/>
        <v>2528773</v>
      </c>
      <c r="AV25" s="3">
        <f t="shared" si="17"/>
        <v>2633385</v>
      </c>
      <c r="AW25" s="3">
        <f t="shared" si="17"/>
        <v>2737654</v>
      </c>
      <c r="AX25" s="3">
        <f t="shared" si="17"/>
        <v>2841582</v>
      </c>
      <c r="AY25" s="3">
        <f t="shared" si="17"/>
        <v>2945167</v>
      </c>
      <c r="AZ25" s="3">
        <f t="shared" si="17"/>
        <v>3048410</v>
      </c>
      <c r="BA25" s="3">
        <f t="shared" si="17"/>
        <v>3151310</v>
      </c>
      <c r="BB25" s="3">
        <f t="shared" si="17"/>
        <v>3253868</v>
      </c>
      <c r="BC25" s="3">
        <f t="shared" si="17"/>
        <v>3369461</v>
      </c>
      <c r="BD25" s="3">
        <f t="shared" si="17"/>
        <v>3498152</v>
      </c>
      <c r="BE25" s="3">
        <f t="shared" si="17"/>
        <v>3626630</v>
      </c>
      <c r="BF25" s="3">
        <f t="shared" si="17"/>
        <v>3754895</v>
      </c>
      <c r="BG25" s="3">
        <f t="shared" si="17"/>
        <v>3882948</v>
      </c>
      <c r="BH25" s="3">
        <f t="shared" si="17"/>
        <v>4010787</v>
      </c>
      <c r="BI25" s="3">
        <f t="shared" si="17"/>
        <v>4138413</v>
      </c>
      <c r="BJ25" s="3">
        <f t="shared" si="17"/>
        <v>4265826</v>
      </c>
      <c r="BK25" s="3">
        <f t="shared" si="17"/>
        <v>4393026</v>
      </c>
      <c r="BL25" s="3">
        <f t="shared" si="17"/>
        <v>4520014</v>
      </c>
      <c r="BM25" s="3">
        <f t="shared" si="17"/>
        <v>4646788</v>
      </c>
      <c r="BN25" s="3">
        <f t="shared" si="17"/>
        <v>4773349</v>
      </c>
      <c r="BO25" s="3">
        <f t="shared" si="17"/>
        <v>4892064</v>
      </c>
      <c r="BP25" s="3">
        <f t="shared" si="17"/>
        <v>5002906</v>
      </c>
      <c r="BQ25" s="3">
        <f t="shared" si="17"/>
        <v>5113482</v>
      </c>
      <c r="BR25" s="3">
        <f t="shared" si="17"/>
        <v>5223791</v>
      </c>
      <c r="BS25" s="3">
        <f t="shared" ref="BS25:DV25" si="18">ROUND((+BR23+BS23)/2,0)</f>
        <v>5333835</v>
      </c>
      <c r="BT25" s="3">
        <f t="shared" si="18"/>
        <v>5443612</v>
      </c>
      <c r="BU25" s="3">
        <f t="shared" si="18"/>
        <v>5553122</v>
      </c>
      <c r="BV25" s="3">
        <f t="shared" si="18"/>
        <v>5662367</v>
      </c>
      <c r="BW25" s="3">
        <f t="shared" si="18"/>
        <v>5771345</v>
      </c>
      <c r="BX25" s="3">
        <f t="shared" si="18"/>
        <v>5880057</v>
      </c>
      <c r="BY25" s="3">
        <f t="shared" si="18"/>
        <v>5988503</v>
      </c>
      <c r="BZ25" s="3">
        <f t="shared" si="18"/>
        <v>6096682</v>
      </c>
      <c r="CA25" s="3">
        <f t="shared" si="18"/>
        <v>6240743</v>
      </c>
      <c r="CB25" s="3">
        <f t="shared" si="18"/>
        <v>6420700</v>
      </c>
      <c r="CC25" s="3">
        <f t="shared" si="18"/>
        <v>6600421</v>
      </c>
      <c r="CD25" s="3">
        <f t="shared" si="18"/>
        <v>6779907</v>
      </c>
      <c r="CE25" s="3">
        <f t="shared" si="18"/>
        <v>6959156</v>
      </c>
      <c r="CF25" s="3">
        <f t="shared" si="18"/>
        <v>7138170</v>
      </c>
      <c r="CG25" s="3">
        <f t="shared" si="18"/>
        <v>7316948</v>
      </c>
      <c r="CH25" s="3">
        <f t="shared" si="18"/>
        <v>7495490</v>
      </c>
      <c r="CI25" s="3">
        <f t="shared" si="18"/>
        <v>7673796</v>
      </c>
      <c r="CJ25" s="3">
        <f t="shared" si="18"/>
        <v>7851867</v>
      </c>
      <c r="CK25" s="3">
        <f t="shared" si="18"/>
        <v>8029701</v>
      </c>
      <c r="CL25" s="3">
        <f t="shared" si="18"/>
        <v>8207300</v>
      </c>
      <c r="CM25" s="3">
        <f t="shared" si="18"/>
        <v>8316881</v>
      </c>
      <c r="CN25" s="3">
        <f t="shared" si="18"/>
        <v>8358371</v>
      </c>
      <c r="CO25" s="3">
        <f t="shared" si="18"/>
        <v>8399481</v>
      </c>
      <c r="CP25" s="3">
        <f t="shared" si="18"/>
        <v>8440210</v>
      </c>
      <c r="CQ25" s="3">
        <f t="shared" si="18"/>
        <v>8480559</v>
      </c>
      <c r="CR25" s="3">
        <f t="shared" si="18"/>
        <v>8520528</v>
      </c>
      <c r="CS25" s="3">
        <f t="shared" si="18"/>
        <v>8560116</v>
      </c>
      <c r="CT25" s="3">
        <f t="shared" si="18"/>
        <v>8599324</v>
      </c>
      <c r="CU25" s="3">
        <f t="shared" si="18"/>
        <v>8638152</v>
      </c>
      <c r="CV25" s="3">
        <f t="shared" si="18"/>
        <v>8676599</v>
      </c>
      <c r="CW25" s="3">
        <f t="shared" si="18"/>
        <v>8714666</v>
      </c>
      <c r="CX25" s="3">
        <f t="shared" si="18"/>
        <v>8752353</v>
      </c>
      <c r="CY25" s="3">
        <f t="shared" si="18"/>
        <v>8906949</v>
      </c>
      <c r="CZ25" s="3">
        <f t="shared" si="18"/>
        <v>9178590</v>
      </c>
      <c r="DA25" s="3">
        <f t="shared" si="18"/>
        <v>9450121</v>
      </c>
      <c r="DB25" s="3">
        <f t="shared" si="18"/>
        <v>9721542</v>
      </c>
      <c r="DC25" s="3">
        <f t="shared" si="18"/>
        <v>9992854</v>
      </c>
      <c r="DD25" s="3">
        <f t="shared" si="18"/>
        <v>10264057</v>
      </c>
      <c r="DE25" s="3">
        <f t="shared" si="18"/>
        <v>10535150</v>
      </c>
      <c r="DF25" s="3">
        <f t="shared" si="18"/>
        <v>10806133</v>
      </c>
      <c r="DG25" s="3">
        <f t="shared" si="18"/>
        <v>11077008</v>
      </c>
      <c r="DH25" s="3">
        <f t="shared" si="18"/>
        <v>11347772</v>
      </c>
      <c r="DI25" s="3">
        <f t="shared" si="18"/>
        <v>11618427</v>
      </c>
      <c r="DJ25" s="3">
        <f t="shared" si="18"/>
        <v>11888973</v>
      </c>
      <c r="DK25" s="3">
        <f t="shared" si="18"/>
        <v>12045824</v>
      </c>
      <c r="DL25" s="3">
        <f t="shared" si="18"/>
        <v>12088746</v>
      </c>
      <c r="DM25" s="3">
        <f t="shared" si="18"/>
        <v>12131090</v>
      </c>
      <c r="DN25" s="3">
        <f t="shared" si="18"/>
        <v>12172856</v>
      </c>
      <c r="DO25" s="3">
        <f t="shared" si="18"/>
        <v>12214044</v>
      </c>
      <c r="DP25" s="3">
        <f t="shared" si="18"/>
        <v>12254653</v>
      </c>
      <c r="DQ25" s="3">
        <f t="shared" si="18"/>
        <v>12294685</v>
      </c>
      <c r="DR25" s="3">
        <f t="shared" si="18"/>
        <v>12334138</v>
      </c>
      <c r="DS25" s="3">
        <f t="shared" si="18"/>
        <v>12373014</v>
      </c>
      <c r="DT25" s="3">
        <f t="shared" si="18"/>
        <v>12411311</v>
      </c>
      <c r="DU25" s="3">
        <f t="shared" si="18"/>
        <v>12449030</v>
      </c>
      <c r="DV25" s="3">
        <f t="shared" si="18"/>
        <v>12486171</v>
      </c>
      <c r="EB25" s="8"/>
      <c r="EC25" s="72" t="s">
        <v>191</v>
      </c>
      <c r="ED25" s="3">
        <f t="shared" si="14"/>
        <v>0</v>
      </c>
      <c r="EE25" s="31">
        <f t="shared" si="11"/>
        <v>2.8333333333333335E-3</v>
      </c>
      <c r="EF25" s="3">
        <f t="shared" si="15"/>
        <v>0</v>
      </c>
      <c r="EG25" s="3">
        <f t="shared" si="16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4"/>
        <v>0</v>
      </c>
      <c r="EE26" s="31">
        <f t="shared" si="11"/>
        <v>2.8333333333333335E-3</v>
      </c>
      <c r="EF26" s="3">
        <f t="shared" si="15"/>
        <v>0</v>
      </c>
      <c r="EG26" s="3">
        <f t="shared" si="1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4"/>
        <v>0</v>
      </c>
      <c r="EE27" s="31">
        <f t="shared" si="11"/>
        <v>2.8333333333333335E-3</v>
      </c>
      <c r="EF27" s="3">
        <f t="shared" si="15"/>
        <v>0</v>
      </c>
      <c r="EG27" s="3">
        <f t="shared" si="1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0</v>
      </c>
      <c r="H28" s="36">
        <f t="shared" ref="H28:BS28" si="19">ROUND(+H25*(H61)/12,0)</f>
        <v>0</v>
      </c>
      <c r="I28" s="36">
        <f t="shared" si="19"/>
        <v>0</v>
      </c>
      <c r="J28" s="36">
        <f t="shared" si="19"/>
        <v>0</v>
      </c>
      <c r="K28" s="36">
        <f t="shared" si="19"/>
        <v>0</v>
      </c>
      <c r="L28" s="36">
        <f t="shared" si="19"/>
        <v>0</v>
      </c>
      <c r="M28" s="36">
        <f t="shared" si="19"/>
        <v>0</v>
      </c>
      <c r="N28" s="36">
        <f t="shared" si="19"/>
        <v>0</v>
      </c>
      <c r="O28" s="36">
        <f t="shared" si="19"/>
        <v>0</v>
      </c>
      <c r="P28" s="36">
        <f t="shared" si="19"/>
        <v>0</v>
      </c>
      <c r="Q28" s="36">
        <f t="shared" si="19"/>
        <v>0</v>
      </c>
      <c r="R28" s="36">
        <f t="shared" si="19"/>
        <v>0</v>
      </c>
      <c r="S28" s="36">
        <f t="shared" si="19"/>
        <v>0</v>
      </c>
      <c r="T28" s="36">
        <f t="shared" si="19"/>
        <v>0</v>
      </c>
      <c r="U28" s="36">
        <f t="shared" si="19"/>
        <v>0</v>
      </c>
      <c r="V28" s="36">
        <f t="shared" si="19"/>
        <v>0</v>
      </c>
      <c r="W28" s="36">
        <f t="shared" si="19"/>
        <v>0</v>
      </c>
      <c r="X28" s="36">
        <f t="shared" si="19"/>
        <v>0</v>
      </c>
      <c r="Y28" s="36">
        <f t="shared" si="19"/>
        <v>0</v>
      </c>
      <c r="Z28" s="36">
        <f t="shared" si="19"/>
        <v>0</v>
      </c>
      <c r="AA28" s="36">
        <f t="shared" si="19"/>
        <v>0</v>
      </c>
      <c r="AB28" s="36">
        <f t="shared" si="19"/>
        <v>0</v>
      </c>
      <c r="AC28" s="36">
        <f t="shared" si="19"/>
        <v>0</v>
      </c>
      <c r="AD28" s="36">
        <f t="shared" si="19"/>
        <v>0</v>
      </c>
      <c r="AE28" s="36">
        <f t="shared" si="19"/>
        <v>448</v>
      </c>
      <c r="AF28" s="36">
        <f t="shared" si="19"/>
        <v>1344</v>
      </c>
      <c r="AG28" s="36">
        <f t="shared" si="19"/>
        <v>2239</v>
      </c>
      <c r="AH28" s="36">
        <f t="shared" si="19"/>
        <v>3135</v>
      </c>
      <c r="AI28" s="36">
        <f t="shared" si="19"/>
        <v>4031</v>
      </c>
      <c r="AJ28" s="36">
        <f t="shared" si="19"/>
        <v>4926</v>
      </c>
      <c r="AK28" s="36">
        <f t="shared" si="19"/>
        <v>5822</v>
      </c>
      <c r="AL28" s="36">
        <f t="shared" si="19"/>
        <v>6718</v>
      </c>
      <c r="AM28" s="36">
        <f t="shared" si="19"/>
        <v>7613</v>
      </c>
      <c r="AN28" s="36">
        <f t="shared" si="19"/>
        <v>8509</v>
      </c>
      <c r="AO28" s="36">
        <f t="shared" si="19"/>
        <v>9405</v>
      </c>
      <c r="AP28" s="36">
        <f t="shared" si="19"/>
        <v>10300</v>
      </c>
      <c r="AQ28" s="36">
        <f t="shared" si="19"/>
        <v>11026</v>
      </c>
      <c r="AR28" s="36">
        <f t="shared" si="19"/>
        <v>11580</v>
      </c>
      <c r="AS28" s="36">
        <f t="shared" si="19"/>
        <v>12133</v>
      </c>
      <c r="AT28" s="36">
        <f t="shared" si="19"/>
        <v>12684</v>
      </c>
      <c r="AU28" s="36">
        <f t="shared" si="19"/>
        <v>13233</v>
      </c>
      <c r="AV28" s="36">
        <f t="shared" si="19"/>
        <v>13781</v>
      </c>
      <c r="AW28" s="36">
        <f t="shared" si="19"/>
        <v>14327</v>
      </c>
      <c r="AX28" s="36">
        <f t="shared" si="19"/>
        <v>14870</v>
      </c>
      <c r="AY28" s="36">
        <f t="shared" si="19"/>
        <v>15413</v>
      </c>
      <c r="AZ28" s="36">
        <f t="shared" si="19"/>
        <v>15953</v>
      </c>
      <c r="BA28" s="36">
        <f t="shared" si="19"/>
        <v>16491</v>
      </c>
      <c r="BB28" s="36">
        <f t="shared" si="19"/>
        <v>17028</v>
      </c>
      <c r="BC28" s="36">
        <f t="shared" si="19"/>
        <v>17633</v>
      </c>
      <c r="BD28" s="36">
        <f t="shared" si="19"/>
        <v>18306</v>
      </c>
      <c r="BE28" s="36">
        <f t="shared" si="19"/>
        <v>18979</v>
      </c>
      <c r="BF28" s="36">
        <f t="shared" si="19"/>
        <v>19650</v>
      </c>
      <c r="BG28" s="36">
        <f t="shared" si="19"/>
        <v>20320</v>
      </c>
      <c r="BH28" s="36">
        <f t="shared" si="19"/>
        <v>20989</v>
      </c>
      <c r="BI28" s="36">
        <f t="shared" si="19"/>
        <v>21657</v>
      </c>
      <c r="BJ28" s="36">
        <f t="shared" si="19"/>
        <v>22324</v>
      </c>
      <c r="BK28" s="36">
        <f t="shared" si="19"/>
        <v>22989</v>
      </c>
      <c r="BL28" s="36">
        <f t="shared" si="19"/>
        <v>23654</v>
      </c>
      <c r="BM28" s="36">
        <f t="shared" si="19"/>
        <v>24317</v>
      </c>
      <c r="BN28" s="36">
        <f t="shared" si="19"/>
        <v>24980</v>
      </c>
      <c r="BO28" s="36">
        <f t="shared" si="19"/>
        <v>25601</v>
      </c>
      <c r="BP28" s="36">
        <f t="shared" si="19"/>
        <v>26181</v>
      </c>
      <c r="BQ28" s="36">
        <f t="shared" si="19"/>
        <v>26760</v>
      </c>
      <c r="BR28" s="36">
        <f t="shared" si="19"/>
        <v>27337</v>
      </c>
      <c r="BS28" s="36">
        <f t="shared" si="19"/>
        <v>27913</v>
      </c>
      <c r="BT28" s="36">
        <f t="shared" ref="BT28:DV28" si="20">ROUND(+BT25*(BT61)/12,0)</f>
        <v>28487</v>
      </c>
      <c r="BU28" s="36">
        <f t="shared" si="20"/>
        <v>29060</v>
      </c>
      <c r="BV28" s="36">
        <f t="shared" si="20"/>
        <v>29632</v>
      </c>
      <c r="BW28" s="36">
        <f t="shared" si="20"/>
        <v>30202</v>
      </c>
      <c r="BX28" s="36">
        <f t="shared" si="20"/>
        <v>30771</v>
      </c>
      <c r="BY28" s="36">
        <f t="shared" si="20"/>
        <v>31339</v>
      </c>
      <c r="BZ28" s="36">
        <f t="shared" si="20"/>
        <v>31905</v>
      </c>
      <c r="CA28" s="36">
        <f t="shared" si="20"/>
        <v>32659</v>
      </c>
      <c r="CB28" s="36">
        <f t="shared" si="20"/>
        <v>33601</v>
      </c>
      <c r="CC28" s="36">
        <f t="shared" si="20"/>
        <v>34541</v>
      </c>
      <c r="CD28" s="36">
        <f t="shared" si="20"/>
        <v>35480</v>
      </c>
      <c r="CE28" s="36">
        <f t="shared" si="20"/>
        <v>36418</v>
      </c>
      <c r="CF28" s="36">
        <f t="shared" si="20"/>
        <v>37355</v>
      </c>
      <c r="CG28" s="36">
        <f t="shared" si="20"/>
        <v>38291</v>
      </c>
      <c r="CH28" s="36">
        <f t="shared" si="20"/>
        <v>39225</v>
      </c>
      <c r="CI28" s="36">
        <f t="shared" si="20"/>
        <v>40158</v>
      </c>
      <c r="CJ28" s="36">
        <f t="shared" si="20"/>
        <v>41090</v>
      </c>
      <c r="CK28" s="36">
        <f t="shared" si="20"/>
        <v>42021</v>
      </c>
      <c r="CL28" s="36">
        <f t="shared" si="20"/>
        <v>42950</v>
      </c>
      <c r="CM28" s="36">
        <f t="shared" si="20"/>
        <v>43524</v>
      </c>
      <c r="CN28" s="36">
        <f t="shared" si="20"/>
        <v>43741</v>
      </c>
      <c r="CO28" s="36">
        <f t="shared" si="20"/>
        <v>43956</v>
      </c>
      <c r="CP28" s="36">
        <f t="shared" si="20"/>
        <v>44169</v>
      </c>
      <c r="CQ28" s="36">
        <f t="shared" si="20"/>
        <v>44380</v>
      </c>
      <c r="CR28" s="36">
        <f t="shared" si="20"/>
        <v>44589</v>
      </c>
      <c r="CS28" s="36">
        <f t="shared" si="20"/>
        <v>44797</v>
      </c>
      <c r="CT28" s="36">
        <f t="shared" si="20"/>
        <v>45002</v>
      </c>
      <c r="CU28" s="36">
        <f t="shared" si="20"/>
        <v>45205</v>
      </c>
      <c r="CV28" s="36">
        <f t="shared" si="20"/>
        <v>45406</v>
      </c>
      <c r="CW28" s="36">
        <f t="shared" si="20"/>
        <v>45605</v>
      </c>
      <c r="CX28" s="36">
        <f t="shared" si="20"/>
        <v>45803</v>
      </c>
      <c r="CY28" s="36">
        <f t="shared" si="20"/>
        <v>46612</v>
      </c>
      <c r="CZ28" s="36">
        <f t="shared" si="20"/>
        <v>48033</v>
      </c>
      <c r="DA28" s="36">
        <f t="shared" si="20"/>
        <v>49454</v>
      </c>
      <c r="DB28" s="36">
        <f t="shared" si="20"/>
        <v>50874</v>
      </c>
      <c r="DC28" s="36">
        <f t="shared" si="20"/>
        <v>52294</v>
      </c>
      <c r="DD28" s="36">
        <f t="shared" si="20"/>
        <v>53714</v>
      </c>
      <c r="DE28" s="36">
        <f t="shared" si="20"/>
        <v>55132</v>
      </c>
      <c r="DF28" s="36">
        <f t="shared" si="20"/>
        <v>56550</v>
      </c>
      <c r="DG28" s="36">
        <f t="shared" si="20"/>
        <v>57968</v>
      </c>
      <c r="DH28" s="36">
        <f t="shared" si="20"/>
        <v>59385</v>
      </c>
      <c r="DI28" s="36">
        <f t="shared" si="20"/>
        <v>60801</v>
      </c>
      <c r="DJ28" s="36">
        <f t="shared" si="20"/>
        <v>62217</v>
      </c>
      <c r="DK28" s="36">
        <f t="shared" si="20"/>
        <v>63038</v>
      </c>
      <c r="DL28" s="36">
        <f t="shared" si="20"/>
        <v>63262</v>
      </c>
      <c r="DM28" s="36">
        <f t="shared" si="20"/>
        <v>63484</v>
      </c>
      <c r="DN28" s="36">
        <f t="shared" si="20"/>
        <v>63703</v>
      </c>
      <c r="DO28" s="36">
        <f t="shared" si="20"/>
        <v>63918</v>
      </c>
      <c r="DP28" s="36">
        <f t="shared" si="20"/>
        <v>64131</v>
      </c>
      <c r="DQ28" s="36">
        <f t="shared" si="20"/>
        <v>64340</v>
      </c>
      <c r="DR28" s="36">
        <f t="shared" si="20"/>
        <v>64547</v>
      </c>
      <c r="DS28" s="36">
        <f t="shared" si="20"/>
        <v>64750</v>
      </c>
      <c r="DT28" s="36">
        <f t="shared" si="20"/>
        <v>64950</v>
      </c>
      <c r="DU28" s="36">
        <f t="shared" si="20"/>
        <v>65148</v>
      </c>
      <c r="DV28" s="36">
        <f t="shared" si="20"/>
        <v>65342</v>
      </c>
      <c r="DW28" s="10">
        <f>SUM(G28:DV28)</f>
        <v>3247608</v>
      </c>
      <c r="DX28" s="24"/>
      <c r="EB28" s="8"/>
      <c r="EC28" s="72" t="s">
        <v>194</v>
      </c>
      <c r="ED28" s="3">
        <f t="shared" si="14"/>
        <v>0</v>
      </c>
      <c r="EE28" s="31">
        <f t="shared" si="11"/>
        <v>2.8333333333333335E-3</v>
      </c>
      <c r="EF28" s="3">
        <f t="shared" si="15"/>
        <v>0</v>
      </c>
      <c r="EG28" s="3">
        <f t="shared" si="16"/>
        <v>0</v>
      </c>
    </row>
    <row r="29" spans="1:140" x14ac:dyDescent="0.25">
      <c r="A29" s="49"/>
      <c r="B29" s="3" t="s">
        <v>433</v>
      </c>
      <c r="G29" s="3">
        <f>ROUND(+G25*(G62)/12,0)</f>
        <v>0</v>
      </c>
      <c r="H29" s="3">
        <f t="shared" ref="H29:BS29" si="21">ROUND(+H25*(H62)/12,0)</f>
        <v>0</v>
      </c>
      <c r="I29" s="3">
        <f t="shared" si="21"/>
        <v>0</v>
      </c>
      <c r="J29" s="3">
        <f t="shared" si="21"/>
        <v>0</v>
      </c>
      <c r="K29" s="3">
        <f t="shared" si="21"/>
        <v>0</v>
      </c>
      <c r="L29" s="3">
        <f t="shared" si="21"/>
        <v>0</v>
      </c>
      <c r="M29" s="3">
        <f t="shared" si="21"/>
        <v>0</v>
      </c>
      <c r="N29" s="3">
        <f t="shared" si="21"/>
        <v>0</v>
      </c>
      <c r="O29" s="3">
        <f t="shared" si="21"/>
        <v>0</v>
      </c>
      <c r="P29" s="3">
        <f t="shared" si="21"/>
        <v>0</v>
      </c>
      <c r="Q29" s="3">
        <f t="shared" si="21"/>
        <v>0</v>
      </c>
      <c r="R29" s="3">
        <f t="shared" si="21"/>
        <v>0</v>
      </c>
      <c r="S29" s="3">
        <f t="shared" si="21"/>
        <v>0</v>
      </c>
      <c r="T29" s="3">
        <f t="shared" si="21"/>
        <v>0</v>
      </c>
      <c r="U29" s="3">
        <f t="shared" si="21"/>
        <v>0</v>
      </c>
      <c r="V29" s="3">
        <f t="shared" si="21"/>
        <v>0</v>
      </c>
      <c r="W29" s="3">
        <f t="shared" si="21"/>
        <v>0</v>
      </c>
      <c r="X29" s="3">
        <f t="shared" si="21"/>
        <v>0</v>
      </c>
      <c r="Y29" s="3">
        <f t="shared" si="21"/>
        <v>0</v>
      </c>
      <c r="Z29" s="3">
        <f t="shared" si="21"/>
        <v>0</v>
      </c>
      <c r="AA29" s="3">
        <f t="shared" si="21"/>
        <v>0</v>
      </c>
      <c r="AB29" s="3">
        <f t="shared" si="21"/>
        <v>0</v>
      </c>
      <c r="AC29" s="3">
        <f t="shared" si="21"/>
        <v>0</v>
      </c>
      <c r="AD29" s="3">
        <f t="shared" si="21"/>
        <v>0</v>
      </c>
      <c r="AE29" s="3">
        <f t="shared" si="21"/>
        <v>117</v>
      </c>
      <c r="AF29" s="3">
        <f t="shared" si="21"/>
        <v>350</v>
      </c>
      <c r="AG29" s="3">
        <f t="shared" si="21"/>
        <v>583</v>
      </c>
      <c r="AH29" s="3">
        <f t="shared" si="21"/>
        <v>816</v>
      </c>
      <c r="AI29" s="3">
        <f t="shared" si="21"/>
        <v>1050</v>
      </c>
      <c r="AJ29" s="3">
        <f t="shared" si="21"/>
        <v>1283</v>
      </c>
      <c r="AK29" s="3">
        <f t="shared" si="21"/>
        <v>1516</v>
      </c>
      <c r="AL29" s="3">
        <f t="shared" si="21"/>
        <v>1749</v>
      </c>
      <c r="AM29" s="3">
        <f t="shared" si="21"/>
        <v>1983</v>
      </c>
      <c r="AN29" s="3">
        <f t="shared" si="21"/>
        <v>2216</v>
      </c>
      <c r="AO29" s="3">
        <f t="shared" si="21"/>
        <v>2449</v>
      </c>
      <c r="AP29" s="3">
        <f t="shared" si="21"/>
        <v>2682</v>
      </c>
      <c r="AQ29" s="3">
        <f t="shared" si="21"/>
        <v>2871</v>
      </c>
      <c r="AR29" s="3">
        <f t="shared" si="21"/>
        <v>3016</v>
      </c>
      <c r="AS29" s="3">
        <f t="shared" si="21"/>
        <v>3160</v>
      </c>
      <c r="AT29" s="3">
        <f t="shared" si="21"/>
        <v>3303</v>
      </c>
      <c r="AU29" s="3">
        <f t="shared" si="21"/>
        <v>3446</v>
      </c>
      <c r="AV29" s="3">
        <f t="shared" si="21"/>
        <v>3589</v>
      </c>
      <c r="AW29" s="3">
        <f t="shared" si="21"/>
        <v>3731</v>
      </c>
      <c r="AX29" s="3">
        <f t="shared" si="21"/>
        <v>3872</v>
      </c>
      <c r="AY29" s="3">
        <f t="shared" si="21"/>
        <v>4014</v>
      </c>
      <c r="AZ29" s="3">
        <f t="shared" si="21"/>
        <v>4154</v>
      </c>
      <c r="BA29" s="3">
        <f t="shared" si="21"/>
        <v>4294</v>
      </c>
      <c r="BB29" s="3">
        <f t="shared" si="21"/>
        <v>4434</v>
      </c>
      <c r="BC29" s="3">
        <f t="shared" si="21"/>
        <v>4592</v>
      </c>
      <c r="BD29" s="3">
        <f t="shared" si="21"/>
        <v>4767</v>
      </c>
      <c r="BE29" s="3">
        <f t="shared" si="21"/>
        <v>4942</v>
      </c>
      <c r="BF29" s="3">
        <f t="shared" si="21"/>
        <v>5117</v>
      </c>
      <c r="BG29" s="3">
        <f t="shared" si="21"/>
        <v>5291</v>
      </c>
      <c r="BH29" s="3">
        <f t="shared" si="21"/>
        <v>5466</v>
      </c>
      <c r="BI29" s="3">
        <f t="shared" si="21"/>
        <v>5640</v>
      </c>
      <c r="BJ29" s="3">
        <f t="shared" si="21"/>
        <v>5813</v>
      </c>
      <c r="BK29" s="3">
        <f t="shared" si="21"/>
        <v>5987</v>
      </c>
      <c r="BL29" s="3">
        <f t="shared" si="21"/>
        <v>6160</v>
      </c>
      <c r="BM29" s="3">
        <f t="shared" si="21"/>
        <v>6332</v>
      </c>
      <c r="BN29" s="3">
        <f t="shared" si="21"/>
        <v>6505</v>
      </c>
      <c r="BO29" s="3">
        <f t="shared" si="21"/>
        <v>6667</v>
      </c>
      <c r="BP29" s="3">
        <f t="shared" si="21"/>
        <v>6818</v>
      </c>
      <c r="BQ29" s="3">
        <f t="shared" si="21"/>
        <v>6968</v>
      </c>
      <c r="BR29" s="3">
        <f t="shared" si="21"/>
        <v>7119</v>
      </c>
      <c r="BS29" s="3">
        <f t="shared" si="21"/>
        <v>7269</v>
      </c>
      <c r="BT29" s="3">
        <f t="shared" ref="BT29:DV29" si="22">ROUND(+BT25*(BT62)/12,0)</f>
        <v>7418</v>
      </c>
      <c r="BU29" s="3">
        <f t="shared" si="22"/>
        <v>7568</v>
      </c>
      <c r="BV29" s="3">
        <f t="shared" si="22"/>
        <v>7716</v>
      </c>
      <c r="BW29" s="3">
        <f t="shared" si="22"/>
        <v>7865</v>
      </c>
      <c r="BX29" s="3">
        <f t="shared" si="22"/>
        <v>8013</v>
      </c>
      <c r="BY29" s="3">
        <f t="shared" si="22"/>
        <v>8161</v>
      </c>
      <c r="BZ29" s="3">
        <f t="shared" si="22"/>
        <v>8308</v>
      </c>
      <c r="CA29" s="3">
        <f t="shared" si="22"/>
        <v>8505</v>
      </c>
      <c r="CB29" s="3">
        <f t="shared" si="22"/>
        <v>8750</v>
      </c>
      <c r="CC29" s="3">
        <f t="shared" si="22"/>
        <v>8995</v>
      </c>
      <c r="CD29" s="3">
        <f t="shared" si="22"/>
        <v>9239</v>
      </c>
      <c r="CE29" s="3">
        <f t="shared" si="22"/>
        <v>9484</v>
      </c>
      <c r="CF29" s="3">
        <f t="shared" si="22"/>
        <v>9728</v>
      </c>
      <c r="CG29" s="3">
        <f t="shared" si="22"/>
        <v>9971</v>
      </c>
      <c r="CH29" s="3">
        <f t="shared" si="22"/>
        <v>10214</v>
      </c>
      <c r="CI29" s="3">
        <f t="shared" si="22"/>
        <v>10457</v>
      </c>
      <c r="CJ29" s="3">
        <f t="shared" si="22"/>
        <v>10700</v>
      </c>
      <c r="CK29" s="3">
        <f t="shared" si="22"/>
        <v>10942</v>
      </c>
      <c r="CL29" s="3">
        <f t="shared" si="22"/>
        <v>11184</v>
      </c>
      <c r="CM29" s="3">
        <f t="shared" si="22"/>
        <v>11334</v>
      </c>
      <c r="CN29" s="3">
        <f t="shared" si="22"/>
        <v>11390</v>
      </c>
      <c r="CO29" s="3">
        <f t="shared" si="22"/>
        <v>11446</v>
      </c>
      <c r="CP29" s="3">
        <f t="shared" si="22"/>
        <v>11502</v>
      </c>
      <c r="CQ29" s="3">
        <f t="shared" si="22"/>
        <v>11557</v>
      </c>
      <c r="CR29" s="3">
        <f t="shared" si="22"/>
        <v>11611</v>
      </c>
      <c r="CS29" s="3">
        <f t="shared" si="22"/>
        <v>11665</v>
      </c>
      <c r="CT29" s="3">
        <f t="shared" si="22"/>
        <v>11719</v>
      </c>
      <c r="CU29" s="3">
        <f t="shared" si="22"/>
        <v>11772</v>
      </c>
      <c r="CV29" s="3">
        <f t="shared" si="22"/>
        <v>11824</v>
      </c>
      <c r="CW29" s="3">
        <f t="shared" si="22"/>
        <v>11876</v>
      </c>
      <c r="CX29" s="3">
        <f t="shared" si="22"/>
        <v>11927</v>
      </c>
      <c r="CY29" s="3">
        <f t="shared" si="22"/>
        <v>12138</v>
      </c>
      <c r="CZ29" s="3">
        <f t="shared" si="22"/>
        <v>12508</v>
      </c>
      <c r="DA29" s="3">
        <f t="shared" si="22"/>
        <v>12878</v>
      </c>
      <c r="DB29" s="3">
        <f t="shared" si="22"/>
        <v>13248</v>
      </c>
      <c r="DC29" s="3">
        <f t="shared" si="22"/>
        <v>13618</v>
      </c>
      <c r="DD29" s="3">
        <f t="shared" si="22"/>
        <v>13987</v>
      </c>
      <c r="DE29" s="3">
        <f t="shared" si="22"/>
        <v>14357</v>
      </c>
      <c r="DF29" s="3">
        <f t="shared" si="22"/>
        <v>14726</v>
      </c>
      <c r="DG29" s="3">
        <f t="shared" si="22"/>
        <v>15095</v>
      </c>
      <c r="DH29" s="3">
        <f t="shared" si="22"/>
        <v>15464</v>
      </c>
      <c r="DI29" s="3">
        <f t="shared" si="22"/>
        <v>15833</v>
      </c>
      <c r="DJ29" s="3">
        <f t="shared" si="22"/>
        <v>16202</v>
      </c>
      <c r="DK29" s="3">
        <f t="shared" si="22"/>
        <v>16415</v>
      </c>
      <c r="DL29" s="3">
        <f t="shared" si="22"/>
        <v>16474</v>
      </c>
      <c r="DM29" s="3">
        <f t="shared" si="22"/>
        <v>16532</v>
      </c>
      <c r="DN29" s="3">
        <f t="shared" si="22"/>
        <v>16589</v>
      </c>
      <c r="DO29" s="3">
        <f t="shared" si="22"/>
        <v>16645</v>
      </c>
      <c r="DP29" s="3">
        <f t="shared" si="22"/>
        <v>16700</v>
      </c>
      <c r="DQ29" s="3">
        <f t="shared" si="22"/>
        <v>16755</v>
      </c>
      <c r="DR29" s="3">
        <f t="shared" si="22"/>
        <v>16808</v>
      </c>
      <c r="DS29" s="3">
        <f t="shared" si="22"/>
        <v>16861</v>
      </c>
      <c r="DT29" s="3">
        <f t="shared" si="22"/>
        <v>16914</v>
      </c>
      <c r="DU29" s="3">
        <f t="shared" si="22"/>
        <v>16965</v>
      </c>
      <c r="DV29" s="3">
        <f t="shared" si="22"/>
        <v>17016</v>
      </c>
      <c r="DW29" s="11">
        <f>SUM(G29:DV29)</f>
        <v>845700</v>
      </c>
      <c r="EB29" s="8"/>
      <c r="EC29" s="72" t="s">
        <v>195</v>
      </c>
      <c r="ED29" s="3">
        <f t="shared" si="14"/>
        <v>0</v>
      </c>
      <c r="EE29" s="31">
        <f t="shared" si="11"/>
        <v>2.8333333333333335E-3</v>
      </c>
      <c r="EF29" s="3">
        <f t="shared" si="15"/>
        <v>0</v>
      </c>
      <c r="EG29" s="3">
        <f t="shared" si="16"/>
        <v>0</v>
      </c>
    </row>
    <row r="30" spans="1:140" x14ac:dyDescent="0.25">
      <c r="A30" s="49"/>
      <c r="G30" s="125">
        <f>SUM(G28:G29)</f>
        <v>0</v>
      </c>
      <c r="H30" s="125">
        <f t="shared" ref="H30:BS30" si="23">SUM(H28:H29)</f>
        <v>0</v>
      </c>
      <c r="I30" s="125">
        <f t="shared" si="23"/>
        <v>0</v>
      </c>
      <c r="J30" s="125">
        <f t="shared" si="23"/>
        <v>0</v>
      </c>
      <c r="K30" s="125">
        <f t="shared" si="23"/>
        <v>0</v>
      </c>
      <c r="L30" s="125">
        <f t="shared" si="23"/>
        <v>0</v>
      </c>
      <c r="M30" s="125">
        <f t="shared" si="23"/>
        <v>0</v>
      </c>
      <c r="N30" s="125">
        <f t="shared" si="23"/>
        <v>0</v>
      </c>
      <c r="O30" s="125">
        <f t="shared" si="23"/>
        <v>0</v>
      </c>
      <c r="P30" s="125">
        <f t="shared" si="23"/>
        <v>0</v>
      </c>
      <c r="Q30" s="125">
        <f t="shared" si="23"/>
        <v>0</v>
      </c>
      <c r="R30" s="125">
        <f t="shared" si="23"/>
        <v>0</v>
      </c>
      <c r="S30" s="125">
        <f t="shared" si="23"/>
        <v>0</v>
      </c>
      <c r="T30" s="125">
        <f t="shared" si="23"/>
        <v>0</v>
      </c>
      <c r="U30" s="125">
        <f t="shared" si="23"/>
        <v>0</v>
      </c>
      <c r="V30" s="125">
        <f t="shared" si="23"/>
        <v>0</v>
      </c>
      <c r="W30" s="125">
        <f t="shared" si="23"/>
        <v>0</v>
      </c>
      <c r="X30" s="125">
        <f t="shared" si="23"/>
        <v>0</v>
      </c>
      <c r="Y30" s="125">
        <f t="shared" si="23"/>
        <v>0</v>
      </c>
      <c r="Z30" s="125">
        <f t="shared" si="23"/>
        <v>0</v>
      </c>
      <c r="AA30" s="125">
        <f t="shared" si="23"/>
        <v>0</v>
      </c>
      <c r="AB30" s="125">
        <f t="shared" si="23"/>
        <v>0</v>
      </c>
      <c r="AC30" s="125">
        <f t="shared" si="23"/>
        <v>0</v>
      </c>
      <c r="AD30" s="125">
        <f t="shared" si="23"/>
        <v>0</v>
      </c>
      <c r="AE30" s="125">
        <f t="shared" si="23"/>
        <v>565</v>
      </c>
      <c r="AF30" s="125">
        <f t="shared" si="23"/>
        <v>1694</v>
      </c>
      <c r="AG30" s="125">
        <f t="shared" si="23"/>
        <v>2822</v>
      </c>
      <c r="AH30" s="125">
        <f t="shared" si="23"/>
        <v>3951</v>
      </c>
      <c r="AI30" s="125">
        <f t="shared" si="23"/>
        <v>5081</v>
      </c>
      <c r="AJ30" s="125">
        <f t="shared" si="23"/>
        <v>6209</v>
      </c>
      <c r="AK30" s="125">
        <f t="shared" si="23"/>
        <v>7338</v>
      </c>
      <c r="AL30" s="125">
        <f t="shared" si="23"/>
        <v>8467</v>
      </c>
      <c r="AM30" s="125">
        <f t="shared" si="23"/>
        <v>9596</v>
      </c>
      <c r="AN30" s="125">
        <f t="shared" si="23"/>
        <v>10725</v>
      </c>
      <c r="AO30" s="125">
        <f t="shared" si="23"/>
        <v>11854</v>
      </c>
      <c r="AP30" s="125">
        <f t="shared" si="23"/>
        <v>12982</v>
      </c>
      <c r="AQ30" s="125">
        <f t="shared" si="23"/>
        <v>13897</v>
      </c>
      <c r="AR30" s="125">
        <f t="shared" si="23"/>
        <v>14596</v>
      </c>
      <c r="AS30" s="125">
        <f t="shared" si="23"/>
        <v>15293</v>
      </c>
      <c r="AT30" s="125">
        <f t="shared" si="23"/>
        <v>15987</v>
      </c>
      <c r="AU30" s="125">
        <f t="shared" si="23"/>
        <v>16679</v>
      </c>
      <c r="AV30" s="125">
        <f t="shared" si="23"/>
        <v>17370</v>
      </c>
      <c r="AW30" s="125">
        <f t="shared" si="23"/>
        <v>18058</v>
      </c>
      <c r="AX30" s="125">
        <f t="shared" si="23"/>
        <v>18742</v>
      </c>
      <c r="AY30" s="125">
        <f t="shared" si="23"/>
        <v>19427</v>
      </c>
      <c r="AZ30" s="125">
        <f t="shared" si="23"/>
        <v>20107</v>
      </c>
      <c r="BA30" s="125">
        <f t="shared" si="23"/>
        <v>20785</v>
      </c>
      <c r="BB30" s="125">
        <f t="shared" si="23"/>
        <v>21462</v>
      </c>
      <c r="BC30" s="125">
        <f t="shared" si="23"/>
        <v>22225</v>
      </c>
      <c r="BD30" s="125">
        <f t="shared" si="23"/>
        <v>23073</v>
      </c>
      <c r="BE30" s="125">
        <f t="shared" si="23"/>
        <v>23921</v>
      </c>
      <c r="BF30" s="125">
        <f t="shared" si="23"/>
        <v>24767</v>
      </c>
      <c r="BG30" s="125">
        <f t="shared" si="23"/>
        <v>25611</v>
      </c>
      <c r="BH30" s="125">
        <f t="shared" si="23"/>
        <v>26455</v>
      </c>
      <c r="BI30" s="125">
        <f t="shared" si="23"/>
        <v>27297</v>
      </c>
      <c r="BJ30" s="125">
        <f t="shared" si="23"/>
        <v>28137</v>
      </c>
      <c r="BK30" s="125">
        <f t="shared" si="23"/>
        <v>28976</v>
      </c>
      <c r="BL30" s="125">
        <f t="shared" si="23"/>
        <v>29814</v>
      </c>
      <c r="BM30" s="125">
        <f t="shared" si="23"/>
        <v>30649</v>
      </c>
      <c r="BN30" s="125">
        <f t="shared" si="23"/>
        <v>31485</v>
      </c>
      <c r="BO30" s="125">
        <f t="shared" si="23"/>
        <v>32268</v>
      </c>
      <c r="BP30" s="125">
        <f t="shared" si="23"/>
        <v>32999</v>
      </c>
      <c r="BQ30" s="125">
        <f t="shared" si="23"/>
        <v>33728</v>
      </c>
      <c r="BR30" s="125">
        <f t="shared" si="23"/>
        <v>34456</v>
      </c>
      <c r="BS30" s="125">
        <f t="shared" si="23"/>
        <v>35182</v>
      </c>
      <c r="BT30" s="125">
        <f t="shared" ref="BT30:DV30" si="24">SUM(BT28:BT29)</f>
        <v>35905</v>
      </c>
      <c r="BU30" s="125">
        <f t="shared" si="24"/>
        <v>36628</v>
      </c>
      <c r="BV30" s="125">
        <f t="shared" si="24"/>
        <v>37348</v>
      </c>
      <c r="BW30" s="125">
        <f t="shared" si="24"/>
        <v>38067</v>
      </c>
      <c r="BX30" s="125">
        <f t="shared" si="24"/>
        <v>38784</v>
      </c>
      <c r="BY30" s="125">
        <f t="shared" si="24"/>
        <v>39500</v>
      </c>
      <c r="BZ30" s="125">
        <f t="shared" si="24"/>
        <v>40213</v>
      </c>
      <c r="CA30" s="125">
        <f t="shared" si="24"/>
        <v>41164</v>
      </c>
      <c r="CB30" s="125">
        <f t="shared" si="24"/>
        <v>42351</v>
      </c>
      <c r="CC30" s="125">
        <f t="shared" si="24"/>
        <v>43536</v>
      </c>
      <c r="CD30" s="125">
        <f t="shared" si="24"/>
        <v>44719</v>
      </c>
      <c r="CE30" s="125">
        <f t="shared" si="24"/>
        <v>45902</v>
      </c>
      <c r="CF30" s="125">
        <f t="shared" si="24"/>
        <v>47083</v>
      </c>
      <c r="CG30" s="125">
        <f t="shared" si="24"/>
        <v>48262</v>
      </c>
      <c r="CH30" s="125">
        <f t="shared" si="24"/>
        <v>49439</v>
      </c>
      <c r="CI30" s="125">
        <f t="shared" si="24"/>
        <v>50615</v>
      </c>
      <c r="CJ30" s="125">
        <f t="shared" si="24"/>
        <v>51790</v>
      </c>
      <c r="CK30" s="125">
        <f t="shared" si="24"/>
        <v>52963</v>
      </c>
      <c r="CL30" s="125">
        <f t="shared" si="24"/>
        <v>54134</v>
      </c>
      <c r="CM30" s="125">
        <f t="shared" si="24"/>
        <v>54858</v>
      </c>
      <c r="CN30" s="125">
        <f t="shared" si="24"/>
        <v>55131</v>
      </c>
      <c r="CO30" s="125">
        <f t="shared" si="24"/>
        <v>55402</v>
      </c>
      <c r="CP30" s="125">
        <f t="shared" si="24"/>
        <v>55671</v>
      </c>
      <c r="CQ30" s="125">
        <f t="shared" si="24"/>
        <v>55937</v>
      </c>
      <c r="CR30" s="125">
        <f t="shared" si="24"/>
        <v>56200</v>
      </c>
      <c r="CS30" s="125">
        <f t="shared" si="24"/>
        <v>56462</v>
      </c>
      <c r="CT30" s="125">
        <f t="shared" si="24"/>
        <v>56721</v>
      </c>
      <c r="CU30" s="125">
        <f t="shared" si="24"/>
        <v>56977</v>
      </c>
      <c r="CV30" s="125">
        <f t="shared" si="24"/>
        <v>57230</v>
      </c>
      <c r="CW30" s="125">
        <f t="shared" si="24"/>
        <v>57481</v>
      </c>
      <c r="CX30" s="125">
        <f t="shared" si="24"/>
        <v>57730</v>
      </c>
      <c r="CY30" s="125">
        <f t="shared" si="24"/>
        <v>58750</v>
      </c>
      <c r="CZ30" s="125">
        <f t="shared" si="24"/>
        <v>60541</v>
      </c>
      <c r="DA30" s="125">
        <f t="shared" si="24"/>
        <v>62332</v>
      </c>
      <c r="DB30" s="125">
        <f t="shared" si="24"/>
        <v>64122</v>
      </c>
      <c r="DC30" s="125">
        <f t="shared" si="24"/>
        <v>65912</v>
      </c>
      <c r="DD30" s="125">
        <f t="shared" si="24"/>
        <v>67701</v>
      </c>
      <c r="DE30" s="125">
        <f t="shared" si="24"/>
        <v>69489</v>
      </c>
      <c r="DF30" s="125">
        <f t="shared" si="24"/>
        <v>71276</v>
      </c>
      <c r="DG30" s="125">
        <f t="shared" si="24"/>
        <v>73063</v>
      </c>
      <c r="DH30" s="125">
        <f t="shared" si="24"/>
        <v>74849</v>
      </c>
      <c r="DI30" s="125">
        <f t="shared" si="24"/>
        <v>76634</v>
      </c>
      <c r="DJ30" s="125">
        <f t="shared" si="24"/>
        <v>78419</v>
      </c>
      <c r="DK30" s="125">
        <f t="shared" si="24"/>
        <v>79453</v>
      </c>
      <c r="DL30" s="125">
        <f t="shared" si="24"/>
        <v>79736</v>
      </c>
      <c r="DM30" s="125">
        <f t="shared" si="24"/>
        <v>80016</v>
      </c>
      <c r="DN30" s="125">
        <f t="shared" si="24"/>
        <v>80292</v>
      </c>
      <c r="DO30" s="125">
        <f t="shared" si="24"/>
        <v>80563</v>
      </c>
      <c r="DP30" s="125">
        <f t="shared" si="24"/>
        <v>80831</v>
      </c>
      <c r="DQ30" s="125">
        <f t="shared" si="24"/>
        <v>81095</v>
      </c>
      <c r="DR30" s="125">
        <f t="shared" si="24"/>
        <v>81355</v>
      </c>
      <c r="DS30" s="125">
        <f t="shared" si="24"/>
        <v>81611</v>
      </c>
      <c r="DT30" s="125">
        <f t="shared" si="24"/>
        <v>81864</v>
      </c>
      <c r="DU30" s="125">
        <f t="shared" si="24"/>
        <v>82113</v>
      </c>
      <c r="DV30" s="125">
        <f t="shared" si="24"/>
        <v>82358</v>
      </c>
      <c r="DW30" s="125">
        <f>SUM(G30:DV30)</f>
        <v>4093308</v>
      </c>
      <c r="DX30" s="40"/>
      <c r="EB30" s="8"/>
      <c r="EC30" s="72" t="s">
        <v>196</v>
      </c>
      <c r="ED30" s="3">
        <f t="shared" si="14"/>
        <v>0</v>
      </c>
      <c r="EE30" s="31">
        <f t="shared" si="11"/>
        <v>2.8333333333333335E-3</v>
      </c>
      <c r="EF30" s="3">
        <f t="shared" si="15"/>
        <v>0</v>
      </c>
      <c r="EG30" s="3">
        <f t="shared" si="16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4"/>
        <v>0</v>
      </c>
      <c r="EE31" s="31">
        <f t="shared" si="11"/>
        <v>2.8333333333333335E-3</v>
      </c>
      <c r="EF31" s="3">
        <f t="shared" si="15"/>
        <v>0</v>
      </c>
      <c r="EG31" s="3">
        <f t="shared" si="16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4"/>
        <v>0</v>
      </c>
      <c r="EE32" s="31">
        <f t="shared" si="11"/>
        <v>2.8333333333333335E-3</v>
      </c>
      <c r="EF32" s="3">
        <f t="shared" si="15"/>
        <v>0</v>
      </c>
      <c r="EG32" s="3">
        <f t="shared" si="1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Svgs'!E95</f>
        <v>0</v>
      </c>
      <c r="H33" s="3">
        <f>'In-Service &amp; Deprec Svgs'!F95</f>
        <v>0</v>
      </c>
      <c r="I33" s="3">
        <f>'In-Service &amp; Deprec Svgs'!G95</f>
        <v>0</v>
      </c>
      <c r="J33" s="3">
        <f>'In-Service &amp; Deprec Svgs'!H95</f>
        <v>0</v>
      </c>
      <c r="K33" s="3">
        <f>'In-Service &amp; Deprec Svgs'!I95</f>
        <v>0</v>
      </c>
      <c r="L33" s="3">
        <f>'In-Service &amp; Deprec Svgs'!J95</f>
        <v>0</v>
      </c>
      <c r="M33" s="3">
        <f>'In-Service &amp; Deprec Svgs'!K95</f>
        <v>0</v>
      </c>
      <c r="N33" s="3">
        <f>'In-Service &amp; Deprec Svgs'!L95</f>
        <v>0</v>
      </c>
      <c r="O33" s="3">
        <f>'In-Service &amp; Deprec Svgs'!M95</f>
        <v>0</v>
      </c>
      <c r="P33" s="3">
        <f>'In-Service &amp; Deprec Svgs'!N95</f>
        <v>0</v>
      </c>
      <c r="Q33" s="3">
        <f>'In-Service &amp; Deprec Svgs'!O95</f>
        <v>0</v>
      </c>
      <c r="R33" s="3">
        <f>'In-Service &amp; Deprec Svgs'!P95</f>
        <v>0</v>
      </c>
      <c r="S33" s="3">
        <f>'In-Service &amp; Deprec Svgs'!R95</f>
        <v>0</v>
      </c>
      <c r="T33" s="3">
        <f>'In-Service &amp; Deprec Svgs'!S95</f>
        <v>0</v>
      </c>
      <c r="U33" s="3">
        <f>'In-Service &amp; Deprec Svgs'!T95</f>
        <v>0</v>
      </c>
      <c r="V33" s="3">
        <f>'In-Service &amp; Deprec Svgs'!U95</f>
        <v>0</v>
      </c>
      <c r="W33" s="3">
        <f>'In-Service &amp; Deprec Svgs'!V95</f>
        <v>0</v>
      </c>
      <c r="X33" s="3">
        <f>'In-Service &amp; Deprec Svgs'!W95</f>
        <v>0</v>
      </c>
      <c r="Y33" s="3">
        <f>'In-Service &amp; Deprec Svgs'!X95</f>
        <v>0</v>
      </c>
      <c r="Z33" s="3">
        <f>'In-Service &amp; Deprec Svgs'!Y95</f>
        <v>0</v>
      </c>
      <c r="AA33" s="3">
        <f>'In-Service &amp; Deprec Svgs'!Z95</f>
        <v>0</v>
      </c>
      <c r="AB33" s="3">
        <f>'In-Service &amp; Deprec Svgs'!AA95</f>
        <v>0</v>
      </c>
      <c r="AC33" s="3">
        <f>'In-Service &amp; Deprec Svgs'!AB95</f>
        <v>0</v>
      </c>
      <c r="AD33" s="3">
        <f>'In-Service &amp; Deprec Svgs'!AC95</f>
        <v>0</v>
      </c>
      <c r="AE33" s="3">
        <f>'In-Service &amp; Deprec Svgs'!AE95</f>
        <v>0</v>
      </c>
      <c r="AF33" s="3">
        <f>'In-Service &amp; Deprec Svgs'!AF95</f>
        <v>0</v>
      </c>
      <c r="AG33" s="3">
        <f>'In-Service &amp; Deprec Svgs'!AG95</f>
        <v>0</v>
      </c>
      <c r="AH33" s="3">
        <f>'In-Service &amp; Deprec Svgs'!AH95</f>
        <v>0</v>
      </c>
      <c r="AI33" s="3">
        <f>'In-Service &amp; Deprec Svgs'!AI95</f>
        <v>0</v>
      </c>
      <c r="AJ33" s="3">
        <f>'In-Service &amp; Deprec Svgs'!AJ95</f>
        <v>0</v>
      </c>
      <c r="AK33" s="3">
        <f>'In-Service &amp; Deprec Svgs'!AK95</f>
        <v>0</v>
      </c>
      <c r="AL33" s="3">
        <f>'In-Service &amp; Deprec Svgs'!AL95</f>
        <v>0</v>
      </c>
      <c r="AM33" s="3">
        <f>'In-Service &amp; Deprec Svgs'!AM95</f>
        <v>0</v>
      </c>
      <c r="AN33" s="3">
        <f>'In-Service &amp; Deprec Svgs'!AN95</f>
        <v>0</v>
      </c>
      <c r="AO33" s="3">
        <f>'In-Service &amp; Deprec Svgs'!AO95</f>
        <v>0</v>
      </c>
      <c r="AP33" s="3">
        <f>'In-Service &amp; Deprec Svgs'!AP95</f>
        <v>0</v>
      </c>
      <c r="AQ33" s="3">
        <f>'In-Service &amp; Deprec Svgs'!AR95</f>
        <v>342.3</v>
      </c>
      <c r="AR33" s="3">
        <f>'In-Service &amp; Deprec Svgs'!AS95</f>
        <v>684.61</v>
      </c>
      <c r="AS33" s="3">
        <f>'In-Service &amp; Deprec Svgs'!AT95</f>
        <v>1026.9100000000001</v>
      </c>
      <c r="AT33" s="3">
        <f>'In-Service &amp; Deprec Svgs'!AU95</f>
        <v>1369.22</v>
      </c>
      <c r="AU33" s="3">
        <f>'In-Service &amp; Deprec Svgs'!AV95</f>
        <v>1711.52</v>
      </c>
      <c r="AV33" s="3">
        <f>'In-Service &amp; Deprec Svgs'!AW95</f>
        <v>2053.83</v>
      </c>
      <c r="AW33" s="3">
        <f>'In-Service &amp; Deprec Svgs'!AX95</f>
        <v>2396.13</v>
      </c>
      <c r="AX33" s="3">
        <f>'In-Service &amp; Deprec Svgs'!AY95</f>
        <v>2738.43</v>
      </c>
      <c r="AY33" s="3">
        <f>'In-Service &amp; Deprec Svgs'!AZ95</f>
        <v>3080.74</v>
      </c>
      <c r="AZ33" s="3">
        <f>'In-Service &amp; Deprec Svgs'!BA95</f>
        <v>3423.04</v>
      </c>
      <c r="BA33" s="3">
        <f>'In-Service &amp; Deprec Svgs'!BB95</f>
        <v>3765.35</v>
      </c>
      <c r="BB33" s="3">
        <f>'In-Service &amp; Deprec Svgs'!BC95</f>
        <v>4107.6499999999996</v>
      </c>
      <c r="BC33" s="3">
        <f>'In-Service &amp; Deprec Svgs'!BE95</f>
        <v>4320.6400000000003</v>
      </c>
      <c r="BD33" s="3">
        <f>'In-Service &amp; Deprec Svgs'!BF95</f>
        <v>4533.63</v>
      </c>
      <c r="BE33" s="3">
        <f>'In-Service &amp; Deprec Svgs'!BG95</f>
        <v>4746.62</v>
      </c>
      <c r="BF33" s="3">
        <f>'In-Service &amp; Deprec Svgs'!BH95</f>
        <v>4959.6099999999997</v>
      </c>
      <c r="BG33" s="3">
        <f>'In-Service &amp; Deprec Svgs'!BI95</f>
        <v>5172.6000000000004</v>
      </c>
      <c r="BH33" s="3">
        <f>'In-Service &amp; Deprec Svgs'!BJ95</f>
        <v>5385.59</v>
      </c>
      <c r="BI33" s="3">
        <f>'In-Service &amp; Deprec Svgs'!BK95</f>
        <v>5598.58</v>
      </c>
      <c r="BJ33" s="3">
        <f>'In-Service &amp; Deprec Svgs'!BL95</f>
        <v>5811.57</v>
      </c>
      <c r="BK33" s="3">
        <f>'In-Service &amp; Deprec Svgs'!BM95</f>
        <v>6024.56</v>
      </c>
      <c r="BL33" s="3">
        <f>'In-Service &amp; Deprec Svgs'!BN95</f>
        <v>6237.54</v>
      </c>
      <c r="BM33" s="3">
        <f>'In-Service &amp; Deprec Svgs'!BO95</f>
        <v>6450.53</v>
      </c>
      <c r="BN33" s="3">
        <f>'In-Service &amp; Deprec Svgs'!BP95</f>
        <v>6663.52</v>
      </c>
      <c r="BO33" s="3">
        <f>'In-Service &amp; Deprec Svgs'!BR95</f>
        <v>6929.76</v>
      </c>
      <c r="BP33" s="3">
        <f>'In-Service &amp; Deprec Svgs'!BS95</f>
        <v>7196</v>
      </c>
      <c r="BQ33" s="3">
        <f>'In-Service &amp; Deprec Svgs'!BT95</f>
        <v>7462.23</v>
      </c>
      <c r="BR33" s="3">
        <f>'In-Service &amp; Deprec Svgs'!BU95</f>
        <v>7728.47</v>
      </c>
      <c r="BS33" s="3">
        <f>'In-Service &amp; Deprec Svgs'!BV95</f>
        <v>7994.71</v>
      </c>
      <c r="BT33" s="3">
        <f>'In-Service &amp; Deprec Svgs'!BW95</f>
        <v>8260.94</v>
      </c>
      <c r="BU33" s="3">
        <f>'In-Service &amp; Deprec Svgs'!BX95</f>
        <v>8527.18</v>
      </c>
      <c r="BV33" s="3">
        <f>'In-Service &amp; Deprec Svgs'!BY95</f>
        <v>8793.42</v>
      </c>
      <c r="BW33" s="3">
        <f>'In-Service &amp; Deprec Svgs'!BZ95</f>
        <v>9059.65</v>
      </c>
      <c r="BX33" s="3">
        <f>'In-Service &amp; Deprec Svgs'!CA95</f>
        <v>9325.89</v>
      </c>
      <c r="BY33" s="3">
        <f>'In-Service &amp; Deprec Svgs'!CB95</f>
        <v>9592.1299999999992</v>
      </c>
      <c r="BZ33" s="3">
        <f>'In-Service &amp; Deprec Svgs'!CC95</f>
        <v>9858.36</v>
      </c>
      <c r="CA33" s="3">
        <f>'In-Service &amp; Deprec Svgs'!CE95</f>
        <v>10094.17</v>
      </c>
      <c r="CB33" s="3">
        <f>'In-Service &amp; Deprec Svgs'!CF95</f>
        <v>10329.98</v>
      </c>
      <c r="CC33" s="3">
        <f>'In-Service &amp; Deprec Svgs'!CG95</f>
        <v>10565.79</v>
      </c>
      <c r="CD33" s="3">
        <f>'In-Service &amp; Deprec Svgs'!CH95</f>
        <v>10801.6</v>
      </c>
      <c r="CE33" s="3">
        <f>'In-Service &amp; Deprec Svgs'!CI95</f>
        <v>11037.41</v>
      </c>
      <c r="CF33" s="3">
        <f>'In-Service &amp; Deprec Svgs'!CJ95</f>
        <v>11273.22</v>
      </c>
      <c r="CG33" s="3">
        <f>'In-Service &amp; Deprec Svgs'!CK95</f>
        <v>11509.03</v>
      </c>
      <c r="CH33" s="3">
        <f>'In-Service &amp; Deprec Svgs'!CL95</f>
        <v>11744.84</v>
      </c>
      <c r="CI33" s="3">
        <f>'In-Service &amp; Deprec Svgs'!CM95</f>
        <v>11980.65</v>
      </c>
      <c r="CJ33" s="3">
        <f>'In-Service &amp; Deprec Svgs'!CN95</f>
        <v>12216.46</v>
      </c>
      <c r="CK33" s="3">
        <f>'In-Service &amp; Deprec Svgs'!CO95</f>
        <v>12452.27</v>
      </c>
      <c r="CL33" s="3">
        <f>'In-Service &amp; Deprec Svgs'!CP95</f>
        <v>12688.08</v>
      </c>
      <c r="CM33" s="3">
        <f>'In-Service &amp; Deprec Svgs'!CR95</f>
        <v>13068.42</v>
      </c>
      <c r="CN33" s="3">
        <f>'In-Service &amp; Deprec Svgs'!CS95</f>
        <v>13448.75</v>
      </c>
      <c r="CO33" s="3">
        <f>'In-Service &amp; Deprec Svgs'!CT95</f>
        <v>13829.09</v>
      </c>
      <c r="CP33" s="3">
        <f>'In-Service &amp; Deprec Svgs'!CU95</f>
        <v>14209.43</v>
      </c>
      <c r="CQ33" s="3">
        <f>'In-Service &amp; Deprec Svgs'!CV95</f>
        <v>14589.77</v>
      </c>
      <c r="CR33" s="3">
        <f>'In-Service &amp; Deprec Svgs'!CW95</f>
        <v>14970.11</v>
      </c>
      <c r="CS33" s="3">
        <f>'In-Service &amp; Deprec Svgs'!CX95</f>
        <v>15350.44</v>
      </c>
      <c r="CT33" s="3">
        <f>'In-Service &amp; Deprec Svgs'!CY95</f>
        <v>15730.78</v>
      </c>
      <c r="CU33" s="3">
        <f>'In-Service &amp; Deprec Svgs'!CZ95</f>
        <v>16111.12</v>
      </c>
      <c r="CV33" s="3">
        <f>'In-Service &amp; Deprec Svgs'!DA95</f>
        <v>16491.46</v>
      </c>
      <c r="CW33" s="3">
        <f>'In-Service &amp; Deprec Svgs'!DB95</f>
        <v>16871.8</v>
      </c>
      <c r="CX33" s="3">
        <f>'In-Service &amp; Deprec Svgs'!DC95</f>
        <v>17252.14</v>
      </c>
      <c r="CY33" s="3">
        <f>'In-Service &amp; Deprec Svgs'!DE95</f>
        <v>17361.63</v>
      </c>
      <c r="CZ33" s="3">
        <f>'In-Service &amp; Deprec Svgs'!DF95</f>
        <v>17471.13</v>
      </c>
      <c r="DA33" s="3">
        <f>'In-Service &amp; Deprec Svgs'!DG95</f>
        <v>17580.63</v>
      </c>
      <c r="DB33" s="3">
        <f>'In-Service &amp; Deprec Svgs'!DH95</f>
        <v>17690.12</v>
      </c>
      <c r="DC33" s="3">
        <f>'In-Service &amp; Deprec Svgs'!DI95</f>
        <v>17799.62</v>
      </c>
      <c r="DD33" s="3">
        <f>'In-Service &amp; Deprec Svgs'!DJ95</f>
        <v>17909.12</v>
      </c>
      <c r="DE33" s="3">
        <f>'In-Service &amp; Deprec Svgs'!DK95</f>
        <v>18018.62</v>
      </c>
      <c r="DF33" s="3">
        <f>'In-Service &amp; Deprec Svgs'!DL95</f>
        <v>18128.11</v>
      </c>
      <c r="DG33" s="3">
        <f>'In-Service &amp; Deprec Svgs'!DM95</f>
        <v>18237.61</v>
      </c>
      <c r="DH33" s="3">
        <f>'In-Service &amp; Deprec Svgs'!DN95</f>
        <v>18347.11</v>
      </c>
      <c r="DI33" s="3">
        <f>'In-Service &amp; Deprec Svgs'!DO95</f>
        <v>18456.61</v>
      </c>
      <c r="DJ33" s="3">
        <f>'In-Service &amp; Deprec Svgs'!DP95</f>
        <v>18566.099999999999</v>
      </c>
      <c r="DK33" s="3">
        <f>'In-Service &amp; Deprec Svgs'!DR95</f>
        <v>19144.22</v>
      </c>
      <c r="DL33" s="3">
        <f>'In-Service &amp; Deprec Svgs'!DS95</f>
        <v>19722.330000000002</v>
      </c>
      <c r="DM33" s="3">
        <f>'In-Service &amp; Deprec Svgs'!DT95</f>
        <v>20300.439999999999</v>
      </c>
      <c r="DN33" s="3">
        <f>'In-Service &amp; Deprec Svgs'!DU95</f>
        <v>20878.560000000001</v>
      </c>
      <c r="DO33" s="3">
        <f>'In-Service &amp; Deprec Svgs'!DV95</f>
        <v>21456.67</v>
      </c>
      <c r="DP33" s="3">
        <f>'In-Service &amp; Deprec Svgs'!DW95</f>
        <v>22034.79</v>
      </c>
      <c r="DQ33" s="3">
        <f>'In-Service &amp; Deprec Svgs'!DX95</f>
        <v>22612.9</v>
      </c>
      <c r="DR33" s="3">
        <f>'In-Service &amp; Deprec Svgs'!DY95</f>
        <v>23191.01</v>
      </c>
      <c r="DS33" s="3">
        <f>'In-Service &amp; Deprec Svgs'!DZ95</f>
        <v>23769.13</v>
      </c>
      <c r="DT33" s="3">
        <f>'In-Service &amp; Deprec Svgs'!EA95</f>
        <v>24347.24</v>
      </c>
      <c r="DU33" s="3">
        <f>'In-Service &amp; Deprec Svgs'!EB95</f>
        <v>24925.360000000001</v>
      </c>
      <c r="DV33" s="3">
        <f>'In-Service &amp; Deprec Svgs'!EC95</f>
        <v>25503.47</v>
      </c>
      <c r="DW33" s="11">
        <f t="shared" ref="DW33:DW38" si="25">SUM(G33:DV33)</f>
        <v>995402.8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Svgs'!E242</f>
        <v>0</v>
      </c>
      <c r="H34" s="3">
        <f>'In-Service &amp; Deprec Svgs'!F242</f>
        <v>0</v>
      </c>
      <c r="I34" s="3">
        <f>'In-Service &amp; Deprec Svgs'!G242</f>
        <v>0</v>
      </c>
      <c r="J34" s="3">
        <f>'In-Service &amp; Deprec Svgs'!H242</f>
        <v>0</v>
      </c>
      <c r="K34" s="3">
        <f>'In-Service &amp; Deprec Svgs'!I242</f>
        <v>0</v>
      </c>
      <c r="L34" s="3">
        <f>'In-Service &amp; Deprec Svgs'!J242</f>
        <v>0</v>
      </c>
      <c r="M34" s="3">
        <f>'In-Service &amp; Deprec Svgs'!K242</f>
        <v>0</v>
      </c>
      <c r="N34" s="3">
        <f>'In-Service &amp; Deprec Svgs'!L242</f>
        <v>0</v>
      </c>
      <c r="O34" s="3">
        <f>'In-Service &amp; Deprec Svgs'!M242</f>
        <v>0</v>
      </c>
      <c r="P34" s="3">
        <f>'In-Service &amp; Deprec Svgs'!N242</f>
        <v>0</v>
      </c>
      <c r="Q34" s="3">
        <f>'In-Service &amp; Deprec Svgs'!O242</f>
        <v>0</v>
      </c>
      <c r="R34" s="3">
        <f>'In-Service &amp; Deprec Svgs'!P242</f>
        <v>0</v>
      </c>
      <c r="S34" s="3">
        <f>'In-Service &amp; Deprec Svgs'!R242</f>
        <v>0</v>
      </c>
      <c r="T34" s="3">
        <f>'In-Service &amp; Deprec Svgs'!S242</f>
        <v>0</v>
      </c>
      <c r="U34" s="3">
        <f>'In-Service &amp; Deprec Svgs'!T242</f>
        <v>0</v>
      </c>
      <c r="V34" s="3">
        <f>'In-Service &amp; Deprec Svgs'!U242</f>
        <v>0</v>
      </c>
      <c r="W34" s="3">
        <f>'In-Service &amp; Deprec Svgs'!V242</f>
        <v>0</v>
      </c>
      <c r="X34" s="3">
        <f>'In-Service &amp; Deprec Svgs'!W242</f>
        <v>0</v>
      </c>
      <c r="Y34" s="3">
        <f>'In-Service &amp; Deprec Svgs'!X242</f>
        <v>0</v>
      </c>
      <c r="Z34" s="3">
        <f>'In-Service &amp; Deprec Svgs'!Y242</f>
        <v>0</v>
      </c>
      <c r="AA34" s="3">
        <f>'In-Service &amp; Deprec Svgs'!Z242</f>
        <v>0</v>
      </c>
      <c r="AB34" s="3">
        <f>'In-Service &amp; Deprec Svgs'!AA242</f>
        <v>0</v>
      </c>
      <c r="AC34" s="3">
        <f>'In-Service &amp; Deprec Svgs'!AB242</f>
        <v>0</v>
      </c>
      <c r="AD34" s="3">
        <f>'In-Service &amp; Deprec Svgs'!AC242</f>
        <v>0</v>
      </c>
      <c r="AE34" s="3">
        <f>'In-Service &amp; Deprec Svgs'!AE242</f>
        <v>0</v>
      </c>
      <c r="AF34" s="3">
        <f>'In-Service &amp; Deprec Svgs'!AF242</f>
        <v>0</v>
      </c>
      <c r="AG34" s="3">
        <f>'In-Service &amp; Deprec Svgs'!AG242</f>
        <v>0</v>
      </c>
      <c r="AH34" s="3">
        <f>'In-Service &amp; Deprec Svgs'!AH242</f>
        <v>0</v>
      </c>
      <c r="AI34" s="3">
        <f>'In-Service &amp; Deprec Svgs'!AI242</f>
        <v>0</v>
      </c>
      <c r="AJ34" s="3">
        <f>'In-Service &amp; Deprec Svgs'!AJ242</f>
        <v>0</v>
      </c>
      <c r="AK34" s="3">
        <f>'In-Service &amp; Deprec Svgs'!AK242</f>
        <v>0</v>
      </c>
      <c r="AL34" s="3">
        <f>'In-Service &amp; Deprec Svgs'!AL242</f>
        <v>0</v>
      </c>
      <c r="AM34" s="3">
        <f>'In-Service &amp; Deprec Svgs'!AM242</f>
        <v>0</v>
      </c>
      <c r="AN34" s="3">
        <f>'In-Service &amp; Deprec Svgs'!AN242</f>
        <v>0</v>
      </c>
      <c r="AO34" s="3">
        <f>'In-Service &amp; Deprec Svgs'!AO242</f>
        <v>0</v>
      </c>
      <c r="AP34" s="3">
        <f>'In-Service &amp; Deprec Svgs'!AP242</f>
        <v>0</v>
      </c>
      <c r="AQ34" s="3">
        <f>'In-Service &amp; Deprec Svgs'!AR242</f>
        <v>0</v>
      </c>
      <c r="AR34" s="3">
        <f>'In-Service &amp; Deprec Svgs'!AS242</f>
        <v>0</v>
      </c>
      <c r="AS34" s="3">
        <f>'In-Service &amp; Deprec Svgs'!AT242</f>
        <v>0</v>
      </c>
      <c r="AT34" s="3">
        <f>'In-Service &amp; Deprec Svgs'!AU242</f>
        <v>0</v>
      </c>
      <c r="AU34" s="3">
        <f>'In-Service &amp; Deprec Svgs'!AV242</f>
        <v>0</v>
      </c>
      <c r="AV34" s="3">
        <f>'In-Service &amp; Deprec Svgs'!AW242</f>
        <v>0</v>
      </c>
      <c r="AW34" s="3">
        <f>'In-Service &amp; Deprec Svgs'!AX242</f>
        <v>0</v>
      </c>
      <c r="AX34" s="3">
        <f>'In-Service &amp; Deprec Svgs'!AY242</f>
        <v>0</v>
      </c>
      <c r="AY34" s="3">
        <f>'In-Service &amp; Deprec Svgs'!AZ242</f>
        <v>0</v>
      </c>
      <c r="AZ34" s="3">
        <f>'In-Service &amp; Deprec Svgs'!BA242</f>
        <v>0</v>
      </c>
      <c r="BA34" s="3">
        <f>'In-Service &amp; Deprec Svgs'!BB242</f>
        <v>0</v>
      </c>
      <c r="BB34" s="3">
        <f>'In-Service &amp; Deprec Svgs'!BC242</f>
        <v>0</v>
      </c>
      <c r="BC34" s="3">
        <f>'In-Service &amp; Deprec Svgs'!BE242</f>
        <v>0</v>
      </c>
      <c r="BD34" s="3">
        <f>'In-Service &amp; Deprec Svgs'!BF242</f>
        <v>0</v>
      </c>
      <c r="BE34" s="3">
        <f>'In-Service &amp; Deprec Svgs'!BG242</f>
        <v>0</v>
      </c>
      <c r="BF34" s="3">
        <f>'In-Service &amp; Deprec Svgs'!BH242</f>
        <v>0</v>
      </c>
      <c r="BG34" s="3">
        <f>'In-Service &amp; Deprec Svgs'!BI242</f>
        <v>0</v>
      </c>
      <c r="BH34" s="3">
        <f>'In-Service &amp; Deprec Svgs'!BJ242</f>
        <v>0</v>
      </c>
      <c r="BI34" s="3">
        <f>'In-Service &amp; Deprec Svgs'!BK242</f>
        <v>0</v>
      </c>
      <c r="BJ34" s="3">
        <f>'In-Service &amp; Deprec Svgs'!BL242</f>
        <v>0</v>
      </c>
      <c r="BK34" s="3">
        <f>'In-Service &amp; Deprec Svgs'!BM242</f>
        <v>0</v>
      </c>
      <c r="BL34" s="3">
        <f>'In-Service &amp; Deprec Svgs'!BN242</f>
        <v>0</v>
      </c>
      <c r="BM34" s="3">
        <f>'In-Service &amp; Deprec Svgs'!BO242</f>
        <v>0</v>
      </c>
      <c r="BN34" s="3">
        <f>'In-Service &amp; Deprec Svgs'!BP242</f>
        <v>0</v>
      </c>
      <c r="BO34" s="3">
        <f>'In-Service &amp; Deprec Svgs'!BR242</f>
        <v>0</v>
      </c>
      <c r="BP34" s="3">
        <f>'In-Service &amp; Deprec Svgs'!BS242</f>
        <v>0</v>
      </c>
      <c r="BQ34" s="3">
        <f>'In-Service &amp; Deprec Svgs'!BT242</f>
        <v>0</v>
      </c>
      <c r="BR34" s="3">
        <f>'In-Service &amp; Deprec Svgs'!BU242</f>
        <v>0</v>
      </c>
      <c r="BS34" s="3">
        <f>'In-Service &amp; Deprec Svgs'!BV242</f>
        <v>0</v>
      </c>
      <c r="BT34" s="3">
        <f>'In-Service &amp; Deprec Svgs'!BW242</f>
        <v>0</v>
      </c>
      <c r="BU34" s="3">
        <f>'In-Service &amp; Deprec Svgs'!BX242</f>
        <v>0</v>
      </c>
      <c r="BV34" s="3">
        <f>'In-Service &amp; Deprec Svgs'!BY242</f>
        <v>0</v>
      </c>
      <c r="BW34" s="3">
        <f>'In-Service &amp; Deprec Svgs'!BZ242</f>
        <v>0</v>
      </c>
      <c r="BX34" s="3">
        <f>'In-Service &amp; Deprec Svgs'!CA242</f>
        <v>0</v>
      </c>
      <c r="BY34" s="3">
        <f>'In-Service &amp; Deprec Svgs'!CB242</f>
        <v>0</v>
      </c>
      <c r="BZ34" s="3">
        <f>'In-Service &amp; Deprec Svgs'!CC242</f>
        <v>0</v>
      </c>
      <c r="CA34" s="3">
        <f>'In-Service &amp; Deprec Svgs'!CE242</f>
        <v>0</v>
      </c>
      <c r="CB34" s="3">
        <f>'In-Service &amp; Deprec Svgs'!CF242</f>
        <v>0</v>
      </c>
      <c r="CC34" s="3">
        <f>'In-Service &amp; Deprec Svgs'!CG242</f>
        <v>0</v>
      </c>
      <c r="CD34" s="3">
        <f>'In-Service &amp; Deprec Svgs'!CH242</f>
        <v>0</v>
      </c>
      <c r="CE34" s="3">
        <f>'In-Service &amp; Deprec Svgs'!CI242</f>
        <v>0</v>
      </c>
      <c r="CF34" s="3">
        <f>'In-Service &amp; Deprec Svgs'!CJ242</f>
        <v>0</v>
      </c>
      <c r="CG34" s="3">
        <f>'In-Service &amp; Deprec Svgs'!CK242</f>
        <v>0</v>
      </c>
      <c r="CH34" s="3">
        <f>'In-Service &amp; Deprec Svgs'!CL242</f>
        <v>0</v>
      </c>
      <c r="CI34" s="3">
        <f>'In-Service &amp; Deprec Svgs'!CM242</f>
        <v>0</v>
      </c>
      <c r="CJ34" s="3">
        <f>'In-Service &amp; Deprec Svgs'!CN242</f>
        <v>0</v>
      </c>
      <c r="CK34" s="3">
        <f>'In-Service &amp; Deprec Svgs'!CO242</f>
        <v>0</v>
      </c>
      <c r="CL34" s="3">
        <f>'In-Service &amp; Deprec Svgs'!CP242</f>
        <v>0</v>
      </c>
      <c r="CM34" s="3">
        <f>'In-Service &amp; Deprec Svgs'!CR242</f>
        <v>0</v>
      </c>
      <c r="CN34" s="3">
        <f>'In-Service &amp; Deprec Svgs'!CS242</f>
        <v>0</v>
      </c>
      <c r="CO34" s="3">
        <f>'In-Service &amp; Deprec Svgs'!CT242</f>
        <v>0</v>
      </c>
      <c r="CP34" s="3">
        <f>'In-Service &amp; Deprec Svgs'!CU242</f>
        <v>0</v>
      </c>
      <c r="CQ34" s="3">
        <f>'In-Service &amp; Deprec Svgs'!CV242</f>
        <v>0</v>
      </c>
      <c r="CR34" s="3">
        <f>'In-Service &amp; Deprec Svgs'!CW242</f>
        <v>0</v>
      </c>
      <c r="CS34" s="3">
        <f>'In-Service &amp; Deprec Svgs'!CX242</f>
        <v>0</v>
      </c>
      <c r="CT34" s="3">
        <f>'In-Service &amp; Deprec Svgs'!CY242</f>
        <v>0</v>
      </c>
      <c r="CU34" s="3">
        <f>'In-Service &amp; Deprec Svgs'!CZ242</f>
        <v>0</v>
      </c>
      <c r="CV34" s="3">
        <f>'In-Service &amp; Deprec Svgs'!DA242</f>
        <v>0</v>
      </c>
      <c r="CW34" s="3">
        <f>'In-Service &amp; Deprec Svgs'!DB242</f>
        <v>0</v>
      </c>
      <c r="CX34" s="3">
        <f>'In-Service &amp; Deprec Svgs'!DC242</f>
        <v>0</v>
      </c>
      <c r="CY34" s="3">
        <f>'In-Service &amp; Deprec Svgs'!DE242</f>
        <v>0</v>
      </c>
      <c r="CZ34" s="3">
        <f>'In-Service &amp; Deprec Svgs'!DF242</f>
        <v>0</v>
      </c>
      <c r="DA34" s="3">
        <f>'In-Service &amp; Deprec Svgs'!DG242</f>
        <v>0</v>
      </c>
      <c r="DB34" s="3">
        <f>'In-Service &amp; Deprec Svgs'!DH242</f>
        <v>0</v>
      </c>
      <c r="DC34" s="3">
        <f>'In-Service &amp; Deprec Svgs'!DI242</f>
        <v>0</v>
      </c>
      <c r="DD34" s="3">
        <f>'In-Service &amp; Deprec Svgs'!DJ242</f>
        <v>0</v>
      </c>
      <c r="DE34" s="3">
        <f>'In-Service &amp; Deprec Svgs'!DK242</f>
        <v>0</v>
      </c>
      <c r="DF34" s="3">
        <f>'In-Service &amp; Deprec Svgs'!DL242</f>
        <v>0</v>
      </c>
      <c r="DG34" s="3">
        <f>'In-Service &amp; Deprec Svgs'!DM242</f>
        <v>0</v>
      </c>
      <c r="DH34" s="3">
        <f>'In-Service &amp; Deprec Svgs'!DN242</f>
        <v>0</v>
      </c>
      <c r="DI34" s="3">
        <f>'In-Service &amp; Deprec Svgs'!DO242</f>
        <v>0</v>
      </c>
      <c r="DJ34" s="3">
        <f>'In-Service &amp; Deprec Svgs'!DP242</f>
        <v>0</v>
      </c>
      <c r="DK34" s="3">
        <f>'In-Service &amp; Deprec Svgs'!DR242</f>
        <v>0</v>
      </c>
      <c r="DL34" s="3">
        <f>'In-Service &amp; Deprec Svgs'!DS242</f>
        <v>0</v>
      </c>
      <c r="DM34" s="3">
        <f>'In-Service &amp; Deprec Svgs'!DT242</f>
        <v>0</v>
      </c>
      <c r="DN34" s="3">
        <f>'In-Service &amp; Deprec Svgs'!DU242</f>
        <v>0</v>
      </c>
      <c r="DO34" s="3">
        <f>'In-Service &amp; Deprec Svgs'!DV242</f>
        <v>0</v>
      </c>
      <c r="DP34" s="3">
        <f>'In-Service &amp; Deprec Svgs'!DW242</f>
        <v>0</v>
      </c>
      <c r="DQ34" s="3">
        <f>'In-Service &amp; Deprec Svgs'!DX242</f>
        <v>0</v>
      </c>
      <c r="DR34" s="3">
        <f>'In-Service &amp; Deprec Svgs'!DY242</f>
        <v>0</v>
      </c>
      <c r="DS34" s="3">
        <f>'In-Service &amp; Deprec Svgs'!DZ242</f>
        <v>0</v>
      </c>
      <c r="DT34" s="3">
        <f>'In-Service &amp; Deprec Svgs'!EA242</f>
        <v>0</v>
      </c>
      <c r="DU34" s="3">
        <f>'In-Service &amp; Deprec Svgs'!EB242</f>
        <v>0</v>
      </c>
      <c r="DV34" s="3">
        <f>'In-Service &amp; Deprec Svgs'!EC242</f>
        <v>0</v>
      </c>
      <c r="DW34" s="11">
        <f t="shared" si="25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"/>
        <v>0</v>
      </c>
      <c r="EC36" s="72" t="s">
        <v>187</v>
      </c>
      <c r="ED36" s="3">
        <f>ED35</f>
        <v>0</v>
      </c>
      <c r="EE36" s="31">
        <f t="shared" ref="EE36:EE46" si="26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27">ROUND(((0.01675*($F$23-$F$22))/12),0)</f>
        <v>0</v>
      </c>
      <c r="I37" s="3">
        <f t="shared" si="27"/>
        <v>0</v>
      </c>
      <c r="J37" s="3">
        <f t="shared" si="27"/>
        <v>0</v>
      </c>
      <c r="K37" s="3">
        <f t="shared" si="27"/>
        <v>0</v>
      </c>
      <c r="L37" s="3">
        <f t="shared" si="27"/>
        <v>0</v>
      </c>
      <c r="M37" s="3">
        <f t="shared" si="27"/>
        <v>0</v>
      </c>
      <c r="N37" s="3">
        <f t="shared" si="27"/>
        <v>0</v>
      </c>
      <c r="O37" s="3">
        <f t="shared" si="27"/>
        <v>0</v>
      </c>
      <c r="P37" s="3">
        <f t="shared" si="27"/>
        <v>0</v>
      </c>
      <c r="Q37" s="3">
        <f t="shared" si="27"/>
        <v>0</v>
      </c>
      <c r="R37" s="3">
        <f>ROUND(((0.01675*($F$23-$F$22))),0)-SUM(G37:Q37)</f>
        <v>0</v>
      </c>
      <c r="S37" s="3">
        <f>ROUND(((0.01675*($R$23-$R$22))/12),0)</f>
        <v>0</v>
      </c>
      <c r="T37" s="3">
        <f t="shared" ref="T37:AC37" si="28">ROUND(((0.01675*($R$23-$R$22))/12),0)</f>
        <v>0</v>
      </c>
      <c r="U37" s="3">
        <f t="shared" si="28"/>
        <v>0</v>
      </c>
      <c r="V37" s="3">
        <f t="shared" si="28"/>
        <v>0</v>
      </c>
      <c r="W37" s="3">
        <f t="shared" si="28"/>
        <v>0</v>
      </c>
      <c r="X37" s="3">
        <f t="shared" si="28"/>
        <v>0</v>
      </c>
      <c r="Y37" s="3">
        <f t="shared" si="28"/>
        <v>0</v>
      </c>
      <c r="Z37" s="3">
        <f t="shared" si="28"/>
        <v>0</v>
      </c>
      <c r="AA37" s="3">
        <f t="shared" si="28"/>
        <v>0</v>
      </c>
      <c r="AB37" s="3">
        <f t="shared" si="28"/>
        <v>0</v>
      </c>
      <c r="AC37" s="3">
        <f t="shared" si="28"/>
        <v>0</v>
      </c>
      <c r="AD37" s="3">
        <f>ROUND(((0.01675*($R$23-$R$22))),0)-SUM(S37:AC37)</f>
        <v>0</v>
      </c>
      <c r="AE37" s="3">
        <f>ROUND(((0.01675*($AD$23-$AD$22))/12),0)</f>
        <v>0</v>
      </c>
      <c r="AF37" s="3">
        <f t="shared" ref="AF37:AO37" si="29">ROUND(((0.01675*($AD$23-$AD$22))/12),0)</f>
        <v>0</v>
      </c>
      <c r="AG37" s="3">
        <f t="shared" si="29"/>
        <v>0</v>
      </c>
      <c r="AH37" s="3">
        <f t="shared" si="29"/>
        <v>0</v>
      </c>
      <c r="AI37" s="3">
        <f t="shared" si="29"/>
        <v>0</v>
      </c>
      <c r="AJ37" s="3">
        <f t="shared" si="29"/>
        <v>0</v>
      </c>
      <c r="AK37" s="3">
        <f t="shared" si="29"/>
        <v>0</v>
      </c>
      <c r="AL37" s="3">
        <f t="shared" si="29"/>
        <v>0</v>
      </c>
      <c r="AM37" s="3">
        <f t="shared" si="29"/>
        <v>0</v>
      </c>
      <c r="AN37" s="3">
        <f t="shared" si="29"/>
        <v>0</v>
      </c>
      <c r="AO37" s="3">
        <f t="shared" si="29"/>
        <v>0</v>
      </c>
      <c r="AP37" s="3">
        <f>ROUND(((0.01675*($AD$23-$AD$22))),0)-SUM(AE37:AO37)</f>
        <v>0</v>
      </c>
      <c r="AQ37" s="3">
        <f>ROUND(((0.01675*($AP$23-$AP$22))/12),0)</f>
        <v>239</v>
      </c>
      <c r="AR37" s="3">
        <f t="shared" ref="AR37:BA37" si="30">ROUND(((0.01675*($AP$23-$AP$22))/12),0)</f>
        <v>239</v>
      </c>
      <c r="AS37" s="3">
        <f t="shared" si="30"/>
        <v>239</v>
      </c>
      <c r="AT37" s="3">
        <f t="shared" si="30"/>
        <v>239</v>
      </c>
      <c r="AU37" s="3">
        <f t="shared" si="30"/>
        <v>239</v>
      </c>
      <c r="AV37" s="3">
        <f t="shared" si="30"/>
        <v>239</v>
      </c>
      <c r="AW37" s="3">
        <f t="shared" si="30"/>
        <v>239</v>
      </c>
      <c r="AX37" s="3">
        <f t="shared" si="30"/>
        <v>239</v>
      </c>
      <c r="AY37" s="3">
        <f t="shared" si="30"/>
        <v>239</v>
      </c>
      <c r="AZ37" s="3">
        <f t="shared" si="30"/>
        <v>239</v>
      </c>
      <c r="BA37" s="3">
        <f t="shared" si="30"/>
        <v>239</v>
      </c>
      <c r="BB37" s="3">
        <f>ROUND(((0.01675*($AP$23-$AP$22))),0)-SUM(AQ37:BA37)</f>
        <v>238</v>
      </c>
      <c r="BC37" s="3">
        <f>ROUND(((0.01675*($BB$23-$BB$22))/12),0)</f>
        <v>2978</v>
      </c>
      <c r="BD37" s="3">
        <f t="shared" ref="BD37:BL37" si="31">ROUND(((0.01675*($BB$23-$BB$22))/12),0)</f>
        <v>2978</v>
      </c>
      <c r="BE37" s="3">
        <f t="shared" si="31"/>
        <v>2978</v>
      </c>
      <c r="BF37" s="3">
        <f t="shared" si="31"/>
        <v>2978</v>
      </c>
      <c r="BG37" s="3">
        <f t="shared" si="31"/>
        <v>2978</v>
      </c>
      <c r="BH37" s="3">
        <f t="shared" si="31"/>
        <v>2978</v>
      </c>
      <c r="BI37" s="3">
        <f t="shared" si="31"/>
        <v>2978</v>
      </c>
      <c r="BJ37" s="3">
        <f t="shared" si="31"/>
        <v>2978</v>
      </c>
      <c r="BK37" s="3">
        <f t="shared" si="31"/>
        <v>2978</v>
      </c>
      <c r="BL37" s="3">
        <f t="shared" si="31"/>
        <v>2978</v>
      </c>
      <c r="BM37" s="3">
        <f>ROUND(((0.01675*($BB$23-$BB$22))/12),0)</f>
        <v>2978</v>
      </c>
      <c r="BN37" s="3">
        <f>ROUND(((0.01675*($BB$23-$BB$22))),0)-SUM(BC37:BM37)</f>
        <v>2980</v>
      </c>
      <c r="BO37" s="3">
        <f>ROUND(((0.01675*($BN$23-$BN$22))/12),0)</f>
        <v>4707</v>
      </c>
      <c r="BP37" s="3">
        <f t="shared" ref="BP37:BY37" si="32">ROUND(((0.01675*($BN$23-$BN$22))/12),0)</f>
        <v>4707</v>
      </c>
      <c r="BQ37" s="3">
        <f t="shared" si="32"/>
        <v>4707</v>
      </c>
      <c r="BR37" s="3">
        <f t="shared" si="32"/>
        <v>4707</v>
      </c>
      <c r="BS37" s="3">
        <f t="shared" si="32"/>
        <v>4707</v>
      </c>
      <c r="BT37" s="3">
        <f t="shared" si="32"/>
        <v>4707</v>
      </c>
      <c r="BU37" s="3">
        <f t="shared" si="32"/>
        <v>4707</v>
      </c>
      <c r="BV37" s="3">
        <f t="shared" si="32"/>
        <v>4707</v>
      </c>
      <c r="BW37" s="3">
        <f t="shared" si="32"/>
        <v>4707</v>
      </c>
      <c r="BX37" s="3">
        <f t="shared" si="32"/>
        <v>4707</v>
      </c>
      <c r="BY37" s="3">
        <f t="shared" si="32"/>
        <v>4707</v>
      </c>
      <c r="BZ37" s="3">
        <f>ROUND(((0.01675*($BN$23-$BN$22))),0)-SUM(BO37:BY37)</f>
        <v>4709</v>
      </c>
      <c r="CA37" s="3">
        <f>ROUND(((0.01675*($BZ$23-$BZ$22))/12),0)</f>
        <v>6775</v>
      </c>
      <c r="CB37" s="3">
        <f t="shared" ref="CB37:CK37" si="33">ROUND(((0.01675*($BZ$23-$BZ$22))/12),0)</f>
        <v>6775</v>
      </c>
      <c r="CC37" s="3">
        <f t="shared" si="33"/>
        <v>6775</v>
      </c>
      <c r="CD37" s="3">
        <f t="shared" si="33"/>
        <v>6775</v>
      </c>
      <c r="CE37" s="3">
        <f t="shared" si="33"/>
        <v>6775</v>
      </c>
      <c r="CF37" s="3">
        <f t="shared" si="33"/>
        <v>6775</v>
      </c>
      <c r="CG37" s="3">
        <f t="shared" si="33"/>
        <v>6775</v>
      </c>
      <c r="CH37" s="3">
        <f t="shared" si="33"/>
        <v>6775</v>
      </c>
      <c r="CI37" s="3">
        <f t="shared" si="33"/>
        <v>6775</v>
      </c>
      <c r="CJ37" s="3">
        <f t="shared" si="33"/>
        <v>6775</v>
      </c>
      <c r="CK37" s="3">
        <f t="shared" si="33"/>
        <v>6775</v>
      </c>
      <c r="CL37" s="3">
        <f>ROUND(((0.01675*($BZ$23-$BZ$22))),0)-SUM(CA37:CK37)</f>
        <v>6775</v>
      </c>
      <c r="CM37" s="3">
        <f>ROUND(((0.01675*($CL$23-$CL$22))/12),0)</f>
        <v>8660</v>
      </c>
      <c r="CN37" s="3">
        <f t="shared" ref="CN37:CW37" si="34">ROUND(((0.01675*($CL$23-$CL$22))/12),0)</f>
        <v>8660</v>
      </c>
      <c r="CO37" s="3">
        <f t="shared" si="34"/>
        <v>8660</v>
      </c>
      <c r="CP37" s="3">
        <f t="shared" si="34"/>
        <v>8660</v>
      </c>
      <c r="CQ37" s="3">
        <f t="shared" si="34"/>
        <v>8660</v>
      </c>
      <c r="CR37" s="3">
        <f t="shared" si="34"/>
        <v>8660</v>
      </c>
      <c r="CS37" s="3">
        <f t="shared" si="34"/>
        <v>8660</v>
      </c>
      <c r="CT37" s="3">
        <f t="shared" si="34"/>
        <v>8660</v>
      </c>
      <c r="CU37" s="3">
        <f t="shared" si="34"/>
        <v>8660</v>
      </c>
      <c r="CV37" s="3">
        <f t="shared" si="34"/>
        <v>8660</v>
      </c>
      <c r="CW37" s="3">
        <f t="shared" si="34"/>
        <v>8660</v>
      </c>
      <c r="CX37" s="3">
        <f>ROUND(((0.01675*($CL$23-$CL$22))),0)-SUM(CM37:CW37)</f>
        <v>8660</v>
      </c>
      <c r="CY37" s="3">
        <f>ROUND(((0.01675*($CX$23-$CX$22))/12),0)</f>
        <v>11402</v>
      </c>
      <c r="CZ37" s="3">
        <f t="shared" ref="CZ37:DI37" si="35">ROUND(((0.01675*($CX$23-$CX$22))/12),0)</f>
        <v>11402</v>
      </c>
      <c r="DA37" s="3">
        <f t="shared" si="35"/>
        <v>11402</v>
      </c>
      <c r="DB37" s="3">
        <f t="shared" si="35"/>
        <v>11402</v>
      </c>
      <c r="DC37" s="3">
        <f t="shared" si="35"/>
        <v>11402</v>
      </c>
      <c r="DD37" s="3">
        <f t="shared" si="35"/>
        <v>11402</v>
      </c>
      <c r="DE37" s="3">
        <f t="shared" si="35"/>
        <v>11402</v>
      </c>
      <c r="DF37" s="3">
        <f t="shared" si="35"/>
        <v>11402</v>
      </c>
      <c r="DG37" s="3">
        <f t="shared" si="35"/>
        <v>11402</v>
      </c>
      <c r="DH37" s="3">
        <f t="shared" si="35"/>
        <v>11402</v>
      </c>
      <c r="DI37" s="3">
        <f t="shared" si="35"/>
        <v>11402</v>
      </c>
      <c r="DJ37" s="3">
        <f>ROUND(((0.01675*($CX$23-$CX$22))),0)-SUM(CY37:DI37)</f>
        <v>11407</v>
      </c>
      <c r="DK37" s="3">
        <f>ROUND(((0.01675*($DJ$23-$DJ$22))/12),0)</f>
        <v>12346</v>
      </c>
      <c r="DL37" s="3">
        <f t="shared" ref="DL37:DU37" si="36">ROUND(((0.01675*($DJ$23-$DJ$22))/12),0)</f>
        <v>12346</v>
      </c>
      <c r="DM37" s="3">
        <f t="shared" si="36"/>
        <v>12346</v>
      </c>
      <c r="DN37" s="3">
        <f t="shared" si="36"/>
        <v>12346</v>
      </c>
      <c r="DO37" s="3">
        <f t="shared" si="36"/>
        <v>12346</v>
      </c>
      <c r="DP37" s="3">
        <f t="shared" si="36"/>
        <v>12346</v>
      </c>
      <c r="DQ37" s="3">
        <f t="shared" si="36"/>
        <v>12346</v>
      </c>
      <c r="DR37" s="3">
        <f t="shared" si="36"/>
        <v>12346</v>
      </c>
      <c r="DS37" s="3">
        <f t="shared" si="36"/>
        <v>12346</v>
      </c>
      <c r="DT37" s="3">
        <f t="shared" si="36"/>
        <v>12346</v>
      </c>
      <c r="DU37" s="3">
        <f t="shared" si="36"/>
        <v>12346</v>
      </c>
      <c r="DV37" s="3">
        <f>ROUND(((0.01675*($DJ$23-$DJ$22))),0)-SUM(DK37:DU37)</f>
        <v>12341</v>
      </c>
      <c r="DW37" s="11">
        <f t="shared" si="25"/>
        <v>565287</v>
      </c>
      <c r="EC37" s="72" t="s">
        <v>200</v>
      </c>
      <c r="ED37" s="3">
        <f t="shared" ref="ED37:ED46" si="37">ED36</f>
        <v>0</v>
      </c>
      <c r="EE37" s="31">
        <f t="shared" si="26"/>
        <v>2.8333333333333335E-3</v>
      </c>
      <c r="EF37" s="3">
        <f t="shared" ref="EF37:EF46" si="38">ROUND((ED36*EE37),0)</f>
        <v>0</v>
      </c>
      <c r="EG37" s="3">
        <f t="shared" ref="EG37:EG46" si="39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"/>
        <v>0</v>
      </c>
      <c r="EC38" s="72" t="s">
        <v>201</v>
      </c>
      <c r="ED38" s="3">
        <f t="shared" si="37"/>
        <v>0</v>
      </c>
      <c r="EE38" s="31">
        <f t="shared" si="26"/>
        <v>2.8333333333333335E-3</v>
      </c>
      <c r="EF38" s="3">
        <f t="shared" si="38"/>
        <v>0</v>
      </c>
      <c r="EG38" s="3">
        <f t="shared" si="39"/>
        <v>0</v>
      </c>
    </row>
    <row r="39" spans="1:140" x14ac:dyDescent="0.25">
      <c r="A39" s="49"/>
      <c r="DW39" s="17"/>
      <c r="EC39" s="72" t="s">
        <v>202</v>
      </c>
      <c r="ED39" s="3">
        <f t="shared" si="37"/>
        <v>0</v>
      </c>
      <c r="EE39" s="31">
        <f t="shared" si="26"/>
        <v>2.8333333333333335E-3</v>
      </c>
      <c r="EF39" s="3">
        <f t="shared" si="38"/>
        <v>0</v>
      </c>
      <c r="EG39" s="3">
        <f t="shared" si="39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40">ROUND(+G28+G29+G33+G34+G35+G36+G37+G38,0)</f>
        <v>0</v>
      </c>
      <c r="H40" s="3">
        <f t="shared" si="40"/>
        <v>0</v>
      </c>
      <c r="I40" s="3">
        <f t="shared" si="40"/>
        <v>0</v>
      </c>
      <c r="J40" s="3">
        <f t="shared" si="40"/>
        <v>0</v>
      </c>
      <c r="K40" s="3">
        <f t="shared" si="40"/>
        <v>0</v>
      </c>
      <c r="L40" s="3">
        <f t="shared" si="40"/>
        <v>0</v>
      </c>
      <c r="M40" s="3">
        <f t="shared" si="40"/>
        <v>0</v>
      </c>
      <c r="N40" s="3">
        <f t="shared" si="40"/>
        <v>0</v>
      </c>
      <c r="O40" s="3">
        <f t="shared" si="40"/>
        <v>0</v>
      </c>
      <c r="P40" s="3">
        <f t="shared" si="40"/>
        <v>0</v>
      </c>
      <c r="Q40" s="3">
        <f t="shared" si="40"/>
        <v>0</v>
      </c>
      <c r="R40" s="3">
        <f t="shared" si="40"/>
        <v>0</v>
      </c>
      <c r="S40" s="3">
        <f t="shared" si="40"/>
        <v>0</v>
      </c>
      <c r="T40" s="3">
        <f t="shared" si="40"/>
        <v>0</v>
      </c>
      <c r="U40" s="3">
        <f t="shared" si="40"/>
        <v>0</v>
      </c>
      <c r="V40" s="3">
        <f t="shared" si="40"/>
        <v>0</v>
      </c>
      <c r="W40" s="3">
        <f t="shared" si="40"/>
        <v>0</v>
      </c>
      <c r="X40" s="3">
        <f t="shared" si="40"/>
        <v>0</v>
      </c>
      <c r="Y40" s="3">
        <f t="shared" si="40"/>
        <v>0</v>
      </c>
      <c r="Z40" s="3">
        <f t="shared" si="40"/>
        <v>0</v>
      </c>
      <c r="AA40" s="3">
        <f t="shared" si="40"/>
        <v>0</v>
      </c>
      <c r="AB40" s="3">
        <f t="shared" si="40"/>
        <v>0</v>
      </c>
      <c r="AC40" s="3">
        <f t="shared" si="40"/>
        <v>0</v>
      </c>
      <c r="AD40" s="3">
        <f t="shared" si="40"/>
        <v>0</v>
      </c>
      <c r="AE40" s="3">
        <f t="shared" si="40"/>
        <v>565</v>
      </c>
      <c r="AF40" s="3">
        <f t="shared" si="40"/>
        <v>1694</v>
      </c>
      <c r="AG40" s="3">
        <f t="shared" si="40"/>
        <v>2822</v>
      </c>
      <c r="AH40" s="3">
        <f t="shared" si="40"/>
        <v>3951</v>
      </c>
      <c r="AI40" s="3">
        <f t="shared" si="40"/>
        <v>5081</v>
      </c>
      <c r="AJ40" s="3">
        <f t="shared" si="40"/>
        <v>6209</v>
      </c>
      <c r="AK40" s="3">
        <f t="shared" si="40"/>
        <v>7338</v>
      </c>
      <c r="AL40" s="3">
        <f t="shared" si="40"/>
        <v>8467</v>
      </c>
      <c r="AM40" s="3">
        <f t="shared" si="40"/>
        <v>9596</v>
      </c>
      <c r="AN40" s="3">
        <f t="shared" si="40"/>
        <v>10725</v>
      </c>
      <c r="AO40" s="3">
        <f t="shared" si="40"/>
        <v>11854</v>
      </c>
      <c r="AP40" s="3">
        <f t="shared" si="40"/>
        <v>12982</v>
      </c>
      <c r="AQ40" s="3">
        <f t="shared" si="40"/>
        <v>14478</v>
      </c>
      <c r="AR40" s="3">
        <f t="shared" si="40"/>
        <v>15520</v>
      </c>
      <c r="AS40" s="3">
        <f t="shared" si="40"/>
        <v>16559</v>
      </c>
      <c r="AT40" s="3">
        <f t="shared" si="40"/>
        <v>17595</v>
      </c>
      <c r="AU40" s="3">
        <f t="shared" si="40"/>
        <v>18630</v>
      </c>
      <c r="AV40" s="3">
        <f t="shared" si="40"/>
        <v>19663</v>
      </c>
      <c r="AW40" s="3">
        <f t="shared" si="40"/>
        <v>20693</v>
      </c>
      <c r="AX40" s="3">
        <f t="shared" si="40"/>
        <v>21719</v>
      </c>
      <c r="AY40" s="3">
        <f t="shared" si="40"/>
        <v>22747</v>
      </c>
      <c r="AZ40" s="3">
        <f t="shared" si="40"/>
        <v>23769</v>
      </c>
      <c r="BA40" s="3">
        <f t="shared" si="40"/>
        <v>24789</v>
      </c>
      <c r="BB40" s="3">
        <f t="shared" si="40"/>
        <v>25808</v>
      </c>
      <c r="BC40" s="3">
        <f t="shared" si="40"/>
        <v>29524</v>
      </c>
      <c r="BD40" s="3">
        <f t="shared" si="40"/>
        <v>30585</v>
      </c>
      <c r="BE40" s="3">
        <f t="shared" si="40"/>
        <v>31646</v>
      </c>
      <c r="BF40" s="3">
        <f t="shared" si="40"/>
        <v>32705</v>
      </c>
      <c r="BG40" s="3">
        <f t="shared" si="40"/>
        <v>33762</v>
      </c>
      <c r="BH40" s="3">
        <f t="shared" si="40"/>
        <v>34819</v>
      </c>
      <c r="BI40" s="3">
        <f t="shared" si="40"/>
        <v>35874</v>
      </c>
      <c r="BJ40" s="3">
        <f t="shared" si="40"/>
        <v>36927</v>
      </c>
      <c r="BK40" s="3">
        <f t="shared" si="40"/>
        <v>37979</v>
      </c>
      <c r="BL40" s="3">
        <f t="shared" si="40"/>
        <v>39030</v>
      </c>
      <c r="BM40" s="3">
        <f t="shared" si="40"/>
        <v>40078</v>
      </c>
      <c r="BN40" s="3">
        <f t="shared" si="40"/>
        <v>41129</v>
      </c>
      <c r="BO40" s="3">
        <f t="shared" si="40"/>
        <v>43905</v>
      </c>
      <c r="BP40" s="3">
        <f t="shared" si="40"/>
        <v>44902</v>
      </c>
      <c r="BQ40" s="3">
        <f t="shared" si="40"/>
        <v>45897</v>
      </c>
      <c r="BR40" s="3">
        <f t="shared" si="40"/>
        <v>46891</v>
      </c>
      <c r="BS40" s="3">
        <f t="shared" ref="BS40:DU40" si="41">ROUND(+BS28+BS29+BS33+BS34+BS35+BS36+BS37+BS38,0)</f>
        <v>47884</v>
      </c>
      <c r="BT40" s="3">
        <f t="shared" si="41"/>
        <v>48873</v>
      </c>
      <c r="BU40" s="3">
        <f t="shared" si="41"/>
        <v>49862</v>
      </c>
      <c r="BV40" s="3">
        <f t="shared" si="41"/>
        <v>50848</v>
      </c>
      <c r="BW40" s="3">
        <f t="shared" si="41"/>
        <v>51834</v>
      </c>
      <c r="BX40" s="3">
        <f t="shared" si="41"/>
        <v>52817</v>
      </c>
      <c r="BY40" s="3">
        <f t="shared" si="41"/>
        <v>53799</v>
      </c>
      <c r="BZ40" s="3">
        <f t="shared" si="41"/>
        <v>54780</v>
      </c>
      <c r="CA40" s="3">
        <f t="shared" si="41"/>
        <v>58033</v>
      </c>
      <c r="CB40" s="3">
        <f t="shared" si="41"/>
        <v>59456</v>
      </c>
      <c r="CC40" s="3">
        <f t="shared" si="41"/>
        <v>60877</v>
      </c>
      <c r="CD40" s="3">
        <f t="shared" si="41"/>
        <v>62296</v>
      </c>
      <c r="CE40" s="3">
        <f t="shared" si="41"/>
        <v>63714</v>
      </c>
      <c r="CF40" s="3">
        <f t="shared" si="41"/>
        <v>65131</v>
      </c>
      <c r="CG40" s="3">
        <f t="shared" si="41"/>
        <v>66546</v>
      </c>
      <c r="CH40" s="3">
        <f t="shared" si="41"/>
        <v>67959</v>
      </c>
      <c r="CI40" s="3">
        <f t="shared" si="41"/>
        <v>69371</v>
      </c>
      <c r="CJ40" s="3">
        <f t="shared" si="41"/>
        <v>70781</v>
      </c>
      <c r="CK40" s="3">
        <f t="shared" si="41"/>
        <v>72190</v>
      </c>
      <c r="CL40" s="3">
        <f t="shared" si="41"/>
        <v>73597</v>
      </c>
      <c r="CM40" s="3">
        <f t="shared" si="41"/>
        <v>76586</v>
      </c>
      <c r="CN40" s="3">
        <f t="shared" si="41"/>
        <v>77240</v>
      </c>
      <c r="CO40" s="3">
        <f t="shared" si="41"/>
        <v>77891</v>
      </c>
      <c r="CP40" s="3">
        <f t="shared" si="41"/>
        <v>78540</v>
      </c>
      <c r="CQ40" s="3">
        <f t="shared" si="41"/>
        <v>79187</v>
      </c>
      <c r="CR40" s="3">
        <f t="shared" si="41"/>
        <v>79830</v>
      </c>
      <c r="CS40" s="3">
        <f t="shared" si="41"/>
        <v>80472</v>
      </c>
      <c r="CT40" s="3">
        <f t="shared" si="41"/>
        <v>81112</v>
      </c>
      <c r="CU40" s="3">
        <f t="shared" si="41"/>
        <v>81748</v>
      </c>
      <c r="CV40" s="3">
        <f t="shared" si="41"/>
        <v>82381</v>
      </c>
      <c r="CW40" s="3">
        <f t="shared" si="41"/>
        <v>83013</v>
      </c>
      <c r="CX40" s="3">
        <f t="shared" si="41"/>
        <v>83642</v>
      </c>
      <c r="CY40" s="3">
        <f t="shared" si="41"/>
        <v>87514</v>
      </c>
      <c r="CZ40" s="3">
        <f t="shared" si="41"/>
        <v>89414</v>
      </c>
      <c r="DA40" s="3">
        <f t="shared" si="41"/>
        <v>91315</v>
      </c>
      <c r="DB40" s="3">
        <f t="shared" si="41"/>
        <v>93214</v>
      </c>
      <c r="DC40" s="3">
        <f t="shared" si="41"/>
        <v>95114</v>
      </c>
      <c r="DD40" s="3">
        <f t="shared" si="41"/>
        <v>97012</v>
      </c>
      <c r="DE40" s="3">
        <f t="shared" si="41"/>
        <v>98910</v>
      </c>
      <c r="DF40" s="3">
        <f t="shared" si="41"/>
        <v>100806</v>
      </c>
      <c r="DG40" s="3">
        <f t="shared" si="41"/>
        <v>102703</v>
      </c>
      <c r="DH40" s="3">
        <f t="shared" si="41"/>
        <v>104598</v>
      </c>
      <c r="DI40" s="3">
        <f t="shared" si="41"/>
        <v>106493</v>
      </c>
      <c r="DJ40" s="3">
        <f t="shared" si="41"/>
        <v>108392</v>
      </c>
      <c r="DK40" s="3">
        <f t="shared" si="41"/>
        <v>110943</v>
      </c>
      <c r="DL40" s="3">
        <f t="shared" si="41"/>
        <v>111804</v>
      </c>
      <c r="DM40" s="3">
        <f t="shared" si="41"/>
        <v>112662</v>
      </c>
      <c r="DN40" s="3">
        <f t="shared" si="41"/>
        <v>113517</v>
      </c>
      <c r="DO40" s="3">
        <f t="shared" si="41"/>
        <v>114366</v>
      </c>
      <c r="DP40" s="3">
        <f t="shared" si="41"/>
        <v>115212</v>
      </c>
      <c r="DQ40" s="3">
        <f t="shared" si="41"/>
        <v>116054</v>
      </c>
      <c r="DR40" s="3">
        <f t="shared" si="41"/>
        <v>116892</v>
      </c>
      <c r="DS40" s="3">
        <f t="shared" si="41"/>
        <v>117726</v>
      </c>
      <c r="DT40" s="3">
        <f t="shared" si="41"/>
        <v>118557</v>
      </c>
      <c r="DU40" s="3">
        <f t="shared" si="41"/>
        <v>119384</v>
      </c>
      <c r="DV40" s="3">
        <f>ROUND(+DV28+DV29+DV33+DV34+DV35+DV36+DV37+DV38,0)</f>
        <v>120202</v>
      </c>
      <c r="DW40" s="11">
        <f>SUM(G40:DV40)</f>
        <v>5654001</v>
      </c>
      <c r="DX40" s="40"/>
      <c r="DY40" s="326"/>
      <c r="DZ40" s="326"/>
      <c r="EC40" s="72" t="s">
        <v>203</v>
      </c>
      <c r="ED40" s="3">
        <f t="shared" si="37"/>
        <v>0</v>
      </c>
      <c r="EE40" s="31">
        <f t="shared" si="26"/>
        <v>2.8333333333333335E-3</v>
      </c>
      <c r="EF40" s="3">
        <f t="shared" si="38"/>
        <v>0</v>
      </c>
      <c r="EG40" s="3">
        <f t="shared" si="39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42">H40*0</f>
        <v>0</v>
      </c>
      <c r="I41" s="3">
        <f t="shared" si="42"/>
        <v>0</v>
      </c>
      <c r="J41" s="3">
        <f t="shared" si="42"/>
        <v>0</v>
      </c>
      <c r="K41" s="3">
        <f t="shared" si="42"/>
        <v>0</v>
      </c>
      <c r="L41" s="3">
        <f t="shared" si="42"/>
        <v>0</v>
      </c>
      <c r="M41" s="3">
        <f t="shared" si="42"/>
        <v>0</v>
      </c>
      <c r="N41" s="3">
        <f t="shared" si="42"/>
        <v>0</v>
      </c>
      <c r="O41" s="3">
        <f t="shared" si="42"/>
        <v>0</v>
      </c>
      <c r="P41" s="3">
        <f t="shared" si="42"/>
        <v>0</v>
      </c>
      <c r="Q41" s="3">
        <f t="shared" si="42"/>
        <v>0</v>
      </c>
      <c r="R41" s="3">
        <f t="shared" si="42"/>
        <v>0</v>
      </c>
      <c r="S41" s="3">
        <f>S40*0</f>
        <v>0</v>
      </c>
      <c r="T41" s="3">
        <f t="shared" ref="T41:AD41" si="43">T40*0</f>
        <v>0</v>
      </c>
      <c r="U41" s="3">
        <f t="shared" si="43"/>
        <v>0</v>
      </c>
      <c r="V41" s="3">
        <f t="shared" si="43"/>
        <v>0</v>
      </c>
      <c r="W41" s="3">
        <f t="shared" si="43"/>
        <v>0</v>
      </c>
      <c r="X41" s="3">
        <f t="shared" si="43"/>
        <v>0</v>
      </c>
      <c r="Y41" s="3">
        <f t="shared" si="43"/>
        <v>0</v>
      </c>
      <c r="Z41" s="3">
        <f t="shared" si="43"/>
        <v>0</v>
      </c>
      <c r="AA41" s="3">
        <f t="shared" si="43"/>
        <v>0</v>
      </c>
      <c r="AB41" s="3">
        <f t="shared" si="43"/>
        <v>0</v>
      </c>
      <c r="AC41" s="3">
        <f t="shared" si="43"/>
        <v>0</v>
      </c>
      <c r="AD41" s="3">
        <f t="shared" si="43"/>
        <v>0</v>
      </c>
      <c r="AE41" s="3">
        <f>AE40*0</f>
        <v>0</v>
      </c>
      <c r="AF41" s="3">
        <f t="shared" ref="AF41:AP41" si="44">AF40*0</f>
        <v>0</v>
      </c>
      <c r="AG41" s="3">
        <f t="shared" si="44"/>
        <v>0</v>
      </c>
      <c r="AH41" s="3">
        <f t="shared" si="44"/>
        <v>0</v>
      </c>
      <c r="AI41" s="3">
        <f t="shared" si="44"/>
        <v>0</v>
      </c>
      <c r="AJ41" s="3">
        <f t="shared" si="44"/>
        <v>0</v>
      </c>
      <c r="AK41" s="3">
        <f t="shared" si="44"/>
        <v>0</v>
      </c>
      <c r="AL41" s="3">
        <f t="shared" si="44"/>
        <v>0</v>
      </c>
      <c r="AM41" s="3">
        <f t="shared" si="44"/>
        <v>0</v>
      </c>
      <c r="AN41" s="3">
        <f t="shared" si="44"/>
        <v>0</v>
      </c>
      <c r="AO41" s="3">
        <f t="shared" si="44"/>
        <v>0</v>
      </c>
      <c r="AP41" s="3">
        <f t="shared" si="44"/>
        <v>0</v>
      </c>
      <c r="AQ41" s="3">
        <f>AQ40*0</f>
        <v>0</v>
      </c>
      <c r="AR41" s="3">
        <f t="shared" ref="AR41:BB41" si="45">AR40*0</f>
        <v>0</v>
      </c>
      <c r="AS41" s="3">
        <f t="shared" si="45"/>
        <v>0</v>
      </c>
      <c r="AT41" s="3">
        <f t="shared" si="45"/>
        <v>0</v>
      </c>
      <c r="AU41" s="3">
        <f t="shared" si="45"/>
        <v>0</v>
      </c>
      <c r="AV41" s="3">
        <f t="shared" si="45"/>
        <v>0</v>
      </c>
      <c r="AW41" s="3">
        <f t="shared" si="45"/>
        <v>0</v>
      </c>
      <c r="AX41" s="3">
        <f t="shared" si="45"/>
        <v>0</v>
      </c>
      <c r="AY41" s="3">
        <f t="shared" si="45"/>
        <v>0</v>
      </c>
      <c r="AZ41" s="3">
        <f t="shared" si="45"/>
        <v>0</v>
      </c>
      <c r="BA41" s="3">
        <f t="shared" si="45"/>
        <v>0</v>
      </c>
      <c r="BB41" s="3">
        <f t="shared" si="45"/>
        <v>0</v>
      </c>
      <c r="BC41" s="3">
        <f>BC40*0</f>
        <v>0</v>
      </c>
      <c r="BD41" s="3">
        <f t="shared" ref="BD41:BN41" si="46">BD40*0</f>
        <v>0</v>
      </c>
      <c r="BE41" s="3">
        <f t="shared" si="46"/>
        <v>0</v>
      </c>
      <c r="BF41" s="24">
        <f t="shared" si="46"/>
        <v>0</v>
      </c>
      <c r="BG41" s="3">
        <f t="shared" si="46"/>
        <v>0</v>
      </c>
      <c r="BH41" s="3">
        <f t="shared" si="46"/>
        <v>0</v>
      </c>
      <c r="BI41" s="3">
        <f t="shared" si="46"/>
        <v>0</v>
      </c>
      <c r="BJ41" s="3">
        <f t="shared" si="46"/>
        <v>0</v>
      </c>
      <c r="BK41" s="3">
        <f t="shared" si="46"/>
        <v>0</v>
      </c>
      <c r="BL41" s="3">
        <f t="shared" si="46"/>
        <v>0</v>
      </c>
      <c r="BM41" s="3">
        <f t="shared" si="46"/>
        <v>0</v>
      </c>
      <c r="BN41" s="3">
        <f t="shared" si="46"/>
        <v>0</v>
      </c>
      <c r="BO41" s="3">
        <f>BO40*0</f>
        <v>0</v>
      </c>
      <c r="BP41" s="3">
        <f t="shared" ref="BP41:BZ41" si="47">BP40*0</f>
        <v>0</v>
      </c>
      <c r="BQ41" s="3">
        <f t="shared" si="47"/>
        <v>0</v>
      </c>
      <c r="BR41" s="3">
        <f t="shared" si="47"/>
        <v>0</v>
      </c>
      <c r="BS41" s="3">
        <f t="shared" si="47"/>
        <v>0</v>
      </c>
      <c r="BT41" s="3">
        <f t="shared" si="47"/>
        <v>0</v>
      </c>
      <c r="BU41" s="3">
        <f t="shared" si="47"/>
        <v>0</v>
      </c>
      <c r="BV41" s="3">
        <f t="shared" si="47"/>
        <v>0</v>
      </c>
      <c r="BW41" s="3">
        <f t="shared" si="47"/>
        <v>0</v>
      </c>
      <c r="BX41" s="3">
        <f t="shared" si="47"/>
        <v>0</v>
      </c>
      <c r="BY41" s="3">
        <f t="shared" si="47"/>
        <v>0</v>
      </c>
      <c r="BZ41" s="3">
        <f t="shared" si="47"/>
        <v>0</v>
      </c>
      <c r="CA41" s="3">
        <f>CA40*0</f>
        <v>0</v>
      </c>
      <c r="CB41" s="3">
        <f t="shared" ref="CB41:CL41" si="48">CB40*0</f>
        <v>0</v>
      </c>
      <c r="CC41" s="3">
        <f t="shared" si="48"/>
        <v>0</v>
      </c>
      <c r="CD41" s="3">
        <f t="shared" si="48"/>
        <v>0</v>
      </c>
      <c r="CE41" s="3">
        <f t="shared" si="48"/>
        <v>0</v>
      </c>
      <c r="CF41" s="3">
        <f t="shared" si="48"/>
        <v>0</v>
      </c>
      <c r="CG41" s="3">
        <f t="shared" si="48"/>
        <v>0</v>
      </c>
      <c r="CH41" s="3">
        <f t="shared" si="48"/>
        <v>0</v>
      </c>
      <c r="CI41" s="3">
        <f t="shared" si="48"/>
        <v>0</v>
      </c>
      <c r="CJ41" s="3">
        <f t="shared" si="48"/>
        <v>0</v>
      </c>
      <c r="CK41" s="3">
        <f t="shared" si="48"/>
        <v>0</v>
      </c>
      <c r="CL41" s="3">
        <f t="shared" si="48"/>
        <v>0</v>
      </c>
      <c r="CM41" s="3">
        <f>CM40*0</f>
        <v>0</v>
      </c>
      <c r="CN41" s="3">
        <f t="shared" ref="CN41:CX41" si="49">CN40*0</f>
        <v>0</v>
      </c>
      <c r="CO41" s="3">
        <f t="shared" si="49"/>
        <v>0</v>
      </c>
      <c r="CP41" s="3">
        <f t="shared" si="49"/>
        <v>0</v>
      </c>
      <c r="CQ41" s="3">
        <f t="shared" si="49"/>
        <v>0</v>
      </c>
      <c r="CR41" s="3">
        <f t="shared" si="49"/>
        <v>0</v>
      </c>
      <c r="CS41" s="3">
        <f t="shared" si="49"/>
        <v>0</v>
      </c>
      <c r="CT41" s="3">
        <f t="shared" si="49"/>
        <v>0</v>
      </c>
      <c r="CU41" s="3">
        <f t="shared" si="49"/>
        <v>0</v>
      </c>
      <c r="CV41" s="3">
        <f t="shared" si="49"/>
        <v>0</v>
      </c>
      <c r="CW41" s="3">
        <f t="shared" si="49"/>
        <v>0</v>
      </c>
      <c r="CX41" s="3">
        <f t="shared" si="49"/>
        <v>0</v>
      </c>
      <c r="CY41" s="3">
        <f>CY40*0</f>
        <v>0</v>
      </c>
      <c r="CZ41" s="3">
        <f t="shared" ref="CZ41:DJ41" si="50">CZ40*0</f>
        <v>0</v>
      </c>
      <c r="DA41" s="3">
        <f t="shared" si="50"/>
        <v>0</v>
      </c>
      <c r="DB41" s="3">
        <f t="shared" si="50"/>
        <v>0</v>
      </c>
      <c r="DC41" s="3">
        <f t="shared" si="50"/>
        <v>0</v>
      </c>
      <c r="DD41" s="3">
        <f t="shared" si="50"/>
        <v>0</v>
      </c>
      <c r="DE41" s="3">
        <f t="shared" si="50"/>
        <v>0</v>
      </c>
      <c r="DF41" s="3">
        <f t="shared" si="50"/>
        <v>0</v>
      </c>
      <c r="DG41" s="3">
        <f t="shared" si="50"/>
        <v>0</v>
      </c>
      <c r="DH41" s="3">
        <f t="shared" si="50"/>
        <v>0</v>
      </c>
      <c r="DI41" s="3">
        <f t="shared" si="50"/>
        <v>0</v>
      </c>
      <c r="DJ41" s="3">
        <f t="shared" si="50"/>
        <v>0</v>
      </c>
      <c r="DK41" s="3">
        <f>DK40*0</f>
        <v>0</v>
      </c>
      <c r="DL41" s="3">
        <f t="shared" ref="DL41:DV41" si="51">DL40*0</f>
        <v>0</v>
      </c>
      <c r="DM41" s="3">
        <f t="shared" si="51"/>
        <v>0</v>
      </c>
      <c r="DN41" s="3">
        <f t="shared" si="51"/>
        <v>0</v>
      </c>
      <c r="DO41" s="3">
        <f t="shared" si="51"/>
        <v>0</v>
      </c>
      <c r="DP41" s="3">
        <f t="shared" si="51"/>
        <v>0</v>
      </c>
      <c r="DQ41" s="3">
        <f t="shared" si="51"/>
        <v>0</v>
      </c>
      <c r="DR41" s="3">
        <f t="shared" si="51"/>
        <v>0</v>
      </c>
      <c r="DS41" s="3">
        <f t="shared" si="51"/>
        <v>0</v>
      </c>
      <c r="DT41" s="3">
        <f t="shared" si="51"/>
        <v>0</v>
      </c>
      <c r="DU41" s="3">
        <f t="shared" si="51"/>
        <v>0</v>
      </c>
      <c r="DV41" s="3">
        <f t="shared" si="51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37"/>
        <v>0</v>
      </c>
      <c r="EE41" s="31">
        <f t="shared" si="26"/>
        <v>2.8333333333333335E-3</v>
      </c>
      <c r="EF41" s="3">
        <f t="shared" si="38"/>
        <v>0</v>
      </c>
      <c r="EG41" s="3">
        <f t="shared" si="39"/>
        <v>0</v>
      </c>
    </row>
    <row r="42" spans="1:140" x14ac:dyDescent="0.25">
      <c r="A42" s="49"/>
      <c r="B42" s="3" t="s">
        <v>32</v>
      </c>
      <c r="G42" s="3">
        <f>G40-G41</f>
        <v>0</v>
      </c>
      <c r="H42" s="3">
        <f t="shared" ref="H42:R42" si="52">H40-H41</f>
        <v>0</v>
      </c>
      <c r="I42" s="3">
        <f t="shared" si="52"/>
        <v>0</v>
      </c>
      <c r="J42" s="3">
        <f t="shared" si="52"/>
        <v>0</v>
      </c>
      <c r="K42" s="24">
        <f t="shared" si="52"/>
        <v>0</v>
      </c>
      <c r="L42" s="3">
        <f t="shared" si="52"/>
        <v>0</v>
      </c>
      <c r="M42" s="3">
        <f t="shared" si="52"/>
        <v>0</v>
      </c>
      <c r="N42" s="3">
        <f t="shared" si="52"/>
        <v>0</v>
      </c>
      <c r="O42" s="3">
        <f t="shared" si="52"/>
        <v>0</v>
      </c>
      <c r="P42" s="3">
        <f t="shared" si="52"/>
        <v>0</v>
      </c>
      <c r="Q42" s="3">
        <f t="shared" si="52"/>
        <v>0</v>
      </c>
      <c r="R42" s="3">
        <f t="shared" si="52"/>
        <v>0</v>
      </c>
      <c r="S42" s="3">
        <f>S40-S41</f>
        <v>0</v>
      </c>
      <c r="T42" s="3">
        <f t="shared" ref="T42:AD42" si="53">T40-T41</f>
        <v>0</v>
      </c>
      <c r="U42" s="3">
        <f t="shared" si="53"/>
        <v>0</v>
      </c>
      <c r="V42" s="3">
        <f t="shared" si="53"/>
        <v>0</v>
      </c>
      <c r="W42" s="3">
        <f t="shared" si="53"/>
        <v>0</v>
      </c>
      <c r="X42" s="3">
        <f t="shared" si="53"/>
        <v>0</v>
      </c>
      <c r="Y42" s="3">
        <f t="shared" si="53"/>
        <v>0</v>
      </c>
      <c r="Z42" s="3">
        <f t="shared" si="53"/>
        <v>0</v>
      </c>
      <c r="AA42" s="3">
        <f t="shared" si="53"/>
        <v>0</v>
      </c>
      <c r="AB42" s="3">
        <f t="shared" si="53"/>
        <v>0</v>
      </c>
      <c r="AC42" s="3">
        <f t="shared" si="53"/>
        <v>0</v>
      </c>
      <c r="AD42" s="3">
        <f t="shared" si="53"/>
        <v>0</v>
      </c>
      <c r="AE42" s="3">
        <f>AE40-AE41</f>
        <v>565</v>
      </c>
      <c r="AF42" s="3">
        <f t="shared" ref="AF42:AP42" si="54">AF40-AF41</f>
        <v>1694</v>
      </c>
      <c r="AG42" s="3">
        <f t="shared" si="54"/>
        <v>2822</v>
      </c>
      <c r="AH42" s="3">
        <f t="shared" si="54"/>
        <v>3951</v>
      </c>
      <c r="AI42" s="3">
        <f t="shared" si="54"/>
        <v>5081</v>
      </c>
      <c r="AJ42" s="3">
        <f t="shared" si="54"/>
        <v>6209</v>
      </c>
      <c r="AK42" s="3">
        <f t="shared" si="54"/>
        <v>7338</v>
      </c>
      <c r="AL42" s="3">
        <f t="shared" si="54"/>
        <v>8467</v>
      </c>
      <c r="AM42" s="3">
        <f t="shared" si="54"/>
        <v>9596</v>
      </c>
      <c r="AN42" s="3">
        <f t="shared" si="54"/>
        <v>10725</v>
      </c>
      <c r="AO42" s="3">
        <f t="shared" si="54"/>
        <v>11854</v>
      </c>
      <c r="AP42" s="3">
        <f t="shared" si="54"/>
        <v>12982</v>
      </c>
      <c r="AQ42" s="3">
        <f>AQ40-AQ41</f>
        <v>14478</v>
      </c>
      <c r="AR42" s="3">
        <f t="shared" ref="AR42:BB42" si="55">AR40-AR41</f>
        <v>15520</v>
      </c>
      <c r="AS42" s="3">
        <f t="shared" si="55"/>
        <v>16559</v>
      </c>
      <c r="AT42" s="3">
        <f t="shared" si="55"/>
        <v>17595</v>
      </c>
      <c r="AU42" s="3">
        <f t="shared" si="55"/>
        <v>18630</v>
      </c>
      <c r="AV42" s="3">
        <f t="shared" si="55"/>
        <v>19663</v>
      </c>
      <c r="AW42" s="3">
        <f t="shared" si="55"/>
        <v>20693</v>
      </c>
      <c r="AX42" s="3">
        <f t="shared" si="55"/>
        <v>21719</v>
      </c>
      <c r="AY42" s="3">
        <f t="shared" si="55"/>
        <v>22747</v>
      </c>
      <c r="AZ42" s="3">
        <f t="shared" si="55"/>
        <v>23769</v>
      </c>
      <c r="BA42" s="3">
        <f t="shared" si="55"/>
        <v>24789</v>
      </c>
      <c r="BB42" s="3">
        <f t="shared" si="55"/>
        <v>25808</v>
      </c>
      <c r="BC42" s="3">
        <f>BC40-BC41</f>
        <v>29524</v>
      </c>
      <c r="BD42" s="3">
        <f t="shared" ref="BD42:BN42" si="56">BD40-BD41</f>
        <v>30585</v>
      </c>
      <c r="BE42" s="3">
        <f t="shared" si="56"/>
        <v>31646</v>
      </c>
      <c r="BF42" s="24">
        <f t="shared" si="56"/>
        <v>32705</v>
      </c>
      <c r="BG42" s="3">
        <f t="shared" si="56"/>
        <v>33762</v>
      </c>
      <c r="BH42" s="3">
        <f t="shared" si="56"/>
        <v>34819</v>
      </c>
      <c r="BI42" s="3">
        <f t="shared" si="56"/>
        <v>35874</v>
      </c>
      <c r="BJ42" s="3">
        <f t="shared" si="56"/>
        <v>36927</v>
      </c>
      <c r="BK42" s="3">
        <f t="shared" si="56"/>
        <v>37979</v>
      </c>
      <c r="BL42" s="3">
        <f t="shared" si="56"/>
        <v>39030</v>
      </c>
      <c r="BM42" s="3">
        <f t="shared" si="56"/>
        <v>40078</v>
      </c>
      <c r="BN42" s="3">
        <f t="shared" si="56"/>
        <v>41129</v>
      </c>
      <c r="BO42" s="3">
        <f>BO40-BO41</f>
        <v>43905</v>
      </c>
      <c r="BP42" s="3">
        <f t="shared" ref="BP42:BZ42" si="57">BP40-BP41</f>
        <v>44902</v>
      </c>
      <c r="BQ42" s="3">
        <f t="shared" si="57"/>
        <v>45897</v>
      </c>
      <c r="BR42" s="3">
        <f t="shared" si="57"/>
        <v>46891</v>
      </c>
      <c r="BS42" s="3">
        <f t="shared" si="57"/>
        <v>47884</v>
      </c>
      <c r="BT42" s="3">
        <f t="shared" si="57"/>
        <v>48873</v>
      </c>
      <c r="BU42" s="3">
        <f t="shared" si="57"/>
        <v>49862</v>
      </c>
      <c r="BV42" s="3">
        <f t="shared" si="57"/>
        <v>50848</v>
      </c>
      <c r="BW42" s="3">
        <f t="shared" si="57"/>
        <v>51834</v>
      </c>
      <c r="BX42" s="3">
        <f t="shared" si="57"/>
        <v>52817</v>
      </c>
      <c r="BY42" s="3">
        <f t="shared" si="57"/>
        <v>53799</v>
      </c>
      <c r="BZ42" s="3">
        <f t="shared" si="57"/>
        <v>54780</v>
      </c>
      <c r="CA42" s="3">
        <f>CA40-CA41</f>
        <v>58033</v>
      </c>
      <c r="CB42" s="3">
        <f t="shared" ref="CB42:CL42" si="58">CB40-CB41</f>
        <v>59456</v>
      </c>
      <c r="CC42" s="3">
        <f t="shared" si="58"/>
        <v>60877</v>
      </c>
      <c r="CD42" s="3">
        <f t="shared" si="58"/>
        <v>62296</v>
      </c>
      <c r="CE42" s="3">
        <f t="shared" si="58"/>
        <v>63714</v>
      </c>
      <c r="CF42" s="3">
        <f t="shared" si="58"/>
        <v>65131</v>
      </c>
      <c r="CG42" s="3">
        <f t="shared" si="58"/>
        <v>66546</v>
      </c>
      <c r="CH42" s="3">
        <f t="shared" si="58"/>
        <v>67959</v>
      </c>
      <c r="CI42" s="3">
        <f t="shared" si="58"/>
        <v>69371</v>
      </c>
      <c r="CJ42" s="3">
        <f t="shared" si="58"/>
        <v>70781</v>
      </c>
      <c r="CK42" s="3">
        <f t="shared" si="58"/>
        <v>72190</v>
      </c>
      <c r="CL42" s="3">
        <f t="shared" si="58"/>
        <v>73597</v>
      </c>
      <c r="CM42" s="3">
        <f>CM40-CM41</f>
        <v>76586</v>
      </c>
      <c r="CN42" s="3">
        <f t="shared" ref="CN42:CX42" si="59">CN40-CN41</f>
        <v>77240</v>
      </c>
      <c r="CO42" s="3">
        <f t="shared" si="59"/>
        <v>77891</v>
      </c>
      <c r="CP42" s="3">
        <f t="shared" si="59"/>
        <v>78540</v>
      </c>
      <c r="CQ42" s="3">
        <f t="shared" si="59"/>
        <v>79187</v>
      </c>
      <c r="CR42" s="3">
        <f t="shared" si="59"/>
        <v>79830</v>
      </c>
      <c r="CS42" s="3">
        <f t="shared" si="59"/>
        <v>80472</v>
      </c>
      <c r="CT42" s="3">
        <f t="shared" si="59"/>
        <v>81112</v>
      </c>
      <c r="CU42" s="3">
        <f t="shared" si="59"/>
        <v>81748</v>
      </c>
      <c r="CV42" s="3">
        <f t="shared" si="59"/>
        <v>82381</v>
      </c>
      <c r="CW42" s="3">
        <f t="shared" si="59"/>
        <v>83013</v>
      </c>
      <c r="CX42" s="3">
        <f t="shared" si="59"/>
        <v>83642</v>
      </c>
      <c r="CY42" s="3">
        <f>CY40-CY41</f>
        <v>87514</v>
      </c>
      <c r="CZ42" s="3">
        <f t="shared" ref="CZ42:DJ42" si="60">CZ40-CZ41</f>
        <v>89414</v>
      </c>
      <c r="DA42" s="3">
        <f t="shared" si="60"/>
        <v>91315</v>
      </c>
      <c r="DB42" s="3">
        <f t="shared" si="60"/>
        <v>93214</v>
      </c>
      <c r="DC42" s="3">
        <f t="shared" si="60"/>
        <v>95114</v>
      </c>
      <c r="DD42" s="3">
        <f t="shared" si="60"/>
        <v>97012</v>
      </c>
      <c r="DE42" s="3">
        <f t="shared" si="60"/>
        <v>98910</v>
      </c>
      <c r="DF42" s="3">
        <f t="shared" si="60"/>
        <v>100806</v>
      </c>
      <c r="DG42" s="3">
        <f t="shared" si="60"/>
        <v>102703</v>
      </c>
      <c r="DH42" s="3">
        <f t="shared" si="60"/>
        <v>104598</v>
      </c>
      <c r="DI42" s="3">
        <f t="shared" si="60"/>
        <v>106493</v>
      </c>
      <c r="DJ42" s="3">
        <f t="shared" si="60"/>
        <v>108392</v>
      </c>
      <c r="DK42" s="3">
        <f>DK40-DK41</f>
        <v>110943</v>
      </c>
      <c r="DL42" s="3">
        <f t="shared" ref="DL42:DV42" si="61">DL40-DL41</f>
        <v>111804</v>
      </c>
      <c r="DM42" s="3">
        <f t="shared" si="61"/>
        <v>112662</v>
      </c>
      <c r="DN42" s="3">
        <f t="shared" si="61"/>
        <v>113517</v>
      </c>
      <c r="DO42" s="3">
        <f t="shared" si="61"/>
        <v>114366</v>
      </c>
      <c r="DP42" s="3">
        <f t="shared" si="61"/>
        <v>115212</v>
      </c>
      <c r="DQ42" s="3">
        <f t="shared" si="61"/>
        <v>116054</v>
      </c>
      <c r="DR42" s="3">
        <f t="shared" si="61"/>
        <v>116892</v>
      </c>
      <c r="DS42" s="3">
        <f t="shared" si="61"/>
        <v>117726</v>
      </c>
      <c r="DT42" s="3">
        <f t="shared" si="61"/>
        <v>118557</v>
      </c>
      <c r="DU42" s="3">
        <f t="shared" si="61"/>
        <v>119384</v>
      </c>
      <c r="DV42" s="3">
        <f t="shared" si="61"/>
        <v>120202</v>
      </c>
      <c r="DW42" s="11">
        <f>SUM(G42:DV42)</f>
        <v>5654001</v>
      </c>
      <c r="EC42" s="72" t="s">
        <v>205</v>
      </c>
      <c r="ED42" s="3">
        <f t="shared" si="37"/>
        <v>0</v>
      </c>
      <c r="EE42" s="31">
        <f t="shared" si="26"/>
        <v>2.8333333333333335E-3</v>
      </c>
      <c r="EF42" s="3">
        <f t="shared" si="38"/>
        <v>0</v>
      </c>
      <c r="EG42" s="3">
        <f t="shared" si="39"/>
        <v>0</v>
      </c>
    </row>
    <row r="43" spans="1:140" x14ac:dyDescent="0.25">
      <c r="A43" s="49"/>
      <c r="DW43" s="17"/>
      <c r="EC43" s="72" t="s">
        <v>206</v>
      </c>
      <c r="ED43" s="3">
        <f t="shared" si="37"/>
        <v>0</v>
      </c>
      <c r="EE43" s="31">
        <f t="shared" si="26"/>
        <v>2.8333333333333335E-3</v>
      </c>
      <c r="EF43" s="3">
        <f t="shared" si="38"/>
        <v>0</v>
      </c>
      <c r="EG43" s="3">
        <f t="shared" si="39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37"/>
        <v>0</v>
      </c>
      <c r="EE44" s="31">
        <f t="shared" si="26"/>
        <v>2.8333333333333335E-3</v>
      </c>
      <c r="EF44" s="3">
        <f t="shared" si="38"/>
        <v>0</v>
      </c>
      <c r="EG44" s="3">
        <f t="shared" si="39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p2'!G45</f>
        <v>0.93244581000000004</v>
      </c>
      <c r="H45" s="13">
        <f>'Capital p2'!H45</f>
        <v>0.93244581000000004</v>
      </c>
      <c r="I45" s="13">
        <f>'Capital p2'!I45</f>
        <v>0.93244581000000004</v>
      </c>
      <c r="J45" s="13">
        <f>'Capital p2'!J45</f>
        <v>0.93244581000000004</v>
      </c>
      <c r="K45" s="13">
        <f>'Capital p2'!K45</f>
        <v>0.93244581000000004</v>
      </c>
      <c r="L45" s="13">
        <f>'Capital p2'!L45</f>
        <v>0.93244581000000004</v>
      </c>
      <c r="M45" s="13">
        <f>'Capital p2'!M45</f>
        <v>0.93244581000000004</v>
      </c>
      <c r="N45" s="13">
        <f>'Capital p2'!N45</f>
        <v>0.93244581000000004</v>
      </c>
      <c r="O45" s="13">
        <f>'Capital p2'!O45</f>
        <v>0.93244581000000004</v>
      </c>
      <c r="P45" s="13">
        <f>'Capital p2'!P45</f>
        <v>0.93244581000000004</v>
      </c>
      <c r="Q45" s="13">
        <f>'Capital p2'!Q45</f>
        <v>0.93244581000000004</v>
      </c>
      <c r="R45" s="13">
        <f>'Capital p2'!R45</f>
        <v>0.93244581000000004</v>
      </c>
      <c r="S45" s="13">
        <f>'Capital p2'!S45</f>
        <v>0.93244581000000004</v>
      </c>
      <c r="T45" s="13">
        <f>'Capital p2'!T45</f>
        <v>0.93244581000000004</v>
      </c>
      <c r="U45" s="13">
        <f>'Capital p2'!U45</f>
        <v>0.93244581000000004</v>
      </c>
      <c r="V45" s="13">
        <f>'Capital p2'!V45</f>
        <v>0.93244581000000004</v>
      </c>
      <c r="W45" s="13">
        <f>'Capital p2'!W45</f>
        <v>0.93244581000000004</v>
      </c>
      <c r="X45" s="13">
        <f>'Capital p2'!X45</f>
        <v>0.93244581000000004</v>
      </c>
      <c r="Y45" s="13">
        <f>'Capital p2'!Y45</f>
        <v>0.93244581000000004</v>
      </c>
      <c r="Z45" s="13">
        <f>'Capital p2'!Z45</f>
        <v>0.93244581000000004</v>
      </c>
      <c r="AA45" s="13">
        <f>'Capital p2'!AA45</f>
        <v>0.93244581000000004</v>
      </c>
      <c r="AB45" s="13">
        <f>'Capital p2'!AB45</f>
        <v>0.93244581000000004</v>
      </c>
      <c r="AC45" s="13">
        <f>'Capital p2'!AC45</f>
        <v>0.93244581000000004</v>
      </c>
      <c r="AD45" s="13">
        <f>'Capital p2'!AD45</f>
        <v>0.93244581000000004</v>
      </c>
      <c r="AE45" s="13">
        <f>'Capital p2'!AE45</f>
        <v>0.93244581000000004</v>
      </c>
      <c r="AF45" s="13">
        <f>'Capital p2'!AF45</f>
        <v>0.93244581000000004</v>
      </c>
      <c r="AG45" s="13">
        <f>'Capital p2'!AG45</f>
        <v>0.93244581000000004</v>
      </c>
      <c r="AH45" s="13">
        <f>'Capital p2'!AH45</f>
        <v>0.93244581000000004</v>
      </c>
      <c r="AI45" s="13">
        <f>'Capital p2'!AI45</f>
        <v>0.93244581000000004</v>
      </c>
      <c r="AJ45" s="13">
        <f>'Capital p2'!AJ45</f>
        <v>0.93244581000000004</v>
      </c>
      <c r="AK45" s="13">
        <f>'Capital p2'!AK45</f>
        <v>0.93244581000000004</v>
      </c>
      <c r="AL45" s="13">
        <f>'Capital p2'!AL45</f>
        <v>0.93244581000000004</v>
      </c>
      <c r="AM45" s="13">
        <f>'Capital p2'!AM45</f>
        <v>0.93244581000000004</v>
      </c>
      <c r="AN45" s="13">
        <f>'Capital p2'!AN45</f>
        <v>0.93244581000000004</v>
      </c>
      <c r="AO45" s="13">
        <f>'Capital p2'!AO45</f>
        <v>0.93244581000000004</v>
      </c>
      <c r="AP45" s="13">
        <f>'Capital p2'!AP45</f>
        <v>0.93244581000000004</v>
      </c>
      <c r="AQ45" s="13">
        <f>'Capital p2'!AQ45</f>
        <v>0.93244581000000004</v>
      </c>
      <c r="AR45" s="13">
        <f>'Capital p2'!AR45</f>
        <v>0.93244581000000004</v>
      </c>
      <c r="AS45" s="13">
        <f>'Capital p2'!AS45</f>
        <v>0.93244581000000004</v>
      </c>
      <c r="AT45" s="13">
        <f>'Capital p2'!AT45</f>
        <v>0.93244581000000004</v>
      </c>
      <c r="AU45" s="13">
        <f>'Capital p2'!AU45</f>
        <v>0.93244581000000004</v>
      </c>
      <c r="AV45" s="13">
        <f>'Capital p2'!AV45</f>
        <v>0.93244581000000004</v>
      </c>
      <c r="AW45" s="13">
        <f>'Capital p2'!AW45</f>
        <v>0.93244581000000004</v>
      </c>
      <c r="AX45" s="13">
        <f>'Capital p2'!AX45</f>
        <v>0.93244581000000004</v>
      </c>
      <c r="AY45" s="13">
        <f>'Capital p2'!AY45</f>
        <v>0.93244581000000004</v>
      </c>
      <c r="AZ45" s="13">
        <f>'Capital p2'!AZ45</f>
        <v>0.93244581000000004</v>
      </c>
      <c r="BA45" s="13">
        <f>'Capital p2'!BA45</f>
        <v>0.93244581000000004</v>
      </c>
      <c r="BB45" s="13">
        <f>'Capital p2'!BB45</f>
        <v>0.93244581000000004</v>
      </c>
      <c r="BC45" s="13">
        <f>'Capital p2'!BC45</f>
        <v>0.93244581000000004</v>
      </c>
      <c r="BD45" s="13">
        <f>'Capital p2'!BD45</f>
        <v>0.93244581000000004</v>
      </c>
      <c r="BE45" s="13">
        <f>'Capital p2'!BE45</f>
        <v>0.93244581000000004</v>
      </c>
      <c r="BF45" s="13">
        <f>'Capital p2'!BF45</f>
        <v>0.93244581000000004</v>
      </c>
      <c r="BG45" s="13">
        <f>'Capital p2'!BG45</f>
        <v>0.93244581000000004</v>
      </c>
      <c r="BH45" s="13">
        <f>'Capital p2'!BH45</f>
        <v>0.93244581000000004</v>
      </c>
      <c r="BI45" s="13">
        <f>'Capital p2'!BI45</f>
        <v>0.93244581000000004</v>
      </c>
      <c r="BJ45" s="13">
        <f>'Capital p2'!BJ45</f>
        <v>0.93244581000000004</v>
      </c>
      <c r="BK45" s="13">
        <f>'Capital p2'!BK45</f>
        <v>0.93244581000000004</v>
      </c>
      <c r="BL45" s="13">
        <f>'Capital p2'!BL45</f>
        <v>0.93244581000000004</v>
      </c>
      <c r="BM45" s="13">
        <f>'Capital p2'!BM45</f>
        <v>0.93244581000000004</v>
      </c>
      <c r="BN45" s="13">
        <f>'Capital p2'!BN45</f>
        <v>0.93244581000000004</v>
      </c>
      <c r="BO45" s="13">
        <f>'Capital p2'!BO45</f>
        <v>0.93244581000000004</v>
      </c>
      <c r="BP45" s="13">
        <f>'Capital p2'!BP45</f>
        <v>0.93244581000000004</v>
      </c>
      <c r="BQ45" s="13">
        <f>'Capital p2'!BQ45</f>
        <v>0.93244581000000004</v>
      </c>
      <c r="BR45" s="13">
        <f>'Capital p2'!BR45</f>
        <v>0.93244581000000004</v>
      </c>
      <c r="BS45" s="13">
        <f>'Capital p2'!BS45</f>
        <v>0.93244581000000004</v>
      </c>
      <c r="BT45" s="13">
        <f>'Capital p2'!BT45</f>
        <v>0.93244581000000004</v>
      </c>
      <c r="BU45" s="13">
        <f>'Capital p2'!BU45</f>
        <v>0.93244581000000004</v>
      </c>
      <c r="BV45" s="13">
        <f>'Capital p2'!BV45</f>
        <v>0.93244581000000004</v>
      </c>
      <c r="BW45" s="13">
        <f>'Capital p2'!BW45</f>
        <v>0.93244581000000004</v>
      </c>
      <c r="BX45" s="13">
        <f>'Capital p2'!BX45</f>
        <v>0.93244581000000004</v>
      </c>
      <c r="BY45" s="13">
        <f>'Capital p2'!BY45</f>
        <v>0.93244581000000004</v>
      </c>
      <c r="BZ45" s="13">
        <f>'Capital p2'!BZ45</f>
        <v>0.93244581000000004</v>
      </c>
      <c r="CA45" s="13">
        <f>'Capital p2'!CA45</f>
        <v>0.93244581000000004</v>
      </c>
      <c r="CB45" s="13">
        <f>'Capital p2'!CB45</f>
        <v>0.93244581000000004</v>
      </c>
      <c r="CC45" s="13">
        <f>'Capital p2'!CC45</f>
        <v>0.93244581000000004</v>
      </c>
      <c r="CD45" s="13">
        <f>'Capital p2'!CD45</f>
        <v>0.93244581000000004</v>
      </c>
      <c r="CE45" s="13">
        <f>'Capital p2'!CE45</f>
        <v>0.93244581000000004</v>
      </c>
      <c r="CF45" s="13">
        <f>'Capital p2'!CF45</f>
        <v>0.93244581000000004</v>
      </c>
      <c r="CG45" s="13">
        <f>'Capital p2'!CG45</f>
        <v>0.93244581000000004</v>
      </c>
      <c r="CH45" s="13">
        <f>'Capital p2'!CH45</f>
        <v>0.93244581000000004</v>
      </c>
      <c r="CI45" s="13">
        <f>'Capital p2'!CI45</f>
        <v>0.93244581000000004</v>
      </c>
      <c r="CJ45" s="13">
        <f>'Capital p2'!CJ45</f>
        <v>0.93244581000000004</v>
      </c>
      <c r="CK45" s="13">
        <f>'Capital p2'!CK45</f>
        <v>0.93244581000000004</v>
      </c>
      <c r="CL45" s="13">
        <f>'Capital p2'!CL45</f>
        <v>0.93244581000000004</v>
      </c>
      <c r="CM45" s="13">
        <f>'Capital p2'!CM45</f>
        <v>0.93244581000000004</v>
      </c>
      <c r="CN45" s="13">
        <f>'Capital p2'!CN45</f>
        <v>0.93244581000000004</v>
      </c>
      <c r="CO45" s="13">
        <f>'Capital p2'!CO45</f>
        <v>0.93244581000000004</v>
      </c>
      <c r="CP45" s="13">
        <f>'Capital p2'!CP45</f>
        <v>0.93244581000000004</v>
      </c>
      <c r="CQ45" s="13">
        <f>'Capital p2'!CQ45</f>
        <v>0.93244581000000004</v>
      </c>
      <c r="CR45" s="13">
        <f>'Capital p2'!CR45</f>
        <v>0.93244581000000004</v>
      </c>
      <c r="CS45" s="13">
        <f>'Capital p2'!CS45</f>
        <v>0.93244581000000004</v>
      </c>
      <c r="CT45" s="13">
        <f>'Capital p2'!CT45</f>
        <v>0.93244581000000004</v>
      </c>
      <c r="CU45" s="13">
        <f>'Capital p2'!CU45</f>
        <v>0.93244581000000004</v>
      </c>
      <c r="CV45" s="13">
        <f>'Capital p2'!CV45</f>
        <v>0.93244581000000004</v>
      </c>
      <c r="CW45" s="13">
        <f>'Capital p2'!CW45</f>
        <v>0.93244581000000004</v>
      </c>
      <c r="CX45" s="13">
        <f>'Capital p2'!CX45</f>
        <v>0.93244581000000004</v>
      </c>
      <c r="CY45" s="13">
        <f>'Capital p2'!CY45</f>
        <v>0.93244581000000004</v>
      </c>
      <c r="CZ45" s="13">
        <f>'Capital p2'!CZ45</f>
        <v>0.93244581000000004</v>
      </c>
      <c r="DA45" s="13">
        <f>'Capital p2'!DA45</f>
        <v>0.93244581000000004</v>
      </c>
      <c r="DB45" s="13">
        <f>'Capital p2'!DB45</f>
        <v>0.93244581000000004</v>
      </c>
      <c r="DC45" s="13">
        <f>'Capital p2'!DC45</f>
        <v>0.93244581000000004</v>
      </c>
      <c r="DD45" s="13">
        <f>'Capital p2'!DD45</f>
        <v>0.93244581000000004</v>
      </c>
      <c r="DE45" s="13">
        <f>'Capital p2'!DE45</f>
        <v>0.93244581000000004</v>
      </c>
      <c r="DF45" s="13">
        <f>'Capital p2'!DF45</f>
        <v>0.93244581000000004</v>
      </c>
      <c r="DG45" s="13">
        <f>'Capital p2'!DG45</f>
        <v>0.93244581000000004</v>
      </c>
      <c r="DH45" s="13">
        <f>'Capital p2'!DH45</f>
        <v>0.93244581000000004</v>
      </c>
      <c r="DI45" s="13">
        <f>'Capital p2'!DI45</f>
        <v>0.93244581000000004</v>
      </c>
      <c r="DJ45" s="13">
        <f>'Capital p2'!DJ45</f>
        <v>0.93244581000000004</v>
      </c>
      <c r="DK45" s="13">
        <f>'Capital p2'!DK45</f>
        <v>0.93244581000000004</v>
      </c>
      <c r="DL45" s="13">
        <f>'Capital p2'!DL45</f>
        <v>0.93244581000000004</v>
      </c>
      <c r="DM45" s="13">
        <f>'Capital p2'!DM45</f>
        <v>0.93244581000000004</v>
      </c>
      <c r="DN45" s="13">
        <f>'Capital p2'!DN45</f>
        <v>0.93244581000000004</v>
      </c>
      <c r="DO45" s="13">
        <f>'Capital p2'!DO45</f>
        <v>0.93244581000000004</v>
      </c>
      <c r="DP45" s="13">
        <f>'Capital p2'!DP45</f>
        <v>0.93244581000000004</v>
      </c>
      <c r="DQ45" s="13">
        <f>'Capital p2'!DQ45</f>
        <v>0.93244581000000004</v>
      </c>
      <c r="DR45" s="13">
        <f>'Capital p2'!DR45</f>
        <v>0.93244581000000004</v>
      </c>
      <c r="DS45" s="13">
        <f>'Capital p2'!DS45</f>
        <v>0.93244581000000004</v>
      </c>
      <c r="DT45" s="13">
        <f>'Capital p2'!DT45</f>
        <v>0.93244581000000004</v>
      </c>
      <c r="DU45" s="13">
        <f>'Capital p2'!DU45</f>
        <v>0.93244581000000004</v>
      </c>
      <c r="DV45" s="13">
        <f>'Capital p2'!DV45</f>
        <v>0.93244581000000004</v>
      </c>
      <c r="DW45" s="16"/>
      <c r="EC45" s="72" t="s">
        <v>208</v>
      </c>
      <c r="ED45" s="3">
        <f t="shared" si="37"/>
        <v>0</v>
      </c>
      <c r="EE45" s="31">
        <f t="shared" si="26"/>
        <v>2.8333333333333335E-3</v>
      </c>
      <c r="EF45" s="3">
        <f t="shared" si="38"/>
        <v>0</v>
      </c>
      <c r="EG45" s="3">
        <f t="shared" si="39"/>
        <v>0</v>
      </c>
    </row>
    <row r="46" spans="1:140" x14ac:dyDescent="0.25">
      <c r="A46" s="49"/>
      <c r="DW46" s="17"/>
      <c r="EC46" s="72" t="s">
        <v>209</v>
      </c>
      <c r="ED46" s="3">
        <f t="shared" si="37"/>
        <v>0</v>
      </c>
      <c r="EE46" s="31">
        <f t="shared" si="26"/>
        <v>2.8333333333333335E-3</v>
      </c>
      <c r="EF46" s="3">
        <f t="shared" si="38"/>
        <v>0</v>
      </c>
      <c r="EG46" s="3">
        <f t="shared" si="39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8" si="62">ROUND((+H41*H44),2)</f>
        <v>0</v>
      </c>
      <c r="I47" s="3">
        <f t="shared" si="62"/>
        <v>0</v>
      </c>
      <c r="J47" s="3">
        <f t="shared" si="62"/>
        <v>0</v>
      </c>
      <c r="K47" s="3">
        <f t="shared" si="62"/>
        <v>0</v>
      </c>
      <c r="L47" s="3">
        <f t="shared" si="62"/>
        <v>0</v>
      </c>
      <c r="M47" s="3">
        <f t="shared" si="62"/>
        <v>0</v>
      </c>
      <c r="N47" s="3">
        <f t="shared" si="62"/>
        <v>0</v>
      </c>
      <c r="O47" s="3">
        <f t="shared" si="62"/>
        <v>0</v>
      </c>
      <c r="P47" s="3">
        <f t="shared" si="62"/>
        <v>0</v>
      </c>
      <c r="Q47" s="3">
        <f t="shared" si="62"/>
        <v>0</v>
      </c>
      <c r="R47" s="3">
        <f t="shared" si="62"/>
        <v>0</v>
      </c>
      <c r="S47" s="3">
        <f t="shared" si="62"/>
        <v>0</v>
      </c>
      <c r="T47" s="3">
        <f t="shared" si="62"/>
        <v>0</v>
      </c>
      <c r="U47" s="3">
        <f t="shared" si="62"/>
        <v>0</v>
      </c>
      <c r="V47" s="3">
        <f t="shared" si="62"/>
        <v>0</v>
      </c>
      <c r="W47" s="3">
        <f t="shared" si="62"/>
        <v>0</v>
      </c>
      <c r="X47" s="3">
        <f t="shared" si="62"/>
        <v>0</v>
      </c>
      <c r="Y47" s="3">
        <f t="shared" si="62"/>
        <v>0</v>
      </c>
      <c r="Z47" s="3">
        <f t="shared" si="62"/>
        <v>0</v>
      </c>
      <c r="AA47" s="3">
        <f t="shared" si="62"/>
        <v>0</v>
      </c>
      <c r="AB47" s="3">
        <f t="shared" si="62"/>
        <v>0</v>
      </c>
      <c r="AC47" s="3">
        <f t="shared" si="62"/>
        <v>0</v>
      </c>
      <c r="AD47" s="3">
        <f t="shared" si="62"/>
        <v>0</v>
      </c>
      <c r="AE47" s="3">
        <f t="shared" si="62"/>
        <v>0</v>
      </c>
      <c r="AF47" s="3">
        <f t="shared" si="62"/>
        <v>0</v>
      </c>
      <c r="AG47" s="3">
        <f t="shared" si="62"/>
        <v>0</v>
      </c>
      <c r="AH47" s="3">
        <f t="shared" si="62"/>
        <v>0</v>
      </c>
      <c r="AI47" s="3">
        <f t="shared" si="62"/>
        <v>0</v>
      </c>
      <c r="AJ47" s="3">
        <f t="shared" si="62"/>
        <v>0</v>
      </c>
      <c r="AK47" s="3">
        <f t="shared" si="62"/>
        <v>0</v>
      </c>
      <c r="AL47" s="3">
        <f t="shared" si="62"/>
        <v>0</v>
      </c>
      <c r="AM47" s="3">
        <f t="shared" si="62"/>
        <v>0</v>
      </c>
      <c r="AN47" s="3">
        <f t="shared" si="62"/>
        <v>0</v>
      </c>
      <c r="AO47" s="3">
        <f t="shared" si="62"/>
        <v>0</v>
      </c>
      <c r="AP47" s="3">
        <f t="shared" si="62"/>
        <v>0</v>
      </c>
      <c r="AQ47" s="3">
        <f t="shared" si="62"/>
        <v>0</v>
      </c>
      <c r="AR47" s="3">
        <f t="shared" si="62"/>
        <v>0</v>
      </c>
      <c r="AS47" s="3">
        <f t="shared" si="62"/>
        <v>0</v>
      </c>
      <c r="AT47" s="3">
        <f t="shared" si="62"/>
        <v>0</v>
      </c>
      <c r="AU47" s="3">
        <f t="shared" si="62"/>
        <v>0</v>
      </c>
      <c r="AV47" s="3">
        <f t="shared" si="62"/>
        <v>0</v>
      </c>
      <c r="AW47" s="3">
        <f t="shared" si="62"/>
        <v>0</v>
      </c>
      <c r="AX47" s="3">
        <f t="shared" si="62"/>
        <v>0</v>
      </c>
      <c r="AY47" s="3">
        <f t="shared" si="62"/>
        <v>0</v>
      </c>
      <c r="AZ47" s="3">
        <f t="shared" si="62"/>
        <v>0</v>
      </c>
      <c r="BA47" s="3">
        <f t="shared" si="62"/>
        <v>0</v>
      </c>
      <c r="BB47" s="3">
        <f t="shared" si="62"/>
        <v>0</v>
      </c>
      <c r="BC47" s="3">
        <f t="shared" si="62"/>
        <v>0</v>
      </c>
      <c r="BD47" s="3">
        <f t="shared" si="62"/>
        <v>0</v>
      </c>
      <c r="BE47" s="3">
        <f t="shared" si="62"/>
        <v>0</v>
      </c>
      <c r="BF47" s="3">
        <f t="shared" si="62"/>
        <v>0</v>
      </c>
      <c r="BG47" s="3">
        <f t="shared" si="62"/>
        <v>0</v>
      </c>
      <c r="BH47" s="3">
        <f t="shared" si="62"/>
        <v>0</v>
      </c>
      <c r="BI47" s="3">
        <f t="shared" si="62"/>
        <v>0</v>
      </c>
      <c r="BJ47" s="3">
        <f t="shared" si="62"/>
        <v>0</v>
      </c>
      <c r="BK47" s="3">
        <f t="shared" si="62"/>
        <v>0</v>
      </c>
      <c r="BL47" s="3">
        <f t="shared" si="62"/>
        <v>0</v>
      </c>
      <c r="BM47" s="3">
        <f t="shared" si="62"/>
        <v>0</v>
      </c>
      <c r="BN47" s="3">
        <f t="shared" si="62"/>
        <v>0</v>
      </c>
      <c r="BO47" s="3">
        <f t="shared" si="62"/>
        <v>0</v>
      </c>
      <c r="BP47" s="3">
        <f t="shared" si="62"/>
        <v>0</v>
      </c>
      <c r="BQ47" s="3">
        <f t="shared" si="62"/>
        <v>0</v>
      </c>
      <c r="BR47" s="3">
        <f t="shared" si="62"/>
        <v>0</v>
      </c>
      <c r="BS47" s="3">
        <f t="shared" si="62"/>
        <v>0</v>
      </c>
      <c r="BT47" s="3">
        <f t="shared" ref="BT47:DV48" si="63">ROUND((+BT41*BT44),2)</f>
        <v>0</v>
      </c>
      <c r="BU47" s="3">
        <f t="shared" si="63"/>
        <v>0</v>
      </c>
      <c r="BV47" s="3">
        <f t="shared" si="63"/>
        <v>0</v>
      </c>
      <c r="BW47" s="3">
        <f t="shared" si="63"/>
        <v>0</v>
      </c>
      <c r="BX47" s="3">
        <f t="shared" si="63"/>
        <v>0</v>
      </c>
      <c r="BY47" s="3">
        <f t="shared" si="63"/>
        <v>0</v>
      </c>
      <c r="BZ47" s="3">
        <f t="shared" si="63"/>
        <v>0</v>
      </c>
      <c r="CA47" s="3">
        <f t="shared" si="63"/>
        <v>0</v>
      </c>
      <c r="CB47" s="3">
        <f t="shared" si="63"/>
        <v>0</v>
      </c>
      <c r="CC47" s="3">
        <f t="shared" si="63"/>
        <v>0</v>
      </c>
      <c r="CD47" s="3">
        <f t="shared" si="63"/>
        <v>0</v>
      </c>
      <c r="CE47" s="3">
        <f t="shared" si="63"/>
        <v>0</v>
      </c>
      <c r="CF47" s="3">
        <f t="shared" si="63"/>
        <v>0</v>
      </c>
      <c r="CG47" s="3">
        <f t="shared" si="63"/>
        <v>0</v>
      </c>
      <c r="CH47" s="3">
        <f t="shared" si="63"/>
        <v>0</v>
      </c>
      <c r="CI47" s="3">
        <f t="shared" si="63"/>
        <v>0</v>
      </c>
      <c r="CJ47" s="3">
        <f t="shared" si="63"/>
        <v>0</v>
      </c>
      <c r="CK47" s="3">
        <f t="shared" si="63"/>
        <v>0</v>
      </c>
      <c r="CL47" s="3">
        <f t="shared" si="63"/>
        <v>0</v>
      </c>
      <c r="CM47" s="3">
        <f t="shared" si="63"/>
        <v>0</v>
      </c>
      <c r="CN47" s="3">
        <f t="shared" si="63"/>
        <v>0</v>
      </c>
      <c r="CO47" s="3">
        <f t="shared" si="63"/>
        <v>0</v>
      </c>
      <c r="CP47" s="3">
        <f t="shared" si="63"/>
        <v>0</v>
      </c>
      <c r="CQ47" s="3">
        <f t="shared" si="63"/>
        <v>0</v>
      </c>
      <c r="CR47" s="3">
        <f t="shared" si="63"/>
        <v>0</v>
      </c>
      <c r="CS47" s="3">
        <f t="shared" si="63"/>
        <v>0</v>
      </c>
      <c r="CT47" s="3">
        <f t="shared" si="63"/>
        <v>0</v>
      </c>
      <c r="CU47" s="3">
        <f t="shared" si="63"/>
        <v>0</v>
      </c>
      <c r="CV47" s="3">
        <f t="shared" si="63"/>
        <v>0</v>
      </c>
      <c r="CW47" s="3">
        <f t="shared" si="63"/>
        <v>0</v>
      </c>
      <c r="CX47" s="3">
        <f t="shared" si="63"/>
        <v>0</v>
      </c>
      <c r="CY47" s="3">
        <f t="shared" si="63"/>
        <v>0</v>
      </c>
      <c r="CZ47" s="3">
        <f t="shared" si="63"/>
        <v>0</v>
      </c>
      <c r="DA47" s="3">
        <f t="shared" si="63"/>
        <v>0</v>
      </c>
      <c r="DB47" s="3">
        <f t="shared" si="63"/>
        <v>0</v>
      </c>
      <c r="DC47" s="3">
        <f t="shared" si="63"/>
        <v>0</v>
      </c>
      <c r="DD47" s="3">
        <f t="shared" si="63"/>
        <v>0</v>
      </c>
      <c r="DE47" s="3">
        <f t="shared" si="63"/>
        <v>0</v>
      </c>
      <c r="DF47" s="3">
        <f t="shared" si="63"/>
        <v>0</v>
      </c>
      <c r="DG47" s="3">
        <f t="shared" si="63"/>
        <v>0</v>
      </c>
      <c r="DH47" s="3">
        <f t="shared" si="63"/>
        <v>0</v>
      </c>
      <c r="DI47" s="3">
        <f t="shared" si="63"/>
        <v>0</v>
      </c>
      <c r="DJ47" s="3">
        <f t="shared" si="63"/>
        <v>0</v>
      </c>
      <c r="DK47" s="3">
        <f t="shared" si="63"/>
        <v>0</v>
      </c>
      <c r="DL47" s="3">
        <f t="shared" si="63"/>
        <v>0</v>
      </c>
      <c r="DM47" s="3">
        <f t="shared" si="63"/>
        <v>0</v>
      </c>
      <c r="DN47" s="3">
        <f t="shared" si="63"/>
        <v>0</v>
      </c>
      <c r="DO47" s="3">
        <f t="shared" si="63"/>
        <v>0</v>
      </c>
      <c r="DP47" s="3">
        <f t="shared" si="63"/>
        <v>0</v>
      </c>
      <c r="DQ47" s="3">
        <f t="shared" si="63"/>
        <v>0</v>
      </c>
      <c r="DR47" s="3">
        <f t="shared" si="63"/>
        <v>0</v>
      </c>
      <c r="DS47" s="3">
        <f t="shared" si="63"/>
        <v>0</v>
      </c>
      <c r="DT47" s="3">
        <f t="shared" si="63"/>
        <v>0</v>
      </c>
      <c r="DU47" s="3">
        <f t="shared" si="63"/>
        <v>0</v>
      </c>
      <c r="DV47" s="3">
        <f t="shared" si="63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0</v>
      </c>
      <c r="H48" s="12">
        <f t="shared" si="62"/>
        <v>0</v>
      </c>
      <c r="I48" s="12">
        <f t="shared" si="62"/>
        <v>0</v>
      </c>
      <c r="J48" s="12">
        <f t="shared" si="62"/>
        <v>0</v>
      </c>
      <c r="K48" s="12">
        <f t="shared" si="62"/>
        <v>0</v>
      </c>
      <c r="L48" s="12">
        <f t="shared" si="62"/>
        <v>0</v>
      </c>
      <c r="M48" s="12">
        <f t="shared" si="62"/>
        <v>0</v>
      </c>
      <c r="N48" s="12">
        <f t="shared" si="62"/>
        <v>0</v>
      </c>
      <c r="O48" s="12">
        <f t="shared" si="62"/>
        <v>0</v>
      </c>
      <c r="P48" s="12">
        <f t="shared" si="62"/>
        <v>0</v>
      </c>
      <c r="Q48" s="12">
        <f t="shared" si="62"/>
        <v>0</v>
      </c>
      <c r="R48" s="12">
        <f t="shared" si="62"/>
        <v>0</v>
      </c>
      <c r="S48" s="12">
        <f t="shared" si="62"/>
        <v>0</v>
      </c>
      <c r="T48" s="12">
        <f t="shared" si="62"/>
        <v>0</v>
      </c>
      <c r="U48" s="12">
        <f t="shared" si="62"/>
        <v>0</v>
      </c>
      <c r="V48" s="12">
        <f t="shared" si="62"/>
        <v>0</v>
      </c>
      <c r="W48" s="12">
        <f t="shared" si="62"/>
        <v>0</v>
      </c>
      <c r="X48" s="12">
        <f t="shared" si="62"/>
        <v>0</v>
      </c>
      <c r="Y48" s="12">
        <f t="shared" si="62"/>
        <v>0</v>
      </c>
      <c r="Z48" s="12">
        <f t="shared" si="62"/>
        <v>0</v>
      </c>
      <c r="AA48" s="12">
        <f t="shared" si="62"/>
        <v>0</v>
      </c>
      <c r="AB48" s="12">
        <f t="shared" si="62"/>
        <v>0</v>
      </c>
      <c r="AC48" s="12">
        <f t="shared" si="62"/>
        <v>0</v>
      </c>
      <c r="AD48" s="12">
        <f t="shared" si="62"/>
        <v>0</v>
      </c>
      <c r="AE48" s="12">
        <f t="shared" si="62"/>
        <v>526.83000000000004</v>
      </c>
      <c r="AF48" s="12">
        <f t="shared" si="62"/>
        <v>1579.56</v>
      </c>
      <c r="AG48" s="12">
        <f t="shared" si="62"/>
        <v>2631.36</v>
      </c>
      <c r="AH48" s="12">
        <f t="shared" si="62"/>
        <v>3684.09</v>
      </c>
      <c r="AI48" s="12">
        <f t="shared" si="62"/>
        <v>4737.76</v>
      </c>
      <c r="AJ48" s="12">
        <f t="shared" si="62"/>
        <v>5789.56</v>
      </c>
      <c r="AK48" s="12">
        <f t="shared" si="62"/>
        <v>6842.29</v>
      </c>
      <c r="AL48" s="12">
        <f t="shared" si="62"/>
        <v>7895.02</v>
      </c>
      <c r="AM48" s="12">
        <f t="shared" si="62"/>
        <v>8947.75</v>
      </c>
      <c r="AN48" s="12">
        <f t="shared" si="62"/>
        <v>10000.48</v>
      </c>
      <c r="AO48" s="12">
        <f t="shared" si="62"/>
        <v>11053.21</v>
      </c>
      <c r="AP48" s="12">
        <f t="shared" si="62"/>
        <v>12105.01</v>
      </c>
      <c r="AQ48" s="12">
        <f t="shared" si="62"/>
        <v>13499.95</v>
      </c>
      <c r="AR48" s="12">
        <f t="shared" si="62"/>
        <v>14471.56</v>
      </c>
      <c r="AS48" s="12">
        <f t="shared" si="62"/>
        <v>15440.37</v>
      </c>
      <c r="AT48" s="12">
        <f t="shared" si="62"/>
        <v>16406.38</v>
      </c>
      <c r="AU48" s="12">
        <f t="shared" si="62"/>
        <v>17371.47</v>
      </c>
      <c r="AV48" s="12">
        <f t="shared" si="62"/>
        <v>18334.68</v>
      </c>
      <c r="AW48" s="12">
        <f t="shared" si="62"/>
        <v>19295.099999999999</v>
      </c>
      <c r="AX48" s="12">
        <f t="shared" si="62"/>
        <v>20251.79</v>
      </c>
      <c r="AY48" s="12">
        <f t="shared" si="62"/>
        <v>21210.34</v>
      </c>
      <c r="AZ48" s="12">
        <f t="shared" si="62"/>
        <v>22163.3</v>
      </c>
      <c r="BA48" s="12">
        <f t="shared" si="62"/>
        <v>23114.400000000001</v>
      </c>
      <c r="BB48" s="12">
        <f t="shared" si="62"/>
        <v>24064.560000000001</v>
      </c>
      <c r="BC48" s="12">
        <f t="shared" si="62"/>
        <v>27529.53</v>
      </c>
      <c r="BD48" s="12">
        <f t="shared" si="62"/>
        <v>28518.86</v>
      </c>
      <c r="BE48" s="12">
        <f t="shared" si="62"/>
        <v>29508.18</v>
      </c>
      <c r="BF48" s="12">
        <f t="shared" si="62"/>
        <v>30495.64</v>
      </c>
      <c r="BG48" s="12">
        <f t="shared" si="62"/>
        <v>31481.24</v>
      </c>
      <c r="BH48" s="12">
        <f t="shared" si="62"/>
        <v>32466.83</v>
      </c>
      <c r="BI48" s="12">
        <f t="shared" si="62"/>
        <v>33450.559999999998</v>
      </c>
      <c r="BJ48" s="12">
        <f t="shared" si="62"/>
        <v>34432.43</v>
      </c>
      <c r="BK48" s="12">
        <f t="shared" si="62"/>
        <v>35413.360000000001</v>
      </c>
      <c r="BL48" s="12">
        <f t="shared" si="62"/>
        <v>36393.360000000001</v>
      </c>
      <c r="BM48" s="12">
        <f t="shared" si="62"/>
        <v>37370.559999999998</v>
      </c>
      <c r="BN48" s="12">
        <f t="shared" si="62"/>
        <v>38350.559999999998</v>
      </c>
      <c r="BO48" s="12">
        <f t="shared" si="62"/>
        <v>40939.03</v>
      </c>
      <c r="BP48" s="12">
        <f t="shared" si="62"/>
        <v>41868.68</v>
      </c>
      <c r="BQ48" s="12">
        <f t="shared" si="62"/>
        <v>42796.47</v>
      </c>
      <c r="BR48" s="12">
        <f t="shared" si="62"/>
        <v>43723.32</v>
      </c>
      <c r="BS48" s="12">
        <f t="shared" si="62"/>
        <v>44649.24</v>
      </c>
      <c r="BT48" s="12">
        <f t="shared" si="63"/>
        <v>45571.42</v>
      </c>
      <c r="BU48" s="12">
        <f t="shared" si="63"/>
        <v>46493.61</v>
      </c>
      <c r="BV48" s="12">
        <f t="shared" si="63"/>
        <v>47413</v>
      </c>
      <c r="BW48" s="12">
        <f t="shared" si="63"/>
        <v>48332.4</v>
      </c>
      <c r="BX48" s="12">
        <f t="shared" si="63"/>
        <v>49248.99</v>
      </c>
      <c r="BY48" s="12">
        <f t="shared" si="63"/>
        <v>50164.65</v>
      </c>
      <c r="BZ48" s="12">
        <f t="shared" si="63"/>
        <v>51079.38</v>
      </c>
      <c r="CA48" s="12">
        <f t="shared" si="63"/>
        <v>54112.63</v>
      </c>
      <c r="CB48" s="12">
        <f t="shared" si="63"/>
        <v>55439.5</v>
      </c>
      <c r="CC48" s="12">
        <f t="shared" si="63"/>
        <v>56764.5</v>
      </c>
      <c r="CD48" s="12">
        <f t="shared" si="63"/>
        <v>58087.64</v>
      </c>
      <c r="CE48" s="12">
        <f t="shared" si="63"/>
        <v>59409.85</v>
      </c>
      <c r="CF48" s="12">
        <f t="shared" si="63"/>
        <v>60731.13</v>
      </c>
      <c r="CG48" s="12">
        <f t="shared" si="63"/>
        <v>62050.54</v>
      </c>
      <c r="CH48" s="12">
        <f t="shared" si="63"/>
        <v>63368.08</v>
      </c>
      <c r="CI48" s="12">
        <f t="shared" si="63"/>
        <v>64684.7</v>
      </c>
      <c r="CJ48" s="12">
        <f t="shared" si="63"/>
        <v>65999.45</v>
      </c>
      <c r="CK48" s="12">
        <f t="shared" si="63"/>
        <v>67313.259999999995</v>
      </c>
      <c r="CL48" s="12">
        <f t="shared" si="63"/>
        <v>68625.210000000006</v>
      </c>
      <c r="CM48" s="12">
        <f t="shared" si="63"/>
        <v>71412.289999999994</v>
      </c>
      <c r="CN48" s="12">
        <f t="shared" si="63"/>
        <v>72022.11</v>
      </c>
      <c r="CO48" s="12">
        <f t="shared" si="63"/>
        <v>72629.14</v>
      </c>
      <c r="CP48" s="12">
        <f t="shared" si="63"/>
        <v>73234.289999999994</v>
      </c>
      <c r="CQ48" s="12">
        <f t="shared" si="63"/>
        <v>73837.59</v>
      </c>
      <c r="CR48" s="12">
        <f t="shared" si="63"/>
        <v>74437.149999999994</v>
      </c>
      <c r="CS48" s="12">
        <f t="shared" si="63"/>
        <v>75035.78</v>
      </c>
      <c r="CT48" s="12">
        <f t="shared" si="63"/>
        <v>75632.539999999994</v>
      </c>
      <c r="CU48" s="12">
        <f t="shared" si="63"/>
        <v>76225.58</v>
      </c>
      <c r="CV48" s="12">
        <f t="shared" si="63"/>
        <v>76815.820000000007</v>
      </c>
      <c r="CW48" s="12">
        <f t="shared" si="63"/>
        <v>77405.119999999995</v>
      </c>
      <c r="CX48" s="12">
        <f t="shared" si="63"/>
        <v>77991.63</v>
      </c>
      <c r="CY48" s="12">
        <f t="shared" si="63"/>
        <v>81602.06</v>
      </c>
      <c r="CZ48" s="12">
        <f t="shared" si="63"/>
        <v>83373.710000000006</v>
      </c>
      <c r="DA48" s="12">
        <f t="shared" si="63"/>
        <v>85146.29</v>
      </c>
      <c r="DB48" s="12">
        <f t="shared" si="63"/>
        <v>86917</v>
      </c>
      <c r="DC48" s="12">
        <f t="shared" si="63"/>
        <v>88688.65</v>
      </c>
      <c r="DD48" s="12">
        <f t="shared" si="63"/>
        <v>90458.43</v>
      </c>
      <c r="DE48" s="12">
        <f t="shared" si="63"/>
        <v>92228.22</v>
      </c>
      <c r="DF48" s="12">
        <f t="shared" si="63"/>
        <v>93996.13</v>
      </c>
      <c r="DG48" s="12">
        <f t="shared" si="63"/>
        <v>95764.98</v>
      </c>
      <c r="DH48" s="12">
        <f t="shared" si="63"/>
        <v>97531.97</v>
      </c>
      <c r="DI48" s="12">
        <f t="shared" si="63"/>
        <v>99298.95</v>
      </c>
      <c r="DJ48" s="12">
        <f t="shared" si="63"/>
        <v>101069.67</v>
      </c>
      <c r="DK48" s="12">
        <f t="shared" si="63"/>
        <v>103448.34</v>
      </c>
      <c r="DL48" s="12">
        <f t="shared" si="63"/>
        <v>104251.17</v>
      </c>
      <c r="DM48" s="12">
        <f t="shared" si="63"/>
        <v>105051.21</v>
      </c>
      <c r="DN48" s="12">
        <f t="shared" si="63"/>
        <v>105848.45</v>
      </c>
      <c r="DO48" s="12">
        <f t="shared" si="63"/>
        <v>106640.1</v>
      </c>
      <c r="DP48" s="12">
        <f t="shared" si="63"/>
        <v>107428.95</v>
      </c>
      <c r="DQ48" s="12">
        <f t="shared" si="63"/>
        <v>108214.07</v>
      </c>
      <c r="DR48" s="12">
        <f t="shared" si="63"/>
        <v>108995.46</v>
      </c>
      <c r="DS48" s="12">
        <f t="shared" si="63"/>
        <v>109773.12</v>
      </c>
      <c r="DT48" s="12">
        <f t="shared" si="63"/>
        <v>110547.98</v>
      </c>
      <c r="DU48" s="12">
        <f t="shared" si="63"/>
        <v>111319.11</v>
      </c>
      <c r="DV48" s="12">
        <f t="shared" si="63"/>
        <v>112081.85</v>
      </c>
      <c r="DW48" s="12">
        <f>SUM(G48:DV48)</f>
        <v>5272049.5200000005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0</v>
      </c>
      <c r="H49" s="38">
        <f t="shared" ref="H49:BN49" si="64">H47+H48</f>
        <v>0</v>
      </c>
      <c r="I49" s="38">
        <f t="shared" si="64"/>
        <v>0</v>
      </c>
      <c r="J49" s="38">
        <f t="shared" si="64"/>
        <v>0</v>
      </c>
      <c r="K49" s="38">
        <f t="shared" si="64"/>
        <v>0</v>
      </c>
      <c r="L49" s="38">
        <f t="shared" si="64"/>
        <v>0</v>
      </c>
      <c r="M49" s="38">
        <f t="shared" si="64"/>
        <v>0</v>
      </c>
      <c r="N49" s="38">
        <f t="shared" si="64"/>
        <v>0</v>
      </c>
      <c r="O49" s="38">
        <f t="shared" si="64"/>
        <v>0</v>
      </c>
      <c r="P49" s="38">
        <f t="shared" si="64"/>
        <v>0</v>
      </c>
      <c r="Q49" s="38">
        <f t="shared" si="64"/>
        <v>0</v>
      </c>
      <c r="R49" s="38">
        <f t="shared" si="64"/>
        <v>0</v>
      </c>
      <c r="S49" s="38">
        <f t="shared" si="64"/>
        <v>0</v>
      </c>
      <c r="T49" s="38">
        <f t="shared" si="64"/>
        <v>0</v>
      </c>
      <c r="U49" s="38">
        <f t="shared" si="64"/>
        <v>0</v>
      </c>
      <c r="V49" s="38">
        <f t="shared" si="64"/>
        <v>0</v>
      </c>
      <c r="W49" s="38">
        <f t="shared" si="64"/>
        <v>0</v>
      </c>
      <c r="X49" s="38">
        <f t="shared" si="64"/>
        <v>0</v>
      </c>
      <c r="Y49" s="38">
        <f t="shared" si="64"/>
        <v>0</v>
      </c>
      <c r="Z49" s="38">
        <f t="shared" si="64"/>
        <v>0</v>
      </c>
      <c r="AA49" s="38">
        <f t="shared" si="64"/>
        <v>0</v>
      </c>
      <c r="AB49" s="38">
        <f t="shared" si="64"/>
        <v>0</v>
      </c>
      <c r="AC49" s="38">
        <f t="shared" si="64"/>
        <v>0</v>
      </c>
      <c r="AD49" s="38">
        <f t="shared" si="64"/>
        <v>0</v>
      </c>
      <c r="AE49" s="38">
        <f t="shared" si="64"/>
        <v>526.83000000000004</v>
      </c>
      <c r="AF49" s="38">
        <f t="shared" si="64"/>
        <v>1579.56</v>
      </c>
      <c r="AG49" s="38">
        <f t="shared" si="64"/>
        <v>2631.36</v>
      </c>
      <c r="AH49" s="38">
        <f t="shared" si="64"/>
        <v>3684.09</v>
      </c>
      <c r="AI49" s="38">
        <f t="shared" si="64"/>
        <v>4737.76</v>
      </c>
      <c r="AJ49" s="38">
        <f t="shared" si="64"/>
        <v>5789.56</v>
      </c>
      <c r="AK49" s="38">
        <f t="shared" si="64"/>
        <v>6842.29</v>
      </c>
      <c r="AL49" s="38">
        <f t="shared" si="64"/>
        <v>7895.02</v>
      </c>
      <c r="AM49" s="38">
        <f t="shared" si="64"/>
        <v>8947.75</v>
      </c>
      <c r="AN49" s="38">
        <f t="shared" si="64"/>
        <v>10000.48</v>
      </c>
      <c r="AO49" s="38">
        <f t="shared" si="64"/>
        <v>11053.21</v>
      </c>
      <c r="AP49" s="38">
        <f t="shared" si="64"/>
        <v>12105.01</v>
      </c>
      <c r="AQ49" s="38">
        <f t="shared" si="64"/>
        <v>13499.95</v>
      </c>
      <c r="AR49" s="38">
        <f t="shared" si="64"/>
        <v>14471.56</v>
      </c>
      <c r="AS49" s="38">
        <f t="shared" si="64"/>
        <v>15440.37</v>
      </c>
      <c r="AT49" s="38">
        <f t="shared" si="64"/>
        <v>16406.38</v>
      </c>
      <c r="AU49" s="38">
        <f t="shared" si="64"/>
        <v>17371.47</v>
      </c>
      <c r="AV49" s="38">
        <f t="shared" si="64"/>
        <v>18334.68</v>
      </c>
      <c r="AW49" s="38">
        <f t="shared" si="64"/>
        <v>19295.099999999999</v>
      </c>
      <c r="AX49" s="38">
        <f t="shared" si="64"/>
        <v>20251.79</v>
      </c>
      <c r="AY49" s="38">
        <f t="shared" si="64"/>
        <v>21210.34</v>
      </c>
      <c r="AZ49" s="38">
        <f t="shared" si="64"/>
        <v>22163.3</v>
      </c>
      <c r="BA49" s="38">
        <f t="shared" si="64"/>
        <v>23114.400000000001</v>
      </c>
      <c r="BB49" s="38">
        <f t="shared" si="64"/>
        <v>24064.560000000001</v>
      </c>
      <c r="BC49" s="38">
        <f t="shared" si="64"/>
        <v>27529.53</v>
      </c>
      <c r="BD49" s="38">
        <f t="shared" si="64"/>
        <v>28518.86</v>
      </c>
      <c r="BE49" s="38">
        <f t="shared" si="64"/>
        <v>29508.18</v>
      </c>
      <c r="BF49" s="38">
        <f t="shared" si="64"/>
        <v>30495.64</v>
      </c>
      <c r="BG49" s="38">
        <f t="shared" si="64"/>
        <v>31481.24</v>
      </c>
      <c r="BH49" s="38">
        <f t="shared" si="64"/>
        <v>32466.83</v>
      </c>
      <c r="BI49" s="38">
        <f t="shared" si="64"/>
        <v>33450.559999999998</v>
      </c>
      <c r="BJ49" s="38">
        <f t="shared" si="64"/>
        <v>34432.43</v>
      </c>
      <c r="BK49" s="38">
        <f t="shared" si="64"/>
        <v>35413.360000000001</v>
      </c>
      <c r="BL49" s="38">
        <f t="shared" si="64"/>
        <v>36393.360000000001</v>
      </c>
      <c r="BM49" s="38">
        <f t="shared" si="64"/>
        <v>37370.559999999998</v>
      </c>
      <c r="BN49" s="38">
        <f t="shared" si="64"/>
        <v>38350.559999999998</v>
      </c>
      <c r="BO49" s="38">
        <f>BO47+BO48</f>
        <v>40939.03</v>
      </c>
      <c r="BP49" s="38">
        <f t="shared" ref="BP49:DV49" si="65">BP47+BP48</f>
        <v>41868.68</v>
      </c>
      <c r="BQ49" s="38">
        <f t="shared" si="65"/>
        <v>42796.47</v>
      </c>
      <c r="BR49" s="38">
        <f t="shared" si="65"/>
        <v>43723.32</v>
      </c>
      <c r="BS49" s="38">
        <f t="shared" si="65"/>
        <v>44649.24</v>
      </c>
      <c r="BT49" s="38">
        <f t="shared" si="65"/>
        <v>45571.42</v>
      </c>
      <c r="BU49" s="38">
        <f t="shared" si="65"/>
        <v>46493.61</v>
      </c>
      <c r="BV49" s="38">
        <f t="shared" si="65"/>
        <v>47413</v>
      </c>
      <c r="BW49" s="38">
        <f t="shared" si="65"/>
        <v>48332.4</v>
      </c>
      <c r="BX49" s="38">
        <f t="shared" si="65"/>
        <v>49248.99</v>
      </c>
      <c r="BY49" s="38">
        <f t="shared" si="65"/>
        <v>50164.65</v>
      </c>
      <c r="BZ49" s="38">
        <f t="shared" si="65"/>
        <v>51079.38</v>
      </c>
      <c r="CA49" s="38">
        <f t="shared" si="65"/>
        <v>54112.63</v>
      </c>
      <c r="CB49" s="38">
        <f t="shared" si="65"/>
        <v>55439.5</v>
      </c>
      <c r="CC49" s="38">
        <f t="shared" si="65"/>
        <v>56764.5</v>
      </c>
      <c r="CD49" s="38">
        <f t="shared" si="65"/>
        <v>58087.64</v>
      </c>
      <c r="CE49" s="38">
        <f t="shared" si="65"/>
        <v>59409.85</v>
      </c>
      <c r="CF49" s="38">
        <f t="shared" si="65"/>
        <v>60731.13</v>
      </c>
      <c r="CG49" s="38">
        <f t="shared" si="65"/>
        <v>62050.54</v>
      </c>
      <c r="CH49" s="38">
        <f t="shared" si="65"/>
        <v>63368.08</v>
      </c>
      <c r="CI49" s="38">
        <f t="shared" si="65"/>
        <v>64684.7</v>
      </c>
      <c r="CJ49" s="38">
        <f t="shared" si="65"/>
        <v>65999.45</v>
      </c>
      <c r="CK49" s="38">
        <f t="shared" si="65"/>
        <v>67313.259999999995</v>
      </c>
      <c r="CL49" s="38">
        <f t="shared" si="65"/>
        <v>68625.210000000006</v>
      </c>
      <c r="CM49" s="38">
        <f t="shared" si="65"/>
        <v>71412.289999999994</v>
      </c>
      <c r="CN49" s="38">
        <f t="shared" si="65"/>
        <v>72022.11</v>
      </c>
      <c r="CO49" s="38">
        <f t="shared" si="65"/>
        <v>72629.14</v>
      </c>
      <c r="CP49" s="38">
        <f t="shared" si="65"/>
        <v>73234.289999999994</v>
      </c>
      <c r="CQ49" s="38">
        <f t="shared" si="65"/>
        <v>73837.59</v>
      </c>
      <c r="CR49" s="38">
        <f t="shared" si="65"/>
        <v>74437.149999999994</v>
      </c>
      <c r="CS49" s="38">
        <f t="shared" si="65"/>
        <v>75035.78</v>
      </c>
      <c r="CT49" s="38">
        <f t="shared" si="65"/>
        <v>75632.539999999994</v>
      </c>
      <c r="CU49" s="38">
        <f t="shared" si="65"/>
        <v>76225.58</v>
      </c>
      <c r="CV49" s="38">
        <f t="shared" si="65"/>
        <v>76815.820000000007</v>
      </c>
      <c r="CW49" s="38">
        <f t="shared" si="65"/>
        <v>77405.119999999995</v>
      </c>
      <c r="CX49" s="38">
        <f t="shared" si="65"/>
        <v>77991.63</v>
      </c>
      <c r="CY49" s="38">
        <f t="shared" si="65"/>
        <v>81602.06</v>
      </c>
      <c r="CZ49" s="38">
        <f t="shared" si="65"/>
        <v>83373.710000000006</v>
      </c>
      <c r="DA49" s="38">
        <f t="shared" si="65"/>
        <v>85146.29</v>
      </c>
      <c r="DB49" s="38">
        <f t="shared" si="65"/>
        <v>86917</v>
      </c>
      <c r="DC49" s="38">
        <f t="shared" si="65"/>
        <v>88688.65</v>
      </c>
      <c r="DD49" s="38">
        <f t="shared" si="65"/>
        <v>90458.43</v>
      </c>
      <c r="DE49" s="38">
        <f t="shared" si="65"/>
        <v>92228.22</v>
      </c>
      <c r="DF49" s="38">
        <f t="shared" si="65"/>
        <v>93996.13</v>
      </c>
      <c r="DG49" s="38">
        <f t="shared" si="65"/>
        <v>95764.98</v>
      </c>
      <c r="DH49" s="38">
        <f t="shared" si="65"/>
        <v>97531.97</v>
      </c>
      <c r="DI49" s="38">
        <f t="shared" si="65"/>
        <v>99298.95</v>
      </c>
      <c r="DJ49" s="38">
        <f t="shared" si="65"/>
        <v>101069.67</v>
      </c>
      <c r="DK49" s="38">
        <f t="shared" si="65"/>
        <v>103448.34</v>
      </c>
      <c r="DL49" s="38">
        <f t="shared" si="65"/>
        <v>104251.17</v>
      </c>
      <c r="DM49" s="38">
        <f t="shared" si="65"/>
        <v>105051.21</v>
      </c>
      <c r="DN49" s="38">
        <f t="shared" si="65"/>
        <v>105848.45</v>
      </c>
      <c r="DO49" s="38">
        <f t="shared" si="65"/>
        <v>106640.1</v>
      </c>
      <c r="DP49" s="38">
        <f t="shared" si="65"/>
        <v>107428.95</v>
      </c>
      <c r="DQ49" s="38">
        <f t="shared" si="65"/>
        <v>108214.07</v>
      </c>
      <c r="DR49" s="38">
        <f t="shared" si="65"/>
        <v>108995.46</v>
      </c>
      <c r="DS49" s="38">
        <f t="shared" si="65"/>
        <v>109773.12</v>
      </c>
      <c r="DT49" s="38">
        <f t="shared" si="65"/>
        <v>110547.98</v>
      </c>
      <c r="DU49" s="38">
        <f t="shared" si="65"/>
        <v>111319.11</v>
      </c>
      <c r="DV49" s="38">
        <f t="shared" si="65"/>
        <v>112081.85</v>
      </c>
      <c r="DW49" s="15">
        <f>SUM(G49:DV49)</f>
        <v>5272049.5200000005</v>
      </c>
      <c r="EC49" s="72" t="s">
        <v>211</v>
      </c>
      <c r="ED49" s="3">
        <f>ED48</f>
        <v>0</v>
      </c>
      <c r="EE49" s="31">
        <f t="shared" ref="EE49:EE59" si="66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0</v>
      </c>
      <c r="AD50" s="3">
        <f>SUM(S49:AD49)</f>
        <v>0</v>
      </c>
      <c r="AP50" s="3">
        <f>SUM(AE49:AP49)</f>
        <v>75792.92</v>
      </c>
      <c r="BB50" s="3">
        <f>SUM(AQ49:BB49)</f>
        <v>225623.9</v>
      </c>
      <c r="BN50" s="3">
        <f>SUM(BC49:BN49)</f>
        <v>395411.11</v>
      </c>
      <c r="BZ50" s="3">
        <f>SUM(BO49:BZ49)</f>
        <v>552280.18999999994</v>
      </c>
      <c r="CL50" s="3">
        <f>SUM(CA49:CL49)</f>
        <v>736586.48999999987</v>
      </c>
      <c r="CX50" s="3">
        <f>SUM(CM49:CX49)</f>
        <v>896679.04</v>
      </c>
      <c r="DJ50" s="3">
        <f>SUM(CY49:DJ49)</f>
        <v>1096076.0599999998</v>
      </c>
      <c r="DV50" s="3">
        <f>SUM(DK49:DV49)</f>
        <v>1293599.8100000003</v>
      </c>
      <c r="EC50" s="72" t="s">
        <v>212</v>
      </c>
      <c r="ED50" s="3">
        <f t="shared" ref="ED50:ED59" si="67">ED49</f>
        <v>0</v>
      </c>
      <c r="EE50" s="31">
        <f t="shared" si="66"/>
        <v>2.8333333333333335E-3</v>
      </c>
      <c r="EF50" s="3">
        <f t="shared" ref="EF50:EF59" si="68">ROUND((ED49*EE50),0)</f>
        <v>0</v>
      </c>
      <c r="EG50" s="3">
        <f t="shared" ref="EG50:EG59" si="69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67"/>
        <v>0</v>
      </c>
      <c r="EE51" s="31">
        <f t="shared" si="66"/>
        <v>2.8333333333333335E-3</v>
      </c>
      <c r="EF51" s="3">
        <f t="shared" si="68"/>
        <v>0</v>
      </c>
      <c r="EG51" s="3">
        <f t="shared" si="69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0</v>
      </c>
      <c r="AC52" s="3" t="s">
        <v>55</v>
      </c>
      <c r="AD52" s="3">
        <f>SUM(S30:AD30)</f>
        <v>0</v>
      </c>
      <c r="AO52" s="3" t="s">
        <v>55</v>
      </c>
      <c r="AP52" s="3">
        <f>SUM(AE30:AP30)</f>
        <v>81284</v>
      </c>
      <c r="BA52" s="3" t="s">
        <v>55</v>
      </c>
      <c r="BB52" s="3">
        <f>SUM(AQ30:BB30)</f>
        <v>212403</v>
      </c>
      <c r="BM52" s="3" t="s">
        <v>55</v>
      </c>
      <c r="BN52" s="3">
        <f>SUM(BC30:BN30)</f>
        <v>322410</v>
      </c>
      <c r="BY52" s="3" t="s">
        <v>55</v>
      </c>
      <c r="BZ52" s="3">
        <f>SUM(BO30:BZ30)</f>
        <v>435078</v>
      </c>
      <c r="CK52" s="3" t="s">
        <v>55</v>
      </c>
      <c r="CL52" s="3">
        <f>SUM(CA30:CL30)</f>
        <v>571958</v>
      </c>
      <c r="CW52" s="3" t="s">
        <v>55</v>
      </c>
      <c r="CX52" s="3">
        <f>SUM(CM30:CX30)</f>
        <v>675800</v>
      </c>
      <c r="DI52" s="3" t="s">
        <v>55</v>
      </c>
      <c r="DJ52" s="3">
        <f>SUM(CY30:DJ30)</f>
        <v>823088</v>
      </c>
      <c r="DU52" s="3" t="s">
        <v>55</v>
      </c>
      <c r="DV52" s="3">
        <f>SUM(DK30:DV30)</f>
        <v>971287</v>
      </c>
      <c r="EC52" s="72" t="s">
        <v>214</v>
      </c>
      <c r="ED52" s="3">
        <f t="shared" si="67"/>
        <v>0</v>
      </c>
      <c r="EE52" s="31">
        <f t="shared" si="66"/>
        <v>2.8333333333333335E-3</v>
      </c>
      <c r="EF52" s="3">
        <f t="shared" si="68"/>
        <v>0</v>
      </c>
      <c r="EG52" s="3">
        <f t="shared" si="69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0</v>
      </c>
      <c r="AC53" s="3" t="s">
        <v>459</v>
      </c>
      <c r="AD53" s="3">
        <f>SUM(S33:AD34)</f>
        <v>0</v>
      </c>
      <c r="AO53" s="3" t="s">
        <v>459</v>
      </c>
      <c r="AP53" s="3">
        <f>SUM(AE33:AP34)</f>
        <v>0</v>
      </c>
      <c r="BA53" s="3" t="s">
        <v>459</v>
      </c>
      <c r="BB53" s="3">
        <f>SUM(AQ33:BB34)</f>
        <v>26699.729999999996</v>
      </c>
      <c r="BM53" s="3" t="s">
        <v>459</v>
      </c>
      <c r="BN53" s="3">
        <f>SUM(BC33:BN34)</f>
        <v>65904.989999999991</v>
      </c>
      <c r="BY53" s="3" t="s">
        <v>459</v>
      </c>
      <c r="BZ53" s="3">
        <f>SUM(BO33:BZ34)</f>
        <v>100728.74</v>
      </c>
      <c r="CK53" s="3" t="s">
        <v>459</v>
      </c>
      <c r="CL53" s="3">
        <f>SUM(CA33:CL34)</f>
        <v>136693.5</v>
      </c>
      <c r="CW53" s="3" t="s">
        <v>459</v>
      </c>
      <c r="CX53" s="3">
        <f>SUM(CM33:CX34)</f>
        <v>181923.31</v>
      </c>
      <c r="DI53" s="3" t="s">
        <v>459</v>
      </c>
      <c r="DJ53" s="3">
        <f>SUM(CY33:DJ34)</f>
        <v>215566.40999999995</v>
      </c>
      <c r="DU53" s="3" t="s">
        <v>459</v>
      </c>
      <c r="DV53" s="3">
        <f>SUM(DK33:DV34)</f>
        <v>267886.12</v>
      </c>
      <c r="EC53" s="72" t="s">
        <v>215</v>
      </c>
      <c r="ED53" s="3">
        <f t="shared" si="67"/>
        <v>0</v>
      </c>
      <c r="EE53" s="31">
        <f t="shared" si="66"/>
        <v>2.8333333333333335E-3</v>
      </c>
      <c r="EF53" s="3">
        <f t="shared" si="68"/>
        <v>0</v>
      </c>
      <c r="EG53" s="3">
        <f t="shared" si="69"/>
        <v>0</v>
      </c>
    </row>
    <row r="54" spans="1:156" x14ac:dyDescent="0.25">
      <c r="A54" s="9" t="s">
        <v>39</v>
      </c>
      <c r="B54" s="3" t="s">
        <v>1067</v>
      </c>
      <c r="R54" s="3">
        <f>R50-R52-R53</f>
        <v>0</v>
      </c>
      <c r="AD54" s="3">
        <f>AD50-AD52-AD53</f>
        <v>0</v>
      </c>
      <c r="AP54" s="3">
        <f>AP50-AP52-AP53</f>
        <v>-5491.0800000000017</v>
      </c>
      <c r="BB54" s="3">
        <f>BB50-BB52-BB53</f>
        <v>-13478.830000000002</v>
      </c>
      <c r="BN54" s="3">
        <f>BN50-BN52-BN53</f>
        <v>7096.1199999999953</v>
      </c>
      <c r="BZ54" s="3">
        <f>BZ50-BZ52-BZ53</f>
        <v>16473.449999999939</v>
      </c>
      <c r="CL54" s="3">
        <f>CL50-CL52-CL53</f>
        <v>27934.989999999874</v>
      </c>
      <c r="CX54" s="3">
        <f>CX50-CX52-CX53</f>
        <v>38955.73000000004</v>
      </c>
      <c r="DJ54" s="3">
        <f>DJ50-DJ52-DJ53</f>
        <v>57421.649999999878</v>
      </c>
      <c r="DV54" s="3">
        <f>DV50-DV52-DV53</f>
        <v>54426.690000000293</v>
      </c>
      <c r="EC54" s="72" t="s">
        <v>216</v>
      </c>
      <c r="ED54" s="3">
        <f t="shared" si="67"/>
        <v>0</v>
      </c>
      <c r="EE54" s="31">
        <f t="shared" si="66"/>
        <v>2.8333333333333335E-3</v>
      </c>
      <c r="EF54" s="3">
        <f t="shared" si="68"/>
        <v>0</v>
      </c>
      <c r="EG54" s="3">
        <f t="shared" si="69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67"/>
        <v>0</v>
      </c>
      <c r="EE55" s="31">
        <f t="shared" si="66"/>
        <v>2.8333333333333335E-3</v>
      </c>
      <c r="EF55" s="3">
        <f t="shared" si="68"/>
        <v>0</v>
      </c>
      <c r="EG55" s="3">
        <f t="shared" si="69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67"/>
        <v>0</v>
      </c>
      <c r="EE56" s="31">
        <f t="shared" si="66"/>
        <v>2.8333333333333335E-3</v>
      </c>
      <c r="EF56" s="3">
        <f t="shared" si="68"/>
        <v>0</v>
      </c>
      <c r="EG56" s="3">
        <f t="shared" si="69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67"/>
        <v>0</v>
      </c>
      <c r="EE57" s="31">
        <f t="shared" si="66"/>
        <v>2.8333333333333335E-3</v>
      </c>
      <c r="EF57" s="3">
        <f t="shared" si="68"/>
        <v>0</v>
      </c>
      <c r="EG57" s="3">
        <f t="shared" si="69"/>
        <v>0</v>
      </c>
    </row>
    <row r="58" spans="1:156" x14ac:dyDescent="0.25">
      <c r="A58" s="32" t="s">
        <v>661</v>
      </c>
      <c r="B58" s="3" t="s">
        <v>40</v>
      </c>
      <c r="EC58" s="72" t="s">
        <v>220</v>
      </c>
      <c r="ED58" s="3">
        <f t="shared" si="67"/>
        <v>0</v>
      </c>
      <c r="EE58" s="31">
        <f t="shared" si="66"/>
        <v>2.8333333333333335E-3</v>
      </c>
      <c r="EF58" s="3">
        <f t="shared" si="68"/>
        <v>0</v>
      </c>
      <c r="EG58" s="3">
        <f t="shared" si="69"/>
        <v>0</v>
      </c>
    </row>
    <row r="59" spans="1:156" x14ac:dyDescent="0.25">
      <c r="EC59" s="72" t="s">
        <v>221</v>
      </c>
      <c r="ED59" s="3">
        <f t="shared" si="67"/>
        <v>0</v>
      </c>
      <c r="EE59" s="31">
        <f t="shared" si="66"/>
        <v>2.8333333333333335E-3</v>
      </c>
      <c r="EF59" s="3">
        <f t="shared" si="68"/>
        <v>0</v>
      </c>
      <c r="EG59" s="3">
        <f t="shared" si="69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70">EP60</f>
        <v>Oct Y4</v>
      </c>
      <c r="EE60" s="40" t="e">
        <f t="shared" ref="EE60:EE62" si="71">EK60+EQ60+EW60</f>
        <v>#REF!</v>
      </c>
      <c r="EF60" s="31" t="s">
        <v>56</v>
      </c>
      <c r="EG60" s="40">
        <f t="shared" ref="EG60:EH62" si="72">EM60+ES60+EY60</f>
        <v>0</v>
      </c>
      <c r="EH60" s="40">
        <f t="shared" si="72"/>
        <v>0</v>
      </c>
      <c r="EJ60" s="20" t="s">
        <v>350</v>
      </c>
      <c r="EK60" s="40" t="e">
        <f>IF(#REF!="monthly",#REF!/12,0)+EK57</f>
        <v>#REF!</v>
      </c>
      <c r="EL60" s="73">
        <f t="shared" ref="EL60:EL62" si="73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74">EJ60</f>
        <v>Oct Y4</v>
      </c>
      <c r="EQ60" s="40" t="e">
        <f>IF(#REF!="monthly",#REF!/12,0)+EQ57</f>
        <v>#REF!</v>
      </c>
      <c r="ER60" s="73">
        <f t="shared" ref="ER60:ER62" si="75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76">EP60</f>
        <v>Oct Y4</v>
      </c>
      <c r="EW60" s="40" t="e">
        <f>IF(#REF!="monthly",#REF!/12,0)+EW57</f>
        <v>#REF!</v>
      </c>
      <c r="EX60" s="73">
        <f t="shared" ref="EX60:EX62" si="77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70"/>
        <v>Nov Y4</v>
      </c>
      <c r="EE61" s="40" t="e">
        <f t="shared" si="71"/>
        <v>#REF!</v>
      </c>
      <c r="EF61" s="31" t="s">
        <v>56</v>
      </c>
      <c r="EG61" s="40" t="e">
        <f t="shared" si="72"/>
        <v>#REF!</v>
      </c>
      <c r="EH61" s="40" t="e">
        <f t="shared" si="72"/>
        <v>#REF!</v>
      </c>
      <c r="EJ61" s="20" t="s">
        <v>351</v>
      </c>
      <c r="EK61" s="40" t="e">
        <f>IF(#REF!="monthly",#REF!/12,0)+EK60</f>
        <v>#REF!</v>
      </c>
      <c r="EL61" s="73">
        <f t="shared" si="73"/>
        <v>0</v>
      </c>
      <c r="EM61" s="40" t="e">
        <f t="shared" ref="EM61:EM62" si="78">ROUND((EK60*EL61),0)</f>
        <v>#REF!</v>
      </c>
      <c r="EN61" s="40" t="e">
        <f t="shared" ref="EN61:EN62" si="79">ROUND(+EN60+EM61,0)</f>
        <v>#REF!</v>
      </c>
      <c r="EP61" s="20" t="str">
        <f t="shared" si="74"/>
        <v>Nov Y4</v>
      </c>
      <c r="EQ61" s="40" t="e">
        <f>IF(#REF!="monthly",#REF!/12,0)+EQ60</f>
        <v>#REF!</v>
      </c>
      <c r="ER61" s="73">
        <f t="shared" si="75"/>
        <v>0</v>
      </c>
      <c r="ES61" s="40" t="e">
        <f t="shared" ref="ES61:ES62" si="80">ROUND((EQ60*ER61),0)</f>
        <v>#REF!</v>
      </c>
      <c r="ET61" s="40" t="e">
        <f t="shared" ref="ET61:ET62" si="81">ROUND(+ET60+ES61,0)</f>
        <v>#REF!</v>
      </c>
      <c r="EV61" s="20" t="str">
        <f t="shared" si="76"/>
        <v>Nov Y4</v>
      </c>
      <c r="EW61" s="40" t="e">
        <f>IF(#REF!="monthly",#REF!/12,0)+EW60</f>
        <v>#REF!</v>
      </c>
      <c r="EX61" s="73">
        <f t="shared" si="77"/>
        <v>0</v>
      </c>
      <c r="EY61" s="40" t="e">
        <f t="shared" ref="EY61:EY62" si="82">ROUND((EW60*EX61),0)</f>
        <v>#REF!</v>
      </c>
      <c r="EZ61" s="40" t="e">
        <f t="shared" ref="EZ61:EZ62" si="83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70"/>
        <v>Dec Y4</v>
      </c>
      <c r="EE62" s="40" t="e">
        <f t="shared" si="71"/>
        <v>#REF!</v>
      </c>
      <c r="EF62" s="31" t="s">
        <v>56</v>
      </c>
      <c r="EG62" s="40" t="e">
        <f t="shared" si="72"/>
        <v>#REF!</v>
      </c>
      <c r="EH62" s="40" t="e">
        <f t="shared" si="72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73"/>
        <v>0</v>
      </c>
      <c r="EM62" s="40" t="e">
        <f t="shared" si="78"/>
        <v>#REF!</v>
      </c>
      <c r="EN62" s="40" t="e">
        <f t="shared" si="79"/>
        <v>#REF!</v>
      </c>
      <c r="EP62" s="20" t="str">
        <f t="shared" si="74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75"/>
        <v>0</v>
      </c>
      <c r="ES62" s="40" t="e">
        <f t="shared" si="80"/>
        <v>#REF!</v>
      </c>
      <c r="ET62" s="40" t="e">
        <f t="shared" si="81"/>
        <v>#REF!</v>
      </c>
      <c r="EV62" s="20" t="str">
        <f t="shared" si="76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77"/>
        <v>0</v>
      </c>
      <c r="EY62" s="40" t="e">
        <f t="shared" si="82"/>
        <v>#REF!</v>
      </c>
      <c r="EZ62" s="40" t="e">
        <f t="shared" si="83"/>
        <v>#REF!</v>
      </c>
    </row>
    <row r="63" spans="1:156" x14ac:dyDescent="0.25">
      <c r="EC63" s="72" t="s">
        <v>222</v>
      </c>
      <c r="ED63" s="3" t="str">
        <f t="shared" ref="ED63:ED72" si="84">ED62</f>
        <v>Dec Y4</v>
      </c>
      <c r="EE63" s="31">
        <f t="shared" ref="EE63:EE72" si="85">0.034/12</f>
        <v>2.8333333333333335E-3</v>
      </c>
      <c r="EF63" s="3" t="e">
        <f t="shared" ref="EF63:EF72" si="86">ROUND((ED62*EE63),0)</f>
        <v>#VALUE!</v>
      </c>
      <c r="EG63" s="3" t="e">
        <f t="shared" ref="EG63:EG72" si="87">ROUND(+EG62+EF63,0)</f>
        <v>#REF!</v>
      </c>
    </row>
    <row r="64" spans="1:156" x14ac:dyDescent="0.25">
      <c r="EC64" s="72" t="s">
        <v>223</v>
      </c>
      <c r="ED64" s="3" t="str">
        <f t="shared" si="84"/>
        <v>Dec Y4</v>
      </c>
      <c r="EE64" s="31">
        <f t="shared" si="85"/>
        <v>2.8333333333333335E-3</v>
      </c>
      <c r="EF64" s="3" t="e">
        <f t="shared" si="86"/>
        <v>#VALUE!</v>
      </c>
      <c r="EG64" s="3" t="e">
        <f t="shared" si="87"/>
        <v>#REF!</v>
      </c>
    </row>
    <row r="65" spans="133:140" x14ac:dyDescent="0.25">
      <c r="EC65" s="72" t="s">
        <v>224</v>
      </c>
      <c r="ED65" s="3" t="str">
        <f t="shared" si="84"/>
        <v>Dec Y4</v>
      </c>
      <c r="EE65" s="31">
        <f t="shared" si="85"/>
        <v>2.8333333333333335E-3</v>
      </c>
      <c r="EF65" s="3" t="e">
        <f t="shared" si="86"/>
        <v>#VALUE!</v>
      </c>
      <c r="EG65" s="3" t="e">
        <f t="shared" si="87"/>
        <v>#REF!</v>
      </c>
    </row>
    <row r="66" spans="133:140" x14ac:dyDescent="0.25">
      <c r="EC66" s="72" t="s">
        <v>225</v>
      </c>
      <c r="ED66" s="3" t="str">
        <f t="shared" si="84"/>
        <v>Dec Y4</v>
      </c>
      <c r="EE66" s="31">
        <f t="shared" si="85"/>
        <v>2.8333333333333335E-3</v>
      </c>
      <c r="EF66" s="3" t="e">
        <f t="shared" si="86"/>
        <v>#VALUE!</v>
      </c>
      <c r="EG66" s="3" t="e">
        <f t="shared" si="87"/>
        <v>#REF!</v>
      </c>
    </row>
    <row r="67" spans="133:140" x14ac:dyDescent="0.25">
      <c r="EC67" s="72" t="s">
        <v>226</v>
      </c>
      <c r="ED67" s="3" t="str">
        <f t="shared" si="84"/>
        <v>Dec Y4</v>
      </c>
      <c r="EE67" s="31">
        <f t="shared" si="85"/>
        <v>2.8333333333333335E-3</v>
      </c>
      <c r="EF67" s="3" t="e">
        <f t="shared" si="86"/>
        <v>#VALUE!</v>
      </c>
      <c r="EG67" s="3" t="e">
        <f t="shared" si="87"/>
        <v>#REF!</v>
      </c>
    </row>
    <row r="68" spans="133:140" x14ac:dyDescent="0.25">
      <c r="EC68" s="72" t="s">
        <v>227</v>
      </c>
      <c r="ED68" s="3" t="str">
        <f t="shared" si="84"/>
        <v>Dec Y4</v>
      </c>
      <c r="EE68" s="31">
        <f t="shared" si="85"/>
        <v>2.8333333333333335E-3</v>
      </c>
      <c r="EF68" s="3" t="e">
        <f t="shared" si="86"/>
        <v>#VALUE!</v>
      </c>
      <c r="EG68" s="3" t="e">
        <f t="shared" si="87"/>
        <v>#REF!</v>
      </c>
    </row>
    <row r="69" spans="133:140" x14ac:dyDescent="0.25">
      <c r="EC69" s="72" t="s">
        <v>228</v>
      </c>
      <c r="ED69" s="3" t="str">
        <f t="shared" si="84"/>
        <v>Dec Y4</v>
      </c>
      <c r="EE69" s="31">
        <f t="shared" si="85"/>
        <v>2.8333333333333335E-3</v>
      </c>
      <c r="EF69" s="3" t="e">
        <f t="shared" si="86"/>
        <v>#VALUE!</v>
      </c>
      <c r="EG69" s="3" t="e">
        <f t="shared" si="87"/>
        <v>#REF!</v>
      </c>
    </row>
    <row r="70" spans="133:140" x14ac:dyDescent="0.25">
      <c r="EC70" s="72" t="s">
        <v>229</v>
      </c>
      <c r="ED70" s="3" t="str">
        <f t="shared" si="84"/>
        <v>Dec Y4</v>
      </c>
      <c r="EE70" s="31">
        <f t="shared" si="85"/>
        <v>2.8333333333333335E-3</v>
      </c>
      <c r="EF70" s="3" t="e">
        <f t="shared" si="86"/>
        <v>#VALUE!</v>
      </c>
      <c r="EG70" s="3" t="e">
        <f t="shared" si="87"/>
        <v>#REF!</v>
      </c>
    </row>
    <row r="71" spans="133:140" x14ac:dyDescent="0.25">
      <c r="EC71" s="72" t="s">
        <v>230</v>
      </c>
      <c r="ED71" s="3" t="str">
        <f t="shared" si="84"/>
        <v>Dec Y4</v>
      </c>
      <c r="EE71" s="31">
        <f t="shared" si="85"/>
        <v>2.8333333333333335E-3</v>
      </c>
      <c r="EF71" s="3" t="e">
        <f t="shared" si="86"/>
        <v>#VALUE!</v>
      </c>
      <c r="EG71" s="3" t="e">
        <f t="shared" si="87"/>
        <v>#REF!</v>
      </c>
    </row>
    <row r="72" spans="133:140" x14ac:dyDescent="0.25">
      <c r="EC72" s="72" t="s">
        <v>231</v>
      </c>
      <c r="ED72" s="3" t="str">
        <f t="shared" si="84"/>
        <v>Dec Y4</v>
      </c>
      <c r="EE72" s="31">
        <f t="shared" si="85"/>
        <v>2.8333333333333335E-3</v>
      </c>
      <c r="EF72" s="3" t="e">
        <f t="shared" si="86"/>
        <v>#VALUE!</v>
      </c>
      <c r="EG72" s="3" t="e">
        <f t="shared" si="87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88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89">ED75</f>
        <v>Dec Y4</v>
      </c>
      <c r="EE76" s="31">
        <f t="shared" si="88"/>
        <v>2.8333333333333335E-3</v>
      </c>
      <c r="EF76" s="3" t="e">
        <f t="shared" ref="EF76:EF85" si="90">ROUND((ED75*EE76),0)</f>
        <v>#VALUE!</v>
      </c>
      <c r="EG76" s="3" t="e">
        <f t="shared" ref="EG76:EG85" si="91">ROUND(+EG75+EF76,0)</f>
        <v>#REF!</v>
      </c>
    </row>
    <row r="77" spans="133:140" x14ac:dyDescent="0.25">
      <c r="EC77" s="72" t="s">
        <v>236</v>
      </c>
      <c r="ED77" s="3" t="str">
        <f t="shared" si="89"/>
        <v>Dec Y4</v>
      </c>
      <c r="EE77" s="31">
        <f t="shared" si="88"/>
        <v>2.8333333333333335E-3</v>
      </c>
      <c r="EF77" s="3" t="e">
        <f t="shared" si="90"/>
        <v>#VALUE!</v>
      </c>
      <c r="EG77" s="3" t="e">
        <f t="shared" si="91"/>
        <v>#REF!</v>
      </c>
    </row>
    <row r="78" spans="133:140" x14ac:dyDescent="0.25">
      <c r="EC78" s="72" t="s">
        <v>237</v>
      </c>
      <c r="ED78" s="3" t="str">
        <f t="shared" si="89"/>
        <v>Dec Y4</v>
      </c>
      <c r="EE78" s="31">
        <f t="shared" si="88"/>
        <v>2.8333333333333335E-3</v>
      </c>
      <c r="EF78" s="3" t="e">
        <f t="shared" si="90"/>
        <v>#VALUE!</v>
      </c>
      <c r="EG78" s="3" t="e">
        <f t="shared" si="91"/>
        <v>#REF!</v>
      </c>
    </row>
    <row r="79" spans="133:140" x14ac:dyDescent="0.25">
      <c r="EC79" s="72" t="s">
        <v>238</v>
      </c>
      <c r="ED79" s="3" t="str">
        <f t="shared" si="89"/>
        <v>Dec Y4</v>
      </c>
      <c r="EE79" s="31">
        <f t="shared" si="88"/>
        <v>2.8333333333333335E-3</v>
      </c>
      <c r="EF79" s="3" t="e">
        <f t="shared" si="90"/>
        <v>#VALUE!</v>
      </c>
      <c r="EG79" s="3" t="e">
        <f t="shared" si="91"/>
        <v>#REF!</v>
      </c>
    </row>
    <row r="80" spans="133:140" x14ac:dyDescent="0.25">
      <c r="EC80" s="72" t="s">
        <v>239</v>
      </c>
      <c r="ED80" s="3" t="str">
        <f t="shared" si="89"/>
        <v>Dec Y4</v>
      </c>
      <c r="EE80" s="31">
        <f t="shared" si="88"/>
        <v>2.8333333333333335E-3</v>
      </c>
      <c r="EF80" s="3" t="e">
        <f t="shared" si="90"/>
        <v>#VALUE!</v>
      </c>
      <c r="EG80" s="3" t="e">
        <f t="shared" si="91"/>
        <v>#REF!</v>
      </c>
    </row>
    <row r="81" spans="133:140" x14ac:dyDescent="0.25">
      <c r="EC81" s="72" t="s">
        <v>240</v>
      </c>
      <c r="ED81" s="3" t="str">
        <f t="shared" si="89"/>
        <v>Dec Y4</v>
      </c>
      <c r="EE81" s="31">
        <f t="shared" si="88"/>
        <v>2.8333333333333335E-3</v>
      </c>
      <c r="EF81" s="3" t="e">
        <f t="shared" si="90"/>
        <v>#VALUE!</v>
      </c>
      <c r="EG81" s="3" t="e">
        <f t="shared" si="91"/>
        <v>#REF!</v>
      </c>
    </row>
    <row r="82" spans="133:140" x14ac:dyDescent="0.25">
      <c r="EC82" s="72" t="s">
        <v>241</v>
      </c>
      <c r="ED82" s="3" t="str">
        <f t="shared" si="89"/>
        <v>Dec Y4</v>
      </c>
      <c r="EE82" s="31">
        <f t="shared" si="88"/>
        <v>2.8333333333333335E-3</v>
      </c>
      <c r="EF82" s="3" t="e">
        <f t="shared" si="90"/>
        <v>#VALUE!</v>
      </c>
      <c r="EG82" s="3" t="e">
        <f t="shared" si="91"/>
        <v>#REF!</v>
      </c>
    </row>
    <row r="83" spans="133:140" x14ac:dyDescent="0.25">
      <c r="EC83" s="72" t="s">
        <v>242</v>
      </c>
      <c r="ED83" s="3" t="str">
        <f t="shared" si="89"/>
        <v>Dec Y4</v>
      </c>
      <c r="EE83" s="31">
        <f t="shared" si="88"/>
        <v>2.8333333333333335E-3</v>
      </c>
      <c r="EF83" s="3" t="e">
        <f t="shared" si="90"/>
        <v>#VALUE!</v>
      </c>
      <c r="EG83" s="3" t="e">
        <f t="shared" si="91"/>
        <v>#REF!</v>
      </c>
    </row>
    <row r="84" spans="133:140" x14ac:dyDescent="0.25">
      <c r="EC84" s="72" t="s">
        <v>243</v>
      </c>
      <c r="ED84" s="3" t="str">
        <f t="shared" si="89"/>
        <v>Dec Y4</v>
      </c>
      <c r="EE84" s="31">
        <f t="shared" si="88"/>
        <v>2.8333333333333335E-3</v>
      </c>
      <c r="EF84" s="3" t="e">
        <f t="shared" si="90"/>
        <v>#VALUE!</v>
      </c>
      <c r="EG84" s="3" t="e">
        <f t="shared" si="91"/>
        <v>#REF!</v>
      </c>
    </row>
    <row r="85" spans="133:140" x14ac:dyDescent="0.25">
      <c r="EC85" s="72" t="s">
        <v>244</v>
      </c>
      <c r="ED85" s="3" t="str">
        <f t="shared" si="89"/>
        <v>Dec Y4</v>
      </c>
      <c r="EE85" s="31">
        <f t="shared" si="88"/>
        <v>2.8333333333333335E-3</v>
      </c>
      <c r="EF85" s="3" t="e">
        <f t="shared" si="90"/>
        <v>#VALUE!</v>
      </c>
      <c r="EG85" s="3" t="e">
        <f t="shared" si="91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92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93">ED88</f>
        <v>Dec Y4</v>
      </c>
      <c r="EE89" s="31">
        <f t="shared" si="92"/>
        <v>2.8333333333333335E-3</v>
      </c>
      <c r="EF89" s="3" t="e">
        <f t="shared" ref="EF89:EF98" si="94">ROUND((ED88*EE89),0)</f>
        <v>#VALUE!</v>
      </c>
      <c r="EG89" s="3" t="e">
        <f t="shared" ref="EG89:EG98" si="95">ROUND(+EG88+EF89,0)</f>
        <v>#REF!</v>
      </c>
    </row>
    <row r="90" spans="133:140" x14ac:dyDescent="0.25">
      <c r="EC90" s="72" t="s">
        <v>248</v>
      </c>
      <c r="ED90" s="3" t="str">
        <f t="shared" si="93"/>
        <v>Dec Y4</v>
      </c>
      <c r="EE90" s="31">
        <f t="shared" si="92"/>
        <v>2.8333333333333335E-3</v>
      </c>
      <c r="EF90" s="3" t="e">
        <f t="shared" si="94"/>
        <v>#VALUE!</v>
      </c>
      <c r="EG90" s="3" t="e">
        <f t="shared" si="95"/>
        <v>#REF!</v>
      </c>
    </row>
    <row r="91" spans="133:140" x14ac:dyDescent="0.25">
      <c r="EC91" s="72" t="s">
        <v>249</v>
      </c>
      <c r="ED91" s="3" t="str">
        <f t="shared" si="93"/>
        <v>Dec Y4</v>
      </c>
      <c r="EE91" s="31">
        <f t="shared" si="92"/>
        <v>2.8333333333333335E-3</v>
      </c>
      <c r="EF91" s="3" t="e">
        <f t="shared" si="94"/>
        <v>#VALUE!</v>
      </c>
      <c r="EG91" s="3" t="e">
        <f t="shared" si="95"/>
        <v>#REF!</v>
      </c>
    </row>
    <row r="92" spans="133:140" x14ac:dyDescent="0.25">
      <c r="EC92" s="72" t="s">
        <v>250</v>
      </c>
      <c r="ED92" s="3" t="str">
        <f t="shared" si="93"/>
        <v>Dec Y4</v>
      </c>
      <c r="EE92" s="31">
        <f t="shared" si="92"/>
        <v>2.8333333333333335E-3</v>
      </c>
      <c r="EF92" s="3" t="e">
        <f t="shared" si="94"/>
        <v>#VALUE!</v>
      </c>
      <c r="EG92" s="3" t="e">
        <f t="shared" si="95"/>
        <v>#REF!</v>
      </c>
    </row>
    <row r="93" spans="133:140" x14ac:dyDescent="0.25">
      <c r="EC93" s="72" t="s">
        <v>251</v>
      </c>
      <c r="ED93" s="3" t="str">
        <f t="shared" si="93"/>
        <v>Dec Y4</v>
      </c>
      <c r="EE93" s="31">
        <f t="shared" si="92"/>
        <v>2.8333333333333335E-3</v>
      </c>
      <c r="EF93" s="3" t="e">
        <f t="shared" si="94"/>
        <v>#VALUE!</v>
      </c>
      <c r="EG93" s="3" t="e">
        <f t="shared" si="95"/>
        <v>#REF!</v>
      </c>
    </row>
    <row r="94" spans="133:140" x14ac:dyDescent="0.25">
      <c r="EC94" s="72" t="s">
        <v>252</v>
      </c>
      <c r="ED94" s="3" t="str">
        <f t="shared" si="93"/>
        <v>Dec Y4</v>
      </c>
      <c r="EE94" s="31">
        <f t="shared" si="92"/>
        <v>2.8333333333333335E-3</v>
      </c>
      <c r="EF94" s="3" t="e">
        <f t="shared" si="94"/>
        <v>#VALUE!</v>
      </c>
      <c r="EG94" s="3" t="e">
        <f t="shared" si="95"/>
        <v>#REF!</v>
      </c>
    </row>
    <row r="95" spans="133:140" x14ac:dyDescent="0.25">
      <c r="EC95" s="72" t="s">
        <v>253</v>
      </c>
      <c r="ED95" s="3" t="str">
        <f t="shared" si="93"/>
        <v>Dec Y4</v>
      </c>
      <c r="EE95" s="31">
        <f t="shared" si="92"/>
        <v>2.8333333333333335E-3</v>
      </c>
      <c r="EF95" s="3" t="e">
        <f t="shared" si="94"/>
        <v>#VALUE!</v>
      </c>
      <c r="EG95" s="3" t="e">
        <f t="shared" si="95"/>
        <v>#REF!</v>
      </c>
    </row>
    <row r="96" spans="133:140" x14ac:dyDescent="0.25">
      <c r="EC96" s="72" t="s">
        <v>254</v>
      </c>
      <c r="ED96" s="3" t="str">
        <f t="shared" si="93"/>
        <v>Dec Y4</v>
      </c>
      <c r="EE96" s="31">
        <f t="shared" si="92"/>
        <v>2.8333333333333335E-3</v>
      </c>
      <c r="EF96" s="3" t="e">
        <f t="shared" si="94"/>
        <v>#VALUE!</v>
      </c>
      <c r="EG96" s="3" t="e">
        <f t="shared" si="95"/>
        <v>#REF!</v>
      </c>
    </row>
    <row r="97" spans="133:140" x14ac:dyDescent="0.25">
      <c r="EC97" s="72" t="s">
        <v>255</v>
      </c>
      <c r="ED97" s="3" t="str">
        <f t="shared" si="93"/>
        <v>Dec Y4</v>
      </c>
      <c r="EE97" s="31">
        <f t="shared" si="92"/>
        <v>2.8333333333333335E-3</v>
      </c>
      <c r="EF97" s="3" t="e">
        <f t="shared" si="94"/>
        <v>#VALUE!</v>
      </c>
      <c r="EG97" s="3" t="e">
        <f t="shared" si="95"/>
        <v>#REF!</v>
      </c>
    </row>
    <row r="98" spans="133:140" x14ac:dyDescent="0.25">
      <c r="EC98" s="72" t="s">
        <v>256</v>
      </c>
      <c r="ED98" s="3" t="str">
        <f t="shared" si="93"/>
        <v>Dec Y4</v>
      </c>
      <c r="EE98" s="31">
        <f t="shared" si="92"/>
        <v>2.8333333333333335E-3</v>
      </c>
      <c r="EF98" s="3" t="e">
        <f t="shared" si="94"/>
        <v>#VALUE!</v>
      </c>
      <c r="EG98" s="3" t="e">
        <f t="shared" si="95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96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97">ED101</f>
        <v>Dec Y4</v>
      </c>
      <c r="EE102" s="31">
        <f t="shared" si="96"/>
        <v>2.8333333333333335E-3</v>
      </c>
      <c r="EF102" s="3" t="e">
        <f t="shared" ref="EF102:EF111" si="98">ROUND((ED101*EE102),0)</f>
        <v>#VALUE!</v>
      </c>
      <c r="EG102" s="3" t="e">
        <f t="shared" ref="EG102:EG111" si="99">ROUND(+EG101+EF102,0)</f>
        <v>#REF!</v>
      </c>
    </row>
    <row r="103" spans="133:140" x14ac:dyDescent="0.25">
      <c r="EC103" s="72" t="s">
        <v>260</v>
      </c>
      <c r="ED103" s="3" t="str">
        <f t="shared" si="97"/>
        <v>Dec Y4</v>
      </c>
      <c r="EE103" s="31">
        <f t="shared" si="96"/>
        <v>2.8333333333333335E-3</v>
      </c>
      <c r="EF103" s="3" t="e">
        <f t="shared" si="98"/>
        <v>#VALUE!</v>
      </c>
      <c r="EG103" s="3" t="e">
        <f t="shared" si="99"/>
        <v>#REF!</v>
      </c>
    </row>
    <row r="104" spans="133:140" x14ac:dyDescent="0.25">
      <c r="EC104" s="72" t="s">
        <v>261</v>
      </c>
      <c r="ED104" s="3" t="str">
        <f t="shared" si="97"/>
        <v>Dec Y4</v>
      </c>
      <c r="EE104" s="31">
        <f t="shared" si="96"/>
        <v>2.8333333333333335E-3</v>
      </c>
      <c r="EF104" s="3" t="e">
        <f t="shared" si="98"/>
        <v>#VALUE!</v>
      </c>
      <c r="EG104" s="3" t="e">
        <f t="shared" si="99"/>
        <v>#REF!</v>
      </c>
    </row>
    <row r="105" spans="133:140" x14ac:dyDescent="0.25">
      <c r="EC105" s="72" t="s">
        <v>262</v>
      </c>
      <c r="ED105" s="3" t="str">
        <f t="shared" si="97"/>
        <v>Dec Y4</v>
      </c>
      <c r="EE105" s="31">
        <f t="shared" si="96"/>
        <v>2.8333333333333335E-3</v>
      </c>
      <c r="EF105" s="3" t="e">
        <f t="shared" si="98"/>
        <v>#VALUE!</v>
      </c>
      <c r="EG105" s="3" t="e">
        <f t="shared" si="99"/>
        <v>#REF!</v>
      </c>
    </row>
    <row r="106" spans="133:140" x14ac:dyDescent="0.25">
      <c r="EC106" s="72" t="s">
        <v>263</v>
      </c>
      <c r="ED106" s="3" t="str">
        <f t="shared" si="97"/>
        <v>Dec Y4</v>
      </c>
      <c r="EE106" s="31">
        <f t="shared" si="96"/>
        <v>2.8333333333333335E-3</v>
      </c>
      <c r="EF106" s="3" t="e">
        <f t="shared" si="98"/>
        <v>#VALUE!</v>
      </c>
      <c r="EG106" s="3" t="e">
        <f t="shared" si="99"/>
        <v>#REF!</v>
      </c>
    </row>
    <row r="107" spans="133:140" x14ac:dyDescent="0.25">
      <c r="EC107" s="72" t="s">
        <v>264</v>
      </c>
      <c r="ED107" s="3" t="str">
        <f t="shared" si="97"/>
        <v>Dec Y4</v>
      </c>
      <c r="EE107" s="31">
        <f t="shared" si="96"/>
        <v>2.8333333333333335E-3</v>
      </c>
      <c r="EF107" s="3" t="e">
        <f t="shared" si="98"/>
        <v>#VALUE!</v>
      </c>
      <c r="EG107" s="3" t="e">
        <f t="shared" si="99"/>
        <v>#REF!</v>
      </c>
    </row>
    <row r="108" spans="133:140" x14ac:dyDescent="0.25">
      <c r="EC108" s="72" t="s">
        <v>265</v>
      </c>
      <c r="ED108" s="3" t="str">
        <f t="shared" si="97"/>
        <v>Dec Y4</v>
      </c>
      <c r="EE108" s="31">
        <f t="shared" si="96"/>
        <v>2.8333333333333335E-3</v>
      </c>
      <c r="EF108" s="3" t="e">
        <f t="shared" si="98"/>
        <v>#VALUE!</v>
      </c>
      <c r="EG108" s="3" t="e">
        <f t="shared" si="99"/>
        <v>#REF!</v>
      </c>
    </row>
    <row r="109" spans="133:140" x14ac:dyDescent="0.25">
      <c r="EC109" s="72" t="s">
        <v>266</v>
      </c>
      <c r="ED109" s="3" t="str">
        <f t="shared" si="97"/>
        <v>Dec Y4</v>
      </c>
      <c r="EE109" s="31">
        <f t="shared" si="96"/>
        <v>2.8333333333333335E-3</v>
      </c>
      <c r="EF109" s="3" t="e">
        <f t="shared" si="98"/>
        <v>#VALUE!</v>
      </c>
      <c r="EG109" s="3" t="e">
        <f t="shared" si="99"/>
        <v>#REF!</v>
      </c>
    </row>
    <row r="110" spans="133:140" x14ac:dyDescent="0.25">
      <c r="EC110" s="72" t="s">
        <v>267</v>
      </c>
      <c r="ED110" s="3" t="str">
        <f t="shared" si="97"/>
        <v>Dec Y4</v>
      </c>
      <c r="EE110" s="31">
        <f t="shared" si="96"/>
        <v>2.8333333333333335E-3</v>
      </c>
      <c r="EF110" s="3" t="e">
        <f t="shared" si="98"/>
        <v>#VALUE!</v>
      </c>
      <c r="EG110" s="3" t="e">
        <f t="shared" si="99"/>
        <v>#REF!</v>
      </c>
    </row>
    <row r="111" spans="133:140" x14ac:dyDescent="0.25">
      <c r="EC111" s="72" t="s">
        <v>268</v>
      </c>
      <c r="ED111" s="3" t="str">
        <f t="shared" si="97"/>
        <v>Dec Y4</v>
      </c>
      <c r="EE111" s="31">
        <f t="shared" si="96"/>
        <v>2.8333333333333335E-3</v>
      </c>
      <c r="EF111" s="3" t="e">
        <f t="shared" si="98"/>
        <v>#VALUE!</v>
      </c>
      <c r="EG111" s="3" t="e">
        <f t="shared" si="99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100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101">ED114</f>
        <v>Dec Y4</v>
      </c>
      <c r="EE115" s="31">
        <f t="shared" si="100"/>
        <v>2.8333333333333335E-3</v>
      </c>
      <c r="EF115" s="3" t="e">
        <f t="shared" ref="EF115:EF124" si="102">ROUND((ED114*EE115),0)</f>
        <v>#VALUE!</v>
      </c>
      <c r="EG115" s="3" t="e">
        <f t="shared" ref="EG115:EG124" si="103">ROUND(+EG114+EF115,0)</f>
        <v>#REF!</v>
      </c>
    </row>
    <row r="116" spans="133:140" x14ac:dyDescent="0.25">
      <c r="EC116" s="72" t="s">
        <v>272</v>
      </c>
      <c r="ED116" s="3" t="str">
        <f t="shared" si="101"/>
        <v>Dec Y4</v>
      </c>
      <c r="EE116" s="31">
        <f t="shared" si="100"/>
        <v>2.8333333333333335E-3</v>
      </c>
      <c r="EF116" s="3" t="e">
        <f t="shared" si="102"/>
        <v>#VALUE!</v>
      </c>
      <c r="EG116" s="3" t="e">
        <f t="shared" si="103"/>
        <v>#REF!</v>
      </c>
    </row>
    <row r="117" spans="133:140" x14ac:dyDescent="0.25">
      <c r="EC117" s="72" t="s">
        <v>273</v>
      </c>
      <c r="ED117" s="3" t="str">
        <f t="shared" si="101"/>
        <v>Dec Y4</v>
      </c>
      <c r="EE117" s="31">
        <f t="shared" si="100"/>
        <v>2.8333333333333335E-3</v>
      </c>
      <c r="EF117" s="3" t="e">
        <f t="shared" si="102"/>
        <v>#VALUE!</v>
      </c>
      <c r="EG117" s="3" t="e">
        <f t="shared" si="103"/>
        <v>#REF!</v>
      </c>
    </row>
    <row r="118" spans="133:140" x14ac:dyDescent="0.25">
      <c r="EC118" s="72" t="s">
        <v>274</v>
      </c>
      <c r="ED118" s="3" t="str">
        <f t="shared" si="101"/>
        <v>Dec Y4</v>
      </c>
      <c r="EE118" s="31">
        <f t="shared" si="100"/>
        <v>2.8333333333333335E-3</v>
      </c>
      <c r="EF118" s="3" t="e">
        <f t="shared" si="102"/>
        <v>#VALUE!</v>
      </c>
      <c r="EG118" s="3" t="e">
        <f t="shared" si="103"/>
        <v>#REF!</v>
      </c>
    </row>
    <row r="119" spans="133:140" x14ac:dyDescent="0.25">
      <c r="EC119" s="72" t="s">
        <v>275</v>
      </c>
      <c r="ED119" s="3" t="str">
        <f t="shared" si="101"/>
        <v>Dec Y4</v>
      </c>
      <c r="EE119" s="31">
        <f t="shared" si="100"/>
        <v>2.8333333333333335E-3</v>
      </c>
      <c r="EF119" s="3" t="e">
        <f t="shared" si="102"/>
        <v>#VALUE!</v>
      </c>
      <c r="EG119" s="3" t="e">
        <f t="shared" si="103"/>
        <v>#REF!</v>
      </c>
    </row>
    <row r="120" spans="133:140" x14ac:dyDescent="0.25">
      <c r="EC120" s="72" t="s">
        <v>276</v>
      </c>
      <c r="ED120" s="3" t="str">
        <f t="shared" si="101"/>
        <v>Dec Y4</v>
      </c>
      <c r="EE120" s="31">
        <f t="shared" si="100"/>
        <v>2.8333333333333335E-3</v>
      </c>
      <c r="EF120" s="3" t="e">
        <f t="shared" si="102"/>
        <v>#VALUE!</v>
      </c>
      <c r="EG120" s="3" t="e">
        <f t="shared" si="103"/>
        <v>#REF!</v>
      </c>
    </row>
    <row r="121" spans="133:140" x14ac:dyDescent="0.25">
      <c r="EC121" s="72" t="s">
        <v>277</v>
      </c>
      <c r="ED121" s="3" t="str">
        <f t="shared" si="101"/>
        <v>Dec Y4</v>
      </c>
      <c r="EE121" s="31">
        <f t="shared" si="100"/>
        <v>2.8333333333333335E-3</v>
      </c>
      <c r="EF121" s="3" t="e">
        <f t="shared" si="102"/>
        <v>#VALUE!</v>
      </c>
      <c r="EG121" s="3" t="e">
        <f t="shared" si="103"/>
        <v>#REF!</v>
      </c>
    </row>
    <row r="122" spans="133:140" x14ac:dyDescent="0.25">
      <c r="EC122" s="72" t="s">
        <v>278</v>
      </c>
      <c r="ED122" s="3" t="str">
        <f t="shared" si="101"/>
        <v>Dec Y4</v>
      </c>
      <c r="EE122" s="31">
        <f t="shared" si="100"/>
        <v>2.8333333333333335E-3</v>
      </c>
      <c r="EF122" s="3" t="e">
        <f t="shared" si="102"/>
        <v>#VALUE!</v>
      </c>
      <c r="EG122" s="3" t="e">
        <f t="shared" si="103"/>
        <v>#REF!</v>
      </c>
    </row>
    <row r="123" spans="133:140" x14ac:dyDescent="0.25">
      <c r="EC123" s="72" t="s">
        <v>279</v>
      </c>
      <c r="ED123" s="3" t="str">
        <f t="shared" si="101"/>
        <v>Dec Y4</v>
      </c>
      <c r="EE123" s="31">
        <f t="shared" si="100"/>
        <v>2.8333333333333335E-3</v>
      </c>
      <c r="EF123" s="3" t="e">
        <f t="shared" si="102"/>
        <v>#VALUE!</v>
      </c>
      <c r="EG123" s="3" t="e">
        <f t="shared" si="103"/>
        <v>#REF!</v>
      </c>
    </row>
    <row r="124" spans="133:140" x14ac:dyDescent="0.25">
      <c r="EC124" s="72" t="s">
        <v>280</v>
      </c>
      <c r="ED124" s="3" t="str">
        <f t="shared" si="101"/>
        <v>Dec Y4</v>
      </c>
      <c r="EE124" s="31">
        <f t="shared" si="100"/>
        <v>2.8333333333333335E-3</v>
      </c>
      <c r="EF124" s="3" t="e">
        <f t="shared" si="102"/>
        <v>#VALUE!</v>
      </c>
      <c r="EG124" s="3" t="e">
        <f t="shared" si="103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104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105">ED127</f>
        <v>Dec Y4</v>
      </c>
      <c r="EE128" s="31">
        <f t="shared" si="104"/>
        <v>2.8333333333333335E-3</v>
      </c>
      <c r="EF128" s="3" t="e">
        <f t="shared" ref="EF128:EF137" si="106">ROUND((ED127*EE128),0)</f>
        <v>#VALUE!</v>
      </c>
      <c r="EG128" s="3" t="e">
        <f t="shared" ref="EG128:EG137" si="107">ROUND(+EG127+EF128,0)</f>
        <v>#REF!</v>
      </c>
    </row>
    <row r="129" spans="133:140" x14ac:dyDescent="0.25">
      <c r="EC129" s="72" t="s">
        <v>284</v>
      </c>
      <c r="ED129" s="3" t="str">
        <f t="shared" si="105"/>
        <v>Dec Y4</v>
      </c>
      <c r="EE129" s="31">
        <f t="shared" si="104"/>
        <v>2.8333333333333335E-3</v>
      </c>
      <c r="EF129" s="3" t="e">
        <f t="shared" si="106"/>
        <v>#VALUE!</v>
      </c>
      <c r="EG129" s="3" t="e">
        <f t="shared" si="107"/>
        <v>#REF!</v>
      </c>
    </row>
    <row r="130" spans="133:140" x14ac:dyDescent="0.25">
      <c r="EC130" s="72" t="s">
        <v>285</v>
      </c>
      <c r="ED130" s="3" t="str">
        <f t="shared" si="105"/>
        <v>Dec Y4</v>
      </c>
      <c r="EE130" s="31">
        <f t="shared" si="104"/>
        <v>2.8333333333333335E-3</v>
      </c>
      <c r="EF130" s="3" t="e">
        <f t="shared" si="106"/>
        <v>#VALUE!</v>
      </c>
      <c r="EG130" s="3" t="e">
        <f t="shared" si="107"/>
        <v>#REF!</v>
      </c>
    </row>
    <row r="131" spans="133:140" x14ac:dyDescent="0.25">
      <c r="EC131" s="72" t="s">
        <v>286</v>
      </c>
      <c r="ED131" s="3" t="str">
        <f t="shared" si="105"/>
        <v>Dec Y4</v>
      </c>
      <c r="EE131" s="31">
        <f t="shared" si="104"/>
        <v>2.8333333333333335E-3</v>
      </c>
      <c r="EF131" s="3" t="e">
        <f t="shared" si="106"/>
        <v>#VALUE!</v>
      </c>
      <c r="EG131" s="3" t="e">
        <f t="shared" si="107"/>
        <v>#REF!</v>
      </c>
    </row>
    <row r="132" spans="133:140" x14ac:dyDescent="0.25">
      <c r="EC132" s="72" t="s">
        <v>287</v>
      </c>
      <c r="ED132" s="3" t="str">
        <f t="shared" si="105"/>
        <v>Dec Y4</v>
      </c>
      <c r="EE132" s="31">
        <f t="shared" si="104"/>
        <v>2.8333333333333335E-3</v>
      </c>
      <c r="EF132" s="3" t="e">
        <f t="shared" si="106"/>
        <v>#VALUE!</v>
      </c>
      <c r="EG132" s="3" t="e">
        <f t="shared" si="107"/>
        <v>#REF!</v>
      </c>
    </row>
    <row r="133" spans="133:140" x14ac:dyDescent="0.25">
      <c r="EC133" s="72" t="s">
        <v>288</v>
      </c>
      <c r="ED133" s="3" t="str">
        <f t="shared" si="105"/>
        <v>Dec Y4</v>
      </c>
      <c r="EE133" s="31">
        <f t="shared" si="104"/>
        <v>2.8333333333333335E-3</v>
      </c>
      <c r="EF133" s="3" t="e">
        <f t="shared" si="106"/>
        <v>#VALUE!</v>
      </c>
      <c r="EG133" s="3" t="e">
        <f t="shared" si="107"/>
        <v>#REF!</v>
      </c>
    </row>
    <row r="134" spans="133:140" x14ac:dyDescent="0.25">
      <c r="EC134" s="72" t="s">
        <v>289</v>
      </c>
      <c r="ED134" s="3" t="str">
        <f t="shared" si="105"/>
        <v>Dec Y4</v>
      </c>
      <c r="EE134" s="31">
        <f t="shared" si="104"/>
        <v>2.8333333333333335E-3</v>
      </c>
      <c r="EF134" s="3" t="e">
        <f t="shared" si="106"/>
        <v>#VALUE!</v>
      </c>
      <c r="EG134" s="3" t="e">
        <f t="shared" si="107"/>
        <v>#REF!</v>
      </c>
    </row>
    <row r="135" spans="133:140" x14ac:dyDescent="0.25">
      <c r="EC135" s="72" t="s">
        <v>290</v>
      </c>
      <c r="ED135" s="3" t="str">
        <f t="shared" si="105"/>
        <v>Dec Y4</v>
      </c>
      <c r="EE135" s="31">
        <f t="shared" si="104"/>
        <v>2.8333333333333335E-3</v>
      </c>
      <c r="EF135" s="3" t="e">
        <f t="shared" si="106"/>
        <v>#VALUE!</v>
      </c>
      <c r="EG135" s="3" t="e">
        <f t="shared" si="107"/>
        <v>#REF!</v>
      </c>
    </row>
    <row r="136" spans="133:140" x14ac:dyDescent="0.25">
      <c r="EC136" s="72" t="s">
        <v>291</v>
      </c>
      <c r="ED136" s="3" t="str">
        <f t="shared" si="105"/>
        <v>Dec Y4</v>
      </c>
      <c r="EE136" s="31">
        <f t="shared" si="104"/>
        <v>2.8333333333333335E-3</v>
      </c>
      <c r="EF136" s="3" t="e">
        <f t="shared" si="106"/>
        <v>#VALUE!</v>
      </c>
      <c r="EG136" s="3" t="e">
        <f t="shared" si="107"/>
        <v>#REF!</v>
      </c>
    </row>
    <row r="137" spans="133:140" x14ac:dyDescent="0.25">
      <c r="EC137" s="72" t="s">
        <v>292</v>
      </c>
      <c r="ED137" s="3" t="str">
        <f t="shared" si="105"/>
        <v>Dec Y4</v>
      </c>
      <c r="EE137" s="31">
        <f t="shared" si="104"/>
        <v>2.8333333333333335E-3</v>
      </c>
      <c r="EF137" s="3" t="e">
        <f t="shared" si="106"/>
        <v>#VALUE!</v>
      </c>
      <c r="EG137" s="3" t="e">
        <f t="shared" si="107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8:R8"/>
    <mergeCell ref="A1:R1"/>
    <mergeCell ref="A2:R2"/>
    <mergeCell ref="A3:R3"/>
    <mergeCell ref="A4:R4"/>
    <mergeCell ref="A6:R6"/>
    <mergeCell ref="A7:R7"/>
  </mergeCells>
  <conditionalFormatting sqref="G49:DV49">
    <cfRule type="cellIs" dxfId="119" priority="7" stopIfTrue="1" operator="notEqual">
      <formula>SUM(G47:G48)</formula>
    </cfRule>
  </conditionalFormatting>
  <conditionalFormatting sqref="DW47">
    <cfRule type="cellIs" dxfId="118" priority="1" stopIfTrue="1" operator="notEqual">
      <formula>SUM(G47:DV47)</formula>
    </cfRule>
  </conditionalFormatting>
  <conditionalFormatting sqref="DW28:DW29 DW49 DW33:DW34">
    <cfRule type="cellIs" dxfId="117" priority="6" stopIfTrue="1" operator="notEqual">
      <formula>SUM(G28:DV28)</formula>
    </cfRule>
  </conditionalFormatting>
  <conditionalFormatting sqref="DW37">
    <cfRule type="cellIs" dxfId="116" priority="5" stopIfTrue="1" operator="notEqual">
      <formula>SUM(G37:DV37)</formula>
    </cfRule>
  </conditionalFormatting>
  <conditionalFormatting sqref="DW16">
    <cfRule type="cellIs" dxfId="115" priority="4" stopIfTrue="1" operator="notEqual">
      <formula>SUM(G16:DV16)</formula>
    </cfRule>
  </conditionalFormatting>
  <conditionalFormatting sqref="DW40">
    <cfRule type="cellIs" dxfId="114" priority="3" stopIfTrue="1" operator="notEqual">
      <formula>SUM(G40:DV40)</formula>
    </cfRule>
  </conditionalFormatting>
  <conditionalFormatting sqref="DW41:DW42">
    <cfRule type="cellIs" dxfId="113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transitionEntry="1" codeName="Sheet9">
    <pageSetUpPr fitToPage="1"/>
  </sheetPr>
  <dimension ref="A1:FB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11" width="12.77734375" style="3" customWidth="1"/>
    <col min="12" max="14" width="12.77734375" style="3" bestFit="1" customWidth="1"/>
    <col min="15" max="15" width="14.88671875" style="3" bestFit="1" customWidth="1"/>
    <col min="16" max="16" width="12.77734375" style="3" customWidth="1"/>
    <col min="17" max="17" width="14" style="3" bestFit="1" customWidth="1"/>
    <col min="18" max="18" width="14.21875" style="3" bestFit="1" customWidth="1"/>
    <col min="19" max="66" width="14.21875" style="3" customWidth="1"/>
    <col min="67" max="68" width="12.77734375" style="3" customWidth="1"/>
    <col min="69" max="77" width="14" style="3" bestFit="1" customWidth="1"/>
    <col min="78" max="78" width="14.21875" style="3" bestFit="1" customWidth="1"/>
    <col min="79" max="126" width="14.21875" style="3" customWidth="1"/>
    <col min="127" max="127" width="15.21875" style="3" bestFit="1" customWidth="1"/>
    <col min="128" max="128" width="14.21875" style="3" bestFit="1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9" width="0" style="3" hidden="1" customWidth="1"/>
    <col min="140" max="140" width="13.44140625" style="3" hidden="1" customWidth="1"/>
    <col min="141" max="141" width="10.77734375" style="3" hidden="1" customWidth="1"/>
    <col min="142" max="142" width="0" style="3" hidden="1" customWidth="1"/>
    <col min="143" max="143" width="13.44140625" style="3" hidden="1" customWidth="1"/>
    <col min="144" max="145" width="0" style="3" hidden="1" customWidth="1"/>
    <col min="146" max="146" width="13.44140625" style="3" hidden="1" customWidth="1"/>
    <col min="147" max="148" width="0" style="3" hidden="1" customWidth="1"/>
    <col min="149" max="149" width="13.44140625" style="3" hidden="1" customWidth="1"/>
    <col min="150" max="150" width="0" style="3" hidden="1" customWidth="1"/>
    <col min="151" max="151" width="13.5546875" style="3" hidden="1" customWidth="1"/>
    <col min="152" max="160" width="0" style="3" hidden="1" customWidth="1"/>
    <col min="161" max="162" width="9.77734375" style="3"/>
    <col min="163" max="163" width="12.5546875" style="3" bestFit="1" customWidth="1"/>
    <col min="164" max="16384" width="9.77734375" style="3"/>
  </cols>
  <sheetData>
    <row r="1" spans="1:158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43</v>
      </c>
      <c r="EI1" s="3" t="s">
        <v>44</v>
      </c>
      <c r="EO1" s="3" t="s">
        <v>52</v>
      </c>
      <c r="ER1" s="3" t="e">
        <f>#REF!</f>
        <v>#REF!</v>
      </c>
    </row>
    <row r="2" spans="1:158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182</v>
      </c>
      <c r="EC2" s="21">
        <v>312.41000000000003</v>
      </c>
      <c r="ED2" s="7"/>
      <c r="EE2" s="7"/>
      <c r="EF2" s="7"/>
      <c r="EG2" s="7"/>
      <c r="EH2" s="7"/>
      <c r="EI2" s="21">
        <v>312.42</v>
      </c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</row>
    <row r="3" spans="1:158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3" t="s">
        <v>45</v>
      </c>
      <c r="EE3" s="3" t="s">
        <v>46</v>
      </c>
      <c r="EF3" s="3" t="s">
        <v>46</v>
      </c>
      <c r="EJ3" s="3" t="s">
        <v>45</v>
      </c>
      <c r="EK3" s="3" t="s">
        <v>46</v>
      </c>
      <c r="EL3" s="3" t="s">
        <v>46</v>
      </c>
      <c r="EP3" s="3" t="s">
        <v>45</v>
      </c>
      <c r="ER3" s="3" t="s">
        <v>46</v>
      </c>
    </row>
    <row r="4" spans="1:158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  <c r="EK4" s="3" t="s">
        <v>47</v>
      </c>
      <c r="EL4" s="3" t="s">
        <v>48</v>
      </c>
      <c r="EM4" s="3" t="s">
        <v>49</v>
      </c>
      <c r="ER4" s="3" t="s">
        <v>48</v>
      </c>
      <c r="ES4" s="3" t="s">
        <v>49</v>
      </c>
    </row>
    <row r="5" spans="1:158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58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0" t="s">
        <v>166</v>
      </c>
      <c r="ED6" s="24"/>
      <c r="EE6" s="31"/>
      <c r="EI6" s="20" t="s">
        <v>166</v>
      </c>
      <c r="EK6" s="31"/>
      <c r="EO6" s="20" t="s">
        <v>166</v>
      </c>
      <c r="EQ6" s="3" t="s">
        <v>56</v>
      </c>
      <c r="EU6" s="40"/>
    </row>
    <row r="7" spans="1:158" x14ac:dyDescent="0.25">
      <c r="A7" s="445" t="s">
        <v>621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U7" s="40"/>
    </row>
    <row r="8" spans="1:158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20" t="s">
        <v>169</v>
      </c>
      <c r="ED8" s="3">
        <f>ED6</f>
        <v>0</v>
      </c>
      <c r="EE8" s="31">
        <f>0.04/12</f>
        <v>3.3333333333333335E-3</v>
      </c>
      <c r="EF8" s="3">
        <f>ROUND((ED6*EE8),0)</f>
        <v>0</v>
      </c>
      <c r="EG8" s="3">
        <f>ROUND(+EG6+EF8,0)</f>
        <v>0</v>
      </c>
      <c r="EI8" s="20" t="str">
        <f>EC8</f>
        <v>Jan 17</v>
      </c>
      <c r="EJ8" s="3">
        <f>EJ6</f>
        <v>0</v>
      </c>
      <c r="EK8" s="31">
        <f>0.037/12</f>
        <v>3.0833333333333333E-3</v>
      </c>
      <c r="EL8" s="3">
        <f>ROUND((EJ6*EK8),0)</f>
        <v>0</v>
      </c>
      <c r="EM8" s="3">
        <f>ROUND(+EM6+EL8,0)</f>
        <v>0</v>
      </c>
      <c r="EO8" s="20" t="str">
        <f>EI8</f>
        <v>Jan 17</v>
      </c>
      <c r="EP8" s="3">
        <f>ED8+EJ8</f>
        <v>0</v>
      </c>
      <c r="EQ8" s="3" t="s">
        <v>56</v>
      </c>
      <c r="ER8" s="3">
        <f>EL8+EF8</f>
        <v>0</v>
      </c>
      <c r="ES8" s="3">
        <f>ES6+ER8</f>
        <v>0</v>
      </c>
    </row>
    <row r="9" spans="1:158" x14ac:dyDescent="0.25">
      <c r="EB9" s="8"/>
      <c r="EC9" s="20" t="s">
        <v>170</v>
      </c>
      <c r="ED9" s="3">
        <f>ED8</f>
        <v>0</v>
      </c>
      <c r="EE9" s="31">
        <f t="shared" ref="EE9:EE19" si="0">0.04/12</f>
        <v>3.3333333333333335E-3</v>
      </c>
      <c r="EF9" s="3">
        <f>ROUND((ED8*EE9),0)</f>
        <v>0</v>
      </c>
      <c r="EG9" s="3">
        <f>ROUND(+EG8+EF9,0)</f>
        <v>0</v>
      </c>
      <c r="EI9" s="20" t="str">
        <f t="shared" ref="EI9:EI19" si="1">EC9</f>
        <v>Feb 17</v>
      </c>
      <c r="EJ9" s="3">
        <f>EJ8</f>
        <v>0</v>
      </c>
      <c r="EK9" s="31">
        <f t="shared" ref="EK9:EK19" si="2">0.037/12</f>
        <v>3.0833333333333333E-3</v>
      </c>
      <c r="EL9" s="3">
        <f>ROUND((EJ8*EK9),0)</f>
        <v>0</v>
      </c>
      <c r="EM9" s="3">
        <f t="shared" ref="EM9:EM19" si="3">ROUND(+EM8+EL9,0)</f>
        <v>0</v>
      </c>
      <c r="EO9" s="20" t="str">
        <f t="shared" ref="EO9:EO19" si="4">EI9</f>
        <v>Feb 17</v>
      </c>
      <c r="EP9" s="3">
        <f t="shared" ref="EP9:EP19" si="5">ED9+EJ9</f>
        <v>0</v>
      </c>
      <c r="EQ9" s="3" t="s">
        <v>56</v>
      </c>
      <c r="ER9" s="3">
        <f t="shared" ref="ER9:ER19" si="6">EL9+EF9</f>
        <v>0</v>
      </c>
      <c r="ES9" s="3">
        <f>EM9+EG9</f>
        <v>0</v>
      </c>
    </row>
    <row r="10" spans="1:158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20" t="s">
        <v>171</v>
      </c>
      <c r="ED10" s="3">
        <f>ED9</f>
        <v>0</v>
      </c>
      <c r="EE10" s="31">
        <f t="shared" si="0"/>
        <v>3.3333333333333335E-3</v>
      </c>
      <c r="EF10" s="3">
        <f t="shared" ref="EF10:EF19" si="7">ROUND((ED9*EE10),0)</f>
        <v>0</v>
      </c>
      <c r="EG10" s="3">
        <f>ROUND(+EG9+EF10,0)</f>
        <v>0</v>
      </c>
      <c r="EI10" s="20" t="str">
        <f t="shared" si="1"/>
        <v>Mar 17</v>
      </c>
      <c r="EJ10" s="3">
        <f t="shared" ref="EJ10:EJ19" si="8">EJ9</f>
        <v>0</v>
      </c>
      <c r="EK10" s="31">
        <f t="shared" si="2"/>
        <v>3.0833333333333333E-3</v>
      </c>
      <c r="EL10" s="3">
        <f t="shared" ref="EL10:EL19" si="9">ROUND((EJ9*EK10),0)</f>
        <v>0</v>
      </c>
      <c r="EM10" s="3">
        <f t="shared" si="3"/>
        <v>0</v>
      </c>
      <c r="EO10" s="20" t="str">
        <f t="shared" si="4"/>
        <v>Mar 17</v>
      </c>
      <c r="EP10" s="3">
        <f t="shared" si="5"/>
        <v>0</v>
      </c>
      <c r="EQ10" s="3" t="s">
        <v>56</v>
      </c>
      <c r="ER10" s="3">
        <f t="shared" si="6"/>
        <v>0</v>
      </c>
      <c r="ES10" s="3">
        <f t="shared" ref="ES10:ES19" si="10">EM10+EG10</f>
        <v>0</v>
      </c>
    </row>
    <row r="11" spans="1:158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20" t="s">
        <v>172</v>
      </c>
      <c r="ED11" s="3">
        <f>ED10</f>
        <v>0</v>
      </c>
      <c r="EE11" s="31">
        <f t="shared" si="0"/>
        <v>3.3333333333333335E-3</v>
      </c>
      <c r="EF11" s="3">
        <f t="shared" si="7"/>
        <v>0</v>
      </c>
      <c r="EG11" s="3">
        <f>ROUND(+EG10+EF11,0)</f>
        <v>0</v>
      </c>
      <c r="EI11" s="20" t="str">
        <f t="shared" si="1"/>
        <v>Apr 17</v>
      </c>
      <c r="EJ11" s="3">
        <f t="shared" si="8"/>
        <v>0</v>
      </c>
      <c r="EK11" s="31">
        <f t="shared" si="2"/>
        <v>3.0833333333333333E-3</v>
      </c>
      <c r="EL11" s="3">
        <f t="shared" si="9"/>
        <v>0</v>
      </c>
      <c r="EM11" s="3">
        <f t="shared" si="3"/>
        <v>0</v>
      </c>
      <c r="EO11" s="20" t="str">
        <f t="shared" si="4"/>
        <v>Apr 17</v>
      </c>
      <c r="EP11" s="3">
        <f t="shared" si="5"/>
        <v>0</v>
      </c>
      <c r="EQ11" s="3" t="s">
        <v>56</v>
      </c>
      <c r="ER11" s="3">
        <f t="shared" si="6"/>
        <v>0</v>
      </c>
      <c r="ES11" s="3">
        <f t="shared" si="10"/>
        <v>0</v>
      </c>
    </row>
    <row r="12" spans="1:158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20" t="s">
        <v>173</v>
      </c>
      <c r="ED12" s="3">
        <f>ED11</f>
        <v>0</v>
      </c>
      <c r="EE12" s="31">
        <f t="shared" si="0"/>
        <v>3.3333333333333335E-3</v>
      </c>
      <c r="EF12" s="3">
        <f t="shared" si="7"/>
        <v>0</v>
      </c>
      <c r="EG12" s="3">
        <f>ROUND(+EG11+EF12,0)</f>
        <v>0</v>
      </c>
      <c r="EI12" s="20" t="str">
        <f t="shared" si="1"/>
        <v>May 17</v>
      </c>
      <c r="EJ12" s="3">
        <f t="shared" si="8"/>
        <v>0</v>
      </c>
      <c r="EK12" s="31">
        <f t="shared" si="2"/>
        <v>3.0833333333333333E-3</v>
      </c>
      <c r="EL12" s="3">
        <f t="shared" si="9"/>
        <v>0</v>
      </c>
      <c r="EM12" s="3">
        <f t="shared" si="3"/>
        <v>0</v>
      </c>
      <c r="EO12" s="20" t="str">
        <f t="shared" si="4"/>
        <v>May 17</v>
      </c>
      <c r="EP12" s="3">
        <f t="shared" si="5"/>
        <v>0</v>
      </c>
      <c r="EQ12" s="3" t="s">
        <v>56</v>
      </c>
      <c r="ER12" s="3">
        <f t="shared" si="6"/>
        <v>0</v>
      </c>
      <c r="ES12" s="3">
        <f t="shared" si="10"/>
        <v>0</v>
      </c>
    </row>
    <row r="13" spans="1:158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20" t="s">
        <v>174</v>
      </c>
      <c r="ED13" s="3">
        <f>ED12</f>
        <v>0</v>
      </c>
      <c r="EE13" s="31">
        <f t="shared" si="0"/>
        <v>3.3333333333333335E-3</v>
      </c>
      <c r="EF13" s="3">
        <f t="shared" si="7"/>
        <v>0</v>
      </c>
      <c r="EG13" s="3">
        <f t="shared" ref="EG13:EG19" si="11">ROUND(+EG12+EF13,0)</f>
        <v>0</v>
      </c>
      <c r="EI13" s="20" t="str">
        <f t="shared" si="1"/>
        <v>Jun 17</v>
      </c>
      <c r="EJ13" s="3">
        <f t="shared" si="8"/>
        <v>0</v>
      </c>
      <c r="EK13" s="31">
        <f t="shared" si="2"/>
        <v>3.0833333333333333E-3</v>
      </c>
      <c r="EL13" s="3">
        <f t="shared" si="9"/>
        <v>0</v>
      </c>
      <c r="EM13" s="3">
        <f t="shared" si="3"/>
        <v>0</v>
      </c>
      <c r="EO13" s="20" t="str">
        <f t="shared" si="4"/>
        <v>Jun 17</v>
      </c>
      <c r="EP13" s="3">
        <f t="shared" si="5"/>
        <v>0</v>
      </c>
      <c r="EQ13" s="3" t="s">
        <v>56</v>
      </c>
      <c r="ER13" s="3">
        <f t="shared" si="6"/>
        <v>0</v>
      </c>
      <c r="ES13" s="3">
        <f t="shared" si="10"/>
        <v>0</v>
      </c>
    </row>
    <row r="14" spans="1:158" x14ac:dyDescent="0.25">
      <c r="A14" s="49" t="s">
        <v>60</v>
      </c>
      <c r="B14" s="3" t="s">
        <v>20</v>
      </c>
      <c r="EB14" s="8"/>
      <c r="EC14" s="20" t="s">
        <v>175</v>
      </c>
      <c r="ED14" s="3">
        <f t="shared" ref="ED14:ED19" si="12">ED13</f>
        <v>0</v>
      </c>
      <c r="EE14" s="31">
        <f t="shared" si="0"/>
        <v>3.3333333333333335E-3</v>
      </c>
      <c r="EF14" s="3">
        <f t="shared" si="7"/>
        <v>0</v>
      </c>
      <c r="EG14" s="3">
        <f t="shared" si="11"/>
        <v>0</v>
      </c>
      <c r="EI14" s="20" t="str">
        <f t="shared" si="1"/>
        <v>Jul 17</v>
      </c>
      <c r="EJ14" s="3">
        <f t="shared" si="8"/>
        <v>0</v>
      </c>
      <c r="EK14" s="31">
        <f t="shared" si="2"/>
        <v>3.0833333333333333E-3</v>
      </c>
      <c r="EL14" s="3">
        <f t="shared" si="9"/>
        <v>0</v>
      </c>
      <c r="EM14" s="3">
        <f t="shared" si="3"/>
        <v>0</v>
      </c>
      <c r="EO14" s="20" t="str">
        <f t="shared" si="4"/>
        <v>Jul 17</v>
      </c>
      <c r="EP14" s="3">
        <f t="shared" si="5"/>
        <v>0</v>
      </c>
      <c r="EQ14" s="3" t="s">
        <v>56</v>
      </c>
      <c r="ER14" s="3">
        <f t="shared" si="6"/>
        <v>0</v>
      </c>
      <c r="ES14" s="3">
        <f t="shared" si="10"/>
        <v>0</v>
      </c>
    </row>
    <row r="15" spans="1:158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Svgs'!E7</f>
        <v>327573.53000000003</v>
      </c>
      <c r="H15" s="10">
        <f>'In-Service &amp; Deprec Svgs'!F7</f>
        <v>254486</v>
      </c>
      <c r="I15" s="10">
        <f>'In-Service &amp; Deprec Svgs'!G7</f>
        <v>2201678.625</v>
      </c>
      <c r="J15" s="10">
        <f>'In-Service &amp; Deprec Svgs'!H7</f>
        <v>4415185.96875</v>
      </c>
      <c r="K15" s="10">
        <f>'In-Service &amp; Deprec Svgs'!I7</f>
        <v>2435512.1850000001</v>
      </c>
      <c r="L15" s="10">
        <f>'In-Service &amp; Deprec Svgs'!J7</f>
        <v>2567917.3850000002</v>
      </c>
      <c r="M15" s="10">
        <f>'In-Service &amp; Deprec Svgs'!K7</f>
        <v>3285690.9400000004</v>
      </c>
      <c r="N15" s="10">
        <f>'In-Service &amp; Deprec Svgs'!L7</f>
        <v>2384825.67</v>
      </c>
      <c r="O15" s="10">
        <f>'In-Service &amp; Deprec Svgs'!M7</f>
        <v>2989138.8024999998</v>
      </c>
      <c r="P15" s="10">
        <f>'In-Service &amp; Deprec Svgs'!N7</f>
        <v>7971249.3099999996</v>
      </c>
      <c r="Q15" s="10">
        <f>'In-Service &amp; Deprec Svgs'!O7</f>
        <v>2039399.03</v>
      </c>
      <c r="R15" s="10">
        <f>'In-Service &amp; Deprec Svgs'!P7</f>
        <v>1970000</v>
      </c>
      <c r="S15" s="10">
        <f>'In-Service &amp; Deprec Svgs'!R7</f>
        <v>1430000</v>
      </c>
      <c r="T15" s="10">
        <f>'In-Service &amp; Deprec Svgs'!S7</f>
        <v>2090000</v>
      </c>
      <c r="U15" s="10">
        <f>'In-Service &amp; Deprec Svgs'!T7</f>
        <v>2480000</v>
      </c>
      <c r="V15" s="10">
        <f>'In-Service &amp; Deprec Svgs'!U7</f>
        <v>2900000</v>
      </c>
      <c r="W15" s="10">
        <f>'In-Service &amp; Deprec Svgs'!V7</f>
        <v>2900000</v>
      </c>
      <c r="X15" s="10">
        <f>'In-Service &amp; Deprec Svgs'!W7</f>
        <v>2823479</v>
      </c>
      <c r="Y15" s="10">
        <f>'In-Service &amp; Deprec Svgs'!X7</f>
        <v>2578792</v>
      </c>
      <c r="Z15" s="10">
        <f>'In-Service &amp; Deprec Svgs'!Y7</f>
        <v>2832333</v>
      </c>
      <c r="AA15" s="10">
        <f>'In-Service &amp; Deprec Svgs'!Z7</f>
        <v>3272190</v>
      </c>
      <c r="AB15" s="10">
        <f>'In-Service &amp; Deprec Svgs'!AA7</f>
        <v>2732832</v>
      </c>
      <c r="AC15" s="10">
        <f>'In-Service &amp; Deprec Svgs'!AB7</f>
        <v>2645097</v>
      </c>
      <c r="AD15" s="10">
        <f>'In-Service &amp; Deprec Svgs'!AC7</f>
        <v>1430460</v>
      </c>
      <c r="AE15" s="10">
        <f>'In-Service &amp; Deprec Svgs'!AE7</f>
        <v>2499847.0865666582</v>
      </c>
      <c r="AF15" s="10">
        <f>'In-Service &amp; Deprec Svgs'!AF7</f>
        <v>2499847.0865666582</v>
      </c>
      <c r="AG15" s="10">
        <f>'In-Service &amp; Deprec Svgs'!AG7</f>
        <v>2499847.0865666582</v>
      </c>
      <c r="AH15" s="10">
        <f>'In-Service &amp; Deprec Svgs'!AH7</f>
        <v>2499847.0865666582</v>
      </c>
      <c r="AI15" s="10">
        <f>'In-Service &amp; Deprec Svgs'!AI7</f>
        <v>2499847.0865666582</v>
      </c>
      <c r="AJ15" s="10">
        <f>'In-Service &amp; Deprec Svgs'!AJ7</f>
        <v>2499847.0865666582</v>
      </c>
      <c r="AK15" s="10">
        <f>'In-Service &amp; Deprec Svgs'!AK7</f>
        <v>2499847.0865666582</v>
      </c>
      <c r="AL15" s="10">
        <f>'In-Service &amp; Deprec Svgs'!AL7</f>
        <v>2499847.0865666582</v>
      </c>
      <c r="AM15" s="10">
        <f>'In-Service &amp; Deprec Svgs'!AM7</f>
        <v>2499847.0865666582</v>
      </c>
      <c r="AN15" s="10">
        <f>'In-Service &amp; Deprec Svgs'!AN7</f>
        <v>2499847.0865666582</v>
      </c>
      <c r="AO15" s="10">
        <f>'In-Service &amp; Deprec Svgs'!AO7</f>
        <v>2499847.0865666582</v>
      </c>
      <c r="AP15" s="10">
        <f>'In-Service &amp; Deprec Svgs'!AP7</f>
        <v>2499847.0865666582</v>
      </c>
      <c r="AQ15" s="10">
        <f>'In-Service &amp; Deprec Svgs'!AR7</f>
        <v>2499039.1545166667</v>
      </c>
      <c r="AR15" s="10">
        <f>'In-Service &amp; Deprec Svgs'!AS7</f>
        <v>2499039.1545166667</v>
      </c>
      <c r="AS15" s="10">
        <f>'In-Service &amp; Deprec Svgs'!AT7</f>
        <v>2499039.1545166667</v>
      </c>
      <c r="AT15" s="10">
        <f>'In-Service &amp; Deprec Svgs'!AU7</f>
        <v>2499039.1545166667</v>
      </c>
      <c r="AU15" s="10">
        <f>'In-Service &amp; Deprec Svgs'!AV7</f>
        <v>2499039.1545166667</v>
      </c>
      <c r="AV15" s="10">
        <f>'In-Service &amp; Deprec Svgs'!AW7</f>
        <v>2499039.1545166667</v>
      </c>
      <c r="AW15" s="10">
        <f>'In-Service &amp; Deprec Svgs'!AX7</f>
        <v>2499039.1545166667</v>
      </c>
      <c r="AX15" s="10">
        <f>'In-Service &amp; Deprec Svgs'!AY7</f>
        <v>2499039.1545166667</v>
      </c>
      <c r="AY15" s="10">
        <f>'In-Service &amp; Deprec Svgs'!AZ7</f>
        <v>2499039.1545166667</v>
      </c>
      <c r="AZ15" s="10">
        <f>'In-Service &amp; Deprec Svgs'!BA7</f>
        <v>2499039.1545166667</v>
      </c>
      <c r="BA15" s="10">
        <f>'In-Service &amp; Deprec Svgs'!BB7</f>
        <v>2499039.1545166667</v>
      </c>
      <c r="BB15" s="10">
        <f>'In-Service &amp; Deprec Svgs'!BC7</f>
        <v>2499039.1545166667</v>
      </c>
      <c r="BC15" s="10">
        <f>'In-Service &amp; Deprec Svgs'!BE7</f>
        <v>2499141.663158325</v>
      </c>
      <c r="BD15" s="10">
        <f>'In-Service &amp; Deprec Svgs'!BF7</f>
        <v>2499141.663158325</v>
      </c>
      <c r="BE15" s="10">
        <f>'In-Service &amp; Deprec Svgs'!BG7</f>
        <v>2499141.663158325</v>
      </c>
      <c r="BF15" s="10">
        <f>'In-Service &amp; Deprec Svgs'!BH7</f>
        <v>2499141.663158325</v>
      </c>
      <c r="BG15" s="10">
        <f>'In-Service &amp; Deprec Svgs'!BI7</f>
        <v>2499141.663158325</v>
      </c>
      <c r="BH15" s="10">
        <f>'In-Service &amp; Deprec Svgs'!BJ7</f>
        <v>2499141.663158325</v>
      </c>
      <c r="BI15" s="10">
        <f>'In-Service &amp; Deprec Svgs'!BK7</f>
        <v>2499141.663158325</v>
      </c>
      <c r="BJ15" s="10">
        <f>'In-Service &amp; Deprec Svgs'!BL7</f>
        <v>2499141.663158325</v>
      </c>
      <c r="BK15" s="10">
        <f>'In-Service &amp; Deprec Svgs'!BM7</f>
        <v>2499141.663158325</v>
      </c>
      <c r="BL15" s="10">
        <f>'In-Service &amp; Deprec Svgs'!BN7</f>
        <v>2499141.663158325</v>
      </c>
      <c r="BM15" s="10">
        <f>'In-Service &amp; Deprec Svgs'!BO7</f>
        <v>2499141.663158325</v>
      </c>
      <c r="BN15" s="10">
        <f>'In-Service &amp; Deprec Svgs'!BP7</f>
        <v>2499141.663158325</v>
      </c>
      <c r="BO15" s="10">
        <f>'In-Service &amp; Deprec Svgs'!BR7</f>
        <v>2499722.3126833332</v>
      </c>
      <c r="BP15" s="10">
        <f>'In-Service &amp; Deprec Svgs'!BS7</f>
        <v>2499722.3126833332</v>
      </c>
      <c r="BQ15" s="10">
        <f>'In-Service &amp; Deprec Svgs'!BT7</f>
        <v>2499722.3126833332</v>
      </c>
      <c r="BR15" s="10">
        <f>'In-Service &amp; Deprec Svgs'!BU7</f>
        <v>2499722.3126833332</v>
      </c>
      <c r="BS15" s="10">
        <f>'In-Service &amp; Deprec Svgs'!BV7</f>
        <v>2499722.3126833332</v>
      </c>
      <c r="BT15" s="10">
        <f>'In-Service &amp; Deprec Svgs'!BW7</f>
        <v>2499722.3126833332</v>
      </c>
      <c r="BU15" s="10">
        <f>'In-Service &amp; Deprec Svgs'!BX7</f>
        <v>2499722.3126833332</v>
      </c>
      <c r="BV15" s="10">
        <f>'In-Service &amp; Deprec Svgs'!BY7</f>
        <v>2499722.3126833332</v>
      </c>
      <c r="BW15" s="10">
        <f>'In-Service &amp; Deprec Svgs'!BZ7</f>
        <v>2499722.3126833332</v>
      </c>
      <c r="BX15" s="10">
        <f>'In-Service &amp; Deprec Svgs'!CA7</f>
        <v>2499722.3126833332</v>
      </c>
      <c r="BY15" s="10">
        <f>'In-Service &amp; Deprec Svgs'!CB7</f>
        <v>2499722.3126833332</v>
      </c>
      <c r="BZ15" s="10">
        <f>'In-Service &amp; Deprec Svgs'!CC7</f>
        <v>2499722.3126833332</v>
      </c>
      <c r="CA15" s="10">
        <f>'In-Service &amp; Deprec Svgs'!CE7</f>
        <v>2499418.2957833251</v>
      </c>
      <c r="CB15" s="10">
        <f>'In-Service &amp; Deprec Svgs'!CF7</f>
        <v>2499418.2957833251</v>
      </c>
      <c r="CC15" s="10">
        <f>'In-Service &amp; Deprec Svgs'!CG7</f>
        <v>2499418.2957833251</v>
      </c>
      <c r="CD15" s="10">
        <f>'In-Service &amp; Deprec Svgs'!CH7</f>
        <v>2499418.2957833251</v>
      </c>
      <c r="CE15" s="10">
        <f>'In-Service &amp; Deprec Svgs'!CI7</f>
        <v>2499418.2957833251</v>
      </c>
      <c r="CF15" s="10">
        <f>'In-Service &amp; Deprec Svgs'!CJ7</f>
        <v>2499418.2957833251</v>
      </c>
      <c r="CG15" s="10">
        <f>'In-Service &amp; Deprec Svgs'!CK7</f>
        <v>2499418.2957833251</v>
      </c>
      <c r="CH15" s="10">
        <f>'In-Service &amp; Deprec Svgs'!CL7</f>
        <v>2499418.2957833251</v>
      </c>
      <c r="CI15" s="10">
        <f>'In-Service &amp; Deprec Svgs'!CM7</f>
        <v>2499418.2957833251</v>
      </c>
      <c r="CJ15" s="10">
        <f>'In-Service &amp; Deprec Svgs'!CN7</f>
        <v>2499418.2957833251</v>
      </c>
      <c r="CK15" s="10">
        <f>'In-Service &amp; Deprec Svgs'!CO7</f>
        <v>2499418.2957833251</v>
      </c>
      <c r="CL15" s="10">
        <f>'In-Service &amp; Deprec Svgs'!CP7</f>
        <v>2499418.2957833251</v>
      </c>
      <c r="CM15" s="10">
        <f>'In-Service &amp; Deprec Svgs'!CR7</f>
        <v>2498945.0320916665</v>
      </c>
      <c r="CN15" s="10">
        <f>'In-Service &amp; Deprec Svgs'!CS7</f>
        <v>2498945.0320916665</v>
      </c>
      <c r="CO15" s="10">
        <f>'In-Service &amp; Deprec Svgs'!CT7</f>
        <v>2498945.0320916665</v>
      </c>
      <c r="CP15" s="10">
        <f>'In-Service &amp; Deprec Svgs'!CU7</f>
        <v>2498945.0320916665</v>
      </c>
      <c r="CQ15" s="10">
        <f>'In-Service &amp; Deprec Svgs'!CV7</f>
        <v>2498945.0320916665</v>
      </c>
      <c r="CR15" s="10">
        <f>'In-Service &amp; Deprec Svgs'!CW7</f>
        <v>2498945.0320916665</v>
      </c>
      <c r="CS15" s="10">
        <f>'In-Service &amp; Deprec Svgs'!CX7</f>
        <v>2498945.0320916665</v>
      </c>
      <c r="CT15" s="10">
        <f>'In-Service &amp; Deprec Svgs'!CY7</f>
        <v>2498945.0320916665</v>
      </c>
      <c r="CU15" s="10">
        <f>'In-Service &amp; Deprec Svgs'!CZ7</f>
        <v>2498945.0320916665</v>
      </c>
      <c r="CV15" s="10">
        <f>'In-Service &amp; Deprec Svgs'!DA7</f>
        <v>2498945.0320916665</v>
      </c>
      <c r="CW15" s="10">
        <f>'In-Service &amp; Deprec Svgs'!DB7</f>
        <v>2498945.0320916665</v>
      </c>
      <c r="CX15" s="10">
        <f>'In-Service &amp; Deprec Svgs'!DC7</f>
        <v>2498945.0320916665</v>
      </c>
      <c r="CY15" s="10">
        <f>'In-Service &amp; Deprec Svgs'!DE7</f>
        <v>3082906.2373833335</v>
      </c>
      <c r="CZ15" s="10">
        <f>'In-Service &amp; Deprec Svgs'!DF7</f>
        <v>3082906.2373833335</v>
      </c>
      <c r="DA15" s="10">
        <f>'In-Service &amp; Deprec Svgs'!DG7</f>
        <v>3082906.2373833335</v>
      </c>
      <c r="DB15" s="10">
        <f>'In-Service &amp; Deprec Svgs'!DH7</f>
        <v>3082906.2373833335</v>
      </c>
      <c r="DC15" s="10">
        <f>'In-Service &amp; Deprec Svgs'!DI7</f>
        <v>3082906.2373833335</v>
      </c>
      <c r="DD15" s="10">
        <f>'In-Service &amp; Deprec Svgs'!DJ7</f>
        <v>3082906.2373833335</v>
      </c>
      <c r="DE15" s="10">
        <f>'In-Service &amp; Deprec Svgs'!DK7</f>
        <v>3082906.2373833335</v>
      </c>
      <c r="DF15" s="10">
        <f>'In-Service &amp; Deprec Svgs'!DL7</f>
        <v>3082906.2373833335</v>
      </c>
      <c r="DG15" s="10">
        <f>'In-Service &amp; Deprec Svgs'!DM7</f>
        <v>3082906.2373833335</v>
      </c>
      <c r="DH15" s="10">
        <f>'In-Service &amp; Deprec Svgs'!DN7</f>
        <v>3082906.2373833335</v>
      </c>
      <c r="DI15" s="10">
        <f>'In-Service &amp; Deprec Svgs'!DO7</f>
        <v>3082906.2373833335</v>
      </c>
      <c r="DJ15" s="10">
        <f>'In-Service &amp; Deprec Svgs'!DP7</f>
        <v>3082906.2373833335</v>
      </c>
      <c r="DK15" s="10">
        <f>'In-Service &amp; Deprec Svgs'!DR7</f>
        <v>3082695.3321333327</v>
      </c>
      <c r="DL15" s="10">
        <f>'In-Service &amp; Deprec Svgs'!DS7</f>
        <v>3082695.3321333327</v>
      </c>
      <c r="DM15" s="10">
        <f>'In-Service &amp; Deprec Svgs'!DT7</f>
        <v>3082695.3321333327</v>
      </c>
      <c r="DN15" s="10">
        <f>'In-Service &amp; Deprec Svgs'!DU7</f>
        <v>3082695.3321333327</v>
      </c>
      <c r="DO15" s="10">
        <f>'In-Service &amp; Deprec Svgs'!DV7</f>
        <v>3082695.3321333327</v>
      </c>
      <c r="DP15" s="10">
        <f>'In-Service &amp; Deprec Svgs'!DW7</f>
        <v>3082695.3321333327</v>
      </c>
      <c r="DQ15" s="10">
        <f>'In-Service &amp; Deprec Svgs'!DX7</f>
        <v>3082695.3321333327</v>
      </c>
      <c r="DR15" s="10">
        <f>'In-Service &amp; Deprec Svgs'!DY7</f>
        <v>3082695.3321333327</v>
      </c>
      <c r="DS15" s="10">
        <f>'In-Service &amp; Deprec Svgs'!DZ7</f>
        <v>3082695.3321333327</v>
      </c>
      <c r="DT15" s="10">
        <f>'In-Service &amp; Deprec Svgs'!EA7</f>
        <v>3082695.3321333327</v>
      </c>
      <c r="DU15" s="10">
        <f>'In-Service &amp; Deprec Svgs'!EB7</f>
        <v>3082695.3321333327</v>
      </c>
      <c r="DV15" s="10">
        <f>'In-Service &amp; Deprec Svgs'!EC7</f>
        <v>3082695.3321333327</v>
      </c>
      <c r="DW15" s="10">
        <f>SUM(G15:DV15)</f>
        <v>316898421.81804997</v>
      </c>
      <c r="DX15" s="40"/>
      <c r="EB15" s="8"/>
      <c r="EC15" s="20" t="s">
        <v>176</v>
      </c>
      <c r="ED15" s="3">
        <f t="shared" si="12"/>
        <v>0</v>
      </c>
      <c r="EE15" s="31">
        <f t="shared" si="0"/>
        <v>3.3333333333333335E-3</v>
      </c>
      <c r="EF15" s="3">
        <f t="shared" si="7"/>
        <v>0</v>
      </c>
      <c r="EG15" s="3">
        <f t="shared" si="11"/>
        <v>0</v>
      </c>
      <c r="EI15" s="20" t="str">
        <f t="shared" si="1"/>
        <v>Aug 17</v>
      </c>
      <c r="EJ15" s="3">
        <f t="shared" si="8"/>
        <v>0</v>
      </c>
      <c r="EK15" s="31">
        <f t="shared" si="2"/>
        <v>3.0833333333333333E-3</v>
      </c>
      <c r="EL15" s="3">
        <f t="shared" si="9"/>
        <v>0</v>
      </c>
      <c r="EM15" s="3">
        <f t="shared" si="3"/>
        <v>0</v>
      </c>
      <c r="EO15" s="20" t="str">
        <f t="shared" si="4"/>
        <v>Aug 17</v>
      </c>
      <c r="EP15" s="3">
        <f t="shared" si="5"/>
        <v>0</v>
      </c>
      <c r="EQ15" s="3" t="s">
        <v>56</v>
      </c>
      <c r="ER15" s="3">
        <f t="shared" si="6"/>
        <v>0</v>
      </c>
      <c r="ES15" s="3">
        <f t="shared" si="10"/>
        <v>0</v>
      </c>
    </row>
    <row r="16" spans="1:158" x14ac:dyDescent="0.25">
      <c r="A16" s="49"/>
      <c r="B16" s="3" t="s">
        <v>22</v>
      </c>
      <c r="G16" s="3">
        <f>'In-Service &amp; Deprec Svgs'!E18</f>
        <v>2067996.4000000004</v>
      </c>
      <c r="H16" s="3">
        <f>'In-Service &amp; Deprec Svgs'!F18</f>
        <v>4356685.7</v>
      </c>
      <c r="I16" s="3">
        <f>'In-Service &amp; Deprec Svgs'!G18</f>
        <v>5627375.1799999997</v>
      </c>
      <c r="J16" s="3">
        <f>'In-Service &amp; Deprec Svgs'!H18</f>
        <v>9529.1700000000019</v>
      </c>
      <c r="K16" s="3">
        <f>'In-Service &amp; Deprec Svgs'!I18</f>
        <v>1241065.99</v>
      </c>
      <c r="L16" s="3">
        <f>'In-Service &amp; Deprec Svgs'!J18</f>
        <v>1666562.1300000001</v>
      </c>
      <c r="M16" s="3">
        <f>'In-Service &amp; Deprec Svgs'!K18</f>
        <v>3175115.5000000005</v>
      </c>
      <c r="N16" s="3">
        <f>'In-Service &amp; Deprec Svgs'!L18</f>
        <v>0</v>
      </c>
      <c r="O16" s="3">
        <f>'In-Service &amp; Deprec Svgs'!M18</f>
        <v>2602873.38</v>
      </c>
      <c r="P16" s="3">
        <f>'In-Service &amp; Deprec Svgs'!N18</f>
        <v>9636986.8000000007</v>
      </c>
      <c r="Q16" s="3">
        <f>'In-Service &amp; Deprec Svgs'!O18</f>
        <v>810000</v>
      </c>
      <c r="R16" s="3">
        <f>'In-Service &amp; Deprec Svgs'!P18</f>
        <v>7822807.3262499999</v>
      </c>
      <c r="S16" s="3">
        <f>'In-Service &amp; Deprec Svgs'!R18</f>
        <v>3730758.4699999997</v>
      </c>
      <c r="T16" s="3">
        <f>'In-Service &amp; Deprec Svgs'!S18</f>
        <v>493182.71999999997</v>
      </c>
      <c r="U16" s="3">
        <f>'In-Service &amp; Deprec Svgs'!T18</f>
        <v>3220877.1</v>
      </c>
      <c r="V16" s="3">
        <f>'In-Service &amp; Deprec Svgs'!U18</f>
        <v>200000</v>
      </c>
      <c r="W16" s="3">
        <f>'In-Service &amp; Deprec Svgs'!V18</f>
        <v>200000</v>
      </c>
      <c r="X16" s="3">
        <f>'In-Service &amp; Deprec Svgs'!W18</f>
        <v>370000</v>
      </c>
      <c r="Y16" s="3">
        <f>'In-Service &amp; Deprec Svgs'!X18</f>
        <v>300000</v>
      </c>
      <c r="Z16" s="3">
        <f>'In-Service &amp; Deprec Svgs'!Y18</f>
        <v>400000</v>
      </c>
      <c r="AA16" s="3">
        <f>'In-Service &amp; Deprec Svgs'!Z18</f>
        <v>7391880.9699999997</v>
      </c>
      <c r="AB16" s="3">
        <f>'In-Service &amp; Deprec Svgs'!AA18</f>
        <v>400000</v>
      </c>
      <c r="AC16" s="3">
        <f>'In-Service &amp; Deprec Svgs'!AB18</f>
        <v>397352</v>
      </c>
      <c r="AD16" s="3">
        <f>'In-Service &amp; Deprec Svgs'!AC18</f>
        <v>7655885.6500000004</v>
      </c>
      <c r="AE16" s="3">
        <f>'In-Service &amp; Deprec Svgs'!AE18</f>
        <v>1400311.1818181816</v>
      </c>
      <c r="AF16" s="3">
        <f>'In-Service &amp; Deprec Svgs'!AF18</f>
        <v>1400311.1818181816</v>
      </c>
      <c r="AG16" s="3">
        <f>'In-Service &amp; Deprec Svgs'!AG18</f>
        <v>1400311.1818181816</v>
      </c>
      <c r="AH16" s="3">
        <f>'In-Service &amp; Deprec Svgs'!AH18</f>
        <v>1400311.1818181816</v>
      </c>
      <c r="AI16" s="3">
        <f>'In-Service &amp; Deprec Svgs'!AI18</f>
        <v>1400311.1818181816</v>
      </c>
      <c r="AJ16" s="3">
        <f>'In-Service &amp; Deprec Svgs'!AJ18</f>
        <v>1400311.1818181816</v>
      </c>
      <c r="AK16" s="3">
        <f>'In-Service &amp; Deprec Svgs'!AK18</f>
        <v>1400311.1818181816</v>
      </c>
      <c r="AL16" s="3">
        <f>'In-Service &amp; Deprec Svgs'!AL18</f>
        <v>1400311.1818181816</v>
      </c>
      <c r="AM16" s="3">
        <f>'In-Service &amp; Deprec Svgs'!AM18</f>
        <v>1400311.1818181816</v>
      </c>
      <c r="AN16" s="3">
        <f>'In-Service &amp; Deprec Svgs'!AN18</f>
        <v>1400311.1818181816</v>
      </c>
      <c r="AO16" s="3">
        <f>'In-Service &amp; Deprec Svgs'!AO18</f>
        <v>1400311.1818181816</v>
      </c>
      <c r="AP16" s="3">
        <f>'In-Service &amp; Deprec Svgs'!AP18</f>
        <v>2499847.0865666582</v>
      </c>
      <c r="AQ16" s="3">
        <f>'In-Service &amp; Deprec Svgs'!AR18</f>
        <v>2499847.0865666582</v>
      </c>
      <c r="AR16" s="3">
        <f>'In-Service &amp; Deprec Svgs'!AS18</f>
        <v>2499847.0865666582</v>
      </c>
      <c r="AS16" s="3">
        <f>'In-Service &amp; Deprec Svgs'!AT18</f>
        <v>2499847.0865666582</v>
      </c>
      <c r="AT16" s="3">
        <f>'In-Service &amp; Deprec Svgs'!AU18</f>
        <v>2499847.0865666582</v>
      </c>
      <c r="AU16" s="3">
        <f>'In-Service &amp; Deprec Svgs'!AV18</f>
        <v>2499847.0865666582</v>
      </c>
      <c r="AV16" s="3">
        <f>'In-Service &amp; Deprec Svgs'!AW18</f>
        <v>2499847.0865666582</v>
      </c>
      <c r="AW16" s="3">
        <f>'In-Service &amp; Deprec Svgs'!AX18</f>
        <v>2499847.0865666582</v>
      </c>
      <c r="AX16" s="3">
        <f>'In-Service &amp; Deprec Svgs'!AY18</f>
        <v>2499847.0865666582</v>
      </c>
      <c r="AY16" s="3">
        <f>'In-Service &amp; Deprec Svgs'!AZ18</f>
        <v>2499847.0865666582</v>
      </c>
      <c r="AZ16" s="3">
        <f>'In-Service &amp; Deprec Svgs'!BA18</f>
        <v>2499847.0865666582</v>
      </c>
      <c r="BA16" s="3">
        <f>'In-Service &amp; Deprec Svgs'!BB18</f>
        <v>2499847.0865666582</v>
      </c>
      <c r="BB16" s="3">
        <f>'In-Service &amp; Deprec Svgs'!BC18</f>
        <v>2499039.1545166667</v>
      </c>
      <c r="BC16" s="3">
        <f>'In-Service &amp; Deprec Svgs'!BE18</f>
        <v>2499039.1545166667</v>
      </c>
      <c r="BD16" s="3">
        <f>'In-Service &amp; Deprec Svgs'!BF18</f>
        <v>2499039.1545166667</v>
      </c>
      <c r="BE16" s="3">
        <f>'In-Service &amp; Deprec Svgs'!BG18</f>
        <v>2499039.1545166667</v>
      </c>
      <c r="BF16" s="3">
        <f>'In-Service &amp; Deprec Svgs'!BH18</f>
        <v>2499039.1545166667</v>
      </c>
      <c r="BG16" s="3">
        <f>'In-Service &amp; Deprec Svgs'!BI18</f>
        <v>2499039.1545166667</v>
      </c>
      <c r="BH16" s="3">
        <f>'In-Service &amp; Deprec Svgs'!BJ18</f>
        <v>2499039.1545166667</v>
      </c>
      <c r="BI16" s="3">
        <f>'In-Service &amp; Deprec Svgs'!BK18</f>
        <v>2499039.1545166667</v>
      </c>
      <c r="BJ16" s="3">
        <f>'In-Service &amp; Deprec Svgs'!BL18</f>
        <v>2499039.1545166667</v>
      </c>
      <c r="BK16" s="3">
        <f>'In-Service &amp; Deprec Svgs'!BM18</f>
        <v>2499039.1545166667</v>
      </c>
      <c r="BL16" s="3">
        <f>'In-Service &amp; Deprec Svgs'!BN18</f>
        <v>2499039.1545166667</v>
      </c>
      <c r="BM16" s="3">
        <f>'In-Service &amp; Deprec Svgs'!BO18</f>
        <v>2499039.1545166667</v>
      </c>
      <c r="BN16" s="3">
        <f>'In-Service &amp; Deprec Svgs'!BP18</f>
        <v>2499141.663158325</v>
      </c>
      <c r="BO16" s="3">
        <f>'In-Service &amp; Deprec Svgs'!BR18</f>
        <v>2499141.663158325</v>
      </c>
      <c r="BP16" s="3">
        <f>'In-Service &amp; Deprec Svgs'!BS18</f>
        <v>2499141.663158325</v>
      </c>
      <c r="BQ16" s="3">
        <f>'In-Service &amp; Deprec Svgs'!BT18</f>
        <v>2499141.663158325</v>
      </c>
      <c r="BR16" s="3">
        <f>'In-Service &amp; Deprec Svgs'!BU18</f>
        <v>2499141.663158325</v>
      </c>
      <c r="BS16" s="3">
        <f>'In-Service &amp; Deprec Svgs'!BV18</f>
        <v>2499141.663158325</v>
      </c>
      <c r="BT16" s="3">
        <f>'In-Service &amp; Deprec Svgs'!BW18</f>
        <v>2499141.663158325</v>
      </c>
      <c r="BU16" s="3">
        <f>'In-Service &amp; Deprec Svgs'!BX18</f>
        <v>2499141.663158325</v>
      </c>
      <c r="BV16" s="3">
        <f>'In-Service &amp; Deprec Svgs'!BY18</f>
        <v>2499141.663158325</v>
      </c>
      <c r="BW16" s="3">
        <f>'In-Service &amp; Deprec Svgs'!BZ18</f>
        <v>2499141.663158325</v>
      </c>
      <c r="BX16" s="3">
        <f>'In-Service &amp; Deprec Svgs'!CA18</f>
        <v>2499141.663158325</v>
      </c>
      <c r="BY16" s="3">
        <f>'In-Service &amp; Deprec Svgs'!CB18</f>
        <v>2499141.663158325</v>
      </c>
      <c r="BZ16" s="3">
        <f>'In-Service &amp; Deprec Svgs'!CC18</f>
        <v>2499722.3126833332</v>
      </c>
      <c r="CA16" s="3">
        <f>'In-Service &amp; Deprec Svgs'!CE18</f>
        <v>2499722.3126833332</v>
      </c>
      <c r="CB16" s="3">
        <f>'In-Service &amp; Deprec Svgs'!CF18</f>
        <v>2499722.3126833332</v>
      </c>
      <c r="CC16" s="3">
        <f>'In-Service &amp; Deprec Svgs'!CG18</f>
        <v>2499722.3126833332</v>
      </c>
      <c r="CD16" s="3">
        <f>'In-Service &amp; Deprec Svgs'!CH18</f>
        <v>2499722.3126833332</v>
      </c>
      <c r="CE16" s="3">
        <f>'In-Service &amp; Deprec Svgs'!CI18</f>
        <v>2499722.3126833332</v>
      </c>
      <c r="CF16" s="3">
        <f>'In-Service &amp; Deprec Svgs'!CJ18</f>
        <v>2499722.3126833332</v>
      </c>
      <c r="CG16" s="3">
        <f>'In-Service &amp; Deprec Svgs'!CK18</f>
        <v>2499722.3126833332</v>
      </c>
      <c r="CH16" s="3">
        <f>'In-Service &amp; Deprec Svgs'!CL18</f>
        <v>2499722.3126833332</v>
      </c>
      <c r="CI16" s="3">
        <f>'In-Service &amp; Deprec Svgs'!CM18</f>
        <v>2499722.3126833332</v>
      </c>
      <c r="CJ16" s="3">
        <f>'In-Service &amp; Deprec Svgs'!CN18</f>
        <v>2499722.3126833332</v>
      </c>
      <c r="CK16" s="3">
        <f>'In-Service &amp; Deprec Svgs'!CO18</f>
        <v>2499722.3126833332</v>
      </c>
      <c r="CL16" s="3">
        <f>'In-Service &amp; Deprec Svgs'!CP18</f>
        <v>2499418.2957833251</v>
      </c>
      <c r="CM16" s="3">
        <f>'In-Service &amp; Deprec Svgs'!CR18</f>
        <v>2499418.2957833251</v>
      </c>
      <c r="CN16" s="3">
        <f>'In-Service &amp; Deprec Svgs'!CS18</f>
        <v>2499418.2957833251</v>
      </c>
      <c r="CO16" s="3">
        <f>'In-Service &amp; Deprec Svgs'!CT18</f>
        <v>2499418.2957833251</v>
      </c>
      <c r="CP16" s="3">
        <f>'In-Service &amp; Deprec Svgs'!CU18</f>
        <v>2499418.2957833251</v>
      </c>
      <c r="CQ16" s="3">
        <f>'In-Service &amp; Deprec Svgs'!CV18</f>
        <v>2499418.2957833251</v>
      </c>
      <c r="CR16" s="3">
        <f>'In-Service &amp; Deprec Svgs'!CW18</f>
        <v>2499418.2957833251</v>
      </c>
      <c r="CS16" s="3">
        <f>'In-Service &amp; Deprec Svgs'!CX18</f>
        <v>2499418.2957833251</v>
      </c>
      <c r="CT16" s="3">
        <f>'In-Service &amp; Deprec Svgs'!CY18</f>
        <v>2499418.2957833251</v>
      </c>
      <c r="CU16" s="3">
        <f>'In-Service &amp; Deprec Svgs'!CZ18</f>
        <v>2499418.2957833251</v>
      </c>
      <c r="CV16" s="3">
        <f>'In-Service &amp; Deprec Svgs'!DA18</f>
        <v>2499418.2957833251</v>
      </c>
      <c r="CW16" s="3">
        <f>'In-Service &amp; Deprec Svgs'!DB18</f>
        <v>2499418.2957833251</v>
      </c>
      <c r="CX16" s="3">
        <f>'In-Service &amp; Deprec Svgs'!DC18</f>
        <v>2498945.0320916665</v>
      </c>
      <c r="CY16" s="3">
        <f>'In-Service &amp; Deprec Svgs'!DE18</f>
        <v>2498945.0320916665</v>
      </c>
      <c r="CZ16" s="3">
        <f>'In-Service &amp; Deprec Svgs'!DF18</f>
        <v>2498945.0320916665</v>
      </c>
      <c r="DA16" s="3">
        <f>'In-Service &amp; Deprec Svgs'!DG18</f>
        <v>2498945.0320916665</v>
      </c>
      <c r="DB16" s="3">
        <f>'In-Service &amp; Deprec Svgs'!DH18</f>
        <v>2498945.0320916665</v>
      </c>
      <c r="DC16" s="3">
        <f>'In-Service &amp; Deprec Svgs'!DI18</f>
        <v>2498945.0320916665</v>
      </c>
      <c r="DD16" s="3">
        <f>'In-Service &amp; Deprec Svgs'!DJ18</f>
        <v>2498945.0320916665</v>
      </c>
      <c r="DE16" s="3">
        <f>'In-Service &amp; Deprec Svgs'!DK18</f>
        <v>2498945.0320916665</v>
      </c>
      <c r="DF16" s="3">
        <f>'In-Service &amp; Deprec Svgs'!DL18</f>
        <v>2498945.0320916665</v>
      </c>
      <c r="DG16" s="3">
        <f>'In-Service &amp; Deprec Svgs'!DM18</f>
        <v>2498945.0320916665</v>
      </c>
      <c r="DH16" s="3">
        <f>'In-Service &amp; Deprec Svgs'!DN18</f>
        <v>2498945.0320916665</v>
      </c>
      <c r="DI16" s="3">
        <f>'In-Service &amp; Deprec Svgs'!DO18</f>
        <v>2498945.0320916665</v>
      </c>
      <c r="DJ16" s="3">
        <f>'In-Service &amp; Deprec Svgs'!DP18</f>
        <v>3082906.2373833335</v>
      </c>
      <c r="DK16" s="3">
        <f>'In-Service &amp; Deprec Svgs'!DR18</f>
        <v>3082906.2373833335</v>
      </c>
      <c r="DL16" s="3">
        <f>'In-Service &amp; Deprec Svgs'!DS18</f>
        <v>3082906.2373833335</v>
      </c>
      <c r="DM16" s="3">
        <f>'In-Service &amp; Deprec Svgs'!DT18</f>
        <v>3082906.2373833335</v>
      </c>
      <c r="DN16" s="3">
        <f>'In-Service &amp; Deprec Svgs'!DU18</f>
        <v>3082906.2373833335</v>
      </c>
      <c r="DO16" s="3">
        <f>'In-Service &amp; Deprec Svgs'!DV18</f>
        <v>3082906.2373833335</v>
      </c>
      <c r="DP16" s="3">
        <f>'In-Service &amp; Deprec Svgs'!DW18</f>
        <v>3082906.2373833335</v>
      </c>
      <c r="DQ16" s="3">
        <f>'In-Service &amp; Deprec Svgs'!DX18</f>
        <v>3082906.2373833335</v>
      </c>
      <c r="DR16" s="3">
        <f>'In-Service &amp; Deprec Svgs'!DY18</f>
        <v>3082906.2373833335</v>
      </c>
      <c r="DS16" s="3">
        <f>'In-Service &amp; Deprec Svgs'!DZ18</f>
        <v>3082906.2373833335</v>
      </c>
      <c r="DT16" s="3">
        <f>'In-Service &amp; Deprec Svgs'!EA18</f>
        <v>3082906.2373833335</v>
      </c>
      <c r="DU16" s="3">
        <f>'In-Service &amp; Deprec Svgs'!EB18</f>
        <v>3082906.2373833335</v>
      </c>
      <c r="DV16" s="3">
        <f>'In-Service &amp; Deprec Svgs'!EC18</f>
        <v>3082695.3321333327</v>
      </c>
      <c r="DW16" s="11">
        <f>SUM(G16:DV16)</f>
        <v>299211290.20458299</v>
      </c>
      <c r="DX16" s="40"/>
      <c r="EB16" s="8"/>
      <c r="EC16" s="20" t="s">
        <v>177</v>
      </c>
      <c r="ED16" s="3">
        <f t="shared" si="12"/>
        <v>0</v>
      </c>
      <c r="EE16" s="31">
        <f t="shared" si="0"/>
        <v>3.3333333333333335E-3</v>
      </c>
      <c r="EF16" s="3">
        <f t="shared" si="7"/>
        <v>0</v>
      </c>
      <c r="EG16" s="3">
        <f t="shared" si="11"/>
        <v>0</v>
      </c>
      <c r="EI16" s="20" t="str">
        <f t="shared" si="1"/>
        <v>Sep 17</v>
      </c>
      <c r="EJ16" s="3">
        <f t="shared" si="8"/>
        <v>0</v>
      </c>
      <c r="EK16" s="31">
        <f t="shared" si="2"/>
        <v>3.0833333333333333E-3</v>
      </c>
      <c r="EL16" s="3">
        <f t="shared" si="9"/>
        <v>0</v>
      </c>
      <c r="EM16" s="3">
        <f t="shared" si="3"/>
        <v>0</v>
      </c>
      <c r="EO16" s="20" t="str">
        <f t="shared" si="4"/>
        <v>Sep 17</v>
      </c>
      <c r="EP16" s="3">
        <f t="shared" si="5"/>
        <v>0</v>
      </c>
      <c r="EQ16" s="3" t="s">
        <v>56</v>
      </c>
      <c r="ER16" s="3">
        <f t="shared" si="6"/>
        <v>0</v>
      </c>
      <c r="ES16" s="3">
        <f t="shared" si="10"/>
        <v>0</v>
      </c>
    </row>
    <row r="17" spans="1:152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20" t="s">
        <v>178</v>
      </c>
      <c r="ED17" s="3">
        <f t="shared" si="12"/>
        <v>0</v>
      </c>
      <c r="EE17" s="31">
        <f t="shared" si="0"/>
        <v>3.3333333333333335E-3</v>
      </c>
      <c r="EF17" s="3">
        <f t="shared" si="7"/>
        <v>0</v>
      </c>
      <c r="EG17" s="3">
        <f t="shared" si="11"/>
        <v>0</v>
      </c>
      <c r="EI17" s="20" t="str">
        <f t="shared" si="1"/>
        <v>Oct 17</v>
      </c>
      <c r="EJ17" s="3">
        <f t="shared" si="8"/>
        <v>0</v>
      </c>
      <c r="EK17" s="31">
        <f t="shared" si="2"/>
        <v>3.0833333333333333E-3</v>
      </c>
      <c r="EL17" s="3">
        <f t="shared" si="9"/>
        <v>0</v>
      </c>
      <c r="EM17" s="3">
        <f t="shared" si="3"/>
        <v>0</v>
      </c>
      <c r="EO17" s="20" t="str">
        <f t="shared" si="4"/>
        <v>Oct 17</v>
      </c>
      <c r="EP17" s="3">
        <f t="shared" si="5"/>
        <v>0</v>
      </c>
      <c r="EQ17" s="3" t="s">
        <v>56</v>
      </c>
      <c r="ER17" s="3">
        <f t="shared" si="6"/>
        <v>0</v>
      </c>
      <c r="ES17" s="3">
        <f t="shared" si="10"/>
        <v>0</v>
      </c>
    </row>
    <row r="18" spans="1:152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20" t="s">
        <v>179</v>
      </c>
      <c r="ED18" s="3">
        <f t="shared" si="12"/>
        <v>0</v>
      </c>
      <c r="EE18" s="31">
        <f t="shared" si="0"/>
        <v>3.3333333333333335E-3</v>
      </c>
      <c r="EF18" s="3">
        <f t="shared" si="7"/>
        <v>0</v>
      </c>
      <c r="EG18" s="3">
        <f t="shared" si="11"/>
        <v>0</v>
      </c>
      <c r="EI18" s="20" t="str">
        <f t="shared" si="1"/>
        <v>Nov 17</v>
      </c>
      <c r="EJ18" s="3">
        <f t="shared" si="8"/>
        <v>0</v>
      </c>
      <c r="EK18" s="31">
        <f t="shared" si="2"/>
        <v>3.0833333333333333E-3</v>
      </c>
      <c r="EL18" s="3">
        <f t="shared" si="9"/>
        <v>0</v>
      </c>
      <c r="EM18" s="3">
        <f t="shared" si="3"/>
        <v>0</v>
      </c>
      <c r="EO18" s="20" t="str">
        <f t="shared" si="4"/>
        <v>Nov 17</v>
      </c>
      <c r="EP18" s="3">
        <f t="shared" si="5"/>
        <v>0</v>
      </c>
      <c r="EQ18" s="3" t="s">
        <v>56</v>
      </c>
      <c r="ER18" s="3">
        <f t="shared" si="6"/>
        <v>0</v>
      </c>
      <c r="ES18" s="3">
        <f t="shared" si="10"/>
        <v>0</v>
      </c>
    </row>
    <row r="19" spans="1:152" x14ac:dyDescent="0.25">
      <c r="A19" s="49"/>
      <c r="EC19" s="20" t="s">
        <v>180</v>
      </c>
      <c r="ED19" s="3">
        <f t="shared" si="12"/>
        <v>0</v>
      </c>
      <c r="EE19" s="31">
        <f t="shared" si="0"/>
        <v>3.3333333333333335E-3</v>
      </c>
      <c r="EF19" s="3">
        <f t="shared" si="7"/>
        <v>0</v>
      </c>
      <c r="EG19" s="3">
        <f t="shared" si="11"/>
        <v>0</v>
      </c>
      <c r="EI19" s="20" t="str">
        <f t="shared" si="1"/>
        <v>Dec 17</v>
      </c>
      <c r="EJ19" s="3">
        <f t="shared" si="8"/>
        <v>0</v>
      </c>
      <c r="EK19" s="31">
        <f t="shared" si="2"/>
        <v>3.0833333333333333E-3</v>
      </c>
      <c r="EL19" s="3">
        <f t="shared" si="9"/>
        <v>0</v>
      </c>
      <c r="EM19" s="3">
        <f t="shared" si="3"/>
        <v>0</v>
      </c>
      <c r="EO19" s="20" t="str">
        <f t="shared" si="4"/>
        <v>Dec 17</v>
      </c>
      <c r="EP19" s="3">
        <f t="shared" si="5"/>
        <v>0</v>
      </c>
      <c r="EQ19" s="3" t="s">
        <v>56</v>
      </c>
      <c r="ER19" s="3">
        <f t="shared" si="6"/>
        <v>0</v>
      </c>
      <c r="ES19" s="3">
        <f t="shared" si="10"/>
        <v>0</v>
      </c>
      <c r="EU19" s="40">
        <f>EP19-EP6</f>
        <v>0</v>
      </c>
      <c r="EV19" s="3" t="s">
        <v>165</v>
      </c>
    </row>
    <row r="20" spans="1:152" x14ac:dyDescent="0.25">
      <c r="A20" s="50" t="s">
        <v>64</v>
      </c>
      <c r="B20" s="36" t="s">
        <v>852</v>
      </c>
      <c r="C20" s="36"/>
      <c r="D20" s="36"/>
      <c r="E20" s="36"/>
      <c r="F20" s="10">
        <v>4921026.7300000014</v>
      </c>
      <c r="G20" s="3">
        <f>F20+G16</f>
        <v>6989023.1300000018</v>
      </c>
      <c r="H20" s="3">
        <f t="shared" ref="H20:Q20" si="13">G20+H16</f>
        <v>11345708.830000002</v>
      </c>
      <c r="I20" s="3">
        <f t="shared" si="13"/>
        <v>16973084.010000002</v>
      </c>
      <c r="J20" s="3">
        <f t="shared" si="13"/>
        <v>16982613.180000003</v>
      </c>
      <c r="K20" s="3">
        <f t="shared" si="13"/>
        <v>18223679.170000002</v>
      </c>
      <c r="L20" s="3">
        <f t="shared" si="13"/>
        <v>19890241.300000001</v>
      </c>
      <c r="M20" s="3">
        <f t="shared" si="13"/>
        <v>23065356.800000001</v>
      </c>
      <c r="N20" s="3">
        <f t="shared" si="13"/>
        <v>23065356.800000001</v>
      </c>
      <c r="O20" s="3">
        <f t="shared" si="13"/>
        <v>25668230.18</v>
      </c>
      <c r="P20" s="3">
        <f t="shared" si="13"/>
        <v>35305216.980000004</v>
      </c>
      <c r="Q20" s="3">
        <f t="shared" si="13"/>
        <v>36115216.980000004</v>
      </c>
      <c r="R20" s="3">
        <f>Q20+R16</f>
        <v>43938024.306250006</v>
      </c>
      <c r="S20" s="3">
        <f t="shared" ref="S20:CD20" si="14">R20+S16</f>
        <v>47668782.776250005</v>
      </c>
      <c r="T20" s="3">
        <f t="shared" si="14"/>
        <v>48161965.496250004</v>
      </c>
      <c r="U20" s="3">
        <f t="shared" si="14"/>
        <v>51382842.596250005</v>
      </c>
      <c r="V20" s="3">
        <f t="shared" si="14"/>
        <v>51582842.596250005</v>
      </c>
      <c r="W20" s="3">
        <f t="shared" si="14"/>
        <v>51782842.596250005</v>
      </c>
      <c r="X20" s="3">
        <f t="shared" si="14"/>
        <v>52152842.596250005</v>
      </c>
      <c r="Y20" s="3">
        <f t="shared" si="14"/>
        <v>52452842.596250005</v>
      </c>
      <c r="Z20" s="3">
        <f t="shared" si="14"/>
        <v>52852842.596250005</v>
      </c>
      <c r="AA20" s="3">
        <f t="shared" si="14"/>
        <v>60244723.566250004</v>
      </c>
      <c r="AB20" s="3">
        <f t="shared" si="14"/>
        <v>60644723.566250004</v>
      </c>
      <c r="AC20" s="3">
        <f t="shared" si="14"/>
        <v>61042075.566250004</v>
      </c>
      <c r="AD20" s="3">
        <f t="shared" si="14"/>
        <v>68697961.216250002</v>
      </c>
      <c r="AE20" s="3">
        <f t="shared" si="14"/>
        <v>70098272.39806819</v>
      </c>
      <c r="AF20" s="3">
        <f t="shared" si="14"/>
        <v>71498583.579886377</v>
      </c>
      <c r="AG20" s="3">
        <f t="shared" si="14"/>
        <v>72898894.761704564</v>
      </c>
      <c r="AH20" s="3">
        <f t="shared" si="14"/>
        <v>74299205.943522751</v>
      </c>
      <c r="AI20" s="3">
        <f t="shared" si="14"/>
        <v>75699517.125340939</v>
      </c>
      <c r="AJ20" s="3">
        <f t="shared" si="14"/>
        <v>77099828.307159126</v>
      </c>
      <c r="AK20" s="3">
        <f t="shared" si="14"/>
        <v>78500139.488977313</v>
      </c>
      <c r="AL20" s="3">
        <f t="shared" si="14"/>
        <v>79900450.6707955</v>
      </c>
      <c r="AM20" s="3">
        <f t="shared" si="14"/>
        <v>81300761.852613688</v>
      </c>
      <c r="AN20" s="3">
        <f t="shared" si="14"/>
        <v>82701073.034431875</v>
      </c>
      <c r="AO20" s="3">
        <f t="shared" si="14"/>
        <v>84101384.216250062</v>
      </c>
      <c r="AP20" s="3">
        <f t="shared" si="14"/>
        <v>86601231.302816719</v>
      </c>
      <c r="AQ20" s="3">
        <f t="shared" si="14"/>
        <v>89101078.389383376</v>
      </c>
      <c r="AR20" s="3">
        <f t="shared" si="14"/>
        <v>91600925.475950032</v>
      </c>
      <c r="AS20" s="3">
        <f t="shared" si="14"/>
        <v>94100772.562516689</v>
      </c>
      <c r="AT20" s="3">
        <f t="shared" si="14"/>
        <v>96600619.649083346</v>
      </c>
      <c r="AU20" s="3">
        <f t="shared" si="14"/>
        <v>99100466.735650003</v>
      </c>
      <c r="AV20" s="3">
        <f t="shared" si="14"/>
        <v>101600313.82221666</v>
      </c>
      <c r="AW20" s="3">
        <f t="shared" si="14"/>
        <v>104100160.90878332</v>
      </c>
      <c r="AX20" s="3">
        <f t="shared" si="14"/>
        <v>106600007.99534997</v>
      </c>
      <c r="AY20" s="3">
        <f t="shared" si="14"/>
        <v>109099855.08191663</v>
      </c>
      <c r="AZ20" s="3">
        <f t="shared" si="14"/>
        <v>111599702.16848329</v>
      </c>
      <c r="BA20" s="3">
        <f t="shared" si="14"/>
        <v>114099549.25504994</v>
      </c>
      <c r="BB20" s="3">
        <f t="shared" si="14"/>
        <v>116598588.40956661</v>
      </c>
      <c r="BC20" s="3">
        <f t="shared" si="14"/>
        <v>119097627.56408328</v>
      </c>
      <c r="BD20" s="3">
        <f t="shared" si="14"/>
        <v>121596666.71859995</v>
      </c>
      <c r="BE20" s="3">
        <f t="shared" si="14"/>
        <v>124095705.87311661</v>
      </c>
      <c r="BF20" s="3">
        <f t="shared" si="14"/>
        <v>126594745.02763328</v>
      </c>
      <c r="BG20" s="3">
        <f t="shared" si="14"/>
        <v>129093784.18214995</v>
      </c>
      <c r="BH20" s="3">
        <f t="shared" si="14"/>
        <v>131592823.33666661</v>
      </c>
      <c r="BI20" s="3">
        <f t="shared" si="14"/>
        <v>134091862.49118328</v>
      </c>
      <c r="BJ20" s="3">
        <f t="shared" si="14"/>
        <v>136590901.64569995</v>
      </c>
      <c r="BK20" s="3">
        <f t="shared" si="14"/>
        <v>139089940.80021662</v>
      </c>
      <c r="BL20" s="3">
        <f t="shared" si="14"/>
        <v>141588979.95473328</v>
      </c>
      <c r="BM20" s="3">
        <f t="shared" si="14"/>
        <v>144088019.10924995</v>
      </c>
      <c r="BN20" s="3">
        <f t="shared" si="14"/>
        <v>146587160.77240828</v>
      </c>
      <c r="BO20" s="3">
        <f t="shared" si="14"/>
        <v>149086302.4355666</v>
      </c>
      <c r="BP20" s="3">
        <f t="shared" si="14"/>
        <v>151585444.09872493</v>
      </c>
      <c r="BQ20" s="3">
        <f t="shared" si="14"/>
        <v>154084585.76188326</v>
      </c>
      <c r="BR20" s="3">
        <f t="shared" si="14"/>
        <v>156583727.42504159</v>
      </c>
      <c r="BS20" s="3">
        <f t="shared" si="14"/>
        <v>159082869.08819991</v>
      </c>
      <c r="BT20" s="3">
        <f t="shared" si="14"/>
        <v>161582010.75135824</v>
      </c>
      <c r="BU20" s="3">
        <f t="shared" si="14"/>
        <v>164081152.41451657</v>
      </c>
      <c r="BV20" s="3">
        <f t="shared" si="14"/>
        <v>166580294.0776749</v>
      </c>
      <c r="BW20" s="3">
        <f t="shared" si="14"/>
        <v>169079435.74083322</v>
      </c>
      <c r="BX20" s="3">
        <f t="shared" si="14"/>
        <v>171578577.40399155</v>
      </c>
      <c r="BY20" s="3">
        <f t="shared" si="14"/>
        <v>174077719.06714988</v>
      </c>
      <c r="BZ20" s="3">
        <f t="shared" si="14"/>
        <v>176577441.37983322</v>
      </c>
      <c r="CA20" s="3">
        <f t="shared" si="14"/>
        <v>179077163.69251657</v>
      </c>
      <c r="CB20" s="3">
        <f t="shared" si="14"/>
        <v>181576886.00519991</v>
      </c>
      <c r="CC20" s="3">
        <f t="shared" si="14"/>
        <v>184076608.31788325</v>
      </c>
      <c r="CD20" s="3">
        <f t="shared" si="14"/>
        <v>186576330.6305666</v>
      </c>
      <c r="CE20" s="3">
        <f t="shared" ref="CE20:DV20" si="15">CD20+CE16</f>
        <v>189076052.94324994</v>
      </c>
      <c r="CF20" s="3">
        <f t="shared" si="15"/>
        <v>191575775.25593328</v>
      </c>
      <c r="CG20" s="3">
        <f t="shared" si="15"/>
        <v>194075497.56861663</v>
      </c>
      <c r="CH20" s="3">
        <f t="shared" si="15"/>
        <v>196575219.88129997</v>
      </c>
      <c r="CI20" s="3">
        <f t="shared" si="15"/>
        <v>199074942.19398332</v>
      </c>
      <c r="CJ20" s="3">
        <f t="shared" si="15"/>
        <v>201574664.50666666</v>
      </c>
      <c r="CK20" s="3">
        <f t="shared" si="15"/>
        <v>204074386.81935</v>
      </c>
      <c r="CL20" s="3">
        <f t="shared" si="15"/>
        <v>206573805.11513332</v>
      </c>
      <c r="CM20" s="3">
        <f t="shared" si="15"/>
        <v>209073223.41091663</v>
      </c>
      <c r="CN20" s="3">
        <f t="shared" si="15"/>
        <v>211572641.70669994</v>
      </c>
      <c r="CO20" s="3">
        <f t="shared" si="15"/>
        <v>214072060.00248325</v>
      </c>
      <c r="CP20" s="3">
        <f t="shared" si="15"/>
        <v>216571478.29826656</v>
      </c>
      <c r="CQ20" s="3">
        <f t="shared" si="15"/>
        <v>219070896.59404987</v>
      </c>
      <c r="CR20" s="3">
        <f t="shared" si="15"/>
        <v>221570314.88983318</v>
      </c>
      <c r="CS20" s="3">
        <f t="shared" si="15"/>
        <v>224069733.18561649</v>
      </c>
      <c r="CT20" s="3">
        <f t="shared" si="15"/>
        <v>226569151.4813998</v>
      </c>
      <c r="CU20" s="3">
        <f t="shared" si="15"/>
        <v>229068569.77718312</v>
      </c>
      <c r="CV20" s="3">
        <f t="shared" si="15"/>
        <v>231567988.07296643</v>
      </c>
      <c r="CW20" s="3">
        <f t="shared" si="15"/>
        <v>234067406.36874974</v>
      </c>
      <c r="CX20" s="3">
        <f t="shared" si="15"/>
        <v>236566351.40084141</v>
      </c>
      <c r="CY20" s="3">
        <f t="shared" si="15"/>
        <v>239065296.43293309</v>
      </c>
      <c r="CZ20" s="3">
        <f t="shared" si="15"/>
        <v>241564241.46502477</v>
      </c>
      <c r="DA20" s="3">
        <f t="shared" si="15"/>
        <v>244063186.49711645</v>
      </c>
      <c r="DB20" s="3">
        <f t="shared" si="15"/>
        <v>246562131.52920812</v>
      </c>
      <c r="DC20" s="3">
        <f t="shared" si="15"/>
        <v>249061076.5612998</v>
      </c>
      <c r="DD20" s="3">
        <f t="shared" si="15"/>
        <v>251560021.59339148</v>
      </c>
      <c r="DE20" s="3">
        <f t="shared" si="15"/>
        <v>254058966.62548316</v>
      </c>
      <c r="DF20" s="3">
        <f t="shared" si="15"/>
        <v>256557911.65757483</v>
      </c>
      <c r="DG20" s="3">
        <f t="shared" si="15"/>
        <v>259056856.68966651</v>
      </c>
      <c r="DH20" s="3">
        <f t="shared" si="15"/>
        <v>261555801.72175819</v>
      </c>
      <c r="DI20" s="3">
        <f t="shared" si="15"/>
        <v>264054746.75384986</v>
      </c>
      <c r="DJ20" s="3">
        <f t="shared" si="15"/>
        <v>267137652.9912332</v>
      </c>
      <c r="DK20" s="3">
        <f t="shared" si="15"/>
        <v>270220559.22861654</v>
      </c>
      <c r="DL20" s="3">
        <f t="shared" si="15"/>
        <v>273303465.46599984</v>
      </c>
      <c r="DM20" s="3">
        <f t="shared" si="15"/>
        <v>276386371.70338315</v>
      </c>
      <c r="DN20" s="3">
        <f t="shared" si="15"/>
        <v>279469277.94076645</v>
      </c>
      <c r="DO20" s="3">
        <f t="shared" si="15"/>
        <v>282552184.17814976</v>
      </c>
      <c r="DP20" s="3">
        <f t="shared" si="15"/>
        <v>285635090.41553307</v>
      </c>
      <c r="DQ20" s="3">
        <f t="shared" si="15"/>
        <v>288717996.65291637</v>
      </c>
      <c r="DR20" s="3">
        <f t="shared" si="15"/>
        <v>291800902.89029968</v>
      </c>
      <c r="DS20" s="3">
        <f t="shared" si="15"/>
        <v>294883809.12768298</v>
      </c>
      <c r="DT20" s="3">
        <f t="shared" si="15"/>
        <v>297966715.36506629</v>
      </c>
      <c r="DU20" s="3">
        <f t="shared" si="15"/>
        <v>301049621.6024496</v>
      </c>
      <c r="DV20" s="3">
        <f t="shared" si="15"/>
        <v>304132316.93458295</v>
      </c>
      <c r="DX20" s="40"/>
      <c r="EB20" s="8"/>
      <c r="EU20" s="40">
        <f>ES19-ES6</f>
        <v>0</v>
      </c>
      <c r="EV20" s="3" t="s">
        <v>164</v>
      </c>
    </row>
    <row r="21" spans="1:152" x14ac:dyDescent="0.25">
      <c r="A21" s="49" t="s">
        <v>66</v>
      </c>
      <c r="B21" s="3" t="s">
        <v>524</v>
      </c>
      <c r="F21" s="3">
        <v>-34936.437843333326</v>
      </c>
      <c r="G21" s="3">
        <f t="shared" ref="G21:AL21" si="16">F21-SUM(G33:G34)</f>
        <v>-47549.517843333328</v>
      </c>
      <c r="H21" s="3">
        <f t="shared" si="16"/>
        <v>-63988.38784333333</v>
      </c>
      <c r="I21" s="3">
        <f t="shared" si="16"/>
        <v>-88483.677843333338</v>
      </c>
      <c r="J21" s="3">
        <f t="shared" si="16"/>
        <v>-123389.60784333333</v>
      </c>
      <c r="K21" s="3">
        <f t="shared" si="16"/>
        <v>-158324.91784333333</v>
      </c>
      <c r="L21" s="3">
        <f t="shared" si="16"/>
        <v>-195558.81784333332</v>
      </c>
      <c r="M21" s="3">
        <f t="shared" si="16"/>
        <v>-235875.85784333333</v>
      </c>
      <c r="N21" s="3">
        <f t="shared" si="16"/>
        <v>-282066.86784333334</v>
      </c>
      <c r="O21" s="3">
        <f t="shared" si="16"/>
        <v>-328257.87784333335</v>
      </c>
      <c r="P21" s="3">
        <f t="shared" si="16"/>
        <v>-379264.20784333337</v>
      </c>
      <c r="Q21" s="3">
        <f t="shared" si="16"/>
        <v>-454265.62784333335</v>
      </c>
      <c r="R21" s="3">
        <f t="shared" si="16"/>
        <v>-530765.54784333333</v>
      </c>
      <c r="S21" s="3">
        <f t="shared" si="16"/>
        <v>-621737.65784333332</v>
      </c>
      <c r="T21" s="3">
        <f t="shared" si="16"/>
        <v>-719611.66784333333</v>
      </c>
      <c r="U21" s="3">
        <f t="shared" si="16"/>
        <v>-818398.06784333335</v>
      </c>
      <c r="V21" s="3">
        <f t="shared" si="16"/>
        <v>-923143.09784333338</v>
      </c>
      <c r="W21" s="3">
        <f t="shared" si="16"/>
        <v>-1028258.1178433334</v>
      </c>
      <c r="X21" s="3">
        <f t="shared" si="16"/>
        <v>-1133743.1378433334</v>
      </c>
      <c r="Y21" s="3">
        <f t="shared" si="16"/>
        <v>-1239912.6578433334</v>
      </c>
      <c r="Z21" s="3">
        <f t="shared" si="16"/>
        <v>-1346637.1778433335</v>
      </c>
      <c r="AA21" s="3">
        <f t="shared" si="16"/>
        <v>-1454101.7078433335</v>
      </c>
      <c r="AB21" s="3">
        <f t="shared" si="16"/>
        <v>-1575241.2078433335</v>
      </c>
      <c r="AC21" s="3">
        <f t="shared" si="16"/>
        <v>-1697120.7078433335</v>
      </c>
      <c r="AD21" s="3">
        <f t="shared" si="16"/>
        <v>-1819735.3078433336</v>
      </c>
      <c r="AE21" s="3">
        <f t="shared" si="16"/>
        <v>-1956513.2978433336</v>
      </c>
      <c r="AF21" s="3">
        <f t="shared" si="16"/>
        <v>-2096606.8978433334</v>
      </c>
      <c r="AG21" s="3">
        <f t="shared" si="16"/>
        <v>-2240016.0978433331</v>
      </c>
      <c r="AH21" s="3">
        <f t="shared" si="16"/>
        <v>-2386740.9078433332</v>
      </c>
      <c r="AI21" s="3">
        <f t="shared" si="16"/>
        <v>-2536781.3078433331</v>
      </c>
      <c r="AJ21" s="3">
        <f t="shared" si="16"/>
        <v>-2690137.3178433329</v>
      </c>
      <c r="AK21" s="3">
        <f t="shared" si="16"/>
        <v>-2846808.937843333</v>
      </c>
      <c r="AL21" s="3">
        <f t="shared" si="16"/>
        <v>-3006796.1578433327</v>
      </c>
      <c r="AM21" s="3">
        <f t="shared" ref="AM21:BR21" si="17">AL21-SUM(AM33:AM34)</f>
        <v>-3170098.9878433328</v>
      </c>
      <c r="AN21" s="3">
        <f t="shared" si="17"/>
        <v>-3336717.4078433327</v>
      </c>
      <c r="AO21" s="3">
        <f t="shared" si="17"/>
        <v>-3506651.4378433325</v>
      </c>
      <c r="AP21" s="3">
        <f t="shared" si="17"/>
        <v>-3679901.0778433327</v>
      </c>
      <c r="AQ21" s="3">
        <f t="shared" si="17"/>
        <v>-3859856.5578433326</v>
      </c>
      <c r="AR21" s="3">
        <f t="shared" si="17"/>
        <v>-4046518.1978433328</v>
      </c>
      <c r="AS21" s="3">
        <f t="shared" si="17"/>
        <v>-4239885.9978433326</v>
      </c>
      <c r="AT21" s="3">
        <f t="shared" si="17"/>
        <v>-4439959.9578433326</v>
      </c>
      <c r="AU21" s="3">
        <f t="shared" si="17"/>
        <v>-4646740.0978433322</v>
      </c>
      <c r="AV21" s="3">
        <f t="shared" si="17"/>
        <v>-4860226.397843332</v>
      </c>
      <c r="AW21" s="3">
        <f t="shared" si="17"/>
        <v>-5080418.857843332</v>
      </c>
      <c r="AX21" s="3">
        <f t="shared" si="17"/>
        <v>-5307317.4778433321</v>
      </c>
      <c r="AY21" s="3">
        <f t="shared" si="17"/>
        <v>-5540922.2578433324</v>
      </c>
      <c r="AZ21" s="3">
        <f t="shared" si="17"/>
        <v>-5781233.2078433326</v>
      </c>
      <c r="BA21" s="3">
        <f t="shared" si="17"/>
        <v>-6028250.3278433327</v>
      </c>
      <c r="BB21" s="3">
        <f t="shared" si="17"/>
        <v>-6281973.6078433329</v>
      </c>
      <c r="BC21" s="3">
        <f t="shared" si="17"/>
        <v>-6542400.5578433331</v>
      </c>
      <c r="BD21" s="3">
        <f t="shared" si="17"/>
        <v>-6809531.1378433332</v>
      </c>
      <c r="BE21" s="3">
        <f t="shared" si="17"/>
        <v>-7083365.3478433331</v>
      </c>
      <c r="BF21" s="3">
        <f t="shared" si="17"/>
        <v>-7363903.187843333</v>
      </c>
      <c r="BG21" s="3">
        <f t="shared" si="17"/>
        <v>-7651144.6578433327</v>
      </c>
      <c r="BH21" s="3">
        <f t="shared" si="17"/>
        <v>-7945089.7578433324</v>
      </c>
      <c r="BI21" s="3">
        <f t="shared" si="17"/>
        <v>-8245738.4878433328</v>
      </c>
      <c r="BJ21" s="3">
        <f t="shared" si="17"/>
        <v>-8553090.857843332</v>
      </c>
      <c r="BK21" s="3">
        <f t="shared" si="17"/>
        <v>-8867146.8678433318</v>
      </c>
      <c r="BL21" s="3">
        <f t="shared" si="17"/>
        <v>-9187906.5078433324</v>
      </c>
      <c r="BM21" s="3">
        <f t="shared" si="17"/>
        <v>-9515369.7778433319</v>
      </c>
      <c r="BN21" s="3">
        <f t="shared" si="17"/>
        <v>-9849536.6778433323</v>
      </c>
      <c r="BO21" s="3">
        <f t="shared" si="17"/>
        <v>-10190407.517843332</v>
      </c>
      <c r="BP21" s="3">
        <f t="shared" si="17"/>
        <v>-10537982.077843333</v>
      </c>
      <c r="BQ21" s="3">
        <f t="shared" si="17"/>
        <v>-10892260.347843332</v>
      </c>
      <c r="BR21" s="3">
        <f t="shared" si="17"/>
        <v>-11253242.337843332</v>
      </c>
      <c r="BS21" s="3">
        <f t="shared" ref="BS21:CX21" si="18">BR21-SUM(BS33:BS34)</f>
        <v>-11620928.037843332</v>
      </c>
      <c r="BT21" s="3">
        <f t="shared" si="18"/>
        <v>-11995317.457843332</v>
      </c>
      <c r="BU21" s="3">
        <f t="shared" si="18"/>
        <v>-12376410.597843332</v>
      </c>
      <c r="BV21" s="3">
        <f t="shared" si="18"/>
        <v>-12764207.437843332</v>
      </c>
      <c r="BW21" s="3">
        <f t="shared" si="18"/>
        <v>-13158707.997843333</v>
      </c>
      <c r="BX21" s="3">
        <f t="shared" si="18"/>
        <v>-13559912.277843332</v>
      </c>
      <c r="BY21" s="3">
        <f t="shared" si="18"/>
        <v>-13967820.267843332</v>
      </c>
      <c r="BZ21" s="3">
        <f t="shared" si="18"/>
        <v>-14382431.977843333</v>
      </c>
      <c r="CA21" s="3">
        <f t="shared" si="18"/>
        <v>-14803749.187843334</v>
      </c>
      <c r="CB21" s="3">
        <f t="shared" si="18"/>
        <v>-15231772.017843334</v>
      </c>
      <c r="CC21" s="3">
        <f t="shared" si="18"/>
        <v>-15666500.477843335</v>
      </c>
      <c r="CD21" s="3">
        <f t="shared" si="18"/>
        <v>-16107934.567843335</v>
      </c>
      <c r="CE21" s="3">
        <f t="shared" si="18"/>
        <v>-16556074.287843335</v>
      </c>
      <c r="CF21" s="3">
        <f t="shared" si="18"/>
        <v>-17010919.627843335</v>
      </c>
      <c r="CG21" s="3">
        <f t="shared" si="18"/>
        <v>-17472470.597843334</v>
      </c>
      <c r="CH21" s="3">
        <f t="shared" si="18"/>
        <v>-17940727.197843336</v>
      </c>
      <c r="CI21" s="3">
        <f t="shared" si="18"/>
        <v>-18415689.417843334</v>
      </c>
      <c r="CJ21" s="3">
        <f t="shared" si="18"/>
        <v>-18897357.267843336</v>
      </c>
      <c r="CK21" s="3">
        <f t="shared" si="18"/>
        <v>-19385730.747843336</v>
      </c>
      <c r="CL21" s="3">
        <f t="shared" si="18"/>
        <v>-19880809.857843336</v>
      </c>
      <c r="CM21" s="3">
        <f t="shared" si="18"/>
        <v>-20382593.647843335</v>
      </c>
      <c r="CN21" s="3">
        <f t="shared" si="18"/>
        <v>-20891082.317843337</v>
      </c>
      <c r="CO21" s="3">
        <f t="shared" si="18"/>
        <v>-21406275.867843337</v>
      </c>
      <c r="CP21" s="3">
        <f t="shared" si="18"/>
        <v>-21928174.297843337</v>
      </c>
      <c r="CQ21" s="3">
        <f t="shared" si="18"/>
        <v>-22456777.607843336</v>
      </c>
      <c r="CR21" s="3">
        <f t="shared" si="18"/>
        <v>-22992085.797843337</v>
      </c>
      <c r="CS21" s="3">
        <f t="shared" si="18"/>
        <v>-23534098.867843337</v>
      </c>
      <c r="CT21" s="3">
        <f t="shared" si="18"/>
        <v>-24082816.817843337</v>
      </c>
      <c r="CU21" s="3">
        <f t="shared" si="18"/>
        <v>-24638239.647843339</v>
      </c>
      <c r="CV21" s="3">
        <f t="shared" si="18"/>
        <v>-25200367.357843339</v>
      </c>
      <c r="CW21" s="3">
        <f t="shared" si="18"/>
        <v>-25769199.947843339</v>
      </c>
      <c r="CX21" s="3">
        <f t="shared" si="18"/>
        <v>-26344737.417843338</v>
      </c>
      <c r="CY21" s="3">
        <f t="shared" ref="CY21:DV21" si="19">CX21-SUM(CY33:CY34)</f>
        <v>-26926978.307843339</v>
      </c>
      <c r="CZ21" s="3">
        <f t="shared" si="19"/>
        <v>-27515688.537843339</v>
      </c>
      <c r="DA21" s="3">
        <f t="shared" si="19"/>
        <v>-28110868.117843337</v>
      </c>
      <c r="DB21" s="3">
        <f t="shared" si="19"/>
        <v>-28712517.047843337</v>
      </c>
      <c r="DC21" s="3">
        <f t="shared" si="19"/>
        <v>-29320635.327843338</v>
      </c>
      <c r="DD21" s="3">
        <f t="shared" si="19"/>
        <v>-29935222.967843339</v>
      </c>
      <c r="DE21" s="3">
        <f t="shared" si="19"/>
        <v>-30556279.957843337</v>
      </c>
      <c r="DF21" s="3">
        <f t="shared" si="19"/>
        <v>-31183806.297843337</v>
      </c>
      <c r="DG21" s="3">
        <f t="shared" si="19"/>
        <v>-31817801.977843337</v>
      </c>
      <c r="DH21" s="3">
        <f t="shared" si="19"/>
        <v>-32458267.007843338</v>
      </c>
      <c r="DI21" s="3">
        <f t="shared" si="19"/>
        <v>-33105201.387843337</v>
      </c>
      <c r="DJ21" s="3">
        <f t="shared" si="19"/>
        <v>-33758605.117843337</v>
      </c>
      <c r="DK21" s="3">
        <f t="shared" si="19"/>
        <v>-34420278.74784334</v>
      </c>
      <c r="DL21" s="3">
        <f t="shared" si="19"/>
        <v>-35090222.347843342</v>
      </c>
      <c r="DM21" s="3">
        <f t="shared" si="19"/>
        <v>-35768435.92784334</v>
      </c>
      <c r="DN21" s="3">
        <f t="shared" si="19"/>
        <v>-36454919.49784334</v>
      </c>
      <c r="DO21" s="3">
        <f t="shared" si="19"/>
        <v>-37149673.047843337</v>
      </c>
      <c r="DP21" s="3">
        <f t="shared" si="19"/>
        <v>-37852696.56784334</v>
      </c>
      <c r="DQ21" s="3">
        <f t="shared" si="19"/>
        <v>-38563990.06784334</v>
      </c>
      <c r="DR21" s="3">
        <f t="shared" si="19"/>
        <v>-39283553.557843342</v>
      </c>
      <c r="DS21" s="3">
        <f t="shared" si="19"/>
        <v>-40011387.027843341</v>
      </c>
      <c r="DT21" s="3">
        <f t="shared" si="19"/>
        <v>-40747490.467843339</v>
      </c>
      <c r="DU21" s="3">
        <f t="shared" si="19"/>
        <v>-41491863.897843339</v>
      </c>
      <c r="DV21" s="3">
        <f t="shared" si="19"/>
        <v>-42244507.307843335</v>
      </c>
      <c r="DX21" s="40"/>
      <c r="EB21" s="8"/>
      <c r="EC21" s="20" t="s">
        <v>186</v>
      </c>
      <c r="ED21" s="3">
        <f>ED19</f>
        <v>0</v>
      </c>
      <c r="EE21" s="31">
        <f>0.04/12</f>
        <v>3.3333333333333335E-3</v>
      </c>
      <c r="EF21" s="3">
        <f>ROUND((ED19*EE21),0)</f>
        <v>0</v>
      </c>
      <c r="EG21" s="3">
        <f>ROUND(+EG19+EF21,0)</f>
        <v>0</v>
      </c>
      <c r="EI21" s="20" t="str">
        <f>EC21</f>
        <v>Jan 18</v>
      </c>
      <c r="EJ21" s="3">
        <f>EJ19</f>
        <v>0</v>
      </c>
      <c r="EK21" s="31">
        <f>0.037/12</f>
        <v>3.0833333333333333E-3</v>
      </c>
      <c r="EL21" s="3">
        <f>ROUND((EJ19*EK21),0)</f>
        <v>0</v>
      </c>
      <c r="EM21" s="3">
        <f>ROUND(+EM19+EL21,0)</f>
        <v>0</v>
      </c>
      <c r="EO21" s="20" t="str">
        <f>EI21</f>
        <v>Jan 18</v>
      </c>
      <c r="EP21" s="3">
        <f>ED21+EJ21</f>
        <v>0</v>
      </c>
      <c r="EQ21" s="3" t="s">
        <v>56</v>
      </c>
      <c r="ER21" s="3">
        <f>EL21+EF21</f>
        <v>0</v>
      </c>
      <c r="ES21" s="3">
        <f>ES19+ER21</f>
        <v>0</v>
      </c>
    </row>
    <row r="22" spans="1:152" x14ac:dyDescent="0.25">
      <c r="A22" s="50" t="s">
        <v>67</v>
      </c>
      <c r="B22" s="36" t="s">
        <v>25</v>
      </c>
      <c r="C22" s="36"/>
      <c r="D22" s="36"/>
      <c r="E22" s="36"/>
      <c r="F22" s="12">
        <v>16222517.040000001</v>
      </c>
      <c r="G22" s="12">
        <f t="shared" ref="G22" si="20">F22+G15-G16</f>
        <v>14482094.17</v>
      </c>
      <c r="H22" s="12">
        <f t="shared" ref="H22" si="21">G22+H15-H16</f>
        <v>10379894.469999999</v>
      </c>
      <c r="I22" s="12">
        <f t="shared" ref="I22" si="22">H22+I15-I16</f>
        <v>6954197.9149999991</v>
      </c>
      <c r="J22" s="12">
        <f t="shared" ref="J22" si="23">I22+J15-J16</f>
        <v>11359854.713749999</v>
      </c>
      <c r="K22" s="12">
        <f t="shared" ref="K22" si="24">J22+K15-K16</f>
        <v>12554300.908749999</v>
      </c>
      <c r="L22" s="12">
        <f t="shared" ref="L22" si="25">K22+L15-L16</f>
        <v>13455656.163749998</v>
      </c>
      <c r="M22" s="12">
        <f t="shared" ref="M22" si="26">L22+M15-M16</f>
        <v>13566231.603749998</v>
      </c>
      <c r="N22" s="12">
        <f t="shared" ref="N22" si="27">M22+N15-N16</f>
        <v>15951057.273749998</v>
      </c>
      <c r="O22" s="12">
        <f t="shared" ref="O22" si="28">N22+O15-O16</f>
        <v>16337322.696249999</v>
      </c>
      <c r="P22" s="12">
        <f t="shared" ref="P22" si="29">O22+P15-P16</f>
        <v>14671585.206249997</v>
      </c>
      <c r="Q22" s="12">
        <f t="shared" ref="Q22" si="30">P22+Q15-Q16</f>
        <v>15900984.236249996</v>
      </c>
      <c r="R22" s="12">
        <f t="shared" ref="R22" si="31">Q22+R15-R16</f>
        <v>10048176.909999998</v>
      </c>
      <c r="S22" s="12">
        <f t="shared" ref="S22" si="32">R22+S15-S16</f>
        <v>7747418.4399999985</v>
      </c>
      <c r="T22" s="12">
        <f t="shared" ref="T22" si="33">S22+T15-T16</f>
        <v>9344235.7199999969</v>
      </c>
      <c r="U22" s="12">
        <f t="shared" ref="U22" si="34">T22+U15-U16</f>
        <v>8603358.6199999973</v>
      </c>
      <c r="V22" s="12">
        <f t="shared" ref="V22" si="35">U22+V15-V16</f>
        <v>11303358.619999997</v>
      </c>
      <c r="W22" s="12">
        <f t="shared" ref="W22" si="36">V22+W15-W16</f>
        <v>14003358.619999997</v>
      </c>
      <c r="X22" s="12">
        <f t="shared" ref="X22" si="37">W22+X15-X16</f>
        <v>16456837.619999997</v>
      </c>
      <c r="Y22" s="12">
        <f t="shared" ref="Y22" si="38">X22+Y15-Y16</f>
        <v>18735629.619999997</v>
      </c>
      <c r="Z22" s="12">
        <f t="shared" ref="Z22" si="39">Y22+Z15-Z16</f>
        <v>21167962.619999997</v>
      </c>
      <c r="AA22" s="12">
        <f t="shared" ref="AA22" si="40">Z22+AA15-AA16</f>
        <v>17048271.649999999</v>
      </c>
      <c r="AB22" s="12">
        <f t="shared" ref="AB22" si="41">AA22+AB15-AB16</f>
        <v>19381103.649999999</v>
      </c>
      <c r="AC22" s="12">
        <f t="shared" ref="AC22" si="42">AB22+AC15-AC16</f>
        <v>21628848.649999999</v>
      </c>
      <c r="AD22" s="12">
        <f t="shared" ref="AD22" si="43">AC22+AD15-AD16</f>
        <v>15403422.999999998</v>
      </c>
      <c r="AE22" s="12">
        <f t="shared" ref="AE22" si="44">AD22+AE15-AE16</f>
        <v>16502958.904748475</v>
      </c>
      <c r="AF22" s="12">
        <f t="shared" ref="AF22" si="45">AE22+AF15-AF16</f>
        <v>17602494.809496954</v>
      </c>
      <c r="AG22" s="12">
        <f t="shared" ref="AG22" si="46">AF22+AG15-AG16</f>
        <v>18702030.714245431</v>
      </c>
      <c r="AH22" s="12">
        <f t="shared" ref="AH22" si="47">AG22+AH15-AH16</f>
        <v>19801566.618993908</v>
      </c>
      <c r="AI22" s="12">
        <f t="shared" ref="AI22" si="48">AH22+AI15-AI16</f>
        <v>20901102.523742385</v>
      </c>
      <c r="AJ22" s="12">
        <f t="shared" ref="AJ22" si="49">AI22+AJ15-AJ16</f>
        <v>22000638.428490862</v>
      </c>
      <c r="AK22" s="12">
        <f t="shared" ref="AK22" si="50">AJ22+AK15-AK16</f>
        <v>23100174.333239339</v>
      </c>
      <c r="AL22" s="12">
        <f t="shared" ref="AL22" si="51">AK22+AL15-AL16</f>
        <v>24199710.237987816</v>
      </c>
      <c r="AM22" s="12">
        <f t="shared" ref="AM22" si="52">AL22+AM15-AM16</f>
        <v>25299246.142736293</v>
      </c>
      <c r="AN22" s="12">
        <f t="shared" ref="AN22" si="53">AM22+AN15-AN16</f>
        <v>26398782.04748477</v>
      </c>
      <c r="AO22" s="12">
        <f t="shared" ref="AO22" si="54">AN22+AO15-AO16</f>
        <v>27498317.952233247</v>
      </c>
      <c r="AP22" s="12">
        <f t="shared" ref="AP22" si="55">AO22+AP15-AP16</f>
        <v>27498317.952233247</v>
      </c>
      <c r="AQ22" s="12">
        <f t="shared" ref="AQ22" si="56">AP22+AQ15-AQ16</f>
        <v>27497510.020183258</v>
      </c>
      <c r="AR22" s="12">
        <f t="shared" ref="AR22" si="57">AQ22+AR15-AR16</f>
        <v>27496702.088133268</v>
      </c>
      <c r="AS22" s="12">
        <f t="shared" ref="AS22" si="58">AR22+AS15-AS16</f>
        <v>27495894.156083278</v>
      </c>
      <c r="AT22" s="12">
        <f t="shared" ref="AT22" si="59">AS22+AT15-AT16</f>
        <v>27495086.224033289</v>
      </c>
      <c r="AU22" s="12">
        <f t="shared" ref="AU22" si="60">AT22+AU15-AU16</f>
        <v>27494278.291983299</v>
      </c>
      <c r="AV22" s="12">
        <f t="shared" ref="AV22" si="61">AU22+AV15-AV16</f>
        <v>27493470.359933309</v>
      </c>
      <c r="AW22" s="12">
        <f t="shared" ref="AW22" si="62">AV22+AW15-AW16</f>
        <v>27492662.42788332</v>
      </c>
      <c r="AX22" s="12">
        <f t="shared" ref="AX22" si="63">AW22+AX15-AX16</f>
        <v>27491854.49583333</v>
      </c>
      <c r="AY22" s="12">
        <f t="shared" ref="AY22" si="64">AX22+AY15-AY16</f>
        <v>27491046.56378334</v>
      </c>
      <c r="AZ22" s="12">
        <f t="shared" ref="AZ22" si="65">AY22+AZ15-AZ16</f>
        <v>27490238.63173335</v>
      </c>
      <c r="BA22" s="12">
        <f t="shared" ref="BA22" si="66">AZ22+BA15-BA16</f>
        <v>27489430.699683361</v>
      </c>
      <c r="BB22" s="12">
        <f t="shared" ref="BB22" si="67">BA22+BB15-BB16</f>
        <v>27489430.699683361</v>
      </c>
      <c r="BC22" s="12">
        <f t="shared" ref="BC22" si="68">BB22+BC15-BC16</f>
        <v>27489533.208325017</v>
      </c>
      <c r="BD22" s="12">
        <f t="shared" ref="BD22" si="69">BC22+BD15-BD16</f>
        <v>27489635.716966674</v>
      </c>
      <c r="BE22" s="12">
        <f t="shared" ref="BE22" si="70">BD22+BE15-BE16</f>
        <v>27489738.22560833</v>
      </c>
      <c r="BF22" s="12">
        <f t="shared" ref="BF22" si="71">BE22+BF15-BF16</f>
        <v>27489840.734249987</v>
      </c>
      <c r="BG22" s="12">
        <f t="shared" ref="BG22" si="72">BF22+BG15-BG16</f>
        <v>27489943.242891643</v>
      </c>
      <c r="BH22" s="12">
        <f t="shared" ref="BH22" si="73">BG22+BH15-BH16</f>
        <v>27490045.7515333</v>
      </c>
      <c r="BI22" s="12">
        <f t="shared" ref="BI22" si="74">BH22+BI15-BI16</f>
        <v>27490148.260174956</v>
      </c>
      <c r="BJ22" s="12">
        <f t="shared" ref="BJ22" si="75">BI22+BJ15-BJ16</f>
        <v>27490250.768816613</v>
      </c>
      <c r="BK22" s="12">
        <f t="shared" ref="BK22" si="76">BJ22+BK15-BK16</f>
        <v>27490353.277458269</v>
      </c>
      <c r="BL22" s="12">
        <f t="shared" ref="BL22" si="77">BK22+BL15-BL16</f>
        <v>27490455.786099926</v>
      </c>
      <c r="BM22" s="12">
        <f t="shared" ref="BM22" si="78">BL22+BM15-BM16</f>
        <v>27490558.294741582</v>
      </c>
      <c r="BN22" s="12">
        <f t="shared" ref="BN22" si="79">BM22+BN15-BN16</f>
        <v>27490558.294741582</v>
      </c>
      <c r="BO22" s="12">
        <f t="shared" ref="BO22" si="80">BN22+BO15-BO16</f>
        <v>27491138.944266591</v>
      </c>
      <c r="BP22" s="12">
        <f t="shared" ref="BP22" si="81">BO22+BP15-BP16</f>
        <v>27491719.5937916</v>
      </c>
      <c r="BQ22" s="12">
        <f t="shared" ref="BQ22" si="82">BP22+BQ15-BQ16</f>
        <v>27492300.243316609</v>
      </c>
      <c r="BR22" s="12">
        <f t="shared" ref="BR22" si="83">BQ22+BR15-BR16</f>
        <v>27492880.892841619</v>
      </c>
      <c r="BS22" s="12">
        <f t="shared" ref="BS22" si="84">BR22+BS15-BS16</f>
        <v>27493461.542366628</v>
      </c>
      <c r="BT22" s="12">
        <f t="shared" ref="BT22" si="85">BS22+BT15-BT16</f>
        <v>27494042.191891637</v>
      </c>
      <c r="BU22" s="12">
        <f t="shared" ref="BU22" si="86">BT22+BU15-BU16</f>
        <v>27494622.841416646</v>
      </c>
      <c r="BV22" s="12">
        <f t="shared" ref="BV22" si="87">BU22+BV15-BV16</f>
        <v>27495203.490941655</v>
      </c>
      <c r="BW22" s="12">
        <f t="shared" ref="BW22" si="88">BV22+BW15-BW16</f>
        <v>27495784.140466664</v>
      </c>
      <c r="BX22" s="12">
        <f t="shared" ref="BX22" si="89">BW22+BX15-BX16</f>
        <v>27496364.789991673</v>
      </c>
      <c r="BY22" s="12">
        <f t="shared" ref="BY22" si="90">BX22+BY15-BY16</f>
        <v>27496945.439516682</v>
      </c>
      <c r="BZ22" s="12">
        <f t="shared" ref="BZ22" si="91">BY22+BZ15-BZ16</f>
        <v>27496945.439516682</v>
      </c>
      <c r="CA22" s="12">
        <f t="shared" ref="CA22" si="92">BZ22+CA15-CA16</f>
        <v>27496641.422616675</v>
      </c>
      <c r="CB22" s="12">
        <f t="shared" ref="CB22" si="93">CA22+CB15-CB16</f>
        <v>27496337.405716669</v>
      </c>
      <c r="CC22" s="12">
        <f t="shared" ref="CC22" si="94">CB22+CC15-CC16</f>
        <v>27496033.388816662</v>
      </c>
      <c r="CD22" s="12">
        <f t="shared" ref="CD22" si="95">CC22+CD15-CD16</f>
        <v>27495729.371916655</v>
      </c>
      <c r="CE22" s="12">
        <f t="shared" ref="CE22" si="96">CD22+CE15-CE16</f>
        <v>27495425.355016649</v>
      </c>
      <c r="CF22" s="12">
        <f t="shared" ref="CF22" si="97">CE22+CF15-CF16</f>
        <v>27495121.338116642</v>
      </c>
      <c r="CG22" s="12">
        <f t="shared" ref="CG22" si="98">CF22+CG15-CG16</f>
        <v>27494817.321216635</v>
      </c>
      <c r="CH22" s="12">
        <f t="shared" ref="CH22" si="99">CG22+CH15-CH16</f>
        <v>27494513.304316629</v>
      </c>
      <c r="CI22" s="12">
        <f t="shared" ref="CI22" si="100">CH22+CI15-CI16</f>
        <v>27494209.287416622</v>
      </c>
      <c r="CJ22" s="12">
        <f t="shared" ref="CJ22" si="101">CI22+CJ15-CJ16</f>
        <v>27493905.270516615</v>
      </c>
      <c r="CK22" s="12">
        <f t="shared" ref="CK22" si="102">CJ22+CK15-CK16</f>
        <v>27493601.253616609</v>
      </c>
      <c r="CL22" s="12">
        <f t="shared" ref="CL22" si="103">CK22+CL15-CL16</f>
        <v>27493601.253616609</v>
      </c>
      <c r="CM22" s="12">
        <f t="shared" ref="CM22" si="104">CL22+CM15-CM16</f>
        <v>27493127.989924949</v>
      </c>
      <c r="CN22" s="12">
        <f t="shared" ref="CN22" si="105">CM22+CN15-CN16</f>
        <v>27492654.726233289</v>
      </c>
      <c r="CO22" s="12">
        <f t="shared" ref="CO22" si="106">CN22+CO15-CO16</f>
        <v>27492181.462541629</v>
      </c>
      <c r="CP22" s="12">
        <f t="shared" ref="CP22" si="107">CO22+CP15-CP16</f>
        <v>27491708.198849969</v>
      </c>
      <c r="CQ22" s="12">
        <f t="shared" ref="CQ22" si="108">CP22+CQ15-CQ16</f>
        <v>27491234.935158309</v>
      </c>
      <c r="CR22" s="12">
        <f t="shared" ref="CR22" si="109">CQ22+CR15-CR16</f>
        <v>27490761.671466649</v>
      </c>
      <c r="CS22" s="12">
        <f t="shared" ref="CS22" si="110">CR22+CS15-CS16</f>
        <v>27490288.407774989</v>
      </c>
      <c r="CT22" s="12">
        <f t="shared" ref="CT22" si="111">CS22+CT15-CT16</f>
        <v>27489815.144083329</v>
      </c>
      <c r="CU22" s="12">
        <f t="shared" ref="CU22" si="112">CT22+CU15-CU16</f>
        <v>27489341.880391669</v>
      </c>
      <c r="CV22" s="12">
        <f t="shared" ref="CV22" si="113">CU22+CV15-CV16</f>
        <v>27488868.616700009</v>
      </c>
      <c r="CW22" s="12">
        <f t="shared" ref="CW22" si="114">CV22+CW15-CW16</f>
        <v>27488395.353008348</v>
      </c>
      <c r="CX22" s="12">
        <f t="shared" ref="CX22" si="115">CW22+CX15-CX16</f>
        <v>27488395.353008348</v>
      </c>
      <c r="CY22" s="12">
        <f t="shared" ref="CY22" si="116">CX22+CY15-CY16</f>
        <v>28072356.558300015</v>
      </c>
      <c r="CZ22" s="12">
        <f t="shared" ref="CZ22" si="117">CY22+CZ15-CZ16</f>
        <v>28656317.763591681</v>
      </c>
      <c r="DA22" s="12">
        <f t="shared" ref="DA22" si="118">CZ22+DA15-DA16</f>
        <v>29240278.968883347</v>
      </c>
      <c r="DB22" s="12">
        <f t="shared" ref="DB22" si="119">DA22+DB15-DB16</f>
        <v>29824240.174175013</v>
      </c>
      <c r="DC22" s="12">
        <f t="shared" ref="DC22" si="120">DB22+DC15-DC16</f>
        <v>30408201.379466679</v>
      </c>
      <c r="DD22" s="12">
        <f t="shared" ref="DD22" si="121">DC22+DD15-DD16</f>
        <v>30992162.584758345</v>
      </c>
      <c r="DE22" s="12">
        <f t="shared" ref="DE22" si="122">DD22+DE15-DE16</f>
        <v>31576123.790050011</v>
      </c>
      <c r="DF22" s="12">
        <f t="shared" ref="DF22" si="123">DE22+DF15-DF16</f>
        <v>32160084.995341677</v>
      </c>
      <c r="DG22" s="12">
        <f t="shared" ref="DG22" si="124">DF22+DG15-DG16</f>
        <v>32744046.200633343</v>
      </c>
      <c r="DH22" s="12">
        <f t="shared" ref="DH22" si="125">DG22+DH15-DH16</f>
        <v>33328007.405925009</v>
      </c>
      <c r="DI22" s="12">
        <f t="shared" ref="DI22" si="126">DH22+DI15-DI16</f>
        <v>33911968.611216672</v>
      </c>
      <c r="DJ22" s="12">
        <f t="shared" ref="DJ22" si="127">DI22+DJ15-DJ16</f>
        <v>33911968.611216672</v>
      </c>
      <c r="DK22" s="12">
        <f t="shared" ref="DK22" si="128">DJ22+DK15-DK16</f>
        <v>33911757.705966666</v>
      </c>
      <c r="DL22" s="12">
        <f t="shared" ref="DL22" si="129">DK22+DL15-DL16</f>
        <v>33911546.800716661</v>
      </c>
      <c r="DM22" s="12">
        <f t="shared" ref="DM22" si="130">DL22+DM15-DM16</f>
        <v>33911335.895466655</v>
      </c>
      <c r="DN22" s="12">
        <f t="shared" ref="DN22" si="131">DM22+DN15-DN16</f>
        <v>33911124.99021665</v>
      </c>
      <c r="DO22" s="12">
        <f t="shared" ref="DO22" si="132">DN22+DO15-DO16</f>
        <v>33910914.084966645</v>
      </c>
      <c r="DP22" s="12">
        <f t="shared" ref="DP22" si="133">DO22+DP15-DP16</f>
        <v>33910703.179716639</v>
      </c>
      <c r="DQ22" s="12">
        <f t="shared" ref="DQ22" si="134">DP22+DQ15-DQ16</f>
        <v>33910492.274466634</v>
      </c>
      <c r="DR22" s="12">
        <f t="shared" ref="DR22" si="135">DQ22+DR15-DR16</f>
        <v>33910281.369216628</v>
      </c>
      <c r="DS22" s="12">
        <f t="shared" ref="DS22" si="136">DR22+DS15-DS16</f>
        <v>33910070.463966623</v>
      </c>
      <c r="DT22" s="12">
        <f t="shared" ref="DT22" si="137">DS22+DT15-DT16</f>
        <v>33909859.558716618</v>
      </c>
      <c r="DU22" s="12">
        <f t="shared" ref="DU22" si="138">DT22+DU15-DU16</f>
        <v>33909648.653466612</v>
      </c>
      <c r="DV22" s="12">
        <f t="shared" ref="DV22" si="139">DU22+DV15-DV16</f>
        <v>33909648.653466612</v>
      </c>
      <c r="DX22" s="40"/>
      <c r="EB22" s="8"/>
      <c r="EC22" s="20" t="s">
        <v>188</v>
      </c>
      <c r="ED22" s="3">
        <f>ED21</f>
        <v>0</v>
      </c>
      <c r="EE22" s="31">
        <f t="shared" ref="EE22:EE32" si="140">0.04/12</f>
        <v>3.3333333333333335E-3</v>
      </c>
      <c r="EF22" s="3">
        <f>ROUND((ED21*EE22),0)</f>
        <v>0</v>
      </c>
      <c r="EG22" s="3">
        <f>ROUND(+EG21+EF22,0)</f>
        <v>0</v>
      </c>
      <c r="EI22" s="20" t="str">
        <f t="shared" ref="EI22:EI32" si="141">EC22</f>
        <v>Feb 18</v>
      </c>
      <c r="EJ22" s="3">
        <f>EJ21</f>
        <v>0</v>
      </c>
      <c r="EK22" s="31">
        <f t="shared" ref="EK22:EK32" si="142">0.037/12</f>
        <v>3.0833333333333333E-3</v>
      </c>
      <c r="EL22" s="3">
        <f>ROUND((EJ21*EK22),0)</f>
        <v>0</v>
      </c>
      <c r="EM22" s="3">
        <f t="shared" ref="EM22:EM32" si="143">ROUND(+EM21+EL22,0)</f>
        <v>0</v>
      </c>
      <c r="EO22" s="20" t="str">
        <f t="shared" ref="EO22:EO32" si="144">EI22</f>
        <v>Feb 18</v>
      </c>
      <c r="EP22" s="3">
        <f t="shared" ref="EP22:EP32" si="145">ED22+EJ22</f>
        <v>0</v>
      </c>
      <c r="EQ22" s="3" t="s">
        <v>56</v>
      </c>
      <c r="ER22" s="3">
        <f t="shared" ref="ER22:ER32" si="146">EL22+EF22</f>
        <v>0</v>
      </c>
      <c r="ES22" s="3">
        <f>EM22+EG22</f>
        <v>0</v>
      </c>
    </row>
    <row r="23" spans="1:152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147">F20+F21+F22</f>
        <v>21108607.332156669</v>
      </c>
      <c r="G23" s="51">
        <f t="shared" si="147"/>
        <v>21423567.782156669</v>
      </c>
      <c r="H23" s="51">
        <f t="shared" si="147"/>
        <v>21661614.912156668</v>
      </c>
      <c r="I23" s="51">
        <f t="shared" si="147"/>
        <v>23838798.247156668</v>
      </c>
      <c r="J23" s="51">
        <f t="shared" si="147"/>
        <v>28219078.285906672</v>
      </c>
      <c r="K23" s="51">
        <f t="shared" si="147"/>
        <v>30619655.160906665</v>
      </c>
      <c r="L23" s="51">
        <f t="shared" si="147"/>
        <v>33150338.645906664</v>
      </c>
      <c r="M23" s="51">
        <f t="shared" si="147"/>
        <v>36395712.545906663</v>
      </c>
      <c r="N23" s="51">
        <f t="shared" si="147"/>
        <v>38734347.205906667</v>
      </c>
      <c r="O23" s="51">
        <f t="shared" si="147"/>
        <v>41677294.998406664</v>
      </c>
      <c r="P23" s="51">
        <f t="shared" si="147"/>
        <v>49597537.978406668</v>
      </c>
      <c r="Q23" s="51">
        <f t="shared" si="147"/>
        <v>51561935.588406667</v>
      </c>
      <c r="R23" s="51">
        <f t="shared" si="147"/>
        <v>53455435.668406665</v>
      </c>
      <c r="S23" s="51">
        <f t="shared" ref="S23:BZ23" si="148">S20+S21+S22</f>
        <v>54794463.558406666</v>
      </c>
      <c r="T23" s="51">
        <f t="shared" si="148"/>
        <v>56786589.548406668</v>
      </c>
      <c r="U23" s="51">
        <f t="shared" si="148"/>
        <v>59167803.148406669</v>
      </c>
      <c r="V23" s="51">
        <f t="shared" si="148"/>
        <v>61963058.118406668</v>
      </c>
      <c r="W23" s="51">
        <f t="shared" si="148"/>
        <v>64757943.098406672</v>
      </c>
      <c r="X23" s="51">
        <f t="shared" si="148"/>
        <v>67475937.078406662</v>
      </c>
      <c r="Y23" s="51">
        <f t="shared" si="148"/>
        <v>69948559.558406666</v>
      </c>
      <c r="Z23" s="51">
        <f t="shared" si="148"/>
        <v>72674168.03840667</v>
      </c>
      <c r="AA23" s="51">
        <f t="shared" si="148"/>
        <v>75838893.508406669</v>
      </c>
      <c r="AB23" s="51">
        <f t="shared" si="148"/>
        <v>78450586.008406669</v>
      </c>
      <c r="AC23" s="51">
        <f t="shared" si="148"/>
        <v>80973803.508406669</v>
      </c>
      <c r="AD23" s="51">
        <f t="shared" si="148"/>
        <v>82281648.90840666</v>
      </c>
      <c r="AE23" s="51">
        <f t="shared" si="148"/>
        <v>84644718.004973322</v>
      </c>
      <c r="AF23" s="51">
        <f t="shared" si="148"/>
        <v>87004471.49154</v>
      </c>
      <c r="AG23" s="51">
        <f t="shared" si="148"/>
        <v>89360909.378106654</v>
      </c>
      <c r="AH23" s="51">
        <f t="shared" si="148"/>
        <v>91714031.654673323</v>
      </c>
      <c r="AI23" s="51">
        <f t="shared" si="148"/>
        <v>94063838.341239989</v>
      </c>
      <c r="AJ23" s="51">
        <f t="shared" si="148"/>
        <v>96410329.417806655</v>
      </c>
      <c r="AK23" s="51">
        <f t="shared" si="148"/>
        <v>98753504.884373307</v>
      </c>
      <c r="AL23" s="51">
        <f t="shared" si="148"/>
        <v>101093364.75093998</v>
      </c>
      <c r="AM23" s="51">
        <f t="shared" si="148"/>
        <v>103429909.00750664</v>
      </c>
      <c r="AN23" s="51">
        <f t="shared" si="148"/>
        <v>105763137.67407331</v>
      </c>
      <c r="AO23" s="51">
        <f t="shared" si="148"/>
        <v>108093050.73063996</v>
      </c>
      <c r="AP23" s="51">
        <f t="shared" si="148"/>
        <v>110419648.17720664</v>
      </c>
      <c r="AQ23" s="51">
        <f t="shared" si="148"/>
        <v>112738731.85172331</v>
      </c>
      <c r="AR23" s="51">
        <f t="shared" si="148"/>
        <v>115051109.36623996</v>
      </c>
      <c r="AS23" s="51">
        <f t="shared" si="148"/>
        <v>117356780.72075665</v>
      </c>
      <c r="AT23" s="51">
        <f t="shared" si="148"/>
        <v>119655745.91527331</v>
      </c>
      <c r="AU23" s="51">
        <f t="shared" si="148"/>
        <v>121948004.92978996</v>
      </c>
      <c r="AV23" s="51">
        <f t="shared" si="148"/>
        <v>124233557.78430665</v>
      </c>
      <c r="AW23" s="51">
        <f t="shared" si="148"/>
        <v>126512404.4788233</v>
      </c>
      <c r="AX23" s="51">
        <f t="shared" si="148"/>
        <v>128784545.01333997</v>
      </c>
      <c r="AY23" s="51">
        <f t="shared" si="148"/>
        <v>131049979.38785663</v>
      </c>
      <c r="AZ23" s="51">
        <f t="shared" si="148"/>
        <v>133308707.59237331</v>
      </c>
      <c r="BA23" s="51">
        <f t="shared" si="148"/>
        <v>135560729.62688997</v>
      </c>
      <c r="BB23" s="51">
        <f t="shared" si="148"/>
        <v>137806045.50140664</v>
      </c>
      <c r="BC23" s="51">
        <f t="shared" si="148"/>
        <v>140044760.21456498</v>
      </c>
      <c r="BD23" s="51">
        <f t="shared" si="148"/>
        <v>142276771.29772329</v>
      </c>
      <c r="BE23" s="51">
        <f t="shared" si="148"/>
        <v>144502078.75088161</v>
      </c>
      <c r="BF23" s="51">
        <f t="shared" si="148"/>
        <v>146720682.57403994</v>
      </c>
      <c r="BG23" s="51">
        <f t="shared" si="148"/>
        <v>148932582.76719826</v>
      </c>
      <c r="BH23" s="51">
        <f t="shared" si="148"/>
        <v>151137779.3303566</v>
      </c>
      <c r="BI23" s="51">
        <f t="shared" si="148"/>
        <v>153336272.26351491</v>
      </c>
      <c r="BJ23" s="51">
        <f t="shared" si="148"/>
        <v>155528061.55667323</v>
      </c>
      <c r="BK23" s="51">
        <f t="shared" si="148"/>
        <v>157713147.20983157</v>
      </c>
      <c r="BL23" s="51">
        <f t="shared" si="148"/>
        <v>159891529.23298988</v>
      </c>
      <c r="BM23" s="51">
        <f t="shared" si="148"/>
        <v>162063207.62614819</v>
      </c>
      <c r="BN23" s="51">
        <f t="shared" si="148"/>
        <v>164228182.38930652</v>
      </c>
      <c r="BO23" s="51">
        <f t="shared" si="148"/>
        <v>166387033.86198986</v>
      </c>
      <c r="BP23" s="51">
        <f t="shared" si="148"/>
        <v>168539181.6146732</v>
      </c>
      <c r="BQ23" s="51">
        <f t="shared" si="148"/>
        <v>170684625.65735656</v>
      </c>
      <c r="BR23" s="51">
        <f t="shared" si="148"/>
        <v>172823365.98003986</v>
      </c>
      <c r="BS23" s="51">
        <f t="shared" si="148"/>
        <v>174955402.59272319</v>
      </c>
      <c r="BT23" s="51">
        <f t="shared" si="148"/>
        <v>177080735.48540655</v>
      </c>
      <c r="BU23" s="51">
        <f t="shared" si="148"/>
        <v>179199364.65808991</v>
      </c>
      <c r="BV23" s="51">
        <f t="shared" si="148"/>
        <v>181311290.13077322</v>
      </c>
      <c r="BW23" s="51">
        <f t="shared" si="148"/>
        <v>183416511.88345656</v>
      </c>
      <c r="BX23" s="51">
        <f t="shared" si="148"/>
        <v>185515029.9161399</v>
      </c>
      <c r="BY23" s="51">
        <f t="shared" si="148"/>
        <v>187606844.23882324</v>
      </c>
      <c r="BZ23" s="51">
        <f t="shared" si="148"/>
        <v>189691954.84150657</v>
      </c>
      <c r="CA23" s="51">
        <f t="shared" ref="CA23:DV23" si="149">CA20+CA21+CA22</f>
        <v>191770055.9272899</v>
      </c>
      <c r="CB23" s="51">
        <f t="shared" si="149"/>
        <v>193841451.39307323</v>
      </c>
      <c r="CC23" s="51">
        <f t="shared" si="149"/>
        <v>195906141.22885656</v>
      </c>
      <c r="CD23" s="51">
        <f t="shared" si="149"/>
        <v>197964125.4346399</v>
      </c>
      <c r="CE23" s="51">
        <f t="shared" si="149"/>
        <v>200015404.01042324</v>
      </c>
      <c r="CF23" s="51">
        <f t="shared" si="149"/>
        <v>202059976.96620661</v>
      </c>
      <c r="CG23" s="51">
        <f t="shared" si="149"/>
        <v>204097844.29198992</v>
      </c>
      <c r="CH23" s="51">
        <f t="shared" si="149"/>
        <v>206129005.98777327</v>
      </c>
      <c r="CI23" s="51">
        <f t="shared" si="149"/>
        <v>208153462.06355661</v>
      </c>
      <c r="CJ23" s="51">
        <f t="shared" si="149"/>
        <v>210171212.50933993</v>
      </c>
      <c r="CK23" s="51">
        <f t="shared" si="149"/>
        <v>212182257.32512328</v>
      </c>
      <c r="CL23" s="51">
        <f t="shared" si="149"/>
        <v>214186596.51090658</v>
      </c>
      <c r="CM23" s="51">
        <f t="shared" si="149"/>
        <v>216183757.75299823</v>
      </c>
      <c r="CN23" s="51">
        <f t="shared" si="149"/>
        <v>218174214.11508989</v>
      </c>
      <c r="CO23" s="51">
        <f t="shared" si="149"/>
        <v>220157965.59718156</v>
      </c>
      <c r="CP23" s="51">
        <f t="shared" si="149"/>
        <v>222135012.1992732</v>
      </c>
      <c r="CQ23" s="51">
        <f t="shared" si="149"/>
        <v>224105353.92136484</v>
      </c>
      <c r="CR23" s="51">
        <f t="shared" si="149"/>
        <v>226068990.76345649</v>
      </c>
      <c r="CS23" s="51">
        <f t="shared" si="149"/>
        <v>228025922.72554815</v>
      </c>
      <c r="CT23" s="51">
        <f t="shared" si="149"/>
        <v>229976149.80763978</v>
      </c>
      <c r="CU23" s="51">
        <f t="shared" si="149"/>
        <v>231919672.00973144</v>
      </c>
      <c r="CV23" s="51">
        <f t="shared" si="149"/>
        <v>233856489.33182311</v>
      </c>
      <c r="CW23" s="51">
        <f t="shared" si="149"/>
        <v>235786601.77391475</v>
      </c>
      <c r="CX23" s="51">
        <f t="shared" si="149"/>
        <v>237710009.33600643</v>
      </c>
      <c r="CY23" s="51">
        <f t="shared" si="149"/>
        <v>240210674.68338978</v>
      </c>
      <c r="CZ23" s="51">
        <f t="shared" si="149"/>
        <v>242704870.6907731</v>
      </c>
      <c r="DA23" s="51">
        <f t="shared" si="149"/>
        <v>245192597.34815645</v>
      </c>
      <c r="DB23" s="51">
        <f t="shared" si="149"/>
        <v>247673854.65553981</v>
      </c>
      <c r="DC23" s="51">
        <f t="shared" si="149"/>
        <v>250148642.61292315</v>
      </c>
      <c r="DD23" s="51">
        <f t="shared" si="149"/>
        <v>252616961.21030647</v>
      </c>
      <c r="DE23" s="51">
        <f t="shared" si="149"/>
        <v>255078810.45768982</v>
      </c>
      <c r="DF23" s="51">
        <f t="shared" si="149"/>
        <v>257534190.35507318</v>
      </c>
      <c r="DG23" s="51">
        <f t="shared" si="149"/>
        <v>259983100.91245651</v>
      </c>
      <c r="DH23" s="51">
        <f t="shared" si="149"/>
        <v>262425542.11983985</v>
      </c>
      <c r="DI23" s="51">
        <f t="shared" si="149"/>
        <v>264861513.97722319</v>
      </c>
      <c r="DJ23" s="51">
        <f t="shared" si="149"/>
        <v>267291016.48460653</v>
      </c>
      <c r="DK23" s="51">
        <f t="shared" si="149"/>
        <v>269712038.18673986</v>
      </c>
      <c r="DL23" s="51">
        <f t="shared" si="149"/>
        <v>272124789.91887313</v>
      </c>
      <c r="DM23" s="51">
        <f t="shared" si="149"/>
        <v>274529271.67100644</v>
      </c>
      <c r="DN23" s="51">
        <f t="shared" si="149"/>
        <v>276925483.4331398</v>
      </c>
      <c r="DO23" s="51">
        <f t="shared" si="149"/>
        <v>279313425.21527308</v>
      </c>
      <c r="DP23" s="51">
        <f t="shared" si="149"/>
        <v>281693097.02740633</v>
      </c>
      <c r="DQ23" s="51">
        <f t="shared" si="149"/>
        <v>284064498.85953963</v>
      </c>
      <c r="DR23" s="51">
        <f t="shared" si="149"/>
        <v>286427630.70167297</v>
      </c>
      <c r="DS23" s="51">
        <f t="shared" si="149"/>
        <v>288782492.56380624</v>
      </c>
      <c r="DT23" s="51">
        <f t="shared" si="149"/>
        <v>291129084.45593953</v>
      </c>
      <c r="DU23" s="51">
        <f t="shared" si="149"/>
        <v>293467406.35807288</v>
      </c>
      <c r="DV23" s="51">
        <f t="shared" si="149"/>
        <v>295797458.2802062</v>
      </c>
      <c r="DW23" s="11"/>
      <c r="EB23" s="8"/>
      <c r="EC23" s="20" t="s">
        <v>189</v>
      </c>
      <c r="ED23" s="3">
        <f>ED22</f>
        <v>0</v>
      </c>
      <c r="EE23" s="31">
        <f t="shared" si="140"/>
        <v>3.3333333333333335E-3</v>
      </c>
      <c r="EF23" s="3">
        <f t="shared" ref="EF23:EF32" si="150">ROUND((ED22*EE23),0)</f>
        <v>0</v>
      </c>
      <c r="EG23" s="3">
        <f>ROUND(+EG22+EF23,0)</f>
        <v>0</v>
      </c>
      <c r="EI23" s="20" t="str">
        <f t="shared" si="141"/>
        <v>Mar 18</v>
      </c>
      <c r="EJ23" s="3">
        <f t="shared" ref="EJ23:EJ32" si="151">EJ22</f>
        <v>0</v>
      </c>
      <c r="EK23" s="31">
        <f t="shared" si="142"/>
        <v>3.0833333333333333E-3</v>
      </c>
      <c r="EL23" s="3">
        <f t="shared" ref="EL23:EL32" si="152">ROUND((EJ22*EK23),0)</f>
        <v>0</v>
      </c>
      <c r="EM23" s="3">
        <f t="shared" si="143"/>
        <v>0</v>
      </c>
      <c r="EO23" s="20" t="str">
        <f t="shared" si="144"/>
        <v>Mar 18</v>
      </c>
      <c r="EP23" s="3">
        <f t="shared" si="145"/>
        <v>0</v>
      </c>
      <c r="EQ23" s="3" t="s">
        <v>56</v>
      </c>
      <c r="ER23" s="3">
        <f t="shared" si="146"/>
        <v>0</v>
      </c>
      <c r="ES23" s="3">
        <f t="shared" ref="ES23:ES32" si="153">EM23+EG23</f>
        <v>0</v>
      </c>
    </row>
    <row r="24" spans="1:152" x14ac:dyDescent="0.25">
      <c r="A24" s="49"/>
      <c r="F24" s="167">
        <v>0</v>
      </c>
      <c r="EB24" s="8"/>
      <c r="EC24" s="20" t="s">
        <v>190</v>
      </c>
      <c r="ED24" s="3">
        <f>ED23</f>
        <v>0</v>
      </c>
      <c r="EE24" s="31">
        <f t="shared" si="140"/>
        <v>3.3333333333333335E-3</v>
      </c>
      <c r="EF24" s="3">
        <f t="shared" si="150"/>
        <v>0</v>
      </c>
      <c r="EG24" s="3">
        <f>ROUND(+EG23+EF24,0)</f>
        <v>0</v>
      </c>
      <c r="EI24" s="20" t="str">
        <f t="shared" si="141"/>
        <v>Apr 18</v>
      </c>
      <c r="EJ24" s="3">
        <f t="shared" si="151"/>
        <v>0</v>
      </c>
      <c r="EK24" s="31">
        <f t="shared" si="142"/>
        <v>3.0833333333333333E-3</v>
      </c>
      <c r="EL24" s="3">
        <f t="shared" si="152"/>
        <v>0</v>
      </c>
      <c r="EM24" s="3">
        <f t="shared" si="143"/>
        <v>0</v>
      </c>
      <c r="EO24" s="20" t="str">
        <f t="shared" si="144"/>
        <v>Apr 18</v>
      </c>
      <c r="EP24" s="3">
        <f t="shared" si="145"/>
        <v>0</v>
      </c>
      <c r="EQ24" s="3" t="s">
        <v>56</v>
      </c>
      <c r="ER24" s="3">
        <f t="shared" si="146"/>
        <v>0</v>
      </c>
      <c r="ES24" s="3">
        <f t="shared" si="153"/>
        <v>0</v>
      </c>
    </row>
    <row r="25" spans="1:152" x14ac:dyDescent="0.25">
      <c r="A25" s="49" t="s">
        <v>69</v>
      </c>
      <c r="B25" s="3" t="s">
        <v>27</v>
      </c>
      <c r="G25" s="3">
        <f>ROUND((+F23+G23)/2,0)</f>
        <v>21266088</v>
      </c>
      <c r="H25" s="3">
        <f t="shared" ref="H25:R25" si="154">ROUND((+G23+H23)/2,0)</f>
        <v>21542591</v>
      </c>
      <c r="I25" s="3">
        <f t="shared" si="154"/>
        <v>22750207</v>
      </c>
      <c r="J25" s="3">
        <f t="shared" si="154"/>
        <v>26028938</v>
      </c>
      <c r="K25" s="3">
        <f t="shared" si="154"/>
        <v>29419367</v>
      </c>
      <c r="L25" s="3">
        <f t="shared" si="154"/>
        <v>31884997</v>
      </c>
      <c r="M25" s="3">
        <f t="shared" si="154"/>
        <v>34773026</v>
      </c>
      <c r="N25" s="3">
        <f t="shared" si="154"/>
        <v>37565030</v>
      </c>
      <c r="O25" s="3">
        <f t="shared" si="154"/>
        <v>40205821</v>
      </c>
      <c r="P25" s="3">
        <f t="shared" si="154"/>
        <v>45637416</v>
      </c>
      <c r="Q25" s="3">
        <f t="shared" si="154"/>
        <v>50579737</v>
      </c>
      <c r="R25" s="3">
        <f t="shared" si="154"/>
        <v>52508686</v>
      </c>
      <c r="S25" s="3">
        <f t="shared" ref="S25" si="155">ROUND((+R23+S23)/2,0)</f>
        <v>54124950</v>
      </c>
      <c r="T25" s="3">
        <f t="shared" ref="T25" si="156">ROUND((+S23+T23)/2,0)</f>
        <v>55790527</v>
      </c>
      <c r="U25" s="3">
        <f t="shared" ref="U25" si="157">ROUND((+T23+U23)/2,0)</f>
        <v>57977196</v>
      </c>
      <c r="V25" s="3">
        <f t="shared" ref="V25" si="158">ROUND((+U23+V23)/2,0)</f>
        <v>60565431</v>
      </c>
      <c r="W25" s="3">
        <f t="shared" ref="W25" si="159">ROUND((+V23+W23)/2,0)</f>
        <v>63360501</v>
      </c>
      <c r="X25" s="3">
        <f t="shared" ref="X25" si="160">ROUND((+W23+X23)/2,0)</f>
        <v>66116940</v>
      </c>
      <c r="Y25" s="3">
        <f t="shared" ref="Y25" si="161">ROUND((+X23+Y23)/2,0)</f>
        <v>68712248</v>
      </c>
      <c r="Z25" s="3">
        <f t="shared" ref="Z25" si="162">ROUND((+Y23+Z23)/2,0)</f>
        <v>71311364</v>
      </c>
      <c r="AA25" s="3">
        <f t="shared" ref="AA25" si="163">ROUND((+Z23+AA23)/2,0)</f>
        <v>74256531</v>
      </c>
      <c r="AB25" s="3">
        <f t="shared" ref="AB25" si="164">ROUND((+AA23+AB23)/2,0)</f>
        <v>77144740</v>
      </c>
      <c r="AC25" s="3">
        <f t="shared" ref="AC25" si="165">ROUND((+AB23+AC23)/2,0)</f>
        <v>79712195</v>
      </c>
      <c r="AD25" s="3">
        <f t="shared" ref="AD25" si="166">ROUND((+AC23+AD23)/2,0)</f>
        <v>81627726</v>
      </c>
      <c r="AE25" s="3">
        <f t="shared" ref="AE25" si="167">ROUND((+AD23+AE23)/2,0)</f>
        <v>83463183</v>
      </c>
      <c r="AF25" s="3">
        <f t="shared" ref="AF25" si="168">ROUND((+AE23+AF23)/2,0)</f>
        <v>85824595</v>
      </c>
      <c r="AG25" s="3">
        <f t="shared" ref="AG25" si="169">ROUND((+AF23+AG23)/2,0)</f>
        <v>88182690</v>
      </c>
      <c r="AH25" s="3">
        <f t="shared" ref="AH25" si="170">ROUND((+AG23+AH23)/2,0)</f>
        <v>90537471</v>
      </c>
      <c r="AI25" s="3">
        <f t="shared" ref="AI25" si="171">ROUND((+AH23+AI23)/2,0)</f>
        <v>92888935</v>
      </c>
      <c r="AJ25" s="3">
        <f t="shared" ref="AJ25" si="172">ROUND((+AI23+AJ23)/2,0)</f>
        <v>95237084</v>
      </c>
      <c r="AK25" s="3">
        <f t="shared" ref="AK25" si="173">ROUND((+AJ23+AK23)/2,0)</f>
        <v>97581917</v>
      </c>
      <c r="AL25" s="3">
        <f t="shared" ref="AL25" si="174">ROUND((+AK23+AL23)/2,0)</f>
        <v>99923435</v>
      </c>
      <c r="AM25" s="3">
        <f t="shared" ref="AM25" si="175">ROUND((+AL23+AM23)/2,0)</f>
        <v>102261637</v>
      </c>
      <c r="AN25" s="3">
        <f t="shared" ref="AN25" si="176">ROUND((+AM23+AN23)/2,0)</f>
        <v>104596523</v>
      </c>
      <c r="AO25" s="3">
        <f t="shared" ref="AO25" si="177">ROUND((+AN23+AO23)/2,0)</f>
        <v>106928094</v>
      </c>
      <c r="AP25" s="3">
        <f t="shared" ref="AP25" si="178">ROUND((+AO23+AP23)/2,0)</f>
        <v>109256349</v>
      </c>
      <c r="AQ25" s="3">
        <f t="shared" ref="AQ25" si="179">ROUND((+AP23+AQ23)/2,0)</f>
        <v>111579190</v>
      </c>
      <c r="AR25" s="3">
        <f t="shared" ref="AR25" si="180">ROUND((+AQ23+AR23)/2,0)</f>
        <v>113894921</v>
      </c>
      <c r="AS25" s="3">
        <f t="shared" ref="AS25" si="181">ROUND((+AR23+AS23)/2,0)</f>
        <v>116203945</v>
      </c>
      <c r="AT25" s="3">
        <f t="shared" ref="AT25" si="182">ROUND((+AS23+AT23)/2,0)</f>
        <v>118506263</v>
      </c>
      <c r="AU25" s="3">
        <f t="shared" ref="AU25" si="183">ROUND((+AT23+AU23)/2,0)</f>
        <v>120801875</v>
      </c>
      <c r="AV25" s="3">
        <f t="shared" ref="AV25" si="184">ROUND((+AU23+AV23)/2,0)</f>
        <v>123090781</v>
      </c>
      <c r="AW25" s="3">
        <f t="shared" ref="AW25" si="185">ROUND((+AV23+AW23)/2,0)</f>
        <v>125372981</v>
      </c>
      <c r="AX25" s="3">
        <f t="shared" ref="AX25" si="186">ROUND((+AW23+AX23)/2,0)</f>
        <v>127648475</v>
      </c>
      <c r="AY25" s="3">
        <f t="shared" ref="AY25" si="187">ROUND((+AX23+AY23)/2,0)</f>
        <v>129917262</v>
      </c>
      <c r="AZ25" s="3">
        <f t="shared" ref="AZ25" si="188">ROUND((+AY23+AZ23)/2,0)</f>
        <v>132179343</v>
      </c>
      <c r="BA25" s="3">
        <f t="shared" ref="BA25" si="189">ROUND((+AZ23+BA23)/2,0)</f>
        <v>134434719</v>
      </c>
      <c r="BB25" s="3">
        <f t="shared" ref="BB25" si="190">ROUND((+BA23+BB23)/2,0)</f>
        <v>136683388</v>
      </c>
      <c r="BC25" s="3">
        <f t="shared" ref="BC25" si="191">ROUND((+BB23+BC23)/2,0)</f>
        <v>138925403</v>
      </c>
      <c r="BD25" s="3">
        <f t="shared" ref="BD25" si="192">ROUND((+BC23+BD23)/2,0)</f>
        <v>141160766</v>
      </c>
      <c r="BE25" s="3">
        <f t="shared" ref="BE25" si="193">ROUND((+BD23+BE23)/2,0)</f>
        <v>143389425</v>
      </c>
      <c r="BF25" s="3">
        <f t="shared" ref="BF25" si="194">ROUND((+BE23+BF23)/2,0)</f>
        <v>145611381</v>
      </c>
      <c r="BG25" s="3">
        <f t="shared" ref="BG25" si="195">ROUND((+BF23+BG23)/2,0)</f>
        <v>147826633</v>
      </c>
      <c r="BH25" s="3">
        <f t="shared" ref="BH25" si="196">ROUND((+BG23+BH23)/2,0)</f>
        <v>150035181</v>
      </c>
      <c r="BI25" s="3">
        <f t="shared" ref="BI25" si="197">ROUND((+BH23+BI23)/2,0)</f>
        <v>152237026</v>
      </c>
      <c r="BJ25" s="3">
        <f t="shared" ref="BJ25" si="198">ROUND((+BI23+BJ23)/2,0)</f>
        <v>154432167</v>
      </c>
      <c r="BK25" s="3">
        <f t="shared" ref="BK25" si="199">ROUND((+BJ23+BK23)/2,0)</f>
        <v>156620604</v>
      </c>
      <c r="BL25" s="3">
        <f t="shared" ref="BL25" si="200">ROUND((+BK23+BL23)/2,0)</f>
        <v>158802338</v>
      </c>
      <c r="BM25" s="3">
        <f t="shared" ref="BM25" si="201">ROUND((+BL23+BM23)/2,0)</f>
        <v>160977368</v>
      </c>
      <c r="BN25" s="3">
        <f t="shared" ref="BN25" si="202">ROUND((+BM23+BN23)/2,0)</f>
        <v>163145695</v>
      </c>
      <c r="BO25" s="3">
        <f>ROUND((+BN23+BO23)/2,0)</f>
        <v>165307608</v>
      </c>
      <c r="BP25" s="3">
        <f t="shared" ref="BP25" si="203">ROUND((+BO23+BP23)/2,0)</f>
        <v>167463108</v>
      </c>
      <c r="BQ25" s="3">
        <f t="shared" ref="BQ25" si="204">ROUND((+BP23+BQ23)/2,0)</f>
        <v>169611904</v>
      </c>
      <c r="BR25" s="3">
        <f t="shared" ref="BR25" si="205">ROUND((+BQ23+BR23)/2,0)</f>
        <v>171753996</v>
      </c>
      <c r="BS25" s="3">
        <f t="shared" ref="BS25" si="206">ROUND((+BR23+BS23)/2,0)</f>
        <v>173889384</v>
      </c>
      <c r="BT25" s="3">
        <f t="shared" ref="BT25" si="207">ROUND((+BS23+BT23)/2,0)</f>
        <v>176018069</v>
      </c>
      <c r="BU25" s="3">
        <f t="shared" ref="BU25" si="208">ROUND((+BT23+BU23)/2,0)</f>
        <v>178140050</v>
      </c>
      <c r="BV25" s="3">
        <f t="shared" ref="BV25" si="209">ROUND((+BU23+BV23)/2,0)</f>
        <v>180255327</v>
      </c>
      <c r="BW25" s="3">
        <f t="shared" ref="BW25" si="210">ROUND((+BV23+BW23)/2,0)</f>
        <v>182363901</v>
      </c>
      <c r="BX25" s="3">
        <f t="shared" ref="BX25" si="211">ROUND((+BW23+BX23)/2,0)</f>
        <v>184465771</v>
      </c>
      <c r="BY25" s="3">
        <f t="shared" ref="BY25" si="212">ROUND((+BX23+BY23)/2,0)</f>
        <v>186560937</v>
      </c>
      <c r="BZ25" s="3">
        <f t="shared" ref="BZ25" si="213">ROUND((+BY23+BZ23)/2,0)</f>
        <v>188649400</v>
      </c>
      <c r="CA25" s="3">
        <f t="shared" ref="CA25" si="214">ROUND((+BZ23+CA23)/2,0)</f>
        <v>190731005</v>
      </c>
      <c r="CB25" s="3">
        <f t="shared" ref="CB25" si="215">ROUND((+CA23+CB23)/2,0)</f>
        <v>192805754</v>
      </c>
      <c r="CC25" s="3">
        <f t="shared" ref="CC25" si="216">ROUND((+CB23+CC23)/2,0)</f>
        <v>194873796</v>
      </c>
      <c r="CD25" s="3">
        <f t="shared" ref="CD25" si="217">ROUND((+CC23+CD23)/2,0)</f>
        <v>196935133</v>
      </c>
      <c r="CE25" s="3">
        <f t="shared" ref="CE25" si="218">ROUND((+CD23+CE23)/2,0)</f>
        <v>198989765</v>
      </c>
      <c r="CF25" s="3">
        <f t="shared" ref="CF25" si="219">ROUND((+CE23+CF23)/2,0)</f>
        <v>201037690</v>
      </c>
      <c r="CG25" s="3">
        <f t="shared" ref="CG25" si="220">ROUND((+CF23+CG23)/2,0)</f>
        <v>203078911</v>
      </c>
      <c r="CH25" s="3">
        <f t="shared" ref="CH25" si="221">ROUND((+CG23+CH23)/2,0)</f>
        <v>205113425</v>
      </c>
      <c r="CI25" s="3">
        <f t="shared" ref="CI25" si="222">ROUND((+CH23+CI23)/2,0)</f>
        <v>207141234</v>
      </c>
      <c r="CJ25" s="3">
        <f t="shared" ref="CJ25" si="223">ROUND((+CI23+CJ23)/2,0)</f>
        <v>209162337</v>
      </c>
      <c r="CK25" s="3">
        <f t="shared" ref="CK25" si="224">ROUND((+CJ23+CK23)/2,0)</f>
        <v>211176735</v>
      </c>
      <c r="CL25" s="3">
        <f t="shared" ref="CL25" si="225">ROUND((+CK23+CL23)/2,0)</f>
        <v>213184427</v>
      </c>
      <c r="CM25" s="3">
        <f t="shared" ref="CM25" si="226">ROUND((+CL23+CM23)/2,0)</f>
        <v>215185177</v>
      </c>
      <c r="CN25" s="3">
        <f t="shared" ref="CN25" si="227">ROUND((+CM23+CN23)/2,0)</f>
        <v>217178986</v>
      </c>
      <c r="CO25" s="3">
        <f t="shared" ref="CO25" si="228">ROUND((+CN23+CO23)/2,0)</f>
        <v>219166090</v>
      </c>
      <c r="CP25" s="3">
        <f t="shared" ref="CP25" si="229">ROUND((+CO23+CP23)/2,0)</f>
        <v>221146489</v>
      </c>
      <c r="CQ25" s="3">
        <f t="shared" ref="CQ25" si="230">ROUND((+CP23+CQ23)/2,0)</f>
        <v>223120183</v>
      </c>
      <c r="CR25" s="3">
        <f t="shared" ref="CR25" si="231">ROUND((+CQ23+CR23)/2,0)</f>
        <v>225087172</v>
      </c>
      <c r="CS25" s="3">
        <f t="shared" ref="CS25" si="232">ROUND((+CR23+CS23)/2,0)</f>
        <v>227047457</v>
      </c>
      <c r="CT25" s="3">
        <f t="shared" ref="CT25" si="233">ROUND((+CS23+CT23)/2,0)</f>
        <v>229001036</v>
      </c>
      <c r="CU25" s="3">
        <f t="shared" ref="CU25" si="234">ROUND((+CT23+CU23)/2,0)</f>
        <v>230947911</v>
      </c>
      <c r="CV25" s="3">
        <f t="shared" ref="CV25" si="235">ROUND((+CU23+CV23)/2,0)</f>
        <v>232888081</v>
      </c>
      <c r="CW25" s="3">
        <f t="shared" ref="CW25" si="236">ROUND((+CV23+CW23)/2,0)</f>
        <v>234821546</v>
      </c>
      <c r="CX25" s="3">
        <f t="shared" ref="CX25" si="237">ROUND((+CW23+CX23)/2,0)</f>
        <v>236748306</v>
      </c>
      <c r="CY25" s="3">
        <f t="shared" ref="CY25" si="238">ROUND((+CX23+CY23)/2,0)</f>
        <v>238960342</v>
      </c>
      <c r="CZ25" s="3">
        <f t="shared" ref="CZ25" si="239">ROUND((+CY23+CZ23)/2,0)</f>
        <v>241457773</v>
      </c>
      <c r="DA25" s="3">
        <f t="shared" ref="DA25" si="240">ROUND((+CZ23+DA23)/2,0)</f>
        <v>243948734</v>
      </c>
      <c r="DB25" s="3">
        <f t="shared" ref="DB25" si="241">ROUND((+DA23+DB23)/2,0)</f>
        <v>246433226</v>
      </c>
      <c r="DC25" s="3">
        <f t="shared" ref="DC25" si="242">ROUND((+DB23+DC23)/2,0)</f>
        <v>248911249</v>
      </c>
      <c r="DD25" s="3">
        <f t="shared" ref="DD25" si="243">ROUND((+DC23+DD23)/2,0)</f>
        <v>251382802</v>
      </c>
      <c r="DE25" s="3">
        <f t="shared" ref="DE25" si="244">ROUND((+DD23+DE23)/2,0)</f>
        <v>253847886</v>
      </c>
      <c r="DF25" s="3">
        <f t="shared" ref="DF25" si="245">ROUND((+DE23+DF23)/2,0)</f>
        <v>256306500</v>
      </c>
      <c r="DG25" s="3">
        <f t="shared" ref="DG25" si="246">ROUND((+DF23+DG23)/2,0)</f>
        <v>258758646</v>
      </c>
      <c r="DH25" s="3">
        <f t="shared" ref="DH25" si="247">ROUND((+DG23+DH23)/2,0)</f>
        <v>261204322</v>
      </c>
      <c r="DI25" s="3">
        <f t="shared" ref="DI25" si="248">ROUND((+DH23+DI23)/2,0)</f>
        <v>263643528</v>
      </c>
      <c r="DJ25" s="3">
        <f t="shared" ref="DJ25" si="249">ROUND((+DI23+DJ23)/2,0)</f>
        <v>266076265</v>
      </c>
      <c r="DK25" s="3">
        <f t="shared" ref="DK25" si="250">ROUND((+DJ23+DK23)/2,0)</f>
        <v>268501527</v>
      </c>
      <c r="DL25" s="3">
        <f t="shared" ref="DL25" si="251">ROUND((+DK23+DL23)/2,0)</f>
        <v>270918414</v>
      </c>
      <c r="DM25" s="3">
        <f t="shared" ref="DM25" si="252">ROUND((+DL23+DM23)/2,0)</f>
        <v>273327031</v>
      </c>
      <c r="DN25" s="3">
        <f t="shared" ref="DN25" si="253">ROUND((+DM23+DN23)/2,0)</f>
        <v>275727378</v>
      </c>
      <c r="DO25" s="3">
        <f t="shared" ref="DO25" si="254">ROUND((+DN23+DO23)/2,0)</f>
        <v>278119454</v>
      </c>
      <c r="DP25" s="3">
        <f t="shared" ref="DP25" si="255">ROUND((+DO23+DP23)/2,0)</f>
        <v>280503261</v>
      </c>
      <c r="DQ25" s="3">
        <f t="shared" ref="DQ25" si="256">ROUND((+DP23+DQ23)/2,0)</f>
        <v>282878798</v>
      </c>
      <c r="DR25" s="3">
        <f t="shared" ref="DR25" si="257">ROUND((+DQ23+DR23)/2,0)</f>
        <v>285246065</v>
      </c>
      <c r="DS25" s="3">
        <f t="shared" ref="DS25" si="258">ROUND((+DR23+DS23)/2,0)</f>
        <v>287605062</v>
      </c>
      <c r="DT25" s="3">
        <f t="shared" ref="DT25" si="259">ROUND((+DS23+DT23)/2,0)</f>
        <v>289955789</v>
      </c>
      <c r="DU25" s="3">
        <f t="shared" ref="DU25" si="260">ROUND((+DT23+DU23)/2,0)</f>
        <v>292298245</v>
      </c>
      <c r="DV25" s="3">
        <f t="shared" ref="DV25" si="261">ROUND((+DU23+DV23)/2,0)</f>
        <v>294632432</v>
      </c>
      <c r="EB25" s="8"/>
      <c r="EC25" s="20" t="s">
        <v>191</v>
      </c>
      <c r="ED25" s="3">
        <f>ED24</f>
        <v>0</v>
      </c>
      <c r="EE25" s="31">
        <f t="shared" si="140"/>
        <v>3.3333333333333335E-3</v>
      </c>
      <c r="EF25" s="3">
        <f t="shared" si="150"/>
        <v>0</v>
      </c>
      <c r="EG25" s="3">
        <f>ROUND(+EG24+EF25,0)</f>
        <v>0</v>
      </c>
      <c r="EI25" s="20" t="str">
        <f t="shared" si="141"/>
        <v>May 18</v>
      </c>
      <c r="EJ25" s="3">
        <f t="shared" si="151"/>
        <v>0</v>
      </c>
      <c r="EK25" s="31">
        <f t="shared" si="142"/>
        <v>3.0833333333333333E-3</v>
      </c>
      <c r="EL25" s="3">
        <f t="shared" si="152"/>
        <v>0</v>
      </c>
      <c r="EM25" s="3">
        <f t="shared" si="143"/>
        <v>0</v>
      </c>
      <c r="EO25" s="20" t="str">
        <f t="shared" si="144"/>
        <v>May 18</v>
      </c>
      <c r="EP25" s="3">
        <f t="shared" si="145"/>
        <v>0</v>
      </c>
      <c r="EQ25" s="3" t="s">
        <v>56</v>
      </c>
      <c r="ER25" s="3">
        <f t="shared" si="146"/>
        <v>0</v>
      </c>
      <c r="ES25" s="3">
        <f t="shared" si="153"/>
        <v>0</v>
      </c>
    </row>
    <row r="26" spans="1:152" x14ac:dyDescent="0.25">
      <c r="A26" s="49"/>
      <c r="DX26" s="52"/>
      <c r="EB26" s="8"/>
      <c r="EC26" s="20" t="s">
        <v>192</v>
      </c>
      <c r="ED26" s="3">
        <f>ED25</f>
        <v>0</v>
      </c>
      <c r="EE26" s="31">
        <f t="shared" si="140"/>
        <v>3.3333333333333335E-3</v>
      </c>
      <c r="EF26" s="3">
        <f t="shared" si="150"/>
        <v>0</v>
      </c>
      <c r="EG26" s="3">
        <f t="shared" ref="EG26:EG32" si="262">ROUND(+EG25+EF26,0)</f>
        <v>0</v>
      </c>
      <c r="EI26" s="20" t="str">
        <f t="shared" si="141"/>
        <v>Jun 18</v>
      </c>
      <c r="EJ26" s="3">
        <f t="shared" si="151"/>
        <v>0</v>
      </c>
      <c r="EK26" s="31">
        <f t="shared" si="142"/>
        <v>3.0833333333333333E-3</v>
      </c>
      <c r="EL26" s="3">
        <f t="shared" si="152"/>
        <v>0</v>
      </c>
      <c r="EM26" s="3">
        <f t="shared" si="143"/>
        <v>0</v>
      </c>
      <c r="EO26" s="20" t="str">
        <f t="shared" si="144"/>
        <v>Jun 18</v>
      </c>
      <c r="EP26" s="3">
        <f t="shared" si="145"/>
        <v>0</v>
      </c>
      <c r="EQ26" s="3" t="s">
        <v>56</v>
      </c>
      <c r="ER26" s="3">
        <f t="shared" si="146"/>
        <v>0</v>
      </c>
      <c r="ES26" s="3">
        <f t="shared" si="153"/>
        <v>0</v>
      </c>
    </row>
    <row r="27" spans="1:152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20" t="s">
        <v>193</v>
      </c>
      <c r="ED27" s="3">
        <f t="shared" ref="ED27:ED32" si="263">ED26</f>
        <v>0</v>
      </c>
      <c r="EE27" s="31">
        <f t="shared" si="140"/>
        <v>3.3333333333333335E-3</v>
      </c>
      <c r="EF27" s="3">
        <f t="shared" si="150"/>
        <v>0</v>
      </c>
      <c r="EG27" s="3">
        <f t="shared" si="262"/>
        <v>0</v>
      </c>
      <c r="EI27" s="20" t="str">
        <f t="shared" si="141"/>
        <v>Jul 18</v>
      </c>
      <c r="EJ27" s="3">
        <f t="shared" si="151"/>
        <v>0</v>
      </c>
      <c r="EK27" s="31">
        <f t="shared" si="142"/>
        <v>3.0833333333333333E-3</v>
      </c>
      <c r="EL27" s="3">
        <f t="shared" si="152"/>
        <v>0</v>
      </c>
      <c r="EM27" s="3">
        <f t="shared" si="143"/>
        <v>0</v>
      </c>
      <c r="EO27" s="20" t="str">
        <f t="shared" si="144"/>
        <v>Jul 18</v>
      </c>
      <c r="EP27" s="3">
        <f t="shared" si="145"/>
        <v>0</v>
      </c>
      <c r="EQ27" s="3" t="s">
        <v>56</v>
      </c>
      <c r="ER27" s="3">
        <f t="shared" si="146"/>
        <v>0</v>
      </c>
      <c r="ES27" s="3">
        <f t="shared" si="153"/>
        <v>0</v>
      </c>
    </row>
    <row r="28" spans="1:152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111289</v>
      </c>
      <c r="H28" s="36">
        <f t="shared" ref="H28:BS28" si="264">ROUND(+H25*(H61)/12,0)</f>
        <v>112736</v>
      </c>
      <c r="I28" s="36">
        <f t="shared" si="264"/>
        <v>119056</v>
      </c>
      <c r="J28" s="36">
        <f t="shared" si="264"/>
        <v>136214</v>
      </c>
      <c r="K28" s="36">
        <f t="shared" si="264"/>
        <v>153956</v>
      </c>
      <c r="L28" s="36">
        <f t="shared" si="264"/>
        <v>166860</v>
      </c>
      <c r="M28" s="36">
        <f t="shared" si="264"/>
        <v>181973</v>
      </c>
      <c r="N28" s="36">
        <f t="shared" si="264"/>
        <v>196584</v>
      </c>
      <c r="O28" s="36">
        <f t="shared" si="264"/>
        <v>210404</v>
      </c>
      <c r="P28" s="36">
        <f t="shared" si="264"/>
        <v>238828</v>
      </c>
      <c r="Q28" s="36">
        <f t="shared" si="264"/>
        <v>264692</v>
      </c>
      <c r="R28" s="36">
        <f t="shared" si="264"/>
        <v>274787</v>
      </c>
      <c r="S28" s="36">
        <f t="shared" si="264"/>
        <v>283245</v>
      </c>
      <c r="T28" s="36">
        <f t="shared" si="264"/>
        <v>291961</v>
      </c>
      <c r="U28" s="36">
        <f t="shared" si="264"/>
        <v>303404</v>
      </c>
      <c r="V28" s="36">
        <f t="shared" si="264"/>
        <v>316949</v>
      </c>
      <c r="W28" s="36">
        <f t="shared" si="264"/>
        <v>331576</v>
      </c>
      <c r="X28" s="36">
        <f t="shared" si="264"/>
        <v>346001</v>
      </c>
      <c r="Y28" s="36">
        <f t="shared" si="264"/>
        <v>359583</v>
      </c>
      <c r="Z28" s="36">
        <f t="shared" si="264"/>
        <v>373184</v>
      </c>
      <c r="AA28" s="36">
        <f t="shared" si="264"/>
        <v>388597</v>
      </c>
      <c r="AB28" s="36">
        <f t="shared" si="264"/>
        <v>403711</v>
      </c>
      <c r="AC28" s="36">
        <f t="shared" si="264"/>
        <v>417147</v>
      </c>
      <c r="AD28" s="36">
        <f t="shared" si="264"/>
        <v>427171</v>
      </c>
      <c r="AE28" s="36">
        <f t="shared" si="264"/>
        <v>436777</v>
      </c>
      <c r="AF28" s="36">
        <f t="shared" si="264"/>
        <v>449134</v>
      </c>
      <c r="AG28" s="36">
        <f t="shared" si="264"/>
        <v>461475</v>
      </c>
      <c r="AH28" s="36">
        <f t="shared" si="264"/>
        <v>473798</v>
      </c>
      <c r="AI28" s="36">
        <f t="shared" si="264"/>
        <v>486103</v>
      </c>
      <c r="AJ28" s="36">
        <f t="shared" si="264"/>
        <v>498392</v>
      </c>
      <c r="AK28" s="36">
        <f t="shared" si="264"/>
        <v>510662</v>
      </c>
      <c r="AL28" s="36">
        <f t="shared" si="264"/>
        <v>522916</v>
      </c>
      <c r="AM28" s="36">
        <f t="shared" si="264"/>
        <v>535152</v>
      </c>
      <c r="AN28" s="36">
        <f t="shared" si="264"/>
        <v>547371</v>
      </c>
      <c r="AO28" s="36">
        <f t="shared" si="264"/>
        <v>559573</v>
      </c>
      <c r="AP28" s="36">
        <f t="shared" si="264"/>
        <v>571757</v>
      </c>
      <c r="AQ28" s="36">
        <f t="shared" si="264"/>
        <v>583912</v>
      </c>
      <c r="AR28" s="36">
        <f t="shared" si="264"/>
        <v>596031</v>
      </c>
      <c r="AS28" s="36">
        <f t="shared" si="264"/>
        <v>608115</v>
      </c>
      <c r="AT28" s="36">
        <f t="shared" si="264"/>
        <v>620163</v>
      </c>
      <c r="AU28" s="36">
        <f t="shared" si="264"/>
        <v>632176</v>
      </c>
      <c r="AV28" s="36">
        <f t="shared" si="264"/>
        <v>644155</v>
      </c>
      <c r="AW28" s="36">
        <f t="shared" si="264"/>
        <v>656098</v>
      </c>
      <c r="AX28" s="36">
        <f t="shared" si="264"/>
        <v>668006</v>
      </c>
      <c r="AY28" s="36">
        <f t="shared" si="264"/>
        <v>679879</v>
      </c>
      <c r="AZ28" s="36">
        <f t="shared" si="264"/>
        <v>691717</v>
      </c>
      <c r="BA28" s="36">
        <f t="shared" si="264"/>
        <v>703519</v>
      </c>
      <c r="BB28" s="36">
        <f t="shared" si="264"/>
        <v>715287</v>
      </c>
      <c r="BC28" s="36">
        <f t="shared" si="264"/>
        <v>727020</v>
      </c>
      <c r="BD28" s="36">
        <f t="shared" si="264"/>
        <v>738718</v>
      </c>
      <c r="BE28" s="36">
        <f t="shared" si="264"/>
        <v>750381</v>
      </c>
      <c r="BF28" s="36">
        <f t="shared" si="264"/>
        <v>762009</v>
      </c>
      <c r="BG28" s="36">
        <f t="shared" si="264"/>
        <v>773601</v>
      </c>
      <c r="BH28" s="36">
        <f t="shared" si="264"/>
        <v>785159</v>
      </c>
      <c r="BI28" s="36">
        <f t="shared" si="264"/>
        <v>796682</v>
      </c>
      <c r="BJ28" s="36">
        <f t="shared" si="264"/>
        <v>808169</v>
      </c>
      <c r="BK28" s="36">
        <f t="shared" si="264"/>
        <v>819622</v>
      </c>
      <c r="BL28" s="36">
        <f t="shared" si="264"/>
        <v>831039</v>
      </c>
      <c r="BM28" s="36">
        <f t="shared" si="264"/>
        <v>842421</v>
      </c>
      <c r="BN28" s="36">
        <f t="shared" si="264"/>
        <v>853769</v>
      </c>
      <c r="BO28" s="36">
        <f t="shared" si="264"/>
        <v>865082</v>
      </c>
      <c r="BP28" s="36">
        <f t="shared" si="264"/>
        <v>876362</v>
      </c>
      <c r="BQ28" s="36">
        <f t="shared" si="264"/>
        <v>887607</v>
      </c>
      <c r="BR28" s="36">
        <f t="shared" si="264"/>
        <v>898817</v>
      </c>
      <c r="BS28" s="36">
        <f t="shared" si="264"/>
        <v>909992</v>
      </c>
      <c r="BT28" s="36">
        <f t="shared" ref="BT28:DV28" si="265">ROUND(+BT25*(BT61)/12,0)</f>
        <v>921132</v>
      </c>
      <c r="BU28" s="36">
        <f t="shared" si="265"/>
        <v>932237</v>
      </c>
      <c r="BV28" s="36">
        <f t="shared" si="265"/>
        <v>943306</v>
      </c>
      <c r="BW28" s="36">
        <f t="shared" si="265"/>
        <v>954341</v>
      </c>
      <c r="BX28" s="36">
        <f t="shared" si="265"/>
        <v>965340</v>
      </c>
      <c r="BY28" s="36">
        <f t="shared" si="265"/>
        <v>976304</v>
      </c>
      <c r="BZ28" s="36">
        <f t="shared" si="265"/>
        <v>987234</v>
      </c>
      <c r="CA28" s="36">
        <f t="shared" si="265"/>
        <v>998127</v>
      </c>
      <c r="CB28" s="36">
        <f t="shared" si="265"/>
        <v>1008985</v>
      </c>
      <c r="CC28" s="36">
        <f t="shared" si="265"/>
        <v>1019807</v>
      </c>
      <c r="CD28" s="36">
        <f t="shared" si="265"/>
        <v>1030594</v>
      </c>
      <c r="CE28" s="36">
        <f t="shared" si="265"/>
        <v>1041347</v>
      </c>
      <c r="CF28" s="36">
        <f t="shared" si="265"/>
        <v>1052064</v>
      </c>
      <c r="CG28" s="36">
        <f t="shared" si="265"/>
        <v>1062746</v>
      </c>
      <c r="CH28" s="36">
        <f t="shared" si="265"/>
        <v>1073393</v>
      </c>
      <c r="CI28" s="36">
        <f t="shared" si="265"/>
        <v>1084005</v>
      </c>
      <c r="CJ28" s="36">
        <f t="shared" si="265"/>
        <v>1094581</v>
      </c>
      <c r="CK28" s="36">
        <f t="shared" si="265"/>
        <v>1105123</v>
      </c>
      <c r="CL28" s="36">
        <f t="shared" si="265"/>
        <v>1115630</v>
      </c>
      <c r="CM28" s="36">
        <f t="shared" si="265"/>
        <v>1126100</v>
      </c>
      <c r="CN28" s="36">
        <f t="shared" si="265"/>
        <v>1136534</v>
      </c>
      <c r="CO28" s="36">
        <f t="shared" si="265"/>
        <v>1146933</v>
      </c>
      <c r="CP28" s="36">
        <f t="shared" si="265"/>
        <v>1157296</v>
      </c>
      <c r="CQ28" s="36">
        <f t="shared" si="265"/>
        <v>1167625</v>
      </c>
      <c r="CR28" s="36">
        <f t="shared" si="265"/>
        <v>1177919</v>
      </c>
      <c r="CS28" s="36">
        <f t="shared" si="265"/>
        <v>1188177</v>
      </c>
      <c r="CT28" s="36">
        <f t="shared" si="265"/>
        <v>1198401</v>
      </c>
      <c r="CU28" s="36">
        <f t="shared" si="265"/>
        <v>1208589</v>
      </c>
      <c r="CV28" s="36">
        <f t="shared" si="265"/>
        <v>1218742</v>
      </c>
      <c r="CW28" s="36">
        <f t="shared" si="265"/>
        <v>1228860</v>
      </c>
      <c r="CX28" s="36">
        <f t="shared" si="265"/>
        <v>1238943</v>
      </c>
      <c r="CY28" s="36">
        <f t="shared" si="265"/>
        <v>1250519</v>
      </c>
      <c r="CZ28" s="36">
        <f t="shared" si="265"/>
        <v>1263589</v>
      </c>
      <c r="DA28" s="36">
        <f t="shared" si="265"/>
        <v>1276624</v>
      </c>
      <c r="DB28" s="36">
        <f t="shared" si="265"/>
        <v>1289626</v>
      </c>
      <c r="DC28" s="36">
        <f t="shared" si="265"/>
        <v>1302594</v>
      </c>
      <c r="DD28" s="36">
        <f t="shared" si="265"/>
        <v>1315528</v>
      </c>
      <c r="DE28" s="36">
        <f t="shared" si="265"/>
        <v>1328428</v>
      </c>
      <c r="DF28" s="36">
        <f t="shared" si="265"/>
        <v>1341295</v>
      </c>
      <c r="DG28" s="36">
        <f t="shared" si="265"/>
        <v>1354127</v>
      </c>
      <c r="DH28" s="36">
        <f t="shared" si="265"/>
        <v>1366926</v>
      </c>
      <c r="DI28" s="36">
        <f t="shared" si="265"/>
        <v>1379691</v>
      </c>
      <c r="DJ28" s="36">
        <f t="shared" si="265"/>
        <v>1392421</v>
      </c>
      <c r="DK28" s="36">
        <f t="shared" si="265"/>
        <v>1405113</v>
      </c>
      <c r="DL28" s="36">
        <f t="shared" si="265"/>
        <v>1417761</v>
      </c>
      <c r="DM28" s="36">
        <f t="shared" si="265"/>
        <v>1430366</v>
      </c>
      <c r="DN28" s="36">
        <f t="shared" si="265"/>
        <v>1442927</v>
      </c>
      <c r="DO28" s="36">
        <f t="shared" si="265"/>
        <v>1455445</v>
      </c>
      <c r="DP28" s="36">
        <f t="shared" si="265"/>
        <v>1467920</v>
      </c>
      <c r="DQ28" s="36">
        <f t="shared" si="265"/>
        <v>1480352</v>
      </c>
      <c r="DR28" s="36">
        <f t="shared" si="265"/>
        <v>1492740</v>
      </c>
      <c r="DS28" s="36">
        <f t="shared" si="265"/>
        <v>1505085</v>
      </c>
      <c r="DT28" s="36">
        <f t="shared" si="265"/>
        <v>1517387</v>
      </c>
      <c r="DU28" s="36">
        <f t="shared" si="265"/>
        <v>1529645</v>
      </c>
      <c r="DV28" s="36">
        <f t="shared" si="265"/>
        <v>1541861</v>
      </c>
      <c r="DW28" s="10">
        <f>SUM(G28:DV28)</f>
        <v>101296911</v>
      </c>
      <c r="DX28" s="24"/>
      <c r="EB28" s="8"/>
      <c r="EC28" s="20" t="s">
        <v>194</v>
      </c>
      <c r="ED28" s="3">
        <f t="shared" si="263"/>
        <v>0</v>
      </c>
      <c r="EE28" s="31">
        <f t="shared" si="140"/>
        <v>3.3333333333333335E-3</v>
      </c>
      <c r="EF28" s="3">
        <f t="shared" si="150"/>
        <v>0</v>
      </c>
      <c r="EG28" s="3">
        <f t="shared" si="262"/>
        <v>0</v>
      </c>
      <c r="EI28" s="20" t="str">
        <f t="shared" si="141"/>
        <v>Aug 18</v>
      </c>
      <c r="EJ28" s="3">
        <f t="shared" si="151"/>
        <v>0</v>
      </c>
      <c r="EK28" s="31">
        <f t="shared" si="142"/>
        <v>3.0833333333333333E-3</v>
      </c>
      <c r="EL28" s="3">
        <f t="shared" si="152"/>
        <v>0</v>
      </c>
      <c r="EM28" s="3">
        <f t="shared" si="143"/>
        <v>0</v>
      </c>
      <c r="EO28" s="20" t="str">
        <f t="shared" si="144"/>
        <v>Aug 18</v>
      </c>
      <c r="EP28" s="3">
        <f t="shared" si="145"/>
        <v>0</v>
      </c>
      <c r="EQ28" s="3" t="s">
        <v>56</v>
      </c>
      <c r="ER28" s="3">
        <f t="shared" si="146"/>
        <v>0</v>
      </c>
      <c r="ES28" s="3">
        <f t="shared" si="153"/>
        <v>0</v>
      </c>
    </row>
    <row r="29" spans="1:152" x14ac:dyDescent="0.25">
      <c r="A29" s="49"/>
      <c r="B29" s="3" t="s">
        <v>433</v>
      </c>
      <c r="G29" s="3">
        <f>ROUND(+G25*(G62)/12,0)</f>
        <v>28980</v>
      </c>
      <c r="H29" s="3">
        <f t="shared" ref="H29:BS29" si="266">ROUND(+H25*(H62)/12,0)</f>
        <v>29357</v>
      </c>
      <c r="I29" s="3">
        <f t="shared" si="266"/>
        <v>31003</v>
      </c>
      <c r="J29" s="3">
        <f t="shared" si="266"/>
        <v>35471</v>
      </c>
      <c r="K29" s="3">
        <f t="shared" si="266"/>
        <v>40091</v>
      </c>
      <c r="L29" s="3">
        <f t="shared" si="266"/>
        <v>43451</v>
      </c>
      <c r="M29" s="3">
        <f t="shared" si="266"/>
        <v>47387</v>
      </c>
      <c r="N29" s="3">
        <f t="shared" si="266"/>
        <v>51192</v>
      </c>
      <c r="O29" s="3">
        <f t="shared" si="266"/>
        <v>54790</v>
      </c>
      <c r="P29" s="3">
        <f t="shared" si="266"/>
        <v>62192</v>
      </c>
      <c r="Q29" s="3">
        <f t="shared" si="266"/>
        <v>68928</v>
      </c>
      <c r="R29" s="3">
        <f t="shared" si="266"/>
        <v>71556</v>
      </c>
      <c r="S29" s="3">
        <f t="shared" si="266"/>
        <v>73759</v>
      </c>
      <c r="T29" s="3">
        <f t="shared" si="266"/>
        <v>76029</v>
      </c>
      <c r="U29" s="3">
        <f t="shared" si="266"/>
        <v>79008</v>
      </c>
      <c r="V29" s="3">
        <f t="shared" si="266"/>
        <v>82536</v>
      </c>
      <c r="W29" s="3">
        <f t="shared" si="266"/>
        <v>86345</v>
      </c>
      <c r="X29" s="3">
        <f t="shared" si="266"/>
        <v>90101</v>
      </c>
      <c r="Y29" s="3">
        <f t="shared" si="266"/>
        <v>93638</v>
      </c>
      <c r="Z29" s="3">
        <f t="shared" si="266"/>
        <v>97180</v>
      </c>
      <c r="AA29" s="3">
        <f t="shared" si="266"/>
        <v>101193</v>
      </c>
      <c r="AB29" s="3">
        <f t="shared" si="266"/>
        <v>105129</v>
      </c>
      <c r="AC29" s="3">
        <f t="shared" si="266"/>
        <v>108628</v>
      </c>
      <c r="AD29" s="3">
        <f t="shared" si="266"/>
        <v>111238</v>
      </c>
      <c r="AE29" s="3">
        <f t="shared" si="266"/>
        <v>113739</v>
      </c>
      <c r="AF29" s="3">
        <f t="shared" si="266"/>
        <v>116957</v>
      </c>
      <c r="AG29" s="3">
        <f t="shared" si="266"/>
        <v>120171</v>
      </c>
      <c r="AH29" s="3">
        <f t="shared" si="266"/>
        <v>123380</v>
      </c>
      <c r="AI29" s="3">
        <f t="shared" si="266"/>
        <v>126584</v>
      </c>
      <c r="AJ29" s="3">
        <f t="shared" si="266"/>
        <v>129784</v>
      </c>
      <c r="AK29" s="3">
        <f t="shared" si="266"/>
        <v>132980</v>
      </c>
      <c r="AL29" s="3">
        <f t="shared" si="266"/>
        <v>136171</v>
      </c>
      <c r="AM29" s="3">
        <f t="shared" si="266"/>
        <v>139357</v>
      </c>
      <c r="AN29" s="3">
        <f t="shared" si="266"/>
        <v>142539</v>
      </c>
      <c r="AO29" s="3">
        <f t="shared" si="266"/>
        <v>145716</v>
      </c>
      <c r="AP29" s="3">
        <f t="shared" si="266"/>
        <v>148889</v>
      </c>
      <c r="AQ29" s="3">
        <f t="shared" si="266"/>
        <v>152055</v>
      </c>
      <c r="AR29" s="3">
        <f t="shared" si="266"/>
        <v>155210</v>
      </c>
      <c r="AS29" s="3">
        <f t="shared" si="266"/>
        <v>158357</v>
      </c>
      <c r="AT29" s="3">
        <f t="shared" si="266"/>
        <v>161494</v>
      </c>
      <c r="AU29" s="3">
        <f t="shared" si="266"/>
        <v>164623</v>
      </c>
      <c r="AV29" s="3">
        <f t="shared" si="266"/>
        <v>167742</v>
      </c>
      <c r="AW29" s="3">
        <f t="shared" si="266"/>
        <v>170852</v>
      </c>
      <c r="AX29" s="3">
        <f t="shared" si="266"/>
        <v>173953</v>
      </c>
      <c r="AY29" s="3">
        <f t="shared" si="266"/>
        <v>177045</v>
      </c>
      <c r="AZ29" s="3">
        <f t="shared" si="266"/>
        <v>180127</v>
      </c>
      <c r="BA29" s="3">
        <f t="shared" si="266"/>
        <v>183201</v>
      </c>
      <c r="BB29" s="3">
        <f t="shared" si="266"/>
        <v>186265</v>
      </c>
      <c r="BC29" s="3">
        <f t="shared" si="266"/>
        <v>189321</v>
      </c>
      <c r="BD29" s="3">
        <f t="shared" si="266"/>
        <v>192367</v>
      </c>
      <c r="BE29" s="3">
        <f t="shared" si="266"/>
        <v>195404</v>
      </c>
      <c r="BF29" s="3">
        <f t="shared" si="266"/>
        <v>198432</v>
      </c>
      <c r="BG29" s="3">
        <f t="shared" si="266"/>
        <v>201451</v>
      </c>
      <c r="BH29" s="3">
        <f t="shared" si="266"/>
        <v>204460</v>
      </c>
      <c r="BI29" s="3">
        <f t="shared" si="266"/>
        <v>207461</v>
      </c>
      <c r="BJ29" s="3">
        <f t="shared" si="266"/>
        <v>210452</v>
      </c>
      <c r="BK29" s="3">
        <f t="shared" si="266"/>
        <v>213435</v>
      </c>
      <c r="BL29" s="3">
        <f t="shared" si="266"/>
        <v>216408</v>
      </c>
      <c r="BM29" s="3">
        <f t="shared" si="266"/>
        <v>219372</v>
      </c>
      <c r="BN29" s="3">
        <f t="shared" si="266"/>
        <v>222327</v>
      </c>
      <c r="BO29" s="3">
        <f t="shared" si="266"/>
        <v>225273</v>
      </c>
      <c r="BP29" s="3">
        <f t="shared" si="266"/>
        <v>228210</v>
      </c>
      <c r="BQ29" s="3">
        <f t="shared" si="266"/>
        <v>231139</v>
      </c>
      <c r="BR29" s="3">
        <f t="shared" si="266"/>
        <v>234058</v>
      </c>
      <c r="BS29" s="3">
        <f t="shared" si="266"/>
        <v>236968</v>
      </c>
      <c r="BT29" s="3">
        <f t="shared" ref="BT29:DV29" si="267">ROUND(+BT25*(BT62)/12,0)</f>
        <v>239869</v>
      </c>
      <c r="BU29" s="3">
        <f t="shared" si="267"/>
        <v>242760</v>
      </c>
      <c r="BV29" s="3">
        <f t="shared" si="267"/>
        <v>245643</v>
      </c>
      <c r="BW29" s="3">
        <f t="shared" si="267"/>
        <v>248516</v>
      </c>
      <c r="BX29" s="3">
        <f t="shared" si="267"/>
        <v>251381</v>
      </c>
      <c r="BY29" s="3">
        <f t="shared" si="267"/>
        <v>254236</v>
      </c>
      <c r="BZ29" s="3">
        <f t="shared" si="267"/>
        <v>257082</v>
      </c>
      <c r="CA29" s="3">
        <f t="shared" si="267"/>
        <v>259919</v>
      </c>
      <c r="CB29" s="3">
        <f t="shared" si="267"/>
        <v>262746</v>
      </c>
      <c r="CC29" s="3">
        <f t="shared" si="267"/>
        <v>265564</v>
      </c>
      <c r="CD29" s="3">
        <f t="shared" si="267"/>
        <v>268373</v>
      </c>
      <c r="CE29" s="3">
        <f t="shared" si="267"/>
        <v>271173</v>
      </c>
      <c r="CF29" s="3">
        <f t="shared" si="267"/>
        <v>273964</v>
      </c>
      <c r="CG29" s="3">
        <f t="shared" si="267"/>
        <v>276746</v>
      </c>
      <c r="CH29" s="3">
        <f t="shared" si="267"/>
        <v>279518</v>
      </c>
      <c r="CI29" s="3">
        <f t="shared" si="267"/>
        <v>282282</v>
      </c>
      <c r="CJ29" s="3">
        <f t="shared" si="267"/>
        <v>285036</v>
      </c>
      <c r="CK29" s="3">
        <f t="shared" si="267"/>
        <v>287781</v>
      </c>
      <c r="CL29" s="3">
        <f t="shared" si="267"/>
        <v>290517</v>
      </c>
      <c r="CM29" s="3">
        <f t="shared" si="267"/>
        <v>293244</v>
      </c>
      <c r="CN29" s="3">
        <f t="shared" si="267"/>
        <v>295961</v>
      </c>
      <c r="CO29" s="3">
        <f t="shared" si="267"/>
        <v>298669</v>
      </c>
      <c r="CP29" s="3">
        <f t="shared" si="267"/>
        <v>301367</v>
      </c>
      <c r="CQ29" s="3">
        <f t="shared" si="267"/>
        <v>304057</v>
      </c>
      <c r="CR29" s="3">
        <f t="shared" si="267"/>
        <v>306738</v>
      </c>
      <c r="CS29" s="3">
        <f t="shared" si="267"/>
        <v>309409</v>
      </c>
      <c r="CT29" s="3">
        <f t="shared" si="267"/>
        <v>312071</v>
      </c>
      <c r="CU29" s="3">
        <f t="shared" si="267"/>
        <v>314724</v>
      </c>
      <c r="CV29" s="3">
        <f t="shared" si="267"/>
        <v>317368</v>
      </c>
      <c r="CW29" s="3">
        <f t="shared" si="267"/>
        <v>320003</v>
      </c>
      <c r="CX29" s="3">
        <f t="shared" si="267"/>
        <v>322629</v>
      </c>
      <c r="CY29" s="3">
        <f t="shared" si="267"/>
        <v>325643</v>
      </c>
      <c r="CZ29" s="3">
        <f t="shared" si="267"/>
        <v>329047</v>
      </c>
      <c r="DA29" s="3">
        <f t="shared" si="267"/>
        <v>332441</v>
      </c>
      <c r="DB29" s="3">
        <f t="shared" si="267"/>
        <v>335827</v>
      </c>
      <c r="DC29" s="3">
        <f t="shared" si="267"/>
        <v>339204</v>
      </c>
      <c r="DD29" s="3">
        <f t="shared" si="267"/>
        <v>342572</v>
      </c>
      <c r="DE29" s="3">
        <f t="shared" si="267"/>
        <v>345931</v>
      </c>
      <c r="DF29" s="3">
        <f t="shared" si="267"/>
        <v>349282</v>
      </c>
      <c r="DG29" s="3">
        <f t="shared" si="267"/>
        <v>352623</v>
      </c>
      <c r="DH29" s="3">
        <f t="shared" si="267"/>
        <v>355956</v>
      </c>
      <c r="DI29" s="3">
        <f t="shared" si="267"/>
        <v>359280</v>
      </c>
      <c r="DJ29" s="3">
        <f t="shared" si="267"/>
        <v>362595</v>
      </c>
      <c r="DK29" s="3">
        <f t="shared" si="267"/>
        <v>365900</v>
      </c>
      <c r="DL29" s="3">
        <f t="shared" si="267"/>
        <v>369194</v>
      </c>
      <c r="DM29" s="3">
        <f t="shared" si="267"/>
        <v>372476</v>
      </c>
      <c r="DN29" s="3">
        <f t="shared" si="267"/>
        <v>375747</v>
      </c>
      <c r="DO29" s="3">
        <f t="shared" si="267"/>
        <v>379007</v>
      </c>
      <c r="DP29" s="3">
        <f t="shared" si="267"/>
        <v>382256</v>
      </c>
      <c r="DQ29" s="3">
        <f t="shared" si="267"/>
        <v>385493</v>
      </c>
      <c r="DR29" s="3">
        <f t="shared" si="267"/>
        <v>388719</v>
      </c>
      <c r="DS29" s="3">
        <f t="shared" si="267"/>
        <v>391934</v>
      </c>
      <c r="DT29" s="3">
        <f t="shared" si="267"/>
        <v>395137</v>
      </c>
      <c r="DU29" s="3">
        <f t="shared" si="267"/>
        <v>398329</v>
      </c>
      <c r="DV29" s="3">
        <f t="shared" si="267"/>
        <v>401510</v>
      </c>
      <c r="DW29" s="11">
        <f>SUM(G29:DV29)</f>
        <v>26378360</v>
      </c>
      <c r="EB29" s="8"/>
      <c r="EC29" s="20" t="s">
        <v>195</v>
      </c>
      <c r="ED29" s="3">
        <f t="shared" si="263"/>
        <v>0</v>
      </c>
      <c r="EE29" s="31">
        <f t="shared" si="140"/>
        <v>3.3333333333333335E-3</v>
      </c>
      <c r="EF29" s="3">
        <f t="shared" si="150"/>
        <v>0</v>
      </c>
      <c r="EG29" s="3">
        <f t="shared" si="262"/>
        <v>0</v>
      </c>
      <c r="EI29" s="20" t="str">
        <f t="shared" si="141"/>
        <v>Sep 18</v>
      </c>
      <c r="EJ29" s="3">
        <f t="shared" si="151"/>
        <v>0</v>
      </c>
      <c r="EK29" s="31">
        <f t="shared" si="142"/>
        <v>3.0833333333333333E-3</v>
      </c>
      <c r="EL29" s="3">
        <f t="shared" si="152"/>
        <v>0</v>
      </c>
      <c r="EM29" s="3">
        <f t="shared" si="143"/>
        <v>0</v>
      </c>
      <c r="EO29" s="20" t="str">
        <f t="shared" si="144"/>
        <v>Sep 18</v>
      </c>
      <c r="EP29" s="3">
        <f t="shared" si="145"/>
        <v>0</v>
      </c>
      <c r="EQ29" s="3" t="s">
        <v>56</v>
      </c>
      <c r="ER29" s="3">
        <f t="shared" si="146"/>
        <v>0</v>
      </c>
      <c r="ES29" s="3">
        <f t="shared" si="153"/>
        <v>0</v>
      </c>
    </row>
    <row r="30" spans="1:152" x14ac:dyDescent="0.25">
      <c r="A30" s="49"/>
      <c r="G30" s="125">
        <f>SUM(G28:G29)</f>
        <v>140269</v>
      </c>
      <c r="H30" s="125">
        <f t="shared" ref="H30:BS30" si="268">SUM(H28:H29)</f>
        <v>142093</v>
      </c>
      <c r="I30" s="125">
        <f t="shared" si="268"/>
        <v>150059</v>
      </c>
      <c r="J30" s="125">
        <f t="shared" si="268"/>
        <v>171685</v>
      </c>
      <c r="K30" s="125">
        <f t="shared" si="268"/>
        <v>194047</v>
      </c>
      <c r="L30" s="125">
        <f t="shared" si="268"/>
        <v>210311</v>
      </c>
      <c r="M30" s="125">
        <f t="shared" si="268"/>
        <v>229360</v>
      </c>
      <c r="N30" s="125">
        <f t="shared" si="268"/>
        <v>247776</v>
      </c>
      <c r="O30" s="125">
        <f t="shared" si="268"/>
        <v>265194</v>
      </c>
      <c r="P30" s="125">
        <f t="shared" si="268"/>
        <v>301020</v>
      </c>
      <c r="Q30" s="125">
        <f t="shared" si="268"/>
        <v>333620</v>
      </c>
      <c r="R30" s="125">
        <f t="shared" si="268"/>
        <v>346343</v>
      </c>
      <c r="S30" s="125">
        <f t="shared" si="268"/>
        <v>357004</v>
      </c>
      <c r="T30" s="125">
        <f t="shared" si="268"/>
        <v>367990</v>
      </c>
      <c r="U30" s="125">
        <f t="shared" si="268"/>
        <v>382412</v>
      </c>
      <c r="V30" s="125">
        <f t="shared" si="268"/>
        <v>399485</v>
      </c>
      <c r="W30" s="125">
        <f t="shared" si="268"/>
        <v>417921</v>
      </c>
      <c r="X30" s="125">
        <f t="shared" si="268"/>
        <v>436102</v>
      </c>
      <c r="Y30" s="125">
        <f t="shared" si="268"/>
        <v>453221</v>
      </c>
      <c r="Z30" s="125">
        <f t="shared" si="268"/>
        <v>470364</v>
      </c>
      <c r="AA30" s="125">
        <f t="shared" si="268"/>
        <v>489790</v>
      </c>
      <c r="AB30" s="125">
        <f t="shared" si="268"/>
        <v>508840</v>
      </c>
      <c r="AC30" s="125">
        <f t="shared" si="268"/>
        <v>525775</v>
      </c>
      <c r="AD30" s="125">
        <f t="shared" si="268"/>
        <v>538409</v>
      </c>
      <c r="AE30" s="125">
        <f t="shared" si="268"/>
        <v>550516</v>
      </c>
      <c r="AF30" s="125">
        <f t="shared" si="268"/>
        <v>566091</v>
      </c>
      <c r="AG30" s="125">
        <f t="shared" si="268"/>
        <v>581646</v>
      </c>
      <c r="AH30" s="125">
        <f t="shared" si="268"/>
        <v>597178</v>
      </c>
      <c r="AI30" s="125">
        <f t="shared" si="268"/>
        <v>612687</v>
      </c>
      <c r="AJ30" s="125">
        <f t="shared" si="268"/>
        <v>628176</v>
      </c>
      <c r="AK30" s="125">
        <f t="shared" si="268"/>
        <v>643642</v>
      </c>
      <c r="AL30" s="125">
        <f t="shared" si="268"/>
        <v>659087</v>
      </c>
      <c r="AM30" s="125">
        <f t="shared" si="268"/>
        <v>674509</v>
      </c>
      <c r="AN30" s="125">
        <f t="shared" si="268"/>
        <v>689910</v>
      </c>
      <c r="AO30" s="125">
        <f t="shared" si="268"/>
        <v>705289</v>
      </c>
      <c r="AP30" s="125">
        <f t="shared" si="268"/>
        <v>720646</v>
      </c>
      <c r="AQ30" s="125">
        <f t="shared" si="268"/>
        <v>735967</v>
      </c>
      <c r="AR30" s="125">
        <f t="shared" si="268"/>
        <v>751241</v>
      </c>
      <c r="AS30" s="125">
        <f t="shared" si="268"/>
        <v>766472</v>
      </c>
      <c r="AT30" s="125">
        <f t="shared" si="268"/>
        <v>781657</v>
      </c>
      <c r="AU30" s="125">
        <f t="shared" si="268"/>
        <v>796799</v>
      </c>
      <c r="AV30" s="125">
        <f t="shared" si="268"/>
        <v>811897</v>
      </c>
      <c r="AW30" s="125">
        <f t="shared" si="268"/>
        <v>826950</v>
      </c>
      <c r="AX30" s="125">
        <f t="shared" si="268"/>
        <v>841959</v>
      </c>
      <c r="AY30" s="125">
        <f t="shared" si="268"/>
        <v>856924</v>
      </c>
      <c r="AZ30" s="125">
        <f t="shared" si="268"/>
        <v>871844</v>
      </c>
      <c r="BA30" s="125">
        <f t="shared" si="268"/>
        <v>886720</v>
      </c>
      <c r="BB30" s="125">
        <f t="shared" si="268"/>
        <v>901552</v>
      </c>
      <c r="BC30" s="125">
        <f t="shared" si="268"/>
        <v>916341</v>
      </c>
      <c r="BD30" s="125">
        <f t="shared" si="268"/>
        <v>931085</v>
      </c>
      <c r="BE30" s="125">
        <f t="shared" si="268"/>
        <v>945785</v>
      </c>
      <c r="BF30" s="125">
        <f t="shared" si="268"/>
        <v>960441</v>
      </c>
      <c r="BG30" s="125">
        <f t="shared" si="268"/>
        <v>975052</v>
      </c>
      <c r="BH30" s="125">
        <f t="shared" si="268"/>
        <v>989619</v>
      </c>
      <c r="BI30" s="125">
        <f t="shared" si="268"/>
        <v>1004143</v>
      </c>
      <c r="BJ30" s="125">
        <f t="shared" si="268"/>
        <v>1018621</v>
      </c>
      <c r="BK30" s="125">
        <f t="shared" si="268"/>
        <v>1033057</v>
      </c>
      <c r="BL30" s="125">
        <f t="shared" si="268"/>
        <v>1047447</v>
      </c>
      <c r="BM30" s="125">
        <f t="shared" si="268"/>
        <v>1061793</v>
      </c>
      <c r="BN30" s="125">
        <f t="shared" si="268"/>
        <v>1076096</v>
      </c>
      <c r="BO30" s="125">
        <f t="shared" si="268"/>
        <v>1090355</v>
      </c>
      <c r="BP30" s="125">
        <f t="shared" si="268"/>
        <v>1104572</v>
      </c>
      <c r="BQ30" s="125">
        <f t="shared" si="268"/>
        <v>1118746</v>
      </c>
      <c r="BR30" s="125">
        <f t="shared" si="268"/>
        <v>1132875</v>
      </c>
      <c r="BS30" s="125">
        <f t="shared" si="268"/>
        <v>1146960</v>
      </c>
      <c r="BT30" s="125">
        <f t="shared" ref="BT30:DV30" si="269">SUM(BT28:BT29)</f>
        <v>1161001</v>
      </c>
      <c r="BU30" s="125">
        <f t="shared" si="269"/>
        <v>1174997</v>
      </c>
      <c r="BV30" s="125">
        <f t="shared" si="269"/>
        <v>1188949</v>
      </c>
      <c r="BW30" s="125">
        <f t="shared" si="269"/>
        <v>1202857</v>
      </c>
      <c r="BX30" s="125">
        <f t="shared" si="269"/>
        <v>1216721</v>
      </c>
      <c r="BY30" s="125">
        <f t="shared" si="269"/>
        <v>1230540</v>
      </c>
      <c r="BZ30" s="125">
        <f t="shared" si="269"/>
        <v>1244316</v>
      </c>
      <c r="CA30" s="125">
        <f t="shared" si="269"/>
        <v>1258046</v>
      </c>
      <c r="CB30" s="125">
        <f t="shared" si="269"/>
        <v>1271731</v>
      </c>
      <c r="CC30" s="125">
        <f t="shared" si="269"/>
        <v>1285371</v>
      </c>
      <c r="CD30" s="125">
        <f t="shared" si="269"/>
        <v>1298967</v>
      </c>
      <c r="CE30" s="125">
        <f t="shared" si="269"/>
        <v>1312520</v>
      </c>
      <c r="CF30" s="125">
        <f t="shared" si="269"/>
        <v>1326028</v>
      </c>
      <c r="CG30" s="125">
        <f t="shared" si="269"/>
        <v>1339492</v>
      </c>
      <c r="CH30" s="125">
        <f t="shared" si="269"/>
        <v>1352911</v>
      </c>
      <c r="CI30" s="125">
        <f t="shared" si="269"/>
        <v>1366287</v>
      </c>
      <c r="CJ30" s="125">
        <f t="shared" si="269"/>
        <v>1379617</v>
      </c>
      <c r="CK30" s="125">
        <f t="shared" si="269"/>
        <v>1392904</v>
      </c>
      <c r="CL30" s="125">
        <f t="shared" si="269"/>
        <v>1406147</v>
      </c>
      <c r="CM30" s="125">
        <f t="shared" si="269"/>
        <v>1419344</v>
      </c>
      <c r="CN30" s="125">
        <f t="shared" si="269"/>
        <v>1432495</v>
      </c>
      <c r="CO30" s="125">
        <f t="shared" si="269"/>
        <v>1445602</v>
      </c>
      <c r="CP30" s="125">
        <f t="shared" si="269"/>
        <v>1458663</v>
      </c>
      <c r="CQ30" s="125">
        <f t="shared" si="269"/>
        <v>1471682</v>
      </c>
      <c r="CR30" s="125">
        <f t="shared" si="269"/>
        <v>1484657</v>
      </c>
      <c r="CS30" s="125">
        <f t="shared" si="269"/>
        <v>1497586</v>
      </c>
      <c r="CT30" s="125">
        <f t="shared" si="269"/>
        <v>1510472</v>
      </c>
      <c r="CU30" s="125">
        <f t="shared" si="269"/>
        <v>1523313</v>
      </c>
      <c r="CV30" s="125">
        <f t="shared" si="269"/>
        <v>1536110</v>
      </c>
      <c r="CW30" s="125">
        <f t="shared" si="269"/>
        <v>1548863</v>
      </c>
      <c r="CX30" s="125">
        <f t="shared" si="269"/>
        <v>1561572</v>
      </c>
      <c r="CY30" s="125">
        <f t="shared" si="269"/>
        <v>1576162</v>
      </c>
      <c r="CZ30" s="125">
        <f t="shared" si="269"/>
        <v>1592636</v>
      </c>
      <c r="DA30" s="125">
        <f t="shared" si="269"/>
        <v>1609065</v>
      </c>
      <c r="DB30" s="125">
        <f t="shared" si="269"/>
        <v>1625453</v>
      </c>
      <c r="DC30" s="125">
        <f t="shared" si="269"/>
        <v>1641798</v>
      </c>
      <c r="DD30" s="125">
        <f t="shared" si="269"/>
        <v>1658100</v>
      </c>
      <c r="DE30" s="125">
        <f t="shared" si="269"/>
        <v>1674359</v>
      </c>
      <c r="DF30" s="125">
        <f t="shared" si="269"/>
        <v>1690577</v>
      </c>
      <c r="DG30" s="125">
        <f t="shared" si="269"/>
        <v>1706750</v>
      </c>
      <c r="DH30" s="125">
        <f t="shared" si="269"/>
        <v>1722882</v>
      </c>
      <c r="DI30" s="125">
        <f t="shared" si="269"/>
        <v>1738971</v>
      </c>
      <c r="DJ30" s="125">
        <f t="shared" si="269"/>
        <v>1755016</v>
      </c>
      <c r="DK30" s="125">
        <f t="shared" si="269"/>
        <v>1771013</v>
      </c>
      <c r="DL30" s="125">
        <f t="shared" si="269"/>
        <v>1786955</v>
      </c>
      <c r="DM30" s="125">
        <f t="shared" si="269"/>
        <v>1802842</v>
      </c>
      <c r="DN30" s="125">
        <f t="shared" si="269"/>
        <v>1818674</v>
      </c>
      <c r="DO30" s="125">
        <f t="shared" si="269"/>
        <v>1834452</v>
      </c>
      <c r="DP30" s="125">
        <f t="shared" si="269"/>
        <v>1850176</v>
      </c>
      <c r="DQ30" s="125">
        <f t="shared" si="269"/>
        <v>1865845</v>
      </c>
      <c r="DR30" s="125">
        <f>SUM(DR28:DR29)</f>
        <v>1881459</v>
      </c>
      <c r="DS30" s="125">
        <f t="shared" si="269"/>
        <v>1897019</v>
      </c>
      <c r="DT30" s="125">
        <f t="shared" si="269"/>
        <v>1912524</v>
      </c>
      <c r="DU30" s="125">
        <f t="shared" si="269"/>
        <v>1927974</v>
      </c>
      <c r="DV30" s="125">
        <f t="shared" si="269"/>
        <v>1943371</v>
      </c>
      <c r="DW30" s="125">
        <f>SUM(G30:DV30)</f>
        <v>127675271</v>
      </c>
      <c r="DX30" s="40"/>
      <c r="EB30" s="8"/>
      <c r="EC30" s="20" t="s">
        <v>196</v>
      </c>
      <c r="ED30" s="3">
        <f t="shared" si="263"/>
        <v>0</v>
      </c>
      <c r="EE30" s="31">
        <f t="shared" si="140"/>
        <v>3.3333333333333335E-3</v>
      </c>
      <c r="EF30" s="3">
        <f t="shared" si="150"/>
        <v>0</v>
      </c>
      <c r="EG30" s="3">
        <f t="shared" si="262"/>
        <v>0</v>
      </c>
      <c r="EI30" s="20" t="str">
        <f t="shared" si="141"/>
        <v>Oct 18</v>
      </c>
      <c r="EJ30" s="3">
        <f t="shared" si="151"/>
        <v>0</v>
      </c>
      <c r="EK30" s="31">
        <f t="shared" si="142"/>
        <v>3.0833333333333333E-3</v>
      </c>
      <c r="EL30" s="3">
        <f t="shared" si="152"/>
        <v>0</v>
      </c>
      <c r="EM30" s="3">
        <f t="shared" si="143"/>
        <v>0</v>
      </c>
      <c r="EO30" s="20" t="str">
        <f t="shared" si="144"/>
        <v>Oct 18</v>
      </c>
      <c r="EP30" s="3">
        <f t="shared" si="145"/>
        <v>0</v>
      </c>
      <c r="EQ30" s="3" t="s">
        <v>56</v>
      </c>
      <c r="ER30" s="3">
        <f t="shared" si="146"/>
        <v>0</v>
      </c>
      <c r="ES30" s="3">
        <f t="shared" si="153"/>
        <v>0</v>
      </c>
    </row>
    <row r="31" spans="1:152" x14ac:dyDescent="0.25">
      <c r="A31" s="49"/>
      <c r="DW31" s="11"/>
      <c r="EB31" s="8"/>
      <c r="EC31" s="20" t="s">
        <v>197</v>
      </c>
      <c r="ED31" s="3">
        <f t="shared" si="263"/>
        <v>0</v>
      </c>
      <c r="EE31" s="31">
        <f t="shared" si="140"/>
        <v>3.3333333333333335E-3</v>
      </c>
      <c r="EF31" s="3">
        <f t="shared" si="150"/>
        <v>0</v>
      </c>
      <c r="EG31" s="3">
        <f t="shared" si="262"/>
        <v>0</v>
      </c>
      <c r="EI31" s="20" t="str">
        <f t="shared" si="141"/>
        <v>Nov 18</v>
      </c>
      <c r="EJ31" s="3">
        <f t="shared" si="151"/>
        <v>0</v>
      </c>
      <c r="EK31" s="31">
        <f t="shared" si="142"/>
        <v>3.0833333333333333E-3</v>
      </c>
      <c r="EL31" s="3">
        <f t="shared" si="152"/>
        <v>0</v>
      </c>
      <c r="EM31" s="3">
        <f t="shared" si="143"/>
        <v>0</v>
      </c>
      <c r="EO31" s="20" t="str">
        <f t="shared" si="144"/>
        <v>Nov 18</v>
      </c>
      <c r="EP31" s="3">
        <f t="shared" si="145"/>
        <v>0</v>
      </c>
      <c r="EQ31" s="3" t="s">
        <v>56</v>
      </c>
      <c r="ER31" s="3">
        <f t="shared" si="146"/>
        <v>0</v>
      </c>
      <c r="ES31" s="3">
        <f t="shared" si="153"/>
        <v>0</v>
      </c>
    </row>
    <row r="32" spans="1:152" x14ac:dyDescent="0.25">
      <c r="A32" s="49" t="s">
        <v>71</v>
      </c>
      <c r="B32" s="3" t="s">
        <v>29</v>
      </c>
      <c r="DW32" s="11"/>
      <c r="EC32" s="20" t="s">
        <v>198</v>
      </c>
      <c r="ED32" s="3">
        <f t="shared" si="263"/>
        <v>0</v>
      </c>
      <c r="EE32" s="31">
        <f t="shared" si="140"/>
        <v>3.3333333333333335E-3</v>
      </c>
      <c r="EF32" s="3">
        <f t="shared" si="150"/>
        <v>0</v>
      </c>
      <c r="EG32" s="3">
        <f t="shared" si="262"/>
        <v>0</v>
      </c>
      <c r="EI32" s="20" t="str">
        <f t="shared" si="141"/>
        <v>Dec 18</v>
      </c>
      <c r="EJ32" s="3">
        <f t="shared" si="151"/>
        <v>0</v>
      </c>
      <c r="EK32" s="31">
        <f t="shared" si="142"/>
        <v>3.0833333333333333E-3</v>
      </c>
      <c r="EL32" s="3">
        <f t="shared" si="152"/>
        <v>0</v>
      </c>
      <c r="EM32" s="3">
        <f t="shared" si="143"/>
        <v>0</v>
      </c>
      <c r="EO32" s="20" t="str">
        <f t="shared" si="144"/>
        <v>Dec 18</v>
      </c>
      <c r="EP32" s="3">
        <f t="shared" si="145"/>
        <v>0</v>
      </c>
      <c r="EQ32" s="3" t="s">
        <v>56</v>
      </c>
      <c r="ER32" s="3">
        <f t="shared" si="146"/>
        <v>0</v>
      </c>
      <c r="ES32" s="3">
        <f t="shared" si="153"/>
        <v>0</v>
      </c>
      <c r="EU32" s="40">
        <f>EP32-EP19</f>
        <v>0</v>
      </c>
      <c r="EV32" s="3" t="s">
        <v>165</v>
      </c>
    </row>
    <row r="33" spans="1:152" x14ac:dyDescent="0.25">
      <c r="A33" s="49"/>
      <c r="B33" s="3" t="s">
        <v>434</v>
      </c>
      <c r="G33" s="3">
        <f>SUM('In-Service &amp; Deprec Svgs'!E96:E107)</f>
        <v>15045.850000000002</v>
      </c>
      <c r="H33" s="3">
        <f>SUM('In-Service &amp; Deprec Svgs'!F96:F107)</f>
        <v>21422.17</v>
      </c>
      <c r="I33" s="3">
        <f>SUM('In-Service &amp; Deprec Svgs'!G96:G107)</f>
        <v>34851.83</v>
      </c>
      <c r="J33" s="3">
        <f>SUM('In-Service &amp; Deprec Svgs'!H96:H107)</f>
        <v>52202.9</v>
      </c>
      <c r="K33" s="3">
        <f>SUM('In-Service &amp; Deprec Svgs'!I96:I107)</f>
        <v>52232.28</v>
      </c>
      <c r="L33" s="3">
        <f>SUM('In-Service &amp; Deprec Svgs'!J96:J107)</f>
        <v>56058.9</v>
      </c>
      <c r="M33" s="3">
        <f>SUM('In-Service &amp; Deprec Svgs'!K96:K107)</f>
        <v>61197.47</v>
      </c>
      <c r="N33" s="3">
        <f>SUM('In-Service &amp; Deprec Svgs'!L96:L107)</f>
        <v>70987.41</v>
      </c>
      <c r="O33" s="3">
        <f>SUM('In-Service &amp; Deprec Svgs'!M96:M107)</f>
        <v>70987.41</v>
      </c>
      <c r="P33" s="3">
        <f>SUM('In-Service &amp; Deprec Svgs'!N96:N107)</f>
        <v>79012.939999999988</v>
      </c>
      <c r="Q33" s="3">
        <f>SUM('In-Service &amp; Deprec Svgs'!O96:O107)</f>
        <v>108726.98</v>
      </c>
      <c r="R33" s="3">
        <f>SUM('In-Service &amp; Deprec Svgs'!P96:P107)</f>
        <v>111224.48</v>
      </c>
      <c r="S33" s="3">
        <f>SUM('In-Service &amp; Deprec Svgs'!R96:R107)</f>
        <v>135344.80000000002</v>
      </c>
      <c r="T33" s="3">
        <f>SUM('In-Service &amp; Deprec Svgs'!S96:S107)</f>
        <v>146847.96999999997</v>
      </c>
      <c r="U33" s="3">
        <f>SUM('In-Service &amp; Deprec Svgs'!T96:T107)</f>
        <v>148368.61999999997</v>
      </c>
      <c r="V33" s="3">
        <f>SUM('In-Service &amp; Deprec Svgs'!U96:U107)</f>
        <v>158299.65999999997</v>
      </c>
      <c r="W33" s="3">
        <f>SUM('In-Service &amp; Deprec Svgs'!V96:V107)</f>
        <v>158916.31999999998</v>
      </c>
      <c r="X33" s="3">
        <f>SUM('In-Service &amp; Deprec Svgs'!W96:W107)</f>
        <v>159532.98999999996</v>
      </c>
      <c r="Y33" s="3">
        <f>SUM('In-Service &amp; Deprec Svgs'!X96:X107)</f>
        <v>160673.81999999998</v>
      </c>
      <c r="Z33" s="3">
        <f>SUM('In-Service &amp; Deprec Svgs'!Y96:Y107)</f>
        <v>161598.81999999998</v>
      </c>
      <c r="AA33" s="3">
        <f>SUM('In-Service &amp; Deprec Svgs'!Z96:Z107)</f>
        <v>162832.15999999997</v>
      </c>
      <c r="AB33" s="3">
        <f>SUM('In-Service &amp; Deprec Svgs'!AA96:AA107)</f>
        <v>185623.78999999998</v>
      </c>
      <c r="AC33" s="3">
        <f>SUM('In-Service &amp; Deprec Svgs'!AB96:AB107)</f>
        <v>186857.11999999997</v>
      </c>
      <c r="AD33" s="3">
        <f>SUM('In-Service &amp; Deprec Svgs'!AC96:AC107)</f>
        <v>188082.28999999998</v>
      </c>
      <c r="AE33" s="3">
        <f>SUM('In-Service &amp; Deprec Svgs'!AE96:AE107)</f>
        <v>211687.93999999997</v>
      </c>
      <c r="AF33" s="3">
        <f>SUM('In-Service &amp; Deprec Svgs'!AF96:AF107)</f>
        <v>216005.56999999998</v>
      </c>
      <c r="AG33" s="3">
        <f>SUM('In-Service &amp; Deprec Svgs'!AG96:AG107)</f>
        <v>220323.18999999997</v>
      </c>
      <c r="AH33" s="3">
        <f>SUM('In-Service &amp; Deprec Svgs'!AH96:AH107)</f>
        <v>224640.81999999998</v>
      </c>
      <c r="AI33" s="3">
        <f>SUM('In-Service &amp; Deprec Svgs'!AI96:AI107)</f>
        <v>228958.43999999997</v>
      </c>
      <c r="AJ33" s="3">
        <f>SUM('In-Service &amp; Deprec Svgs'!AJ96:AJ107)</f>
        <v>233276.06999999998</v>
      </c>
      <c r="AK33" s="3">
        <f>SUM('In-Service &amp; Deprec Svgs'!AK96:AK107)</f>
        <v>237593.69999999995</v>
      </c>
      <c r="AL33" s="3">
        <f>SUM('In-Service &amp; Deprec Svgs'!AL96:AL107)</f>
        <v>241911.31999999998</v>
      </c>
      <c r="AM33" s="3">
        <f>SUM('In-Service &amp; Deprec Svgs'!AM96:AM107)</f>
        <v>246228.94999999995</v>
      </c>
      <c r="AN33" s="3">
        <f>SUM('In-Service &amp; Deprec Svgs'!AN96:AN107)</f>
        <v>250546.56999999998</v>
      </c>
      <c r="AO33" s="3">
        <f>SUM('In-Service &amp; Deprec Svgs'!AO96:AO107)</f>
        <v>254864.19999999995</v>
      </c>
      <c r="AP33" s="3">
        <f>SUM('In-Service &amp; Deprec Svgs'!AP96:AP107)</f>
        <v>259181.82999999996</v>
      </c>
      <c r="AQ33" s="3">
        <f>SUM('In-Service &amp; Deprec Svgs'!AR96:AR107)</f>
        <v>266889.68999999994</v>
      </c>
      <c r="AR33" s="3">
        <f>SUM('In-Service &amp; Deprec Svgs'!AS96:AS107)</f>
        <v>274597.55</v>
      </c>
      <c r="AS33" s="3">
        <f>SUM('In-Service &amp; Deprec Svgs'!AT96:AT107)</f>
        <v>282305.40999999997</v>
      </c>
      <c r="AT33" s="3">
        <f>SUM('In-Service &amp; Deprec Svgs'!AU96:AU107)</f>
        <v>290013.26999999996</v>
      </c>
      <c r="AU33" s="3">
        <f>SUM('In-Service &amp; Deprec Svgs'!AV96:AV107)</f>
        <v>297721.13999999996</v>
      </c>
      <c r="AV33" s="3">
        <f>SUM('In-Service &amp; Deprec Svgs'!AW96:AW107)</f>
        <v>305428.99999999994</v>
      </c>
      <c r="AW33" s="3">
        <f>SUM('In-Service &amp; Deprec Svgs'!AX96:AX107)</f>
        <v>313136.86</v>
      </c>
      <c r="AX33" s="3">
        <f>SUM('In-Service &amp; Deprec Svgs'!AY96:AY107)</f>
        <v>320844.71999999997</v>
      </c>
      <c r="AY33" s="3">
        <f>SUM('In-Service &amp; Deprec Svgs'!AZ96:AZ107)</f>
        <v>328552.57999999996</v>
      </c>
      <c r="AZ33" s="3">
        <f>SUM('In-Service &amp; Deprec Svgs'!BA96:BA107)</f>
        <v>336260.44999999995</v>
      </c>
      <c r="BA33" s="3">
        <f>SUM('In-Service &amp; Deprec Svgs'!BB96:BB107)</f>
        <v>343968.30999999994</v>
      </c>
      <c r="BB33" s="3">
        <f>SUM('In-Service &amp; Deprec Svgs'!BC96:BC107)</f>
        <v>351676.17</v>
      </c>
      <c r="BC33" s="3">
        <f>SUM('In-Service &amp; Deprec Svgs'!BE96:BE107)</f>
        <v>359381.54</v>
      </c>
      <c r="BD33" s="3">
        <f>SUM('In-Service &amp; Deprec Svgs'!BF96:BF107)</f>
        <v>367086.91</v>
      </c>
      <c r="BE33" s="3">
        <f>SUM('In-Service &amp; Deprec Svgs'!BG96:BG107)</f>
        <v>374792.27999999997</v>
      </c>
      <c r="BF33" s="3">
        <f>SUM('In-Service &amp; Deprec Svgs'!BH96:BH107)</f>
        <v>382497.64999999997</v>
      </c>
      <c r="BG33" s="3">
        <f>SUM('In-Service &amp; Deprec Svgs'!BI96:BI107)</f>
        <v>390203.01999999996</v>
      </c>
      <c r="BH33" s="3">
        <f>SUM('In-Service &amp; Deprec Svgs'!BJ96:BJ107)</f>
        <v>397908.38999999996</v>
      </c>
      <c r="BI33" s="3">
        <f>SUM('In-Service &amp; Deprec Svgs'!BK96:BK107)</f>
        <v>405613.75999999995</v>
      </c>
      <c r="BJ33" s="3">
        <f>SUM('In-Service &amp; Deprec Svgs'!BL96:BL107)</f>
        <v>413319.13999999996</v>
      </c>
      <c r="BK33" s="3">
        <f>SUM('In-Service &amp; Deprec Svgs'!BM96:BM107)</f>
        <v>421024.50999999995</v>
      </c>
      <c r="BL33" s="3">
        <f>SUM('In-Service &amp; Deprec Svgs'!BN96:BN107)</f>
        <v>428729.87999999995</v>
      </c>
      <c r="BM33" s="3">
        <f>SUM('In-Service &amp; Deprec Svgs'!BO96:BO107)</f>
        <v>436435.24999999994</v>
      </c>
      <c r="BN33" s="3">
        <f>SUM('In-Service &amp; Deprec Svgs'!BP96:BP107)</f>
        <v>444140.61999999994</v>
      </c>
      <c r="BO33" s="3">
        <f>SUM('In-Service &amp; Deprec Svgs'!BR96:BR107)</f>
        <v>451846.3</v>
      </c>
      <c r="BP33" s="3">
        <f>SUM('In-Service &amp; Deprec Svgs'!BS96:BS107)</f>
        <v>459551.99</v>
      </c>
      <c r="BQ33" s="3">
        <f>SUM('In-Service &amp; Deprec Svgs'!BT96:BT107)</f>
        <v>467257.68</v>
      </c>
      <c r="BR33" s="3">
        <f>SUM('In-Service &amp; Deprec Svgs'!BU96:BU107)</f>
        <v>474963.36999999994</v>
      </c>
      <c r="BS33" s="3">
        <f>SUM('In-Service &amp; Deprec Svgs'!BV96:BV107)</f>
        <v>482669.05</v>
      </c>
      <c r="BT33" s="3">
        <f>SUM('In-Service &amp; Deprec Svgs'!BW96:BW107)</f>
        <v>490374.74</v>
      </c>
      <c r="BU33" s="3">
        <f>SUM('In-Service &amp; Deprec Svgs'!BX96:BX107)</f>
        <v>498080.43</v>
      </c>
      <c r="BV33" s="3">
        <f>SUM('In-Service &amp; Deprec Svgs'!BY96:BY107)</f>
        <v>505786.11</v>
      </c>
      <c r="BW33" s="3">
        <f>SUM('In-Service &amp; Deprec Svgs'!BZ96:BZ107)</f>
        <v>513491.8</v>
      </c>
      <c r="BX33" s="3">
        <f>SUM('In-Service &amp; Deprec Svgs'!CA96:CA107)</f>
        <v>521197.49</v>
      </c>
      <c r="BY33" s="3">
        <f>SUM('In-Service &amp; Deprec Svgs'!CB96:CB107)</f>
        <v>528903.17000000004</v>
      </c>
      <c r="BZ33" s="3">
        <f>SUM('In-Service &amp; Deprec Svgs'!CC96:CC107)</f>
        <v>536608.86</v>
      </c>
      <c r="CA33" s="3">
        <f>SUM('In-Service &amp; Deprec Svgs'!CE96:CE107)</f>
        <v>544316.34</v>
      </c>
      <c r="CB33" s="3">
        <f>SUM('In-Service &amp; Deprec Svgs'!CF96:CF107)</f>
        <v>552023.81000000006</v>
      </c>
      <c r="CC33" s="3">
        <f>SUM('In-Service &amp; Deprec Svgs'!CG96:CG107)</f>
        <v>559731.29</v>
      </c>
      <c r="CD33" s="3">
        <f>SUM('In-Service &amp; Deprec Svgs'!CH96:CH107)</f>
        <v>567438.77</v>
      </c>
      <c r="CE33" s="3">
        <f>SUM('In-Service &amp; Deprec Svgs'!CI96:CI107)</f>
        <v>575146.25</v>
      </c>
      <c r="CF33" s="3">
        <f>SUM('In-Service &amp; Deprec Svgs'!CJ96:CJ107)</f>
        <v>582853.72</v>
      </c>
      <c r="CG33" s="3">
        <f>SUM('In-Service &amp; Deprec Svgs'!CK96:CK107)</f>
        <v>590561.20000000007</v>
      </c>
      <c r="CH33" s="3">
        <f>SUM('In-Service &amp; Deprec Svgs'!CL96:CL107)</f>
        <v>598268.68000000005</v>
      </c>
      <c r="CI33" s="3">
        <f>SUM('In-Service &amp; Deprec Svgs'!CM96:CM107)</f>
        <v>605976.15</v>
      </c>
      <c r="CJ33" s="3">
        <f>SUM('In-Service &amp; Deprec Svgs'!CN96:CN107)</f>
        <v>613683.63</v>
      </c>
      <c r="CK33" s="3">
        <f>SUM('In-Service &amp; Deprec Svgs'!CO96:CO107)</f>
        <v>621391.11</v>
      </c>
      <c r="CL33" s="3">
        <f>SUM('In-Service &amp; Deprec Svgs'!CP96:CP107)</f>
        <v>629098.59</v>
      </c>
      <c r="CM33" s="3">
        <f>SUM('In-Service &amp; Deprec Svgs'!CR96:CR107)</f>
        <v>636805.12</v>
      </c>
      <c r="CN33" s="3">
        <f>SUM('In-Service &amp; Deprec Svgs'!CS96:CS107)</f>
        <v>644511.66</v>
      </c>
      <c r="CO33" s="3">
        <f>SUM('In-Service &amp; Deprec Svgs'!CT96:CT107)</f>
        <v>652218.20000000007</v>
      </c>
      <c r="CP33" s="3">
        <f>SUM('In-Service &amp; Deprec Svgs'!CU96:CU107)</f>
        <v>659924.74</v>
      </c>
      <c r="CQ33" s="3">
        <f>SUM('In-Service &amp; Deprec Svgs'!CV96:CV107)</f>
        <v>667631.28</v>
      </c>
      <c r="CR33" s="3">
        <f>SUM('In-Service &amp; Deprec Svgs'!CW96:CW107)</f>
        <v>675337.82000000007</v>
      </c>
      <c r="CS33" s="3">
        <f>SUM('In-Service &amp; Deprec Svgs'!CX96:CX107)</f>
        <v>683044.36</v>
      </c>
      <c r="CT33" s="3">
        <f>SUM('In-Service &amp; Deprec Svgs'!CY96:CY107)</f>
        <v>690750.9</v>
      </c>
      <c r="CU33" s="3">
        <f>SUM('In-Service &amp; Deprec Svgs'!CZ96:CZ107)</f>
        <v>698457.44000000006</v>
      </c>
      <c r="CV33" s="3">
        <f>SUM('In-Service &amp; Deprec Svgs'!DA96:DA107)</f>
        <v>706163.98</v>
      </c>
      <c r="CW33" s="3">
        <f>SUM('In-Service &amp; Deprec Svgs'!DB96:DB107)</f>
        <v>713870.52</v>
      </c>
      <c r="CX33" s="3">
        <f>SUM('In-Service &amp; Deprec Svgs'!DC96:DC107)</f>
        <v>721577.06</v>
      </c>
      <c r="CY33" s="3">
        <f>SUM('In-Service &amp; Deprec Svgs'!DE96:DE107)</f>
        <v>729282.14</v>
      </c>
      <c r="CZ33" s="3">
        <f>SUM('In-Service &amp; Deprec Svgs'!DF96:DF107)</f>
        <v>736987.22</v>
      </c>
      <c r="DA33" s="3">
        <f>SUM('In-Service &amp; Deprec Svgs'!DG96:DG107)</f>
        <v>744692.3</v>
      </c>
      <c r="DB33" s="3">
        <f>SUM('In-Service &amp; Deprec Svgs'!DH96:DH107)</f>
        <v>752397.38</v>
      </c>
      <c r="DC33" s="3">
        <f>SUM('In-Service &amp; Deprec Svgs'!DI96:DI107)</f>
        <v>760102.46000000008</v>
      </c>
      <c r="DD33" s="3">
        <f>SUM('In-Service &amp; Deprec Svgs'!DJ96:DJ107)</f>
        <v>767807.55</v>
      </c>
      <c r="DE33" s="3">
        <f>SUM('In-Service &amp; Deprec Svgs'!DK96:DK107)</f>
        <v>775512.63</v>
      </c>
      <c r="DF33" s="3">
        <f>SUM('In-Service &amp; Deprec Svgs'!DL96:DL107)</f>
        <v>783217.71000000008</v>
      </c>
      <c r="DG33" s="3">
        <f>SUM('In-Service &amp; Deprec Svgs'!DM96:DM107)</f>
        <v>790922.79</v>
      </c>
      <c r="DH33" s="3">
        <f>SUM('In-Service &amp; Deprec Svgs'!DN96:DN107)</f>
        <v>798627.87</v>
      </c>
      <c r="DI33" s="3">
        <f>SUM('In-Service &amp; Deprec Svgs'!DO96:DO107)</f>
        <v>806332.95000000007</v>
      </c>
      <c r="DJ33" s="3">
        <f>SUM('In-Service &amp; Deprec Svgs'!DP96:DP107)</f>
        <v>814038.03</v>
      </c>
      <c r="DK33" s="3">
        <f>SUM('In-Service &amp; Deprec Svgs'!DR96:DR107)</f>
        <v>823543.66</v>
      </c>
      <c r="DL33" s="3">
        <f>SUM('In-Service &amp; Deprec Svgs'!DS96:DS107)</f>
        <v>833049.28</v>
      </c>
      <c r="DM33" s="3">
        <f>SUM('In-Service &amp; Deprec Svgs'!DT96:DT107)</f>
        <v>842554.91</v>
      </c>
      <c r="DN33" s="3">
        <f>SUM('In-Service &amp; Deprec Svgs'!DU96:DU107)</f>
        <v>852060.54</v>
      </c>
      <c r="DO33" s="3">
        <f>SUM('In-Service &amp; Deprec Svgs'!DV96:DV107)</f>
        <v>861566.17</v>
      </c>
      <c r="DP33" s="3">
        <f>SUM('In-Service &amp; Deprec Svgs'!DW96:DW107)</f>
        <v>871071.79</v>
      </c>
      <c r="DQ33" s="3">
        <f>SUM('In-Service &amp; Deprec Svgs'!DX96:DX107)</f>
        <v>880577.42</v>
      </c>
      <c r="DR33" s="3">
        <f>SUM('In-Service &amp; Deprec Svgs'!DY96:DY107)</f>
        <v>890083.05</v>
      </c>
      <c r="DS33" s="3">
        <f>SUM('In-Service &amp; Deprec Svgs'!DZ96:DZ107)</f>
        <v>899588.68</v>
      </c>
      <c r="DT33" s="3">
        <f>SUM('In-Service &amp; Deprec Svgs'!EA96:EA107)</f>
        <v>909094.3</v>
      </c>
      <c r="DU33" s="3">
        <f>SUM('In-Service &amp; Deprec Svgs'!EB96:EB107)</f>
        <v>918599.93</v>
      </c>
      <c r="DV33" s="3">
        <f>SUM('In-Service &amp; Deprec Svgs'!EC96:EC107)</f>
        <v>928105.56</v>
      </c>
      <c r="DW33" s="11">
        <f t="shared" ref="DW33:DW38" si="270">SUM(G33:DV33)</f>
        <v>54936005.609999985</v>
      </c>
      <c r="DX33" s="40"/>
      <c r="EC33" s="20"/>
      <c r="EE33" s="31"/>
      <c r="EI33" s="20"/>
      <c r="EK33" s="31"/>
      <c r="EO33" s="20"/>
      <c r="EU33" s="40"/>
    </row>
    <row r="34" spans="1:152" x14ac:dyDescent="0.25">
      <c r="A34" s="49"/>
      <c r="B34" s="3" t="s">
        <v>853</v>
      </c>
      <c r="G34" s="3">
        <f>SUM('In-Service &amp; Deprec Svgs'!E243:E254)</f>
        <v>-2432.77</v>
      </c>
      <c r="H34" s="3">
        <f>SUM('In-Service &amp; Deprec Svgs'!F243:F254)</f>
        <v>-4983.3</v>
      </c>
      <c r="I34" s="3">
        <f>SUM('In-Service &amp; Deprec Svgs'!G243:G254)</f>
        <v>-10356.539999999999</v>
      </c>
      <c r="J34" s="3">
        <f>SUM('In-Service &amp; Deprec Svgs'!H243:H254)</f>
        <v>-17296.97</v>
      </c>
      <c r="K34" s="3">
        <f>SUM('In-Service &amp; Deprec Svgs'!I243:I254)</f>
        <v>-17296.97</v>
      </c>
      <c r="L34" s="3">
        <f>SUM('In-Service &amp; Deprec Svgs'!J243:J254)</f>
        <v>-18825</v>
      </c>
      <c r="M34" s="3">
        <f>SUM('In-Service &amp; Deprec Svgs'!K243:K254)</f>
        <v>-20880.43</v>
      </c>
      <c r="N34" s="3">
        <f>SUM('In-Service &amp; Deprec Svgs'!L243:L254)</f>
        <v>-24796.400000000001</v>
      </c>
      <c r="O34" s="3">
        <f>SUM('In-Service &amp; Deprec Svgs'!M243:M254)</f>
        <v>-24796.400000000001</v>
      </c>
      <c r="P34" s="3">
        <f>SUM('In-Service &amp; Deprec Svgs'!N243:N254)</f>
        <v>-28006.61</v>
      </c>
      <c r="Q34" s="3">
        <f>SUM('In-Service &amp; Deprec Svgs'!O243:O254)</f>
        <v>-33725.56</v>
      </c>
      <c r="R34" s="3">
        <f>SUM('In-Service &amp; Deprec Svgs'!P243:P254)</f>
        <v>-34724.560000000005</v>
      </c>
      <c r="S34" s="3">
        <f>SUM('In-Service &amp; Deprec Svgs'!R243:R254)</f>
        <v>-44372.69000000001</v>
      </c>
      <c r="T34" s="3">
        <f>SUM('In-Service &amp; Deprec Svgs'!S243:S254)</f>
        <v>-48973.960000000006</v>
      </c>
      <c r="U34" s="3">
        <f>SUM('In-Service &amp; Deprec Svgs'!T243:T254)</f>
        <v>-49582.220000000008</v>
      </c>
      <c r="V34" s="3">
        <f>SUM('In-Service &amp; Deprec Svgs'!U243:U254)</f>
        <v>-53554.630000000005</v>
      </c>
      <c r="W34" s="3">
        <f>SUM('In-Service &amp; Deprec Svgs'!V243:V254)</f>
        <v>-53801.30000000001</v>
      </c>
      <c r="X34" s="3">
        <f>SUM('In-Service &amp; Deprec Svgs'!W243:W254)</f>
        <v>-54047.970000000008</v>
      </c>
      <c r="Y34" s="3">
        <f>SUM('In-Service &amp; Deprec Svgs'!X243:X254)</f>
        <v>-54504.30000000001</v>
      </c>
      <c r="Z34" s="3">
        <f>SUM('In-Service &amp; Deprec Svgs'!Y243:Y254)</f>
        <v>-54874.30000000001</v>
      </c>
      <c r="AA34" s="3">
        <f>SUM('In-Service &amp; Deprec Svgs'!Z243:Z254)</f>
        <v>-55367.630000000005</v>
      </c>
      <c r="AB34" s="3">
        <f>SUM('In-Service &amp; Deprec Svgs'!AA243:AA254)</f>
        <v>-64484.290000000008</v>
      </c>
      <c r="AC34" s="3">
        <f>SUM('In-Service &amp; Deprec Svgs'!AB243:AB254)</f>
        <v>-64977.62000000001</v>
      </c>
      <c r="AD34" s="3">
        <f>SUM('In-Service &amp; Deprec Svgs'!AC243:AC254)</f>
        <v>-65467.69000000001</v>
      </c>
      <c r="AE34" s="3">
        <f>SUM('In-Service &amp; Deprec Svgs'!AE243:AE254)</f>
        <v>-74909.95</v>
      </c>
      <c r="AF34" s="3">
        <f>SUM('In-Service &amp; Deprec Svgs'!AF243:AF254)</f>
        <v>-75911.97</v>
      </c>
      <c r="AG34" s="3">
        <f>SUM('In-Service &amp; Deprec Svgs'!AG243:AG254)</f>
        <v>-76913.990000000005</v>
      </c>
      <c r="AH34" s="3">
        <f>SUM('In-Service &amp; Deprec Svgs'!AH243:AH254)</f>
        <v>-77916.009999999995</v>
      </c>
      <c r="AI34" s="3">
        <f>SUM('In-Service &amp; Deprec Svgs'!AI243:AI254)</f>
        <v>-78918.039999999994</v>
      </c>
      <c r="AJ34" s="3">
        <f>SUM('In-Service &amp; Deprec Svgs'!AJ243:AJ254)</f>
        <v>-79920.06</v>
      </c>
      <c r="AK34" s="3">
        <f>SUM('In-Service &amp; Deprec Svgs'!AK243:AK254)</f>
        <v>-80922.080000000002</v>
      </c>
      <c r="AL34" s="3">
        <f>SUM('In-Service &amp; Deprec Svgs'!AL243:AL254)</f>
        <v>-81924.100000000006</v>
      </c>
      <c r="AM34" s="3">
        <f>SUM('In-Service &amp; Deprec Svgs'!AM243:AM254)</f>
        <v>-82926.12</v>
      </c>
      <c r="AN34" s="3">
        <f>SUM('In-Service &amp; Deprec Svgs'!AN243:AN254)</f>
        <v>-83928.15</v>
      </c>
      <c r="AO34" s="3">
        <f>SUM('In-Service &amp; Deprec Svgs'!AO243:AO254)</f>
        <v>-84930.17</v>
      </c>
      <c r="AP34" s="3">
        <f>SUM('In-Service &amp; Deprec Svgs'!AP243:AP254)</f>
        <v>-85932.19</v>
      </c>
      <c r="AQ34" s="3">
        <f>SUM('In-Service &amp; Deprec Svgs'!AR243:AR254)</f>
        <v>-86934.21</v>
      </c>
      <c r="AR34" s="3">
        <f>SUM('In-Service &amp; Deprec Svgs'!AS243:AS254)</f>
        <v>-87935.91</v>
      </c>
      <c r="AS34" s="3">
        <f>SUM('In-Service &amp; Deprec Svgs'!AT243:AT254)</f>
        <v>-88937.61</v>
      </c>
      <c r="AT34" s="3">
        <f>SUM('In-Service &amp; Deprec Svgs'!AU243:AU254)</f>
        <v>-89939.31</v>
      </c>
      <c r="AU34" s="3">
        <f>SUM('In-Service &amp; Deprec Svgs'!AV243:AV254)</f>
        <v>-90941</v>
      </c>
      <c r="AV34" s="3">
        <f>SUM('In-Service &amp; Deprec Svgs'!AW243:AW254)</f>
        <v>-91942.7</v>
      </c>
      <c r="AW34" s="3">
        <f>SUM('In-Service &amp; Deprec Svgs'!AX243:AX254)</f>
        <v>-92944.4</v>
      </c>
      <c r="AX34" s="3">
        <f>SUM('In-Service &amp; Deprec Svgs'!AY243:AY254)</f>
        <v>-93946.1</v>
      </c>
      <c r="AY34" s="3">
        <f>SUM('In-Service &amp; Deprec Svgs'!AZ243:AZ254)</f>
        <v>-94947.8</v>
      </c>
      <c r="AZ34" s="3">
        <f>SUM('In-Service &amp; Deprec Svgs'!BA243:BA254)</f>
        <v>-95949.5</v>
      </c>
      <c r="BA34" s="3">
        <f>SUM('In-Service &amp; Deprec Svgs'!BB243:BB254)</f>
        <v>-96951.19</v>
      </c>
      <c r="BB34" s="3">
        <f>SUM('In-Service &amp; Deprec Svgs'!BC243:BC254)</f>
        <v>-97952.89</v>
      </c>
      <c r="BC34" s="3">
        <f>SUM('In-Service &amp; Deprec Svgs'!BE243:BE254)</f>
        <v>-98954.59</v>
      </c>
      <c r="BD34" s="3">
        <f>SUM('In-Service &amp; Deprec Svgs'!BF243:BF254)</f>
        <v>-99956.33</v>
      </c>
      <c r="BE34" s="3">
        <f>SUM('In-Service &amp; Deprec Svgs'!BG243:BG254)</f>
        <v>-100958.07</v>
      </c>
      <c r="BF34" s="3">
        <f>SUM('In-Service &amp; Deprec Svgs'!BH243:BH254)</f>
        <v>-101959.81</v>
      </c>
      <c r="BG34" s="3">
        <f>SUM('In-Service &amp; Deprec Svgs'!BI243:BI254)</f>
        <v>-102961.55</v>
      </c>
      <c r="BH34" s="3">
        <f>SUM('In-Service &amp; Deprec Svgs'!BJ243:BJ254)</f>
        <v>-103963.29</v>
      </c>
      <c r="BI34" s="3">
        <f>SUM('In-Service &amp; Deprec Svgs'!BK243:BK254)</f>
        <v>-104965.03</v>
      </c>
      <c r="BJ34" s="3">
        <f>SUM('In-Service &amp; Deprec Svgs'!BL243:BL254)</f>
        <v>-105966.77</v>
      </c>
      <c r="BK34" s="3">
        <f>SUM('In-Service &amp; Deprec Svgs'!BM243:BM254)</f>
        <v>-106968.5</v>
      </c>
      <c r="BL34" s="3">
        <f>SUM('In-Service &amp; Deprec Svgs'!BN243:BN254)</f>
        <v>-107970.24000000001</v>
      </c>
      <c r="BM34" s="3">
        <f>SUM('In-Service &amp; Deprec Svgs'!BO243:BO254)</f>
        <v>-108971.98</v>
      </c>
      <c r="BN34" s="3">
        <f>SUM('In-Service &amp; Deprec Svgs'!BP243:BP254)</f>
        <v>-109973.72</v>
      </c>
      <c r="BO34" s="3">
        <f>SUM('In-Service &amp; Deprec Svgs'!BR243:BR254)</f>
        <v>-110975.46</v>
      </c>
      <c r="BP34" s="3">
        <f>SUM('In-Service &amp; Deprec Svgs'!BS243:BS254)</f>
        <v>-111977.43000000001</v>
      </c>
      <c r="BQ34" s="3">
        <f>SUM('In-Service &amp; Deprec Svgs'!BT243:BT254)</f>
        <v>-112979.41</v>
      </c>
      <c r="BR34" s="3">
        <f>SUM('In-Service &amp; Deprec Svgs'!BU243:BU254)</f>
        <v>-113981.38</v>
      </c>
      <c r="BS34" s="3">
        <f>SUM('In-Service &amp; Deprec Svgs'!BV243:BV254)</f>
        <v>-114983.35</v>
      </c>
      <c r="BT34" s="3">
        <f>SUM('In-Service &amp; Deprec Svgs'!BW243:BW254)</f>
        <v>-115985.32</v>
      </c>
      <c r="BU34" s="3">
        <f>SUM('In-Service &amp; Deprec Svgs'!BX243:BX254)</f>
        <v>-116987.29</v>
      </c>
      <c r="BV34" s="3">
        <f>SUM('In-Service &amp; Deprec Svgs'!BY243:BY254)</f>
        <v>-117989.27</v>
      </c>
      <c r="BW34" s="3">
        <f>SUM('In-Service &amp; Deprec Svgs'!BZ243:BZ254)</f>
        <v>-118991.24</v>
      </c>
      <c r="BX34" s="3">
        <f>SUM('In-Service &amp; Deprec Svgs'!CA243:CA254)</f>
        <v>-119993.21</v>
      </c>
      <c r="BY34" s="3">
        <f>SUM('In-Service &amp; Deprec Svgs'!CB243:CB254)</f>
        <v>-120995.18000000001</v>
      </c>
      <c r="BZ34" s="3">
        <f>SUM('In-Service &amp; Deprec Svgs'!CC243:CC254)</f>
        <v>-121997.15</v>
      </c>
      <c r="CA34" s="3">
        <f>SUM('In-Service &amp; Deprec Svgs'!CE243:CE254)</f>
        <v>-122999.13</v>
      </c>
      <c r="CB34" s="3">
        <f>SUM('In-Service &amp; Deprec Svgs'!CF243:CF254)</f>
        <v>-124000.98</v>
      </c>
      <c r="CC34" s="3">
        <f>SUM('In-Service &amp; Deprec Svgs'!CG243:CG254)</f>
        <v>-125002.83</v>
      </c>
      <c r="CD34" s="3">
        <f>SUM('In-Service &amp; Deprec Svgs'!CH243:CH254)</f>
        <v>-126004.68000000001</v>
      </c>
      <c r="CE34" s="3">
        <f>SUM('In-Service &amp; Deprec Svgs'!CI243:CI254)</f>
        <v>-127006.53</v>
      </c>
      <c r="CF34" s="3">
        <f>SUM('In-Service &amp; Deprec Svgs'!CJ243:CJ254)</f>
        <v>-128008.38</v>
      </c>
      <c r="CG34" s="3">
        <f>SUM('In-Service &amp; Deprec Svgs'!CK243:CK254)</f>
        <v>-129010.23</v>
      </c>
      <c r="CH34" s="3">
        <f>SUM('In-Service &amp; Deprec Svgs'!CL243:CL254)</f>
        <v>-130012.08</v>
      </c>
      <c r="CI34" s="3">
        <f>SUM('In-Service &amp; Deprec Svgs'!CM243:CM254)</f>
        <v>-131013.93000000001</v>
      </c>
      <c r="CJ34" s="3">
        <f>SUM('In-Service &amp; Deprec Svgs'!CN243:CN254)</f>
        <v>-132015.78</v>
      </c>
      <c r="CK34" s="3">
        <f>SUM('In-Service &amp; Deprec Svgs'!CO243:CO254)</f>
        <v>-133017.63</v>
      </c>
      <c r="CL34" s="3">
        <f>SUM('In-Service &amp; Deprec Svgs'!CP243:CP254)</f>
        <v>-134019.48000000001</v>
      </c>
      <c r="CM34" s="3">
        <f>SUM('In-Service &amp; Deprec Svgs'!CR243:CR254)</f>
        <v>-135021.33000000002</v>
      </c>
      <c r="CN34" s="3">
        <f>SUM('In-Service &amp; Deprec Svgs'!CS243:CS254)</f>
        <v>-136022.99000000002</v>
      </c>
      <c r="CO34" s="3">
        <f>SUM('In-Service &amp; Deprec Svgs'!CT243:CT254)</f>
        <v>-137024.65000000002</v>
      </c>
      <c r="CP34" s="3">
        <f>SUM('In-Service &amp; Deprec Svgs'!CU243:CU254)</f>
        <v>-138026.31000000003</v>
      </c>
      <c r="CQ34" s="3">
        <f>SUM('In-Service &amp; Deprec Svgs'!CV243:CV254)</f>
        <v>-139027.97</v>
      </c>
      <c r="CR34" s="3">
        <f>SUM('In-Service &amp; Deprec Svgs'!CW243:CW254)</f>
        <v>-140029.63</v>
      </c>
      <c r="CS34" s="3">
        <f>SUM('In-Service &amp; Deprec Svgs'!CX243:CX254)</f>
        <v>-141031.29</v>
      </c>
      <c r="CT34" s="3">
        <f>SUM('In-Service &amp; Deprec Svgs'!CY243:CY254)</f>
        <v>-142032.95000000001</v>
      </c>
      <c r="CU34" s="3">
        <f>SUM('In-Service &amp; Deprec Svgs'!CZ243:CZ254)</f>
        <v>-143034.61000000002</v>
      </c>
      <c r="CV34" s="3">
        <f>SUM('In-Service &amp; Deprec Svgs'!DA243:DA254)</f>
        <v>-144036.27000000002</v>
      </c>
      <c r="CW34" s="3">
        <f>SUM('In-Service &amp; Deprec Svgs'!DB243:DB254)</f>
        <v>-145037.93000000002</v>
      </c>
      <c r="CX34" s="3">
        <f>SUM('In-Service &amp; Deprec Svgs'!DC243:DC254)</f>
        <v>-146039.59000000003</v>
      </c>
      <c r="CY34" s="3">
        <f>SUM('In-Service &amp; Deprec Svgs'!DE243:DE254)</f>
        <v>-147041.25000000003</v>
      </c>
      <c r="CZ34" s="3">
        <f>SUM('In-Service &amp; Deprec Svgs'!DF243:DF254)</f>
        <v>-148276.99000000002</v>
      </c>
      <c r="DA34" s="3">
        <f>SUM('In-Service &amp; Deprec Svgs'!DG243:DG254)</f>
        <v>-149512.72</v>
      </c>
      <c r="DB34" s="3">
        <f>SUM('In-Service &amp; Deprec Svgs'!DH243:DH254)</f>
        <v>-150748.45000000001</v>
      </c>
      <c r="DC34" s="3">
        <f>SUM('In-Service &amp; Deprec Svgs'!DI243:DI254)</f>
        <v>-151984.18000000002</v>
      </c>
      <c r="DD34" s="3">
        <f>SUM('In-Service &amp; Deprec Svgs'!DJ243:DJ254)</f>
        <v>-153219.91</v>
      </c>
      <c r="DE34" s="3">
        <f>SUM('In-Service &amp; Deprec Svgs'!DK243:DK254)</f>
        <v>-154455.64000000001</v>
      </c>
      <c r="DF34" s="3">
        <f>SUM('In-Service &amp; Deprec Svgs'!DL243:DL254)</f>
        <v>-155691.37000000002</v>
      </c>
      <c r="DG34" s="3">
        <f>SUM('In-Service &amp; Deprec Svgs'!DM243:DM254)</f>
        <v>-156927.11000000002</v>
      </c>
      <c r="DH34" s="3">
        <f>SUM('In-Service &amp; Deprec Svgs'!DN243:DN254)</f>
        <v>-158162.84000000003</v>
      </c>
      <c r="DI34" s="3">
        <f>SUM('In-Service &amp; Deprec Svgs'!DO243:DO254)</f>
        <v>-159398.57</v>
      </c>
      <c r="DJ34" s="3">
        <f>SUM('In-Service &amp; Deprec Svgs'!DP243:DP254)</f>
        <v>-160634.30000000002</v>
      </c>
      <c r="DK34" s="3">
        <f>SUM('In-Service &amp; Deprec Svgs'!DR243:DR254)</f>
        <v>-161870.03000000003</v>
      </c>
      <c r="DL34" s="3">
        <f>SUM('In-Service &amp; Deprec Svgs'!DS243:DS254)</f>
        <v>-163105.68000000002</v>
      </c>
      <c r="DM34" s="3">
        <f>SUM('In-Service &amp; Deprec Svgs'!DT243:DT254)</f>
        <v>-164341.33000000002</v>
      </c>
      <c r="DN34" s="3">
        <f>SUM('In-Service &amp; Deprec Svgs'!DU243:DU254)</f>
        <v>-165576.97</v>
      </c>
      <c r="DO34" s="3">
        <f>SUM('In-Service &amp; Deprec Svgs'!DV243:DV254)</f>
        <v>-166812.62000000002</v>
      </c>
      <c r="DP34" s="3">
        <f>SUM('In-Service &amp; Deprec Svgs'!DW243:DW254)</f>
        <v>-168048.27000000002</v>
      </c>
      <c r="DQ34" s="3">
        <f>SUM('In-Service &amp; Deprec Svgs'!DX243:DX254)</f>
        <v>-169283.92</v>
      </c>
      <c r="DR34" s="3">
        <f>SUM('In-Service &amp; Deprec Svgs'!DY243:DY254)</f>
        <v>-170519.56000000003</v>
      </c>
      <c r="DS34" s="3">
        <f>SUM('In-Service &amp; Deprec Svgs'!DZ243:DZ254)</f>
        <v>-171755.21000000002</v>
      </c>
      <c r="DT34" s="3">
        <f>SUM('In-Service &amp; Deprec Svgs'!EA243:EA254)</f>
        <v>-172990.86000000002</v>
      </c>
      <c r="DU34" s="3">
        <f>SUM('In-Service &amp; Deprec Svgs'!EB243:EB254)</f>
        <v>-174226.50000000003</v>
      </c>
      <c r="DV34" s="3">
        <f>SUM('In-Service &amp; Deprec Svgs'!EC243:EC254)</f>
        <v>-175462.15000000002</v>
      </c>
      <c r="DW34" s="11">
        <f t="shared" si="270"/>
        <v>-12726434.74</v>
      </c>
      <c r="DX34" s="40"/>
      <c r="EU34" s="40">
        <f>ES32-ES19</f>
        <v>0</v>
      </c>
      <c r="EV34" s="3" t="s">
        <v>164</v>
      </c>
    </row>
    <row r="35" spans="1:152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70"/>
        <v>0</v>
      </c>
      <c r="EC35" s="20" t="s">
        <v>199</v>
      </c>
      <c r="ED35" s="3">
        <f>ED32</f>
        <v>0</v>
      </c>
      <c r="EE35" s="31">
        <f>0.04/12</f>
        <v>3.3333333333333335E-3</v>
      </c>
      <c r="EF35" s="3">
        <f>ROUND((ED32*EE35),0)</f>
        <v>0</v>
      </c>
      <c r="EG35" s="3">
        <f>ROUND(+EG32+EF35,0)</f>
        <v>0</v>
      </c>
      <c r="EI35" s="20" t="str">
        <f>EC35</f>
        <v>Jan 19</v>
      </c>
      <c r="EJ35" s="3">
        <f>EJ32</f>
        <v>0</v>
      </c>
      <c r="EK35" s="31">
        <f>0.037/12</f>
        <v>3.0833333333333333E-3</v>
      </c>
      <c r="EL35" s="3">
        <f>ROUND((EJ32*EK35),0)</f>
        <v>0</v>
      </c>
      <c r="EM35" s="3">
        <f>ROUND(+EM32+EL35,0)</f>
        <v>0</v>
      </c>
      <c r="EO35" s="20" t="str">
        <f>EI35</f>
        <v>Jan 19</v>
      </c>
      <c r="EP35" s="3">
        <f>ED35+EJ35</f>
        <v>0</v>
      </c>
      <c r="EQ35" s="3" t="s">
        <v>56</v>
      </c>
      <c r="ER35" s="3">
        <f>EL35+EF35</f>
        <v>0</v>
      </c>
      <c r="ES35" s="3">
        <f>ES32+ER35</f>
        <v>0</v>
      </c>
    </row>
    <row r="36" spans="1:152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70"/>
        <v>0</v>
      </c>
      <c r="EC36" s="20" t="s">
        <v>187</v>
      </c>
      <c r="ED36" s="3">
        <f>ED35</f>
        <v>0</v>
      </c>
      <c r="EE36" s="31">
        <f t="shared" ref="EE36:EE46" si="271">0.04/12</f>
        <v>3.3333333333333335E-3</v>
      </c>
      <c r="EF36" s="3">
        <f>ROUND((ED35*EE36),0)</f>
        <v>0</v>
      </c>
      <c r="EG36" s="3">
        <f>ROUND(+EG35+EF36,0)</f>
        <v>0</v>
      </c>
      <c r="EI36" s="20" t="str">
        <f t="shared" ref="EI36:EI46" si="272">EC36</f>
        <v>Feb 19</v>
      </c>
      <c r="EJ36" s="3">
        <f>EJ35</f>
        <v>0</v>
      </c>
      <c r="EK36" s="31">
        <f t="shared" ref="EK36:EK46" si="273">0.037/12</f>
        <v>3.0833333333333333E-3</v>
      </c>
      <c r="EL36" s="3">
        <f>ROUND((EJ35*EK36),0)</f>
        <v>0</v>
      </c>
      <c r="EM36" s="3">
        <f t="shared" ref="EM36:EM46" si="274">ROUND(+EM35+EL36,0)</f>
        <v>0</v>
      </c>
      <c r="EO36" s="20" t="str">
        <f t="shared" ref="EO36:EO46" si="275">EI36</f>
        <v>Feb 19</v>
      </c>
      <c r="EP36" s="3">
        <f t="shared" ref="EP36:EP46" si="276">ED36+EJ36</f>
        <v>0</v>
      </c>
      <c r="EQ36" s="3" t="s">
        <v>56</v>
      </c>
      <c r="ER36" s="3">
        <f t="shared" ref="ER36:ER46" si="277">EL36+EF36</f>
        <v>0</v>
      </c>
      <c r="ES36" s="3">
        <f>EM36+EG36</f>
        <v>0</v>
      </c>
    </row>
    <row r="37" spans="1:152" x14ac:dyDescent="0.25">
      <c r="A37" s="49"/>
      <c r="B37" s="3" t="s">
        <v>854</v>
      </c>
      <c r="G37" s="3">
        <f>ROUND(((0.01675*($F$23-$F$22))/12),0)</f>
        <v>6820</v>
      </c>
      <c r="H37" s="3">
        <f t="shared" ref="H37:Q37" si="278">ROUND(((0.01675*($F$23-$F$22))/12),0)</f>
        <v>6820</v>
      </c>
      <c r="I37" s="3">
        <f t="shared" si="278"/>
        <v>6820</v>
      </c>
      <c r="J37" s="3">
        <f t="shared" si="278"/>
        <v>6820</v>
      </c>
      <c r="K37" s="3">
        <f t="shared" si="278"/>
        <v>6820</v>
      </c>
      <c r="L37" s="3">
        <f t="shared" si="278"/>
        <v>6820</v>
      </c>
      <c r="M37" s="3">
        <f t="shared" si="278"/>
        <v>6820</v>
      </c>
      <c r="N37" s="3">
        <f t="shared" si="278"/>
        <v>6820</v>
      </c>
      <c r="O37" s="3">
        <f t="shared" si="278"/>
        <v>6820</v>
      </c>
      <c r="P37" s="3">
        <f t="shared" si="278"/>
        <v>6820</v>
      </c>
      <c r="Q37" s="3">
        <f t="shared" si="278"/>
        <v>6820</v>
      </c>
      <c r="R37" s="3">
        <f>ROUND(((0.01675*($F$23-$F$22))),0)-SUM(G37:Q37)</f>
        <v>6822</v>
      </c>
      <c r="S37" s="3">
        <f>ROUND(((0.01675*($R$23-$R$22))/12),0)</f>
        <v>60589</v>
      </c>
      <c r="T37" s="3">
        <f t="shared" ref="T37:AC37" si="279">ROUND(((0.01675*($R$23-$R$22))/12),0)</f>
        <v>60589</v>
      </c>
      <c r="U37" s="3">
        <f t="shared" si="279"/>
        <v>60589</v>
      </c>
      <c r="V37" s="3">
        <f t="shared" si="279"/>
        <v>60589</v>
      </c>
      <c r="W37" s="3">
        <f t="shared" si="279"/>
        <v>60589</v>
      </c>
      <c r="X37" s="3">
        <f t="shared" si="279"/>
        <v>60589</v>
      </c>
      <c r="Y37" s="3">
        <f t="shared" si="279"/>
        <v>60589</v>
      </c>
      <c r="Z37" s="3">
        <f t="shared" si="279"/>
        <v>60589</v>
      </c>
      <c r="AA37" s="3">
        <f t="shared" si="279"/>
        <v>60589</v>
      </c>
      <c r="AB37" s="3">
        <f t="shared" si="279"/>
        <v>60589</v>
      </c>
      <c r="AC37" s="3">
        <f t="shared" si="279"/>
        <v>60589</v>
      </c>
      <c r="AD37" s="3">
        <f>ROUND(((0.01675*($R$23-$R$22))),0)-SUM(S37:AC37)</f>
        <v>60593</v>
      </c>
      <c r="AE37" s="3">
        <f>ROUND(((0.01675*($AD$23-$AD$22))/12),0)</f>
        <v>93351</v>
      </c>
      <c r="AF37" s="3">
        <f t="shared" ref="AF37:AO37" si="280">ROUND(((0.01675*($AD$23-$AD$22))/12),0)</f>
        <v>93351</v>
      </c>
      <c r="AG37" s="3">
        <f t="shared" si="280"/>
        <v>93351</v>
      </c>
      <c r="AH37" s="3">
        <f t="shared" si="280"/>
        <v>93351</v>
      </c>
      <c r="AI37" s="3">
        <f t="shared" si="280"/>
        <v>93351</v>
      </c>
      <c r="AJ37" s="3">
        <f t="shared" si="280"/>
        <v>93351</v>
      </c>
      <c r="AK37" s="3">
        <f t="shared" si="280"/>
        <v>93351</v>
      </c>
      <c r="AL37" s="3">
        <f t="shared" si="280"/>
        <v>93351</v>
      </c>
      <c r="AM37" s="3">
        <f t="shared" si="280"/>
        <v>93351</v>
      </c>
      <c r="AN37" s="3">
        <f t="shared" si="280"/>
        <v>93351</v>
      </c>
      <c r="AO37" s="3">
        <f t="shared" si="280"/>
        <v>93351</v>
      </c>
      <c r="AP37" s="3">
        <f>ROUND(((0.01675*($AD$23-$AD$22))),0)-SUM(AE37:AO37)</f>
        <v>93349</v>
      </c>
      <c r="AQ37" s="3">
        <f>ROUND(((0.01675*($AP$23-$AP$22))/12),0)</f>
        <v>115744</v>
      </c>
      <c r="AR37" s="3">
        <f t="shared" ref="AR37:BA37" si="281">ROUND(((0.01675*($AP$23-$AP$22))/12),0)</f>
        <v>115744</v>
      </c>
      <c r="AS37" s="3">
        <f t="shared" si="281"/>
        <v>115744</v>
      </c>
      <c r="AT37" s="3">
        <f t="shared" si="281"/>
        <v>115744</v>
      </c>
      <c r="AU37" s="3">
        <f t="shared" si="281"/>
        <v>115744</v>
      </c>
      <c r="AV37" s="3">
        <f t="shared" si="281"/>
        <v>115744</v>
      </c>
      <c r="AW37" s="3">
        <f t="shared" si="281"/>
        <v>115744</v>
      </c>
      <c r="AX37" s="3">
        <f t="shared" si="281"/>
        <v>115744</v>
      </c>
      <c r="AY37" s="3">
        <f t="shared" si="281"/>
        <v>115744</v>
      </c>
      <c r="AZ37" s="3">
        <f t="shared" si="281"/>
        <v>115744</v>
      </c>
      <c r="BA37" s="3">
        <f t="shared" si="281"/>
        <v>115744</v>
      </c>
      <c r="BB37" s="3">
        <f>ROUND(((0.01675*($AP$23-$AP$22))),0)-SUM(AQ37:BA37)</f>
        <v>115748</v>
      </c>
      <c r="BC37" s="3">
        <f>ROUND(((0.01675*($BB$23-$BB$22))/12),0)</f>
        <v>153984</v>
      </c>
      <c r="BD37" s="3">
        <f t="shared" ref="BD37:BL37" si="282">ROUND(((0.01675*($BB$23-$BB$22))/12),0)</f>
        <v>153984</v>
      </c>
      <c r="BE37" s="3">
        <f t="shared" si="282"/>
        <v>153984</v>
      </c>
      <c r="BF37" s="3">
        <f t="shared" si="282"/>
        <v>153984</v>
      </c>
      <c r="BG37" s="3">
        <f t="shared" si="282"/>
        <v>153984</v>
      </c>
      <c r="BH37" s="3">
        <f t="shared" si="282"/>
        <v>153984</v>
      </c>
      <c r="BI37" s="3">
        <f t="shared" si="282"/>
        <v>153984</v>
      </c>
      <c r="BJ37" s="3">
        <f t="shared" si="282"/>
        <v>153984</v>
      </c>
      <c r="BK37" s="3">
        <f t="shared" si="282"/>
        <v>153984</v>
      </c>
      <c r="BL37" s="3">
        <f t="shared" si="282"/>
        <v>153984</v>
      </c>
      <c r="BM37" s="3">
        <f>ROUND(((0.01675*($BB$23-$BB$22))/12),0)</f>
        <v>153984</v>
      </c>
      <c r="BN37" s="3">
        <f>ROUND(((0.01675*($BB$23-$BB$22))),0)-SUM(BC37:BM37)</f>
        <v>153979</v>
      </c>
      <c r="BO37" s="3">
        <f>ROUND(((0.01675*($BN$23-$BN$22))/12),0)</f>
        <v>190863</v>
      </c>
      <c r="BP37" s="3">
        <f t="shared" ref="BP37:BY37" si="283">ROUND(((0.01675*($BN$23-$BN$22))/12),0)</f>
        <v>190863</v>
      </c>
      <c r="BQ37" s="3">
        <f t="shared" si="283"/>
        <v>190863</v>
      </c>
      <c r="BR37" s="3">
        <f t="shared" si="283"/>
        <v>190863</v>
      </c>
      <c r="BS37" s="3">
        <f t="shared" si="283"/>
        <v>190863</v>
      </c>
      <c r="BT37" s="3">
        <f t="shared" si="283"/>
        <v>190863</v>
      </c>
      <c r="BU37" s="3">
        <f t="shared" si="283"/>
        <v>190863</v>
      </c>
      <c r="BV37" s="3">
        <f t="shared" si="283"/>
        <v>190863</v>
      </c>
      <c r="BW37" s="3">
        <f t="shared" si="283"/>
        <v>190863</v>
      </c>
      <c r="BX37" s="3">
        <f t="shared" si="283"/>
        <v>190863</v>
      </c>
      <c r="BY37" s="3">
        <f t="shared" si="283"/>
        <v>190863</v>
      </c>
      <c r="BZ37" s="3">
        <f>ROUND(((0.01675*($BN$23-$BN$22))),0)-SUM(BO37:BY37)</f>
        <v>190862</v>
      </c>
      <c r="CA37" s="3">
        <f>ROUND(((0.01675*($BZ$23-$BZ$22))/12),0)</f>
        <v>226397</v>
      </c>
      <c r="CB37" s="3">
        <f t="shared" ref="CB37:CK37" si="284">ROUND(((0.01675*($BZ$23-$BZ$22))/12),0)</f>
        <v>226397</v>
      </c>
      <c r="CC37" s="3">
        <f t="shared" si="284"/>
        <v>226397</v>
      </c>
      <c r="CD37" s="3">
        <f t="shared" si="284"/>
        <v>226397</v>
      </c>
      <c r="CE37" s="3">
        <f t="shared" si="284"/>
        <v>226397</v>
      </c>
      <c r="CF37" s="3">
        <f t="shared" si="284"/>
        <v>226397</v>
      </c>
      <c r="CG37" s="3">
        <f t="shared" si="284"/>
        <v>226397</v>
      </c>
      <c r="CH37" s="3">
        <f t="shared" si="284"/>
        <v>226397</v>
      </c>
      <c r="CI37" s="3">
        <f t="shared" si="284"/>
        <v>226397</v>
      </c>
      <c r="CJ37" s="3">
        <f t="shared" si="284"/>
        <v>226397</v>
      </c>
      <c r="CK37" s="3">
        <f t="shared" si="284"/>
        <v>226397</v>
      </c>
      <c r="CL37" s="3">
        <f>ROUND(((0.01675*($BZ$23-$BZ$22))),0)-SUM(CA37:CK37)</f>
        <v>226399</v>
      </c>
      <c r="CM37" s="3">
        <f>ROUND(((0.01675*($CL$23-$CL$22))/12),0)</f>
        <v>260592</v>
      </c>
      <c r="CN37" s="3">
        <f t="shared" ref="CN37:CW37" si="285">ROUND(((0.01675*($CL$23-$CL$22))/12),0)</f>
        <v>260592</v>
      </c>
      <c r="CO37" s="3">
        <f t="shared" si="285"/>
        <v>260592</v>
      </c>
      <c r="CP37" s="3">
        <f t="shared" si="285"/>
        <v>260592</v>
      </c>
      <c r="CQ37" s="3">
        <f t="shared" si="285"/>
        <v>260592</v>
      </c>
      <c r="CR37" s="3">
        <f t="shared" si="285"/>
        <v>260592</v>
      </c>
      <c r="CS37" s="3">
        <f t="shared" si="285"/>
        <v>260592</v>
      </c>
      <c r="CT37" s="3">
        <f t="shared" si="285"/>
        <v>260592</v>
      </c>
      <c r="CU37" s="3">
        <f t="shared" si="285"/>
        <v>260592</v>
      </c>
      <c r="CV37" s="3">
        <f t="shared" si="285"/>
        <v>260592</v>
      </c>
      <c r="CW37" s="3">
        <f t="shared" si="285"/>
        <v>260592</v>
      </c>
      <c r="CX37" s="3">
        <f>ROUND(((0.01675*($CL$23-$CL$22))),0)-SUM(CM37:CW37)</f>
        <v>260596</v>
      </c>
      <c r="CY37" s="3">
        <f>ROUND(((0.01675*($CX$23-$CX$22))/12),0)</f>
        <v>293434</v>
      </c>
      <c r="CZ37" s="3">
        <f t="shared" ref="CZ37:DI37" si="286">ROUND(((0.01675*($CX$23-$CX$22))/12),0)</f>
        <v>293434</v>
      </c>
      <c r="DA37" s="3">
        <f t="shared" si="286"/>
        <v>293434</v>
      </c>
      <c r="DB37" s="3">
        <f t="shared" si="286"/>
        <v>293434</v>
      </c>
      <c r="DC37" s="3">
        <f t="shared" si="286"/>
        <v>293434</v>
      </c>
      <c r="DD37" s="3">
        <f t="shared" si="286"/>
        <v>293434</v>
      </c>
      <c r="DE37" s="3">
        <f t="shared" si="286"/>
        <v>293434</v>
      </c>
      <c r="DF37" s="3">
        <f t="shared" si="286"/>
        <v>293434</v>
      </c>
      <c r="DG37" s="3">
        <f t="shared" si="286"/>
        <v>293434</v>
      </c>
      <c r="DH37" s="3">
        <f t="shared" si="286"/>
        <v>293434</v>
      </c>
      <c r="DI37" s="3">
        <f t="shared" si="286"/>
        <v>293434</v>
      </c>
      <c r="DJ37" s="3">
        <f>ROUND(((0.01675*($CX$23-$CX$22))),0)-SUM(CY37:DI37)</f>
        <v>293438</v>
      </c>
      <c r="DK37" s="3">
        <f>ROUND(((0.01675*($DJ$23-$DJ$22))/12),0)</f>
        <v>325758</v>
      </c>
      <c r="DL37" s="3">
        <f t="shared" ref="DL37:DU37" si="287">ROUND(((0.01675*($DJ$23-$DJ$22))/12),0)</f>
        <v>325758</v>
      </c>
      <c r="DM37" s="3">
        <f t="shared" si="287"/>
        <v>325758</v>
      </c>
      <c r="DN37" s="3">
        <f t="shared" si="287"/>
        <v>325758</v>
      </c>
      <c r="DO37" s="3">
        <f t="shared" si="287"/>
        <v>325758</v>
      </c>
      <c r="DP37" s="3">
        <f t="shared" si="287"/>
        <v>325758</v>
      </c>
      <c r="DQ37" s="3">
        <f t="shared" si="287"/>
        <v>325758</v>
      </c>
      <c r="DR37" s="3">
        <f t="shared" si="287"/>
        <v>325758</v>
      </c>
      <c r="DS37" s="3">
        <f t="shared" si="287"/>
        <v>325758</v>
      </c>
      <c r="DT37" s="3">
        <f t="shared" si="287"/>
        <v>325758</v>
      </c>
      <c r="DU37" s="3">
        <f t="shared" si="287"/>
        <v>325758</v>
      </c>
      <c r="DV37" s="3">
        <f>ROUND(((0.01675*($DJ$23-$DJ$22))),0)-SUM(DK37:DU37)</f>
        <v>325761</v>
      </c>
      <c r="DW37" s="11">
        <f t="shared" si="270"/>
        <v>20730399</v>
      </c>
      <c r="EC37" s="20" t="s">
        <v>200</v>
      </c>
      <c r="ED37" s="3">
        <f>ED36</f>
        <v>0</v>
      </c>
      <c r="EE37" s="31">
        <f t="shared" si="271"/>
        <v>3.3333333333333335E-3</v>
      </c>
      <c r="EF37" s="3">
        <f t="shared" ref="EF37:EF46" si="288">ROUND((ED36*EE37),0)</f>
        <v>0</v>
      </c>
      <c r="EG37" s="3">
        <f>ROUND(+EG36+EF37,0)</f>
        <v>0</v>
      </c>
      <c r="EI37" s="20" t="str">
        <f t="shared" si="272"/>
        <v>Mar 19</v>
      </c>
      <c r="EJ37" s="3">
        <f t="shared" ref="EJ37:EJ46" si="289">EJ36</f>
        <v>0</v>
      </c>
      <c r="EK37" s="31">
        <f t="shared" si="273"/>
        <v>3.0833333333333333E-3</v>
      </c>
      <c r="EL37" s="3">
        <f t="shared" ref="EL37:EL46" si="290">ROUND((EJ36*EK37),0)</f>
        <v>0</v>
      </c>
      <c r="EM37" s="3">
        <f t="shared" si="274"/>
        <v>0</v>
      </c>
      <c r="EO37" s="20" t="str">
        <f t="shared" si="275"/>
        <v>Mar 19</v>
      </c>
      <c r="EP37" s="3">
        <f t="shared" si="276"/>
        <v>0</v>
      </c>
      <c r="EQ37" s="3" t="s">
        <v>56</v>
      </c>
      <c r="ER37" s="3">
        <f t="shared" si="277"/>
        <v>0</v>
      </c>
      <c r="ES37" s="3">
        <f t="shared" ref="ES37:ES46" si="291">EM37+EG37</f>
        <v>0</v>
      </c>
    </row>
    <row r="38" spans="1:152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70"/>
        <v>0</v>
      </c>
      <c r="EC38" s="20" t="s">
        <v>201</v>
      </c>
      <c r="ED38" s="3">
        <f>ED37</f>
        <v>0</v>
      </c>
      <c r="EE38" s="31">
        <f t="shared" si="271"/>
        <v>3.3333333333333335E-3</v>
      </c>
      <c r="EF38" s="3">
        <f t="shared" si="288"/>
        <v>0</v>
      </c>
      <c r="EG38" s="3">
        <f>ROUND(+EG37+EF38,0)</f>
        <v>0</v>
      </c>
      <c r="EI38" s="20" t="str">
        <f t="shared" si="272"/>
        <v>Apr 19</v>
      </c>
      <c r="EJ38" s="3">
        <f t="shared" si="289"/>
        <v>0</v>
      </c>
      <c r="EK38" s="31">
        <f t="shared" si="273"/>
        <v>3.0833333333333333E-3</v>
      </c>
      <c r="EL38" s="3">
        <f t="shared" si="290"/>
        <v>0</v>
      </c>
      <c r="EM38" s="3">
        <f t="shared" si="274"/>
        <v>0</v>
      </c>
      <c r="EO38" s="20" t="str">
        <f t="shared" si="275"/>
        <v>Apr 19</v>
      </c>
      <c r="EP38" s="3">
        <f t="shared" si="276"/>
        <v>0</v>
      </c>
      <c r="EQ38" s="3" t="s">
        <v>56</v>
      </c>
      <c r="ER38" s="3">
        <f t="shared" si="277"/>
        <v>0</v>
      </c>
      <c r="ES38" s="3">
        <f t="shared" si="291"/>
        <v>0</v>
      </c>
    </row>
    <row r="39" spans="1:152" x14ac:dyDescent="0.25">
      <c r="A39" s="49"/>
      <c r="DW39" s="17"/>
      <c r="EC39" s="20" t="s">
        <v>202</v>
      </c>
      <c r="ED39" s="3">
        <f>ED38</f>
        <v>0</v>
      </c>
      <c r="EE39" s="31">
        <f t="shared" si="271"/>
        <v>3.3333333333333335E-3</v>
      </c>
      <c r="EF39" s="3">
        <f t="shared" si="288"/>
        <v>0</v>
      </c>
      <c r="EG39" s="3">
        <f>ROUND(+EG38+EF39,0)</f>
        <v>0</v>
      </c>
      <c r="EI39" s="20" t="str">
        <f t="shared" si="272"/>
        <v>May 19</v>
      </c>
      <c r="EJ39" s="3">
        <f t="shared" si="289"/>
        <v>0</v>
      </c>
      <c r="EK39" s="31">
        <f t="shared" si="273"/>
        <v>3.0833333333333333E-3</v>
      </c>
      <c r="EL39" s="3">
        <f t="shared" si="290"/>
        <v>0</v>
      </c>
      <c r="EM39" s="3">
        <f t="shared" si="274"/>
        <v>0</v>
      </c>
      <c r="EO39" s="20" t="str">
        <f t="shared" si="275"/>
        <v>May 19</v>
      </c>
      <c r="EP39" s="3">
        <f t="shared" si="276"/>
        <v>0</v>
      </c>
      <c r="EQ39" s="3" t="s">
        <v>56</v>
      </c>
      <c r="ER39" s="3">
        <f t="shared" si="277"/>
        <v>0</v>
      </c>
      <c r="ES39" s="3">
        <f t="shared" si="291"/>
        <v>0</v>
      </c>
    </row>
    <row r="40" spans="1:152" ht="18.75" x14ac:dyDescent="0.3">
      <c r="A40" s="49" t="s">
        <v>72</v>
      </c>
      <c r="B40" s="3" t="s">
        <v>30</v>
      </c>
      <c r="G40" s="3">
        <f t="shared" ref="G40:AL40" si="292">ROUND(+G28+G29+G33+G34+G35+G36+G37+G38,0)</f>
        <v>159702</v>
      </c>
      <c r="H40" s="3">
        <f t="shared" si="292"/>
        <v>165352</v>
      </c>
      <c r="I40" s="3">
        <f t="shared" si="292"/>
        <v>181374</v>
      </c>
      <c r="J40" s="3">
        <f t="shared" si="292"/>
        <v>213411</v>
      </c>
      <c r="K40" s="3">
        <f t="shared" si="292"/>
        <v>235802</v>
      </c>
      <c r="L40" s="3">
        <f t="shared" si="292"/>
        <v>254365</v>
      </c>
      <c r="M40" s="3">
        <f t="shared" si="292"/>
        <v>276497</v>
      </c>
      <c r="N40" s="3">
        <f t="shared" si="292"/>
        <v>300787</v>
      </c>
      <c r="O40" s="3">
        <f t="shared" si="292"/>
        <v>318205</v>
      </c>
      <c r="P40" s="3">
        <f t="shared" si="292"/>
        <v>358846</v>
      </c>
      <c r="Q40" s="3">
        <f t="shared" si="292"/>
        <v>415441</v>
      </c>
      <c r="R40" s="3">
        <f t="shared" si="292"/>
        <v>429665</v>
      </c>
      <c r="S40" s="3">
        <f t="shared" si="292"/>
        <v>508565</v>
      </c>
      <c r="T40" s="3">
        <f t="shared" si="292"/>
        <v>526453</v>
      </c>
      <c r="U40" s="3">
        <f t="shared" si="292"/>
        <v>541787</v>
      </c>
      <c r="V40" s="3">
        <f t="shared" si="292"/>
        <v>564819</v>
      </c>
      <c r="W40" s="3">
        <f t="shared" si="292"/>
        <v>583625</v>
      </c>
      <c r="X40" s="3">
        <f t="shared" si="292"/>
        <v>602176</v>
      </c>
      <c r="Y40" s="3">
        <f t="shared" si="292"/>
        <v>619980</v>
      </c>
      <c r="Z40" s="3">
        <f t="shared" si="292"/>
        <v>637678</v>
      </c>
      <c r="AA40" s="3">
        <f t="shared" si="292"/>
        <v>657844</v>
      </c>
      <c r="AB40" s="3">
        <f t="shared" si="292"/>
        <v>690569</v>
      </c>
      <c r="AC40" s="3">
        <f t="shared" si="292"/>
        <v>708244</v>
      </c>
      <c r="AD40" s="3">
        <f t="shared" si="292"/>
        <v>721617</v>
      </c>
      <c r="AE40" s="3">
        <f t="shared" si="292"/>
        <v>780645</v>
      </c>
      <c r="AF40" s="3">
        <f t="shared" si="292"/>
        <v>799536</v>
      </c>
      <c r="AG40" s="3">
        <f t="shared" si="292"/>
        <v>818406</v>
      </c>
      <c r="AH40" s="3">
        <f t="shared" si="292"/>
        <v>837254</v>
      </c>
      <c r="AI40" s="3">
        <f t="shared" si="292"/>
        <v>856078</v>
      </c>
      <c r="AJ40" s="3">
        <f t="shared" si="292"/>
        <v>874883</v>
      </c>
      <c r="AK40" s="3">
        <f t="shared" si="292"/>
        <v>893665</v>
      </c>
      <c r="AL40" s="3">
        <f t="shared" si="292"/>
        <v>912425</v>
      </c>
      <c r="AM40" s="3">
        <f t="shared" ref="AM40:BR40" si="293">ROUND(+AM28+AM29+AM33+AM34+AM35+AM36+AM37+AM38,0)</f>
        <v>931163</v>
      </c>
      <c r="AN40" s="3">
        <f t="shared" si="293"/>
        <v>949879</v>
      </c>
      <c r="AO40" s="3">
        <f t="shared" si="293"/>
        <v>968574</v>
      </c>
      <c r="AP40" s="3">
        <f t="shared" si="293"/>
        <v>987245</v>
      </c>
      <c r="AQ40" s="3">
        <f t="shared" si="293"/>
        <v>1031666</v>
      </c>
      <c r="AR40" s="3">
        <f t="shared" si="293"/>
        <v>1053647</v>
      </c>
      <c r="AS40" s="3">
        <f t="shared" si="293"/>
        <v>1075584</v>
      </c>
      <c r="AT40" s="3">
        <f t="shared" si="293"/>
        <v>1097475</v>
      </c>
      <c r="AU40" s="3">
        <f t="shared" si="293"/>
        <v>1119323</v>
      </c>
      <c r="AV40" s="3">
        <f t="shared" si="293"/>
        <v>1141127</v>
      </c>
      <c r="AW40" s="3">
        <f t="shared" si="293"/>
        <v>1162886</v>
      </c>
      <c r="AX40" s="3">
        <f t="shared" si="293"/>
        <v>1184602</v>
      </c>
      <c r="AY40" s="3">
        <f t="shared" si="293"/>
        <v>1206273</v>
      </c>
      <c r="AZ40" s="3">
        <f t="shared" si="293"/>
        <v>1227899</v>
      </c>
      <c r="BA40" s="3">
        <f t="shared" si="293"/>
        <v>1249481</v>
      </c>
      <c r="BB40" s="3">
        <f t="shared" si="293"/>
        <v>1271023</v>
      </c>
      <c r="BC40" s="3">
        <f t="shared" si="293"/>
        <v>1330752</v>
      </c>
      <c r="BD40" s="3">
        <f t="shared" si="293"/>
        <v>1352200</v>
      </c>
      <c r="BE40" s="3">
        <f t="shared" si="293"/>
        <v>1373603</v>
      </c>
      <c r="BF40" s="3">
        <f t="shared" si="293"/>
        <v>1394963</v>
      </c>
      <c r="BG40" s="3">
        <f t="shared" si="293"/>
        <v>1416277</v>
      </c>
      <c r="BH40" s="3">
        <f t="shared" si="293"/>
        <v>1437548</v>
      </c>
      <c r="BI40" s="3">
        <f t="shared" si="293"/>
        <v>1458776</v>
      </c>
      <c r="BJ40" s="3">
        <f t="shared" si="293"/>
        <v>1479957</v>
      </c>
      <c r="BK40" s="3">
        <f t="shared" si="293"/>
        <v>1501097</v>
      </c>
      <c r="BL40" s="3">
        <f t="shared" si="293"/>
        <v>1522191</v>
      </c>
      <c r="BM40" s="3">
        <f t="shared" si="293"/>
        <v>1543240</v>
      </c>
      <c r="BN40" s="3">
        <f t="shared" si="293"/>
        <v>1564242</v>
      </c>
      <c r="BO40" s="3">
        <f t="shared" si="293"/>
        <v>1622089</v>
      </c>
      <c r="BP40" s="3">
        <f t="shared" si="293"/>
        <v>1643010</v>
      </c>
      <c r="BQ40" s="3">
        <f t="shared" si="293"/>
        <v>1663887</v>
      </c>
      <c r="BR40" s="3">
        <f t="shared" si="293"/>
        <v>1684720</v>
      </c>
      <c r="BS40" s="3">
        <f t="shared" ref="BS40:CX40" si="294">ROUND(+BS28+BS29+BS33+BS34+BS35+BS36+BS37+BS38,0)</f>
        <v>1705509</v>
      </c>
      <c r="BT40" s="3">
        <f t="shared" si="294"/>
        <v>1726253</v>
      </c>
      <c r="BU40" s="3">
        <f t="shared" si="294"/>
        <v>1746953</v>
      </c>
      <c r="BV40" s="3">
        <f t="shared" si="294"/>
        <v>1767609</v>
      </c>
      <c r="BW40" s="3">
        <f t="shared" si="294"/>
        <v>1788221</v>
      </c>
      <c r="BX40" s="3">
        <f t="shared" si="294"/>
        <v>1808788</v>
      </c>
      <c r="BY40" s="3">
        <f t="shared" si="294"/>
        <v>1829311</v>
      </c>
      <c r="BZ40" s="3">
        <f t="shared" si="294"/>
        <v>1849790</v>
      </c>
      <c r="CA40" s="3">
        <f t="shared" si="294"/>
        <v>1905760</v>
      </c>
      <c r="CB40" s="3">
        <f t="shared" si="294"/>
        <v>1926151</v>
      </c>
      <c r="CC40" s="3">
        <f t="shared" si="294"/>
        <v>1946496</v>
      </c>
      <c r="CD40" s="3">
        <f t="shared" si="294"/>
        <v>1966798</v>
      </c>
      <c r="CE40" s="3">
        <f t="shared" si="294"/>
        <v>1987057</v>
      </c>
      <c r="CF40" s="3">
        <f t="shared" si="294"/>
        <v>2007270</v>
      </c>
      <c r="CG40" s="3">
        <f t="shared" si="294"/>
        <v>2027440</v>
      </c>
      <c r="CH40" s="3">
        <f t="shared" si="294"/>
        <v>2047565</v>
      </c>
      <c r="CI40" s="3">
        <f t="shared" si="294"/>
        <v>2067646</v>
      </c>
      <c r="CJ40" s="3">
        <f t="shared" si="294"/>
        <v>2087682</v>
      </c>
      <c r="CK40" s="3">
        <f t="shared" si="294"/>
        <v>2107674</v>
      </c>
      <c r="CL40" s="3">
        <f t="shared" si="294"/>
        <v>2127625</v>
      </c>
      <c r="CM40" s="3">
        <f t="shared" si="294"/>
        <v>2181720</v>
      </c>
      <c r="CN40" s="3">
        <f t="shared" si="294"/>
        <v>2201576</v>
      </c>
      <c r="CO40" s="3">
        <f t="shared" si="294"/>
        <v>2221388</v>
      </c>
      <c r="CP40" s="3">
        <f t="shared" si="294"/>
        <v>2241153</v>
      </c>
      <c r="CQ40" s="3">
        <f t="shared" si="294"/>
        <v>2260877</v>
      </c>
      <c r="CR40" s="3">
        <f t="shared" si="294"/>
        <v>2280557</v>
      </c>
      <c r="CS40" s="3">
        <f t="shared" si="294"/>
        <v>2300191</v>
      </c>
      <c r="CT40" s="3">
        <f t="shared" si="294"/>
        <v>2319782</v>
      </c>
      <c r="CU40" s="3">
        <f t="shared" si="294"/>
        <v>2339328</v>
      </c>
      <c r="CV40" s="3">
        <f t="shared" si="294"/>
        <v>2358830</v>
      </c>
      <c r="CW40" s="3">
        <f t="shared" si="294"/>
        <v>2378288</v>
      </c>
      <c r="CX40" s="3">
        <f t="shared" si="294"/>
        <v>2397705</v>
      </c>
      <c r="CY40" s="3">
        <f t="shared" ref="CY40:DV40" si="295">ROUND(+CY28+CY29+CY33+CY34+CY35+CY36+CY37+CY38,0)</f>
        <v>2451837</v>
      </c>
      <c r="CZ40" s="3">
        <f t="shared" si="295"/>
        <v>2474780</v>
      </c>
      <c r="DA40" s="3">
        <f t="shared" si="295"/>
        <v>2497679</v>
      </c>
      <c r="DB40" s="3">
        <f t="shared" si="295"/>
        <v>2520536</v>
      </c>
      <c r="DC40" s="3">
        <f t="shared" si="295"/>
        <v>2543350</v>
      </c>
      <c r="DD40" s="3">
        <f t="shared" si="295"/>
        <v>2566122</v>
      </c>
      <c r="DE40" s="3">
        <f t="shared" si="295"/>
        <v>2588850</v>
      </c>
      <c r="DF40" s="3">
        <f t="shared" si="295"/>
        <v>2611537</v>
      </c>
      <c r="DG40" s="3">
        <f t="shared" si="295"/>
        <v>2634180</v>
      </c>
      <c r="DH40" s="3">
        <f t="shared" si="295"/>
        <v>2656781</v>
      </c>
      <c r="DI40" s="3">
        <f t="shared" si="295"/>
        <v>2679339</v>
      </c>
      <c r="DJ40" s="3">
        <f t="shared" si="295"/>
        <v>2701858</v>
      </c>
      <c r="DK40" s="3">
        <f t="shared" si="295"/>
        <v>2758445</v>
      </c>
      <c r="DL40" s="3">
        <f t="shared" si="295"/>
        <v>2782657</v>
      </c>
      <c r="DM40" s="3">
        <f t="shared" si="295"/>
        <v>2806814</v>
      </c>
      <c r="DN40" s="3">
        <f t="shared" si="295"/>
        <v>2830916</v>
      </c>
      <c r="DO40" s="3">
        <f t="shared" si="295"/>
        <v>2854964</v>
      </c>
      <c r="DP40" s="3">
        <f t="shared" si="295"/>
        <v>2878958</v>
      </c>
      <c r="DQ40" s="3">
        <f t="shared" si="295"/>
        <v>2902897</v>
      </c>
      <c r="DR40" s="3">
        <f t="shared" si="295"/>
        <v>2926780</v>
      </c>
      <c r="DS40" s="3">
        <f t="shared" si="295"/>
        <v>2950610</v>
      </c>
      <c r="DT40" s="3">
        <f t="shared" si="295"/>
        <v>2974385</v>
      </c>
      <c r="DU40" s="3">
        <f t="shared" si="295"/>
        <v>2998105</v>
      </c>
      <c r="DV40" s="3">
        <f t="shared" si="295"/>
        <v>3021775</v>
      </c>
      <c r="DW40" s="11">
        <f>SUM(G40:DV40)</f>
        <v>190615243</v>
      </c>
      <c r="DX40" s="326"/>
      <c r="DY40" s="326"/>
      <c r="DZ40" s="326"/>
      <c r="EC40" s="20" t="s">
        <v>203</v>
      </c>
      <c r="ED40" s="3">
        <f>ED39</f>
        <v>0</v>
      </c>
      <c r="EE40" s="31">
        <f t="shared" si="271"/>
        <v>3.3333333333333335E-3</v>
      </c>
      <c r="EF40" s="3">
        <f t="shared" si="288"/>
        <v>0</v>
      </c>
      <c r="EG40" s="3">
        <f t="shared" ref="EG40:EG46" si="296">ROUND(+EG39+EF40,0)</f>
        <v>0</v>
      </c>
      <c r="EI40" s="20" t="str">
        <f t="shared" si="272"/>
        <v>Jun 19</v>
      </c>
      <c r="EJ40" s="3">
        <f t="shared" si="289"/>
        <v>0</v>
      </c>
      <c r="EK40" s="31">
        <f t="shared" si="273"/>
        <v>3.0833333333333333E-3</v>
      </c>
      <c r="EL40" s="3">
        <f t="shared" si="290"/>
        <v>0</v>
      </c>
      <c r="EM40" s="3">
        <f t="shared" si="274"/>
        <v>0</v>
      </c>
      <c r="EO40" s="20" t="str">
        <f t="shared" si="275"/>
        <v>Jun 19</v>
      </c>
      <c r="EP40" s="3">
        <f t="shared" si="276"/>
        <v>0</v>
      </c>
      <c r="EQ40" s="3" t="s">
        <v>56</v>
      </c>
      <c r="ER40" s="3">
        <f t="shared" si="277"/>
        <v>0</v>
      </c>
      <c r="ES40" s="3">
        <f t="shared" si="291"/>
        <v>0</v>
      </c>
    </row>
    <row r="41" spans="1:152" x14ac:dyDescent="0.25">
      <c r="A41" s="49"/>
      <c r="B41" s="3" t="s">
        <v>31</v>
      </c>
      <c r="G41" s="3">
        <f>G40*0</f>
        <v>0</v>
      </c>
      <c r="H41" s="3">
        <f t="shared" ref="H41:R41" si="297">H40*0</f>
        <v>0</v>
      </c>
      <c r="I41" s="3">
        <f t="shared" si="297"/>
        <v>0</v>
      </c>
      <c r="J41" s="3">
        <f t="shared" si="297"/>
        <v>0</v>
      </c>
      <c r="K41" s="3">
        <f t="shared" si="297"/>
        <v>0</v>
      </c>
      <c r="L41" s="3">
        <f t="shared" si="297"/>
        <v>0</v>
      </c>
      <c r="M41" s="3">
        <f t="shared" si="297"/>
        <v>0</v>
      </c>
      <c r="N41" s="3">
        <f t="shared" si="297"/>
        <v>0</v>
      </c>
      <c r="O41" s="3">
        <f t="shared" si="297"/>
        <v>0</v>
      </c>
      <c r="P41" s="3">
        <f t="shared" si="297"/>
        <v>0</v>
      </c>
      <c r="Q41" s="3">
        <f t="shared" si="297"/>
        <v>0</v>
      </c>
      <c r="R41" s="3">
        <f t="shared" si="297"/>
        <v>0</v>
      </c>
      <c r="S41" s="3">
        <f>S40*0</f>
        <v>0</v>
      </c>
      <c r="T41" s="3">
        <f t="shared" ref="T41:AD41" si="298">T40*0</f>
        <v>0</v>
      </c>
      <c r="U41" s="3">
        <f t="shared" si="298"/>
        <v>0</v>
      </c>
      <c r="V41" s="3">
        <f t="shared" si="298"/>
        <v>0</v>
      </c>
      <c r="W41" s="3">
        <f t="shared" si="298"/>
        <v>0</v>
      </c>
      <c r="X41" s="3">
        <f t="shared" si="298"/>
        <v>0</v>
      </c>
      <c r="Y41" s="3">
        <f t="shared" si="298"/>
        <v>0</v>
      </c>
      <c r="Z41" s="3">
        <f t="shared" si="298"/>
        <v>0</v>
      </c>
      <c r="AA41" s="3">
        <f t="shared" si="298"/>
        <v>0</v>
      </c>
      <c r="AB41" s="3">
        <f t="shared" si="298"/>
        <v>0</v>
      </c>
      <c r="AC41" s="3">
        <f t="shared" si="298"/>
        <v>0</v>
      </c>
      <c r="AD41" s="3">
        <f t="shared" si="298"/>
        <v>0</v>
      </c>
      <c r="AE41" s="3">
        <f>AE40*0</f>
        <v>0</v>
      </c>
      <c r="AF41" s="3">
        <f t="shared" ref="AF41:AP41" si="299">AF40*0</f>
        <v>0</v>
      </c>
      <c r="AG41" s="3">
        <f t="shared" si="299"/>
        <v>0</v>
      </c>
      <c r="AH41" s="3">
        <f t="shared" si="299"/>
        <v>0</v>
      </c>
      <c r="AI41" s="3">
        <f t="shared" si="299"/>
        <v>0</v>
      </c>
      <c r="AJ41" s="3">
        <f t="shared" si="299"/>
        <v>0</v>
      </c>
      <c r="AK41" s="3">
        <f t="shared" si="299"/>
        <v>0</v>
      </c>
      <c r="AL41" s="3">
        <f t="shared" si="299"/>
        <v>0</v>
      </c>
      <c r="AM41" s="3">
        <f t="shared" si="299"/>
        <v>0</v>
      </c>
      <c r="AN41" s="3">
        <f t="shared" si="299"/>
        <v>0</v>
      </c>
      <c r="AO41" s="3">
        <f t="shared" si="299"/>
        <v>0</v>
      </c>
      <c r="AP41" s="3">
        <f t="shared" si="299"/>
        <v>0</v>
      </c>
      <c r="AQ41" s="3">
        <f>AQ40*0</f>
        <v>0</v>
      </c>
      <c r="AR41" s="3">
        <f t="shared" ref="AR41:BB41" si="300">AR40*0</f>
        <v>0</v>
      </c>
      <c r="AS41" s="3">
        <f t="shared" si="300"/>
        <v>0</v>
      </c>
      <c r="AT41" s="3">
        <f t="shared" si="300"/>
        <v>0</v>
      </c>
      <c r="AU41" s="3">
        <f t="shared" si="300"/>
        <v>0</v>
      </c>
      <c r="AV41" s="3">
        <f t="shared" si="300"/>
        <v>0</v>
      </c>
      <c r="AW41" s="3">
        <f t="shared" si="300"/>
        <v>0</v>
      </c>
      <c r="AX41" s="3">
        <f t="shared" si="300"/>
        <v>0</v>
      </c>
      <c r="AY41" s="3">
        <f t="shared" si="300"/>
        <v>0</v>
      </c>
      <c r="AZ41" s="3">
        <f t="shared" si="300"/>
        <v>0</v>
      </c>
      <c r="BA41" s="3">
        <f t="shared" si="300"/>
        <v>0</v>
      </c>
      <c r="BB41" s="3">
        <f t="shared" si="300"/>
        <v>0</v>
      </c>
      <c r="BC41" s="3">
        <f>BC40*0</f>
        <v>0</v>
      </c>
      <c r="BD41" s="3">
        <f t="shared" ref="BD41:BN41" si="301">BD40*0</f>
        <v>0</v>
      </c>
      <c r="BE41" s="3">
        <f t="shared" si="301"/>
        <v>0</v>
      </c>
      <c r="BF41" s="3">
        <f t="shared" si="301"/>
        <v>0</v>
      </c>
      <c r="BG41" s="3">
        <f t="shared" si="301"/>
        <v>0</v>
      </c>
      <c r="BH41" s="3">
        <f t="shared" si="301"/>
        <v>0</v>
      </c>
      <c r="BI41" s="3">
        <f t="shared" si="301"/>
        <v>0</v>
      </c>
      <c r="BJ41" s="3">
        <f t="shared" si="301"/>
        <v>0</v>
      </c>
      <c r="BK41" s="3">
        <f t="shared" si="301"/>
        <v>0</v>
      </c>
      <c r="BL41" s="3">
        <f t="shared" si="301"/>
        <v>0</v>
      </c>
      <c r="BM41" s="3">
        <f t="shared" si="301"/>
        <v>0</v>
      </c>
      <c r="BN41" s="3">
        <f t="shared" si="301"/>
        <v>0</v>
      </c>
      <c r="BO41" s="3">
        <f>BO40*0</f>
        <v>0</v>
      </c>
      <c r="BP41" s="3">
        <f t="shared" ref="BP41:BZ41" si="302">BP40*0</f>
        <v>0</v>
      </c>
      <c r="BQ41" s="3">
        <f t="shared" si="302"/>
        <v>0</v>
      </c>
      <c r="BR41" s="3">
        <f t="shared" si="302"/>
        <v>0</v>
      </c>
      <c r="BS41" s="3">
        <f t="shared" si="302"/>
        <v>0</v>
      </c>
      <c r="BT41" s="3">
        <f t="shared" si="302"/>
        <v>0</v>
      </c>
      <c r="BU41" s="3">
        <f t="shared" si="302"/>
        <v>0</v>
      </c>
      <c r="BV41" s="3">
        <f t="shared" si="302"/>
        <v>0</v>
      </c>
      <c r="BW41" s="3">
        <f t="shared" si="302"/>
        <v>0</v>
      </c>
      <c r="BX41" s="3">
        <f t="shared" si="302"/>
        <v>0</v>
      </c>
      <c r="BY41" s="3">
        <f t="shared" si="302"/>
        <v>0</v>
      </c>
      <c r="BZ41" s="3">
        <f t="shared" si="302"/>
        <v>0</v>
      </c>
      <c r="CA41" s="3">
        <f>CA40*0</f>
        <v>0</v>
      </c>
      <c r="CB41" s="3">
        <f t="shared" ref="CB41:CL41" si="303">CB40*0</f>
        <v>0</v>
      </c>
      <c r="CC41" s="3">
        <f t="shared" si="303"/>
        <v>0</v>
      </c>
      <c r="CD41" s="3">
        <f t="shared" si="303"/>
        <v>0</v>
      </c>
      <c r="CE41" s="3">
        <f t="shared" si="303"/>
        <v>0</v>
      </c>
      <c r="CF41" s="3">
        <f t="shared" si="303"/>
        <v>0</v>
      </c>
      <c r="CG41" s="3">
        <f t="shared" si="303"/>
        <v>0</v>
      </c>
      <c r="CH41" s="3">
        <f t="shared" si="303"/>
        <v>0</v>
      </c>
      <c r="CI41" s="3">
        <f t="shared" si="303"/>
        <v>0</v>
      </c>
      <c r="CJ41" s="3">
        <f t="shared" si="303"/>
        <v>0</v>
      </c>
      <c r="CK41" s="3">
        <f t="shared" si="303"/>
        <v>0</v>
      </c>
      <c r="CL41" s="3">
        <f t="shared" si="303"/>
        <v>0</v>
      </c>
      <c r="CM41" s="3">
        <f>CM40*0</f>
        <v>0</v>
      </c>
      <c r="CN41" s="3">
        <f t="shared" ref="CN41:CX41" si="304">CN40*0</f>
        <v>0</v>
      </c>
      <c r="CO41" s="3">
        <f t="shared" si="304"/>
        <v>0</v>
      </c>
      <c r="CP41" s="3">
        <f t="shared" si="304"/>
        <v>0</v>
      </c>
      <c r="CQ41" s="3">
        <f t="shared" si="304"/>
        <v>0</v>
      </c>
      <c r="CR41" s="3">
        <f t="shared" si="304"/>
        <v>0</v>
      </c>
      <c r="CS41" s="3">
        <f t="shared" si="304"/>
        <v>0</v>
      </c>
      <c r="CT41" s="3">
        <f t="shared" si="304"/>
        <v>0</v>
      </c>
      <c r="CU41" s="3">
        <f t="shared" si="304"/>
        <v>0</v>
      </c>
      <c r="CV41" s="3">
        <f t="shared" si="304"/>
        <v>0</v>
      </c>
      <c r="CW41" s="3">
        <f t="shared" si="304"/>
        <v>0</v>
      </c>
      <c r="CX41" s="3">
        <f t="shared" si="304"/>
        <v>0</v>
      </c>
      <c r="CY41" s="3">
        <f>CY40*0</f>
        <v>0</v>
      </c>
      <c r="CZ41" s="3">
        <f t="shared" ref="CZ41:DJ41" si="305">CZ40*0</f>
        <v>0</v>
      </c>
      <c r="DA41" s="3">
        <f t="shared" si="305"/>
        <v>0</v>
      </c>
      <c r="DB41" s="3">
        <f t="shared" si="305"/>
        <v>0</v>
      </c>
      <c r="DC41" s="3">
        <f t="shared" si="305"/>
        <v>0</v>
      </c>
      <c r="DD41" s="3">
        <f t="shared" si="305"/>
        <v>0</v>
      </c>
      <c r="DE41" s="3">
        <f t="shared" si="305"/>
        <v>0</v>
      </c>
      <c r="DF41" s="3">
        <f t="shared" si="305"/>
        <v>0</v>
      </c>
      <c r="DG41" s="3">
        <f t="shared" si="305"/>
        <v>0</v>
      </c>
      <c r="DH41" s="3">
        <f t="shared" si="305"/>
        <v>0</v>
      </c>
      <c r="DI41" s="3">
        <f t="shared" si="305"/>
        <v>0</v>
      </c>
      <c r="DJ41" s="3">
        <f t="shared" si="305"/>
        <v>0</v>
      </c>
      <c r="DK41" s="3">
        <f>DK40*0</f>
        <v>0</v>
      </c>
      <c r="DL41" s="3">
        <f t="shared" ref="DL41:DV41" si="306">DL40*0</f>
        <v>0</v>
      </c>
      <c r="DM41" s="3">
        <f t="shared" si="306"/>
        <v>0</v>
      </c>
      <c r="DN41" s="3">
        <f t="shared" si="306"/>
        <v>0</v>
      </c>
      <c r="DO41" s="3">
        <f t="shared" si="306"/>
        <v>0</v>
      </c>
      <c r="DP41" s="3">
        <f t="shared" si="306"/>
        <v>0</v>
      </c>
      <c r="DQ41" s="3">
        <f t="shared" si="306"/>
        <v>0</v>
      </c>
      <c r="DR41" s="3">
        <f t="shared" si="306"/>
        <v>0</v>
      </c>
      <c r="DS41" s="3">
        <f t="shared" si="306"/>
        <v>0</v>
      </c>
      <c r="DT41" s="3">
        <f t="shared" si="306"/>
        <v>0</v>
      </c>
      <c r="DU41" s="3">
        <f t="shared" si="306"/>
        <v>0</v>
      </c>
      <c r="DV41" s="3">
        <f t="shared" si="306"/>
        <v>0</v>
      </c>
      <c r="DW41" s="11">
        <f>SUM(G41:DV41)</f>
        <v>0</v>
      </c>
      <c r="EC41" s="20" t="s">
        <v>204</v>
      </c>
      <c r="ED41" s="3">
        <f t="shared" ref="ED41:ED46" si="307">ED40</f>
        <v>0</v>
      </c>
      <c r="EE41" s="31">
        <f t="shared" si="271"/>
        <v>3.3333333333333335E-3</v>
      </c>
      <c r="EF41" s="3">
        <f t="shared" si="288"/>
        <v>0</v>
      </c>
      <c r="EG41" s="3">
        <f t="shared" si="296"/>
        <v>0</v>
      </c>
      <c r="EI41" s="20" t="str">
        <f t="shared" si="272"/>
        <v>Jul 19</v>
      </c>
      <c r="EJ41" s="3">
        <f t="shared" si="289"/>
        <v>0</v>
      </c>
      <c r="EK41" s="31">
        <f t="shared" si="273"/>
        <v>3.0833333333333333E-3</v>
      </c>
      <c r="EL41" s="3">
        <f t="shared" si="290"/>
        <v>0</v>
      </c>
      <c r="EM41" s="3">
        <f t="shared" si="274"/>
        <v>0</v>
      </c>
      <c r="EO41" s="20" t="str">
        <f t="shared" si="275"/>
        <v>Jul 19</v>
      </c>
      <c r="EP41" s="3">
        <f t="shared" si="276"/>
        <v>0</v>
      </c>
      <c r="EQ41" s="3" t="s">
        <v>56</v>
      </c>
      <c r="ER41" s="3">
        <f t="shared" si="277"/>
        <v>0</v>
      </c>
      <c r="ES41" s="3">
        <f t="shared" si="291"/>
        <v>0</v>
      </c>
    </row>
    <row r="42" spans="1:152" x14ac:dyDescent="0.25">
      <c r="A42" s="49"/>
      <c r="B42" s="3" t="s">
        <v>32</v>
      </c>
      <c r="G42" s="3">
        <f>G40-G41</f>
        <v>159702</v>
      </c>
      <c r="H42" s="3">
        <f t="shared" ref="H42:R42" si="308">H40-H41</f>
        <v>165352</v>
      </c>
      <c r="I42" s="3">
        <f t="shared" si="308"/>
        <v>181374</v>
      </c>
      <c r="J42" s="3">
        <f t="shared" si="308"/>
        <v>213411</v>
      </c>
      <c r="K42" s="3">
        <f t="shared" si="308"/>
        <v>235802</v>
      </c>
      <c r="L42" s="3">
        <f t="shared" si="308"/>
        <v>254365</v>
      </c>
      <c r="M42" s="3">
        <f t="shared" si="308"/>
        <v>276497</v>
      </c>
      <c r="N42" s="3">
        <f t="shared" si="308"/>
        <v>300787</v>
      </c>
      <c r="O42" s="3">
        <f t="shared" si="308"/>
        <v>318205</v>
      </c>
      <c r="P42" s="3">
        <f t="shared" si="308"/>
        <v>358846</v>
      </c>
      <c r="Q42" s="3">
        <f t="shared" si="308"/>
        <v>415441</v>
      </c>
      <c r="R42" s="3">
        <f t="shared" si="308"/>
        <v>429665</v>
      </c>
      <c r="S42" s="3">
        <f>S40-S41</f>
        <v>508565</v>
      </c>
      <c r="T42" s="3">
        <f t="shared" ref="T42:AD42" si="309">T40-T41</f>
        <v>526453</v>
      </c>
      <c r="U42" s="3">
        <f t="shared" si="309"/>
        <v>541787</v>
      </c>
      <c r="V42" s="3">
        <f t="shared" si="309"/>
        <v>564819</v>
      </c>
      <c r="W42" s="3">
        <f t="shared" si="309"/>
        <v>583625</v>
      </c>
      <c r="X42" s="3">
        <f t="shared" si="309"/>
        <v>602176</v>
      </c>
      <c r="Y42" s="3">
        <f t="shared" si="309"/>
        <v>619980</v>
      </c>
      <c r="Z42" s="3">
        <f t="shared" si="309"/>
        <v>637678</v>
      </c>
      <c r="AA42" s="3">
        <f t="shared" si="309"/>
        <v>657844</v>
      </c>
      <c r="AB42" s="3">
        <f t="shared" si="309"/>
        <v>690569</v>
      </c>
      <c r="AC42" s="3">
        <f t="shared" si="309"/>
        <v>708244</v>
      </c>
      <c r="AD42" s="3">
        <f t="shared" si="309"/>
        <v>721617</v>
      </c>
      <c r="AE42" s="3">
        <f>AE40-AE41</f>
        <v>780645</v>
      </c>
      <c r="AF42" s="3">
        <f t="shared" ref="AF42:AP42" si="310">AF40-AF41</f>
        <v>799536</v>
      </c>
      <c r="AG42" s="3">
        <f t="shared" si="310"/>
        <v>818406</v>
      </c>
      <c r="AH42" s="3">
        <f t="shared" si="310"/>
        <v>837254</v>
      </c>
      <c r="AI42" s="3">
        <f t="shared" si="310"/>
        <v>856078</v>
      </c>
      <c r="AJ42" s="3">
        <f t="shared" si="310"/>
        <v>874883</v>
      </c>
      <c r="AK42" s="3">
        <f t="shared" si="310"/>
        <v>893665</v>
      </c>
      <c r="AL42" s="3">
        <f t="shared" si="310"/>
        <v>912425</v>
      </c>
      <c r="AM42" s="3">
        <f t="shared" si="310"/>
        <v>931163</v>
      </c>
      <c r="AN42" s="3">
        <f t="shared" si="310"/>
        <v>949879</v>
      </c>
      <c r="AO42" s="3">
        <f t="shared" si="310"/>
        <v>968574</v>
      </c>
      <c r="AP42" s="3">
        <f t="shared" si="310"/>
        <v>987245</v>
      </c>
      <c r="AQ42" s="3">
        <f>AQ40-AQ41</f>
        <v>1031666</v>
      </c>
      <c r="AR42" s="3">
        <f t="shared" ref="AR42:BB42" si="311">AR40-AR41</f>
        <v>1053647</v>
      </c>
      <c r="AS42" s="3">
        <f t="shared" si="311"/>
        <v>1075584</v>
      </c>
      <c r="AT42" s="3">
        <f t="shared" si="311"/>
        <v>1097475</v>
      </c>
      <c r="AU42" s="3">
        <f t="shared" si="311"/>
        <v>1119323</v>
      </c>
      <c r="AV42" s="3">
        <f t="shared" si="311"/>
        <v>1141127</v>
      </c>
      <c r="AW42" s="3">
        <f t="shared" si="311"/>
        <v>1162886</v>
      </c>
      <c r="AX42" s="3">
        <f t="shared" si="311"/>
        <v>1184602</v>
      </c>
      <c r="AY42" s="3">
        <f t="shared" si="311"/>
        <v>1206273</v>
      </c>
      <c r="AZ42" s="3">
        <f t="shared" si="311"/>
        <v>1227899</v>
      </c>
      <c r="BA42" s="3">
        <f t="shared" si="311"/>
        <v>1249481</v>
      </c>
      <c r="BB42" s="3">
        <f t="shared" si="311"/>
        <v>1271023</v>
      </c>
      <c r="BC42" s="3">
        <f>BC40-BC41</f>
        <v>1330752</v>
      </c>
      <c r="BD42" s="3">
        <f t="shared" ref="BD42:BN42" si="312">BD40-BD41</f>
        <v>1352200</v>
      </c>
      <c r="BE42" s="3">
        <f t="shared" si="312"/>
        <v>1373603</v>
      </c>
      <c r="BF42" s="3">
        <f t="shared" si="312"/>
        <v>1394963</v>
      </c>
      <c r="BG42" s="3">
        <f t="shared" si="312"/>
        <v>1416277</v>
      </c>
      <c r="BH42" s="3">
        <f t="shared" si="312"/>
        <v>1437548</v>
      </c>
      <c r="BI42" s="3">
        <f t="shared" si="312"/>
        <v>1458776</v>
      </c>
      <c r="BJ42" s="3">
        <f t="shared" si="312"/>
        <v>1479957</v>
      </c>
      <c r="BK42" s="3">
        <f t="shared" si="312"/>
        <v>1501097</v>
      </c>
      <c r="BL42" s="3">
        <f t="shared" si="312"/>
        <v>1522191</v>
      </c>
      <c r="BM42" s="3">
        <f t="shared" si="312"/>
        <v>1543240</v>
      </c>
      <c r="BN42" s="3">
        <f t="shared" si="312"/>
        <v>1564242</v>
      </c>
      <c r="BO42" s="3">
        <f>BO40-BO41</f>
        <v>1622089</v>
      </c>
      <c r="BP42" s="3">
        <f t="shared" ref="BP42:BZ42" si="313">BP40-BP41</f>
        <v>1643010</v>
      </c>
      <c r="BQ42" s="3">
        <f t="shared" si="313"/>
        <v>1663887</v>
      </c>
      <c r="BR42" s="3">
        <f t="shared" si="313"/>
        <v>1684720</v>
      </c>
      <c r="BS42" s="3">
        <f t="shared" si="313"/>
        <v>1705509</v>
      </c>
      <c r="BT42" s="3">
        <f t="shared" si="313"/>
        <v>1726253</v>
      </c>
      <c r="BU42" s="3">
        <f t="shared" si="313"/>
        <v>1746953</v>
      </c>
      <c r="BV42" s="3">
        <f t="shared" si="313"/>
        <v>1767609</v>
      </c>
      <c r="BW42" s="3">
        <f t="shared" si="313"/>
        <v>1788221</v>
      </c>
      <c r="BX42" s="3">
        <f t="shared" si="313"/>
        <v>1808788</v>
      </c>
      <c r="BY42" s="3">
        <f t="shared" si="313"/>
        <v>1829311</v>
      </c>
      <c r="BZ42" s="3">
        <f t="shared" si="313"/>
        <v>1849790</v>
      </c>
      <c r="CA42" s="3">
        <f>CA40-CA41</f>
        <v>1905760</v>
      </c>
      <c r="CB42" s="3">
        <f t="shared" ref="CB42:CL42" si="314">CB40-CB41</f>
        <v>1926151</v>
      </c>
      <c r="CC42" s="3">
        <f t="shared" si="314"/>
        <v>1946496</v>
      </c>
      <c r="CD42" s="3">
        <f t="shared" si="314"/>
        <v>1966798</v>
      </c>
      <c r="CE42" s="3">
        <f t="shared" si="314"/>
        <v>1987057</v>
      </c>
      <c r="CF42" s="3">
        <f t="shared" si="314"/>
        <v>2007270</v>
      </c>
      <c r="CG42" s="3">
        <f t="shared" si="314"/>
        <v>2027440</v>
      </c>
      <c r="CH42" s="3">
        <f t="shared" si="314"/>
        <v>2047565</v>
      </c>
      <c r="CI42" s="3">
        <f t="shared" si="314"/>
        <v>2067646</v>
      </c>
      <c r="CJ42" s="3">
        <f t="shared" si="314"/>
        <v>2087682</v>
      </c>
      <c r="CK42" s="3">
        <f t="shared" si="314"/>
        <v>2107674</v>
      </c>
      <c r="CL42" s="3">
        <f t="shared" si="314"/>
        <v>2127625</v>
      </c>
      <c r="CM42" s="3">
        <f>CM40-CM41</f>
        <v>2181720</v>
      </c>
      <c r="CN42" s="3">
        <f t="shared" ref="CN42:CX42" si="315">CN40-CN41</f>
        <v>2201576</v>
      </c>
      <c r="CO42" s="3">
        <f t="shared" si="315"/>
        <v>2221388</v>
      </c>
      <c r="CP42" s="3">
        <f t="shared" si="315"/>
        <v>2241153</v>
      </c>
      <c r="CQ42" s="3">
        <f t="shared" si="315"/>
        <v>2260877</v>
      </c>
      <c r="CR42" s="3">
        <f t="shared" si="315"/>
        <v>2280557</v>
      </c>
      <c r="CS42" s="3">
        <f t="shared" si="315"/>
        <v>2300191</v>
      </c>
      <c r="CT42" s="3">
        <f t="shared" si="315"/>
        <v>2319782</v>
      </c>
      <c r="CU42" s="3">
        <f t="shared" si="315"/>
        <v>2339328</v>
      </c>
      <c r="CV42" s="3">
        <f t="shared" si="315"/>
        <v>2358830</v>
      </c>
      <c r="CW42" s="3">
        <f t="shared" si="315"/>
        <v>2378288</v>
      </c>
      <c r="CX42" s="3">
        <f t="shared" si="315"/>
        <v>2397705</v>
      </c>
      <c r="CY42" s="3">
        <f>CY40-CY41</f>
        <v>2451837</v>
      </c>
      <c r="CZ42" s="3">
        <f t="shared" ref="CZ42:DJ42" si="316">CZ40-CZ41</f>
        <v>2474780</v>
      </c>
      <c r="DA42" s="3">
        <f t="shared" si="316"/>
        <v>2497679</v>
      </c>
      <c r="DB42" s="3">
        <f t="shared" si="316"/>
        <v>2520536</v>
      </c>
      <c r="DC42" s="3">
        <f t="shared" si="316"/>
        <v>2543350</v>
      </c>
      <c r="DD42" s="3">
        <f t="shared" si="316"/>
        <v>2566122</v>
      </c>
      <c r="DE42" s="3">
        <f t="shared" si="316"/>
        <v>2588850</v>
      </c>
      <c r="DF42" s="3">
        <f t="shared" si="316"/>
        <v>2611537</v>
      </c>
      <c r="DG42" s="3">
        <f t="shared" si="316"/>
        <v>2634180</v>
      </c>
      <c r="DH42" s="3">
        <f t="shared" si="316"/>
        <v>2656781</v>
      </c>
      <c r="DI42" s="3">
        <f t="shared" si="316"/>
        <v>2679339</v>
      </c>
      <c r="DJ42" s="3">
        <f t="shared" si="316"/>
        <v>2701858</v>
      </c>
      <c r="DK42" s="3">
        <f>DK40-DK41</f>
        <v>2758445</v>
      </c>
      <c r="DL42" s="3">
        <f t="shared" ref="DL42:DV42" si="317">DL40-DL41</f>
        <v>2782657</v>
      </c>
      <c r="DM42" s="3">
        <f t="shared" si="317"/>
        <v>2806814</v>
      </c>
      <c r="DN42" s="3">
        <f t="shared" si="317"/>
        <v>2830916</v>
      </c>
      <c r="DO42" s="3">
        <f t="shared" si="317"/>
        <v>2854964</v>
      </c>
      <c r="DP42" s="3">
        <f t="shared" si="317"/>
        <v>2878958</v>
      </c>
      <c r="DQ42" s="3">
        <f t="shared" si="317"/>
        <v>2902897</v>
      </c>
      <c r="DR42" s="3">
        <f t="shared" si="317"/>
        <v>2926780</v>
      </c>
      <c r="DS42" s="3">
        <f t="shared" si="317"/>
        <v>2950610</v>
      </c>
      <c r="DT42" s="3">
        <f t="shared" si="317"/>
        <v>2974385</v>
      </c>
      <c r="DU42" s="3">
        <f t="shared" si="317"/>
        <v>2998105</v>
      </c>
      <c r="DV42" s="3">
        <f t="shared" si="317"/>
        <v>3021775</v>
      </c>
      <c r="DW42" s="11">
        <f>SUM(G42:DV42)</f>
        <v>190615243</v>
      </c>
      <c r="EC42" s="20" t="s">
        <v>205</v>
      </c>
      <c r="ED42" s="3">
        <f t="shared" si="307"/>
        <v>0</v>
      </c>
      <c r="EE42" s="31">
        <f t="shared" si="271"/>
        <v>3.3333333333333335E-3</v>
      </c>
      <c r="EF42" s="3">
        <f t="shared" si="288"/>
        <v>0</v>
      </c>
      <c r="EG42" s="3">
        <f t="shared" si="296"/>
        <v>0</v>
      </c>
      <c r="EI42" s="20" t="str">
        <f t="shared" si="272"/>
        <v>Aug 19</v>
      </c>
      <c r="EJ42" s="3">
        <f t="shared" si="289"/>
        <v>0</v>
      </c>
      <c r="EK42" s="31">
        <f t="shared" si="273"/>
        <v>3.0833333333333333E-3</v>
      </c>
      <c r="EL42" s="3">
        <f t="shared" si="290"/>
        <v>0</v>
      </c>
      <c r="EM42" s="3">
        <f t="shared" si="274"/>
        <v>0</v>
      </c>
      <c r="EO42" s="20" t="str">
        <f t="shared" si="275"/>
        <v>Aug 19</v>
      </c>
      <c r="EP42" s="3">
        <f t="shared" si="276"/>
        <v>0</v>
      </c>
      <c r="EQ42" s="3" t="s">
        <v>56</v>
      </c>
      <c r="ER42" s="3">
        <f t="shared" si="277"/>
        <v>0</v>
      </c>
      <c r="ES42" s="3">
        <f t="shared" si="291"/>
        <v>0</v>
      </c>
    </row>
    <row r="43" spans="1:152" x14ac:dyDescent="0.25">
      <c r="A43" s="49"/>
      <c r="DW43" s="17"/>
      <c r="EC43" s="20" t="s">
        <v>206</v>
      </c>
      <c r="ED43" s="3">
        <f t="shared" si="307"/>
        <v>0</v>
      </c>
      <c r="EE43" s="31">
        <f t="shared" si="271"/>
        <v>3.3333333333333335E-3</v>
      </c>
      <c r="EF43" s="3">
        <f t="shared" si="288"/>
        <v>0</v>
      </c>
      <c r="EG43" s="3">
        <f t="shared" si="296"/>
        <v>0</v>
      </c>
      <c r="EI43" s="20" t="str">
        <f t="shared" si="272"/>
        <v>Sep 19</v>
      </c>
      <c r="EJ43" s="3">
        <f t="shared" si="289"/>
        <v>0</v>
      </c>
      <c r="EK43" s="31">
        <f t="shared" si="273"/>
        <v>3.0833333333333333E-3</v>
      </c>
      <c r="EL43" s="3">
        <f t="shared" si="290"/>
        <v>0</v>
      </c>
      <c r="EM43" s="3">
        <f t="shared" si="274"/>
        <v>0</v>
      </c>
      <c r="EO43" s="20" t="str">
        <f t="shared" si="275"/>
        <v>Sep 19</v>
      </c>
      <c r="EP43" s="3">
        <f t="shared" si="276"/>
        <v>0</v>
      </c>
      <c r="EQ43" s="3" t="s">
        <v>56</v>
      </c>
      <c r="ER43" s="3">
        <f t="shared" si="277"/>
        <v>0</v>
      </c>
      <c r="ES43" s="3">
        <f t="shared" si="291"/>
        <v>0</v>
      </c>
    </row>
    <row r="44" spans="1:152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20" t="s">
        <v>207</v>
      </c>
      <c r="ED44" s="3">
        <f t="shared" si="307"/>
        <v>0</v>
      </c>
      <c r="EE44" s="31">
        <f t="shared" si="271"/>
        <v>3.3333333333333335E-3</v>
      </c>
      <c r="EF44" s="3">
        <f t="shared" si="288"/>
        <v>0</v>
      </c>
      <c r="EG44" s="3">
        <f t="shared" si="296"/>
        <v>0</v>
      </c>
      <c r="EI44" s="20" t="str">
        <f t="shared" si="272"/>
        <v>Oct 19</v>
      </c>
      <c r="EJ44" s="3">
        <f t="shared" si="289"/>
        <v>0</v>
      </c>
      <c r="EK44" s="31">
        <f t="shared" si="273"/>
        <v>3.0833333333333333E-3</v>
      </c>
      <c r="EL44" s="3">
        <f t="shared" si="290"/>
        <v>0</v>
      </c>
      <c r="EM44" s="3">
        <f t="shared" si="274"/>
        <v>0</v>
      </c>
      <c r="EO44" s="20" t="str">
        <f t="shared" si="275"/>
        <v>Oct 19</v>
      </c>
      <c r="EP44" s="3">
        <f t="shared" si="276"/>
        <v>0</v>
      </c>
      <c r="EQ44" s="3" t="s">
        <v>56</v>
      </c>
      <c r="ER44" s="3">
        <f t="shared" si="277"/>
        <v>0</v>
      </c>
      <c r="ES44" s="3">
        <f t="shared" si="291"/>
        <v>0</v>
      </c>
    </row>
    <row r="45" spans="1:152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20" t="s">
        <v>208</v>
      </c>
      <c r="ED45" s="3">
        <f t="shared" si="307"/>
        <v>0</v>
      </c>
      <c r="EE45" s="31">
        <f t="shared" si="271"/>
        <v>3.3333333333333335E-3</v>
      </c>
      <c r="EF45" s="3">
        <f t="shared" si="288"/>
        <v>0</v>
      </c>
      <c r="EG45" s="3">
        <f t="shared" si="296"/>
        <v>0</v>
      </c>
      <c r="EI45" s="20" t="str">
        <f t="shared" si="272"/>
        <v>Nov 19</v>
      </c>
      <c r="EJ45" s="3">
        <f t="shared" si="289"/>
        <v>0</v>
      </c>
      <c r="EK45" s="31">
        <f t="shared" si="273"/>
        <v>3.0833333333333333E-3</v>
      </c>
      <c r="EL45" s="3">
        <f t="shared" si="290"/>
        <v>0</v>
      </c>
      <c r="EM45" s="3">
        <f t="shared" si="274"/>
        <v>0</v>
      </c>
      <c r="EO45" s="20" t="str">
        <f t="shared" si="275"/>
        <v>Nov 19</v>
      </c>
      <c r="EP45" s="3">
        <f t="shared" si="276"/>
        <v>0</v>
      </c>
      <c r="EQ45" s="3" t="s">
        <v>56</v>
      </c>
      <c r="ER45" s="3">
        <f t="shared" si="277"/>
        <v>0</v>
      </c>
      <c r="ES45" s="3">
        <f t="shared" si="291"/>
        <v>0</v>
      </c>
    </row>
    <row r="46" spans="1:152" x14ac:dyDescent="0.25">
      <c r="A46" s="49"/>
      <c r="DW46" s="17"/>
      <c r="EC46" s="20" t="s">
        <v>209</v>
      </c>
      <c r="ED46" s="3">
        <f t="shared" si="307"/>
        <v>0</v>
      </c>
      <c r="EE46" s="31">
        <f t="shared" si="271"/>
        <v>3.3333333333333335E-3</v>
      </c>
      <c r="EF46" s="3">
        <f t="shared" si="288"/>
        <v>0</v>
      </c>
      <c r="EG46" s="3">
        <f t="shared" si="296"/>
        <v>0</v>
      </c>
      <c r="EI46" s="20" t="str">
        <f t="shared" si="272"/>
        <v>Dec 19</v>
      </c>
      <c r="EJ46" s="3">
        <f t="shared" si="289"/>
        <v>0</v>
      </c>
      <c r="EK46" s="31">
        <f t="shared" si="273"/>
        <v>3.0833333333333333E-3</v>
      </c>
      <c r="EL46" s="3">
        <f t="shared" si="290"/>
        <v>0</v>
      </c>
      <c r="EM46" s="3">
        <f t="shared" si="274"/>
        <v>0</v>
      </c>
      <c r="EO46" s="20" t="str">
        <f t="shared" si="275"/>
        <v>Dec 19</v>
      </c>
      <c r="EP46" s="3">
        <f t="shared" si="276"/>
        <v>0</v>
      </c>
      <c r="EQ46" s="3" t="s">
        <v>56</v>
      </c>
      <c r="ER46" s="3">
        <f t="shared" si="277"/>
        <v>0</v>
      </c>
      <c r="ES46" s="3">
        <f t="shared" si="291"/>
        <v>0</v>
      </c>
      <c r="EU46" s="40">
        <f>EP46-EP32</f>
        <v>0</v>
      </c>
      <c r="EV46" s="3" t="s">
        <v>165</v>
      </c>
    </row>
    <row r="47" spans="1:152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318">ROUND((+H41*H44),2)</f>
        <v>0</v>
      </c>
      <c r="I47" s="3">
        <f t="shared" si="318"/>
        <v>0</v>
      </c>
      <c r="J47" s="3">
        <f t="shared" si="318"/>
        <v>0</v>
      </c>
      <c r="K47" s="3">
        <f t="shared" si="318"/>
        <v>0</v>
      </c>
      <c r="L47" s="3">
        <f t="shared" si="318"/>
        <v>0</v>
      </c>
      <c r="M47" s="3">
        <f t="shared" si="318"/>
        <v>0</v>
      </c>
      <c r="N47" s="3">
        <f t="shared" si="318"/>
        <v>0</v>
      </c>
      <c r="O47" s="3">
        <f t="shared" si="318"/>
        <v>0</v>
      </c>
      <c r="P47" s="3">
        <f t="shared" si="318"/>
        <v>0</v>
      </c>
      <c r="Q47" s="3">
        <f t="shared" si="318"/>
        <v>0</v>
      </c>
      <c r="R47" s="3">
        <f t="shared" si="318"/>
        <v>0</v>
      </c>
      <c r="S47" s="3">
        <f t="shared" si="318"/>
        <v>0</v>
      </c>
      <c r="T47" s="3">
        <f t="shared" si="318"/>
        <v>0</v>
      </c>
      <c r="U47" s="3">
        <f t="shared" si="318"/>
        <v>0</v>
      </c>
      <c r="V47" s="3">
        <f t="shared" si="318"/>
        <v>0</v>
      </c>
      <c r="W47" s="3">
        <f t="shared" si="318"/>
        <v>0</v>
      </c>
      <c r="X47" s="3">
        <f t="shared" si="318"/>
        <v>0</v>
      </c>
      <c r="Y47" s="3">
        <f t="shared" si="318"/>
        <v>0</v>
      </c>
      <c r="Z47" s="3">
        <f t="shared" si="318"/>
        <v>0</v>
      </c>
      <c r="AA47" s="3">
        <f t="shared" si="318"/>
        <v>0</v>
      </c>
      <c r="AB47" s="3">
        <f t="shared" si="318"/>
        <v>0</v>
      </c>
      <c r="AC47" s="3">
        <f t="shared" si="318"/>
        <v>0</v>
      </c>
      <c r="AD47" s="3">
        <f t="shared" si="318"/>
        <v>0</v>
      </c>
      <c r="AE47" s="3">
        <f t="shared" si="318"/>
        <v>0</v>
      </c>
      <c r="AF47" s="3">
        <f t="shared" si="318"/>
        <v>0</v>
      </c>
      <c r="AG47" s="3">
        <f t="shared" si="318"/>
        <v>0</v>
      </c>
      <c r="AH47" s="3">
        <f t="shared" si="318"/>
        <v>0</v>
      </c>
      <c r="AI47" s="3">
        <f t="shared" si="318"/>
        <v>0</v>
      </c>
      <c r="AJ47" s="3">
        <f t="shared" si="318"/>
        <v>0</v>
      </c>
      <c r="AK47" s="3">
        <f t="shared" si="318"/>
        <v>0</v>
      </c>
      <c r="AL47" s="3">
        <f t="shared" si="318"/>
        <v>0</v>
      </c>
      <c r="AM47" s="3">
        <f t="shared" si="318"/>
        <v>0</v>
      </c>
      <c r="AN47" s="3">
        <f t="shared" si="318"/>
        <v>0</v>
      </c>
      <c r="AO47" s="3">
        <f t="shared" si="318"/>
        <v>0</v>
      </c>
      <c r="AP47" s="3">
        <f t="shared" si="318"/>
        <v>0</v>
      </c>
      <c r="AQ47" s="3">
        <f t="shared" si="318"/>
        <v>0</v>
      </c>
      <c r="AR47" s="3">
        <f t="shared" si="318"/>
        <v>0</v>
      </c>
      <c r="AS47" s="3">
        <f t="shared" si="318"/>
        <v>0</v>
      </c>
      <c r="AT47" s="3">
        <f t="shared" si="318"/>
        <v>0</v>
      </c>
      <c r="AU47" s="3">
        <f t="shared" si="318"/>
        <v>0</v>
      </c>
      <c r="AV47" s="3">
        <f t="shared" si="318"/>
        <v>0</v>
      </c>
      <c r="AW47" s="3">
        <f t="shared" si="318"/>
        <v>0</v>
      </c>
      <c r="AX47" s="3">
        <f t="shared" si="318"/>
        <v>0</v>
      </c>
      <c r="AY47" s="3">
        <f t="shared" si="318"/>
        <v>0</v>
      </c>
      <c r="AZ47" s="3">
        <f t="shared" si="318"/>
        <v>0</v>
      </c>
      <c r="BA47" s="3">
        <f t="shared" si="318"/>
        <v>0</v>
      </c>
      <c r="BB47" s="3">
        <f t="shared" si="318"/>
        <v>0</v>
      </c>
      <c r="BC47" s="3">
        <f t="shared" si="318"/>
        <v>0</v>
      </c>
      <c r="BD47" s="3">
        <f t="shared" si="318"/>
        <v>0</v>
      </c>
      <c r="BE47" s="3">
        <f t="shared" si="318"/>
        <v>0</v>
      </c>
      <c r="BF47" s="3">
        <f t="shared" si="318"/>
        <v>0</v>
      </c>
      <c r="BG47" s="3">
        <f t="shared" si="318"/>
        <v>0</v>
      </c>
      <c r="BH47" s="3">
        <f t="shared" si="318"/>
        <v>0</v>
      </c>
      <c r="BI47" s="3">
        <f t="shared" si="318"/>
        <v>0</v>
      </c>
      <c r="BJ47" s="3">
        <f t="shared" si="318"/>
        <v>0</v>
      </c>
      <c r="BK47" s="3">
        <f t="shared" si="318"/>
        <v>0</v>
      </c>
      <c r="BL47" s="3">
        <f t="shared" si="318"/>
        <v>0</v>
      </c>
      <c r="BM47" s="3">
        <f t="shared" si="318"/>
        <v>0</v>
      </c>
      <c r="BN47" s="3">
        <f t="shared" si="318"/>
        <v>0</v>
      </c>
      <c r="BO47" s="3">
        <f t="shared" si="318"/>
        <v>0</v>
      </c>
      <c r="BP47" s="3">
        <f t="shared" si="318"/>
        <v>0</v>
      </c>
      <c r="BQ47" s="3">
        <f t="shared" si="318"/>
        <v>0</v>
      </c>
      <c r="BR47" s="3">
        <f t="shared" si="318"/>
        <v>0</v>
      </c>
      <c r="BS47" s="3">
        <f t="shared" si="318"/>
        <v>0</v>
      </c>
      <c r="BT47" s="3">
        <f t="shared" ref="BT47:DV47" si="319">ROUND((+BT41*BT44),2)</f>
        <v>0</v>
      </c>
      <c r="BU47" s="3">
        <f t="shared" si="319"/>
        <v>0</v>
      </c>
      <c r="BV47" s="3">
        <f t="shared" si="319"/>
        <v>0</v>
      </c>
      <c r="BW47" s="3">
        <f t="shared" si="319"/>
        <v>0</v>
      </c>
      <c r="BX47" s="3">
        <f t="shared" si="319"/>
        <v>0</v>
      </c>
      <c r="BY47" s="3">
        <f t="shared" si="319"/>
        <v>0</v>
      </c>
      <c r="BZ47" s="3">
        <f t="shared" si="319"/>
        <v>0</v>
      </c>
      <c r="CA47" s="3">
        <f t="shared" si="319"/>
        <v>0</v>
      </c>
      <c r="CB47" s="3">
        <f t="shared" si="319"/>
        <v>0</v>
      </c>
      <c r="CC47" s="3">
        <f t="shared" si="319"/>
        <v>0</v>
      </c>
      <c r="CD47" s="3">
        <f t="shared" si="319"/>
        <v>0</v>
      </c>
      <c r="CE47" s="3">
        <f t="shared" si="319"/>
        <v>0</v>
      </c>
      <c r="CF47" s="3">
        <f t="shared" si="319"/>
        <v>0</v>
      </c>
      <c r="CG47" s="3">
        <f t="shared" si="319"/>
        <v>0</v>
      </c>
      <c r="CH47" s="3">
        <f t="shared" si="319"/>
        <v>0</v>
      </c>
      <c r="CI47" s="3">
        <f t="shared" si="319"/>
        <v>0</v>
      </c>
      <c r="CJ47" s="3">
        <f t="shared" si="319"/>
        <v>0</v>
      </c>
      <c r="CK47" s="3">
        <f t="shared" si="319"/>
        <v>0</v>
      </c>
      <c r="CL47" s="3">
        <f t="shared" si="319"/>
        <v>0</v>
      </c>
      <c r="CM47" s="3">
        <f t="shared" si="319"/>
        <v>0</v>
      </c>
      <c r="CN47" s="3">
        <f t="shared" si="319"/>
        <v>0</v>
      </c>
      <c r="CO47" s="3">
        <f t="shared" si="319"/>
        <v>0</v>
      </c>
      <c r="CP47" s="3">
        <f t="shared" si="319"/>
        <v>0</v>
      </c>
      <c r="CQ47" s="3">
        <f t="shared" si="319"/>
        <v>0</v>
      </c>
      <c r="CR47" s="3">
        <f t="shared" si="319"/>
        <v>0</v>
      </c>
      <c r="CS47" s="3">
        <f t="shared" si="319"/>
        <v>0</v>
      </c>
      <c r="CT47" s="3">
        <f t="shared" si="319"/>
        <v>0</v>
      </c>
      <c r="CU47" s="3">
        <f t="shared" si="319"/>
        <v>0</v>
      </c>
      <c r="CV47" s="3">
        <f t="shared" si="319"/>
        <v>0</v>
      </c>
      <c r="CW47" s="3">
        <f t="shared" si="319"/>
        <v>0</v>
      </c>
      <c r="CX47" s="3">
        <f t="shared" si="319"/>
        <v>0</v>
      </c>
      <c r="CY47" s="3">
        <f t="shared" si="319"/>
        <v>0</v>
      </c>
      <c r="CZ47" s="3">
        <f t="shared" si="319"/>
        <v>0</v>
      </c>
      <c r="DA47" s="3">
        <f t="shared" si="319"/>
        <v>0</v>
      </c>
      <c r="DB47" s="3">
        <f t="shared" si="319"/>
        <v>0</v>
      </c>
      <c r="DC47" s="3">
        <f t="shared" si="319"/>
        <v>0</v>
      </c>
      <c r="DD47" s="3">
        <f t="shared" si="319"/>
        <v>0</v>
      </c>
      <c r="DE47" s="3">
        <f t="shared" si="319"/>
        <v>0</v>
      </c>
      <c r="DF47" s="3">
        <f t="shared" si="319"/>
        <v>0</v>
      </c>
      <c r="DG47" s="3">
        <f t="shared" si="319"/>
        <v>0</v>
      </c>
      <c r="DH47" s="3">
        <f t="shared" si="319"/>
        <v>0</v>
      </c>
      <c r="DI47" s="3">
        <f t="shared" si="319"/>
        <v>0</v>
      </c>
      <c r="DJ47" s="3">
        <f t="shared" si="319"/>
        <v>0</v>
      </c>
      <c r="DK47" s="3">
        <f t="shared" si="319"/>
        <v>0</v>
      </c>
      <c r="DL47" s="3">
        <f t="shared" si="319"/>
        <v>0</v>
      </c>
      <c r="DM47" s="3">
        <f t="shared" si="319"/>
        <v>0</v>
      </c>
      <c r="DN47" s="3">
        <f t="shared" si="319"/>
        <v>0</v>
      </c>
      <c r="DO47" s="3">
        <f t="shared" si="319"/>
        <v>0</v>
      </c>
      <c r="DP47" s="3">
        <f t="shared" si="319"/>
        <v>0</v>
      </c>
      <c r="DQ47" s="3">
        <f t="shared" si="319"/>
        <v>0</v>
      </c>
      <c r="DR47" s="3">
        <f t="shared" si="319"/>
        <v>0</v>
      </c>
      <c r="DS47" s="3">
        <f t="shared" si="319"/>
        <v>0</v>
      </c>
      <c r="DT47" s="3">
        <f t="shared" si="319"/>
        <v>0</v>
      </c>
      <c r="DU47" s="3">
        <f t="shared" si="319"/>
        <v>0</v>
      </c>
      <c r="DV47" s="3">
        <f t="shared" si="319"/>
        <v>0</v>
      </c>
      <c r="DW47" s="11">
        <f>SUM(G47:DV47)</f>
        <v>0</v>
      </c>
      <c r="EU47" s="40">
        <f>ES46-ES32</f>
        <v>0</v>
      </c>
      <c r="EV47" s="3" t="s">
        <v>164</v>
      </c>
    </row>
    <row r="48" spans="1:152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ROUND(+G42*G45,2)</f>
        <v>159702</v>
      </c>
      <c r="H48" s="12">
        <f t="shared" ref="H48:BS48" si="320">ROUND(+H42*H45,2)</f>
        <v>165352</v>
      </c>
      <c r="I48" s="12">
        <f t="shared" si="320"/>
        <v>181374</v>
      </c>
      <c r="J48" s="12">
        <f t="shared" si="320"/>
        <v>213411</v>
      </c>
      <c r="K48" s="12">
        <f t="shared" si="320"/>
        <v>235802</v>
      </c>
      <c r="L48" s="12">
        <f t="shared" si="320"/>
        <v>254365</v>
      </c>
      <c r="M48" s="12">
        <f t="shared" si="320"/>
        <v>276497</v>
      </c>
      <c r="N48" s="12">
        <f t="shared" si="320"/>
        <v>300787</v>
      </c>
      <c r="O48" s="12">
        <f t="shared" si="320"/>
        <v>318205</v>
      </c>
      <c r="P48" s="12">
        <f t="shared" si="320"/>
        <v>358846</v>
      </c>
      <c r="Q48" s="12">
        <f t="shared" si="320"/>
        <v>415441</v>
      </c>
      <c r="R48" s="12">
        <f t="shared" si="320"/>
        <v>429665</v>
      </c>
      <c r="S48" s="12">
        <f t="shared" si="320"/>
        <v>508565</v>
      </c>
      <c r="T48" s="12">
        <f t="shared" si="320"/>
        <v>526453</v>
      </c>
      <c r="U48" s="12">
        <f t="shared" si="320"/>
        <v>541787</v>
      </c>
      <c r="V48" s="12">
        <f t="shared" si="320"/>
        <v>564819</v>
      </c>
      <c r="W48" s="12">
        <f t="shared" si="320"/>
        <v>583625</v>
      </c>
      <c r="X48" s="12">
        <f t="shared" si="320"/>
        <v>602176</v>
      </c>
      <c r="Y48" s="12">
        <f t="shared" si="320"/>
        <v>619980</v>
      </c>
      <c r="Z48" s="12">
        <f t="shared" si="320"/>
        <v>637678</v>
      </c>
      <c r="AA48" s="12">
        <f t="shared" si="320"/>
        <v>657844</v>
      </c>
      <c r="AB48" s="12">
        <f t="shared" si="320"/>
        <v>690569</v>
      </c>
      <c r="AC48" s="12">
        <f t="shared" si="320"/>
        <v>708244</v>
      </c>
      <c r="AD48" s="12">
        <f t="shared" si="320"/>
        <v>721617</v>
      </c>
      <c r="AE48" s="12">
        <f t="shared" si="320"/>
        <v>780645</v>
      </c>
      <c r="AF48" s="12">
        <f t="shared" si="320"/>
        <v>799536</v>
      </c>
      <c r="AG48" s="12">
        <f t="shared" si="320"/>
        <v>818406</v>
      </c>
      <c r="AH48" s="12">
        <f t="shared" si="320"/>
        <v>837254</v>
      </c>
      <c r="AI48" s="12">
        <f t="shared" si="320"/>
        <v>856078</v>
      </c>
      <c r="AJ48" s="12">
        <f t="shared" si="320"/>
        <v>874883</v>
      </c>
      <c r="AK48" s="12">
        <f t="shared" si="320"/>
        <v>893665</v>
      </c>
      <c r="AL48" s="12">
        <f t="shared" si="320"/>
        <v>912425</v>
      </c>
      <c r="AM48" s="12">
        <f t="shared" si="320"/>
        <v>931163</v>
      </c>
      <c r="AN48" s="12">
        <f t="shared" si="320"/>
        <v>949879</v>
      </c>
      <c r="AO48" s="12">
        <f t="shared" si="320"/>
        <v>968574</v>
      </c>
      <c r="AP48" s="12">
        <f t="shared" si="320"/>
        <v>987245</v>
      </c>
      <c r="AQ48" s="12">
        <f t="shared" si="320"/>
        <v>1031666</v>
      </c>
      <c r="AR48" s="12">
        <f t="shared" si="320"/>
        <v>1053647</v>
      </c>
      <c r="AS48" s="12">
        <f t="shared" si="320"/>
        <v>1075584</v>
      </c>
      <c r="AT48" s="12">
        <f t="shared" si="320"/>
        <v>1097475</v>
      </c>
      <c r="AU48" s="12">
        <f t="shared" si="320"/>
        <v>1119323</v>
      </c>
      <c r="AV48" s="12">
        <f t="shared" si="320"/>
        <v>1141127</v>
      </c>
      <c r="AW48" s="12">
        <f t="shared" si="320"/>
        <v>1162886</v>
      </c>
      <c r="AX48" s="12">
        <f t="shared" si="320"/>
        <v>1184602</v>
      </c>
      <c r="AY48" s="12">
        <f t="shared" si="320"/>
        <v>1206273</v>
      </c>
      <c r="AZ48" s="12">
        <f t="shared" si="320"/>
        <v>1227899</v>
      </c>
      <c r="BA48" s="12">
        <f t="shared" si="320"/>
        <v>1249481</v>
      </c>
      <c r="BB48" s="12">
        <f t="shared" si="320"/>
        <v>1271023</v>
      </c>
      <c r="BC48" s="12">
        <f t="shared" si="320"/>
        <v>1330752</v>
      </c>
      <c r="BD48" s="12">
        <f t="shared" si="320"/>
        <v>1352200</v>
      </c>
      <c r="BE48" s="12">
        <f t="shared" si="320"/>
        <v>1373603</v>
      </c>
      <c r="BF48" s="12">
        <f t="shared" si="320"/>
        <v>1394963</v>
      </c>
      <c r="BG48" s="12">
        <f t="shared" si="320"/>
        <v>1416277</v>
      </c>
      <c r="BH48" s="12">
        <f t="shared" si="320"/>
        <v>1437548</v>
      </c>
      <c r="BI48" s="12">
        <f t="shared" si="320"/>
        <v>1458776</v>
      </c>
      <c r="BJ48" s="12">
        <f t="shared" si="320"/>
        <v>1479957</v>
      </c>
      <c r="BK48" s="12">
        <f t="shared" si="320"/>
        <v>1501097</v>
      </c>
      <c r="BL48" s="12">
        <f t="shared" si="320"/>
        <v>1522191</v>
      </c>
      <c r="BM48" s="12">
        <f t="shared" si="320"/>
        <v>1543240</v>
      </c>
      <c r="BN48" s="12">
        <f t="shared" si="320"/>
        <v>1564242</v>
      </c>
      <c r="BO48" s="12">
        <f t="shared" si="320"/>
        <v>1622089</v>
      </c>
      <c r="BP48" s="12">
        <f t="shared" si="320"/>
        <v>1643010</v>
      </c>
      <c r="BQ48" s="12">
        <f t="shared" si="320"/>
        <v>1663887</v>
      </c>
      <c r="BR48" s="12">
        <f t="shared" si="320"/>
        <v>1684720</v>
      </c>
      <c r="BS48" s="12">
        <f t="shared" si="320"/>
        <v>1705509</v>
      </c>
      <c r="BT48" s="12">
        <f t="shared" ref="BT48:DV48" si="321">ROUND(+BT42*BT45,2)</f>
        <v>1726253</v>
      </c>
      <c r="BU48" s="12">
        <f t="shared" si="321"/>
        <v>1746953</v>
      </c>
      <c r="BV48" s="12">
        <f t="shared" si="321"/>
        <v>1767609</v>
      </c>
      <c r="BW48" s="12">
        <f t="shared" si="321"/>
        <v>1788221</v>
      </c>
      <c r="BX48" s="12">
        <f t="shared" si="321"/>
        <v>1808788</v>
      </c>
      <c r="BY48" s="12">
        <f t="shared" si="321"/>
        <v>1829311</v>
      </c>
      <c r="BZ48" s="12">
        <f t="shared" si="321"/>
        <v>1849790</v>
      </c>
      <c r="CA48" s="12">
        <f t="shared" si="321"/>
        <v>1905760</v>
      </c>
      <c r="CB48" s="12">
        <f t="shared" si="321"/>
        <v>1926151</v>
      </c>
      <c r="CC48" s="12">
        <f t="shared" si="321"/>
        <v>1946496</v>
      </c>
      <c r="CD48" s="12">
        <f t="shared" si="321"/>
        <v>1966798</v>
      </c>
      <c r="CE48" s="12">
        <f t="shared" si="321"/>
        <v>1987057</v>
      </c>
      <c r="CF48" s="12">
        <f t="shared" si="321"/>
        <v>2007270</v>
      </c>
      <c r="CG48" s="12">
        <f t="shared" si="321"/>
        <v>2027440</v>
      </c>
      <c r="CH48" s="12">
        <f t="shared" si="321"/>
        <v>2047565</v>
      </c>
      <c r="CI48" s="12">
        <f t="shared" si="321"/>
        <v>2067646</v>
      </c>
      <c r="CJ48" s="12">
        <f t="shared" si="321"/>
        <v>2087682</v>
      </c>
      <c r="CK48" s="12">
        <f t="shared" si="321"/>
        <v>2107674</v>
      </c>
      <c r="CL48" s="12">
        <f t="shared" si="321"/>
        <v>2127625</v>
      </c>
      <c r="CM48" s="12">
        <f t="shared" si="321"/>
        <v>2181720</v>
      </c>
      <c r="CN48" s="12">
        <f t="shared" si="321"/>
        <v>2201576</v>
      </c>
      <c r="CO48" s="12">
        <f t="shared" si="321"/>
        <v>2221388</v>
      </c>
      <c r="CP48" s="12">
        <f t="shared" si="321"/>
        <v>2241153</v>
      </c>
      <c r="CQ48" s="12">
        <f t="shared" si="321"/>
        <v>2260877</v>
      </c>
      <c r="CR48" s="12">
        <f t="shared" si="321"/>
        <v>2280557</v>
      </c>
      <c r="CS48" s="12">
        <f t="shared" si="321"/>
        <v>2300191</v>
      </c>
      <c r="CT48" s="12">
        <f t="shared" si="321"/>
        <v>2319782</v>
      </c>
      <c r="CU48" s="12">
        <f t="shared" si="321"/>
        <v>2339328</v>
      </c>
      <c r="CV48" s="12">
        <f t="shared" si="321"/>
        <v>2358830</v>
      </c>
      <c r="CW48" s="12">
        <f t="shared" si="321"/>
        <v>2378288</v>
      </c>
      <c r="CX48" s="12">
        <f t="shared" si="321"/>
        <v>2397705</v>
      </c>
      <c r="CY48" s="12">
        <f t="shared" si="321"/>
        <v>2451837</v>
      </c>
      <c r="CZ48" s="12">
        <f t="shared" si="321"/>
        <v>2474780</v>
      </c>
      <c r="DA48" s="12">
        <f t="shared" si="321"/>
        <v>2497679</v>
      </c>
      <c r="DB48" s="12">
        <f t="shared" si="321"/>
        <v>2520536</v>
      </c>
      <c r="DC48" s="12">
        <f t="shared" si="321"/>
        <v>2543350</v>
      </c>
      <c r="DD48" s="12">
        <f t="shared" si="321"/>
        <v>2566122</v>
      </c>
      <c r="DE48" s="12">
        <f t="shared" si="321"/>
        <v>2588850</v>
      </c>
      <c r="DF48" s="12">
        <f t="shared" si="321"/>
        <v>2611537</v>
      </c>
      <c r="DG48" s="12">
        <f t="shared" si="321"/>
        <v>2634180</v>
      </c>
      <c r="DH48" s="12">
        <f t="shared" si="321"/>
        <v>2656781</v>
      </c>
      <c r="DI48" s="12">
        <f t="shared" si="321"/>
        <v>2679339</v>
      </c>
      <c r="DJ48" s="12">
        <f t="shared" si="321"/>
        <v>2701858</v>
      </c>
      <c r="DK48" s="12">
        <f t="shared" si="321"/>
        <v>2758445</v>
      </c>
      <c r="DL48" s="12">
        <f t="shared" si="321"/>
        <v>2782657</v>
      </c>
      <c r="DM48" s="12">
        <f t="shared" si="321"/>
        <v>2806814</v>
      </c>
      <c r="DN48" s="12">
        <f t="shared" si="321"/>
        <v>2830916</v>
      </c>
      <c r="DO48" s="12">
        <f t="shared" si="321"/>
        <v>2854964</v>
      </c>
      <c r="DP48" s="12">
        <f t="shared" si="321"/>
        <v>2878958</v>
      </c>
      <c r="DQ48" s="12">
        <f t="shared" si="321"/>
        <v>2902897</v>
      </c>
      <c r="DR48" s="12">
        <f t="shared" si="321"/>
        <v>2926780</v>
      </c>
      <c r="DS48" s="12">
        <f t="shared" si="321"/>
        <v>2950610</v>
      </c>
      <c r="DT48" s="12">
        <f t="shared" si="321"/>
        <v>2974385</v>
      </c>
      <c r="DU48" s="12">
        <f t="shared" si="321"/>
        <v>2998105</v>
      </c>
      <c r="DV48" s="12">
        <f t="shared" si="321"/>
        <v>3021775</v>
      </c>
      <c r="DW48" s="12">
        <f>SUM(G48:DV48)</f>
        <v>190615243</v>
      </c>
      <c r="EC48" s="20" t="s">
        <v>210</v>
      </c>
      <c r="ED48" s="3">
        <f>ED46</f>
        <v>0</v>
      </c>
      <c r="EE48" s="31">
        <f>0.04/12</f>
        <v>3.3333333333333335E-3</v>
      </c>
      <c r="EF48" s="3">
        <f>ROUND((ED46*EE48),0)</f>
        <v>0</v>
      </c>
      <c r="EG48" s="3">
        <f>ROUND(+EG46+EF48,0)</f>
        <v>0</v>
      </c>
      <c r="EI48" s="20" t="str">
        <f>EC48</f>
        <v>Jan 20</v>
      </c>
      <c r="EJ48" s="3">
        <f>EJ46</f>
        <v>0</v>
      </c>
      <c r="EK48" s="31">
        <f>0.037/12</f>
        <v>3.0833333333333333E-3</v>
      </c>
      <c r="EL48" s="3">
        <f>ROUND((EJ46*EK48),0)</f>
        <v>0</v>
      </c>
      <c r="EM48" s="3">
        <f>ROUND(+EM46+EL48,0)</f>
        <v>0</v>
      </c>
      <c r="EO48" s="20" t="str">
        <f>EI48</f>
        <v>Jan 20</v>
      </c>
      <c r="EP48" s="3">
        <f>ED48+EJ48</f>
        <v>0</v>
      </c>
      <c r="EQ48" s="3" t="s">
        <v>56</v>
      </c>
      <c r="ER48" s="3">
        <f>EL48+EF48</f>
        <v>0</v>
      </c>
      <c r="ES48" s="3">
        <f>ES46+ER48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159702</v>
      </c>
      <c r="H49" s="38">
        <f t="shared" ref="H49:R49" si="322">H47+H48</f>
        <v>165352</v>
      </c>
      <c r="I49" s="38">
        <f t="shared" si="322"/>
        <v>181374</v>
      </c>
      <c r="J49" s="38">
        <f t="shared" si="322"/>
        <v>213411</v>
      </c>
      <c r="K49" s="38">
        <f t="shared" si="322"/>
        <v>235802</v>
      </c>
      <c r="L49" s="38">
        <f t="shared" si="322"/>
        <v>254365</v>
      </c>
      <c r="M49" s="38">
        <f t="shared" si="322"/>
        <v>276497</v>
      </c>
      <c r="N49" s="38">
        <f t="shared" si="322"/>
        <v>300787</v>
      </c>
      <c r="O49" s="38">
        <f t="shared" si="322"/>
        <v>318205</v>
      </c>
      <c r="P49" s="38">
        <f t="shared" si="322"/>
        <v>358846</v>
      </c>
      <c r="Q49" s="38">
        <f t="shared" si="322"/>
        <v>415441</v>
      </c>
      <c r="R49" s="38">
        <f t="shared" si="322"/>
        <v>429665</v>
      </c>
      <c r="S49" s="38">
        <f t="shared" ref="S49:BN49" si="323">S47+S48</f>
        <v>508565</v>
      </c>
      <c r="T49" s="38">
        <f t="shared" si="323"/>
        <v>526453</v>
      </c>
      <c r="U49" s="38">
        <f t="shared" si="323"/>
        <v>541787</v>
      </c>
      <c r="V49" s="38">
        <f t="shared" si="323"/>
        <v>564819</v>
      </c>
      <c r="W49" s="38">
        <f t="shared" si="323"/>
        <v>583625</v>
      </c>
      <c r="X49" s="38">
        <f t="shared" si="323"/>
        <v>602176</v>
      </c>
      <c r="Y49" s="38">
        <f t="shared" si="323"/>
        <v>619980</v>
      </c>
      <c r="Z49" s="38">
        <f t="shared" si="323"/>
        <v>637678</v>
      </c>
      <c r="AA49" s="38">
        <f t="shared" si="323"/>
        <v>657844</v>
      </c>
      <c r="AB49" s="38">
        <f t="shared" si="323"/>
        <v>690569</v>
      </c>
      <c r="AC49" s="38">
        <f t="shared" si="323"/>
        <v>708244</v>
      </c>
      <c r="AD49" s="38">
        <f t="shared" si="323"/>
        <v>721617</v>
      </c>
      <c r="AE49" s="38">
        <f t="shared" si="323"/>
        <v>780645</v>
      </c>
      <c r="AF49" s="38">
        <f t="shared" si="323"/>
        <v>799536</v>
      </c>
      <c r="AG49" s="38">
        <f t="shared" si="323"/>
        <v>818406</v>
      </c>
      <c r="AH49" s="38">
        <f t="shared" si="323"/>
        <v>837254</v>
      </c>
      <c r="AI49" s="38">
        <f t="shared" si="323"/>
        <v>856078</v>
      </c>
      <c r="AJ49" s="38">
        <f t="shared" si="323"/>
        <v>874883</v>
      </c>
      <c r="AK49" s="38">
        <f t="shared" si="323"/>
        <v>893665</v>
      </c>
      <c r="AL49" s="38">
        <f t="shared" si="323"/>
        <v>912425</v>
      </c>
      <c r="AM49" s="38">
        <f t="shared" si="323"/>
        <v>931163</v>
      </c>
      <c r="AN49" s="38">
        <f t="shared" si="323"/>
        <v>949879</v>
      </c>
      <c r="AO49" s="38">
        <f t="shared" si="323"/>
        <v>968574</v>
      </c>
      <c r="AP49" s="38">
        <f t="shared" si="323"/>
        <v>987245</v>
      </c>
      <c r="AQ49" s="38">
        <f t="shared" si="323"/>
        <v>1031666</v>
      </c>
      <c r="AR49" s="38">
        <f t="shared" si="323"/>
        <v>1053647</v>
      </c>
      <c r="AS49" s="38">
        <f t="shared" si="323"/>
        <v>1075584</v>
      </c>
      <c r="AT49" s="38">
        <f t="shared" si="323"/>
        <v>1097475</v>
      </c>
      <c r="AU49" s="38">
        <f t="shared" si="323"/>
        <v>1119323</v>
      </c>
      <c r="AV49" s="38">
        <f t="shared" si="323"/>
        <v>1141127</v>
      </c>
      <c r="AW49" s="38">
        <f t="shared" si="323"/>
        <v>1162886</v>
      </c>
      <c r="AX49" s="38">
        <f t="shared" si="323"/>
        <v>1184602</v>
      </c>
      <c r="AY49" s="38">
        <f t="shared" si="323"/>
        <v>1206273</v>
      </c>
      <c r="AZ49" s="38">
        <f t="shared" si="323"/>
        <v>1227899</v>
      </c>
      <c r="BA49" s="38">
        <f t="shared" si="323"/>
        <v>1249481</v>
      </c>
      <c r="BB49" s="38">
        <f t="shared" si="323"/>
        <v>1271023</v>
      </c>
      <c r="BC49" s="38">
        <f t="shared" si="323"/>
        <v>1330752</v>
      </c>
      <c r="BD49" s="38">
        <f t="shared" si="323"/>
        <v>1352200</v>
      </c>
      <c r="BE49" s="38">
        <f t="shared" si="323"/>
        <v>1373603</v>
      </c>
      <c r="BF49" s="38">
        <f t="shared" si="323"/>
        <v>1394963</v>
      </c>
      <c r="BG49" s="38">
        <f t="shared" si="323"/>
        <v>1416277</v>
      </c>
      <c r="BH49" s="38">
        <f t="shared" si="323"/>
        <v>1437548</v>
      </c>
      <c r="BI49" s="38">
        <f t="shared" si="323"/>
        <v>1458776</v>
      </c>
      <c r="BJ49" s="38">
        <f t="shared" si="323"/>
        <v>1479957</v>
      </c>
      <c r="BK49" s="38">
        <f t="shared" si="323"/>
        <v>1501097</v>
      </c>
      <c r="BL49" s="38">
        <f t="shared" si="323"/>
        <v>1522191</v>
      </c>
      <c r="BM49" s="38">
        <f t="shared" si="323"/>
        <v>1543240</v>
      </c>
      <c r="BN49" s="38">
        <f t="shared" si="323"/>
        <v>1564242</v>
      </c>
      <c r="BO49" s="38">
        <f>BO47+BO48</f>
        <v>1622089</v>
      </c>
      <c r="BP49" s="38">
        <f t="shared" ref="BP49:DV49" si="324">BP47+BP48</f>
        <v>1643010</v>
      </c>
      <c r="BQ49" s="38">
        <f t="shared" si="324"/>
        <v>1663887</v>
      </c>
      <c r="BR49" s="38">
        <f t="shared" si="324"/>
        <v>1684720</v>
      </c>
      <c r="BS49" s="38">
        <f t="shared" si="324"/>
        <v>1705509</v>
      </c>
      <c r="BT49" s="38">
        <f t="shared" si="324"/>
        <v>1726253</v>
      </c>
      <c r="BU49" s="38">
        <f t="shared" si="324"/>
        <v>1746953</v>
      </c>
      <c r="BV49" s="38">
        <f t="shared" si="324"/>
        <v>1767609</v>
      </c>
      <c r="BW49" s="38">
        <f t="shared" si="324"/>
        <v>1788221</v>
      </c>
      <c r="BX49" s="38">
        <f t="shared" si="324"/>
        <v>1808788</v>
      </c>
      <c r="BY49" s="38">
        <f t="shared" si="324"/>
        <v>1829311</v>
      </c>
      <c r="BZ49" s="38">
        <f t="shared" si="324"/>
        <v>1849790</v>
      </c>
      <c r="CA49" s="38">
        <f t="shared" si="324"/>
        <v>1905760</v>
      </c>
      <c r="CB49" s="38">
        <f t="shared" si="324"/>
        <v>1926151</v>
      </c>
      <c r="CC49" s="38">
        <f t="shared" si="324"/>
        <v>1946496</v>
      </c>
      <c r="CD49" s="38">
        <f t="shared" si="324"/>
        <v>1966798</v>
      </c>
      <c r="CE49" s="38">
        <f t="shared" si="324"/>
        <v>1987057</v>
      </c>
      <c r="CF49" s="38">
        <f t="shared" si="324"/>
        <v>2007270</v>
      </c>
      <c r="CG49" s="38">
        <f t="shared" si="324"/>
        <v>2027440</v>
      </c>
      <c r="CH49" s="38">
        <f t="shared" si="324"/>
        <v>2047565</v>
      </c>
      <c r="CI49" s="38">
        <f t="shared" si="324"/>
        <v>2067646</v>
      </c>
      <c r="CJ49" s="38">
        <f t="shared" si="324"/>
        <v>2087682</v>
      </c>
      <c r="CK49" s="38">
        <f t="shared" si="324"/>
        <v>2107674</v>
      </c>
      <c r="CL49" s="38">
        <f t="shared" si="324"/>
        <v>2127625</v>
      </c>
      <c r="CM49" s="38">
        <f t="shared" si="324"/>
        <v>2181720</v>
      </c>
      <c r="CN49" s="38">
        <f t="shared" si="324"/>
        <v>2201576</v>
      </c>
      <c r="CO49" s="38">
        <f t="shared" si="324"/>
        <v>2221388</v>
      </c>
      <c r="CP49" s="38">
        <f t="shared" si="324"/>
        <v>2241153</v>
      </c>
      <c r="CQ49" s="38">
        <f t="shared" si="324"/>
        <v>2260877</v>
      </c>
      <c r="CR49" s="38">
        <f t="shared" si="324"/>
        <v>2280557</v>
      </c>
      <c r="CS49" s="38">
        <f t="shared" si="324"/>
        <v>2300191</v>
      </c>
      <c r="CT49" s="38">
        <f t="shared" si="324"/>
        <v>2319782</v>
      </c>
      <c r="CU49" s="38">
        <f t="shared" si="324"/>
        <v>2339328</v>
      </c>
      <c r="CV49" s="38">
        <f t="shared" si="324"/>
        <v>2358830</v>
      </c>
      <c r="CW49" s="38">
        <f t="shared" si="324"/>
        <v>2378288</v>
      </c>
      <c r="CX49" s="38">
        <f t="shared" si="324"/>
        <v>2397705</v>
      </c>
      <c r="CY49" s="38">
        <f t="shared" si="324"/>
        <v>2451837</v>
      </c>
      <c r="CZ49" s="38">
        <f t="shared" si="324"/>
        <v>2474780</v>
      </c>
      <c r="DA49" s="38">
        <f t="shared" si="324"/>
        <v>2497679</v>
      </c>
      <c r="DB49" s="38">
        <f t="shared" si="324"/>
        <v>2520536</v>
      </c>
      <c r="DC49" s="38">
        <f t="shared" si="324"/>
        <v>2543350</v>
      </c>
      <c r="DD49" s="38">
        <f t="shared" si="324"/>
        <v>2566122</v>
      </c>
      <c r="DE49" s="38">
        <f t="shared" si="324"/>
        <v>2588850</v>
      </c>
      <c r="DF49" s="38">
        <f t="shared" si="324"/>
        <v>2611537</v>
      </c>
      <c r="DG49" s="38">
        <f t="shared" si="324"/>
        <v>2634180</v>
      </c>
      <c r="DH49" s="38">
        <f t="shared" si="324"/>
        <v>2656781</v>
      </c>
      <c r="DI49" s="38">
        <f t="shared" si="324"/>
        <v>2679339</v>
      </c>
      <c r="DJ49" s="38">
        <f t="shared" si="324"/>
        <v>2701858</v>
      </c>
      <c r="DK49" s="38">
        <f t="shared" si="324"/>
        <v>2758445</v>
      </c>
      <c r="DL49" s="38">
        <f t="shared" si="324"/>
        <v>2782657</v>
      </c>
      <c r="DM49" s="38">
        <f t="shared" si="324"/>
        <v>2806814</v>
      </c>
      <c r="DN49" s="38">
        <f t="shared" si="324"/>
        <v>2830916</v>
      </c>
      <c r="DO49" s="38">
        <f t="shared" si="324"/>
        <v>2854964</v>
      </c>
      <c r="DP49" s="38">
        <f t="shared" si="324"/>
        <v>2878958</v>
      </c>
      <c r="DQ49" s="38">
        <f t="shared" si="324"/>
        <v>2902897</v>
      </c>
      <c r="DR49" s="38">
        <f t="shared" si="324"/>
        <v>2926780</v>
      </c>
      <c r="DS49" s="38">
        <f t="shared" si="324"/>
        <v>2950610</v>
      </c>
      <c r="DT49" s="38">
        <f t="shared" si="324"/>
        <v>2974385</v>
      </c>
      <c r="DU49" s="38">
        <f t="shared" si="324"/>
        <v>2998105</v>
      </c>
      <c r="DV49" s="38">
        <f t="shared" si="324"/>
        <v>3021775</v>
      </c>
      <c r="DW49" s="15">
        <f>SUM(G49:DV49)</f>
        <v>190615243</v>
      </c>
      <c r="EC49" s="20" t="s">
        <v>211</v>
      </c>
      <c r="ED49" s="3">
        <f>ED48</f>
        <v>0</v>
      </c>
      <c r="EE49" s="31">
        <f t="shared" ref="EE49:EE59" si="325">0.04/12</f>
        <v>3.3333333333333335E-3</v>
      </c>
      <c r="EF49" s="3">
        <f>ROUND((ED48*EE49),0)</f>
        <v>0</v>
      </c>
      <c r="EG49" s="3">
        <f>ROUND(+EG48+EF49,0)</f>
        <v>0</v>
      </c>
      <c r="EI49" s="20" t="str">
        <f t="shared" ref="EI49:EI59" si="326">EC49</f>
        <v>Feb 20</v>
      </c>
      <c r="EJ49" s="3">
        <f>EJ48</f>
        <v>0</v>
      </c>
      <c r="EK49" s="31">
        <f t="shared" ref="EK49:EK59" si="327">0.037/12</f>
        <v>3.0833333333333333E-3</v>
      </c>
      <c r="EL49" s="3">
        <f>ROUND((EJ48*EK49),0)</f>
        <v>0</v>
      </c>
      <c r="EM49" s="3">
        <f t="shared" ref="EM49:EM59" si="328">ROUND(+EM48+EL49,0)</f>
        <v>0</v>
      </c>
      <c r="EO49" s="20" t="str">
        <f t="shared" ref="EO49:EO59" si="329">EI49</f>
        <v>Feb 20</v>
      </c>
      <c r="EP49" s="3">
        <f t="shared" ref="EP49:EP59" si="330">ED49+EJ49</f>
        <v>0</v>
      </c>
      <c r="EQ49" s="3" t="s">
        <v>56</v>
      </c>
      <c r="ER49" s="3">
        <f t="shared" ref="ER49:ER59" si="331">EL49+EF49</f>
        <v>0</v>
      </c>
      <c r="ES49" s="3">
        <f>EM49+EG49</f>
        <v>0</v>
      </c>
    </row>
    <row r="50" spans="1:156" x14ac:dyDescent="0.25">
      <c r="R50" s="3">
        <f>SUM(G49:R49)</f>
        <v>3309447</v>
      </c>
      <c r="AD50" s="3">
        <f>SUM(S49:AD49)</f>
        <v>7363357</v>
      </c>
      <c r="AP50" s="3">
        <f>SUM(AE49:AP49)</f>
        <v>10609753</v>
      </c>
      <c r="BB50" s="3">
        <f>SUM(AQ49:BB49)</f>
        <v>13820986</v>
      </c>
      <c r="BN50" s="3">
        <f>SUM(BC49:BN49)</f>
        <v>17374846</v>
      </c>
      <c r="BZ50" s="3">
        <f>SUM(BO49:BZ49)</f>
        <v>20836140</v>
      </c>
      <c r="CL50" s="3">
        <f>SUM(CA49:CL49)</f>
        <v>24205164</v>
      </c>
      <c r="CX50" s="3">
        <f>SUM(CM49:CX49)</f>
        <v>27481395</v>
      </c>
      <c r="DJ50" s="3">
        <f>SUM(CY49:DJ49)</f>
        <v>30926849</v>
      </c>
      <c r="DV50" s="3">
        <f>SUM(DK49:DV49)</f>
        <v>34687306</v>
      </c>
      <c r="EC50" s="20" t="s">
        <v>212</v>
      </c>
      <c r="ED50" s="3">
        <f>ED49</f>
        <v>0</v>
      </c>
      <c r="EE50" s="31">
        <f t="shared" si="325"/>
        <v>3.3333333333333335E-3</v>
      </c>
      <c r="EF50" s="3">
        <f t="shared" ref="EF50:EF59" si="332">ROUND((ED49*EE50),0)</f>
        <v>0</v>
      </c>
      <c r="EG50" s="3">
        <f>ROUND(+EG49+EF50,0)</f>
        <v>0</v>
      </c>
      <c r="EI50" s="20" t="str">
        <f t="shared" si="326"/>
        <v>Mar 20</v>
      </c>
      <c r="EJ50" s="3">
        <f t="shared" ref="EJ50:EJ59" si="333">EJ49</f>
        <v>0</v>
      </c>
      <c r="EK50" s="31">
        <f t="shared" si="327"/>
        <v>3.0833333333333333E-3</v>
      </c>
      <c r="EL50" s="3">
        <f t="shared" ref="EL50:EL59" si="334">ROUND((EJ49*EK50),0)</f>
        <v>0</v>
      </c>
      <c r="EM50" s="3">
        <f t="shared" si="328"/>
        <v>0</v>
      </c>
      <c r="EO50" s="20" t="str">
        <f t="shared" si="329"/>
        <v>Mar 20</v>
      </c>
      <c r="EP50" s="3">
        <f t="shared" si="330"/>
        <v>0</v>
      </c>
      <c r="EQ50" s="3" t="s">
        <v>56</v>
      </c>
      <c r="ER50" s="3">
        <f t="shared" si="331"/>
        <v>0</v>
      </c>
      <c r="ES50" s="3">
        <f t="shared" ref="ES50:ES59" si="335">EM50+EG50</f>
        <v>0</v>
      </c>
    </row>
    <row r="51" spans="1:156" x14ac:dyDescent="0.25">
      <c r="A51" s="14" t="s">
        <v>8</v>
      </c>
      <c r="Q51" s="3" t="s">
        <v>55</v>
      </c>
      <c r="R51" s="3">
        <f>SUM(G30:R30)</f>
        <v>2731777</v>
      </c>
      <c r="EC51" s="20" t="s">
        <v>213</v>
      </c>
      <c r="ED51" s="3">
        <f>ED50</f>
        <v>0</v>
      </c>
      <c r="EE51" s="31">
        <f t="shared" si="325"/>
        <v>3.3333333333333335E-3</v>
      </c>
      <c r="EF51" s="3">
        <f t="shared" si="332"/>
        <v>0</v>
      </c>
      <c r="EG51" s="3">
        <f>ROUND(+EG50+EF51,0)</f>
        <v>0</v>
      </c>
      <c r="EI51" s="20" t="str">
        <f t="shared" si="326"/>
        <v>Apr 20</v>
      </c>
      <c r="EJ51" s="3">
        <f t="shared" si="333"/>
        <v>0</v>
      </c>
      <c r="EK51" s="31">
        <f t="shared" si="327"/>
        <v>3.0833333333333333E-3</v>
      </c>
      <c r="EL51" s="3">
        <f t="shared" si="334"/>
        <v>0</v>
      </c>
      <c r="EM51" s="3">
        <f t="shared" si="328"/>
        <v>0</v>
      </c>
      <c r="EO51" s="20" t="str">
        <f t="shared" si="329"/>
        <v>Apr 20</v>
      </c>
      <c r="EP51" s="3">
        <f t="shared" si="330"/>
        <v>0</v>
      </c>
      <c r="EQ51" s="3" t="s">
        <v>56</v>
      </c>
      <c r="ER51" s="3">
        <f t="shared" si="331"/>
        <v>0</v>
      </c>
      <c r="ES51" s="3">
        <f t="shared" si="335"/>
        <v>0</v>
      </c>
    </row>
    <row r="52" spans="1:156" x14ac:dyDescent="0.25">
      <c r="A52" s="9" t="s">
        <v>36</v>
      </c>
      <c r="B52" s="3" t="s">
        <v>1081</v>
      </c>
      <c r="Q52" s="3" t="s">
        <v>459</v>
      </c>
      <c r="R52" s="3">
        <f>SUM(G33:R34)</f>
        <v>495829.10999999993</v>
      </c>
      <c r="AC52" s="3" t="s">
        <v>55</v>
      </c>
      <c r="AD52" s="3">
        <f>SUM(S30:AD30)</f>
        <v>5347313</v>
      </c>
      <c r="AO52" s="3" t="s">
        <v>55</v>
      </c>
      <c r="AP52" s="3">
        <f>SUM(AE30:AP30)</f>
        <v>7629377</v>
      </c>
      <c r="BA52" s="3" t="s">
        <v>55</v>
      </c>
      <c r="BB52" s="3">
        <f>SUM(AQ30:BB30)</f>
        <v>9829982</v>
      </c>
      <c r="BM52" s="3" t="s">
        <v>55</v>
      </c>
      <c r="BN52" s="3">
        <f>SUM(BC30:BN30)</f>
        <v>11959480</v>
      </c>
      <c r="BY52" s="3" t="s">
        <v>55</v>
      </c>
      <c r="BZ52" s="3">
        <f>SUM(BO30:BZ30)</f>
        <v>14012889</v>
      </c>
      <c r="CK52" s="3" t="s">
        <v>55</v>
      </c>
      <c r="CL52" s="3">
        <f>SUM(CA30:CL30)</f>
        <v>15990021</v>
      </c>
      <c r="CW52" s="3" t="s">
        <v>55</v>
      </c>
      <c r="CX52" s="3">
        <f>SUM(CM30:CX30)</f>
        <v>17890359</v>
      </c>
      <c r="DI52" s="3" t="s">
        <v>55</v>
      </c>
      <c r="DJ52" s="3">
        <f>SUM(CY30:DJ30)</f>
        <v>19991769</v>
      </c>
      <c r="DU52" s="3" t="s">
        <v>55</v>
      </c>
      <c r="DV52" s="3">
        <f>SUM(DK30:DV30)</f>
        <v>22292304</v>
      </c>
      <c r="EC52" s="20" t="s">
        <v>214</v>
      </c>
      <c r="ED52" s="3">
        <f>ED51</f>
        <v>0</v>
      </c>
      <c r="EE52" s="31">
        <f t="shared" si="325"/>
        <v>3.3333333333333335E-3</v>
      </c>
      <c r="EF52" s="3">
        <f t="shared" si="332"/>
        <v>0</v>
      </c>
      <c r="EG52" s="3">
        <f>ROUND(+EG51+EF52,0)</f>
        <v>0</v>
      </c>
      <c r="EI52" s="20" t="str">
        <f t="shared" si="326"/>
        <v>May 20</v>
      </c>
      <c r="EJ52" s="3">
        <f t="shared" si="333"/>
        <v>0</v>
      </c>
      <c r="EK52" s="31">
        <f t="shared" si="327"/>
        <v>3.0833333333333333E-3</v>
      </c>
      <c r="EL52" s="3">
        <f t="shared" si="334"/>
        <v>0</v>
      </c>
      <c r="EM52" s="3">
        <f t="shared" si="328"/>
        <v>0</v>
      </c>
      <c r="EO52" s="20" t="str">
        <f t="shared" si="329"/>
        <v>May 20</v>
      </c>
      <c r="EP52" s="3">
        <f t="shared" si="330"/>
        <v>0</v>
      </c>
      <c r="EQ52" s="3" t="s">
        <v>56</v>
      </c>
      <c r="ER52" s="3">
        <f t="shared" si="331"/>
        <v>0</v>
      </c>
      <c r="ES52" s="3">
        <f t="shared" si="335"/>
        <v>0</v>
      </c>
    </row>
    <row r="53" spans="1:156" x14ac:dyDescent="0.25">
      <c r="A53" s="9" t="s">
        <v>37</v>
      </c>
      <c r="B53" s="25" t="s">
        <v>1082</v>
      </c>
      <c r="R53" s="3">
        <f>R50-R51-R52</f>
        <v>81840.890000000072</v>
      </c>
      <c r="AC53" s="3" t="s">
        <v>459</v>
      </c>
      <c r="AD53" s="3">
        <f>SUM(S33:AD34)</f>
        <v>1288969.7599999998</v>
      </c>
      <c r="AO53" s="3" t="s">
        <v>459</v>
      </c>
      <c r="AP53" s="3">
        <f>SUM(AE33:AP34)</f>
        <v>1860165.7699999991</v>
      </c>
      <c r="BA53" s="3" t="s">
        <v>459</v>
      </c>
      <c r="BB53" s="3">
        <f>SUM(AQ33:BB34)</f>
        <v>2602072.5299999998</v>
      </c>
      <c r="BM53" s="3" t="s">
        <v>459</v>
      </c>
      <c r="BN53" s="3">
        <f>SUM(BC33:BN34)</f>
        <v>3567563.0699999994</v>
      </c>
      <c r="BY53" s="3" t="s">
        <v>459</v>
      </c>
      <c r="BZ53" s="3">
        <f>SUM(BO33:BZ34)</f>
        <v>4532895.3000000007</v>
      </c>
      <c r="CK53" s="3" t="s">
        <v>459</v>
      </c>
      <c r="CL53" s="3">
        <f>SUM(CA33:CL34)</f>
        <v>5498377.879999999</v>
      </c>
      <c r="CW53" s="3" t="s">
        <v>459</v>
      </c>
      <c r="CX53" s="3">
        <f>SUM(CM33:CX34)</f>
        <v>6463927.5600000024</v>
      </c>
      <c r="DI53" s="3" t="s">
        <v>459</v>
      </c>
      <c r="DJ53" s="3">
        <f>SUM(CY33:DJ34)</f>
        <v>7413867.6999999993</v>
      </c>
      <c r="DU53" s="3" t="s">
        <v>459</v>
      </c>
      <c r="DV53" s="3">
        <f>SUM(DK33:DV34)</f>
        <v>8485902.1900000013</v>
      </c>
      <c r="EC53" s="20" t="s">
        <v>215</v>
      </c>
      <c r="ED53" s="3">
        <f>ED52</f>
        <v>0</v>
      </c>
      <c r="EE53" s="31">
        <f t="shared" si="325"/>
        <v>3.3333333333333335E-3</v>
      </c>
      <c r="EF53" s="3">
        <f t="shared" si="332"/>
        <v>0</v>
      </c>
      <c r="EG53" s="3">
        <f t="shared" ref="EG53:EG59" si="336">ROUND(+EG52+EF53,0)</f>
        <v>0</v>
      </c>
      <c r="EI53" s="20" t="str">
        <f t="shared" si="326"/>
        <v>Jun 20</v>
      </c>
      <c r="EJ53" s="3">
        <f t="shared" si="333"/>
        <v>0</v>
      </c>
      <c r="EK53" s="31">
        <f t="shared" si="327"/>
        <v>3.0833333333333333E-3</v>
      </c>
      <c r="EL53" s="3">
        <f t="shared" si="334"/>
        <v>0</v>
      </c>
      <c r="EM53" s="3">
        <f t="shared" si="328"/>
        <v>0</v>
      </c>
      <c r="EO53" s="20" t="str">
        <f t="shared" si="329"/>
        <v>Jun 20</v>
      </c>
      <c r="EP53" s="3">
        <f t="shared" si="330"/>
        <v>0</v>
      </c>
      <c r="EQ53" s="3" t="s">
        <v>56</v>
      </c>
      <c r="ER53" s="3">
        <f t="shared" si="331"/>
        <v>0</v>
      </c>
      <c r="ES53" s="3">
        <f t="shared" si="335"/>
        <v>0</v>
      </c>
    </row>
    <row r="54" spans="1:156" x14ac:dyDescent="0.25">
      <c r="A54" s="9" t="s">
        <v>39</v>
      </c>
      <c r="B54" s="3" t="s">
        <v>1061</v>
      </c>
      <c r="AD54" s="3">
        <f>AD50-AD52-AD53</f>
        <v>727074.24000000022</v>
      </c>
      <c r="AP54" s="3">
        <f>AP50-AP52-AP53</f>
        <v>1120210.2300000009</v>
      </c>
      <c r="BB54" s="3">
        <f>BB50-BB52-BB53</f>
        <v>1388931.4700000002</v>
      </c>
      <c r="BN54" s="3">
        <f>BN50-BN52-BN53</f>
        <v>1847802.9300000006</v>
      </c>
      <c r="BZ54" s="3">
        <f>BZ50-BZ52-BZ53</f>
        <v>2290355.6999999993</v>
      </c>
      <c r="CL54" s="3">
        <f>CL50-CL52-CL53</f>
        <v>2716765.120000001</v>
      </c>
      <c r="CX54" s="3">
        <f>CX50-CX52-CX53</f>
        <v>3127108.4399999976</v>
      </c>
      <c r="DJ54" s="3">
        <f>DJ50-DJ52-DJ53</f>
        <v>3521212.3000000007</v>
      </c>
      <c r="DV54" s="3">
        <f>DV50-DV52-DV53</f>
        <v>3909099.8099999987</v>
      </c>
      <c r="EC54" s="20" t="s">
        <v>216</v>
      </c>
      <c r="ED54" s="3">
        <f t="shared" ref="ED54:ED59" si="337">ED53</f>
        <v>0</v>
      </c>
      <c r="EE54" s="31">
        <f t="shared" si="325"/>
        <v>3.3333333333333335E-3</v>
      </c>
      <c r="EF54" s="3">
        <f t="shared" si="332"/>
        <v>0</v>
      </c>
      <c r="EG54" s="3">
        <f t="shared" si="336"/>
        <v>0</v>
      </c>
      <c r="EI54" s="20" t="str">
        <f t="shared" si="326"/>
        <v>Jul 20</v>
      </c>
      <c r="EJ54" s="3">
        <f t="shared" si="333"/>
        <v>0</v>
      </c>
      <c r="EK54" s="31">
        <f t="shared" si="327"/>
        <v>3.0833333333333333E-3</v>
      </c>
      <c r="EL54" s="3">
        <f t="shared" si="334"/>
        <v>0</v>
      </c>
      <c r="EM54" s="3">
        <f t="shared" si="328"/>
        <v>0</v>
      </c>
      <c r="EO54" s="20" t="str">
        <f t="shared" si="329"/>
        <v>Jul 20</v>
      </c>
      <c r="EP54" s="3">
        <f t="shared" si="330"/>
        <v>0</v>
      </c>
      <c r="EQ54" s="3" t="s">
        <v>56</v>
      </c>
      <c r="ER54" s="3">
        <f t="shared" si="331"/>
        <v>0</v>
      </c>
      <c r="ES54" s="3">
        <f t="shared" si="335"/>
        <v>0</v>
      </c>
    </row>
    <row r="55" spans="1:156" x14ac:dyDescent="0.25">
      <c r="A55" s="9" t="s">
        <v>42</v>
      </c>
      <c r="B55" s="3" t="s">
        <v>1062</v>
      </c>
      <c r="EC55" s="20" t="s">
        <v>217</v>
      </c>
      <c r="ED55" s="3">
        <f t="shared" si="337"/>
        <v>0</v>
      </c>
      <c r="EE55" s="31">
        <f t="shared" si="325"/>
        <v>3.3333333333333335E-3</v>
      </c>
      <c r="EF55" s="3">
        <f t="shared" si="332"/>
        <v>0</v>
      </c>
      <c r="EG55" s="3">
        <f t="shared" si="336"/>
        <v>0</v>
      </c>
      <c r="EI55" s="20" t="str">
        <f t="shared" si="326"/>
        <v>Aug 20</v>
      </c>
      <c r="EJ55" s="3">
        <f t="shared" si="333"/>
        <v>0</v>
      </c>
      <c r="EK55" s="31">
        <f t="shared" si="327"/>
        <v>3.0833333333333333E-3</v>
      </c>
      <c r="EL55" s="3">
        <f t="shared" si="334"/>
        <v>0</v>
      </c>
      <c r="EM55" s="3">
        <f t="shared" si="328"/>
        <v>0</v>
      </c>
      <c r="EO55" s="20" t="str">
        <f t="shared" si="329"/>
        <v>Aug 20</v>
      </c>
      <c r="EP55" s="3">
        <f t="shared" si="330"/>
        <v>0</v>
      </c>
      <c r="EQ55" s="3" t="s">
        <v>56</v>
      </c>
      <c r="ER55" s="3">
        <f t="shared" si="331"/>
        <v>0</v>
      </c>
      <c r="ES55" s="3">
        <f t="shared" si="335"/>
        <v>0</v>
      </c>
    </row>
    <row r="56" spans="1:156" x14ac:dyDescent="0.25">
      <c r="A56" s="32" t="s">
        <v>58</v>
      </c>
      <c r="B56" s="3" t="s">
        <v>660</v>
      </c>
      <c r="EC56" s="20" t="s">
        <v>218</v>
      </c>
      <c r="ED56" s="3">
        <f t="shared" si="337"/>
        <v>0</v>
      </c>
      <c r="EE56" s="31">
        <f t="shared" si="325"/>
        <v>3.3333333333333335E-3</v>
      </c>
      <c r="EF56" s="3">
        <f t="shared" si="332"/>
        <v>0</v>
      </c>
      <c r="EG56" s="3">
        <f t="shared" si="336"/>
        <v>0</v>
      </c>
      <c r="EI56" s="20" t="str">
        <f t="shared" si="326"/>
        <v>Sep 20</v>
      </c>
      <c r="EJ56" s="3">
        <f t="shared" si="333"/>
        <v>0</v>
      </c>
      <c r="EK56" s="31">
        <f t="shared" si="327"/>
        <v>3.0833333333333333E-3</v>
      </c>
      <c r="EL56" s="3">
        <f t="shared" si="334"/>
        <v>0</v>
      </c>
      <c r="EM56" s="3">
        <f t="shared" si="328"/>
        <v>0</v>
      </c>
      <c r="EO56" s="20" t="str">
        <f t="shared" si="329"/>
        <v>Sep 20</v>
      </c>
      <c r="EP56" s="3">
        <f t="shared" si="330"/>
        <v>0</v>
      </c>
      <c r="EQ56" s="3" t="s">
        <v>56</v>
      </c>
      <c r="ER56" s="3">
        <f t="shared" si="331"/>
        <v>0</v>
      </c>
      <c r="ES56" s="3">
        <f t="shared" si="335"/>
        <v>0</v>
      </c>
    </row>
    <row r="57" spans="1:156" x14ac:dyDescent="0.25">
      <c r="A57" s="32" t="s">
        <v>59</v>
      </c>
      <c r="B57" s="3" t="s">
        <v>38</v>
      </c>
      <c r="EC57" s="20" t="s">
        <v>219</v>
      </c>
      <c r="ED57" s="3">
        <f t="shared" si="337"/>
        <v>0</v>
      </c>
      <c r="EE57" s="31">
        <f t="shared" si="325"/>
        <v>3.3333333333333335E-3</v>
      </c>
      <c r="EF57" s="3">
        <f t="shared" si="332"/>
        <v>0</v>
      </c>
      <c r="EG57" s="3">
        <f t="shared" si="336"/>
        <v>0</v>
      </c>
      <c r="EI57" s="20" t="str">
        <f t="shared" si="326"/>
        <v>Oct 20</v>
      </c>
      <c r="EJ57" s="3">
        <f t="shared" si="333"/>
        <v>0</v>
      </c>
      <c r="EK57" s="31">
        <f t="shared" si="327"/>
        <v>3.0833333333333333E-3</v>
      </c>
      <c r="EL57" s="3">
        <f t="shared" si="334"/>
        <v>0</v>
      </c>
      <c r="EM57" s="3">
        <f t="shared" si="328"/>
        <v>0</v>
      </c>
      <c r="EO57" s="20" t="str">
        <f t="shared" si="329"/>
        <v>Oct 20</v>
      </c>
      <c r="EP57" s="3">
        <f t="shared" si="330"/>
        <v>0</v>
      </c>
      <c r="EQ57" s="3" t="s">
        <v>56</v>
      </c>
      <c r="ER57" s="3">
        <f t="shared" si="331"/>
        <v>0</v>
      </c>
      <c r="ES57" s="3">
        <f t="shared" si="335"/>
        <v>0</v>
      </c>
    </row>
    <row r="58" spans="1:156" x14ac:dyDescent="0.25">
      <c r="A58" s="32" t="s">
        <v>661</v>
      </c>
      <c r="B58" s="3" t="s">
        <v>40</v>
      </c>
      <c r="EC58" s="20" t="s">
        <v>220</v>
      </c>
      <c r="ED58" s="3">
        <f t="shared" si="337"/>
        <v>0</v>
      </c>
      <c r="EE58" s="31">
        <f t="shared" si="325"/>
        <v>3.3333333333333335E-3</v>
      </c>
      <c r="EF58" s="3">
        <f t="shared" si="332"/>
        <v>0</v>
      </c>
      <c r="EG58" s="3">
        <f t="shared" si="336"/>
        <v>0</v>
      </c>
      <c r="EI58" s="20" t="str">
        <f t="shared" si="326"/>
        <v>Nov 20</v>
      </c>
      <c r="EJ58" s="3">
        <f t="shared" si="333"/>
        <v>0</v>
      </c>
      <c r="EK58" s="31">
        <f t="shared" si="327"/>
        <v>3.0833333333333333E-3</v>
      </c>
      <c r="EL58" s="3">
        <f t="shared" si="334"/>
        <v>0</v>
      </c>
      <c r="EM58" s="3">
        <f t="shared" si="328"/>
        <v>0</v>
      </c>
      <c r="EO58" s="20" t="str">
        <f t="shared" si="329"/>
        <v>Nov 20</v>
      </c>
      <c r="EP58" s="3">
        <f t="shared" si="330"/>
        <v>0</v>
      </c>
      <c r="EQ58" s="3" t="s">
        <v>56</v>
      </c>
      <c r="ER58" s="3">
        <f t="shared" si="331"/>
        <v>0</v>
      </c>
      <c r="ES58" s="3">
        <f t="shared" si="335"/>
        <v>0</v>
      </c>
    </row>
    <row r="59" spans="1:156" x14ac:dyDescent="0.25">
      <c r="EC59" s="20" t="s">
        <v>221</v>
      </c>
      <c r="ED59" s="3">
        <f t="shared" si="337"/>
        <v>0</v>
      </c>
      <c r="EE59" s="31">
        <f t="shared" si="325"/>
        <v>3.3333333333333335E-3</v>
      </c>
      <c r="EF59" s="3">
        <f t="shared" si="332"/>
        <v>0</v>
      </c>
      <c r="EG59" s="3">
        <f t="shared" si="336"/>
        <v>0</v>
      </c>
      <c r="EI59" s="20" t="str">
        <f t="shared" si="326"/>
        <v>Dec 20</v>
      </c>
      <c r="EJ59" s="3">
        <f t="shared" si="333"/>
        <v>0</v>
      </c>
      <c r="EK59" s="31">
        <f t="shared" si="327"/>
        <v>3.0833333333333333E-3</v>
      </c>
      <c r="EL59" s="3">
        <f t="shared" si="334"/>
        <v>0</v>
      </c>
      <c r="EM59" s="3">
        <f t="shared" si="328"/>
        <v>0</v>
      </c>
      <c r="EO59" s="20" t="str">
        <f t="shared" si="329"/>
        <v>Dec 20</v>
      </c>
      <c r="EP59" s="3">
        <f t="shared" si="330"/>
        <v>0</v>
      </c>
      <c r="EQ59" s="3" t="s">
        <v>56</v>
      </c>
      <c r="ER59" s="3">
        <f t="shared" si="331"/>
        <v>0</v>
      </c>
      <c r="ES59" s="3">
        <f t="shared" si="335"/>
        <v>0</v>
      </c>
      <c r="EU59" s="40">
        <f>EP59-EP46</f>
        <v>0</v>
      </c>
      <c r="EV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338">EP60</f>
        <v>Oct Y4</v>
      </c>
      <c r="EE60" s="40" t="e">
        <f t="shared" ref="EE60:EE62" si="339">EK60+EQ60+EW60</f>
        <v>#REF!</v>
      </c>
      <c r="EF60" s="31" t="s">
        <v>56</v>
      </c>
      <c r="EG60" s="40">
        <f t="shared" ref="EG60:EH62" si="340">EM60+ES60+EY60</f>
        <v>0</v>
      </c>
      <c r="EH60" s="40">
        <f t="shared" si="340"/>
        <v>0</v>
      </c>
      <c r="EJ60" s="20" t="s">
        <v>350</v>
      </c>
      <c r="EK60" s="40" t="e">
        <f>IF(#REF!="monthly",#REF!/12,0)+EK57</f>
        <v>#REF!</v>
      </c>
      <c r="EL60" s="73">
        <f t="shared" ref="EL60:EL62" si="341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342">EJ60</f>
        <v>Oct Y4</v>
      </c>
      <c r="EQ60" s="40" t="e">
        <f>IF(#REF!="monthly",#REF!/12,0)+EQ57</f>
        <v>#REF!</v>
      </c>
      <c r="ER60" s="73">
        <f t="shared" ref="ER60:ER62" si="343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344">EP60</f>
        <v>Oct Y4</v>
      </c>
      <c r="EW60" s="40" t="e">
        <f>IF(#REF!="monthly",#REF!/12,0)+EW57</f>
        <v>#REF!</v>
      </c>
      <c r="EX60" s="73">
        <f t="shared" ref="EX60:EX62" si="345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338"/>
        <v>Nov Y4</v>
      </c>
      <c r="EE61" s="40" t="e">
        <f t="shared" si="339"/>
        <v>#REF!</v>
      </c>
      <c r="EF61" s="31" t="s">
        <v>56</v>
      </c>
      <c r="EG61" s="40" t="e">
        <f t="shared" si="340"/>
        <v>#REF!</v>
      </c>
      <c r="EH61" s="40" t="e">
        <f t="shared" si="340"/>
        <v>#REF!</v>
      </c>
      <c r="EJ61" s="20" t="s">
        <v>351</v>
      </c>
      <c r="EK61" s="40" t="e">
        <f>IF(#REF!="monthly",#REF!/12,0)+EK60</f>
        <v>#REF!</v>
      </c>
      <c r="EL61" s="73">
        <f t="shared" si="341"/>
        <v>0</v>
      </c>
      <c r="EM61" s="40" t="e">
        <f t="shared" ref="EM61:EM62" si="346">ROUND((EK60*EL61),0)</f>
        <v>#REF!</v>
      </c>
      <c r="EN61" s="40" t="e">
        <f t="shared" ref="EN61:EN62" si="347">ROUND(+EN60+EM61,0)</f>
        <v>#REF!</v>
      </c>
      <c r="EP61" s="20" t="str">
        <f t="shared" si="342"/>
        <v>Nov Y4</v>
      </c>
      <c r="EQ61" s="40" t="e">
        <f>IF(#REF!="monthly",#REF!/12,0)+EQ60</f>
        <v>#REF!</v>
      </c>
      <c r="ER61" s="73">
        <f t="shared" si="343"/>
        <v>0</v>
      </c>
      <c r="ES61" s="40" t="e">
        <f t="shared" ref="ES61:ES62" si="348">ROUND((EQ60*ER61),0)</f>
        <v>#REF!</v>
      </c>
      <c r="ET61" s="40" t="e">
        <f t="shared" ref="ET61:ET62" si="349">ROUND(+ET60+ES61,0)</f>
        <v>#REF!</v>
      </c>
      <c r="EV61" s="20" t="str">
        <f t="shared" si="344"/>
        <v>Nov Y4</v>
      </c>
      <c r="EW61" s="40" t="e">
        <f>IF(#REF!="monthly",#REF!/12,0)+EW60</f>
        <v>#REF!</v>
      </c>
      <c r="EX61" s="73">
        <f t="shared" si="345"/>
        <v>0</v>
      </c>
      <c r="EY61" s="40" t="e">
        <f t="shared" ref="EY61:EY62" si="350">ROUND((EW60*EX61),0)</f>
        <v>#REF!</v>
      </c>
      <c r="EZ61" s="40" t="e">
        <f t="shared" ref="EZ61:EZ62" si="351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338"/>
        <v>Dec Y4</v>
      </c>
      <c r="EE62" s="40" t="e">
        <f t="shared" si="339"/>
        <v>#REF!</v>
      </c>
      <c r="EF62" s="31" t="s">
        <v>56</v>
      </c>
      <c r="EG62" s="40" t="e">
        <f t="shared" si="340"/>
        <v>#REF!</v>
      </c>
      <c r="EH62" s="40" t="e">
        <f t="shared" si="340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341"/>
        <v>0</v>
      </c>
      <c r="EM62" s="40" t="e">
        <f t="shared" si="346"/>
        <v>#REF!</v>
      </c>
      <c r="EN62" s="40" t="e">
        <f t="shared" si="347"/>
        <v>#REF!</v>
      </c>
      <c r="EP62" s="20" t="str">
        <f t="shared" si="342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343"/>
        <v>0</v>
      </c>
      <c r="ES62" s="40" t="e">
        <f t="shared" si="348"/>
        <v>#REF!</v>
      </c>
      <c r="ET62" s="40" t="e">
        <f t="shared" si="349"/>
        <v>#REF!</v>
      </c>
      <c r="EV62" s="20" t="str">
        <f t="shared" si="344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345"/>
        <v>0</v>
      </c>
      <c r="EY62" s="40" t="e">
        <f t="shared" si="350"/>
        <v>#REF!</v>
      </c>
      <c r="EZ62" s="40" t="e">
        <f t="shared" si="351"/>
        <v>#REF!</v>
      </c>
    </row>
    <row r="63" spans="1:156" x14ac:dyDescent="0.25">
      <c r="EC63" s="20" t="s">
        <v>222</v>
      </c>
      <c r="ED63" s="3" t="str">
        <f>ED62</f>
        <v>Dec Y4</v>
      </c>
      <c r="EE63" s="31">
        <f t="shared" ref="EE63:EE72" si="352">0.04/12</f>
        <v>3.3333333333333335E-3</v>
      </c>
      <c r="EF63" s="3">
        <f t="shared" ref="EF63:EF72" si="353">ROUND((ED62*EE63),0)</f>
        <v>0</v>
      </c>
      <c r="EG63" s="3" t="e">
        <f>ROUND(+EG62+EF63,0)</f>
        <v>#REF!</v>
      </c>
      <c r="EI63" s="20" t="str">
        <f t="shared" ref="EI63:EI72" si="354">EC63</f>
        <v>Mar 21</v>
      </c>
      <c r="EJ63" s="3" t="str">
        <f t="shared" ref="EJ63:EJ72" si="355">EJ62</f>
        <v>Dec Y4</v>
      </c>
      <c r="EK63" s="31">
        <f t="shared" ref="EK63:EK72" si="356">0.037/12</f>
        <v>3.0833333333333333E-3</v>
      </c>
      <c r="EL63" s="3">
        <f t="shared" ref="EL63:EL72" si="357">ROUND((EJ62*EK63),0)</f>
        <v>0</v>
      </c>
      <c r="EM63" s="3" t="e">
        <f t="shared" ref="EM63:EM72" si="358">ROUND(+EM62+EL63,0)</f>
        <v>#REF!</v>
      </c>
      <c r="EO63" s="20" t="str">
        <f t="shared" ref="EO63:EO72" si="359">EI63</f>
        <v>Mar 21</v>
      </c>
      <c r="EP63" s="3">
        <f t="shared" ref="EP63:EP72" si="360">ED63+EJ63</f>
        <v>0</v>
      </c>
      <c r="EQ63" s="3" t="s">
        <v>56</v>
      </c>
      <c r="ER63" s="3">
        <f t="shared" ref="ER63:ER72" si="361">EL63+EF63</f>
        <v>0</v>
      </c>
      <c r="ES63" s="3" t="e">
        <f t="shared" ref="ES63:ES72" si="362">EM63+EG63</f>
        <v>#REF!</v>
      </c>
    </row>
    <row r="64" spans="1:156" x14ac:dyDescent="0.25">
      <c r="EC64" s="20" t="s">
        <v>223</v>
      </c>
      <c r="ED64" s="3" t="str">
        <f>ED63</f>
        <v>Dec Y4</v>
      </c>
      <c r="EE64" s="31">
        <f t="shared" si="352"/>
        <v>3.3333333333333335E-3</v>
      </c>
      <c r="EF64" s="3">
        <f t="shared" si="353"/>
        <v>0</v>
      </c>
      <c r="EG64" s="3" t="e">
        <f>ROUND(+EG63+EF64,0)</f>
        <v>#REF!</v>
      </c>
      <c r="EI64" s="20" t="str">
        <f t="shared" si="354"/>
        <v>Apr 21</v>
      </c>
      <c r="EJ64" s="3" t="str">
        <f t="shared" si="355"/>
        <v>Dec Y4</v>
      </c>
      <c r="EK64" s="31">
        <f t="shared" si="356"/>
        <v>3.0833333333333333E-3</v>
      </c>
      <c r="EL64" s="3">
        <f t="shared" si="357"/>
        <v>0</v>
      </c>
      <c r="EM64" s="3" t="e">
        <f t="shared" si="358"/>
        <v>#REF!</v>
      </c>
      <c r="EO64" s="20" t="str">
        <f t="shared" si="359"/>
        <v>Apr 21</v>
      </c>
      <c r="EP64" s="3">
        <f t="shared" si="360"/>
        <v>0</v>
      </c>
      <c r="EQ64" s="3" t="s">
        <v>56</v>
      </c>
      <c r="ER64" s="3">
        <f t="shared" si="361"/>
        <v>0</v>
      </c>
      <c r="ES64" s="3" t="e">
        <f t="shared" si="362"/>
        <v>#REF!</v>
      </c>
    </row>
    <row r="65" spans="133:152" x14ac:dyDescent="0.25">
      <c r="EC65" s="20" t="s">
        <v>224</v>
      </c>
      <c r="ED65" s="3" t="str">
        <f>ED64</f>
        <v>Dec Y4</v>
      </c>
      <c r="EE65" s="31">
        <f t="shared" si="352"/>
        <v>3.3333333333333335E-3</v>
      </c>
      <c r="EF65" s="3">
        <f t="shared" si="353"/>
        <v>0</v>
      </c>
      <c r="EG65" s="3" t="e">
        <f>ROUND(+EG64+EF65,0)</f>
        <v>#REF!</v>
      </c>
      <c r="EI65" s="20" t="str">
        <f t="shared" si="354"/>
        <v>May 21</v>
      </c>
      <c r="EJ65" s="3" t="str">
        <f t="shared" si="355"/>
        <v>Dec Y4</v>
      </c>
      <c r="EK65" s="31">
        <f t="shared" si="356"/>
        <v>3.0833333333333333E-3</v>
      </c>
      <c r="EL65" s="3">
        <f t="shared" si="357"/>
        <v>0</v>
      </c>
      <c r="EM65" s="3" t="e">
        <f t="shared" si="358"/>
        <v>#REF!</v>
      </c>
      <c r="EO65" s="20" t="str">
        <f t="shared" si="359"/>
        <v>May 21</v>
      </c>
      <c r="EP65" s="3">
        <f t="shared" si="360"/>
        <v>0</v>
      </c>
      <c r="EQ65" s="3" t="s">
        <v>56</v>
      </c>
      <c r="ER65" s="3">
        <f t="shared" si="361"/>
        <v>0</v>
      </c>
      <c r="ES65" s="3" t="e">
        <f t="shared" si="362"/>
        <v>#REF!</v>
      </c>
    </row>
    <row r="66" spans="133:152" x14ac:dyDescent="0.25">
      <c r="EC66" s="20" t="s">
        <v>225</v>
      </c>
      <c r="ED66" s="3" t="str">
        <f>ED65</f>
        <v>Dec Y4</v>
      </c>
      <c r="EE66" s="31">
        <f t="shared" si="352"/>
        <v>3.3333333333333335E-3</v>
      </c>
      <c r="EF66" s="3">
        <f t="shared" si="353"/>
        <v>0</v>
      </c>
      <c r="EG66" s="3" t="e">
        <f t="shared" ref="EG66:EG72" si="363">ROUND(+EG65+EF66,0)</f>
        <v>#REF!</v>
      </c>
      <c r="EI66" s="20" t="str">
        <f t="shared" si="354"/>
        <v>Jun 21</v>
      </c>
      <c r="EJ66" s="3" t="str">
        <f t="shared" si="355"/>
        <v>Dec Y4</v>
      </c>
      <c r="EK66" s="31">
        <f t="shared" si="356"/>
        <v>3.0833333333333333E-3</v>
      </c>
      <c r="EL66" s="3">
        <f t="shared" si="357"/>
        <v>0</v>
      </c>
      <c r="EM66" s="3" t="e">
        <f t="shared" si="358"/>
        <v>#REF!</v>
      </c>
      <c r="EO66" s="20" t="str">
        <f t="shared" si="359"/>
        <v>Jun 21</v>
      </c>
      <c r="EP66" s="3">
        <f t="shared" si="360"/>
        <v>0</v>
      </c>
      <c r="EQ66" s="3" t="s">
        <v>56</v>
      </c>
      <c r="ER66" s="3">
        <f t="shared" si="361"/>
        <v>0</v>
      </c>
      <c r="ES66" s="3" t="e">
        <f t="shared" si="362"/>
        <v>#REF!</v>
      </c>
    </row>
    <row r="67" spans="133:152" x14ac:dyDescent="0.25">
      <c r="EC67" s="20" t="s">
        <v>226</v>
      </c>
      <c r="ED67" s="3" t="str">
        <f t="shared" ref="ED67:ED72" si="364">ED66</f>
        <v>Dec Y4</v>
      </c>
      <c r="EE67" s="31">
        <f t="shared" si="352"/>
        <v>3.3333333333333335E-3</v>
      </c>
      <c r="EF67" s="3">
        <f t="shared" si="353"/>
        <v>0</v>
      </c>
      <c r="EG67" s="3" t="e">
        <f t="shared" si="363"/>
        <v>#REF!</v>
      </c>
      <c r="EI67" s="20" t="str">
        <f t="shared" si="354"/>
        <v>Jul 21</v>
      </c>
      <c r="EJ67" s="3" t="str">
        <f t="shared" si="355"/>
        <v>Dec Y4</v>
      </c>
      <c r="EK67" s="31">
        <f t="shared" si="356"/>
        <v>3.0833333333333333E-3</v>
      </c>
      <c r="EL67" s="3">
        <f t="shared" si="357"/>
        <v>0</v>
      </c>
      <c r="EM67" s="3" t="e">
        <f t="shared" si="358"/>
        <v>#REF!</v>
      </c>
      <c r="EO67" s="20" t="str">
        <f t="shared" si="359"/>
        <v>Jul 21</v>
      </c>
      <c r="EP67" s="3">
        <f t="shared" si="360"/>
        <v>0</v>
      </c>
      <c r="EQ67" s="3" t="s">
        <v>56</v>
      </c>
      <c r="ER67" s="3">
        <f t="shared" si="361"/>
        <v>0</v>
      </c>
      <c r="ES67" s="3" t="e">
        <f t="shared" si="362"/>
        <v>#REF!</v>
      </c>
    </row>
    <row r="68" spans="133:152" x14ac:dyDescent="0.25">
      <c r="EC68" s="20" t="s">
        <v>227</v>
      </c>
      <c r="ED68" s="3" t="str">
        <f t="shared" si="364"/>
        <v>Dec Y4</v>
      </c>
      <c r="EE68" s="31">
        <f t="shared" si="352"/>
        <v>3.3333333333333335E-3</v>
      </c>
      <c r="EF68" s="3">
        <f t="shared" si="353"/>
        <v>0</v>
      </c>
      <c r="EG68" s="3" t="e">
        <f t="shared" si="363"/>
        <v>#REF!</v>
      </c>
      <c r="EI68" s="20" t="str">
        <f t="shared" si="354"/>
        <v>Aug 21</v>
      </c>
      <c r="EJ68" s="3" t="str">
        <f t="shared" si="355"/>
        <v>Dec Y4</v>
      </c>
      <c r="EK68" s="31">
        <f t="shared" si="356"/>
        <v>3.0833333333333333E-3</v>
      </c>
      <c r="EL68" s="3">
        <f t="shared" si="357"/>
        <v>0</v>
      </c>
      <c r="EM68" s="3" t="e">
        <f t="shared" si="358"/>
        <v>#REF!</v>
      </c>
      <c r="EO68" s="20" t="str">
        <f t="shared" si="359"/>
        <v>Aug 21</v>
      </c>
      <c r="EP68" s="3">
        <f t="shared" si="360"/>
        <v>0</v>
      </c>
      <c r="EQ68" s="3" t="s">
        <v>56</v>
      </c>
      <c r="ER68" s="3">
        <f t="shared" si="361"/>
        <v>0</v>
      </c>
      <c r="ES68" s="3" t="e">
        <f t="shared" si="362"/>
        <v>#REF!</v>
      </c>
    </row>
    <row r="69" spans="133:152" x14ac:dyDescent="0.25">
      <c r="EC69" s="20" t="s">
        <v>228</v>
      </c>
      <c r="ED69" s="3" t="str">
        <f t="shared" si="364"/>
        <v>Dec Y4</v>
      </c>
      <c r="EE69" s="31">
        <f t="shared" si="352"/>
        <v>3.3333333333333335E-3</v>
      </c>
      <c r="EF69" s="3">
        <f t="shared" si="353"/>
        <v>0</v>
      </c>
      <c r="EG69" s="3" t="e">
        <f t="shared" si="363"/>
        <v>#REF!</v>
      </c>
      <c r="EI69" s="20" t="str">
        <f t="shared" si="354"/>
        <v>Sep 21</v>
      </c>
      <c r="EJ69" s="3" t="str">
        <f t="shared" si="355"/>
        <v>Dec Y4</v>
      </c>
      <c r="EK69" s="31">
        <f t="shared" si="356"/>
        <v>3.0833333333333333E-3</v>
      </c>
      <c r="EL69" s="3">
        <f t="shared" si="357"/>
        <v>0</v>
      </c>
      <c r="EM69" s="3" t="e">
        <f t="shared" si="358"/>
        <v>#REF!</v>
      </c>
      <c r="EO69" s="20" t="str">
        <f t="shared" si="359"/>
        <v>Sep 21</v>
      </c>
      <c r="EP69" s="3">
        <f t="shared" si="360"/>
        <v>0</v>
      </c>
      <c r="EQ69" s="3" t="s">
        <v>56</v>
      </c>
      <c r="ER69" s="3">
        <f t="shared" si="361"/>
        <v>0</v>
      </c>
      <c r="ES69" s="3" t="e">
        <f t="shared" si="362"/>
        <v>#REF!</v>
      </c>
    </row>
    <row r="70" spans="133:152" x14ac:dyDescent="0.25">
      <c r="EC70" s="20" t="s">
        <v>229</v>
      </c>
      <c r="ED70" s="3" t="str">
        <f t="shared" si="364"/>
        <v>Dec Y4</v>
      </c>
      <c r="EE70" s="31">
        <f t="shared" si="352"/>
        <v>3.3333333333333335E-3</v>
      </c>
      <c r="EF70" s="3">
        <f t="shared" si="353"/>
        <v>0</v>
      </c>
      <c r="EG70" s="3" t="e">
        <f t="shared" si="363"/>
        <v>#REF!</v>
      </c>
      <c r="EI70" s="20" t="str">
        <f t="shared" si="354"/>
        <v>Oct 21</v>
      </c>
      <c r="EJ70" s="3" t="str">
        <f t="shared" si="355"/>
        <v>Dec Y4</v>
      </c>
      <c r="EK70" s="31">
        <f t="shared" si="356"/>
        <v>3.0833333333333333E-3</v>
      </c>
      <c r="EL70" s="3">
        <f t="shared" si="357"/>
        <v>0</v>
      </c>
      <c r="EM70" s="3" t="e">
        <f t="shared" si="358"/>
        <v>#REF!</v>
      </c>
      <c r="EO70" s="20" t="str">
        <f t="shared" si="359"/>
        <v>Oct 21</v>
      </c>
      <c r="EP70" s="3">
        <f t="shared" si="360"/>
        <v>0</v>
      </c>
      <c r="EQ70" s="3" t="s">
        <v>56</v>
      </c>
      <c r="ER70" s="3">
        <f t="shared" si="361"/>
        <v>0</v>
      </c>
      <c r="ES70" s="3" t="e">
        <f t="shared" si="362"/>
        <v>#REF!</v>
      </c>
    </row>
    <row r="71" spans="133:152" x14ac:dyDescent="0.25">
      <c r="EC71" s="20" t="s">
        <v>230</v>
      </c>
      <c r="ED71" s="3" t="str">
        <f t="shared" si="364"/>
        <v>Dec Y4</v>
      </c>
      <c r="EE71" s="31">
        <f t="shared" si="352"/>
        <v>3.3333333333333335E-3</v>
      </c>
      <c r="EF71" s="3">
        <f t="shared" si="353"/>
        <v>0</v>
      </c>
      <c r="EG71" s="3" t="e">
        <f t="shared" si="363"/>
        <v>#REF!</v>
      </c>
      <c r="EI71" s="20" t="str">
        <f t="shared" si="354"/>
        <v>Nov 21</v>
      </c>
      <c r="EJ71" s="3" t="str">
        <f t="shared" si="355"/>
        <v>Dec Y4</v>
      </c>
      <c r="EK71" s="31">
        <f t="shared" si="356"/>
        <v>3.0833333333333333E-3</v>
      </c>
      <c r="EL71" s="3">
        <f t="shared" si="357"/>
        <v>0</v>
      </c>
      <c r="EM71" s="3" t="e">
        <f t="shared" si="358"/>
        <v>#REF!</v>
      </c>
      <c r="EO71" s="20" t="str">
        <f t="shared" si="359"/>
        <v>Nov 21</v>
      </c>
      <c r="EP71" s="3">
        <f t="shared" si="360"/>
        <v>0</v>
      </c>
      <c r="EQ71" s="3" t="s">
        <v>56</v>
      </c>
      <c r="ER71" s="3">
        <f t="shared" si="361"/>
        <v>0</v>
      </c>
      <c r="ES71" s="3" t="e">
        <f t="shared" si="362"/>
        <v>#REF!</v>
      </c>
    </row>
    <row r="72" spans="133:152" x14ac:dyDescent="0.25">
      <c r="EC72" s="20" t="s">
        <v>231</v>
      </c>
      <c r="ED72" s="3" t="str">
        <f t="shared" si="364"/>
        <v>Dec Y4</v>
      </c>
      <c r="EE72" s="31">
        <f t="shared" si="352"/>
        <v>3.3333333333333335E-3</v>
      </c>
      <c r="EF72" s="3">
        <f t="shared" si="353"/>
        <v>0</v>
      </c>
      <c r="EG72" s="3" t="e">
        <f t="shared" si="363"/>
        <v>#REF!</v>
      </c>
      <c r="EI72" s="20" t="str">
        <f t="shared" si="354"/>
        <v>Dec 21</v>
      </c>
      <c r="EJ72" s="3" t="str">
        <f t="shared" si="355"/>
        <v>Dec Y4</v>
      </c>
      <c r="EK72" s="31">
        <f t="shared" si="356"/>
        <v>3.0833333333333333E-3</v>
      </c>
      <c r="EL72" s="3">
        <f t="shared" si="357"/>
        <v>0</v>
      </c>
      <c r="EM72" s="3" t="e">
        <f t="shared" si="358"/>
        <v>#REF!</v>
      </c>
      <c r="EO72" s="20" t="str">
        <f t="shared" si="359"/>
        <v>Dec 21</v>
      </c>
      <c r="EP72" s="3">
        <f t="shared" si="360"/>
        <v>0</v>
      </c>
      <c r="EQ72" s="3" t="s">
        <v>56</v>
      </c>
      <c r="ER72" s="3">
        <f t="shared" si="361"/>
        <v>0</v>
      </c>
      <c r="ES72" s="3" t="e">
        <f t="shared" si="362"/>
        <v>#REF!</v>
      </c>
      <c r="EU72" s="40">
        <f>EP72-EP59</f>
        <v>0</v>
      </c>
      <c r="EV72" s="3" t="s">
        <v>165</v>
      </c>
    </row>
    <row r="73" spans="133:152" x14ac:dyDescent="0.25">
      <c r="EU73" s="40" t="e">
        <f>ES72-ES59</f>
        <v>#REF!</v>
      </c>
      <c r="EV73" s="3" t="s">
        <v>164</v>
      </c>
    </row>
    <row r="74" spans="133:152" x14ac:dyDescent="0.25">
      <c r="EC74" s="20" t="s">
        <v>233</v>
      </c>
      <c r="ED74" s="3" t="str">
        <f>ED72</f>
        <v>Dec Y4</v>
      </c>
      <c r="EE74" s="31">
        <f>0.04/12</f>
        <v>3.3333333333333335E-3</v>
      </c>
      <c r="EF74" s="3">
        <f>ROUND((ED72*EE74),0)</f>
        <v>0</v>
      </c>
      <c r="EG74" s="3" t="e">
        <f>ROUND(+EG72+EF74,0)</f>
        <v>#REF!</v>
      </c>
      <c r="EI74" s="20" t="str">
        <f>EC74</f>
        <v>Jan 22</v>
      </c>
      <c r="EJ74" s="3" t="str">
        <f>EJ72</f>
        <v>Dec Y4</v>
      </c>
      <c r="EK74" s="31">
        <f>0.037/12</f>
        <v>3.0833333333333333E-3</v>
      </c>
      <c r="EL74" s="3">
        <f>ROUND((EJ72*EK74),0)</f>
        <v>0</v>
      </c>
      <c r="EM74" s="3" t="e">
        <f>ROUND(+EM72+EL74,0)</f>
        <v>#REF!</v>
      </c>
      <c r="EO74" s="20" t="str">
        <f>EI74</f>
        <v>Jan 22</v>
      </c>
      <c r="EP74" s="3">
        <f>ED74+EJ74</f>
        <v>0</v>
      </c>
      <c r="EQ74" s="3" t="s">
        <v>56</v>
      </c>
      <c r="ER74" s="3">
        <f>EL74+EF74</f>
        <v>0</v>
      </c>
      <c r="ES74" s="3" t="e">
        <f>ES72+ER74</f>
        <v>#REF!</v>
      </c>
    </row>
    <row r="75" spans="133:152" x14ac:dyDescent="0.25">
      <c r="EC75" s="20" t="s">
        <v>234</v>
      </c>
      <c r="ED75" s="3" t="str">
        <f>ED74</f>
        <v>Dec Y4</v>
      </c>
      <c r="EE75" s="31">
        <f t="shared" ref="EE75:EE85" si="365">0.04/12</f>
        <v>3.3333333333333335E-3</v>
      </c>
      <c r="EF75" s="3">
        <f>ROUND((ED74*EE75),0)</f>
        <v>0</v>
      </c>
      <c r="EG75" s="3" t="e">
        <f>ROUND(+EG74+EF75,0)</f>
        <v>#REF!</v>
      </c>
      <c r="EI75" s="20" t="str">
        <f t="shared" ref="EI75:EI85" si="366">EC75</f>
        <v>Feb 22</v>
      </c>
      <c r="EJ75" s="3" t="str">
        <f>EJ74</f>
        <v>Dec Y4</v>
      </c>
      <c r="EK75" s="31">
        <f t="shared" ref="EK75:EK85" si="367">0.037/12</f>
        <v>3.0833333333333333E-3</v>
      </c>
      <c r="EL75" s="3">
        <f>ROUND((EJ74*EK75),0)</f>
        <v>0</v>
      </c>
      <c r="EM75" s="3" t="e">
        <f t="shared" ref="EM75:EM85" si="368">ROUND(+EM74+EL75,0)</f>
        <v>#REF!</v>
      </c>
      <c r="EO75" s="20" t="str">
        <f t="shared" ref="EO75:EO85" si="369">EI75</f>
        <v>Feb 22</v>
      </c>
      <c r="EP75" s="3">
        <f t="shared" ref="EP75:EP85" si="370">ED75+EJ75</f>
        <v>0</v>
      </c>
      <c r="EQ75" s="3" t="s">
        <v>56</v>
      </c>
      <c r="ER75" s="3">
        <f t="shared" ref="ER75:ER85" si="371">EL75+EF75</f>
        <v>0</v>
      </c>
      <c r="ES75" s="3" t="e">
        <f>EM75+EG75</f>
        <v>#REF!</v>
      </c>
    </row>
    <row r="76" spans="133:152" x14ac:dyDescent="0.25">
      <c r="EC76" s="20" t="s">
        <v>235</v>
      </c>
      <c r="ED76" s="3" t="str">
        <f>ED75</f>
        <v>Dec Y4</v>
      </c>
      <c r="EE76" s="31">
        <f t="shared" si="365"/>
        <v>3.3333333333333335E-3</v>
      </c>
      <c r="EF76" s="3">
        <f t="shared" ref="EF76:EF85" si="372">ROUND((ED75*EE76),0)</f>
        <v>0</v>
      </c>
      <c r="EG76" s="3" t="e">
        <f>ROUND(+EG75+EF76,0)</f>
        <v>#REF!</v>
      </c>
      <c r="EI76" s="20" t="str">
        <f t="shared" si="366"/>
        <v>Mar 22</v>
      </c>
      <c r="EJ76" s="3" t="str">
        <f t="shared" ref="EJ76:EJ85" si="373">EJ75</f>
        <v>Dec Y4</v>
      </c>
      <c r="EK76" s="31">
        <f t="shared" si="367"/>
        <v>3.0833333333333333E-3</v>
      </c>
      <c r="EL76" s="3">
        <f t="shared" ref="EL76:EL85" si="374">ROUND((EJ75*EK76),0)</f>
        <v>0</v>
      </c>
      <c r="EM76" s="3" t="e">
        <f t="shared" si="368"/>
        <v>#REF!</v>
      </c>
      <c r="EO76" s="20" t="str">
        <f t="shared" si="369"/>
        <v>Mar 22</v>
      </c>
      <c r="EP76" s="3">
        <f t="shared" si="370"/>
        <v>0</v>
      </c>
      <c r="EQ76" s="3" t="s">
        <v>56</v>
      </c>
      <c r="ER76" s="3">
        <f t="shared" si="371"/>
        <v>0</v>
      </c>
      <c r="ES76" s="3" t="e">
        <f t="shared" ref="ES76:ES85" si="375">EM76+EG76</f>
        <v>#REF!</v>
      </c>
    </row>
    <row r="77" spans="133:152" x14ac:dyDescent="0.25">
      <c r="EC77" s="20" t="s">
        <v>236</v>
      </c>
      <c r="ED77" s="3" t="str">
        <f>ED76</f>
        <v>Dec Y4</v>
      </c>
      <c r="EE77" s="31">
        <f t="shared" si="365"/>
        <v>3.3333333333333335E-3</v>
      </c>
      <c r="EF77" s="3">
        <f t="shared" si="372"/>
        <v>0</v>
      </c>
      <c r="EG77" s="3" t="e">
        <f>ROUND(+EG76+EF77,0)</f>
        <v>#REF!</v>
      </c>
      <c r="EI77" s="20" t="str">
        <f t="shared" si="366"/>
        <v>Apr 22</v>
      </c>
      <c r="EJ77" s="3" t="str">
        <f t="shared" si="373"/>
        <v>Dec Y4</v>
      </c>
      <c r="EK77" s="31">
        <f t="shared" si="367"/>
        <v>3.0833333333333333E-3</v>
      </c>
      <c r="EL77" s="3">
        <f t="shared" si="374"/>
        <v>0</v>
      </c>
      <c r="EM77" s="3" t="e">
        <f t="shared" si="368"/>
        <v>#REF!</v>
      </c>
      <c r="EO77" s="20" t="str">
        <f t="shared" si="369"/>
        <v>Apr 22</v>
      </c>
      <c r="EP77" s="3">
        <f t="shared" si="370"/>
        <v>0</v>
      </c>
      <c r="EQ77" s="3" t="s">
        <v>56</v>
      </c>
      <c r="ER77" s="3">
        <f t="shared" si="371"/>
        <v>0</v>
      </c>
      <c r="ES77" s="3" t="e">
        <f t="shared" si="375"/>
        <v>#REF!</v>
      </c>
    </row>
    <row r="78" spans="133:152" x14ac:dyDescent="0.25">
      <c r="EC78" s="20" t="s">
        <v>237</v>
      </c>
      <c r="ED78" s="3" t="str">
        <f>ED77</f>
        <v>Dec Y4</v>
      </c>
      <c r="EE78" s="31">
        <f t="shared" si="365"/>
        <v>3.3333333333333335E-3</v>
      </c>
      <c r="EF78" s="3">
        <f t="shared" si="372"/>
        <v>0</v>
      </c>
      <c r="EG78" s="3" t="e">
        <f>ROUND(+EG77+EF78,0)</f>
        <v>#REF!</v>
      </c>
      <c r="EI78" s="20" t="str">
        <f t="shared" si="366"/>
        <v>May 22</v>
      </c>
      <c r="EJ78" s="3" t="str">
        <f t="shared" si="373"/>
        <v>Dec Y4</v>
      </c>
      <c r="EK78" s="31">
        <f t="shared" si="367"/>
        <v>3.0833333333333333E-3</v>
      </c>
      <c r="EL78" s="3">
        <f t="shared" si="374"/>
        <v>0</v>
      </c>
      <c r="EM78" s="3" t="e">
        <f t="shared" si="368"/>
        <v>#REF!</v>
      </c>
      <c r="EO78" s="20" t="str">
        <f t="shared" si="369"/>
        <v>May 22</v>
      </c>
      <c r="EP78" s="3">
        <f t="shared" si="370"/>
        <v>0</v>
      </c>
      <c r="EQ78" s="3" t="s">
        <v>56</v>
      </c>
      <c r="ER78" s="3">
        <f t="shared" si="371"/>
        <v>0</v>
      </c>
      <c r="ES78" s="3" t="e">
        <f t="shared" si="375"/>
        <v>#REF!</v>
      </c>
    </row>
    <row r="79" spans="133:152" x14ac:dyDescent="0.25">
      <c r="EC79" s="20" t="s">
        <v>238</v>
      </c>
      <c r="ED79" s="3" t="str">
        <f>ED78</f>
        <v>Dec Y4</v>
      </c>
      <c r="EE79" s="31">
        <f t="shared" si="365"/>
        <v>3.3333333333333335E-3</v>
      </c>
      <c r="EF79" s="3">
        <f t="shared" si="372"/>
        <v>0</v>
      </c>
      <c r="EG79" s="3" t="e">
        <f t="shared" ref="EG79:EG85" si="376">ROUND(+EG78+EF79,0)</f>
        <v>#REF!</v>
      </c>
      <c r="EI79" s="20" t="str">
        <f t="shared" si="366"/>
        <v>Jun 22</v>
      </c>
      <c r="EJ79" s="3" t="str">
        <f t="shared" si="373"/>
        <v>Dec Y4</v>
      </c>
      <c r="EK79" s="31">
        <f t="shared" si="367"/>
        <v>3.0833333333333333E-3</v>
      </c>
      <c r="EL79" s="3">
        <f t="shared" si="374"/>
        <v>0</v>
      </c>
      <c r="EM79" s="3" t="e">
        <f t="shared" si="368"/>
        <v>#REF!</v>
      </c>
      <c r="EO79" s="20" t="str">
        <f t="shared" si="369"/>
        <v>Jun 22</v>
      </c>
      <c r="EP79" s="3">
        <f t="shared" si="370"/>
        <v>0</v>
      </c>
      <c r="EQ79" s="3" t="s">
        <v>56</v>
      </c>
      <c r="ER79" s="3">
        <f t="shared" si="371"/>
        <v>0</v>
      </c>
      <c r="ES79" s="3" t="e">
        <f t="shared" si="375"/>
        <v>#REF!</v>
      </c>
    </row>
    <row r="80" spans="133:152" x14ac:dyDescent="0.25">
      <c r="EC80" s="20" t="s">
        <v>239</v>
      </c>
      <c r="ED80" s="3" t="str">
        <f t="shared" ref="ED80:ED85" si="377">ED79</f>
        <v>Dec Y4</v>
      </c>
      <c r="EE80" s="31">
        <f t="shared" si="365"/>
        <v>3.3333333333333335E-3</v>
      </c>
      <c r="EF80" s="3">
        <f t="shared" si="372"/>
        <v>0</v>
      </c>
      <c r="EG80" s="3" t="e">
        <f t="shared" si="376"/>
        <v>#REF!</v>
      </c>
      <c r="EI80" s="20" t="str">
        <f t="shared" si="366"/>
        <v>Jul 22</v>
      </c>
      <c r="EJ80" s="3" t="str">
        <f t="shared" si="373"/>
        <v>Dec Y4</v>
      </c>
      <c r="EK80" s="31">
        <f t="shared" si="367"/>
        <v>3.0833333333333333E-3</v>
      </c>
      <c r="EL80" s="3">
        <f t="shared" si="374"/>
        <v>0</v>
      </c>
      <c r="EM80" s="3" t="e">
        <f t="shared" si="368"/>
        <v>#REF!</v>
      </c>
      <c r="EO80" s="20" t="str">
        <f t="shared" si="369"/>
        <v>Jul 22</v>
      </c>
      <c r="EP80" s="3">
        <f t="shared" si="370"/>
        <v>0</v>
      </c>
      <c r="EQ80" s="3" t="s">
        <v>56</v>
      </c>
      <c r="ER80" s="3">
        <f t="shared" si="371"/>
        <v>0</v>
      </c>
      <c r="ES80" s="3" t="e">
        <f t="shared" si="375"/>
        <v>#REF!</v>
      </c>
    </row>
    <row r="81" spans="133:152" x14ac:dyDescent="0.25">
      <c r="EC81" s="20" t="s">
        <v>240</v>
      </c>
      <c r="ED81" s="3" t="str">
        <f t="shared" si="377"/>
        <v>Dec Y4</v>
      </c>
      <c r="EE81" s="31">
        <f t="shared" si="365"/>
        <v>3.3333333333333335E-3</v>
      </c>
      <c r="EF81" s="3">
        <f t="shared" si="372"/>
        <v>0</v>
      </c>
      <c r="EG81" s="3" t="e">
        <f t="shared" si="376"/>
        <v>#REF!</v>
      </c>
      <c r="EI81" s="20" t="str">
        <f t="shared" si="366"/>
        <v>Aug 22</v>
      </c>
      <c r="EJ81" s="3" t="str">
        <f t="shared" si="373"/>
        <v>Dec Y4</v>
      </c>
      <c r="EK81" s="31">
        <f t="shared" si="367"/>
        <v>3.0833333333333333E-3</v>
      </c>
      <c r="EL81" s="3">
        <f t="shared" si="374"/>
        <v>0</v>
      </c>
      <c r="EM81" s="3" t="e">
        <f t="shared" si="368"/>
        <v>#REF!</v>
      </c>
      <c r="EO81" s="20" t="str">
        <f t="shared" si="369"/>
        <v>Aug 22</v>
      </c>
      <c r="EP81" s="3">
        <f t="shared" si="370"/>
        <v>0</v>
      </c>
      <c r="EQ81" s="3" t="s">
        <v>56</v>
      </c>
      <c r="ER81" s="3">
        <f t="shared" si="371"/>
        <v>0</v>
      </c>
      <c r="ES81" s="3" t="e">
        <f t="shared" si="375"/>
        <v>#REF!</v>
      </c>
    </row>
    <row r="82" spans="133:152" x14ac:dyDescent="0.25">
      <c r="EC82" s="20" t="s">
        <v>241</v>
      </c>
      <c r="ED82" s="3" t="str">
        <f t="shared" si="377"/>
        <v>Dec Y4</v>
      </c>
      <c r="EE82" s="31">
        <f t="shared" si="365"/>
        <v>3.3333333333333335E-3</v>
      </c>
      <c r="EF82" s="3">
        <f t="shared" si="372"/>
        <v>0</v>
      </c>
      <c r="EG82" s="3" t="e">
        <f t="shared" si="376"/>
        <v>#REF!</v>
      </c>
      <c r="EI82" s="20" t="str">
        <f t="shared" si="366"/>
        <v>Sep 22</v>
      </c>
      <c r="EJ82" s="3" t="str">
        <f t="shared" si="373"/>
        <v>Dec Y4</v>
      </c>
      <c r="EK82" s="31">
        <f t="shared" si="367"/>
        <v>3.0833333333333333E-3</v>
      </c>
      <c r="EL82" s="3">
        <f t="shared" si="374"/>
        <v>0</v>
      </c>
      <c r="EM82" s="3" t="e">
        <f t="shared" si="368"/>
        <v>#REF!</v>
      </c>
      <c r="EO82" s="20" t="str">
        <f t="shared" si="369"/>
        <v>Sep 22</v>
      </c>
      <c r="EP82" s="3">
        <f t="shared" si="370"/>
        <v>0</v>
      </c>
      <c r="EQ82" s="3" t="s">
        <v>56</v>
      </c>
      <c r="ER82" s="3">
        <f t="shared" si="371"/>
        <v>0</v>
      </c>
      <c r="ES82" s="3" t="e">
        <f t="shared" si="375"/>
        <v>#REF!</v>
      </c>
    </row>
    <row r="83" spans="133:152" x14ac:dyDescent="0.25">
      <c r="EC83" s="20" t="s">
        <v>242</v>
      </c>
      <c r="ED83" s="3" t="str">
        <f t="shared" si="377"/>
        <v>Dec Y4</v>
      </c>
      <c r="EE83" s="31">
        <f t="shared" si="365"/>
        <v>3.3333333333333335E-3</v>
      </c>
      <c r="EF83" s="3">
        <f t="shared" si="372"/>
        <v>0</v>
      </c>
      <c r="EG83" s="3" t="e">
        <f t="shared" si="376"/>
        <v>#REF!</v>
      </c>
      <c r="EI83" s="20" t="str">
        <f t="shared" si="366"/>
        <v>Oct 22</v>
      </c>
      <c r="EJ83" s="3" t="str">
        <f t="shared" si="373"/>
        <v>Dec Y4</v>
      </c>
      <c r="EK83" s="31">
        <f t="shared" si="367"/>
        <v>3.0833333333333333E-3</v>
      </c>
      <c r="EL83" s="3">
        <f t="shared" si="374"/>
        <v>0</v>
      </c>
      <c r="EM83" s="3" t="e">
        <f t="shared" si="368"/>
        <v>#REF!</v>
      </c>
      <c r="EO83" s="20" t="str">
        <f t="shared" si="369"/>
        <v>Oct 22</v>
      </c>
      <c r="EP83" s="3">
        <f t="shared" si="370"/>
        <v>0</v>
      </c>
      <c r="EQ83" s="3" t="s">
        <v>56</v>
      </c>
      <c r="ER83" s="3">
        <f t="shared" si="371"/>
        <v>0</v>
      </c>
      <c r="ES83" s="3" t="e">
        <f t="shared" si="375"/>
        <v>#REF!</v>
      </c>
    </row>
    <row r="84" spans="133:152" x14ac:dyDescent="0.25">
      <c r="EC84" s="20" t="s">
        <v>243</v>
      </c>
      <c r="ED84" s="3" t="str">
        <f t="shared" si="377"/>
        <v>Dec Y4</v>
      </c>
      <c r="EE84" s="31">
        <f t="shared" si="365"/>
        <v>3.3333333333333335E-3</v>
      </c>
      <c r="EF84" s="3">
        <f t="shared" si="372"/>
        <v>0</v>
      </c>
      <c r="EG84" s="3" t="e">
        <f t="shared" si="376"/>
        <v>#REF!</v>
      </c>
      <c r="EI84" s="20" t="str">
        <f t="shared" si="366"/>
        <v>Nov 22</v>
      </c>
      <c r="EJ84" s="3" t="str">
        <f t="shared" si="373"/>
        <v>Dec Y4</v>
      </c>
      <c r="EK84" s="31">
        <f t="shared" si="367"/>
        <v>3.0833333333333333E-3</v>
      </c>
      <c r="EL84" s="3">
        <f t="shared" si="374"/>
        <v>0</v>
      </c>
      <c r="EM84" s="3" t="e">
        <f t="shared" si="368"/>
        <v>#REF!</v>
      </c>
      <c r="EO84" s="20" t="str">
        <f t="shared" si="369"/>
        <v>Nov 22</v>
      </c>
      <c r="EP84" s="3">
        <f t="shared" si="370"/>
        <v>0</v>
      </c>
      <c r="EQ84" s="3" t="s">
        <v>56</v>
      </c>
      <c r="ER84" s="3">
        <f t="shared" si="371"/>
        <v>0</v>
      </c>
      <c r="ES84" s="3" t="e">
        <f t="shared" si="375"/>
        <v>#REF!</v>
      </c>
    </row>
    <row r="85" spans="133:152" x14ac:dyDescent="0.25">
      <c r="EC85" s="20" t="s">
        <v>244</v>
      </c>
      <c r="ED85" s="3" t="str">
        <f t="shared" si="377"/>
        <v>Dec Y4</v>
      </c>
      <c r="EE85" s="31">
        <f t="shared" si="365"/>
        <v>3.3333333333333335E-3</v>
      </c>
      <c r="EF85" s="3">
        <f t="shared" si="372"/>
        <v>0</v>
      </c>
      <c r="EG85" s="3" t="e">
        <f t="shared" si="376"/>
        <v>#REF!</v>
      </c>
      <c r="EI85" s="20" t="str">
        <f t="shared" si="366"/>
        <v>Dec 22</v>
      </c>
      <c r="EJ85" s="3" t="str">
        <f t="shared" si="373"/>
        <v>Dec Y4</v>
      </c>
      <c r="EK85" s="31">
        <f t="shared" si="367"/>
        <v>3.0833333333333333E-3</v>
      </c>
      <c r="EL85" s="3">
        <f t="shared" si="374"/>
        <v>0</v>
      </c>
      <c r="EM85" s="3" t="e">
        <f t="shared" si="368"/>
        <v>#REF!</v>
      </c>
      <c r="EO85" s="20" t="str">
        <f t="shared" si="369"/>
        <v>Dec 22</v>
      </c>
      <c r="EP85" s="3">
        <f t="shared" si="370"/>
        <v>0</v>
      </c>
      <c r="EQ85" s="3" t="s">
        <v>56</v>
      </c>
      <c r="ER85" s="3">
        <f t="shared" si="371"/>
        <v>0</v>
      </c>
      <c r="ES85" s="3" t="e">
        <f t="shared" si="375"/>
        <v>#REF!</v>
      </c>
      <c r="EU85" s="40">
        <f>EP85-EP72</f>
        <v>0</v>
      </c>
      <c r="EV85" s="3" t="s">
        <v>165</v>
      </c>
    </row>
    <row r="86" spans="133:152" x14ac:dyDescent="0.25">
      <c r="EU86" s="40" t="e">
        <f>ES85-ES72</f>
        <v>#REF!</v>
      </c>
      <c r="EV86" s="3" t="s">
        <v>164</v>
      </c>
    </row>
    <row r="87" spans="133:152" x14ac:dyDescent="0.25">
      <c r="EC87" s="20" t="s">
        <v>245</v>
      </c>
      <c r="ED87" s="3" t="str">
        <f>ED85</f>
        <v>Dec Y4</v>
      </c>
      <c r="EE87" s="31">
        <f>0.04/12</f>
        <v>3.3333333333333335E-3</v>
      </c>
      <c r="EF87" s="3">
        <f>ROUND((ED85*EE87),0)</f>
        <v>0</v>
      </c>
      <c r="EG87" s="3" t="e">
        <f>ROUND(+EG85+EF87,0)</f>
        <v>#REF!</v>
      </c>
      <c r="EI87" s="20" t="str">
        <f>EC87</f>
        <v>Jan 23</v>
      </c>
      <c r="EJ87" s="3" t="str">
        <f>EJ85</f>
        <v>Dec Y4</v>
      </c>
      <c r="EK87" s="31">
        <f>0.037/12</f>
        <v>3.0833333333333333E-3</v>
      </c>
      <c r="EL87" s="3">
        <f>ROUND((EJ85*EK87),0)</f>
        <v>0</v>
      </c>
      <c r="EM87" s="3" t="e">
        <f>ROUND(+EM85+EL87,0)</f>
        <v>#REF!</v>
      </c>
      <c r="EO87" s="20" t="str">
        <f>EI87</f>
        <v>Jan 23</v>
      </c>
      <c r="EP87" s="3">
        <f>ED87+EJ87</f>
        <v>0</v>
      </c>
      <c r="EQ87" s="3" t="s">
        <v>56</v>
      </c>
      <c r="ER87" s="3">
        <f>EL87+EF87</f>
        <v>0</v>
      </c>
      <c r="ES87" s="3" t="e">
        <f>ES85+ER87</f>
        <v>#REF!</v>
      </c>
    </row>
    <row r="88" spans="133:152" x14ac:dyDescent="0.25">
      <c r="EC88" s="20" t="s">
        <v>246</v>
      </c>
      <c r="ED88" s="3" t="str">
        <f>ED87</f>
        <v>Dec Y4</v>
      </c>
      <c r="EE88" s="31">
        <f t="shared" ref="EE88:EE98" si="378">0.04/12</f>
        <v>3.3333333333333335E-3</v>
      </c>
      <c r="EF88" s="3">
        <f>ROUND((ED87*EE88),0)</f>
        <v>0</v>
      </c>
      <c r="EG88" s="3" t="e">
        <f>ROUND(+EG87+EF88,0)</f>
        <v>#REF!</v>
      </c>
      <c r="EI88" s="20" t="str">
        <f t="shared" ref="EI88:EI98" si="379">EC88</f>
        <v>Feb 23</v>
      </c>
      <c r="EJ88" s="3" t="str">
        <f>EJ87</f>
        <v>Dec Y4</v>
      </c>
      <c r="EK88" s="31">
        <f t="shared" ref="EK88:EK98" si="380">0.037/12</f>
        <v>3.0833333333333333E-3</v>
      </c>
      <c r="EL88" s="3">
        <f>ROUND((EJ87*EK88),0)</f>
        <v>0</v>
      </c>
      <c r="EM88" s="3" t="e">
        <f t="shared" ref="EM88:EM98" si="381">ROUND(+EM87+EL88,0)</f>
        <v>#REF!</v>
      </c>
      <c r="EO88" s="20" t="str">
        <f t="shared" ref="EO88:EO98" si="382">EI88</f>
        <v>Feb 23</v>
      </c>
      <c r="EP88" s="3">
        <f t="shared" ref="EP88:EP98" si="383">ED88+EJ88</f>
        <v>0</v>
      </c>
      <c r="EQ88" s="3" t="s">
        <v>56</v>
      </c>
      <c r="ER88" s="3">
        <f t="shared" ref="ER88:ER98" si="384">EL88+EF88</f>
        <v>0</v>
      </c>
      <c r="ES88" s="3" t="e">
        <f>EM88+EG88</f>
        <v>#REF!</v>
      </c>
    </row>
    <row r="89" spans="133:152" x14ac:dyDescent="0.25">
      <c r="EC89" s="20" t="s">
        <v>247</v>
      </c>
      <c r="ED89" s="3" t="str">
        <f>ED88</f>
        <v>Dec Y4</v>
      </c>
      <c r="EE89" s="31">
        <f t="shared" si="378"/>
        <v>3.3333333333333335E-3</v>
      </c>
      <c r="EF89" s="3">
        <f t="shared" ref="EF89:EF98" si="385">ROUND((ED88*EE89),0)</f>
        <v>0</v>
      </c>
      <c r="EG89" s="3" t="e">
        <f>ROUND(+EG88+EF89,0)</f>
        <v>#REF!</v>
      </c>
      <c r="EI89" s="20" t="str">
        <f t="shared" si="379"/>
        <v>Mar 23</v>
      </c>
      <c r="EJ89" s="3" t="str">
        <f t="shared" ref="EJ89:EJ98" si="386">EJ88</f>
        <v>Dec Y4</v>
      </c>
      <c r="EK89" s="31">
        <f t="shared" si="380"/>
        <v>3.0833333333333333E-3</v>
      </c>
      <c r="EL89" s="3">
        <f t="shared" ref="EL89:EL98" si="387">ROUND((EJ88*EK89),0)</f>
        <v>0</v>
      </c>
      <c r="EM89" s="3" t="e">
        <f t="shared" si="381"/>
        <v>#REF!</v>
      </c>
      <c r="EO89" s="20" t="str">
        <f t="shared" si="382"/>
        <v>Mar 23</v>
      </c>
      <c r="EP89" s="3">
        <f t="shared" si="383"/>
        <v>0</v>
      </c>
      <c r="EQ89" s="3" t="s">
        <v>56</v>
      </c>
      <c r="ER89" s="3">
        <f t="shared" si="384"/>
        <v>0</v>
      </c>
      <c r="ES89" s="3" t="e">
        <f t="shared" ref="ES89:ES98" si="388">EM89+EG89</f>
        <v>#REF!</v>
      </c>
    </row>
    <row r="90" spans="133:152" x14ac:dyDescent="0.25">
      <c r="EC90" s="20" t="s">
        <v>248</v>
      </c>
      <c r="ED90" s="3" t="str">
        <f>ED89</f>
        <v>Dec Y4</v>
      </c>
      <c r="EE90" s="31">
        <f t="shared" si="378"/>
        <v>3.3333333333333335E-3</v>
      </c>
      <c r="EF90" s="3">
        <f t="shared" si="385"/>
        <v>0</v>
      </c>
      <c r="EG90" s="3" t="e">
        <f>ROUND(+EG89+EF90,0)</f>
        <v>#REF!</v>
      </c>
      <c r="EI90" s="20" t="str">
        <f t="shared" si="379"/>
        <v>Apr 23</v>
      </c>
      <c r="EJ90" s="3" t="str">
        <f t="shared" si="386"/>
        <v>Dec Y4</v>
      </c>
      <c r="EK90" s="31">
        <f t="shared" si="380"/>
        <v>3.0833333333333333E-3</v>
      </c>
      <c r="EL90" s="3">
        <f t="shared" si="387"/>
        <v>0</v>
      </c>
      <c r="EM90" s="3" t="e">
        <f t="shared" si="381"/>
        <v>#REF!</v>
      </c>
      <c r="EO90" s="20" t="str">
        <f t="shared" si="382"/>
        <v>Apr 23</v>
      </c>
      <c r="EP90" s="3">
        <f t="shared" si="383"/>
        <v>0</v>
      </c>
      <c r="EQ90" s="3" t="s">
        <v>56</v>
      </c>
      <c r="ER90" s="3">
        <f t="shared" si="384"/>
        <v>0</v>
      </c>
      <c r="ES90" s="3" t="e">
        <f t="shared" si="388"/>
        <v>#REF!</v>
      </c>
    </row>
    <row r="91" spans="133:152" x14ac:dyDescent="0.25">
      <c r="EC91" s="20" t="s">
        <v>249</v>
      </c>
      <c r="ED91" s="3" t="str">
        <f>ED90</f>
        <v>Dec Y4</v>
      </c>
      <c r="EE91" s="31">
        <f t="shared" si="378"/>
        <v>3.3333333333333335E-3</v>
      </c>
      <c r="EF91" s="3">
        <f t="shared" si="385"/>
        <v>0</v>
      </c>
      <c r="EG91" s="3" t="e">
        <f>ROUND(+EG90+EF91,0)</f>
        <v>#REF!</v>
      </c>
      <c r="EI91" s="20" t="str">
        <f t="shared" si="379"/>
        <v>May 23</v>
      </c>
      <c r="EJ91" s="3" t="str">
        <f t="shared" si="386"/>
        <v>Dec Y4</v>
      </c>
      <c r="EK91" s="31">
        <f t="shared" si="380"/>
        <v>3.0833333333333333E-3</v>
      </c>
      <c r="EL91" s="3">
        <f t="shared" si="387"/>
        <v>0</v>
      </c>
      <c r="EM91" s="3" t="e">
        <f t="shared" si="381"/>
        <v>#REF!</v>
      </c>
      <c r="EO91" s="20" t="str">
        <f t="shared" si="382"/>
        <v>May 23</v>
      </c>
      <c r="EP91" s="3">
        <f t="shared" si="383"/>
        <v>0</v>
      </c>
      <c r="EQ91" s="3" t="s">
        <v>56</v>
      </c>
      <c r="ER91" s="3">
        <f t="shared" si="384"/>
        <v>0</v>
      </c>
      <c r="ES91" s="3" t="e">
        <f t="shared" si="388"/>
        <v>#REF!</v>
      </c>
    </row>
    <row r="92" spans="133:152" x14ac:dyDescent="0.25">
      <c r="EC92" s="20" t="s">
        <v>250</v>
      </c>
      <c r="ED92" s="3" t="str">
        <f>ED91</f>
        <v>Dec Y4</v>
      </c>
      <c r="EE92" s="31">
        <f t="shared" si="378"/>
        <v>3.3333333333333335E-3</v>
      </c>
      <c r="EF92" s="3">
        <f t="shared" si="385"/>
        <v>0</v>
      </c>
      <c r="EG92" s="3" t="e">
        <f t="shared" ref="EG92:EG98" si="389">ROUND(+EG91+EF92,0)</f>
        <v>#REF!</v>
      </c>
      <c r="EI92" s="20" t="str">
        <f t="shared" si="379"/>
        <v>Jun 23</v>
      </c>
      <c r="EJ92" s="3" t="str">
        <f t="shared" si="386"/>
        <v>Dec Y4</v>
      </c>
      <c r="EK92" s="31">
        <f t="shared" si="380"/>
        <v>3.0833333333333333E-3</v>
      </c>
      <c r="EL92" s="3">
        <f t="shared" si="387"/>
        <v>0</v>
      </c>
      <c r="EM92" s="3" t="e">
        <f t="shared" si="381"/>
        <v>#REF!</v>
      </c>
      <c r="EO92" s="20" t="str">
        <f t="shared" si="382"/>
        <v>Jun 23</v>
      </c>
      <c r="EP92" s="3">
        <f t="shared" si="383"/>
        <v>0</v>
      </c>
      <c r="EQ92" s="3" t="s">
        <v>56</v>
      </c>
      <c r="ER92" s="3">
        <f t="shared" si="384"/>
        <v>0</v>
      </c>
      <c r="ES92" s="3" t="e">
        <f t="shared" si="388"/>
        <v>#REF!</v>
      </c>
    </row>
    <row r="93" spans="133:152" x14ac:dyDescent="0.25">
      <c r="EC93" s="20" t="s">
        <v>251</v>
      </c>
      <c r="ED93" s="3" t="str">
        <f t="shared" ref="ED93:ED98" si="390">ED92</f>
        <v>Dec Y4</v>
      </c>
      <c r="EE93" s="31">
        <f t="shared" si="378"/>
        <v>3.3333333333333335E-3</v>
      </c>
      <c r="EF93" s="3">
        <f t="shared" si="385"/>
        <v>0</v>
      </c>
      <c r="EG93" s="3" t="e">
        <f t="shared" si="389"/>
        <v>#REF!</v>
      </c>
      <c r="EI93" s="20" t="str">
        <f t="shared" si="379"/>
        <v>Jul 23</v>
      </c>
      <c r="EJ93" s="3" t="str">
        <f t="shared" si="386"/>
        <v>Dec Y4</v>
      </c>
      <c r="EK93" s="31">
        <f t="shared" si="380"/>
        <v>3.0833333333333333E-3</v>
      </c>
      <c r="EL93" s="3">
        <f t="shared" si="387"/>
        <v>0</v>
      </c>
      <c r="EM93" s="3" t="e">
        <f t="shared" si="381"/>
        <v>#REF!</v>
      </c>
      <c r="EO93" s="20" t="str">
        <f t="shared" si="382"/>
        <v>Jul 23</v>
      </c>
      <c r="EP93" s="3">
        <f t="shared" si="383"/>
        <v>0</v>
      </c>
      <c r="EQ93" s="3" t="s">
        <v>56</v>
      </c>
      <c r="ER93" s="3">
        <f t="shared" si="384"/>
        <v>0</v>
      </c>
      <c r="ES93" s="3" t="e">
        <f t="shared" si="388"/>
        <v>#REF!</v>
      </c>
    </row>
    <row r="94" spans="133:152" x14ac:dyDescent="0.25">
      <c r="EC94" s="20" t="s">
        <v>252</v>
      </c>
      <c r="ED94" s="3" t="str">
        <f t="shared" si="390"/>
        <v>Dec Y4</v>
      </c>
      <c r="EE94" s="31">
        <f t="shared" si="378"/>
        <v>3.3333333333333335E-3</v>
      </c>
      <c r="EF94" s="3">
        <f t="shared" si="385"/>
        <v>0</v>
      </c>
      <c r="EG94" s="3" t="e">
        <f t="shared" si="389"/>
        <v>#REF!</v>
      </c>
      <c r="EI94" s="20" t="str">
        <f t="shared" si="379"/>
        <v>Aug 23</v>
      </c>
      <c r="EJ94" s="3" t="str">
        <f t="shared" si="386"/>
        <v>Dec Y4</v>
      </c>
      <c r="EK94" s="31">
        <f t="shared" si="380"/>
        <v>3.0833333333333333E-3</v>
      </c>
      <c r="EL94" s="3">
        <f t="shared" si="387"/>
        <v>0</v>
      </c>
      <c r="EM94" s="3" t="e">
        <f t="shared" si="381"/>
        <v>#REF!</v>
      </c>
      <c r="EO94" s="20" t="str">
        <f t="shared" si="382"/>
        <v>Aug 23</v>
      </c>
      <c r="EP94" s="3">
        <f t="shared" si="383"/>
        <v>0</v>
      </c>
      <c r="EQ94" s="3" t="s">
        <v>56</v>
      </c>
      <c r="ER94" s="3">
        <f t="shared" si="384"/>
        <v>0</v>
      </c>
      <c r="ES94" s="3" t="e">
        <f t="shared" si="388"/>
        <v>#REF!</v>
      </c>
    </row>
    <row r="95" spans="133:152" x14ac:dyDescent="0.25">
      <c r="EC95" s="20" t="s">
        <v>253</v>
      </c>
      <c r="ED95" s="3" t="str">
        <f t="shared" si="390"/>
        <v>Dec Y4</v>
      </c>
      <c r="EE95" s="31">
        <f t="shared" si="378"/>
        <v>3.3333333333333335E-3</v>
      </c>
      <c r="EF95" s="3">
        <f t="shared" si="385"/>
        <v>0</v>
      </c>
      <c r="EG95" s="3" t="e">
        <f t="shared" si="389"/>
        <v>#REF!</v>
      </c>
      <c r="EI95" s="20" t="str">
        <f t="shared" si="379"/>
        <v>Sep 23</v>
      </c>
      <c r="EJ95" s="3" t="str">
        <f t="shared" si="386"/>
        <v>Dec Y4</v>
      </c>
      <c r="EK95" s="31">
        <f t="shared" si="380"/>
        <v>3.0833333333333333E-3</v>
      </c>
      <c r="EL95" s="3">
        <f t="shared" si="387"/>
        <v>0</v>
      </c>
      <c r="EM95" s="3" t="e">
        <f t="shared" si="381"/>
        <v>#REF!</v>
      </c>
      <c r="EO95" s="20" t="str">
        <f t="shared" si="382"/>
        <v>Sep 23</v>
      </c>
      <c r="EP95" s="3">
        <f t="shared" si="383"/>
        <v>0</v>
      </c>
      <c r="EQ95" s="3" t="s">
        <v>56</v>
      </c>
      <c r="ER95" s="3">
        <f t="shared" si="384"/>
        <v>0</v>
      </c>
      <c r="ES95" s="3" t="e">
        <f t="shared" si="388"/>
        <v>#REF!</v>
      </c>
    </row>
    <row r="96" spans="133:152" x14ac:dyDescent="0.25">
      <c r="EC96" s="20" t="s">
        <v>254</v>
      </c>
      <c r="ED96" s="3" t="str">
        <f t="shared" si="390"/>
        <v>Dec Y4</v>
      </c>
      <c r="EE96" s="31">
        <f t="shared" si="378"/>
        <v>3.3333333333333335E-3</v>
      </c>
      <c r="EF96" s="3">
        <f t="shared" si="385"/>
        <v>0</v>
      </c>
      <c r="EG96" s="3" t="e">
        <f t="shared" si="389"/>
        <v>#REF!</v>
      </c>
      <c r="EI96" s="20" t="str">
        <f t="shared" si="379"/>
        <v>Oct 23</v>
      </c>
      <c r="EJ96" s="3" t="str">
        <f t="shared" si="386"/>
        <v>Dec Y4</v>
      </c>
      <c r="EK96" s="31">
        <f t="shared" si="380"/>
        <v>3.0833333333333333E-3</v>
      </c>
      <c r="EL96" s="3">
        <f t="shared" si="387"/>
        <v>0</v>
      </c>
      <c r="EM96" s="3" t="e">
        <f t="shared" si="381"/>
        <v>#REF!</v>
      </c>
      <c r="EO96" s="20" t="str">
        <f t="shared" si="382"/>
        <v>Oct 23</v>
      </c>
      <c r="EP96" s="3">
        <f t="shared" si="383"/>
        <v>0</v>
      </c>
      <c r="EQ96" s="3" t="s">
        <v>56</v>
      </c>
      <c r="ER96" s="3">
        <f t="shared" si="384"/>
        <v>0</v>
      </c>
      <c r="ES96" s="3" t="e">
        <f t="shared" si="388"/>
        <v>#REF!</v>
      </c>
    </row>
    <row r="97" spans="133:152" x14ac:dyDescent="0.25">
      <c r="EC97" s="20" t="s">
        <v>255</v>
      </c>
      <c r="ED97" s="3" t="str">
        <f t="shared" si="390"/>
        <v>Dec Y4</v>
      </c>
      <c r="EE97" s="31">
        <f t="shared" si="378"/>
        <v>3.3333333333333335E-3</v>
      </c>
      <c r="EF97" s="3">
        <f t="shared" si="385"/>
        <v>0</v>
      </c>
      <c r="EG97" s="3" t="e">
        <f t="shared" si="389"/>
        <v>#REF!</v>
      </c>
      <c r="EI97" s="20" t="str">
        <f t="shared" si="379"/>
        <v>Nov 23</v>
      </c>
      <c r="EJ97" s="3" t="str">
        <f t="shared" si="386"/>
        <v>Dec Y4</v>
      </c>
      <c r="EK97" s="31">
        <f t="shared" si="380"/>
        <v>3.0833333333333333E-3</v>
      </c>
      <c r="EL97" s="3">
        <f t="shared" si="387"/>
        <v>0</v>
      </c>
      <c r="EM97" s="3" t="e">
        <f t="shared" si="381"/>
        <v>#REF!</v>
      </c>
      <c r="EO97" s="20" t="str">
        <f t="shared" si="382"/>
        <v>Nov 23</v>
      </c>
      <c r="EP97" s="3">
        <f t="shared" si="383"/>
        <v>0</v>
      </c>
      <c r="EQ97" s="3" t="s">
        <v>56</v>
      </c>
      <c r="ER97" s="3">
        <f t="shared" si="384"/>
        <v>0</v>
      </c>
      <c r="ES97" s="3" t="e">
        <f t="shared" si="388"/>
        <v>#REF!</v>
      </c>
    </row>
    <row r="98" spans="133:152" x14ac:dyDescent="0.25">
      <c r="EC98" s="20" t="s">
        <v>256</v>
      </c>
      <c r="ED98" s="3" t="str">
        <f t="shared" si="390"/>
        <v>Dec Y4</v>
      </c>
      <c r="EE98" s="31">
        <f t="shared" si="378"/>
        <v>3.3333333333333335E-3</v>
      </c>
      <c r="EF98" s="3">
        <f t="shared" si="385"/>
        <v>0</v>
      </c>
      <c r="EG98" s="3" t="e">
        <f t="shared" si="389"/>
        <v>#REF!</v>
      </c>
      <c r="EI98" s="20" t="str">
        <f t="shared" si="379"/>
        <v>Dec 23</v>
      </c>
      <c r="EJ98" s="3" t="str">
        <f t="shared" si="386"/>
        <v>Dec Y4</v>
      </c>
      <c r="EK98" s="31">
        <f t="shared" si="380"/>
        <v>3.0833333333333333E-3</v>
      </c>
      <c r="EL98" s="3">
        <f t="shared" si="387"/>
        <v>0</v>
      </c>
      <c r="EM98" s="3" t="e">
        <f t="shared" si="381"/>
        <v>#REF!</v>
      </c>
      <c r="EO98" s="20" t="str">
        <f t="shared" si="382"/>
        <v>Dec 23</v>
      </c>
      <c r="EP98" s="3">
        <f t="shared" si="383"/>
        <v>0</v>
      </c>
      <c r="EQ98" s="3" t="s">
        <v>56</v>
      </c>
      <c r="ER98" s="3">
        <f t="shared" si="384"/>
        <v>0</v>
      </c>
      <c r="ES98" s="3" t="e">
        <f t="shared" si="388"/>
        <v>#REF!</v>
      </c>
      <c r="EU98" s="40">
        <f>EP98-EP85</f>
        <v>0</v>
      </c>
      <c r="EV98" s="3" t="s">
        <v>165</v>
      </c>
    </row>
    <row r="99" spans="133:152" x14ac:dyDescent="0.25">
      <c r="EU99" s="40" t="e">
        <f>ES98-ES85</f>
        <v>#REF!</v>
      </c>
      <c r="EV99" s="3" t="s">
        <v>164</v>
      </c>
    </row>
    <row r="100" spans="133:152" x14ac:dyDescent="0.25">
      <c r="EC100" s="20" t="s">
        <v>257</v>
      </c>
      <c r="ED100" s="3" t="str">
        <f>ED98</f>
        <v>Dec Y4</v>
      </c>
      <c r="EE100" s="31">
        <f>0.04/12</f>
        <v>3.3333333333333335E-3</v>
      </c>
      <c r="EF100" s="3">
        <f>ROUND((ED98*EE100),0)</f>
        <v>0</v>
      </c>
      <c r="EG100" s="3" t="e">
        <f>ROUND(+EG98+EF100,0)</f>
        <v>#REF!</v>
      </c>
      <c r="EI100" s="20" t="str">
        <f>EC100</f>
        <v>Jan 24</v>
      </c>
      <c r="EJ100" s="3" t="str">
        <f>EJ98</f>
        <v>Dec Y4</v>
      </c>
      <c r="EK100" s="31">
        <f>0.037/12</f>
        <v>3.0833333333333333E-3</v>
      </c>
      <c r="EL100" s="3">
        <f>ROUND((EJ98*EK100),0)</f>
        <v>0</v>
      </c>
      <c r="EM100" s="3" t="e">
        <f>ROUND(+EM98+EL100,0)</f>
        <v>#REF!</v>
      </c>
      <c r="EO100" s="20" t="str">
        <f>EI100</f>
        <v>Jan 24</v>
      </c>
      <c r="EP100" s="3">
        <f>ED100+EJ100</f>
        <v>0</v>
      </c>
      <c r="EQ100" s="3" t="s">
        <v>56</v>
      </c>
      <c r="ER100" s="3">
        <f>EL100+EF100</f>
        <v>0</v>
      </c>
      <c r="ES100" s="3" t="e">
        <f>ES98+ER100</f>
        <v>#REF!</v>
      </c>
    </row>
    <row r="101" spans="133:152" x14ac:dyDescent="0.25">
      <c r="EC101" s="20" t="s">
        <v>258</v>
      </c>
      <c r="ED101" s="3" t="str">
        <f>ED100</f>
        <v>Dec Y4</v>
      </c>
      <c r="EE101" s="31">
        <f t="shared" ref="EE101:EE111" si="391">0.04/12</f>
        <v>3.3333333333333335E-3</v>
      </c>
      <c r="EF101" s="3">
        <f>ROUND((ED100*EE101),0)</f>
        <v>0</v>
      </c>
      <c r="EG101" s="3" t="e">
        <f>ROUND(+EG100+EF101,0)</f>
        <v>#REF!</v>
      </c>
      <c r="EI101" s="20" t="str">
        <f t="shared" ref="EI101:EI111" si="392">EC101</f>
        <v>Feb 24</v>
      </c>
      <c r="EJ101" s="3" t="str">
        <f>EJ100</f>
        <v>Dec Y4</v>
      </c>
      <c r="EK101" s="31">
        <f t="shared" ref="EK101:EK111" si="393">0.037/12</f>
        <v>3.0833333333333333E-3</v>
      </c>
      <c r="EL101" s="3">
        <f>ROUND((EJ100*EK101),0)</f>
        <v>0</v>
      </c>
      <c r="EM101" s="3" t="e">
        <f t="shared" ref="EM101:EM111" si="394">ROUND(+EM100+EL101,0)</f>
        <v>#REF!</v>
      </c>
      <c r="EO101" s="20" t="str">
        <f t="shared" ref="EO101:EO111" si="395">EI101</f>
        <v>Feb 24</v>
      </c>
      <c r="EP101" s="3">
        <f t="shared" ref="EP101:EP111" si="396">ED101+EJ101</f>
        <v>0</v>
      </c>
      <c r="EQ101" s="3" t="s">
        <v>56</v>
      </c>
      <c r="ER101" s="3">
        <f t="shared" ref="ER101:ER111" si="397">EL101+EF101</f>
        <v>0</v>
      </c>
      <c r="ES101" s="3" t="e">
        <f>EM101+EG101</f>
        <v>#REF!</v>
      </c>
    </row>
    <row r="102" spans="133:152" x14ac:dyDescent="0.25">
      <c r="EC102" s="20" t="s">
        <v>259</v>
      </c>
      <c r="ED102" s="3" t="str">
        <f>ED101</f>
        <v>Dec Y4</v>
      </c>
      <c r="EE102" s="31">
        <f t="shared" si="391"/>
        <v>3.3333333333333335E-3</v>
      </c>
      <c r="EF102" s="3">
        <f t="shared" ref="EF102:EF111" si="398">ROUND((ED101*EE102),0)</f>
        <v>0</v>
      </c>
      <c r="EG102" s="3" t="e">
        <f>ROUND(+EG101+EF102,0)</f>
        <v>#REF!</v>
      </c>
      <c r="EI102" s="20" t="str">
        <f t="shared" si="392"/>
        <v>Mar 24</v>
      </c>
      <c r="EJ102" s="3" t="str">
        <f t="shared" ref="EJ102:EJ111" si="399">EJ101</f>
        <v>Dec Y4</v>
      </c>
      <c r="EK102" s="31">
        <f t="shared" si="393"/>
        <v>3.0833333333333333E-3</v>
      </c>
      <c r="EL102" s="3">
        <f t="shared" ref="EL102:EL111" si="400">ROUND((EJ101*EK102),0)</f>
        <v>0</v>
      </c>
      <c r="EM102" s="3" t="e">
        <f t="shared" si="394"/>
        <v>#REF!</v>
      </c>
      <c r="EO102" s="20" t="str">
        <f t="shared" si="395"/>
        <v>Mar 24</v>
      </c>
      <c r="EP102" s="3">
        <f t="shared" si="396"/>
        <v>0</v>
      </c>
      <c r="EQ102" s="3" t="s">
        <v>56</v>
      </c>
      <c r="ER102" s="3">
        <f t="shared" si="397"/>
        <v>0</v>
      </c>
      <c r="ES102" s="3" t="e">
        <f t="shared" ref="ES102:ES111" si="401">EM102+EG102</f>
        <v>#REF!</v>
      </c>
    </row>
    <row r="103" spans="133:152" x14ac:dyDescent="0.25">
      <c r="EC103" s="20" t="s">
        <v>260</v>
      </c>
      <c r="ED103" s="3" t="str">
        <f>ED102</f>
        <v>Dec Y4</v>
      </c>
      <c r="EE103" s="31">
        <f t="shared" si="391"/>
        <v>3.3333333333333335E-3</v>
      </c>
      <c r="EF103" s="3">
        <f t="shared" si="398"/>
        <v>0</v>
      </c>
      <c r="EG103" s="3" t="e">
        <f>ROUND(+EG102+EF103,0)</f>
        <v>#REF!</v>
      </c>
      <c r="EI103" s="20" t="str">
        <f t="shared" si="392"/>
        <v>Apr 24</v>
      </c>
      <c r="EJ103" s="3" t="str">
        <f t="shared" si="399"/>
        <v>Dec Y4</v>
      </c>
      <c r="EK103" s="31">
        <f t="shared" si="393"/>
        <v>3.0833333333333333E-3</v>
      </c>
      <c r="EL103" s="3">
        <f t="shared" si="400"/>
        <v>0</v>
      </c>
      <c r="EM103" s="3" t="e">
        <f t="shared" si="394"/>
        <v>#REF!</v>
      </c>
      <c r="EO103" s="20" t="str">
        <f t="shared" si="395"/>
        <v>Apr 24</v>
      </c>
      <c r="EP103" s="3">
        <f t="shared" si="396"/>
        <v>0</v>
      </c>
      <c r="EQ103" s="3" t="s">
        <v>56</v>
      </c>
      <c r="ER103" s="3">
        <f t="shared" si="397"/>
        <v>0</v>
      </c>
      <c r="ES103" s="3" t="e">
        <f t="shared" si="401"/>
        <v>#REF!</v>
      </c>
    </row>
    <row r="104" spans="133:152" x14ac:dyDescent="0.25">
      <c r="EC104" s="20" t="s">
        <v>261</v>
      </c>
      <c r="ED104" s="3" t="str">
        <f>ED103</f>
        <v>Dec Y4</v>
      </c>
      <c r="EE104" s="31">
        <f t="shared" si="391"/>
        <v>3.3333333333333335E-3</v>
      </c>
      <c r="EF104" s="3">
        <f t="shared" si="398"/>
        <v>0</v>
      </c>
      <c r="EG104" s="3" t="e">
        <f>ROUND(+EG103+EF104,0)</f>
        <v>#REF!</v>
      </c>
      <c r="EI104" s="20" t="str">
        <f t="shared" si="392"/>
        <v>May 24</v>
      </c>
      <c r="EJ104" s="3" t="str">
        <f t="shared" si="399"/>
        <v>Dec Y4</v>
      </c>
      <c r="EK104" s="31">
        <f t="shared" si="393"/>
        <v>3.0833333333333333E-3</v>
      </c>
      <c r="EL104" s="3">
        <f t="shared" si="400"/>
        <v>0</v>
      </c>
      <c r="EM104" s="3" t="e">
        <f t="shared" si="394"/>
        <v>#REF!</v>
      </c>
      <c r="EO104" s="20" t="str">
        <f t="shared" si="395"/>
        <v>May 24</v>
      </c>
      <c r="EP104" s="3">
        <f t="shared" si="396"/>
        <v>0</v>
      </c>
      <c r="EQ104" s="3" t="s">
        <v>56</v>
      </c>
      <c r="ER104" s="3">
        <f t="shared" si="397"/>
        <v>0</v>
      </c>
      <c r="ES104" s="3" t="e">
        <f t="shared" si="401"/>
        <v>#REF!</v>
      </c>
    </row>
    <row r="105" spans="133:152" x14ac:dyDescent="0.25">
      <c r="EC105" s="20" t="s">
        <v>262</v>
      </c>
      <c r="ED105" s="3" t="str">
        <f>ED104</f>
        <v>Dec Y4</v>
      </c>
      <c r="EE105" s="31">
        <f t="shared" si="391"/>
        <v>3.3333333333333335E-3</v>
      </c>
      <c r="EF105" s="3">
        <f t="shared" si="398"/>
        <v>0</v>
      </c>
      <c r="EG105" s="3" t="e">
        <f t="shared" ref="EG105:EG111" si="402">ROUND(+EG104+EF105,0)</f>
        <v>#REF!</v>
      </c>
      <c r="EI105" s="20" t="str">
        <f t="shared" si="392"/>
        <v>Jun 24</v>
      </c>
      <c r="EJ105" s="3" t="str">
        <f t="shared" si="399"/>
        <v>Dec Y4</v>
      </c>
      <c r="EK105" s="31">
        <f t="shared" si="393"/>
        <v>3.0833333333333333E-3</v>
      </c>
      <c r="EL105" s="3">
        <f t="shared" si="400"/>
        <v>0</v>
      </c>
      <c r="EM105" s="3" t="e">
        <f t="shared" si="394"/>
        <v>#REF!</v>
      </c>
      <c r="EO105" s="20" t="str">
        <f t="shared" si="395"/>
        <v>Jun 24</v>
      </c>
      <c r="EP105" s="3">
        <f t="shared" si="396"/>
        <v>0</v>
      </c>
      <c r="EQ105" s="3" t="s">
        <v>56</v>
      </c>
      <c r="ER105" s="3">
        <f t="shared" si="397"/>
        <v>0</v>
      </c>
      <c r="ES105" s="3" t="e">
        <f t="shared" si="401"/>
        <v>#REF!</v>
      </c>
    </row>
    <row r="106" spans="133:152" x14ac:dyDescent="0.25">
      <c r="EC106" s="20" t="s">
        <v>263</v>
      </c>
      <c r="ED106" s="3" t="str">
        <f t="shared" ref="ED106:ED111" si="403">ED105</f>
        <v>Dec Y4</v>
      </c>
      <c r="EE106" s="31">
        <f t="shared" si="391"/>
        <v>3.3333333333333335E-3</v>
      </c>
      <c r="EF106" s="3">
        <f t="shared" si="398"/>
        <v>0</v>
      </c>
      <c r="EG106" s="3" t="e">
        <f t="shared" si="402"/>
        <v>#REF!</v>
      </c>
      <c r="EI106" s="20" t="str">
        <f t="shared" si="392"/>
        <v>Jul 24</v>
      </c>
      <c r="EJ106" s="3" t="str">
        <f t="shared" si="399"/>
        <v>Dec Y4</v>
      </c>
      <c r="EK106" s="31">
        <f t="shared" si="393"/>
        <v>3.0833333333333333E-3</v>
      </c>
      <c r="EL106" s="3">
        <f t="shared" si="400"/>
        <v>0</v>
      </c>
      <c r="EM106" s="3" t="e">
        <f t="shared" si="394"/>
        <v>#REF!</v>
      </c>
      <c r="EO106" s="20" t="str">
        <f t="shared" si="395"/>
        <v>Jul 24</v>
      </c>
      <c r="EP106" s="3">
        <f t="shared" si="396"/>
        <v>0</v>
      </c>
      <c r="EQ106" s="3" t="s">
        <v>56</v>
      </c>
      <c r="ER106" s="3">
        <f t="shared" si="397"/>
        <v>0</v>
      </c>
      <c r="ES106" s="3" t="e">
        <f t="shared" si="401"/>
        <v>#REF!</v>
      </c>
    </row>
    <row r="107" spans="133:152" x14ac:dyDescent="0.25">
      <c r="EC107" s="20" t="s">
        <v>264</v>
      </c>
      <c r="ED107" s="3" t="str">
        <f t="shared" si="403"/>
        <v>Dec Y4</v>
      </c>
      <c r="EE107" s="31">
        <f t="shared" si="391"/>
        <v>3.3333333333333335E-3</v>
      </c>
      <c r="EF107" s="3">
        <f t="shared" si="398"/>
        <v>0</v>
      </c>
      <c r="EG107" s="3" t="e">
        <f t="shared" si="402"/>
        <v>#REF!</v>
      </c>
      <c r="EI107" s="20" t="str">
        <f t="shared" si="392"/>
        <v>Aug 24</v>
      </c>
      <c r="EJ107" s="3" t="str">
        <f t="shared" si="399"/>
        <v>Dec Y4</v>
      </c>
      <c r="EK107" s="31">
        <f t="shared" si="393"/>
        <v>3.0833333333333333E-3</v>
      </c>
      <c r="EL107" s="3">
        <f t="shared" si="400"/>
        <v>0</v>
      </c>
      <c r="EM107" s="3" t="e">
        <f t="shared" si="394"/>
        <v>#REF!</v>
      </c>
      <c r="EO107" s="20" t="str">
        <f t="shared" si="395"/>
        <v>Aug 24</v>
      </c>
      <c r="EP107" s="3">
        <f t="shared" si="396"/>
        <v>0</v>
      </c>
      <c r="EQ107" s="3" t="s">
        <v>56</v>
      </c>
      <c r="ER107" s="3">
        <f t="shared" si="397"/>
        <v>0</v>
      </c>
      <c r="ES107" s="3" t="e">
        <f t="shared" si="401"/>
        <v>#REF!</v>
      </c>
    </row>
    <row r="108" spans="133:152" x14ac:dyDescent="0.25">
      <c r="EC108" s="20" t="s">
        <v>265</v>
      </c>
      <c r="ED108" s="3" t="str">
        <f t="shared" si="403"/>
        <v>Dec Y4</v>
      </c>
      <c r="EE108" s="31">
        <f t="shared" si="391"/>
        <v>3.3333333333333335E-3</v>
      </c>
      <c r="EF108" s="3">
        <f t="shared" si="398"/>
        <v>0</v>
      </c>
      <c r="EG108" s="3" t="e">
        <f t="shared" si="402"/>
        <v>#REF!</v>
      </c>
      <c r="EI108" s="20" t="str">
        <f t="shared" si="392"/>
        <v>Sep 24</v>
      </c>
      <c r="EJ108" s="3" t="str">
        <f t="shared" si="399"/>
        <v>Dec Y4</v>
      </c>
      <c r="EK108" s="31">
        <f t="shared" si="393"/>
        <v>3.0833333333333333E-3</v>
      </c>
      <c r="EL108" s="3">
        <f t="shared" si="400"/>
        <v>0</v>
      </c>
      <c r="EM108" s="3" t="e">
        <f t="shared" si="394"/>
        <v>#REF!</v>
      </c>
      <c r="EO108" s="20" t="str">
        <f t="shared" si="395"/>
        <v>Sep 24</v>
      </c>
      <c r="EP108" s="3">
        <f t="shared" si="396"/>
        <v>0</v>
      </c>
      <c r="EQ108" s="3" t="s">
        <v>56</v>
      </c>
      <c r="ER108" s="3">
        <f t="shared" si="397"/>
        <v>0</v>
      </c>
      <c r="ES108" s="3" t="e">
        <f t="shared" si="401"/>
        <v>#REF!</v>
      </c>
    </row>
    <row r="109" spans="133:152" x14ac:dyDescent="0.25">
      <c r="EC109" s="20" t="s">
        <v>266</v>
      </c>
      <c r="ED109" s="3" t="str">
        <f t="shared" si="403"/>
        <v>Dec Y4</v>
      </c>
      <c r="EE109" s="31">
        <f t="shared" si="391"/>
        <v>3.3333333333333335E-3</v>
      </c>
      <c r="EF109" s="3">
        <f t="shared" si="398"/>
        <v>0</v>
      </c>
      <c r="EG109" s="3" t="e">
        <f t="shared" si="402"/>
        <v>#REF!</v>
      </c>
      <c r="EI109" s="20" t="str">
        <f t="shared" si="392"/>
        <v>Oct 24</v>
      </c>
      <c r="EJ109" s="3" t="str">
        <f t="shared" si="399"/>
        <v>Dec Y4</v>
      </c>
      <c r="EK109" s="31">
        <f t="shared" si="393"/>
        <v>3.0833333333333333E-3</v>
      </c>
      <c r="EL109" s="3">
        <f t="shared" si="400"/>
        <v>0</v>
      </c>
      <c r="EM109" s="3" t="e">
        <f t="shared" si="394"/>
        <v>#REF!</v>
      </c>
      <c r="EO109" s="20" t="str">
        <f t="shared" si="395"/>
        <v>Oct 24</v>
      </c>
      <c r="EP109" s="3">
        <f t="shared" si="396"/>
        <v>0</v>
      </c>
      <c r="EQ109" s="3" t="s">
        <v>56</v>
      </c>
      <c r="ER109" s="3">
        <f t="shared" si="397"/>
        <v>0</v>
      </c>
      <c r="ES109" s="3" t="e">
        <f t="shared" si="401"/>
        <v>#REF!</v>
      </c>
    </row>
    <row r="110" spans="133:152" x14ac:dyDescent="0.25">
      <c r="EC110" s="20" t="s">
        <v>267</v>
      </c>
      <c r="ED110" s="3" t="str">
        <f t="shared" si="403"/>
        <v>Dec Y4</v>
      </c>
      <c r="EE110" s="31">
        <f t="shared" si="391"/>
        <v>3.3333333333333335E-3</v>
      </c>
      <c r="EF110" s="3">
        <f t="shared" si="398"/>
        <v>0</v>
      </c>
      <c r="EG110" s="3" t="e">
        <f t="shared" si="402"/>
        <v>#REF!</v>
      </c>
      <c r="EI110" s="20" t="str">
        <f t="shared" si="392"/>
        <v>Nov 24</v>
      </c>
      <c r="EJ110" s="3" t="str">
        <f t="shared" si="399"/>
        <v>Dec Y4</v>
      </c>
      <c r="EK110" s="31">
        <f t="shared" si="393"/>
        <v>3.0833333333333333E-3</v>
      </c>
      <c r="EL110" s="3">
        <f t="shared" si="400"/>
        <v>0</v>
      </c>
      <c r="EM110" s="3" t="e">
        <f t="shared" si="394"/>
        <v>#REF!</v>
      </c>
      <c r="EO110" s="20" t="str">
        <f t="shared" si="395"/>
        <v>Nov 24</v>
      </c>
      <c r="EP110" s="3">
        <f t="shared" si="396"/>
        <v>0</v>
      </c>
      <c r="EQ110" s="3" t="s">
        <v>56</v>
      </c>
      <c r="ER110" s="3">
        <f t="shared" si="397"/>
        <v>0</v>
      </c>
      <c r="ES110" s="3" t="e">
        <f t="shared" si="401"/>
        <v>#REF!</v>
      </c>
    </row>
    <row r="111" spans="133:152" x14ac:dyDescent="0.25">
      <c r="EC111" s="20" t="s">
        <v>268</v>
      </c>
      <c r="ED111" s="3" t="str">
        <f t="shared" si="403"/>
        <v>Dec Y4</v>
      </c>
      <c r="EE111" s="31">
        <f t="shared" si="391"/>
        <v>3.3333333333333335E-3</v>
      </c>
      <c r="EF111" s="3">
        <f t="shared" si="398"/>
        <v>0</v>
      </c>
      <c r="EG111" s="3" t="e">
        <f t="shared" si="402"/>
        <v>#REF!</v>
      </c>
      <c r="EI111" s="20" t="str">
        <f t="shared" si="392"/>
        <v>Dec 24</v>
      </c>
      <c r="EJ111" s="3" t="str">
        <f t="shared" si="399"/>
        <v>Dec Y4</v>
      </c>
      <c r="EK111" s="31">
        <f t="shared" si="393"/>
        <v>3.0833333333333333E-3</v>
      </c>
      <c r="EL111" s="3">
        <f t="shared" si="400"/>
        <v>0</v>
      </c>
      <c r="EM111" s="3" t="e">
        <f t="shared" si="394"/>
        <v>#REF!</v>
      </c>
      <c r="EO111" s="20" t="str">
        <f t="shared" si="395"/>
        <v>Dec 24</v>
      </c>
      <c r="EP111" s="3">
        <f t="shared" si="396"/>
        <v>0</v>
      </c>
      <c r="EQ111" s="3" t="s">
        <v>56</v>
      </c>
      <c r="ER111" s="3">
        <f t="shared" si="397"/>
        <v>0</v>
      </c>
      <c r="ES111" s="3" t="e">
        <f t="shared" si="401"/>
        <v>#REF!</v>
      </c>
      <c r="EU111" s="40">
        <f>EP111-EP98</f>
        <v>0</v>
      </c>
      <c r="EV111" s="3" t="s">
        <v>165</v>
      </c>
    </row>
    <row r="112" spans="133:152" x14ac:dyDescent="0.25">
      <c r="EU112" s="40" t="e">
        <f>ES111-ES98</f>
        <v>#REF!</v>
      </c>
      <c r="EV112" s="3" t="s">
        <v>164</v>
      </c>
    </row>
    <row r="113" spans="133:152" x14ac:dyDescent="0.25">
      <c r="EC113" s="20" t="s">
        <v>269</v>
      </c>
      <c r="ED113" s="3" t="str">
        <f>ED111</f>
        <v>Dec Y4</v>
      </c>
      <c r="EE113" s="31">
        <f>0.04/12</f>
        <v>3.3333333333333335E-3</v>
      </c>
      <c r="EF113" s="3">
        <f>ROUND((ED111*EE113),0)</f>
        <v>0</v>
      </c>
      <c r="EG113" s="3" t="e">
        <f>ROUND(+EG111+EF113,0)</f>
        <v>#REF!</v>
      </c>
      <c r="EI113" s="20" t="str">
        <f>EC113</f>
        <v>Jan 25</v>
      </c>
      <c r="EJ113" s="3" t="str">
        <f>EJ111</f>
        <v>Dec Y4</v>
      </c>
      <c r="EK113" s="31">
        <f>0.037/12</f>
        <v>3.0833333333333333E-3</v>
      </c>
      <c r="EL113" s="3">
        <f>ROUND((EJ111*EK113),0)</f>
        <v>0</v>
      </c>
      <c r="EM113" s="3" t="e">
        <f>ROUND(+EM111+EL113,0)</f>
        <v>#REF!</v>
      </c>
      <c r="EO113" s="20" t="str">
        <f>EI113</f>
        <v>Jan 25</v>
      </c>
      <c r="EP113" s="3">
        <f>ED113+EJ113</f>
        <v>0</v>
      </c>
      <c r="EQ113" s="3" t="s">
        <v>56</v>
      </c>
      <c r="ER113" s="3">
        <f>EL113+EF113</f>
        <v>0</v>
      </c>
      <c r="ES113" s="3" t="e">
        <f>ES111+ER113</f>
        <v>#REF!</v>
      </c>
    </row>
    <row r="114" spans="133:152" x14ac:dyDescent="0.25">
      <c r="EC114" s="20" t="s">
        <v>270</v>
      </c>
      <c r="ED114" s="3" t="str">
        <f>ED113</f>
        <v>Dec Y4</v>
      </c>
      <c r="EE114" s="31">
        <f t="shared" ref="EE114:EE124" si="404">0.04/12</f>
        <v>3.3333333333333335E-3</v>
      </c>
      <c r="EF114" s="3">
        <f>ROUND((ED113*EE114),0)</f>
        <v>0</v>
      </c>
      <c r="EG114" s="3" t="e">
        <f>ROUND(+EG113+EF114,0)</f>
        <v>#REF!</v>
      </c>
      <c r="EI114" s="20" t="str">
        <f t="shared" ref="EI114:EI124" si="405">EC114</f>
        <v>Feb 25</v>
      </c>
      <c r="EJ114" s="3" t="str">
        <f>EJ113</f>
        <v>Dec Y4</v>
      </c>
      <c r="EK114" s="31">
        <f t="shared" ref="EK114:EK124" si="406">0.037/12</f>
        <v>3.0833333333333333E-3</v>
      </c>
      <c r="EL114" s="3">
        <f>ROUND((EJ113*EK114),0)</f>
        <v>0</v>
      </c>
      <c r="EM114" s="3" t="e">
        <f t="shared" ref="EM114:EM124" si="407">ROUND(+EM113+EL114,0)</f>
        <v>#REF!</v>
      </c>
      <c r="EO114" s="20" t="str">
        <f t="shared" ref="EO114:EO124" si="408">EI114</f>
        <v>Feb 25</v>
      </c>
      <c r="EP114" s="3">
        <f t="shared" ref="EP114:EP124" si="409">ED114+EJ114</f>
        <v>0</v>
      </c>
      <c r="EQ114" s="3" t="s">
        <v>56</v>
      </c>
      <c r="ER114" s="3">
        <f t="shared" ref="ER114:ER124" si="410">EL114+EF114</f>
        <v>0</v>
      </c>
      <c r="ES114" s="3" t="e">
        <f>EM114+EG114</f>
        <v>#REF!</v>
      </c>
    </row>
    <row r="115" spans="133:152" x14ac:dyDescent="0.25">
      <c r="EC115" s="20" t="s">
        <v>271</v>
      </c>
      <c r="ED115" s="3" t="str">
        <f>ED114</f>
        <v>Dec Y4</v>
      </c>
      <c r="EE115" s="31">
        <f t="shared" si="404"/>
        <v>3.3333333333333335E-3</v>
      </c>
      <c r="EF115" s="3">
        <f t="shared" ref="EF115:EF124" si="411">ROUND((ED114*EE115),0)</f>
        <v>0</v>
      </c>
      <c r="EG115" s="3" t="e">
        <f>ROUND(+EG114+EF115,0)</f>
        <v>#REF!</v>
      </c>
      <c r="EI115" s="20" t="str">
        <f t="shared" si="405"/>
        <v>Mar 25</v>
      </c>
      <c r="EJ115" s="3" t="str">
        <f t="shared" ref="EJ115:EJ124" si="412">EJ114</f>
        <v>Dec Y4</v>
      </c>
      <c r="EK115" s="31">
        <f t="shared" si="406"/>
        <v>3.0833333333333333E-3</v>
      </c>
      <c r="EL115" s="3">
        <f t="shared" ref="EL115:EL124" si="413">ROUND((EJ114*EK115),0)</f>
        <v>0</v>
      </c>
      <c r="EM115" s="3" t="e">
        <f t="shared" si="407"/>
        <v>#REF!</v>
      </c>
      <c r="EO115" s="20" t="str">
        <f t="shared" si="408"/>
        <v>Mar 25</v>
      </c>
      <c r="EP115" s="3">
        <f t="shared" si="409"/>
        <v>0</v>
      </c>
      <c r="EQ115" s="3" t="s">
        <v>56</v>
      </c>
      <c r="ER115" s="3">
        <f t="shared" si="410"/>
        <v>0</v>
      </c>
      <c r="ES115" s="3" t="e">
        <f t="shared" ref="ES115:ES124" si="414">EM115+EG115</f>
        <v>#REF!</v>
      </c>
    </row>
    <row r="116" spans="133:152" x14ac:dyDescent="0.25">
      <c r="EC116" s="20" t="s">
        <v>272</v>
      </c>
      <c r="ED116" s="3" t="str">
        <f>ED115</f>
        <v>Dec Y4</v>
      </c>
      <c r="EE116" s="31">
        <f t="shared" si="404"/>
        <v>3.3333333333333335E-3</v>
      </c>
      <c r="EF116" s="3">
        <f t="shared" si="411"/>
        <v>0</v>
      </c>
      <c r="EG116" s="3" t="e">
        <f>ROUND(+EG115+EF116,0)</f>
        <v>#REF!</v>
      </c>
      <c r="EI116" s="20" t="str">
        <f t="shared" si="405"/>
        <v>Apr 25</v>
      </c>
      <c r="EJ116" s="3" t="str">
        <f t="shared" si="412"/>
        <v>Dec Y4</v>
      </c>
      <c r="EK116" s="31">
        <f t="shared" si="406"/>
        <v>3.0833333333333333E-3</v>
      </c>
      <c r="EL116" s="3">
        <f t="shared" si="413"/>
        <v>0</v>
      </c>
      <c r="EM116" s="3" t="e">
        <f t="shared" si="407"/>
        <v>#REF!</v>
      </c>
      <c r="EO116" s="20" t="str">
        <f t="shared" si="408"/>
        <v>Apr 25</v>
      </c>
      <c r="EP116" s="3">
        <f t="shared" si="409"/>
        <v>0</v>
      </c>
      <c r="EQ116" s="3" t="s">
        <v>56</v>
      </c>
      <c r="ER116" s="3">
        <f t="shared" si="410"/>
        <v>0</v>
      </c>
      <c r="ES116" s="3" t="e">
        <f t="shared" si="414"/>
        <v>#REF!</v>
      </c>
    </row>
    <row r="117" spans="133:152" x14ac:dyDescent="0.25">
      <c r="EC117" s="20" t="s">
        <v>273</v>
      </c>
      <c r="ED117" s="3" t="str">
        <f>ED116</f>
        <v>Dec Y4</v>
      </c>
      <c r="EE117" s="31">
        <f t="shared" si="404"/>
        <v>3.3333333333333335E-3</v>
      </c>
      <c r="EF117" s="3">
        <f t="shared" si="411"/>
        <v>0</v>
      </c>
      <c r="EG117" s="3" t="e">
        <f>ROUND(+EG116+EF117,0)</f>
        <v>#REF!</v>
      </c>
      <c r="EI117" s="20" t="str">
        <f t="shared" si="405"/>
        <v>May 25</v>
      </c>
      <c r="EJ117" s="3" t="str">
        <f t="shared" si="412"/>
        <v>Dec Y4</v>
      </c>
      <c r="EK117" s="31">
        <f t="shared" si="406"/>
        <v>3.0833333333333333E-3</v>
      </c>
      <c r="EL117" s="3">
        <f t="shared" si="413"/>
        <v>0</v>
      </c>
      <c r="EM117" s="3" t="e">
        <f t="shared" si="407"/>
        <v>#REF!</v>
      </c>
      <c r="EO117" s="20" t="str">
        <f t="shared" si="408"/>
        <v>May 25</v>
      </c>
      <c r="EP117" s="3">
        <f t="shared" si="409"/>
        <v>0</v>
      </c>
      <c r="EQ117" s="3" t="s">
        <v>56</v>
      </c>
      <c r="ER117" s="3">
        <f t="shared" si="410"/>
        <v>0</v>
      </c>
      <c r="ES117" s="3" t="e">
        <f t="shared" si="414"/>
        <v>#REF!</v>
      </c>
    </row>
    <row r="118" spans="133:152" x14ac:dyDescent="0.25">
      <c r="EC118" s="20" t="s">
        <v>274</v>
      </c>
      <c r="ED118" s="3" t="str">
        <f>ED117</f>
        <v>Dec Y4</v>
      </c>
      <c r="EE118" s="31">
        <f t="shared" si="404"/>
        <v>3.3333333333333335E-3</v>
      </c>
      <c r="EF118" s="3">
        <f t="shared" si="411"/>
        <v>0</v>
      </c>
      <c r="EG118" s="3" t="e">
        <f t="shared" ref="EG118:EG124" si="415">ROUND(+EG117+EF118,0)</f>
        <v>#REF!</v>
      </c>
      <c r="EI118" s="20" t="str">
        <f t="shared" si="405"/>
        <v>Jun 25</v>
      </c>
      <c r="EJ118" s="3" t="str">
        <f t="shared" si="412"/>
        <v>Dec Y4</v>
      </c>
      <c r="EK118" s="31">
        <f t="shared" si="406"/>
        <v>3.0833333333333333E-3</v>
      </c>
      <c r="EL118" s="3">
        <f t="shared" si="413"/>
        <v>0</v>
      </c>
      <c r="EM118" s="3" t="e">
        <f t="shared" si="407"/>
        <v>#REF!</v>
      </c>
      <c r="EO118" s="20" t="str">
        <f t="shared" si="408"/>
        <v>Jun 25</v>
      </c>
      <c r="EP118" s="3">
        <f t="shared" si="409"/>
        <v>0</v>
      </c>
      <c r="EQ118" s="3" t="s">
        <v>56</v>
      </c>
      <c r="ER118" s="3">
        <f t="shared" si="410"/>
        <v>0</v>
      </c>
      <c r="ES118" s="3" t="e">
        <f t="shared" si="414"/>
        <v>#REF!</v>
      </c>
    </row>
    <row r="119" spans="133:152" x14ac:dyDescent="0.25">
      <c r="EC119" s="20" t="s">
        <v>275</v>
      </c>
      <c r="ED119" s="3" t="str">
        <f t="shared" ref="ED119:ED124" si="416">ED118</f>
        <v>Dec Y4</v>
      </c>
      <c r="EE119" s="31">
        <f t="shared" si="404"/>
        <v>3.3333333333333335E-3</v>
      </c>
      <c r="EF119" s="3">
        <f t="shared" si="411"/>
        <v>0</v>
      </c>
      <c r="EG119" s="3" t="e">
        <f t="shared" si="415"/>
        <v>#REF!</v>
      </c>
      <c r="EI119" s="20" t="str">
        <f t="shared" si="405"/>
        <v>Jul 25</v>
      </c>
      <c r="EJ119" s="3" t="str">
        <f t="shared" si="412"/>
        <v>Dec Y4</v>
      </c>
      <c r="EK119" s="31">
        <f t="shared" si="406"/>
        <v>3.0833333333333333E-3</v>
      </c>
      <c r="EL119" s="3">
        <f t="shared" si="413"/>
        <v>0</v>
      </c>
      <c r="EM119" s="3" t="e">
        <f t="shared" si="407"/>
        <v>#REF!</v>
      </c>
      <c r="EO119" s="20" t="str">
        <f t="shared" si="408"/>
        <v>Jul 25</v>
      </c>
      <c r="EP119" s="3">
        <f t="shared" si="409"/>
        <v>0</v>
      </c>
      <c r="EQ119" s="3" t="s">
        <v>56</v>
      </c>
      <c r="ER119" s="3">
        <f t="shared" si="410"/>
        <v>0</v>
      </c>
      <c r="ES119" s="3" t="e">
        <f t="shared" si="414"/>
        <v>#REF!</v>
      </c>
    </row>
    <row r="120" spans="133:152" x14ac:dyDescent="0.25">
      <c r="EC120" s="20" t="s">
        <v>276</v>
      </c>
      <c r="ED120" s="3" t="str">
        <f t="shared" si="416"/>
        <v>Dec Y4</v>
      </c>
      <c r="EE120" s="31">
        <f t="shared" si="404"/>
        <v>3.3333333333333335E-3</v>
      </c>
      <c r="EF120" s="3">
        <f t="shared" si="411"/>
        <v>0</v>
      </c>
      <c r="EG120" s="3" t="e">
        <f t="shared" si="415"/>
        <v>#REF!</v>
      </c>
      <c r="EI120" s="20" t="str">
        <f t="shared" si="405"/>
        <v>Aug 25</v>
      </c>
      <c r="EJ120" s="3" t="str">
        <f t="shared" si="412"/>
        <v>Dec Y4</v>
      </c>
      <c r="EK120" s="31">
        <f t="shared" si="406"/>
        <v>3.0833333333333333E-3</v>
      </c>
      <c r="EL120" s="3">
        <f t="shared" si="413"/>
        <v>0</v>
      </c>
      <c r="EM120" s="3" t="e">
        <f t="shared" si="407"/>
        <v>#REF!</v>
      </c>
      <c r="EO120" s="20" t="str">
        <f t="shared" si="408"/>
        <v>Aug 25</v>
      </c>
      <c r="EP120" s="3">
        <f t="shared" si="409"/>
        <v>0</v>
      </c>
      <c r="EQ120" s="3" t="s">
        <v>56</v>
      </c>
      <c r="ER120" s="3">
        <f t="shared" si="410"/>
        <v>0</v>
      </c>
      <c r="ES120" s="3" t="e">
        <f t="shared" si="414"/>
        <v>#REF!</v>
      </c>
    </row>
    <row r="121" spans="133:152" x14ac:dyDescent="0.25">
      <c r="EC121" s="20" t="s">
        <v>277</v>
      </c>
      <c r="ED121" s="3" t="str">
        <f t="shared" si="416"/>
        <v>Dec Y4</v>
      </c>
      <c r="EE121" s="31">
        <f t="shared" si="404"/>
        <v>3.3333333333333335E-3</v>
      </c>
      <c r="EF121" s="3">
        <f t="shared" si="411"/>
        <v>0</v>
      </c>
      <c r="EG121" s="3" t="e">
        <f t="shared" si="415"/>
        <v>#REF!</v>
      </c>
      <c r="EI121" s="20" t="str">
        <f>EC126</f>
        <v>Jan 26</v>
      </c>
      <c r="EJ121" s="3" t="str">
        <f t="shared" si="412"/>
        <v>Dec Y4</v>
      </c>
      <c r="EK121" s="31">
        <f t="shared" si="406"/>
        <v>3.0833333333333333E-3</v>
      </c>
      <c r="EL121" s="3">
        <f t="shared" si="413"/>
        <v>0</v>
      </c>
      <c r="EM121" s="3" t="e">
        <f t="shared" si="407"/>
        <v>#REF!</v>
      </c>
      <c r="EO121" s="20" t="str">
        <f>EI126</f>
        <v>Jan 26</v>
      </c>
      <c r="EP121" s="3">
        <f t="shared" si="409"/>
        <v>0</v>
      </c>
      <c r="EQ121" s="3" t="s">
        <v>56</v>
      </c>
      <c r="ER121" s="3">
        <f t="shared" si="410"/>
        <v>0</v>
      </c>
      <c r="ES121" s="3" t="e">
        <f t="shared" si="414"/>
        <v>#REF!</v>
      </c>
    </row>
    <row r="122" spans="133:152" x14ac:dyDescent="0.25">
      <c r="EC122" s="20" t="s">
        <v>278</v>
      </c>
      <c r="ED122" s="3" t="str">
        <f t="shared" si="416"/>
        <v>Dec Y4</v>
      </c>
      <c r="EE122" s="31">
        <f t="shared" si="404"/>
        <v>3.3333333333333335E-3</v>
      </c>
      <c r="EF122" s="3">
        <f t="shared" si="411"/>
        <v>0</v>
      </c>
      <c r="EG122" s="3" t="e">
        <f t="shared" si="415"/>
        <v>#REF!</v>
      </c>
      <c r="EI122" s="20" t="str">
        <f t="shared" si="405"/>
        <v>Oct 25</v>
      </c>
      <c r="EJ122" s="3" t="str">
        <f t="shared" si="412"/>
        <v>Dec Y4</v>
      </c>
      <c r="EK122" s="31">
        <f t="shared" si="406"/>
        <v>3.0833333333333333E-3</v>
      </c>
      <c r="EL122" s="3">
        <f t="shared" si="413"/>
        <v>0</v>
      </c>
      <c r="EM122" s="3" t="e">
        <f t="shared" si="407"/>
        <v>#REF!</v>
      </c>
      <c r="EO122" s="20" t="str">
        <f t="shared" si="408"/>
        <v>Oct 25</v>
      </c>
      <c r="EP122" s="3">
        <f t="shared" si="409"/>
        <v>0</v>
      </c>
      <c r="EQ122" s="3" t="s">
        <v>56</v>
      </c>
      <c r="ER122" s="3">
        <f t="shared" si="410"/>
        <v>0</v>
      </c>
      <c r="ES122" s="3" t="e">
        <f t="shared" si="414"/>
        <v>#REF!</v>
      </c>
    </row>
    <row r="123" spans="133:152" x14ac:dyDescent="0.25">
      <c r="EC123" s="20" t="s">
        <v>279</v>
      </c>
      <c r="ED123" s="3" t="str">
        <f t="shared" si="416"/>
        <v>Dec Y4</v>
      </c>
      <c r="EE123" s="31">
        <f t="shared" si="404"/>
        <v>3.3333333333333335E-3</v>
      </c>
      <c r="EF123" s="3">
        <f t="shared" si="411"/>
        <v>0</v>
      </c>
      <c r="EG123" s="3" t="e">
        <f t="shared" si="415"/>
        <v>#REF!</v>
      </c>
      <c r="EI123" s="20" t="str">
        <f t="shared" si="405"/>
        <v>Nov 25</v>
      </c>
      <c r="EJ123" s="3" t="str">
        <f t="shared" si="412"/>
        <v>Dec Y4</v>
      </c>
      <c r="EK123" s="31">
        <f t="shared" si="406"/>
        <v>3.0833333333333333E-3</v>
      </c>
      <c r="EL123" s="3">
        <f t="shared" si="413"/>
        <v>0</v>
      </c>
      <c r="EM123" s="3" t="e">
        <f t="shared" si="407"/>
        <v>#REF!</v>
      </c>
      <c r="EO123" s="20" t="str">
        <f t="shared" si="408"/>
        <v>Nov 25</v>
      </c>
      <c r="EP123" s="3">
        <f t="shared" si="409"/>
        <v>0</v>
      </c>
      <c r="EQ123" s="3" t="s">
        <v>56</v>
      </c>
      <c r="ER123" s="3">
        <f t="shared" si="410"/>
        <v>0</v>
      </c>
      <c r="ES123" s="3" t="e">
        <f t="shared" si="414"/>
        <v>#REF!</v>
      </c>
    </row>
    <row r="124" spans="133:152" x14ac:dyDescent="0.25">
      <c r="EC124" s="20" t="s">
        <v>280</v>
      </c>
      <c r="ED124" s="3" t="str">
        <f t="shared" si="416"/>
        <v>Dec Y4</v>
      </c>
      <c r="EE124" s="31">
        <f t="shared" si="404"/>
        <v>3.3333333333333335E-3</v>
      </c>
      <c r="EF124" s="3">
        <f t="shared" si="411"/>
        <v>0</v>
      </c>
      <c r="EG124" s="3" t="e">
        <f t="shared" si="415"/>
        <v>#REF!</v>
      </c>
      <c r="EI124" s="20" t="str">
        <f t="shared" si="405"/>
        <v>Dec 25</v>
      </c>
      <c r="EJ124" s="3" t="str">
        <f t="shared" si="412"/>
        <v>Dec Y4</v>
      </c>
      <c r="EK124" s="31">
        <f t="shared" si="406"/>
        <v>3.0833333333333333E-3</v>
      </c>
      <c r="EL124" s="3">
        <f t="shared" si="413"/>
        <v>0</v>
      </c>
      <c r="EM124" s="3" t="e">
        <f t="shared" si="407"/>
        <v>#REF!</v>
      </c>
      <c r="EO124" s="20" t="str">
        <f t="shared" si="408"/>
        <v>Dec 25</v>
      </c>
      <c r="EP124" s="3">
        <f t="shared" si="409"/>
        <v>0</v>
      </c>
      <c r="EQ124" s="3" t="s">
        <v>56</v>
      </c>
      <c r="ER124" s="3">
        <f t="shared" si="410"/>
        <v>0</v>
      </c>
      <c r="ES124" s="3" t="e">
        <f t="shared" si="414"/>
        <v>#REF!</v>
      </c>
      <c r="EU124" s="40">
        <f>EP124-EP111</f>
        <v>0</v>
      </c>
      <c r="EV124" s="3" t="s">
        <v>165</v>
      </c>
    </row>
    <row r="125" spans="133:152" x14ac:dyDescent="0.25">
      <c r="EU125" s="40" t="e">
        <f>ES124-ES111</f>
        <v>#REF!</v>
      </c>
      <c r="EV125" s="3" t="s">
        <v>164</v>
      </c>
    </row>
    <row r="126" spans="133:152" x14ac:dyDescent="0.25">
      <c r="EC126" s="20" t="s">
        <v>281</v>
      </c>
      <c r="ED126" s="3" t="str">
        <f>ED124</f>
        <v>Dec Y4</v>
      </c>
      <c r="EE126" s="31">
        <f>0.04/12</f>
        <v>3.3333333333333335E-3</v>
      </c>
      <c r="EF126" s="3">
        <f>ROUND((ED124*EE126),0)</f>
        <v>0</v>
      </c>
      <c r="EG126" s="3" t="e">
        <f>ROUND(+EG124+EF126,0)</f>
        <v>#REF!</v>
      </c>
      <c r="EI126" s="20" t="str">
        <f>EC126</f>
        <v>Jan 26</v>
      </c>
      <c r="EJ126" s="3" t="str">
        <f>EJ124</f>
        <v>Dec Y4</v>
      </c>
      <c r="EK126" s="31">
        <f>0.037/12</f>
        <v>3.0833333333333333E-3</v>
      </c>
      <c r="EL126" s="3">
        <f>ROUND((EJ124*EK126),0)</f>
        <v>0</v>
      </c>
      <c r="EM126" s="3" t="e">
        <f>ROUND(+EM124+EL126,0)</f>
        <v>#REF!</v>
      </c>
      <c r="EO126" s="20" t="str">
        <f>EI126</f>
        <v>Jan 26</v>
      </c>
      <c r="EP126" s="3">
        <f>ED126+EJ126</f>
        <v>0</v>
      </c>
      <c r="EQ126" s="3" t="s">
        <v>56</v>
      </c>
      <c r="ER126" s="3">
        <f>EL126+EF126</f>
        <v>0</v>
      </c>
      <c r="ES126" s="3" t="e">
        <f>ES124+ER126</f>
        <v>#REF!</v>
      </c>
    </row>
    <row r="127" spans="133:152" x14ac:dyDescent="0.25">
      <c r="EC127" s="20" t="s">
        <v>282</v>
      </c>
      <c r="ED127" s="3" t="str">
        <f>ED126</f>
        <v>Dec Y4</v>
      </c>
      <c r="EE127" s="31">
        <f t="shared" ref="EE127:EE137" si="417">0.04/12</f>
        <v>3.3333333333333335E-3</v>
      </c>
      <c r="EF127" s="3">
        <f>ROUND((ED126*EE127),0)</f>
        <v>0</v>
      </c>
      <c r="EG127" s="3" t="e">
        <f>ROUND(+EG126+EF127,0)</f>
        <v>#REF!</v>
      </c>
      <c r="EI127" s="20" t="str">
        <f t="shared" ref="EI127:EI137" si="418">EC127</f>
        <v>Feb 26</v>
      </c>
      <c r="EJ127" s="3" t="str">
        <f>EJ126</f>
        <v>Dec Y4</v>
      </c>
      <c r="EK127" s="31">
        <f t="shared" ref="EK127:EK137" si="419">0.037/12</f>
        <v>3.0833333333333333E-3</v>
      </c>
      <c r="EL127" s="3">
        <f>ROUND((EJ126*EK127),0)</f>
        <v>0</v>
      </c>
      <c r="EM127" s="3" t="e">
        <f t="shared" ref="EM127:EM137" si="420">ROUND(+EM126+EL127,0)</f>
        <v>#REF!</v>
      </c>
      <c r="EO127" s="20" t="str">
        <f t="shared" ref="EO127:EO137" si="421">EI127</f>
        <v>Feb 26</v>
      </c>
      <c r="EP127" s="3">
        <f t="shared" ref="EP127:EP137" si="422">ED127+EJ127</f>
        <v>0</v>
      </c>
      <c r="EQ127" s="3" t="s">
        <v>56</v>
      </c>
      <c r="ER127" s="3">
        <f t="shared" ref="ER127:ER137" si="423">EL127+EF127</f>
        <v>0</v>
      </c>
      <c r="ES127" s="3" t="e">
        <f>EM127+EG127</f>
        <v>#REF!</v>
      </c>
    </row>
    <row r="128" spans="133:152" x14ac:dyDescent="0.25">
      <c r="EC128" s="20" t="s">
        <v>283</v>
      </c>
      <c r="ED128" s="3" t="str">
        <f>ED127</f>
        <v>Dec Y4</v>
      </c>
      <c r="EE128" s="31">
        <f t="shared" si="417"/>
        <v>3.3333333333333335E-3</v>
      </c>
      <c r="EF128" s="3">
        <f t="shared" ref="EF128:EF137" si="424">ROUND((ED127*EE128),0)</f>
        <v>0</v>
      </c>
      <c r="EG128" s="3" t="e">
        <f>ROUND(+EG127+EF128,0)</f>
        <v>#REF!</v>
      </c>
      <c r="EI128" s="20" t="str">
        <f t="shared" si="418"/>
        <v>Mar 26</v>
      </c>
      <c r="EJ128" s="3" t="str">
        <f t="shared" ref="EJ128:EJ137" si="425">EJ127</f>
        <v>Dec Y4</v>
      </c>
      <c r="EK128" s="31">
        <f t="shared" si="419"/>
        <v>3.0833333333333333E-3</v>
      </c>
      <c r="EL128" s="3">
        <f t="shared" ref="EL128:EL137" si="426">ROUND((EJ127*EK128),0)</f>
        <v>0</v>
      </c>
      <c r="EM128" s="3" t="e">
        <f t="shared" si="420"/>
        <v>#REF!</v>
      </c>
      <c r="EO128" s="20" t="str">
        <f t="shared" si="421"/>
        <v>Mar 26</v>
      </c>
      <c r="EP128" s="3">
        <f t="shared" si="422"/>
        <v>0</v>
      </c>
      <c r="EQ128" s="3" t="s">
        <v>56</v>
      </c>
      <c r="ER128" s="3">
        <f t="shared" si="423"/>
        <v>0</v>
      </c>
      <c r="ES128" s="3" t="e">
        <f t="shared" ref="ES128:ES137" si="427">EM128+EG128</f>
        <v>#REF!</v>
      </c>
    </row>
    <row r="129" spans="133:152" x14ac:dyDescent="0.25">
      <c r="EC129" s="20" t="s">
        <v>284</v>
      </c>
      <c r="ED129" s="3" t="str">
        <f>ED128</f>
        <v>Dec Y4</v>
      </c>
      <c r="EE129" s="31">
        <f t="shared" si="417"/>
        <v>3.3333333333333335E-3</v>
      </c>
      <c r="EF129" s="3">
        <f t="shared" si="424"/>
        <v>0</v>
      </c>
      <c r="EG129" s="3" t="e">
        <f>ROUND(+EG128+EF129,0)</f>
        <v>#REF!</v>
      </c>
      <c r="EI129" s="20" t="str">
        <f t="shared" si="418"/>
        <v>Apr 26</v>
      </c>
      <c r="EJ129" s="3" t="str">
        <f t="shared" si="425"/>
        <v>Dec Y4</v>
      </c>
      <c r="EK129" s="31">
        <f t="shared" si="419"/>
        <v>3.0833333333333333E-3</v>
      </c>
      <c r="EL129" s="3">
        <f t="shared" si="426"/>
        <v>0</v>
      </c>
      <c r="EM129" s="3" t="e">
        <f t="shared" si="420"/>
        <v>#REF!</v>
      </c>
      <c r="EO129" s="20" t="str">
        <f t="shared" si="421"/>
        <v>Apr 26</v>
      </c>
      <c r="EP129" s="3">
        <f t="shared" si="422"/>
        <v>0</v>
      </c>
      <c r="EQ129" s="3" t="s">
        <v>56</v>
      </c>
      <c r="ER129" s="3">
        <f t="shared" si="423"/>
        <v>0</v>
      </c>
      <c r="ES129" s="3" t="e">
        <f t="shared" si="427"/>
        <v>#REF!</v>
      </c>
    </row>
    <row r="130" spans="133:152" x14ac:dyDescent="0.25">
      <c r="EC130" s="20" t="s">
        <v>285</v>
      </c>
      <c r="ED130" s="3" t="str">
        <f>ED129</f>
        <v>Dec Y4</v>
      </c>
      <c r="EE130" s="31">
        <f t="shared" si="417"/>
        <v>3.3333333333333335E-3</v>
      </c>
      <c r="EF130" s="3">
        <f t="shared" si="424"/>
        <v>0</v>
      </c>
      <c r="EG130" s="3" t="e">
        <f>ROUND(+EG129+EF130,0)</f>
        <v>#REF!</v>
      </c>
      <c r="EI130" s="20" t="str">
        <f t="shared" si="418"/>
        <v>May 26</v>
      </c>
      <c r="EJ130" s="3" t="str">
        <f t="shared" si="425"/>
        <v>Dec Y4</v>
      </c>
      <c r="EK130" s="31">
        <f t="shared" si="419"/>
        <v>3.0833333333333333E-3</v>
      </c>
      <c r="EL130" s="3">
        <f t="shared" si="426"/>
        <v>0</v>
      </c>
      <c r="EM130" s="3" t="e">
        <f t="shared" si="420"/>
        <v>#REF!</v>
      </c>
      <c r="EO130" s="20" t="str">
        <f t="shared" si="421"/>
        <v>May 26</v>
      </c>
      <c r="EP130" s="3">
        <f t="shared" si="422"/>
        <v>0</v>
      </c>
      <c r="EQ130" s="3" t="s">
        <v>56</v>
      </c>
      <c r="ER130" s="3">
        <f t="shared" si="423"/>
        <v>0</v>
      </c>
      <c r="ES130" s="3" t="e">
        <f t="shared" si="427"/>
        <v>#REF!</v>
      </c>
    </row>
    <row r="131" spans="133:152" x14ac:dyDescent="0.25">
      <c r="EC131" s="20" t="s">
        <v>286</v>
      </c>
      <c r="ED131" s="3" t="str">
        <f>ED130</f>
        <v>Dec Y4</v>
      </c>
      <c r="EE131" s="31">
        <f t="shared" si="417"/>
        <v>3.3333333333333335E-3</v>
      </c>
      <c r="EF131" s="3">
        <f t="shared" si="424"/>
        <v>0</v>
      </c>
      <c r="EG131" s="3" t="e">
        <f t="shared" ref="EG131:EG137" si="428">ROUND(+EG130+EF131,0)</f>
        <v>#REF!</v>
      </c>
      <c r="EI131" s="20" t="str">
        <f t="shared" si="418"/>
        <v>Jun 26</v>
      </c>
      <c r="EJ131" s="3" t="str">
        <f t="shared" si="425"/>
        <v>Dec Y4</v>
      </c>
      <c r="EK131" s="31">
        <f t="shared" si="419"/>
        <v>3.0833333333333333E-3</v>
      </c>
      <c r="EL131" s="3">
        <f t="shared" si="426"/>
        <v>0</v>
      </c>
      <c r="EM131" s="3" t="e">
        <f t="shared" si="420"/>
        <v>#REF!</v>
      </c>
      <c r="EO131" s="20" t="str">
        <f t="shared" si="421"/>
        <v>Jun 26</v>
      </c>
      <c r="EP131" s="3">
        <f t="shared" si="422"/>
        <v>0</v>
      </c>
      <c r="EQ131" s="3" t="s">
        <v>56</v>
      </c>
      <c r="ER131" s="3">
        <f t="shared" si="423"/>
        <v>0</v>
      </c>
      <c r="ES131" s="3" t="e">
        <f t="shared" si="427"/>
        <v>#REF!</v>
      </c>
    </row>
    <row r="132" spans="133:152" x14ac:dyDescent="0.25">
      <c r="EC132" s="20" t="s">
        <v>287</v>
      </c>
      <c r="ED132" s="3" t="str">
        <f t="shared" ref="ED132:ED137" si="429">ED131</f>
        <v>Dec Y4</v>
      </c>
      <c r="EE132" s="31">
        <f t="shared" si="417"/>
        <v>3.3333333333333335E-3</v>
      </c>
      <c r="EF132" s="3">
        <f t="shared" si="424"/>
        <v>0</v>
      </c>
      <c r="EG132" s="3" t="e">
        <f t="shared" si="428"/>
        <v>#REF!</v>
      </c>
      <c r="EI132" s="20" t="str">
        <f t="shared" si="418"/>
        <v>Jul 26</v>
      </c>
      <c r="EJ132" s="3" t="str">
        <f t="shared" si="425"/>
        <v>Dec Y4</v>
      </c>
      <c r="EK132" s="31">
        <f t="shared" si="419"/>
        <v>3.0833333333333333E-3</v>
      </c>
      <c r="EL132" s="3">
        <f t="shared" si="426"/>
        <v>0</v>
      </c>
      <c r="EM132" s="3" t="e">
        <f t="shared" si="420"/>
        <v>#REF!</v>
      </c>
      <c r="EO132" s="20" t="str">
        <f t="shared" si="421"/>
        <v>Jul 26</v>
      </c>
      <c r="EP132" s="3">
        <f t="shared" si="422"/>
        <v>0</v>
      </c>
      <c r="EQ132" s="3" t="s">
        <v>56</v>
      </c>
      <c r="ER132" s="3">
        <f t="shared" si="423"/>
        <v>0</v>
      </c>
      <c r="ES132" s="3" t="e">
        <f t="shared" si="427"/>
        <v>#REF!</v>
      </c>
    </row>
    <row r="133" spans="133:152" x14ac:dyDescent="0.25">
      <c r="EC133" s="20" t="s">
        <v>288</v>
      </c>
      <c r="ED133" s="3" t="str">
        <f t="shared" si="429"/>
        <v>Dec Y4</v>
      </c>
      <c r="EE133" s="31">
        <f t="shared" si="417"/>
        <v>3.3333333333333335E-3</v>
      </c>
      <c r="EF133" s="3">
        <f t="shared" si="424"/>
        <v>0</v>
      </c>
      <c r="EG133" s="3" t="e">
        <f t="shared" si="428"/>
        <v>#REF!</v>
      </c>
      <c r="EI133" s="20" t="str">
        <f t="shared" si="418"/>
        <v>Aug 26</v>
      </c>
      <c r="EJ133" s="3" t="str">
        <f t="shared" si="425"/>
        <v>Dec Y4</v>
      </c>
      <c r="EK133" s="31">
        <f t="shared" si="419"/>
        <v>3.0833333333333333E-3</v>
      </c>
      <c r="EL133" s="3">
        <f t="shared" si="426"/>
        <v>0</v>
      </c>
      <c r="EM133" s="3" t="e">
        <f t="shared" si="420"/>
        <v>#REF!</v>
      </c>
      <c r="EO133" s="20" t="str">
        <f t="shared" si="421"/>
        <v>Aug 26</v>
      </c>
      <c r="EP133" s="3">
        <f t="shared" si="422"/>
        <v>0</v>
      </c>
      <c r="EQ133" s="3" t="s">
        <v>56</v>
      </c>
      <c r="ER133" s="3">
        <f t="shared" si="423"/>
        <v>0</v>
      </c>
      <c r="ES133" s="3" t="e">
        <f t="shared" si="427"/>
        <v>#REF!</v>
      </c>
    </row>
    <row r="134" spans="133:152" x14ac:dyDescent="0.25">
      <c r="EC134" s="20" t="s">
        <v>289</v>
      </c>
      <c r="ED134" s="3" t="str">
        <f t="shared" si="429"/>
        <v>Dec Y4</v>
      </c>
      <c r="EE134" s="31">
        <f t="shared" si="417"/>
        <v>3.3333333333333335E-3</v>
      </c>
      <c r="EF134" s="3">
        <f t="shared" si="424"/>
        <v>0</v>
      </c>
      <c r="EG134" s="3" t="e">
        <f t="shared" si="428"/>
        <v>#REF!</v>
      </c>
      <c r="EI134" s="20" t="str">
        <f t="shared" si="418"/>
        <v>Sep 26</v>
      </c>
      <c r="EJ134" s="3" t="str">
        <f t="shared" si="425"/>
        <v>Dec Y4</v>
      </c>
      <c r="EK134" s="31">
        <f t="shared" si="419"/>
        <v>3.0833333333333333E-3</v>
      </c>
      <c r="EL134" s="3">
        <f t="shared" si="426"/>
        <v>0</v>
      </c>
      <c r="EM134" s="3" t="e">
        <f t="shared" si="420"/>
        <v>#REF!</v>
      </c>
      <c r="EO134" s="20" t="str">
        <f t="shared" si="421"/>
        <v>Sep 26</v>
      </c>
      <c r="EP134" s="3">
        <f t="shared" si="422"/>
        <v>0</v>
      </c>
      <c r="EQ134" s="3" t="s">
        <v>56</v>
      </c>
      <c r="ER134" s="3">
        <f t="shared" si="423"/>
        <v>0</v>
      </c>
      <c r="ES134" s="3" t="e">
        <f t="shared" si="427"/>
        <v>#REF!</v>
      </c>
    </row>
    <row r="135" spans="133:152" x14ac:dyDescent="0.25">
      <c r="EC135" s="20" t="s">
        <v>290</v>
      </c>
      <c r="ED135" s="3" t="str">
        <f t="shared" si="429"/>
        <v>Dec Y4</v>
      </c>
      <c r="EE135" s="31">
        <f t="shared" si="417"/>
        <v>3.3333333333333335E-3</v>
      </c>
      <c r="EF135" s="3">
        <f t="shared" si="424"/>
        <v>0</v>
      </c>
      <c r="EG135" s="3" t="e">
        <f t="shared" si="428"/>
        <v>#REF!</v>
      </c>
      <c r="EI135" s="20" t="str">
        <f t="shared" si="418"/>
        <v>Oct 26</v>
      </c>
      <c r="EJ135" s="3" t="str">
        <f t="shared" si="425"/>
        <v>Dec Y4</v>
      </c>
      <c r="EK135" s="31">
        <f t="shared" si="419"/>
        <v>3.0833333333333333E-3</v>
      </c>
      <c r="EL135" s="3">
        <f t="shared" si="426"/>
        <v>0</v>
      </c>
      <c r="EM135" s="3" t="e">
        <f t="shared" si="420"/>
        <v>#REF!</v>
      </c>
      <c r="EO135" s="20" t="str">
        <f t="shared" si="421"/>
        <v>Oct 26</v>
      </c>
      <c r="EP135" s="3">
        <f t="shared" si="422"/>
        <v>0</v>
      </c>
      <c r="EQ135" s="3" t="s">
        <v>56</v>
      </c>
      <c r="ER135" s="3">
        <f t="shared" si="423"/>
        <v>0</v>
      </c>
      <c r="ES135" s="3" t="e">
        <f t="shared" si="427"/>
        <v>#REF!</v>
      </c>
    </row>
    <row r="136" spans="133:152" x14ac:dyDescent="0.25">
      <c r="EC136" s="20" t="s">
        <v>291</v>
      </c>
      <c r="ED136" s="3" t="str">
        <f t="shared" si="429"/>
        <v>Dec Y4</v>
      </c>
      <c r="EE136" s="31">
        <f t="shared" si="417"/>
        <v>3.3333333333333335E-3</v>
      </c>
      <c r="EF136" s="3">
        <f t="shared" si="424"/>
        <v>0</v>
      </c>
      <c r="EG136" s="3" t="e">
        <f t="shared" si="428"/>
        <v>#REF!</v>
      </c>
      <c r="EI136" s="20" t="str">
        <f t="shared" si="418"/>
        <v>Nov 26</v>
      </c>
      <c r="EJ136" s="3" t="str">
        <f t="shared" si="425"/>
        <v>Dec Y4</v>
      </c>
      <c r="EK136" s="31">
        <f t="shared" si="419"/>
        <v>3.0833333333333333E-3</v>
      </c>
      <c r="EL136" s="3">
        <f t="shared" si="426"/>
        <v>0</v>
      </c>
      <c r="EM136" s="3" t="e">
        <f t="shared" si="420"/>
        <v>#REF!</v>
      </c>
      <c r="EO136" s="20" t="str">
        <f t="shared" si="421"/>
        <v>Nov 26</v>
      </c>
      <c r="EP136" s="3">
        <f t="shared" si="422"/>
        <v>0</v>
      </c>
      <c r="EQ136" s="3" t="s">
        <v>56</v>
      </c>
      <c r="ER136" s="3">
        <f t="shared" si="423"/>
        <v>0</v>
      </c>
      <c r="ES136" s="3" t="e">
        <f t="shared" si="427"/>
        <v>#REF!</v>
      </c>
    </row>
    <row r="137" spans="133:152" x14ac:dyDescent="0.25">
      <c r="EC137" s="20" t="s">
        <v>292</v>
      </c>
      <c r="ED137" s="3" t="str">
        <f t="shared" si="429"/>
        <v>Dec Y4</v>
      </c>
      <c r="EE137" s="31">
        <f t="shared" si="417"/>
        <v>3.3333333333333335E-3</v>
      </c>
      <c r="EF137" s="3">
        <f t="shared" si="424"/>
        <v>0</v>
      </c>
      <c r="EG137" s="3" t="e">
        <f t="shared" si="428"/>
        <v>#REF!</v>
      </c>
      <c r="EI137" s="20" t="str">
        <f t="shared" si="418"/>
        <v>Dec 26</v>
      </c>
      <c r="EJ137" s="3" t="str">
        <f t="shared" si="425"/>
        <v>Dec Y4</v>
      </c>
      <c r="EK137" s="31">
        <f t="shared" si="419"/>
        <v>3.0833333333333333E-3</v>
      </c>
      <c r="EL137" s="3">
        <f t="shared" si="426"/>
        <v>0</v>
      </c>
      <c r="EM137" s="3" t="e">
        <f t="shared" si="420"/>
        <v>#REF!</v>
      </c>
      <c r="EO137" s="20" t="str">
        <f t="shared" si="421"/>
        <v>Dec 26</v>
      </c>
      <c r="EP137" s="3">
        <f t="shared" si="422"/>
        <v>0</v>
      </c>
      <c r="EQ137" s="3" t="s">
        <v>56</v>
      </c>
      <c r="ER137" s="3">
        <f t="shared" si="423"/>
        <v>0</v>
      </c>
      <c r="ES137" s="3" t="e">
        <f t="shared" si="427"/>
        <v>#REF!</v>
      </c>
      <c r="EU137" s="40">
        <f>EP137-EP124</f>
        <v>0</v>
      </c>
      <c r="EV137" s="3" t="s">
        <v>165</v>
      </c>
    </row>
    <row r="138" spans="133:152" x14ac:dyDescent="0.25">
      <c r="EU138" s="40" t="e">
        <f>ES137-ES124</f>
        <v>#REF!</v>
      </c>
      <c r="EV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12" priority="11" stopIfTrue="1" operator="notEqual">
      <formula>SUM(G47:G48)</formula>
    </cfRule>
  </conditionalFormatting>
  <conditionalFormatting sqref="DW41:DW42">
    <cfRule type="cellIs" dxfId="111" priority="2" stopIfTrue="1" operator="notEqual">
      <formula>SUM(G41:DV41)</formula>
    </cfRule>
  </conditionalFormatting>
  <conditionalFormatting sqref="DW47">
    <cfRule type="cellIs" dxfId="110" priority="1" stopIfTrue="1" operator="notEqual">
      <formula>SUM(G47:DV47)</formula>
    </cfRule>
  </conditionalFormatting>
  <conditionalFormatting sqref="DW28:DW29 DW49 DW33:DW34">
    <cfRule type="cellIs" dxfId="109" priority="6" stopIfTrue="1" operator="notEqual">
      <formula>SUM(G28:DV28)</formula>
    </cfRule>
  </conditionalFormatting>
  <conditionalFormatting sqref="DW37">
    <cfRule type="cellIs" dxfId="108" priority="5" stopIfTrue="1" operator="notEqual">
      <formula>SUM(G37:DV37)</formula>
    </cfRule>
  </conditionalFormatting>
  <conditionalFormatting sqref="DW16">
    <cfRule type="cellIs" dxfId="107" priority="4" stopIfTrue="1" operator="notEqual">
      <formula>SUM(G16:DV16)</formula>
    </cfRule>
  </conditionalFormatting>
  <conditionalFormatting sqref="DW40">
    <cfRule type="cellIs" dxfId="106" priority="3" stopIfTrue="1" operator="notEqual">
      <formula>SUM(G40:DV40)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14" width="13.44140625" style="3" bestFit="1" customWidth="1"/>
    <col min="15" max="15" width="13.44140625" style="3" customWidth="1"/>
    <col min="16" max="16" width="11.88671875" style="3" customWidth="1"/>
    <col min="17" max="17" width="14.21875" style="3" bestFit="1" customWidth="1"/>
    <col min="18" max="18" width="14.44140625" style="3" bestFit="1" customWidth="1"/>
    <col min="19" max="66" width="14.21875" style="3" customWidth="1"/>
    <col min="67" max="67" width="12.5546875" style="3" bestFit="1" customWidth="1"/>
    <col min="68" max="68" width="12.6640625" style="3" bestFit="1" customWidth="1"/>
    <col min="69" max="76" width="12.5546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4.109375" style="3" bestFit="1" customWidth="1"/>
    <col min="128" max="128" width="12.77734375" style="3" customWidth="1"/>
    <col min="129" max="129" width="9.77734375" style="3"/>
    <col min="130" max="130" width="9.8867187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8" width="4.33203125" style="3" hidden="1" customWidth="1"/>
    <col min="139" max="148" width="0" style="3" hidden="1" customWidth="1"/>
    <col min="149" max="149" width="13.44140625" style="3" hidden="1" customWidth="1"/>
    <col min="150" max="160" width="0" style="3" hidden="1" customWidth="1"/>
    <col min="161" max="162" width="9.77734375" style="3"/>
    <col min="163" max="163" width="11.33203125" style="3" bestFit="1" customWidth="1"/>
    <col min="164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51</v>
      </c>
      <c r="EE1" s="4"/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185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6">
        <v>42705</v>
      </c>
      <c r="ED6" s="3">
        <v>0</v>
      </c>
      <c r="EE6" s="31">
        <v>2.8333333333333335E-3</v>
      </c>
      <c r="EF6" s="3">
        <v>0</v>
      </c>
      <c r="EG6" s="3">
        <v>0</v>
      </c>
      <c r="EI6" s="40"/>
    </row>
    <row r="7" spans="1:139" x14ac:dyDescent="0.25">
      <c r="A7" s="445" t="s">
        <v>622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62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62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Svgs'!E8</f>
        <v>316758.89999999997</v>
      </c>
      <c r="H15" s="10">
        <f>'In-Service &amp; Deprec Svgs'!F8</f>
        <v>313258.89999999997</v>
      </c>
      <c r="I15" s="10">
        <f>'In-Service &amp; Deprec Svgs'!G8</f>
        <v>119123.45</v>
      </c>
      <c r="J15" s="10">
        <f>'In-Service &amp; Deprec Svgs'!H8</f>
        <v>116347.59</v>
      </c>
      <c r="K15" s="10">
        <f>'In-Service &amp; Deprec Svgs'!I8</f>
        <v>222647.27</v>
      </c>
      <c r="L15" s="10">
        <f>'In-Service &amp; Deprec Svgs'!J8</f>
        <v>222647.27</v>
      </c>
      <c r="M15" s="10">
        <f>'In-Service &amp; Deprec Svgs'!K8</f>
        <v>257864.25999999998</v>
      </c>
      <c r="N15" s="10">
        <f>'In-Service &amp; Deprec Svgs'!L8</f>
        <v>280864.25999999995</v>
      </c>
      <c r="O15" s="10">
        <f>'In-Service &amp; Deprec Svgs'!M8</f>
        <v>183231.25</v>
      </c>
      <c r="P15" s="10">
        <f>'In-Service &amp; Deprec Svgs'!N8</f>
        <v>245002.92</v>
      </c>
      <c r="Q15" s="10">
        <f>'In-Service &amp; Deprec Svgs'!O8</f>
        <v>70438.34</v>
      </c>
      <c r="R15" s="10">
        <f>'In-Service &amp; Deprec Svgs'!P8</f>
        <v>61771.67</v>
      </c>
      <c r="S15" s="10">
        <f>'In-Service &amp; Deprec Svgs'!R8</f>
        <v>205557.76000000001</v>
      </c>
      <c r="T15" s="10">
        <f>'In-Service &amp; Deprec Svgs'!S8</f>
        <v>342955.66000000003</v>
      </c>
      <c r="U15" s="10">
        <f>'In-Service &amp; Deprec Svgs'!T8</f>
        <v>368667.30000000005</v>
      </c>
      <c r="V15" s="10">
        <f>'In-Service &amp; Deprec Svgs'!U8</f>
        <v>509692.4</v>
      </c>
      <c r="W15" s="10">
        <f>'In-Service &amp; Deprec Svgs'!V8</f>
        <v>404939.30000000005</v>
      </c>
      <c r="X15" s="10">
        <f>'In-Service &amp; Deprec Svgs'!W8</f>
        <v>267541.40000000002</v>
      </c>
      <c r="Y15" s="10">
        <f>'In-Service &amp; Deprec Svgs'!X8</f>
        <v>230028.71333333335</v>
      </c>
      <c r="Z15" s="10">
        <f>'In-Service &amp; Deprec Svgs'!Y8</f>
        <v>137524.94666666668</v>
      </c>
      <c r="AA15" s="10">
        <f>'In-Service &amp; Deprec Svgs'!Z8</f>
        <v>137524.94666666668</v>
      </c>
      <c r="AB15" s="10">
        <f>'In-Service &amp; Deprec Svgs'!AA8</f>
        <v>176685.37333333335</v>
      </c>
      <c r="AC15" s="10">
        <f>'In-Service &amp; Deprec Svgs'!AB8</f>
        <v>128164.04000000001</v>
      </c>
      <c r="AD15" s="10">
        <f>'In-Service &amp; Deprec Svgs'!AC8</f>
        <v>128164.04000000001</v>
      </c>
      <c r="AE15" s="10">
        <f>'In-Service &amp; Deprec Svgs'!AE8</f>
        <v>250548.33333333334</v>
      </c>
      <c r="AF15" s="10">
        <f>'In-Service &amp; Deprec Svgs'!AF8</f>
        <v>250548.33333333334</v>
      </c>
      <c r="AG15" s="10">
        <f>'In-Service &amp; Deprec Svgs'!AG8</f>
        <v>250548.33333333334</v>
      </c>
      <c r="AH15" s="10">
        <f>'In-Service &amp; Deprec Svgs'!AH8</f>
        <v>250548.33333333334</v>
      </c>
      <c r="AI15" s="10">
        <f>'In-Service &amp; Deprec Svgs'!AI8</f>
        <v>250548.33333333334</v>
      </c>
      <c r="AJ15" s="10">
        <f>'In-Service &amp; Deprec Svgs'!AJ8</f>
        <v>250548.33333333334</v>
      </c>
      <c r="AK15" s="10">
        <f>'In-Service &amp; Deprec Svgs'!AK8</f>
        <v>250548.33333333334</v>
      </c>
      <c r="AL15" s="10">
        <f>'In-Service &amp; Deprec Svgs'!AL8</f>
        <v>250548.33333333334</v>
      </c>
      <c r="AM15" s="10">
        <f>'In-Service &amp; Deprec Svgs'!AM8</f>
        <v>250548.33333333334</v>
      </c>
      <c r="AN15" s="10">
        <f>'In-Service &amp; Deprec Svgs'!AN8</f>
        <v>250548.33333333334</v>
      </c>
      <c r="AO15" s="10">
        <f>'In-Service &amp; Deprec Svgs'!AO8</f>
        <v>250548.33333333334</v>
      </c>
      <c r="AP15" s="10">
        <f>'In-Service &amp; Deprec Svgs'!AP8</f>
        <v>250548.33333333334</v>
      </c>
      <c r="AQ15" s="10">
        <f>'In-Service &amp; Deprec Svgs'!AR8</f>
        <v>308574.41666666669</v>
      </c>
      <c r="AR15" s="10">
        <f>'In-Service &amp; Deprec Svgs'!AS8</f>
        <v>308574.41666666669</v>
      </c>
      <c r="AS15" s="10">
        <f>'In-Service &amp; Deprec Svgs'!AT8</f>
        <v>308574.41666666669</v>
      </c>
      <c r="AT15" s="10">
        <f>'In-Service &amp; Deprec Svgs'!AU8</f>
        <v>308574.41666666669</v>
      </c>
      <c r="AU15" s="10">
        <f>'In-Service &amp; Deprec Svgs'!AV8</f>
        <v>308574.41666666669</v>
      </c>
      <c r="AV15" s="10">
        <f>'In-Service &amp; Deprec Svgs'!AW8</f>
        <v>308574.41666666669</v>
      </c>
      <c r="AW15" s="10">
        <f>'In-Service &amp; Deprec Svgs'!AX8</f>
        <v>308574.41666666669</v>
      </c>
      <c r="AX15" s="10">
        <f>'In-Service &amp; Deprec Svgs'!AY8</f>
        <v>308574.41666666669</v>
      </c>
      <c r="AY15" s="10">
        <f>'In-Service &amp; Deprec Svgs'!AZ8</f>
        <v>308574.41666666669</v>
      </c>
      <c r="AZ15" s="10">
        <f>'In-Service &amp; Deprec Svgs'!BA8</f>
        <v>308574.41666666669</v>
      </c>
      <c r="BA15" s="10">
        <f>'In-Service &amp; Deprec Svgs'!BB8</f>
        <v>308574.41666666669</v>
      </c>
      <c r="BB15" s="10">
        <f>'In-Service &amp; Deprec Svgs'!BC8</f>
        <v>308574.41666666669</v>
      </c>
      <c r="BC15" s="10">
        <f>'In-Service &amp; Deprec Svgs'!BE8</f>
        <v>287209.66666666669</v>
      </c>
      <c r="BD15" s="10">
        <f>'In-Service &amp; Deprec Svgs'!BF8</f>
        <v>287209.66666666669</v>
      </c>
      <c r="BE15" s="10">
        <f>'In-Service &amp; Deprec Svgs'!BG8</f>
        <v>287209.66666666669</v>
      </c>
      <c r="BF15" s="10">
        <f>'In-Service &amp; Deprec Svgs'!BH8</f>
        <v>287209.66666666669</v>
      </c>
      <c r="BG15" s="10">
        <f>'In-Service &amp; Deprec Svgs'!BI8</f>
        <v>287209.66666666669</v>
      </c>
      <c r="BH15" s="10">
        <f>'In-Service &amp; Deprec Svgs'!BJ8</f>
        <v>287209.66666666669</v>
      </c>
      <c r="BI15" s="10">
        <f>'In-Service &amp; Deprec Svgs'!BK8</f>
        <v>287209.66666666669</v>
      </c>
      <c r="BJ15" s="10">
        <f>'In-Service &amp; Deprec Svgs'!BL8</f>
        <v>287209.66666666669</v>
      </c>
      <c r="BK15" s="10">
        <f>'In-Service &amp; Deprec Svgs'!BM8</f>
        <v>287209.66666666669</v>
      </c>
      <c r="BL15" s="10">
        <f>'In-Service &amp; Deprec Svgs'!BN8</f>
        <v>287209.66666666669</v>
      </c>
      <c r="BM15" s="10">
        <f>'In-Service &amp; Deprec Svgs'!BO8</f>
        <v>287209.66666666669</v>
      </c>
      <c r="BN15" s="10">
        <f>'In-Service &amp; Deprec Svgs'!BP8</f>
        <v>287209.66666666669</v>
      </c>
      <c r="BO15" s="10">
        <f>'In-Service &amp; Deprec Svgs'!BR8</f>
        <v>283643.83333333331</v>
      </c>
      <c r="BP15" s="10">
        <f>'In-Service &amp; Deprec Svgs'!BS8</f>
        <v>283643.83333333331</v>
      </c>
      <c r="BQ15" s="10">
        <f>'In-Service &amp; Deprec Svgs'!BT8</f>
        <v>283643.83333333331</v>
      </c>
      <c r="BR15" s="10">
        <f>'In-Service &amp; Deprec Svgs'!BU8</f>
        <v>283643.83333333331</v>
      </c>
      <c r="BS15" s="10">
        <f>'In-Service &amp; Deprec Svgs'!BV8</f>
        <v>283643.83333333331</v>
      </c>
      <c r="BT15" s="10">
        <f>'In-Service &amp; Deprec Svgs'!BW8</f>
        <v>283643.83333333331</v>
      </c>
      <c r="BU15" s="10">
        <f>'In-Service &amp; Deprec Svgs'!BX8</f>
        <v>283643.83333333331</v>
      </c>
      <c r="BV15" s="10">
        <f>'In-Service &amp; Deprec Svgs'!BY8</f>
        <v>283643.83333333331</v>
      </c>
      <c r="BW15" s="10">
        <f>'In-Service &amp; Deprec Svgs'!BZ8</f>
        <v>283643.83333333331</v>
      </c>
      <c r="BX15" s="10">
        <f>'In-Service &amp; Deprec Svgs'!CA8</f>
        <v>283643.83333333331</v>
      </c>
      <c r="BY15" s="10">
        <f>'In-Service &amp; Deprec Svgs'!CB8</f>
        <v>283643.83333333331</v>
      </c>
      <c r="BZ15" s="10">
        <f>'In-Service &amp; Deprec Svgs'!CC8</f>
        <v>283643.83333333331</v>
      </c>
      <c r="CA15" s="10">
        <f>'In-Service &amp; Deprec Svgs'!CE8</f>
        <v>261861.75</v>
      </c>
      <c r="CB15" s="10">
        <f>'In-Service &amp; Deprec Svgs'!CF8</f>
        <v>261861.75</v>
      </c>
      <c r="CC15" s="10">
        <f>'In-Service &amp; Deprec Svgs'!CG8</f>
        <v>261861.75</v>
      </c>
      <c r="CD15" s="10">
        <f>'In-Service &amp; Deprec Svgs'!CH8</f>
        <v>261861.75</v>
      </c>
      <c r="CE15" s="10">
        <f>'In-Service &amp; Deprec Svgs'!CI8</f>
        <v>261861.75</v>
      </c>
      <c r="CF15" s="10">
        <f>'In-Service &amp; Deprec Svgs'!CJ8</f>
        <v>261861.75</v>
      </c>
      <c r="CG15" s="10">
        <f>'In-Service &amp; Deprec Svgs'!CK8</f>
        <v>261861.75</v>
      </c>
      <c r="CH15" s="10">
        <f>'In-Service &amp; Deprec Svgs'!CL8</f>
        <v>261861.75</v>
      </c>
      <c r="CI15" s="10">
        <f>'In-Service &amp; Deprec Svgs'!CM8</f>
        <v>261861.75</v>
      </c>
      <c r="CJ15" s="10">
        <f>'In-Service &amp; Deprec Svgs'!CN8</f>
        <v>261861.75</v>
      </c>
      <c r="CK15" s="10">
        <f>'In-Service &amp; Deprec Svgs'!CO8</f>
        <v>261861.75</v>
      </c>
      <c r="CL15" s="10">
        <f>'In-Service &amp; Deprec Svgs'!CP8</f>
        <v>261861.75</v>
      </c>
      <c r="CM15" s="10">
        <f>'In-Service &amp; Deprec Svgs'!CR8</f>
        <v>236564.25</v>
      </c>
      <c r="CN15" s="10">
        <f>'In-Service &amp; Deprec Svgs'!CS8</f>
        <v>236564.25</v>
      </c>
      <c r="CO15" s="10">
        <f>'In-Service &amp; Deprec Svgs'!CT8</f>
        <v>236564.25</v>
      </c>
      <c r="CP15" s="10">
        <f>'In-Service &amp; Deprec Svgs'!CU8</f>
        <v>236564.25</v>
      </c>
      <c r="CQ15" s="10">
        <f>'In-Service &amp; Deprec Svgs'!CV8</f>
        <v>236564.25</v>
      </c>
      <c r="CR15" s="10">
        <f>'In-Service &amp; Deprec Svgs'!CW8</f>
        <v>236564.25</v>
      </c>
      <c r="CS15" s="10">
        <f>'In-Service &amp; Deprec Svgs'!CX8</f>
        <v>236564.25</v>
      </c>
      <c r="CT15" s="10">
        <f>'In-Service &amp; Deprec Svgs'!CY8</f>
        <v>236564.25</v>
      </c>
      <c r="CU15" s="10">
        <f>'In-Service &amp; Deprec Svgs'!CZ8</f>
        <v>236564.25</v>
      </c>
      <c r="CV15" s="10">
        <f>'In-Service &amp; Deprec Svgs'!DA8</f>
        <v>236564.25</v>
      </c>
      <c r="CW15" s="10">
        <f>'In-Service &amp; Deprec Svgs'!DB8</f>
        <v>236564.25</v>
      </c>
      <c r="CX15" s="10">
        <f>'In-Service &amp; Deprec Svgs'!DC8</f>
        <v>236564.25</v>
      </c>
      <c r="CY15" s="10">
        <f>'In-Service &amp; Deprec Svgs'!DE8</f>
        <v>170068.66666666666</v>
      </c>
      <c r="CZ15" s="10">
        <f>'In-Service &amp; Deprec Svgs'!DF8</f>
        <v>170068.66666666666</v>
      </c>
      <c r="DA15" s="10">
        <f>'In-Service &amp; Deprec Svgs'!DG8</f>
        <v>170068.66666666666</v>
      </c>
      <c r="DB15" s="10">
        <f>'In-Service &amp; Deprec Svgs'!DH8</f>
        <v>170068.66666666666</v>
      </c>
      <c r="DC15" s="10">
        <f>'In-Service &amp; Deprec Svgs'!DI8</f>
        <v>170068.66666666666</v>
      </c>
      <c r="DD15" s="10">
        <f>'In-Service &amp; Deprec Svgs'!DJ8</f>
        <v>170068.66666666666</v>
      </c>
      <c r="DE15" s="10">
        <f>'In-Service &amp; Deprec Svgs'!DK8</f>
        <v>170068.66666666666</v>
      </c>
      <c r="DF15" s="10">
        <f>'In-Service &amp; Deprec Svgs'!DL8</f>
        <v>170068.66666666666</v>
      </c>
      <c r="DG15" s="10">
        <f>'In-Service &amp; Deprec Svgs'!DM8</f>
        <v>170068.66666666666</v>
      </c>
      <c r="DH15" s="10">
        <f>'In-Service &amp; Deprec Svgs'!DN8</f>
        <v>170068.66666666666</v>
      </c>
      <c r="DI15" s="10">
        <f>'In-Service &amp; Deprec Svgs'!DO8</f>
        <v>170068.66666666666</v>
      </c>
      <c r="DJ15" s="10">
        <f>'In-Service &amp; Deprec Svgs'!DP8</f>
        <v>170068.66666666666</v>
      </c>
      <c r="DK15" s="10">
        <f>'In-Service &amp; Deprec Svgs'!DR8</f>
        <v>368731</v>
      </c>
      <c r="DL15" s="10">
        <f>'In-Service &amp; Deprec Svgs'!DS8</f>
        <v>368731</v>
      </c>
      <c r="DM15" s="10">
        <f>'In-Service &amp; Deprec Svgs'!DT8</f>
        <v>368731</v>
      </c>
      <c r="DN15" s="10">
        <f>'In-Service &amp; Deprec Svgs'!DU8</f>
        <v>368731</v>
      </c>
      <c r="DO15" s="10">
        <f>'In-Service &amp; Deprec Svgs'!DV8</f>
        <v>368731</v>
      </c>
      <c r="DP15" s="10">
        <f>'In-Service &amp; Deprec Svgs'!DW8</f>
        <v>368731</v>
      </c>
      <c r="DQ15" s="10">
        <f>'In-Service &amp; Deprec Svgs'!DX8</f>
        <v>368731</v>
      </c>
      <c r="DR15" s="10">
        <f>'In-Service &amp; Deprec Svgs'!DY8</f>
        <v>368731</v>
      </c>
      <c r="DS15" s="10">
        <f>'In-Service &amp; Deprec Svgs'!DZ8</f>
        <v>368731</v>
      </c>
      <c r="DT15" s="10">
        <f>'In-Service &amp; Deprec Svgs'!EA8</f>
        <v>368731</v>
      </c>
      <c r="DU15" s="10">
        <f>'In-Service &amp; Deprec Svgs'!EB8</f>
        <v>368731</v>
      </c>
      <c r="DV15" s="10">
        <f>'In-Service &amp; Deprec Svgs'!EC8</f>
        <v>368731</v>
      </c>
      <c r="DW15" s="10">
        <f>SUM(G15:DV15)</f>
        <v>31453824.95999999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Svgs'!E19</f>
        <v>0</v>
      </c>
      <c r="H16" s="3">
        <f>'In-Service &amp; Deprec Svgs'!F19</f>
        <v>0</v>
      </c>
      <c r="I16" s="3">
        <f>'In-Service &amp; Deprec Svgs'!G19</f>
        <v>0</v>
      </c>
      <c r="J16" s="3">
        <f>'In-Service &amp; Deprec Svgs'!H19</f>
        <v>0</v>
      </c>
      <c r="K16" s="3">
        <f>'In-Service &amp; Deprec Svgs'!I19</f>
        <v>0</v>
      </c>
      <c r="L16" s="3">
        <f>'In-Service &amp; Deprec Svgs'!J19</f>
        <v>0</v>
      </c>
      <c r="M16" s="3">
        <f>'In-Service &amp; Deprec Svgs'!K19</f>
        <v>0</v>
      </c>
      <c r="N16" s="3">
        <f>'In-Service &amp; Deprec Svgs'!L19</f>
        <v>0</v>
      </c>
      <c r="O16" s="3">
        <f>'In-Service &amp; Deprec Svgs'!M19</f>
        <v>512471.92</v>
      </c>
      <c r="P16" s="3">
        <f>'In-Service &amp; Deprec Svgs'!N19</f>
        <v>0</v>
      </c>
      <c r="Q16" s="3">
        <f>'In-Service &amp; Deprec Svgs'!O19</f>
        <v>690211.20999999985</v>
      </c>
      <c r="R16" s="3">
        <f>'In-Service &amp; Deprec Svgs'!P19</f>
        <v>0</v>
      </c>
      <c r="S16" s="3">
        <f>'In-Service &amp; Deprec Svgs'!R19</f>
        <v>163116.65</v>
      </c>
      <c r="T16" s="3">
        <f>'In-Service &amp; Deprec Svgs'!S19</f>
        <v>0</v>
      </c>
      <c r="U16" s="3">
        <f>'In-Service &amp; Deprec Svgs'!T19</f>
        <v>0</v>
      </c>
      <c r="V16" s="3">
        <f>'In-Service &amp; Deprec Svgs'!U19</f>
        <v>557197.32999999996</v>
      </c>
      <c r="W16" s="3">
        <f>'In-Service &amp; Deprec Svgs'!V19</f>
        <v>0</v>
      </c>
      <c r="X16" s="3">
        <f>'In-Service &amp; Deprec Svgs'!W19</f>
        <v>698589.83000000007</v>
      </c>
      <c r="Y16" s="3">
        <f>'In-Service &amp; Deprec Svgs'!X19</f>
        <v>652559.65</v>
      </c>
      <c r="Z16" s="3">
        <f>'In-Service &amp; Deprec Svgs'!Y19</f>
        <v>8055.47</v>
      </c>
      <c r="AA16" s="3">
        <f>'In-Service &amp; Deprec Svgs'!Z19</f>
        <v>718251.74</v>
      </c>
      <c r="AB16" s="3">
        <f>'In-Service &amp; Deprec Svgs'!AA19</f>
        <v>350100.36</v>
      </c>
      <c r="AC16" s="3">
        <f>'In-Service &amp; Deprec Svgs'!AB19</f>
        <v>194012.31</v>
      </c>
      <c r="AD16" s="3">
        <f>'In-Service &amp; Deprec Svgs'!AC19</f>
        <v>0</v>
      </c>
      <c r="AE16" s="3">
        <f>'In-Service &amp; Deprec Svgs'!AE19</f>
        <v>200462.97375000006</v>
      </c>
      <c r="AF16" s="3">
        <f>'In-Service &amp; Deprec Svgs'!AF19</f>
        <v>200462.97375000006</v>
      </c>
      <c r="AG16" s="3">
        <f>'In-Service &amp; Deprec Svgs'!AG19</f>
        <v>200462.97375000006</v>
      </c>
      <c r="AH16" s="3">
        <f>'In-Service &amp; Deprec Svgs'!AH19</f>
        <v>200462.97375000006</v>
      </c>
      <c r="AI16" s="3">
        <f>'In-Service &amp; Deprec Svgs'!AI19</f>
        <v>200462.97375000006</v>
      </c>
      <c r="AJ16" s="3">
        <f>'In-Service &amp; Deprec Svgs'!AJ19</f>
        <v>200462.97375000006</v>
      </c>
      <c r="AK16" s="3">
        <f>'In-Service &amp; Deprec Svgs'!AK19</f>
        <v>200462.97375000006</v>
      </c>
      <c r="AL16" s="3">
        <f>'In-Service &amp; Deprec Svgs'!AL19</f>
        <v>200462.97375000006</v>
      </c>
      <c r="AM16" s="3">
        <f>'In-Service &amp; Deprec Svgs'!AM19</f>
        <v>250548.33333333334</v>
      </c>
      <c r="AN16" s="3">
        <f>'In-Service &amp; Deprec Svgs'!AN19</f>
        <v>250548.33333333334</v>
      </c>
      <c r="AO16" s="3">
        <f>'In-Service &amp; Deprec Svgs'!AO19</f>
        <v>250548.33333333334</v>
      </c>
      <c r="AP16" s="3">
        <f>'In-Service &amp; Deprec Svgs'!AP19</f>
        <v>250548.33333333334</v>
      </c>
      <c r="AQ16" s="3">
        <f>'In-Service &amp; Deprec Svgs'!AR19</f>
        <v>250548.33333333334</v>
      </c>
      <c r="AR16" s="3">
        <f>'In-Service &amp; Deprec Svgs'!AS19</f>
        <v>250548.33333333334</v>
      </c>
      <c r="AS16" s="3">
        <f>'In-Service &amp; Deprec Svgs'!AT19</f>
        <v>250548.33333333334</v>
      </c>
      <c r="AT16" s="3">
        <f>'In-Service &amp; Deprec Svgs'!AU19</f>
        <v>250548.33333333334</v>
      </c>
      <c r="AU16" s="3">
        <f>'In-Service &amp; Deprec Svgs'!AV19</f>
        <v>250548.33333333334</v>
      </c>
      <c r="AV16" s="3">
        <f>'In-Service &amp; Deprec Svgs'!AW19</f>
        <v>250548.33333333334</v>
      </c>
      <c r="AW16" s="3">
        <f>'In-Service &amp; Deprec Svgs'!AX19</f>
        <v>250548.33333333334</v>
      </c>
      <c r="AX16" s="3">
        <f>'In-Service &amp; Deprec Svgs'!AY19</f>
        <v>250548.33333333334</v>
      </c>
      <c r="AY16" s="3">
        <f>'In-Service &amp; Deprec Svgs'!AZ19</f>
        <v>308574.41666666669</v>
      </c>
      <c r="AZ16" s="3">
        <f>'In-Service &amp; Deprec Svgs'!BA19</f>
        <v>308574.41666666669</v>
      </c>
      <c r="BA16" s="3">
        <f>'In-Service &amp; Deprec Svgs'!BB19</f>
        <v>308574.41666666669</v>
      </c>
      <c r="BB16" s="3">
        <f>'In-Service &amp; Deprec Svgs'!BC19</f>
        <v>308574.41666666669</v>
      </c>
      <c r="BC16" s="3">
        <f>'In-Service &amp; Deprec Svgs'!BE19</f>
        <v>308574.41666666669</v>
      </c>
      <c r="BD16" s="3">
        <f>'In-Service &amp; Deprec Svgs'!BF19</f>
        <v>308574.41666666669</v>
      </c>
      <c r="BE16" s="3">
        <f>'In-Service &amp; Deprec Svgs'!BG19</f>
        <v>308574.41666666669</v>
      </c>
      <c r="BF16" s="3">
        <f>'In-Service &amp; Deprec Svgs'!BH19</f>
        <v>308574.41666666669</v>
      </c>
      <c r="BG16" s="3">
        <f>'In-Service &amp; Deprec Svgs'!BI19</f>
        <v>308574.41666666669</v>
      </c>
      <c r="BH16" s="3">
        <f>'In-Service &amp; Deprec Svgs'!BJ19</f>
        <v>308574.41666666669</v>
      </c>
      <c r="BI16" s="3">
        <f>'In-Service &amp; Deprec Svgs'!BK19</f>
        <v>308574.41666666669</v>
      </c>
      <c r="BJ16" s="3">
        <f>'In-Service &amp; Deprec Svgs'!BL19</f>
        <v>308574.41666666669</v>
      </c>
      <c r="BK16" s="3">
        <f>'In-Service &amp; Deprec Svgs'!BM19</f>
        <v>287209.66666666669</v>
      </c>
      <c r="BL16" s="3">
        <f>'In-Service &amp; Deprec Svgs'!BN19</f>
        <v>287209.66666666669</v>
      </c>
      <c r="BM16" s="3">
        <f>'In-Service &amp; Deprec Svgs'!BO19</f>
        <v>287209.66666666669</v>
      </c>
      <c r="BN16" s="3">
        <f>'In-Service &amp; Deprec Svgs'!BP19</f>
        <v>287209.66666666669</v>
      </c>
      <c r="BO16" s="3">
        <f>'In-Service &amp; Deprec Svgs'!BR19</f>
        <v>287209.66666666669</v>
      </c>
      <c r="BP16" s="3">
        <f>'In-Service &amp; Deprec Svgs'!BS19</f>
        <v>287209.66666666669</v>
      </c>
      <c r="BQ16" s="3">
        <f>'In-Service &amp; Deprec Svgs'!BT19</f>
        <v>287209.66666666669</v>
      </c>
      <c r="BR16" s="3">
        <f>'In-Service &amp; Deprec Svgs'!BU19</f>
        <v>287209.66666666669</v>
      </c>
      <c r="BS16" s="3">
        <f>'In-Service &amp; Deprec Svgs'!BV19</f>
        <v>287209.66666666669</v>
      </c>
      <c r="BT16" s="3">
        <f>'In-Service &amp; Deprec Svgs'!BW19</f>
        <v>287209.66666666669</v>
      </c>
      <c r="BU16" s="3">
        <f>'In-Service &amp; Deprec Svgs'!BX19</f>
        <v>287209.66666666669</v>
      </c>
      <c r="BV16" s="3">
        <f>'In-Service &amp; Deprec Svgs'!BY19</f>
        <v>287209.66666666669</v>
      </c>
      <c r="BW16" s="3">
        <f>'In-Service &amp; Deprec Svgs'!BZ19</f>
        <v>283643.83333333331</v>
      </c>
      <c r="BX16" s="3">
        <f>'In-Service &amp; Deprec Svgs'!CA19</f>
        <v>283643.83333333331</v>
      </c>
      <c r="BY16" s="3">
        <f>'In-Service &amp; Deprec Svgs'!CB19</f>
        <v>283643.83333333331</v>
      </c>
      <c r="BZ16" s="3">
        <f>'In-Service &amp; Deprec Svgs'!CC19</f>
        <v>283643.83333333331</v>
      </c>
      <c r="CA16" s="3">
        <f>'In-Service &amp; Deprec Svgs'!CE19</f>
        <v>283643.83333333331</v>
      </c>
      <c r="CB16" s="3">
        <f>'In-Service &amp; Deprec Svgs'!CF19</f>
        <v>283643.83333333331</v>
      </c>
      <c r="CC16" s="3">
        <f>'In-Service &amp; Deprec Svgs'!CG19</f>
        <v>283643.83333333331</v>
      </c>
      <c r="CD16" s="3">
        <f>'In-Service &amp; Deprec Svgs'!CH19</f>
        <v>283643.83333333331</v>
      </c>
      <c r="CE16" s="3">
        <f>'In-Service &amp; Deprec Svgs'!CI19</f>
        <v>283643.83333333331</v>
      </c>
      <c r="CF16" s="3">
        <f>'In-Service &amp; Deprec Svgs'!CJ19</f>
        <v>283643.83333333331</v>
      </c>
      <c r="CG16" s="3">
        <f>'In-Service &amp; Deprec Svgs'!CK19</f>
        <v>283643.83333333331</v>
      </c>
      <c r="CH16" s="3">
        <f>'In-Service &amp; Deprec Svgs'!CL19</f>
        <v>283643.83333333331</v>
      </c>
      <c r="CI16" s="3">
        <f>'In-Service &amp; Deprec Svgs'!CM19</f>
        <v>261861.75</v>
      </c>
      <c r="CJ16" s="3">
        <f>'In-Service &amp; Deprec Svgs'!CN19</f>
        <v>261861.75</v>
      </c>
      <c r="CK16" s="3">
        <f>'In-Service &amp; Deprec Svgs'!CO19</f>
        <v>261861.75</v>
      </c>
      <c r="CL16" s="3">
        <f>'In-Service &amp; Deprec Svgs'!CP19</f>
        <v>261861.75</v>
      </c>
      <c r="CM16" s="3">
        <f>'In-Service &amp; Deprec Svgs'!CR19</f>
        <v>261861.75</v>
      </c>
      <c r="CN16" s="3">
        <f>'In-Service &amp; Deprec Svgs'!CS19</f>
        <v>261861.75</v>
      </c>
      <c r="CO16" s="3">
        <f>'In-Service &amp; Deprec Svgs'!CT19</f>
        <v>261861.75</v>
      </c>
      <c r="CP16" s="3">
        <f>'In-Service &amp; Deprec Svgs'!CU19</f>
        <v>261861.75</v>
      </c>
      <c r="CQ16" s="3">
        <f>'In-Service &amp; Deprec Svgs'!CV19</f>
        <v>261861.75</v>
      </c>
      <c r="CR16" s="3">
        <f>'In-Service &amp; Deprec Svgs'!CW19</f>
        <v>261861.75</v>
      </c>
      <c r="CS16" s="3">
        <f>'In-Service &amp; Deprec Svgs'!CX19</f>
        <v>261861.75</v>
      </c>
      <c r="CT16" s="3">
        <f>'In-Service &amp; Deprec Svgs'!CY19</f>
        <v>261861.75</v>
      </c>
      <c r="CU16" s="3">
        <f>'In-Service &amp; Deprec Svgs'!CZ19</f>
        <v>236564.25</v>
      </c>
      <c r="CV16" s="3">
        <f>'In-Service &amp; Deprec Svgs'!DA19</f>
        <v>236564.25</v>
      </c>
      <c r="CW16" s="3">
        <f>'In-Service &amp; Deprec Svgs'!DB19</f>
        <v>236564.25</v>
      </c>
      <c r="CX16" s="3">
        <f>'In-Service &amp; Deprec Svgs'!DC19</f>
        <v>236564.25</v>
      </c>
      <c r="CY16" s="3">
        <f>'In-Service &amp; Deprec Svgs'!DE19</f>
        <v>236564.25</v>
      </c>
      <c r="CZ16" s="3">
        <f>'In-Service &amp; Deprec Svgs'!DF19</f>
        <v>236564.25</v>
      </c>
      <c r="DA16" s="3">
        <f>'In-Service &amp; Deprec Svgs'!DG19</f>
        <v>236564.25</v>
      </c>
      <c r="DB16" s="3">
        <f>'In-Service &amp; Deprec Svgs'!DH19</f>
        <v>236564.25</v>
      </c>
      <c r="DC16" s="3">
        <f>'In-Service &amp; Deprec Svgs'!DI19</f>
        <v>236564.25</v>
      </c>
      <c r="DD16" s="3">
        <f>'In-Service &amp; Deprec Svgs'!DJ19</f>
        <v>236564.25</v>
      </c>
      <c r="DE16" s="3">
        <f>'In-Service &amp; Deprec Svgs'!DK19</f>
        <v>236564.25</v>
      </c>
      <c r="DF16" s="3">
        <f>'In-Service &amp; Deprec Svgs'!DL19</f>
        <v>236564.25</v>
      </c>
      <c r="DG16" s="3">
        <f>'In-Service &amp; Deprec Svgs'!DM19</f>
        <v>170068.66666666666</v>
      </c>
      <c r="DH16" s="3">
        <f>'In-Service &amp; Deprec Svgs'!DN19</f>
        <v>170068.66666666666</v>
      </c>
      <c r="DI16" s="3">
        <f>'In-Service &amp; Deprec Svgs'!DO19</f>
        <v>170068.66666666666</v>
      </c>
      <c r="DJ16" s="3">
        <f>'In-Service &amp; Deprec Svgs'!DP19</f>
        <v>170068.66666666666</v>
      </c>
      <c r="DK16" s="3">
        <f>'In-Service &amp; Deprec Svgs'!DR19</f>
        <v>170068.66666666666</v>
      </c>
      <c r="DL16" s="3">
        <f>'In-Service &amp; Deprec Svgs'!DS19</f>
        <v>170068.66666666666</v>
      </c>
      <c r="DM16" s="3">
        <f>'In-Service &amp; Deprec Svgs'!DT19</f>
        <v>170068.66666666666</v>
      </c>
      <c r="DN16" s="3">
        <f>'In-Service &amp; Deprec Svgs'!DU19</f>
        <v>170068.66666666666</v>
      </c>
      <c r="DO16" s="3">
        <f>'In-Service &amp; Deprec Svgs'!DV19</f>
        <v>170068.66666666666</v>
      </c>
      <c r="DP16" s="3">
        <f>'In-Service &amp; Deprec Svgs'!DW19</f>
        <v>170068.66666666666</v>
      </c>
      <c r="DQ16" s="3">
        <f>'In-Service &amp; Deprec Svgs'!DX19</f>
        <v>170068.66666666666</v>
      </c>
      <c r="DR16" s="3">
        <f>'In-Service &amp; Deprec Svgs'!DY19</f>
        <v>170068.66666666666</v>
      </c>
      <c r="DS16" s="3">
        <f>'In-Service &amp; Deprec Svgs'!DZ19</f>
        <v>368731</v>
      </c>
      <c r="DT16" s="3">
        <f>'In-Service &amp; Deprec Svgs'!EA19</f>
        <v>368731</v>
      </c>
      <c r="DU16" s="3">
        <f>'In-Service &amp; Deprec Svgs'!EB19</f>
        <v>368731</v>
      </c>
      <c r="DV16" s="3">
        <f>'In-Service &amp; Deprec Svgs'!EC19</f>
        <v>368731</v>
      </c>
      <c r="DW16" s="11">
        <f>SUM(G16:DV16)</f>
        <v>29204845.259999987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512471.92</v>
      </c>
      <c r="P20" s="3">
        <f t="shared" si="4"/>
        <v>512471.92</v>
      </c>
      <c r="Q20" s="3">
        <f t="shared" si="4"/>
        <v>1202683.1299999999</v>
      </c>
      <c r="R20" s="3">
        <f t="shared" si="4"/>
        <v>1202683.1299999999</v>
      </c>
      <c r="S20" s="3">
        <f t="shared" si="4"/>
        <v>1365799.7799999998</v>
      </c>
      <c r="T20" s="3">
        <f t="shared" si="4"/>
        <v>1365799.7799999998</v>
      </c>
      <c r="U20" s="3">
        <f t="shared" si="4"/>
        <v>1365799.7799999998</v>
      </c>
      <c r="V20" s="3">
        <f t="shared" si="4"/>
        <v>1922997.1099999999</v>
      </c>
      <c r="W20" s="3">
        <f t="shared" si="4"/>
        <v>1922997.1099999999</v>
      </c>
      <c r="X20" s="3">
        <f t="shared" si="4"/>
        <v>2621586.94</v>
      </c>
      <c r="Y20" s="3">
        <f t="shared" si="4"/>
        <v>3274146.59</v>
      </c>
      <c r="Z20" s="3">
        <f t="shared" si="4"/>
        <v>3282202.06</v>
      </c>
      <c r="AA20" s="3">
        <f t="shared" si="4"/>
        <v>4000453.8</v>
      </c>
      <c r="AB20" s="3">
        <f t="shared" si="4"/>
        <v>4350554.16</v>
      </c>
      <c r="AC20" s="3">
        <f t="shared" si="4"/>
        <v>4544566.47</v>
      </c>
      <c r="AD20" s="3">
        <f t="shared" si="4"/>
        <v>4544566.47</v>
      </c>
      <c r="AE20" s="3">
        <f t="shared" si="4"/>
        <v>4745029.4437499996</v>
      </c>
      <c r="AF20" s="3">
        <f t="shared" si="4"/>
        <v>4945492.4174999995</v>
      </c>
      <c r="AG20" s="3">
        <f t="shared" si="4"/>
        <v>5145955.3912499994</v>
      </c>
      <c r="AH20" s="3">
        <f t="shared" si="4"/>
        <v>5346418.3649999993</v>
      </c>
      <c r="AI20" s="3">
        <f t="shared" si="4"/>
        <v>5546881.3387499992</v>
      </c>
      <c r="AJ20" s="3">
        <f t="shared" si="4"/>
        <v>5747344.3124999991</v>
      </c>
      <c r="AK20" s="3">
        <f t="shared" si="4"/>
        <v>5947807.286249999</v>
      </c>
      <c r="AL20" s="3">
        <f t="shared" si="4"/>
        <v>6148270.2599999988</v>
      </c>
      <c r="AM20" s="3">
        <f t="shared" si="4"/>
        <v>6398818.5933333319</v>
      </c>
      <c r="AN20" s="3">
        <f t="shared" si="4"/>
        <v>6649366.9266666649</v>
      </c>
      <c r="AO20" s="3">
        <f t="shared" si="4"/>
        <v>6899915.2599999979</v>
      </c>
      <c r="AP20" s="3">
        <f t="shared" si="4"/>
        <v>7150463.5933333309</v>
      </c>
      <c r="AQ20" s="3">
        <f t="shared" si="4"/>
        <v>7401011.926666664</v>
      </c>
      <c r="AR20" s="3">
        <f t="shared" si="4"/>
        <v>7651560.259999997</v>
      </c>
      <c r="AS20" s="3">
        <f t="shared" si="4"/>
        <v>7902108.59333333</v>
      </c>
      <c r="AT20" s="3">
        <f t="shared" si="4"/>
        <v>8152656.926666663</v>
      </c>
      <c r="AU20" s="3">
        <f t="shared" si="4"/>
        <v>8403205.2599999961</v>
      </c>
      <c r="AV20" s="3">
        <f t="shared" si="4"/>
        <v>8653753.59333333</v>
      </c>
      <c r="AW20" s="3">
        <f t="shared" si="4"/>
        <v>8904301.926666664</v>
      </c>
      <c r="AX20" s="3">
        <f t="shared" si="4"/>
        <v>9154850.2599999979</v>
      </c>
      <c r="AY20" s="3">
        <f t="shared" si="4"/>
        <v>9463424.676666664</v>
      </c>
      <c r="AZ20" s="3">
        <f t="shared" si="4"/>
        <v>9771999.09333333</v>
      </c>
      <c r="BA20" s="3">
        <f t="shared" si="4"/>
        <v>10080573.509999996</v>
      </c>
      <c r="BB20" s="3">
        <f t="shared" si="4"/>
        <v>10389147.926666662</v>
      </c>
      <c r="BC20" s="3">
        <f t="shared" si="4"/>
        <v>10697722.343333328</v>
      </c>
      <c r="BD20" s="3">
        <f t="shared" si="4"/>
        <v>11006296.759999994</v>
      </c>
      <c r="BE20" s="3">
        <f t="shared" si="4"/>
        <v>11314871.17666666</v>
      </c>
      <c r="BF20" s="3">
        <f t="shared" si="4"/>
        <v>11623445.593333326</v>
      </c>
      <c r="BG20" s="3">
        <f t="shared" si="4"/>
        <v>11932020.009999992</v>
      </c>
      <c r="BH20" s="3">
        <f t="shared" si="4"/>
        <v>12240594.426666658</v>
      </c>
      <c r="BI20" s="3">
        <f t="shared" si="4"/>
        <v>12549168.843333324</v>
      </c>
      <c r="BJ20" s="3">
        <f t="shared" si="4"/>
        <v>12857743.25999999</v>
      </c>
      <c r="BK20" s="3">
        <f t="shared" si="4"/>
        <v>13144952.926666657</v>
      </c>
      <c r="BL20" s="3">
        <f t="shared" si="4"/>
        <v>13432162.593333323</v>
      </c>
      <c r="BM20" s="3">
        <f t="shared" si="4"/>
        <v>13719372.259999989</v>
      </c>
      <c r="BN20" s="3">
        <f t="shared" si="4"/>
        <v>14006581.926666655</v>
      </c>
      <c r="BO20" s="3">
        <f t="shared" si="4"/>
        <v>14293791.593333321</v>
      </c>
      <c r="BP20" s="3">
        <f t="shared" si="4"/>
        <v>14581001.259999987</v>
      </c>
      <c r="BQ20" s="3">
        <f t="shared" si="4"/>
        <v>14868210.926666653</v>
      </c>
      <c r="BR20" s="3">
        <f t="shared" si="4"/>
        <v>15155420.593333319</v>
      </c>
      <c r="BS20" s="3">
        <f t="shared" si="4"/>
        <v>15442630.259999985</v>
      </c>
      <c r="BT20" s="3">
        <f t="shared" ref="BT20:DV20" si="5">BS20+BT16</f>
        <v>15729839.926666651</v>
      </c>
      <c r="BU20" s="3">
        <f t="shared" si="5"/>
        <v>16017049.593333317</v>
      </c>
      <c r="BV20" s="3">
        <f t="shared" si="5"/>
        <v>16304259.259999983</v>
      </c>
      <c r="BW20" s="3">
        <f t="shared" si="5"/>
        <v>16587903.093333317</v>
      </c>
      <c r="BX20" s="3">
        <f t="shared" si="5"/>
        <v>16871546.926666651</v>
      </c>
      <c r="BY20" s="3">
        <f t="shared" si="5"/>
        <v>17155190.759999983</v>
      </c>
      <c r="BZ20" s="3">
        <f t="shared" si="5"/>
        <v>17438834.593333315</v>
      </c>
      <c r="CA20" s="3">
        <f t="shared" si="5"/>
        <v>17722478.426666647</v>
      </c>
      <c r="CB20" s="3">
        <f t="shared" si="5"/>
        <v>18006122.259999979</v>
      </c>
      <c r="CC20" s="3">
        <f t="shared" si="5"/>
        <v>18289766.093333311</v>
      </c>
      <c r="CD20" s="3">
        <f t="shared" si="5"/>
        <v>18573409.926666643</v>
      </c>
      <c r="CE20" s="3">
        <f t="shared" si="5"/>
        <v>18857053.759999976</v>
      </c>
      <c r="CF20" s="3">
        <f t="shared" si="5"/>
        <v>19140697.593333308</v>
      </c>
      <c r="CG20" s="3">
        <f t="shared" si="5"/>
        <v>19424341.42666664</v>
      </c>
      <c r="CH20" s="3">
        <f t="shared" si="5"/>
        <v>19707985.259999972</v>
      </c>
      <c r="CI20" s="3">
        <f t="shared" si="5"/>
        <v>19969847.009999972</v>
      </c>
      <c r="CJ20" s="3">
        <f t="shared" si="5"/>
        <v>20231708.759999972</v>
      </c>
      <c r="CK20" s="3">
        <f t="shared" si="5"/>
        <v>20493570.509999972</v>
      </c>
      <c r="CL20" s="3">
        <f t="shared" si="5"/>
        <v>20755432.259999972</v>
      </c>
      <c r="CM20" s="3">
        <f t="shared" si="5"/>
        <v>21017294.009999972</v>
      </c>
      <c r="CN20" s="3">
        <f t="shared" si="5"/>
        <v>21279155.759999972</v>
      </c>
      <c r="CO20" s="3">
        <f t="shared" si="5"/>
        <v>21541017.509999972</v>
      </c>
      <c r="CP20" s="3">
        <f t="shared" si="5"/>
        <v>21802879.259999972</v>
      </c>
      <c r="CQ20" s="3">
        <f t="shared" si="5"/>
        <v>22064741.009999972</v>
      </c>
      <c r="CR20" s="3">
        <f t="shared" si="5"/>
        <v>22326602.759999972</v>
      </c>
      <c r="CS20" s="3">
        <f t="shared" si="5"/>
        <v>22588464.509999972</v>
      </c>
      <c r="CT20" s="3">
        <f t="shared" si="5"/>
        <v>22850326.259999972</v>
      </c>
      <c r="CU20" s="3">
        <f t="shared" si="5"/>
        <v>23086890.509999972</v>
      </c>
      <c r="CV20" s="3">
        <f t="shared" si="5"/>
        <v>23323454.759999972</v>
      </c>
      <c r="CW20" s="3">
        <f t="shared" si="5"/>
        <v>23560019.009999972</v>
      </c>
      <c r="CX20" s="3">
        <f t="shared" si="5"/>
        <v>23796583.259999972</v>
      </c>
      <c r="CY20" s="3">
        <f t="shared" si="5"/>
        <v>24033147.509999972</v>
      </c>
      <c r="CZ20" s="3">
        <f t="shared" si="5"/>
        <v>24269711.759999972</v>
      </c>
      <c r="DA20" s="3">
        <f t="shared" si="5"/>
        <v>24506276.009999972</v>
      </c>
      <c r="DB20" s="3">
        <f t="shared" si="5"/>
        <v>24742840.259999972</v>
      </c>
      <c r="DC20" s="3">
        <f t="shared" si="5"/>
        <v>24979404.509999972</v>
      </c>
      <c r="DD20" s="3">
        <f t="shared" si="5"/>
        <v>25215968.759999972</v>
      </c>
      <c r="DE20" s="3">
        <f t="shared" si="5"/>
        <v>25452533.009999972</v>
      </c>
      <c r="DF20" s="3">
        <f t="shared" si="5"/>
        <v>25689097.259999972</v>
      </c>
      <c r="DG20" s="3">
        <f t="shared" si="5"/>
        <v>25859165.92666664</v>
      </c>
      <c r="DH20" s="3">
        <f t="shared" si="5"/>
        <v>26029234.593333308</v>
      </c>
      <c r="DI20" s="3">
        <f t="shared" si="5"/>
        <v>26199303.259999976</v>
      </c>
      <c r="DJ20" s="3">
        <f t="shared" si="5"/>
        <v>26369371.926666643</v>
      </c>
      <c r="DK20" s="3">
        <f t="shared" si="5"/>
        <v>26539440.593333311</v>
      </c>
      <c r="DL20" s="3">
        <f t="shared" si="5"/>
        <v>26709509.259999979</v>
      </c>
      <c r="DM20" s="3">
        <f t="shared" si="5"/>
        <v>26879577.926666647</v>
      </c>
      <c r="DN20" s="3">
        <f t="shared" si="5"/>
        <v>27049646.593333315</v>
      </c>
      <c r="DO20" s="3">
        <f t="shared" si="5"/>
        <v>27219715.259999983</v>
      </c>
      <c r="DP20" s="3">
        <f t="shared" si="5"/>
        <v>27389783.926666651</v>
      </c>
      <c r="DQ20" s="3">
        <f t="shared" si="5"/>
        <v>27559852.593333319</v>
      </c>
      <c r="DR20" s="3">
        <f t="shared" si="5"/>
        <v>27729921.259999987</v>
      </c>
      <c r="DS20" s="3">
        <f t="shared" si="5"/>
        <v>28098652.259999987</v>
      </c>
      <c r="DT20" s="3">
        <f t="shared" si="5"/>
        <v>28467383.259999987</v>
      </c>
      <c r="DU20" s="3">
        <f t="shared" si="5"/>
        <v>28836114.259999987</v>
      </c>
      <c r="DV20" s="3">
        <f t="shared" si="5"/>
        <v>29204845.259999987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-683.3</v>
      </c>
      <c r="Q21" s="3">
        <f t="shared" si="6"/>
        <v>-1366.6</v>
      </c>
      <c r="R21" s="3">
        <f t="shared" si="6"/>
        <v>-2970.18</v>
      </c>
      <c r="S21" s="3">
        <f t="shared" si="6"/>
        <v>-4573.76</v>
      </c>
      <c r="T21" s="3">
        <f t="shared" si="6"/>
        <v>-6394.83</v>
      </c>
      <c r="U21" s="3">
        <f t="shared" si="6"/>
        <v>-8215.9</v>
      </c>
      <c r="V21" s="3">
        <f t="shared" si="6"/>
        <v>-10036.969999999999</v>
      </c>
      <c r="W21" s="3">
        <f t="shared" si="6"/>
        <v>-12600.97</v>
      </c>
      <c r="X21" s="3">
        <f t="shared" si="6"/>
        <v>-15164.97</v>
      </c>
      <c r="Y21" s="3">
        <f t="shared" si="6"/>
        <v>-18660.419999999998</v>
      </c>
      <c r="Z21" s="3">
        <f t="shared" si="6"/>
        <v>-23025.949999999997</v>
      </c>
      <c r="AA21" s="3">
        <f t="shared" si="6"/>
        <v>-27402.219999999998</v>
      </c>
      <c r="AB21" s="3">
        <f t="shared" si="6"/>
        <v>-32736.159999999996</v>
      </c>
      <c r="AC21" s="3">
        <f t="shared" si="6"/>
        <v>-38536.899999999994</v>
      </c>
      <c r="AD21" s="3">
        <f t="shared" si="6"/>
        <v>-44596.319999999992</v>
      </c>
      <c r="AE21" s="3">
        <f t="shared" si="6"/>
        <v>-50655.739999999991</v>
      </c>
      <c r="AF21" s="3">
        <f t="shared" si="6"/>
        <v>-56982.44999999999</v>
      </c>
      <c r="AG21" s="3">
        <f t="shared" si="6"/>
        <v>-63576.439999999988</v>
      </c>
      <c r="AH21" s="3">
        <f t="shared" si="6"/>
        <v>-70437.709999999992</v>
      </c>
      <c r="AI21" s="3">
        <f t="shared" si="6"/>
        <v>-77566.26999999999</v>
      </c>
      <c r="AJ21" s="3">
        <f t="shared" si="6"/>
        <v>-84962.109999999986</v>
      </c>
      <c r="AK21" s="3">
        <f t="shared" si="6"/>
        <v>-92625.239999999991</v>
      </c>
      <c r="AL21" s="3">
        <f t="shared" si="6"/>
        <v>-100555.65</v>
      </c>
      <c r="AM21" s="3">
        <f t="shared" ref="AM21:BR21" si="7">AL21-SUM(AM33:AM34)</f>
        <v>-108753.34</v>
      </c>
      <c r="AN21" s="3">
        <f t="shared" si="7"/>
        <v>-117285.09999999999</v>
      </c>
      <c r="AO21" s="3">
        <f t="shared" si="7"/>
        <v>-126150.91999999998</v>
      </c>
      <c r="AP21" s="3">
        <f t="shared" si="7"/>
        <v>-135350.81</v>
      </c>
      <c r="AQ21" s="3">
        <f t="shared" si="7"/>
        <v>-144884.76</v>
      </c>
      <c r="AR21" s="3">
        <f t="shared" si="7"/>
        <v>-154752.78</v>
      </c>
      <c r="AS21" s="3">
        <f t="shared" si="7"/>
        <v>-164954.85999999999</v>
      </c>
      <c r="AT21" s="3">
        <f t="shared" si="7"/>
        <v>-175491</v>
      </c>
      <c r="AU21" s="3">
        <f t="shared" si="7"/>
        <v>-186361.21</v>
      </c>
      <c r="AV21" s="3">
        <f t="shared" si="7"/>
        <v>-197565.47999999998</v>
      </c>
      <c r="AW21" s="3">
        <f t="shared" si="7"/>
        <v>-209103.81999999998</v>
      </c>
      <c r="AX21" s="3">
        <f t="shared" si="7"/>
        <v>-220976.21999999997</v>
      </c>
      <c r="AY21" s="3">
        <f t="shared" si="7"/>
        <v>-233182.68999999997</v>
      </c>
      <c r="AZ21" s="3">
        <f t="shared" si="7"/>
        <v>-245800.58999999997</v>
      </c>
      <c r="BA21" s="3">
        <f t="shared" si="7"/>
        <v>-258829.91999999995</v>
      </c>
      <c r="BB21" s="3">
        <f t="shared" si="7"/>
        <v>-272270.67999999993</v>
      </c>
      <c r="BC21" s="3">
        <f t="shared" si="7"/>
        <v>-286122.87999999995</v>
      </c>
      <c r="BD21" s="3">
        <f t="shared" si="7"/>
        <v>-300386.50999999995</v>
      </c>
      <c r="BE21" s="3">
        <f t="shared" si="7"/>
        <v>-315061.56999999995</v>
      </c>
      <c r="BF21" s="3">
        <f t="shared" si="7"/>
        <v>-330148.05999999994</v>
      </c>
      <c r="BG21" s="3">
        <f t="shared" si="7"/>
        <v>-345645.98999999993</v>
      </c>
      <c r="BH21" s="3">
        <f t="shared" si="7"/>
        <v>-361555.34999999992</v>
      </c>
      <c r="BI21" s="3">
        <f t="shared" si="7"/>
        <v>-377876.1399999999</v>
      </c>
      <c r="BJ21" s="3">
        <f t="shared" si="7"/>
        <v>-394608.36999999988</v>
      </c>
      <c r="BK21" s="3">
        <f t="shared" si="7"/>
        <v>-411752.02999999985</v>
      </c>
      <c r="BL21" s="3">
        <f t="shared" si="7"/>
        <v>-429278.62999999983</v>
      </c>
      <c r="BM21" s="3">
        <f t="shared" si="7"/>
        <v>-447188.17999999982</v>
      </c>
      <c r="BN21" s="3">
        <f t="shared" si="7"/>
        <v>-465480.67999999982</v>
      </c>
      <c r="BO21" s="3">
        <f t="shared" si="7"/>
        <v>-484156.11999999982</v>
      </c>
      <c r="BP21" s="3">
        <f t="shared" si="7"/>
        <v>-503214.50999999983</v>
      </c>
      <c r="BQ21" s="3">
        <f t="shared" si="7"/>
        <v>-522655.84999999986</v>
      </c>
      <c r="BR21" s="3">
        <f t="shared" si="7"/>
        <v>-542480.12999999989</v>
      </c>
      <c r="BS21" s="3">
        <f t="shared" ref="BS21:CX21" si="8">BR21-SUM(BS33:BS34)</f>
        <v>-562687.35999999987</v>
      </c>
      <c r="BT21" s="3">
        <f t="shared" si="8"/>
        <v>-583277.52999999991</v>
      </c>
      <c r="BU21" s="3">
        <f t="shared" si="8"/>
        <v>-604250.64999999991</v>
      </c>
      <c r="BV21" s="3">
        <f t="shared" si="8"/>
        <v>-625606.71999999986</v>
      </c>
      <c r="BW21" s="3">
        <f t="shared" si="8"/>
        <v>-647345.72999999986</v>
      </c>
      <c r="BX21" s="3">
        <f t="shared" si="8"/>
        <v>-669462.92999999982</v>
      </c>
      <c r="BY21" s="3">
        <f t="shared" si="8"/>
        <v>-691958.32999999984</v>
      </c>
      <c r="BZ21" s="3">
        <f t="shared" si="8"/>
        <v>-714831.91999999981</v>
      </c>
      <c r="CA21" s="3">
        <f t="shared" si="8"/>
        <v>-738083.69999999984</v>
      </c>
      <c r="CB21" s="3">
        <f t="shared" si="8"/>
        <v>-761713.66999999981</v>
      </c>
      <c r="CC21" s="3">
        <f t="shared" si="8"/>
        <v>-785721.82999999984</v>
      </c>
      <c r="CD21" s="3">
        <f t="shared" si="8"/>
        <v>-810108.17999999982</v>
      </c>
      <c r="CE21" s="3">
        <f t="shared" si="8"/>
        <v>-834872.72999999986</v>
      </c>
      <c r="CF21" s="3">
        <f t="shared" si="8"/>
        <v>-860015.46999999986</v>
      </c>
      <c r="CG21" s="3">
        <f t="shared" si="8"/>
        <v>-885536.39999999991</v>
      </c>
      <c r="CH21" s="3">
        <f t="shared" si="8"/>
        <v>-911435.5199999999</v>
      </c>
      <c r="CI21" s="3">
        <f t="shared" si="8"/>
        <v>-937712.83</v>
      </c>
      <c r="CJ21" s="3">
        <f t="shared" si="8"/>
        <v>-964339.28999999992</v>
      </c>
      <c r="CK21" s="3">
        <f t="shared" si="8"/>
        <v>-991314.89999999991</v>
      </c>
      <c r="CL21" s="3">
        <f t="shared" si="8"/>
        <v>-1018639.6599999999</v>
      </c>
      <c r="CM21" s="3">
        <f t="shared" si="8"/>
        <v>-1046313.57</v>
      </c>
      <c r="CN21" s="3">
        <f t="shared" si="8"/>
        <v>-1074336.6299999999</v>
      </c>
      <c r="CO21" s="3">
        <f t="shared" si="8"/>
        <v>-1102708.8399999999</v>
      </c>
      <c r="CP21" s="3">
        <f t="shared" si="8"/>
        <v>-1131430.2</v>
      </c>
      <c r="CQ21" s="3">
        <f t="shared" si="8"/>
        <v>-1160500.71</v>
      </c>
      <c r="CR21" s="3">
        <f t="shared" si="8"/>
        <v>-1189920.3599999999</v>
      </c>
      <c r="CS21" s="3">
        <f t="shared" si="8"/>
        <v>-1219689.1599999999</v>
      </c>
      <c r="CT21" s="3">
        <f t="shared" si="8"/>
        <v>-1249807.1099999999</v>
      </c>
      <c r="CU21" s="3">
        <f t="shared" si="8"/>
        <v>-1280274.21</v>
      </c>
      <c r="CV21" s="3">
        <f t="shared" si="8"/>
        <v>-1311056.73</v>
      </c>
      <c r="CW21" s="3">
        <f t="shared" si="8"/>
        <v>-1342154.67</v>
      </c>
      <c r="CX21" s="3">
        <f t="shared" si="8"/>
        <v>-1373568.03</v>
      </c>
      <c r="CY21" s="3">
        <f t="shared" ref="CY21:DV21" si="9">CX21-SUM(CY33:CY34)</f>
        <v>-1405296.81</v>
      </c>
      <c r="CZ21" s="3">
        <f t="shared" si="9"/>
        <v>-1437341.01</v>
      </c>
      <c r="DA21" s="3">
        <f t="shared" si="9"/>
        <v>-1469700.6300000001</v>
      </c>
      <c r="DB21" s="3">
        <f t="shared" si="9"/>
        <v>-1502375.6600000001</v>
      </c>
      <c r="DC21" s="3">
        <f t="shared" si="9"/>
        <v>-1535366.11</v>
      </c>
      <c r="DD21" s="3">
        <f t="shared" si="9"/>
        <v>-1568671.9800000002</v>
      </c>
      <c r="DE21" s="3">
        <f t="shared" si="9"/>
        <v>-1602293.2700000003</v>
      </c>
      <c r="DF21" s="3">
        <f t="shared" si="9"/>
        <v>-1636229.9800000002</v>
      </c>
      <c r="DG21" s="3">
        <f t="shared" si="9"/>
        <v>-1670482.11</v>
      </c>
      <c r="DH21" s="3">
        <f t="shared" si="9"/>
        <v>-1704961</v>
      </c>
      <c r="DI21" s="3">
        <f t="shared" si="9"/>
        <v>-1739666.65</v>
      </c>
      <c r="DJ21" s="3">
        <f t="shared" si="9"/>
        <v>-1774599.0499999998</v>
      </c>
      <c r="DK21" s="3">
        <f t="shared" si="9"/>
        <v>-1809758.2099999997</v>
      </c>
      <c r="DL21" s="3">
        <f t="shared" si="9"/>
        <v>-1845144.1299999997</v>
      </c>
      <c r="DM21" s="3">
        <f t="shared" si="9"/>
        <v>-1880756.8099999996</v>
      </c>
      <c r="DN21" s="3">
        <f t="shared" si="9"/>
        <v>-1916596.2499999995</v>
      </c>
      <c r="DO21" s="3">
        <f t="shared" si="9"/>
        <v>-1952662.4499999995</v>
      </c>
      <c r="DP21" s="3">
        <f t="shared" si="9"/>
        <v>-1988955.3999999994</v>
      </c>
      <c r="DQ21" s="3">
        <f t="shared" si="9"/>
        <v>-2025475.1099999994</v>
      </c>
      <c r="DR21" s="3">
        <f t="shared" si="9"/>
        <v>-2062221.5799999994</v>
      </c>
      <c r="DS21" s="3">
        <f t="shared" si="9"/>
        <v>-2099194.8099999996</v>
      </c>
      <c r="DT21" s="3">
        <f t="shared" si="9"/>
        <v>-2136659.6799999997</v>
      </c>
      <c r="DU21" s="3">
        <f t="shared" si="9"/>
        <v>-2174616.1899999995</v>
      </c>
      <c r="DV21" s="3">
        <f t="shared" si="9"/>
        <v>-2213064.3399999994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700868.3</v>
      </c>
      <c r="G22" s="12">
        <f>F22+G15-G16</f>
        <v>1017627.2</v>
      </c>
      <c r="H22" s="12">
        <f t="shared" ref="H22:BS22" si="10">G22+H15-H16</f>
        <v>1330886.0999999999</v>
      </c>
      <c r="I22" s="12">
        <f t="shared" si="10"/>
        <v>1450009.5499999998</v>
      </c>
      <c r="J22" s="12">
        <f t="shared" si="10"/>
        <v>1566357.14</v>
      </c>
      <c r="K22" s="12">
        <f t="shared" si="10"/>
        <v>1789004.41</v>
      </c>
      <c r="L22" s="12">
        <f t="shared" si="10"/>
        <v>2011651.68</v>
      </c>
      <c r="M22" s="12">
        <f t="shared" si="10"/>
        <v>2269515.94</v>
      </c>
      <c r="N22" s="12">
        <f t="shared" si="10"/>
        <v>2550380.1999999997</v>
      </c>
      <c r="O22" s="12">
        <f t="shared" si="10"/>
        <v>2221139.5299999998</v>
      </c>
      <c r="P22" s="12">
        <f t="shared" si="10"/>
        <v>2466142.4499999997</v>
      </c>
      <c r="Q22" s="12">
        <f t="shared" si="10"/>
        <v>1846369.5799999996</v>
      </c>
      <c r="R22" s="12">
        <f t="shared" si="10"/>
        <v>1908141.2499999995</v>
      </c>
      <c r="S22" s="12">
        <f t="shared" si="10"/>
        <v>1950582.3599999999</v>
      </c>
      <c r="T22" s="12">
        <f t="shared" si="10"/>
        <v>2293538.02</v>
      </c>
      <c r="U22" s="12">
        <f t="shared" si="10"/>
        <v>2662205.3200000003</v>
      </c>
      <c r="V22" s="12">
        <f t="shared" si="10"/>
        <v>2614700.39</v>
      </c>
      <c r="W22" s="12">
        <f t="shared" si="10"/>
        <v>3019639.6900000004</v>
      </c>
      <c r="X22" s="12">
        <f t="shared" si="10"/>
        <v>2588591.2600000002</v>
      </c>
      <c r="Y22" s="12">
        <f t="shared" si="10"/>
        <v>2166060.3233333337</v>
      </c>
      <c r="Z22" s="12">
        <f t="shared" si="10"/>
        <v>2295529.8000000003</v>
      </c>
      <c r="AA22" s="12">
        <f t="shared" si="10"/>
        <v>1714803.0066666671</v>
      </c>
      <c r="AB22" s="12">
        <f t="shared" si="10"/>
        <v>1541388.0200000005</v>
      </c>
      <c r="AC22" s="12">
        <f t="shared" si="10"/>
        <v>1475539.7500000005</v>
      </c>
      <c r="AD22" s="12">
        <f t="shared" si="10"/>
        <v>1603703.7900000005</v>
      </c>
      <c r="AE22" s="12">
        <f t="shared" si="10"/>
        <v>1653789.1495833336</v>
      </c>
      <c r="AF22" s="12">
        <f t="shared" si="10"/>
        <v>1703874.5091666668</v>
      </c>
      <c r="AG22" s="12">
        <f t="shared" si="10"/>
        <v>1753959.8687499999</v>
      </c>
      <c r="AH22" s="12">
        <f t="shared" si="10"/>
        <v>1804045.228333333</v>
      </c>
      <c r="AI22" s="12">
        <f t="shared" si="10"/>
        <v>1854130.5879166662</v>
      </c>
      <c r="AJ22" s="12">
        <f t="shared" si="10"/>
        <v>1904215.9474999995</v>
      </c>
      <c r="AK22" s="12">
        <f t="shared" si="10"/>
        <v>1954301.3070833327</v>
      </c>
      <c r="AL22" s="12">
        <f t="shared" si="10"/>
        <v>2004386.6666666658</v>
      </c>
      <c r="AM22" s="12">
        <f t="shared" si="10"/>
        <v>2004386.6666666658</v>
      </c>
      <c r="AN22" s="12">
        <f t="shared" si="10"/>
        <v>2004386.6666666658</v>
      </c>
      <c r="AO22" s="12">
        <f t="shared" si="10"/>
        <v>2004386.6666666658</v>
      </c>
      <c r="AP22" s="12">
        <f t="shared" si="10"/>
        <v>2004386.6666666658</v>
      </c>
      <c r="AQ22" s="12">
        <f t="shared" si="10"/>
        <v>2062412.7499999993</v>
      </c>
      <c r="AR22" s="12">
        <f t="shared" si="10"/>
        <v>2120438.8333333326</v>
      </c>
      <c r="AS22" s="12">
        <f t="shared" si="10"/>
        <v>2178464.9166666656</v>
      </c>
      <c r="AT22" s="12">
        <f t="shared" si="10"/>
        <v>2236490.9999999986</v>
      </c>
      <c r="AU22" s="12">
        <f t="shared" si="10"/>
        <v>2294517.0833333316</v>
      </c>
      <c r="AV22" s="12">
        <f t="shared" si="10"/>
        <v>2352543.1666666646</v>
      </c>
      <c r="AW22" s="12">
        <f t="shared" si="10"/>
        <v>2410569.2499999977</v>
      </c>
      <c r="AX22" s="12">
        <f t="shared" si="10"/>
        <v>2468595.3333333307</v>
      </c>
      <c r="AY22" s="12">
        <f t="shared" si="10"/>
        <v>2468595.3333333307</v>
      </c>
      <c r="AZ22" s="12">
        <f t="shared" si="10"/>
        <v>2468595.3333333307</v>
      </c>
      <c r="BA22" s="12">
        <f t="shared" si="10"/>
        <v>2468595.3333333307</v>
      </c>
      <c r="BB22" s="12">
        <f t="shared" si="10"/>
        <v>2468595.3333333307</v>
      </c>
      <c r="BC22" s="12">
        <f t="shared" si="10"/>
        <v>2447230.5833333307</v>
      </c>
      <c r="BD22" s="12">
        <f t="shared" si="10"/>
        <v>2425865.8333333307</v>
      </c>
      <c r="BE22" s="12">
        <f t="shared" si="10"/>
        <v>2404501.0833333307</v>
      </c>
      <c r="BF22" s="12">
        <f t="shared" si="10"/>
        <v>2383136.3333333307</v>
      </c>
      <c r="BG22" s="12">
        <f t="shared" si="10"/>
        <v>2361771.5833333307</v>
      </c>
      <c r="BH22" s="12">
        <f t="shared" si="10"/>
        <v>2340406.8333333307</v>
      </c>
      <c r="BI22" s="12">
        <f t="shared" si="10"/>
        <v>2319042.0833333307</v>
      </c>
      <c r="BJ22" s="12">
        <f t="shared" si="10"/>
        <v>2297677.3333333307</v>
      </c>
      <c r="BK22" s="12">
        <f t="shared" si="10"/>
        <v>2297677.3333333307</v>
      </c>
      <c r="BL22" s="12">
        <f t="shared" si="10"/>
        <v>2297677.3333333307</v>
      </c>
      <c r="BM22" s="12">
        <f t="shared" si="10"/>
        <v>2297677.3333333307</v>
      </c>
      <c r="BN22" s="12">
        <f t="shared" si="10"/>
        <v>2297677.3333333307</v>
      </c>
      <c r="BO22" s="12">
        <f t="shared" si="10"/>
        <v>2294111.4999999977</v>
      </c>
      <c r="BP22" s="12">
        <f t="shared" si="10"/>
        <v>2290545.6666666646</v>
      </c>
      <c r="BQ22" s="12">
        <f t="shared" si="10"/>
        <v>2286979.8333333316</v>
      </c>
      <c r="BR22" s="12">
        <f t="shared" si="10"/>
        <v>2283413.9999999986</v>
      </c>
      <c r="BS22" s="12">
        <f t="shared" si="10"/>
        <v>2279848.1666666656</v>
      </c>
      <c r="BT22" s="12">
        <f t="shared" ref="BT22:DV22" si="11">BS22+BT15-BT16</f>
        <v>2276282.3333333326</v>
      </c>
      <c r="BU22" s="12">
        <f t="shared" si="11"/>
        <v>2272716.4999999995</v>
      </c>
      <c r="BV22" s="12">
        <f t="shared" si="11"/>
        <v>2269150.6666666665</v>
      </c>
      <c r="BW22" s="12">
        <f t="shared" si="11"/>
        <v>2269150.6666666665</v>
      </c>
      <c r="BX22" s="12">
        <f t="shared" si="11"/>
        <v>2269150.6666666665</v>
      </c>
      <c r="BY22" s="12">
        <f t="shared" si="11"/>
        <v>2269150.6666666665</v>
      </c>
      <c r="BZ22" s="12">
        <f t="shared" si="11"/>
        <v>2269150.6666666665</v>
      </c>
      <c r="CA22" s="12">
        <f t="shared" si="11"/>
        <v>2247368.583333333</v>
      </c>
      <c r="CB22" s="12">
        <f t="shared" si="11"/>
        <v>2225586.4999999995</v>
      </c>
      <c r="CC22" s="12">
        <f t="shared" si="11"/>
        <v>2203804.416666666</v>
      </c>
      <c r="CD22" s="12">
        <f t="shared" si="11"/>
        <v>2182022.3333333326</v>
      </c>
      <c r="CE22" s="12">
        <f t="shared" si="11"/>
        <v>2160240.2499999991</v>
      </c>
      <c r="CF22" s="12">
        <f t="shared" si="11"/>
        <v>2138458.1666666656</v>
      </c>
      <c r="CG22" s="12">
        <f t="shared" si="11"/>
        <v>2116676.0833333321</v>
      </c>
      <c r="CH22" s="12">
        <f t="shared" si="11"/>
        <v>2094893.9999999988</v>
      </c>
      <c r="CI22" s="12">
        <f t="shared" si="11"/>
        <v>2094893.9999999991</v>
      </c>
      <c r="CJ22" s="12">
        <f t="shared" si="11"/>
        <v>2094893.9999999991</v>
      </c>
      <c r="CK22" s="12">
        <f t="shared" si="11"/>
        <v>2094893.9999999991</v>
      </c>
      <c r="CL22" s="12">
        <f t="shared" si="11"/>
        <v>2094893.9999999991</v>
      </c>
      <c r="CM22" s="12">
        <f t="shared" si="11"/>
        <v>2069596.4999999991</v>
      </c>
      <c r="CN22" s="12">
        <f t="shared" si="11"/>
        <v>2044298.9999999991</v>
      </c>
      <c r="CO22" s="12">
        <f t="shared" si="11"/>
        <v>2019001.4999999991</v>
      </c>
      <c r="CP22" s="12">
        <f t="shared" si="11"/>
        <v>1993703.9999999991</v>
      </c>
      <c r="CQ22" s="12">
        <f t="shared" si="11"/>
        <v>1968406.4999999991</v>
      </c>
      <c r="CR22" s="12">
        <f t="shared" si="11"/>
        <v>1943108.9999999991</v>
      </c>
      <c r="CS22" s="12">
        <f t="shared" si="11"/>
        <v>1917811.4999999991</v>
      </c>
      <c r="CT22" s="12">
        <f t="shared" si="11"/>
        <v>1892513.9999999991</v>
      </c>
      <c r="CU22" s="12">
        <f t="shared" si="11"/>
        <v>1892513.9999999991</v>
      </c>
      <c r="CV22" s="12">
        <f t="shared" si="11"/>
        <v>1892513.9999999991</v>
      </c>
      <c r="CW22" s="12">
        <f t="shared" si="11"/>
        <v>1892513.9999999991</v>
      </c>
      <c r="CX22" s="12">
        <f t="shared" si="11"/>
        <v>1892513.9999999991</v>
      </c>
      <c r="CY22" s="12">
        <f t="shared" si="11"/>
        <v>1826018.4166666658</v>
      </c>
      <c r="CZ22" s="12">
        <f t="shared" si="11"/>
        <v>1759522.8333333326</v>
      </c>
      <c r="DA22" s="12">
        <f t="shared" si="11"/>
        <v>1693027.2499999993</v>
      </c>
      <c r="DB22" s="12">
        <f t="shared" si="11"/>
        <v>1626531.666666666</v>
      </c>
      <c r="DC22" s="12">
        <f t="shared" si="11"/>
        <v>1560036.0833333328</v>
      </c>
      <c r="DD22" s="12">
        <f t="shared" si="11"/>
        <v>1493540.4999999995</v>
      </c>
      <c r="DE22" s="12">
        <f t="shared" si="11"/>
        <v>1427044.9166666663</v>
      </c>
      <c r="DF22" s="12">
        <f t="shared" si="11"/>
        <v>1360549.333333333</v>
      </c>
      <c r="DG22" s="12">
        <f t="shared" si="11"/>
        <v>1360549.333333333</v>
      </c>
      <c r="DH22" s="12">
        <f t="shared" si="11"/>
        <v>1360549.333333333</v>
      </c>
      <c r="DI22" s="12">
        <f t="shared" si="11"/>
        <v>1360549.333333333</v>
      </c>
      <c r="DJ22" s="12">
        <f t="shared" si="11"/>
        <v>1360549.333333333</v>
      </c>
      <c r="DK22" s="12">
        <f t="shared" si="11"/>
        <v>1559211.6666666663</v>
      </c>
      <c r="DL22" s="12">
        <f t="shared" si="11"/>
        <v>1757873.9999999995</v>
      </c>
      <c r="DM22" s="12">
        <f t="shared" si="11"/>
        <v>1956536.3333333328</v>
      </c>
      <c r="DN22" s="12">
        <f t="shared" si="11"/>
        <v>2155198.6666666665</v>
      </c>
      <c r="DO22" s="12">
        <f t="shared" si="11"/>
        <v>2353861</v>
      </c>
      <c r="DP22" s="12">
        <f t="shared" si="11"/>
        <v>2552523.3333333335</v>
      </c>
      <c r="DQ22" s="12">
        <f t="shared" si="11"/>
        <v>2751185.666666667</v>
      </c>
      <c r="DR22" s="12">
        <f t="shared" si="11"/>
        <v>2949848.0000000005</v>
      </c>
      <c r="DS22" s="12">
        <f t="shared" si="11"/>
        <v>2949848.0000000005</v>
      </c>
      <c r="DT22" s="12">
        <f t="shared" si="11"/>
        <v>2949848.0000000005</v>
      </c>
      <c r="DU22" s="12">
        <f t="shared" si="11"/>
        <v>2949848.0000000005</v>
      </c>
      <c r="DV22" s="12">
        <f t="shared" si="11"/>
        <v>2949848.0000000005</v>
      </c>
      <c r="DX22" s="40"/>
      <c r="EB22" s="8"/>
      <c r="EC22" s="72" t="s">
        <v>188</v>
      </c>
      <c r="ED22" s="3">
        <f>ED21</f>
        <v>0</v>
      </c>
      <c r="EE22" s="31">
        <f t="shared" ref="EE22:EE32" si="12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F20+F21+F22</f>
        <v>700868.3</v>
      </c>
      <c r="G23" s="51">
        <f t="shared" ref="G23:R23" si="13">G20+G21+G22</f>
        <v>1017627.2</v>
      </c>
      <c r="H23" s="51">
        <f t="shared" si="13"/>
        <v>1330886.0999999999</v>
      </c>
      <c r="I23" s="51">
        <f t="shared" si="13"/>
        <v>1450009.5499999998</v>
      </c>
      <c r="J23" s="51">
        <f t="shared" si="13"/>
        <v>1566357.14</v>
      </c>
      <c r="K23" s="51">
        <f t="shared" si="13"/>
        <v>1789004.41</v>
      </c>
      <c r="L23" s="51">
        <f t="shared" si="13"/>
        <v>2011651.68</v>
      </c>
      <c r="M23" s="51">
        <f t="shared" si="13"/>
        <v>2269515.94</v>
      </c>
      <c r="N23" s="51">
        <f t="shared" si="13"/>
        <v>2550380.1999999997</v>
      </c>
      <c r="O23" s="51">
        <f t="shared" si="13"/>
        <v>2733611.4499999997</v>
      </c>
      <c r="P23" s="51">
        <f t="shared" si="13"/>
        <v>2977931.07</v>
      </c>
      <c r="Q23" s="51">
        <f t="shared" si="13"/>
        <v>3047686.1099999994</v>
      </c>
      <c r="R23" s="51">
        <f t="shared" si="13"/>
        <v>3107854.1999999993</v>
      </c>
      <c r="S23" s="51">
        <f t="shared" ref="S23:BZ23" si="14">S20+S21+S22</f>
        <v>3311808.38</v>
      </c>
      <c r="T23" s="51">
        <f t="shared" si="14"/>
        <v>3652942.9699999997</v>
      </c>
      <c r="U23" s="51">
        <f t="shared" si="14"/>
        <v>4019789.2</v>
      </c>
      <c r="V23" s="51">
        <f t="shared" si="14"/>
        <v>4527660.53</v>
      </c>
      <c r="W23" s="51">
        <f t="shared" si="14"/>
        <v>4930035.83</v>
      </c>
      <c r="X23" s="51">
        <f t="shared" si="14"/>
        <v>5195013.2300000004</v>
      </c>
      <c r="Y23" s="51">
        <f t="shared" si="14"/>
        <v>5421546.4933333341</v>
      </c>
      <c r="Z23" s="51">
        <f t="shared" si="14"/>
        <v>5554705.9100000001</v>
      </c>
      <c r="AA23" s="51">
        <f t="shared" si="14"/>
        <v>5687854.5866666669</v>
      </c>
      <c r="AB23" s="51">
        <f t="shared" si="14"/>
        <v>5859206.0200000005</v>
      </c>
      <c r="AC23" s="51">
        <f t="shared" si="14"/>
        <v>5981569.3200000003</v>
      </c>
      <c r="AD23" s="51">
        <f t="shared" si="14"/>
        <v>6103673.9399999995</v>
      </c>
      <c r="AE23" s="51">
        <f t="shared" si="14"/>
        <v>6348162.8533333335</v>
      </c>
      <c r="AF23" s="51">
        <f t="shared" si="14"/>
        <v>6592384.4766666666</v>
      </c>
      <c r="AG23" s="51">
        <f t="shared" si="14"/>
        <v>6836338.8199999984</v>
      </c>
      <c r="AH23" s="51">
        <f t="shared" si="14"/>
        <v>7080025.8833333328</v>
      </c>
      <c r="AI23" s="51">
        <f t="shared" si="14"/>
        <v>7323445.6566666663</v>
      </c>
      <c r="AJ23" s="51">
        <f t="shared" si="14"/>
        <v>7566598.1499999985</v>
      </c>
      <c r="AK23" s="51">
        <f t="shared" si="14"/>
        <v>7809483.3533333316</v>
      </c>
      <c r="AL23" s="51">
        <f t="shared" si="14"/>
        <v>8052101.2766666645</v>
      </c>
      <c r="AM23" s="51">
        <f t="shared" si="14"/>
        <v>8294451.9199999981</v>
      </c>
      <c r="AN23" s="51">
        <f t="shared" si="14"/>
        <v>8536468.4933333304</v>
      </c>
      <c r="AO23" s="51">
        <f t="shared" si="14"/>
        <v>8778151.006666664</v>
      </c>
      <c r="AP23" s="51">
        <f t="shared" si="14"/>
        <v>9019499.4499999974</v>
      </c>
      <c r="AQ23" s="51">
        <f t="shared" si="14"/>
        <v>9318539.9166666642</v>
      </c>
      <c r="AR23" s="51">
        <f t="shared" si="14"/>
        <v>9617246.3133333288</v>
      </c>
      <c r="AS23" s="51">
        <f t="shared" si="14"/>
        <v>9915618.6499999948</v>
      </c>
      <c r="AT23" s="51">
        <f t="shared" si="14"/>
        <v>10213656.926666662</v>
      </c>
      <c r="AU23" s="51">
        <f t="shared" si="14"/>
        <v>10511361.133333327</v>
      </c>
      <c r="AV23" s="51">
        <f t="shared" si="14"/>
        <v>10808731.279999994</v>
      </c>
      <c r="AW23" s="51">
        <f t="shared" si="14"/>
        <v>11105767.356666662</v>
      </c>
      <c r="AX23" s="51">
        <f t="shared" si="14"/>
        <v>11402469.373333327</v>
      </c>
      <c r="AY23" s="51">
        <f t="shared" si="14"/>
        <v>11698837.319999995</v>
      </c>
      <c r="AZ23" s="51">
        <f t="shared" si="14"/>
        <v>11994793.83666666</v>
      </c>
      <c r="BA23" s="51">
        <f t="shared" si="14"/>
        <v>12290338.923333326</v>
      </c>
      <c r="BB23" s="51">
        <f t="shared" si="14"/>
        <v>12585472.579999993</v>
      </c>
      <c r="BC23" s="51">
        <f t="shared" si="14"/>
        <v>12858830.046666658</v>
      </c>
      <c r="BD23" s="51">
        <f t="shared" si="14"/>
        <v>13131776.083333325</v>
      </c>
      <c r="BE23" s="51">
        <f t="shared" si="14"/>
        <v>13404310.68999999</v>
      </c>
      <c r="BF23" s="51">
        <f t="shared" si="14"/>
        <v>13676433.866666656</v>
      </c>
      <c r="BG23" s="51">
        <f t="shared" si="14"/>
        <v>13948145.603333322</v>
      </c>
      <c r="BH23" s="51">
        <f t="shared" si="14"/>
        <v>14219445.909999989</v>
      </c>
      <c r="BI23" s="51">
        <f t="shared" si="14"/>
        <v>14490334.786666654</v>
      </c>
      <c r="BJ23" s="51">
        <f t="shared" si="14"/>
        <v>14760812.223333322</v>
      </c>
      <c r="BK23" s="51">
        <f t="shared" si="14"/>
        <v>15030878.229999987</v>
      </c>
      <c r="BL23" s="51">
        <f t="shared" si="14"/>
        <v>15300561.296666654</v>
      </c>
      <c r="BM23" s="51">
        <f t="shared" si="14"/>
        <v>15569861.413333319</v>
      </c>
      <c r="BN23" s="51">
        <f t="shared" si="14"/>
        <v>15838778.579999985</v>
      </c>
      <c r="BO23" s="51">
        <f t="shared" si="14"/>
        <v>16103746.97333332</v>
      </c>
      <c r="BP23" s="51">
        <f t="shared" si="14"/>
        <v>16368332.416666651</v>
      </c>
      <c r="BQ23" s="51">
        <f t="shared" si="14"/>
        <v>16632534.909999985</v>
      </c>
      <c r="BR23" s="51">
        <f t="shared" si="14"/>
        <v>16896354.46333332</v>
      </c>
      <c r="BS23" s="51">
        <f t="shared" si="14"/>
        <v>17159791.066666652</v>
      </c>
      <c r="BT23" s="51">
        <f t="shared" si="14"/>
        <v>17422844.729999986</v>
      </c>
      <c r="BU23" s="51">
        <f t="shared" si="14"/>
        <v>17685515.443333317</v>
      </c>
      <c r="BV23" s="51">
        <f t="shared" si="14"/>
        <v>17947803.206666648</v>
      </c>
      <c r="BW23" s="51">
        <f t="shared" si="14"/>
        <v>18209708.029999983</v>
      </c>
      <c r="BX23" s="51">
        <f t="shared" si="14"/>
        <v>18471234.663333319</v>
      </c>
      <c r="BY23" s="51">
        <f t="shared" si="14"/>
        <v>18732383.096666649</v>
      </c>
      <c r="BZ23" s="51">
        <f t="shared" si="14"/>
        <v>18993153.339999981</v>
      </c>
      <c r="CA23" s="51">
        <f t="shared" ref="CA23:DV23" si="15">CA20+CA21+CA22</f>
        <v>19231763.30999998</v>
      </c>
      <c r="CB23" s="51">
        <f t="shared" si="15"/>
        <v>19469995.089999981</v>
      </c>
      <c r="CC23" s="51">
        <f t="shared" si="15"/>
        <v>19707848.679999977</v>
      </c>
      <c r="CD23" s="51">
        <f t="shared" si="15"/>
        <v>19945324.079999976</v>
      </c>
      <c r="CE23" s="51">
        <f t="shared" si="15"/>
        <v>20182421.279999975</v>
      </c>
      <c r="CF23" s="51">
        <f t="shared" si="15"/>
        <v>20419140.289999973</v>
      </c>
      <c r="CG23" s="51">
        <f t="shared" si="15"/>
        <v>20655481.109999973</v>
      </c>
      <c r="CH23" s="51">
        <f t="shared" si="15"/>
        <v>20891443.739999972</v>
      </c>
      <c r="CI23" s="51">
        <f t="shared" si="15"/>
        <v>21127028.179999974</v>
      </c>
      <c r="CJ23" s="51">
        <f t="shared" si="15"/>
        <v>21362263.469999973</v>
      </c>
      <c r="CK23" s="51">
        <f t="shared" si="15"/>
        <v>21597149.609999973</v>
      </c>
      <c r="CL23" s="51">
        <f t="shared" si="15"/>
        <v>21831686.599999972</v>
      </c>
      <c r="CM23" s="51">
        <f t="shared" si="15"/>
        <v>22040576.939999972</v>
      </c>
      <c r="CN23" s="51">
        <f t="shared" si="15"/>
        <v>22249118.129999973</v>
      </c>
      <c r="CO23" s="51">
        <f t="shared" si="15"/>
        <v>22457310.169999972</v>
      </c>
      <c r="CP23" s="51">
        <f t="shared" si="15"/>
        <v>22665153.059999973</v>
      </c>
      <c r="CQ23" s="51">
        <f t="shared" si="15"/>
        <v>22872646.799999971</v>
      </c>
      <c r="CR23" s="51">
        <f t="shared" si="15"/>
        <v>23079791.399999972</v>
      </c>
      <c r="CS23" s="51">
        <f t="shared" si="15"/>
        <v>23286586.849999972</v>
      </c>
      <c r="CT23" s="51">
        <f t="shared" si="15"/>
        <v>23493033.149999972</v>
      </c>
      <c r="CU23" s="51">
        <f t="shared" si="15"/>
        <v>23699130.299999971</v>
      </c>
      <c r="CV23" s="51">
        <f t="shared" si="15"/>
        <v>23904912.029999971</v>
      </c>
      <c r="CW23" s="51">
        <f t="shared" si="15"/>
        <v>24110378.339999974</v>
      </c>
      <c r="CX23" s="51">
        <f t="shared" si="15"/>
        <v>24315529.229999971</v>
      </c>
      <c r="CY23" s="51">
        <f t="shared" si="15"/>
        <v>24453869.116666637</v>
      </c>
      <c r="CZ23" s="51">
        <f t="shared" si="15"/>
        <v>24591893.583333302</v>
      </c>
      <c r="DA23" s="51">
        <f t="shared" si="15"/>
        <v>24729602.629999973</v>
      </c>
      <c r="DB23" s="51">
        <f t="shared" si="15"/>
        <v>24866996.266666636</v>
      </c>
      <c r="DC23" s="51">
        <f t="shared" si="15"/>
        <v>25004074.483333305</v>
      </c>
      <c r="DD23" s="51">
        <f t="shared" si="15"/>
        <v>25140837.279999971</v>
      </c>
      <c r="DE23" s="51">
        <f t="shared" si="15"/>
        <v>25277284.65666664</v>
      </c>
      <c r="DF23" s="51">
        <f t="shared" si="15"/>
        <v>25413416.613333303</v>
      </c>
      <c r="DG23" s="51">
        <f t="shared" si="15"/>
        <v>25549233.149999972</v>
      </c>
      <c r="DH23" s="51">
        <f t="shared" si="15"/>
        <v>25684822.92666664</v>
      </c>
      <c r="DI23" s="51">
        <f t="shared" si="15"/>
        <v>25820185.943333309</v>
      </c>
      <c r="DJ23" s="51">
        <f t="shared" si="15"/>
        <v>25955322.209999975</v>
      </c>
      <c r="DK23" s="51">
        <f t="shared" si="15"/>
        <v>26288894.049999978</v>
      </c>
      <c r="DL23" s="51">
        <f t="shared" si="15"/>
        <v>26622239.12999998</v>
      </c>
      <c r="DM23" s="51">
        <f t="shared" si="15"/>
        <v>26955357.449999981</v>
      </c>
      <c r="DN23" s="51">
        <f t="shared" si="15"/>
        <v>27288249.009999983</v>
      </c>
      <c r="DO23" s="51">
        <f t="shared" si="15"/>
        <v>27620913.809999984</v>
      </c>
      <c r="DP23" s="51">
        <f t="shared" si="15"/>
        <v>27953351.859999985</v>
      </c>
      <c r="DQ23" s="51">
        <f t="shared" si="15"/>
        <v>28285563.149999987</v>
      </c>
      <c r="DR23" s="51">
        <f t="shared" si="15"/>
        <v>28617547.679999989</v>
      </c>
      <c r="DS23" s="51">
        <f t="shared" si="15"/>
        <v>28949305.449999988</v>
      </c>
      <c r="DT23" s="51">
        <f t="shared" si="15"/>
        <v>29280571.579999987</v>
      </c>
      <c r="DU23" s="51">
        <f t="shared" si="15"/>
        <v>29611346.069999985</v>
      </c>
      <c r="DV23" s="51">
        <f t="shared" si="15"/>
        <v>29941628.919999987</v>
      </c>
      <c r="DW23" s="11"/>
      <c r="EB23" s="8"/>
      <c r="EC23" s="72" t="s">
        <v>189</v>
      </c>
      <c r="ED23" s="3">
        <f t="shared" ref="ED23:ED32" si="16">ED22</f>
        <v>0</v>
      </c>
      <c r="EE23" s="31">
        <f t="shared" si="12"/>
        <v>2.8333333333333335E-3</v>
      </c>
      <c r="EF23" s="3">
        <f t="shared" ref="EF23:EF32" si="17">ROUND((ED22*EE23),0)</f>
        <v>0</v>
      </c>
      <c r="EG23" s="3">
        <f t="shared" ref="EG23:EG32" si="18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6"/>
        <v>0</v>
      </c>
      <c r="EE24" s="31">
        <f t="shared" si="12"/>
        <v>2.8333333333333335E-3</v>
      </c>
      <c r="EF24" s="3">
        <f t="shared" si="17"/>
        <v>0</v>
      </c>
      <c r="EG24" s="3">
        <f t="shared" si="18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859248</v>
      </c>
      <c r="H25" s="3">
        <f t="shared" ref="H25:R25" si="19">ROUND((+G23+H23)/2,0)</f>
        <v>1174257</v>
      </c>
      <c r="I25" s="3">
        <f t="shared" si="19"/>
        <v>1390448</v>
      </c>
      <c r="J25" s="3">
        <f t="shared" si="19"/>
        <v>1508183</v>
      </c>
      <c r="K25" s="3">
        <f t="shared" si="19"/>
        <v>1677681</v>
      </c>
      <c r="L25" s="3">
        <f t="shared" si="19"/>
        <v>1900328</v>
      </c>
      <c r="M25" s="3">
        <f t="shared" si="19"/>
        <v>2140584</v>
      </c>
      <c r="N25" s="3">
        <f t="shared" si="19"/>
        <v>2409948</v>
      </c>
      <c r="O25" s="3">
        <f t="shared" si="19"/>
        <v>2641996</v>
      </c>
      <c r="P25" s="3">
        <f t="shared" si="19"/>
        <v>2855771</v>
      </c>
      <c r="Q25" s="3">
        <f t="shared" si="19"/>
        <v>3012809</v>
      </c>
      <c r="R25" s="3">
        <f t="shared" si="19"/>
        <v>3077770</v>
      </c>
      <c r="S25" s="3">
        <f t="shared" ref="S25" si="20">ROUND((+R23+S23)/2,0)</f>
        <v>3209831</v>
      </c>
      <c r="T25" s="3">
        <f t="shared" ref="T25" si="21">ROUND((+S23+T23)/2,0)</f>
        <v>3482376</v>
      </c>
      <c r="U25" s="3">
        <f t="shared" ref="U25" si="22">ROUND((+T23+U23)/2,0)</f>
        <v>3836366</v>
      </c>
      <c r="V25" s="3">
        <f t="shared" ref="V25" si="23">ROUND((+U23+V23)/2,0)</f>
        <v>4273725</v>
      </c>
      <c r="W25" s="3">
        <f t="shared" ref="W25" si="24">ROUND((+V23+W23)/2,0)</f>
        <v>4728848</v>
      </c>
      <c r="X25" s="3">
        <f t="shared" ref="X25" si="25">ROUND((+W23+X23)/2,0)</f>
        <v>5062525</v>
      </c>
      <c r="Y25" s="3">
        <f t="shared" ref="Y25" si="26">ROUND((+X23+Y23)/2,0)</f>
        <v>5308280</v>
      </c>
      <c r="Z25" s="3">
        <f t="shared" ref="Z25" si="27">ROUND((+Y23+Z23)/2,0)</f>
        <v>5488126</v>
      </c>
      <c r="AA25" s="3">
        <f t="shared" ref="AA25" si="28">ROUND((+Z23+AA23)/2,0)</f>
        <v>5621280</v>
      </c>
      <c r="AB25" s="3">
        <f t="shared" ref="AB25" si="29">ROUND((+AA23+AB23)/2,0)</f>
        <v>5773530</v>
      </c>
      <c r="AC25" s="3">
        <f t="shared" ref="AC25" si="30">ROUND((+AB23+AC23)/2,0)</f>
        <v>5920388</v>
      </c>
      <c r="AD25" s="3">
        <f t="shared" ref="AD25" si="31">ROUND((+AC23+AD23)/2,0)</f>
        <v>6042622</v>
      </c>
      <c r="AE25" s="3">
        <f t="shared" ref="AE25" si="32">ROUND((+AD23+AE23)/2,0)</f>
        <v>6225918</v>
      </c>
      <c r="AF25" s="3">
        <f t="shared" ref="AF25" si="33">ROUND((+AE23+AF23)/2,0)</f>
        <v>6470274</v>
      </c>
      <c r="AG25" s="3">
        <f t="shared" ref="AG25" si="34">ROUND((+AF23+AG23)/2,0)</f>
        <v>6714362</v>
      </c>
      <c r="AH25" s="3">
        <f t="shared" ref="AH25" si="35">ROUND((+AG23+AH23)/2,0)</f>
        <v>6958182</v>
      </c>
      <c r="AI25" s="3">
        <f t="shared" ref="AI25" si="36">ROUND((+AH23+AI23)/2,0)</f>
        <v>7201736</v>
      </c>
      <c r="AJ25" s="3">
        <f t="shared" ref="AJ25" si="37">ROUND((+AI23+AJ23)/2,0)</f>
        <v>7445022</v>
      </c>
      <c r="AK25" s="3">
        <f t="shared" ref="AK25" si="38">ROUND((+AJ23+AK23)/2,0)</f>
        <v>7688041</v>
      </c>
      <c r="AL25" s="3">
        <f t="shared" ref="AL25" si="39">ROUND((+AK23+AL23)/2,0)</f>
        <v>7930792</v>
      </c>
      <c r="AM25" s="3">
        <f t="shared" ref="AM25" si="40">ROUND((+AL23+AM23)/2,0)</f>
        <v>8173277</v>
      </c>
      <c r="AN25" s="3">
        <f t="shared" ref="AN25" si="41">ROUND((+AM23+AN23)/2,0)</f>
        <v>8415460</v>
      </c>
      <c r="AO25" s="3">
        <f t="shared" ref="AO25" si="42">ROUND((+AN23+AO23)/2,0)</f>
        <v>8657310</v>
      </c>
      <c r="AP25" s="3">
        <f t="shared" ref="AP25" si="43">ROUND((+AO23+AP23)/2,0)</f>
        <v>8898825</v>
      </c>
      <c r="AQ25" s="3">
        <f t="shared" ref="AQ25" si="44">ROUND((+AP23+AQ23)/2,0)</f>
        <v>9169020</v>
      </c>
      <c r="AR25" s="3">
        <f t="shared" ref="AR25" si="45">ROUND((+AQ23+AR23)/2,0)</f>
        <v>9467893</v>
      </c>
      <c r="AS25" s="3">
        <f t="shared" ref="AS25" si="46">ROUND((+AR23+AS23)/2,0)</f>
        <v>9766432</v>
      </c>
      <c r="AT25" s="3">
        <f t="shared" ref="AT25" si="47">ROUND((+AS23+AT23)/2,0)</f>
        <v>10064638</v>
      </c>
      <c r="AU25" s="3">
        <f t="shared" ref="AU25" si="48">ROUND((+AT23+AU23)/2,0)</f>
        <v>10362509</v>
      </c>
      <c r="AV25" s="3">
        <f t="shared" ref="AV25" si="49">ROUND((+AU23+AV23)/2,0)</f>
        <v>10660046</v>
      </c>
      <c r="AW25" s="3">
        <f t="shared" ref="AW25" si="50">ROUND((+AV23+AW23)/2,0)</f>
        <v>10957249</v>
      </c>
      <c r="AX25" s="3">
        <f t="shared" ref="AX25" si="51">ROUND((+AW23+AX23)/2,0)</f>
        <v>11254118</v>
      </c>
      <c r="AY25" s="3">
        <f t="shared" ref="AY25" si="52">ROUND((+AX23+AY23)/2,0)</f>
        <v>11550653</v>
      </c>
      <c r="AZ25" s="3">
        <f t="shared" ref="AZ25" si="53">ROUND((+AY23+AZ23)/2,0)</f>
        <v>11846816</v>
      </c>
      <c r="BA25" s="3">
        <f t="shared" ref="BA25" si="54">ROUND((+AZ23+BA23)/2,0)</f>
        <v>12142566</v>
      </c>
      <c r="BB25" s="3">
        <f t="shared" ref="BB25" si="55">ROUND((+BA23+BB23)/2,0)</f>
        <v>12437906</v>
      </c>
      <c r="BC25" s="3">
        <f t="shared" ref="BC25" si="56">ROUND((+BB23+BC23)/2,0)</f>
        <v>12722151</v>
      </c>
      <c r="BD25" s="3">
        <f t="shared" ref="BD25" si="57">ROUND((+BC23+BD23)/2,0)</f>
        <v>12995303</v>
      </c>
      <c r="BE25" s="3">
        <f t="shared" ref="BE25" si="58">ROUND((+BD23+BE23)/2,0)</f>
        <v>13268043</v>
      </c>
      <c r="BF25" s="3">
        <f t="shared" ref="BF25" si="59">ROUND((+BE23+BF23)/2,0)</f>
        <v>13540372</v>
      </c>
      <c r="BG25" s="3">
        <f t="shared" ref="BG25" si="60">ROUND((+BF23+BG23)/2,0)</f>
        <v>13812290</v>
      </c>
      <c r="BH25" s="3">
        <f t="shared" ref="BH25" si="61">ROUND((+BG23+BH23)/2,0)</f>
        <v>14083796</v>
      </c>
      <c r="BI25" s="3">
        <f t="shared" ref="BI25" si="62">ROUND((+BH23+BI23)/2,0)</f>
        <v>14354890</v>
      </c>
      <c r="BJ25" s="3">
        <f t="shared" ref="BJ25" si="63">ROUND((+BI23+BJ23)/2,0)</f>
        <v>14625574</v>
      </c>
      <c r="BK25" s="3">
        <f t="shared" ref="BK25" si="64">ROUND((+BJ23+BK23)/2,0)</f>
        <v>14895845</v>
      </c>
      <c r="BL25" s="3">
        <f t="shared" ref="BL25" si="65">ROUND((+BK23+BL23)/2,0)</f>
        <v>15165720</v>
      </c>
      <c r="BM25" s="3">
        <f t="shared" ref="BM25" si="66">ROUND((+BL23+BM23)/2,0)</f>
        <v>15435211</v>
      </c>
      <c r="BN25" s="3">
        <f t="shared" ref="BN25" si="67">ROUND((+BM23+BN23)/2,0)</f>
        <v>15704320</v>
      </c>
      <c r="BO25" s="3">
        <f>ROUND((+BN23+BO23)/2,0)</f>
        <v>15971263</v>
      </c>
      <c r="BP25" s="3">
        <f t="shared" ref="BP25" si="68">ROUND((+BO23+BP23)/2,0)</f>
        <v>16236040</v>
      </c>
      <c r="BQ25" s="3">
        <f t="shared" ref="BQ25" si="69">ROUND((+BP23+BQ23)/2,0)</f>
        <v>16500434</v>
      </c>
      <c r="BR25" s="3">
        <f t="shared" ref="BR25" si="70">ROUND((+BQ23+BR23)/2,0)</f>
        <v>16764445</v>
      </c>
      <c r="BS25" s="3">
        <f t="shared" ref="BS25" si="71">ROUND((+BR23+BS23)/2,0)</f>
        <v>17028073</v>
      </c>
      <c r="BT25" s="3">
        <f t="shared" ref="BT25" si="72">ROUND((+BS23+BT23)/2,0)</f>
        <v>17291318</v>
      </c>
      <c r="BU25" s="3">
        <f t="shared" ref="BU25" si="73">ROUND((+BT23+BU23)/2,0)</f>
        <v>17554180</v>
      </c>
      <c r="BV25" s="3">
        <f t="shared" ref="BV25" si="74">ROUND((+BU23+BV23)/2,0)</f>
        <v>17816659</v>
      </c>
      <c r="BW25" s="3">
        <f t="shared" ref="BW25" si="75">ROUND((+BV23+BW23)/2,0)</f>
        <v>18078756</v>
      </c>
      <c r="BX25" s="3">
        <f t="shared" ref="BX25" si="76">ROUND((+BW23+BX23)/2,0)</f>
        <v>18340471</v>
      </c>
      <c r="BY25" s="3">
        <f t="shared" ref="BY25" si="77">ROUND((+BX23+BY23)/2,0)</f>
        <v>18601809</v>
      </c>
      <c r="BZ25" s="3">
        <f t="shared" ref="BZ25" si="78">ROUND((+BY23+BZ23)/2,0)</f>
        <v>18862768</v>
      </c>
      <c r="CA25" s="3">
        <f t="shared" ref="CA25" si="79">ROUND((+BZ23+CA23)/2,0)</f>
        <v>19112458</v>
      </c>
      <c r="CB25" s="3">
        <f t="shared" ref="CB25" si="80">ROUND((+CA23+CB23)/2,0)</f>
        <v>19350879</v>
      </c>
      <c r="CC25" s="3">
        <f t="shared" ref="CC25" si="81">ROUND((+CB23+CC23)/2,0)</f>
        <v>19588922</v>
      </c>
      <c r="CD25" s="3">
        <f t="shared" ref="CD25" si="82">ROUND((+CC23+CD23)/2,0)</f>
        <v>19826586</v>
      </c>
      <c r="CE25" s="3">
        <f t="shared" ref="CE25" si="83">ROUND((+CD23+CE23)/2,0)</f>
        <v>20063873</v>
      </c>
      <c r="CF25" s="3">
        <f t="shared" ref="CF25" si="84">ROUND((+CE23+CF23)/2,0)</f>
        <v>20300781</v>
      </c>
      <c r="CG25" s="3">
        <f t="shared" ref="CG25" si="85">ROUND((+CF23+CG23)/2,0)</f>
        <v>20537311</v>
      </c>
      <c r="CH25" s="3">
        <f t="shared" ref="CH25" si="86">ROUND((+CG23+CH23)/2,0)</f>
        <v>20773462</v>
      </c>
      <c r="CI25" s="3">
        <f t="shared" ref="CI25" si="87">ROUND((+CH23+CI23)/2,0)</f>
        <v>21009236</v>
      </c>
      <c r="CJ25" s="3">
        <f t="shared" ref="CJ25" si="88">ROUND((+CI23+CJ23)/2,0)</f>
        <v>21244646</v>
      </c>
      <c r="CK25" s="3">
        <f t="shared" ref="CK25" si="89">ROUND((+CJ23+CK23)/2,0)</f>
        <v>21479707</v>
      </c>
      <c r="CL25" s="3">
        <f t="shared" ref="CL25" si="90">ROUND((+CK23+CL23)/2,0)</f>
        <v>21714418</v>
      </c>
      <c r="CM25" s="3">
        <f t="shared" ref="CM25" si="91">ROUND((+CL23+CM23)/2,0)</f>
        <v>21936132</v>
      </c>
      <c r="CN25" s="3">
        <f t="shared" ref="CN25" si="92">ROUND((+CM23+CN23)/2,0)</f>
        <v>22144848</v>
      </c>
      <c r="CO25" s="3">
        <f t="shared" ref="CO25" si="93">ROUND((+CN23+CO23)/2,0)</f>
        <v>22353214</v>
      </c>
      <c r="CP25" s="3">
        <f t="shared" ref="CP25" si="94">ROUND((+CO23+CP23)/2,0)</f>
        <v>22561232</v>
      </c>
      <c r="CQ25" s="3">
        <f t="shared" ref="CQ25" si="95">ROUND((+CP23+CQ23)/2,0)</f>
        <v>22768900</v>
      </c>
      <c r="CR25" s="3">
        <f t="shared" ref="CR25" si="96">ROUND((+CQ23+CR23)/2,0)</f>
        <v>22976219</v>
      </c>
      <c r="CS25" s="3">
        <f t="shared" ref="CS25" si="97">ROUND((+CR23+CS23)/2,0)</f>
        <v>23183189</v>
      </c>
      <c r="CT25" s="3">
        <f t="shared" ref="CT25" si="98">ROUND((+CS23+CT23)/2,0)</f>
        <v>23389810</v>
      </c>
      <c r="CU25" s="3">
        <f t="shared" ref="CU25" si="99">ROUND((+CT23+CU23)/2,0)</f>
        <v>23596082</v>
      </c>
      <c r="CV25" s="3">
        <f t="shared" ref="CV25" si="100">ROUND((+CU23+CV23)/2,0)</f>
        <v>23802021</v>
      </c>
      <c r="CW25" s="3">
        <f t="shared" ref="CW25" si="101">ROUND((+CV23+CW23)/2,0)</f>
        <v>24007645</v>
      </c>
      <c r="CX25" s="3">
        <f t="shared" ref="CX25" si="102">ROUND((+CW23+CX23)/2,0)</f>
        <v>24212954</v>
      </c>
      <c r="CY25" s="3">
        <f t="shared" ref="CY25" si="103">ROUND((+CX23+CY23)/2,0)</f>
        <v>24384699</v>
      </c>
      <c r="CZ25" s="3">
        <f t="shared" ref="CZ25" si="104">ROUND((+CY23+CZ23)/2,0)</f>
        <v>24522881</v>
      </c>
      <c r="DA25" s="3">
        <f t="shared" ref="DA25" si="105">ROUND((+CZ23+DA23)/2,0)</f>
        <v>24660748</v>
      </c>
      <c r="DB25" s="3">
        <f t="shared" ref="DB25" si="106">ROUND((+DA23+DB23)/2,0)</f>
        <v>24798299</v>
      </c>
      <c r="DC25" s="3">
        <f t="shared" ref="DC25" si="107">ROUND((+DB23+DC23)/2,0)</f>
        <v>24935535</v>
      </c>
      <c r="DD25" s="3">
        <f t="shared" ref="DD25" si="108">ROUND((+DC23+DD23)/2,0)</f>
        <v>25072456</v>
      </c>
      <c r="DE25" s="3">
        <f t="shared" ref="DE25" si="109">ROUND((+DD23+DE23)/2,0)</f>
        <v>25209061</v>
      </c>
      <c r="DF25" s="3">
        <f t="shared" ref="DF25" si="110">ROUND((+DE23+DF23)/2,0)</f>
        <v>25345351</v>
      </c>
      <c r="DG25" s="3">
        <f t="shared" ref="DG25" si="111">ROUND((+DF23+DG23)/2,0)</f>
        <v>25481325</v>
      </c>
      <c r="DH25" s="3">
        <f t="shared" ref="DH25" si="112">ROUND((+DG23+DH23)/2,0)</f>
        <v>25617028</v>
      </c>
      <c r="DI25" s="3">
        <f t="shared" ref="DI25" si="113">ROUND((+DH23+DI23)/2,0)</f>
        <v>25752504</v>
      </c>
      <c r="DJ25" s="3">
        <f t="shared" ref="DJ25" si="114">ROUND((+DI23+DJ23)/2,0)</f>
        <v>25887754</v>
      </c>
      <c r="DK25" s="3">
        <f t="shared" ref="DK25" si="115">ROUND((+DJ23+DK23)/2,0)</f>
        <v>26122108</v>
      </c>
      <c r="DL25" s="3">
        <f t="shared" ref="DL25" si="116">ROUND((+DK23+DL23)/2,0)</f>
        <v>26455567</v>
      </c>
      <c r="DM25" s="3">
        <f t="shared" ref="DM25" si="117">ROUND((+DL23+DM23)/2,0)</f>
        <v>26788798</v>
      </c>
      <c r="DN25" s="3">
        <f t="shared" ref="DN25" si="118">ROUND((+DM23+DN23)/2,0)</f>
        <v>27121803</v>
      </c>
      <c r="DO25" s="3">
        <f t="shared" ref="DO25" si="119">ROUND((+DN23+DO23)/2,0)</f>
        <v>27454581</v>
      </c>
      <c r="DP25" s="3">
        <f t="shared" ref="DP25" si="120">ROUND((+DO23+DP23)/2,0)</f>
        <v>27787133</v>
      </c>
      <c r="DQ25" s="3">
        <f t="shared" ref="DQ25" si="121">ROUND((+DP23+DQ23)/2,0)</f>
        <v>28119458</v>
      </c>
      <c r="DR25" s="3">
        <f t="shared" ref="DR25" si="122">ROUND((+DQ23+DR23)/2,0)</f>
        <v>28451555</v>
      </c>
      <c r="DS25" s="3">
        <f t="shared" ref="DS25" si="123">ROUND((+DR23+DS23)/2,0)</f>
        <v>28783427</v>
      </c>
      <c r="DT25" s="3">
        <f t="shared" ref="DT25" si="124">ROUND((+DS23+DT23)/2,0)</f>
        <v>29114939</v>
      </c>
      <c r="DU25" s="3">
        <f t="shared" ref="DU25" si="125">ROUND((+DT23+DU23)/2,0)</f>
        <v>29445959</v>
      </c>
      <c r="DV25" s="3">
        <f t="shared" ref="DV25" si="126">ROUND((+DU23+DV23)/2,0)</f>
        <v>29776487</v>
      </c>
      <c r="EB25" s="8"/>
      <c r="EC25" s="72" t="s">
        <v>191</v>
      </c>
      <c r="ED25" s="3">
        <f t="shared" si="16"/>
        <v>0</v>
      </c>
      <c r="EE25" s="31">
        <f t="shared" si="12"/>
        <v>2.8333333333333335E-3</v>
      </c>
      <c r="EF25" s="3">
        <f t="shared" si="17"/>
        <v>0</v>
      </c>
      <c r="EG25" s="3">
        <f t="shared" si="18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6"/>
        <v>0</v>
      </c>
      <c r="EE26" s="31">
        <f t="shared" si="12"/>
        <v>2.8333333333333335E-3</v>
      </c>
      <c r="EF26" s="3">
        <f t="shared" si="17"/>
        <v>0</v>
      </c>
      <c r="EG26" s="3">
        <f t="shared" si="18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6"/>
        <v>0</v>
      </c>
      <c r="EE27" s="31">
        <f t="shared" si="12"/>
        <v>2.8333333333333335E-3</v>
      </c>
      <c r="EF27" s="3">
        <f t="shared" si="17"/>
        <v>0</v>
      </c>
      <c r="EG27" s="3">
        <f t="shared" si="18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4497</v>
      </c>
      <c r="H28" s="36">
        <f t="shared" ref="H28:BS28" si="127">ROUND(+H25*(H61)/12,0)</f>
        <v>6145</v>
      </c>
      <c r="I28" s="36">
        <f t="shared" si="127"/>
        <v>7276</v>
      </c>
      <c r="J28" s="36">
        <f t="shared" si="127"/>
        <v>7893</v>
      </c>
      <c r="K28" s="36">
        <f t="shared" si="127"/>
        <v>8780</v>
      </c>
      <c r="L28" s="36">
        <f t="shared" si="127"/>
        <v>9945</v>
      </c>
      <c r="M28" s="36">
        <f t="shared" si="127"/>
        <v>11202</v>
      </c>
      <c r="N28" s="36">
        <f t="shared" si="127"/>
        <v>12612</v>
      </c>
      <c r="O28" s="36">
        <f t="shared" si="127"/>
        <v>13826</v>
      </c>
      <c r="P28" s="36">
        <f t="shared" si="127"/>
        <v>14945</v>
      </c>
      <c r="Q28" s="36">
        <f t="shared" si="127"/>
        <v>15767</v>
      </c>
      <c r="R28" s="36">
        <f t="shared" si="127"/>
        <v>16106</v>
      </c>
      <c r="S28" s="36">
        <f t="shared" si="127"/>
        <v>16798</v>
      </c>
      <c r="T28" s="36">
        <f t="shared" si="127"/>
        <v>18224</v>
      </c>
      <c r="U28" s="36">
        <f t="shared" si="127"/>
        <v>20076</v>
      </c>
      <c r="V28" s="36">
        <f t="shared" si="127"/>
        <v>22365</v>
      </c>
      <c r="W28" s="36">
        <f t="shared" si="127"/>
        <v>24747</v>
      </c>
      <c r="X28" s="36">
        <f t="shared" si="127"/>
        <v>26493</v>
      </c>
      <c r="Y28" s="36">
        <f t="shared" si="127"/>
        <v>27779</v>
      </c>
      <c r="Z28" s="36">
        <f t="shared" si="127"/>
        <v>28720</v>
      </c>
      <c r="AA28" s="36">
        <f t="shared" si="127"/>
        <v>29417</v>
      </c>
      <c r="AB28" s="36">
        <f t="shared" si="127"/>
        <v>30214</v>
      </c>
      <c r="AC28" s="36">
        <f t="shared" si="127"/>
        <v>30982</v>
      </c>
      <c r="AD28" s="36">
        <f t="shared" si="127"/>
        <v>31622</v>
      </c>
      <c r="AE28" s="36">
        <f t="shared" si="127"/>
        <v>32581</v>
      </c>
      <c r="AF28" s="36">
        <f t="shared" si="127"/>
        <v>33860</v>
      </c>
      <c r="AG28" s="36">
        <f t="shared" si="127"/>
        <v>35137</v>
      </c>
      <c r="AH28" s="36">
        <f t="shared" si="127"/>
        <v>36413</v>
      </c>
      <c r="AI28" s="36">
        <f t="shared" si="127"/>
        <v>37688</v>
      </c>
      <c r="AJ28" s="36">
        <f t="shared" si="127"/>
        <v>38961</v>
      </c>
      <c r="AK28" s="36">
        <f t="shared" si="127"/>
        <v>40233</v>
      </c>
      <c r="AL28" s="36">
        <f t="shared" si="127"/>
        <v>41503</v>
      </c>
      <c r="AM28" s="36">
        <f t="shared" si="127"/>
        <v>42772</v>
      </c>
      <c r="AN28" s="36">
        <f t="shared" si="127"/>
        <v>44040</v>
      </c>
      <c r="AO28" s="36">
        <f t="shared" si="127"/>
        <v>45305</v>
      </c>
      <c r="AP28" s="36">
        <f t="shared" si="127"/>
        <v>46569</v>
      </c>
      <c r="AQ28" s="36">
        <f t="shared" si="127"/>
        <v>47983</v>
      </c>
      <c r="AR28" s="36">
        <f t="shared" si="127"/>
        <v>49547</v>
      </c>
      <c r="AS28" s="36">
        <f t="shared" si="127"/>
        <v>51109</v>
      </c>
      <c r="AT28" s="36">
        <f t="shared" si="127"/>
        <v>52670</v>
      </c>
      <c r="AU28" s="36">
        <f t="shared" si="127"/>
        <v>54229</v>
      </c>
      <c r="AV28" s="36">
        <f t="shared" si="127"/>
        <v>55786</v>
      </c>
      <c r="AW28" s="36">
        <f t="shared" si="127"/>
        <v>57341</v>
      </c>
      <c r="AX28" s="36">
        <f t="shared" si="127"/>
        <v>58895</v>
      </c>
      <c r="AY28" s="36">
        <f t="shared" si="127"/>
        <v>60446</v>
      </c>
      <c r="AZ28" s="36">
        <f t="shared" si="127"/>
        <v>61996</v>
      </c>
      <c r="BA28" s="36">
        <f t="shared" si="127"/>
        <v>63544</v>
      </c>
      <c r="BB28" s="36">
        <f t="shared" si="127"/>
        <v>65090</v>
      </c>
      <c r="BC28" s="36">
        <f t="shared" si="127"/>
        <v>66577</v>
      </c>
      <c r="BD28" s="36">
        <f t="shared" si="127"/>
        <v>68007</v>
      </c>
      <c r="BE28" s="36">
        <f t="shared" si="127"/>
        <v>69434</v>
      </c>
      <c r="BF28" s="36">
        <f t="shared" si="127"/>
        <v>70859</v>
      </c>
      <c r="BG28" s="36">
        <f t="shared" si="127"/>
        <v>72282</v>
      </c>
      <c r="BH28" s="36">
        <f t="shared" si="127"/>
        <v>73703</v>
      </c>
      <c r="BI28" s="36">
        <f t="shared" si="127"/>
        <v>75122</v>
      </c>
      <c r="BJ28" s="36">
        <f t="shared" si="127"/>
        <v>76538</v>
      </c>
      <c r="BK28" s="36">
        <f t="shared" si="127"/>
        <v>77952</v>
      </c>
      <c r="BL28" s="36">
        <f t="shared" si="127"/>
        <v>79365</v>
      </c>
      <c r="BM28" s="36">
        <f t="shared" si="127"/>
        <v>80775</v>
      </c>
      <c r="BN28" s="36">
        <f t="shared" si="127"/>
        <v>82183</v>
      </c>
      <c r="BO28" s="36">
        <f t="shared" si="127"/>
        <v>83580</v>
      </c>
      <c r="BP28" s="36">
        <f t="shared" si="127"/>
        <v>84966</v>
      </c>
      <c r="BQ28" s="36">
        <f t="shared" si="127"/>
        <v>86350</v>
      </c>
      <c r="BR28" s="36">
        <f t="shared" si="127"/>
        <v>87731</v>
      </c>
      <c r="BS28" s="36">
        <f t="shared" si="127"/>
        <v>89111</v>
      </c>
      <c r="BT28" s="36">
        <f t="shared" ref="BT28:DV28" si="128">ROUND(+BT25*(BT61)/12,0)</f>
        <v>90488</v>
      </c>
      <c r="BU28" s="36">
        <f t="shared" si="128"/>
        <v>91864</v>
      </c>
      <c r="BV28" s="36">
        <f t="shared" si="128"/>
        <v>93238</v>
      </c>
      <c r="BW28" s="36">
        <f t="shared" si="128"/>
        <v>94609</v>
      </c>
      <c r="BX28" s="36">
        <f t="shared" si="128"/>
        <v>95979</v>
      </c>
      <c r="BY28" s="36">
        <f t="shared" si="128"/>
        <v>97346</v>
      </c>
      <c r="BZ28" s="36">
        <f t="shared" si="128"/>
        <v>98712</v>
      </c>
      <c r="CA28" s="36">
        <f t="shared" si="128"/>
        <v>100019</v>
      </c>
      <c r="CB28" s="36">
        <f t="shared" si="128"/>
        <v>101266</v>
      </c>
      <c r="CC28" s="36">
        <f t="shared" si="128"/>
        <v>102512</v>
      </c>
      <c r="CD28" s="36">
        <f t="shared" si="128"/>
        <v>103756</v>
      </c>
      <c r="CE28" s="36">
        <f t="shared" si="128"/>
        <v>104998</v>
      </c>
      <c r="CF28" s="36">
        <f t="shared" si="128"/>
        <v>106237</v>
      </c>
      <c r="CG28" s="36">
        <f t="shared" si="128"/>
        <v>107475</v>
      </c>
      <c r="CH28" s="36">
        <f t="shared" si="128"/>
        <v>108711</v>
      </c>
      <c r="CI28" s="36">
        <f t="shared" si="128"/>
        <v>109945</v>
      </c>
      <c r="CJ28" s="36">
        <f t="shared" si="128"/>
        <v>111177</v>
      </c>
      <c r="CK28" s="36">
        <f t="shared" si="128"/>
        <v>112407</v>
      </c>
      <c r="CL28" s="36">
        <f t="shared" si="128"/>
        <v>113635</v>
      </c>
      <c r="CM28" s="36">
        <f t="shared" si="128"/>
        <v>114795</v>
      </c>
      <c r="CN28" s="36">
        <f t="shared" si="128"/>
        <v>115888</v>
      </c>
      <c r="CO28" s="36">
        <f t="shared" si="128"/>
        <v>116978</v>
      </c>
      <c r="CP28" s="36">
        <f t="shared" si="128"/>
        <v>118067</v>
      </c>
      <c r="CQ28" s="36">
        <f t="shared" si="128"/>
        <v>119153</v>
      </c>
      <c r="CR28" s="36">
        <f t="shared" si="128"/>
        <v>120238</v>
      </c>
      <c r="CS28" s="36">
        <f t="shared" si="128"/>
        <v>121321</v>
      </c>
      <c r="CT28" s="36">
        <f t="shared" si="128"/>
        <v>122403</v>
      </c>
      <c r="CU28" s="36">
        <f t="shared" si="128"/>
        <v>123482</v>
      </c>
      <c r="CV28" s="36">
        <f t="shared" si="128"/>
        <v>124560</v>
      </c>
      <c r="CW28" s="36">
        <f t="shared" si="128"/>
        <v>125636</v>
      </c>
      <c r="CX28" s="36">
        <f t="shared" si="128"/>
        <v>126710</v>
      </c>
      <c r="CY28" s="36">
        <f t="shared" si="128"/>
        <v>127609</v>
      </c>
      <c r="CZ28" s="36">
        <f t="shared" si="128"/>
        <v>128332</v>
      </c>
      <c r="DA28" s="36">
        <f t="shared" si="128"/>
        <v>129054</v>
      </c>
      <c r="DB28" s="36">
        <f t="shared" si="128"/>
        <v>129774</v>
      </c>
      <c r="DC28" s="36">
        <f t="shared" si="128"/>
        <v>130492</v>
      </c>
      <c r="DD28" s="36">
        <f t="shared" si="128"/>
        <v>131208</v>
      </c>
      <c r="DE28" s="36">
        <f t="shared" si="128"/>
        <v>131923</v>
      </c>
      <c r="DF28" s="36">
        <f t="shared" si="128"/>
        <v>132636</v>
      </c>
      <c r="DG28" s="36">
        <f t="shared" si="128"/>
        <v>133348</v>
      </c>
      <c r="DH28" s="36">
        <f t="shared" si="128"/>
        <v>134058</v>
      </c>
      <c r="DI28" s="36">
        <f t="shared" si="128"/>
        <v>134767</v>
      </c>
      <c r="DJ28" s="36">
        <f t="shared" si="128"/>
        <v>135475</v>
      </c>
      <c r="DK28" s="36">
        <f t="shared" si="128"/>
        <v>136701</v>
      </c>
      <c r="DL28" s="36">
        <f t="shared" si="128"/>
        <v>138446</v>
      </c>
      <c r="DM28" s="36">
        <f t="shared" si="128"/>
        <v>140190</v>
      </c>
      <c r="DN28" s="36">
        <f t="shared" si="128"/>
        <v>141933</v>
      </c>
      <c r="DO28" s="36">
        <f t="shared" si="128"/>
        <v>143674</v>
      </c>
      <c r="DP28" s="36">
        <f t="shared" si="128"/>
        <v>145415</v>
      </c>
      <c r="DQ28" s="36">
        <f t="shared" si="128"/>
        <v>147154</v>
      </c>
      <c r="DR28" s="36">
        <f t="shared" si="128"/>
        <v>148892</v>
      </c>
      <c r="DS28" s="36">
        <f t="shared" si="128"/>
        <v>150628</v>
      </c>
      <c r="DT28" s="36">
        <f t="shared" si="128"/>
        <v>152363</v>
      </c>
      <c r="DU28" s="36">
        <f t="shared" si="128"/>
        <v>154096</v>
      </c>
      <c r="DV28" s="36">
        <f t="shared" si="128"/>
        <v>155825</v>
      </c>
      <c r="DW28" s="10">
        <f>SUM(G28:DV28)</f>
        <v>9642262</v>
      </c>
      <c r="DX28" s="24"/>
      <c r="EB28" s="8"/>
      <c r="EC28" s="72" t="s">
        <v>194</v>
      </c>
      <c r="ED28" s="3">
        <f t="shared" si="16"/>
        <v>0</v>
      </c>
      <c r="EE28" s="31">
        <f t="shared" si="12"/>
        <v>2.8333333333333335E-3</v>
      </c>
      <c r="EF28" s="3">
        <f t="shared" si="17"/>
        <v>0</v>
      </c>
      <c r="EG28" s="3">
        <f t="shared" si="18"/>
        <v>0</v>
      </c>
    </row>
    <row r="29" spans="1:140" x14ac:dyDescent="0.25">
      <c r="A29" s="49"/>
      <c r="B29" s="3" t="s">
        <v>433</v>
      </c>
      <c r="G29" s="3">
        <f>ROUND(+G25*(G62)/12,0)</f>
        <v>1171</v>
      </c>
      <c r="H29" s="3">
        <f t="shared" ref="H29:BS29" si="129">ROUND(+H25*(H62)/12,0)</f>
        <v>1600</v>
      </c>
      <c r="I29" s="3">
        <f t="shared" si="129"/>
        <v>1895</v>
      </c>
      <c r="J29" s="3">
        <f t="shared" si="129"/>
        <v>2055</v>
      </c>
      <c r="K29" s="3">
        <f t="shared" si="129"/>
        <v>2286</v>
      </c>
      <c r="L29" s="3">
        <f t="shared" si="129"/>
        <v>2590</v>
      </c>
      <c r="M29" s="3">
        <f t="shared" si="129"/>
        <v>2917</v>
      </c>
      <c r="N29" s="3">
        <f t="shared" si="129"/>
        <v>3284</v>
      </c>
      <c r="O29" s="3">
        <f t="shared" si="129"/>
        <v>3600</v>
      </c>
      <c r="P29" s="3">
        <f t="shared" si="129"/>
        <v>3892</v>
      </c>
      <c r="Q29" s="3">
        <f t="shared" si="129"/>
        <v>4106</v>
      </c>
      <c r="R29" s="3">
        <f t="shared" si="129"/>
        <v>4194</v>
      </c>
      <c r="S29" s="3">
        <f t="shared" si="129"/>
        <v>4374</v>
      </c>
      <c r="T29" s="3">
        <f t="shared" si="129"/>
        <v>4746</v>
      </c>
      <c r="U29" s="3">
        <f t="shared" si="129"/>
        <v>5228</v>
      </c>
      <c r="V29" s="3">
        <f t="shared" si="129"/>
        <v>5824</v>
      </c>
      <c r="W29" s="3">
        <f t="shared" si="129"/>
        <v>6444</v>
      </c>
      <c r="X29" s="3">
        <f t="shared" si="129"/>
        <v>6899</v>
      </c>
      <c r="Y29" s="3">
        <f t="shared" si="129"/>
        <v>7234</v>
      </c>
      <c r="Z29" s="3">
        <f t="shared" si="129"/>
        <v>7479</v>
      </c>
      <c r="AA29" s="3">
        <f t="shared" si="129"/>
        <v>7660</v>
      </c>
      <c r="AB29" s="3">
        <f t="shared" si="129"/>
        <v>7868</v>
      </c>
      <c r="AC29" s="3">
        <f t="shared" si="129"/>
        <v>8068</v>
      </c>
      <c r="AD29" s="3">
        <f t="shared" si="129"/>
        <v>8235</v>
      </c>
      <c r="AE29" s="3">
        <f t="shared" si="129"/>
        <v>8484</v>
      </c>
      <c r="AF29" s="3">
        <f t="shared" si="129"/>
        <v>8817</v>
      </c>
      <c r="AG29" s="3">
        <f t="shared" si="129"/>
        <v>9150</v>
      </c>
      <c r="AH29" s="3">
        <f t="shared" si="129"/>
        <v>9482</v>
      </c>
      <c r="AI29" s="3">
        <f t="shared" si="129"/>
        <v>9814</v>
      </c>
      <c r="AJ29" s="3">
        <f t="shared" si="129"/>
        <v>10146</v>
      </c>
      <c r="AK29" s="3">
        <f t="shared" si="129"/>
        <v>10477</v>
      </c>
      <c r="AL29" s="3">
        <f t="shared" si="129"/>
        <v>10808</v>
      </c>
      <c r="AM29" s="3">
        <f t="shared" si="129"/>
        <v>11138</v>
      </c>
      <c r="AN29" s="3">
        <f t="shared" si="129"/>
        <v>11468</v>
      </c>
      <c r="AO29" s="3">
        <f t="shared" si="129"/>
        <v>11798</v>
      </c>
      <c r="AP29" s="3">
        <f t="shared" si="129"/>
        <v>12127</v>
      </c>
      <c r="AQ29" s="3">
        <f t="shared" si="129"/>
        <v>12495</v>
      </c>
      <c r="AR29" s="3">
        <f t="shared" si="129"/>
        <v>12902</v>
      </c>
      <c r="AS29" s="3">
        <f t="shared" si="129"/>
        <v>13309</v>
      </c>
      <c r="AT29" s="3">
        <f t="shared" si="129"/>
        <v>13716</v>
      </c>
      <c r="AU29" s="3">
        <f t="shared" si="129"/>
        <v>14122</v>
      </c>
      <c r="AV29" s="3">
        <f t="shared" si="129"/>
        <v>14527</v>
      </c>
      <c r="AW29" s="3">
        <f t="shared" si="129"/>
        <v>14932</v>
      </c>
      <c r="AX29" s="3">
        <f t="shared" si="129"/>
        <v>15337</v>
      </c>
      <c r="AY29" s="3">
        <f t="shared" si="129"/>
        <v>15741</v>
      </c>
      <c r="AZ29" s="3">
        <f t="shared" si="129"/>
        <v>16144</v>
      </c>
      <c r="BA29" s="3">
        <f t="shared" si="129"/>
        <v>16547</v>
      </c>
      <c r="BB29" s="3">
        <f t="shared" si="129"/>
        <v>16950</v>
      </c>
      <c r="BC29" s="3">
        <f t="shared" si="129"/>
        <v>17337</v>
      </c>
      <c r="BD29" s="3">
        <f t="shared" si="129"/>
        <v>17709</v>
      </c>
      <c r="BE29" s="3">
        <f t="shared" si="129"/>
        <v>18081</v>
      </c>
      <c r="BF29" s="3">
        <f t="shared" si="129"/>
        <v>18452</v>
      </c>
      <c r="BG29" s="3">
        <f t="shared" si="129"/>
        <v>18823</v>
      </c>
      <c r="BH29" s="3">
        <f t="shared" si="129"/>
        <v>19193</v>
      </c>
      <c r="BI29" s="3">
        <f t="shared" si="129"/>
        <v>19562</v>
      </c>
      <c r="BJ29" s="3">
        <f t="shared" si="129"/>
        <v>19931</v>
      </c>
      <c r="BK29" s="3">
        <f t="shared" si="129"/>
        <v>20299</v>
      </c>
      <c r="BL29" s="3">
        <f t="shared" si="129"/>
        <v>20667</v>
      </c>
      <c r="BM29" s="3">
        <f t="shared" si="129"/>
        <v>21034</v>
      </c>
      <c r="BN29" s="3">
        <f t="shared" si="129"/>
        <v>21401</v>
      </c>
      <c r="BO29" s="3">
        <f t="shared" si="129"/>
        <v>21765</v>
      </c>
      <c r="BP29" s="3">
        <f t="shared" si="129"/>
        <v>22126</v>
      </c>
      <c r="BQ29" s="3">
        <f t="shared" si="129"/>
        <v>22486</v>
      </c>
      <c r="BR29" s="3">
        <f t="shared" si="129"/>
        <v>22846</v>
      </c>
      <c r="BS29" s="3">
        <f t="shared" si="129"/>
        <v>23205</v>
      </c>
      <c r="BT29" s="3">
        <f t="shared" ref="BT29:DV29" si="130">ROUND(+BT25*(BT62)/12,0)</f>
        <v>23564</v>
      </c>
      <c r="BU29" s="3">
        <f t="shared" si="130"/>
        <v>23922</v>
      </c>
      <c r="BV29" s="3">
        <f t="shared" si="130"/>
        <v>24280</v>
      </c>
      <c r="BW29" s="3">
        <f t="shared" si="130"/>
        <v>24637</v>
      </c>
      <c r="BX29" s="3">
        <f t="shared" si="130"/>
        <v>24993</v>
      </c>
      <c r="BY29" s="3">
        <f t="shared" si="130"/>
        <v>25350</v>
      </c>
      <c r="BZ29" s="3">
        <f t="shared" si="130"/>
        <v>25705</v>
      </c>
      <c r="CA29" s="3">
        <f t="shared" si="130"/>
        <v>26046</v>
      </c>
      <c r="CB29" s="3">
        <f t="shared" si="130"/>
        <v>26370</v>
      </c>
      <c r="CC29" s="3">
        <f t="shared" si="130"/>
        <v>26695</v>
      </c>
      <c r="CD29" s="3">
        <f t="shared" si="130"/>
        <v>27019</v>
      </c>
      <c r="CE29" s="3">
        <f t="shared" si="130"/>
        <v>27342</v>
      </c>
      <c r="CF29" s="3">
        <f t="shared" si="130"/>
        <v>27665</v>
      </c>
      <c r="CG29" s="3">
        <f t="shared" si="130"/>
        <v>27987</v>
      </c>
      <c r="CH29" s="3">
        <f t="shared" si="130"/>
        <v>28309</v>
      </c>
      <c r="CI29" s="3">
        <f t="shared" si="130"/>
        <v>28630</v>
      </c>
      <c r="CJ29" s="3">
        <f t="shared" si="130"/>
        <v>28951</v>
      </c>
      <c r="CK29" s="3">
        <f t="shared" si="130"/>
        <v>29271</v>
      </c>
      <c r="CL29" s="3">
        <f t="shared" si="130"/>
        <v>29591</v>
      </c>
      <c r="CM29" s="3">
        <f t="shared" si="130"/>
        <v>29893</v>
      </c>
      <c r="CN29" s="3">
        <f t="shared" si="130"/>
        <v>30178</v>
      </c>
      <c r="CO29" s="3">
        <f t="shared" si="130"/>
        <v>30462</v>
      </c>
      <c r="CP29" s="3">
        <f t="shared" si="130"/>
        <v>30745</v>
      </c>
      <c r="CQ29" s="3">
        <f t="shared" si="130"/>
        <v>31028</v>
      </c>
      <c r="CR29" s="3">
        <f t="shared" si="130"/>
        <v>31311</v>
      </c>
      <c r="CS29" s="3">
        <f t="shared" si="130"/>
        <v>31593</v>
      </c>
      <c r="CT29" s="3">
        <f t="shared" si="130"/>
        <v>31874</v>
      </c>
      <c r="CU29" s="3">
        <f t="shared" si="130"/>
        <v>32156</v>
      </c>
      <c r="CV29" s="3">
        <f t="shared" si="130"/>
        <v>32436</v>
      </c>
      <c r="CW29" s="3">
        <f t="shared" si="130"/>
        <v>32716</v>
      </c>
      <c r="CX29" s="3">
        <f t="shared" si="130"/>
        <v>32996</v>
      </c>
      <c r="CY29" s="3">
        <f t="shared" si="130"/>
        <v>33230</v>
      </c>
      <c r="CZ29" s="3">
        <f t="shared" si="130"/>
        <v>33419</v>
      </c>
      <c r="DA29" s="3">
        <f t="shared" si="130"/>
        <v>33606</v>
      </c>
      <c r="DB29" s="3">
        <f t="shared" si="130"/>
        <v>33794</v>
      </c>
      <c r="DC29" s="3">
        <f t="shared" si="130"/>
        <v>33981</v>
      </c>
      <c r="DD29" s="3">
        <f t="shared" si="130"/>
        <v>34167</v>
      </c>
      <c r="DE29" s="3">
        <f t="shared" si="130"/>
        <v>34354</v>
      </c>
      <c r="DF29" s="3">
        <f t="shared" si="130"/>
        <v>34539</v>
      </c>
      <c r="DG29" s="3">
        <f t="shared" si="130"/>
        <v>34725</v>
      </c>
      <c r="DH29" s="3">
        <f t="shared" si="130"/>
        <v>34910</v>
      </c>
      <c r="DI29" s="3">
        <f t="shared" si="130"/>
        <v>35094</v>
      </c>
      <c r="DJ29" s="3">
        <f t="shared" si="130"/>
        <v>35279</v>
      </c>
      <c r="DK29" s="3">
        <f t="shared" si="130"/>
        <v>35598</v>
      </c>
      <c r="DL29" s="3">
        <f t="shared" si="130"/>
        <v>36052</v>
      </c>
      <c r="DM29" s="3">
        <f t="shared" si="130"/>
        <v>36506</v>
      </c>
      <c r="DN29" s="3">
        <f t="shared" si="130"/>
        <v>36960</v>
      </c>
      <c r="DO29" s="3">
        <f t="shared" si="130"/>
        <v>37414</v>
      </c>
      <c r="DP29" s="3">
        <f t="shared" si="130"/>
        <v>37867</v>
      </c>
      <c r="DQ29" s="3">
        <f t="shared" si="130"/>
        <v>38320</v>
      </c>
      <c r="DR29" s="3">
        <f t="shared" si="130"/>
        <v>38772</v>
      </c>
      <c r="DS29" s="3">
        <f t="shared" si="130"/>
        <v>39225</v>
      </c>
      <c r="DT29" s="3">
        <f t="shared" si="130"/>
        <v>39676</v>
      </c>
      <c r="DU29" s="3">
        <f t="shared" si="130"/>
        <v>40127</v>
      </c>
      <c r="DV29" s="3">
        <f t="shared" si="130"/>
        <v>40578</v>
      </c>
      <c r="DW29" s="11">
        <f>SUM(G29:DV29)</f>
        <v>2510905</v>
      </c>
      <c r="EB29" s="8"/>
      <c r="EC29" s="72" t="s">
        <v>195</v>
      </c>
      <c r="ED29" s="3">
        <f t="shared" si="16"/>
        <v>0</v>
      </c>
      <c r="EE29" s="31">
        <f t="shared" si="12"/>
        <v>2.8333333333333335E-3</v>
      </c>
      <c r="EF29" s="3">
        <f t="shared" si="17"/>
        <v>0</v>
      </c>
      <c r="EG29" s="3">
        <f t="shared" si="18"/>
        <v>0</v>
      </c>
    </row>
    <row r="30" spans="1:140" x14ac:dyDescent="0.25">
      <c r="A30" s="49"/>
      <c r="G30" s="125">
        <f t="shared" ref="G30:BR30" si="131">SUM(G28:G29)</f>
        <v>5668</v>
      </c>
      <c r="H30" s="125">
        <f t="shared" si="131"/>
        <v>7745</v>
      </c>
      <c r="I30" s="125">
        <f t="shared" si="131"/>
        <v>9171</v>
      </c>
      <c r="J30" s="125">
        <f t="shared" si="131"/>
        <v>9948</v>
      </c>
      <c r="K30" s="125">
        <f t="shared" si="131"/>
        <v>11066</v>
      </c>
      <c r="L30" s="125">
        <f t="shared" si="131"/>
        <v>12535</v>
      </c>
      <c r="M30" s="125">
        <f t="shared" si="131"/>
        <v>14119</v>
      </c>
      <c r="N30" s="125">
        <f t="shared" si="131"/>
        <v>15896</v>
      </c>
      <c r="O30" s="125">
        <f t="shared" si="131"/>
        <v>17426</v>
      </c>
      <c r="P30" s="125">
        <f t="shared" si="131"/>
        <v>18837</v>
      </c>
      <c r="Q30" s="125">
        <f t="shared" si="131"/>
        <v>19873</v>
      </c>
      <c r="R30" s="125">
        <f t="shared" si="131"/>
        <v>20300</v>
      </c>
      <c r="S30" s="125">
        <f t="shared" si="131"/>
        <v>21172</v>
      </c>
      <c r="T30" s="125">
        <f t="shared" si="131"/>
        <v>22970</v>
      </c>
      <c r="U30" s="125">
        <f t="shared" si="131"/>
        <v>25304</v>
      </c>
      <c r="V30" s="125">
        <f t="shared" si="131"/>
        <v>28189</v>
      </c>
      <c r="W30" s="125">
        <f t="shared" si="131"/>
        <v>31191</v>
      </c>
      <c r="X30" s="125">
        <f t="shared" si="131"/>
        <v>33392</v>
      </c>
      <c r="Y30" s="125">
        <f t="shared" si="131"/>
        <v>35013</v>
      </c>
      <c r="Z30" s="125">
        <f t="shared" si="131"/>
        <v>36199</v>
      </c>
      <c r="AA30" s="125">
        <f t="shared" si="131"/>
        <v>37077</v>
      </c>
      <c r="AB30" s="125">
        <f t="shared" si="131"/>
        <v>38082</v>
      </c>
      <c r="AC30" s="125">
        <f t="shared" si="131"/>
        <v>39050</v>
      </c>
      <c r="AD30" s="125">
        <f t="shared" si="131"/>
        <v>39857</v>
      </c>
      <c r="AE30" s="125">
        <f t="shared" si="131"/>
        <v>41065</v>
      </c>
      <c r="AF30" s="125">
        <f t="shared" si="131"/>
        <v>42677</v>
      </c>
      <c r="AG30" s="125">
        <f t="shared" si="131"/>
        <v>44287</v>
      </c>
      <c r="AH30" s="125">
        <f t="shared" si="131"/>
        <v>45895</v>
      </c>
      <c r="AI30" s="125">
        <f t="shared" si="131"/>
        <v>47502</v>
      </c>
      <c r="AJ30" s="125">
        <f t="shared" si="131"/>
        <v>49107</v>
      </c>
      <c r="AK30" s="125">
        <f t="shared" si="131"/>
        <v>50710</v>
      </c>
      <c r="AL30" s="125">
        <f t="shared" si="131"/>
        <v>52311</v>
      </c>
      <c r="AM30" s="125">
        <f t="shared" si="131"/>
        <v>53910</v>
      </c>
      <c r="AN30" s="125">
        <f t="shared" si="131"/>
        <v>55508</v>
      </c>
      <c r="AO30" s="125">
        <f t="shared" si="131"/>
        <v>57103</v>
      </c>
      <c r="AP30" s="125">
        <f t="shared" si="131"/>
        <v>58696</v>
      </c>
      <c r="AQ30" s="125">
        <f t="shared" si="131"/>
        <v>60478</v>
      </c>
      <c r="AR30" s="125">
        <f t="shared" si="131"/>
        <v>62449</v>
      </c>
      <c r="AS30" s="125">
        <f t="shared" si="131"/>
        <v>64418</v>
      </c>
      <c r="AT30" s="125">
        <f t="shared" si="131"/>
        <v>66386</v>
      </c>
      <c r="AU30" s="125">
        <f t="shared" si="131"/>
        <v>68351</v>
      </c>
      <c r="AV30" s="125">
        <f t="shared" si="131"/>
        <v>70313</v>
      </c>
      <c r="AW30" s="125">
        <f t="shared" si="131"/>
        <v>72273</v>
      </c>
      <c r="AX30" s="125">
        <f t="shared" si="131"/>
        <v>74232</v>
      </c>
      <c r="AY30" s="125">
        <f t="shared" si="131"/>
        <v>76187</v>
      </c>
      <c r="AZ30" s="125">
        <f t="shared" si="131"/>
        <v>78140</v>
      </c>
      <c r="BA30" s="125">
        <f t="shared" si="131"/>
        <v>80091</v>
      </c>
      <c r="BB30" s="125">
        <f t="shared" si="131"/>
        <v>82040</v>
      </c>
      <c r="BC30" s="125">
        <f t="shared" si="131"/>
        <v>83914</v>
      </c>
      <c r="BD30" s="125">
        <f t="shared" si="131"/>
        <v>85716</v>
      </c>
      <c r="BE30" s="125">
        <f t="shared" si="131"/>
        <v>87515</v>
      </c>
      <c r="BF30" s="125">
        <f t="shared" si="131"/>
        <v>89311</v>
      </c>
      <c r="BG30" s="125">
        <f t="shared" si="131"/>
        <v>91105</v>
      </c>
      <c r="BH30" s="125">
        <f t="shared" si="131"/>
        <v>92896</v>
      </c>
      <c r="BI30" s="125">
        <f t="shared" si="131"/>
        <v>94684</v>
      </c>
      <c r="BJ30" s="125">
        <f t="shared" si="131"/>
        <v>96469</v>
      </c>
      <c r="BK30" s="125">
        <f t="shared" si="131"/>
        <v>98251</v>
      </c>
      <c r="BL30" s="125">
        <f t="shared" si="131"/>
        <v>100032</v>
      </c>
      <c r="BM30" s="125">
        <f t="shared" si="131"/>
        <v>101809</v>
      </c>
      <c r="BN30" s="125">
        <f t="shared" si="131"/>
        <v>103584</v>
      </c>
      <c r="BO30" s="125">
        <f t="shared" si="131"/>
        <v>105345</v>
      </c>
      <c r="BP30" s="125">
        <f t="shared" si="131"/>
        <v>107092</v>
      </c>
      <c r="BQ30" s="125">
        <f t="shared" si="131"/>
        <v>108836</v>
      </c>
      <c r="BR30" s="125">
        <f t="shared" si="131"/>
        <v>110577</v>
      </c>
      <c r="BS30" s="125">
        <f t="shared" ref="BS30:DU30" si="132">SUM(BS28:BS29)</f>
        <v>112316</v>
      </c>
      <c r="BT30" s="125">
        <f t="shared" si="132"/>
        <v>114052</v>
      </c>
      <c r="BU30" s="125">
        <f t="shared" si="132"/>
        <v>115786</v>
      </c>
      <c r="BV30" s="125">
        <f t="shared" si="132"/>
        <v>117518</v>
      </c>
      <c r="BW30" s="125">
        <f t="shared" si="132"/>
        <v>119246</v>
      </c>
      <c r="BX30" s="125">
        <f t="shared" si="132"/>
        <v>120972</v>
      </c>
      <c r="BY30" s="125">
        <f t="shared" si="132"/>
        <v>122696</v>
      </c>
      <c r="BZ30" s="125">
        <f t="shared" si="132"/>
        <v>124417</v>
      </c>
      <c r="CA30" s="125">
        <f t="shared" si="132"/>
        <v>126065</v>
      </c>
      <c r="CB30" s="125">
        <f t="shared" si="132"/>
        <v>127636</v>
      </c>
      <c r="CC30" s="125">
        <f t="shared" si="132"/>
        <v>129207</v>
      </c>
      <c r="CD30" s="125">
        <f t="shared" si="132"/>
        <v>130775</v>
      </c>
      <c r="CE30" s="125">
        <f t="shared" si="132"/>
        <v>132340</v>
      </c>
      <c r="CF30" s="125">
        <f t="shared" si="132"/>
        <v>133902</v>
      </c>
      <c r="CG30" s="125">
        <f t="shared" si="132"/>
        <v>135462</v>
      </c>
      <c r="CH30" s="125">
        <f t="shared" si="132"/>
        <v>137020</v>
      </c>
      <c r="CI30" s="125">
        <f t="shared" si="132"/>
        <v>138575</v>
      </c>
      <c r="CJ30" s="125">
        <f t="shared" si="132"/>
        <v>140128</v>
      </c>
      <c r="CK30" s="125">
        <f t="shared" si="132"/>
        <v>141678</v>
      </c>
      <c r="CL30" s="125">
        <f t="shared" si="132"/>
        <v>143226</v>
      </c>
      <c r="CM30" s="125">
        <f t="shared" si="132"/>
        <v>144688</v>
      </c>
      <c r="CN30" s="125">
        <f t="shared" si="132"/>
        <v>146066</v>
      </c>
      <c r="CO30" s="125">
        <f t="shared" si="132"/>
        <v>147440</v>
      </c>
      <c r="CP30" s="125">
        <f t="shared" si="132"/>
        <v>148812</v>
      </c>
      <c r="CQ30" s="125">
        <f t="shared" si="132"/>
        <v>150181</v>
      </c>
      <c r="CR30" s="125">
        <f t="shared" si="132"/>
        <v>151549</v>
      </c>
      <c r="CS30" s="125">
        <f t="shared" si="132"/>
        <v>152914</v>
      </c>
      <c r="CT30" s="125">
        <f t="shared" si="132"/>
        <v>154277</v>
      </c>
      <c r="CU30" s="125">
        <f t="shared" si="132"/>
        <v>155638</v>
      </c>
      <c r="CV30" s="125">
        <f t="shared" si="132"/>
        <v>156996</v>
      </c>
      <c r="CW30" s="125">
        <f t="shared" si="132"/>
        <v>158352</v>
      </c>
      <c r="CX30" s="125">
        <f t="shared" si="132"/>
        <v>159706</v>
      </c>
      <c r="CY30" s="125">
        <f t="shared" si="132"/>
        <v>160839</v>
      </c>
      <c r="CZ30" s="125">
        <f t="shared" si="132"/>
        <v>161751</v>
      </c>
      <c r="DA30" s="125">
        <f t="shared" si="132"/>
        <v>162660</v>
      </c>
      <c r="DB30" s="125">
        <f t="shared" si="132"/>
        <v>163568</v>
      </c>
      <c r="DC30" s="125">
        <f t="shared" si="132"/>
        <v>164473</v>
      </c>
      <c r="DD30" s="125">
        <f t="shared" si="132"/>
        <v>165375</v>
      </c>
      <c r="DE30" s="125">
        <f t="shared" si="132"/>
        <v>166277</v>
      </c>
      <c r="DF30" s="125">
        <f t="shared" si="132"/>
        <v>167175</v>
      </c>
      <c r="DG30" s="125">
        <f t="shared" si="132"/>
        <v>168073</v>
      </c>
      <c r="DH30" s="125">
        <f t="shared" si="132"/>
        <v>168968</v>
      </c>
      <c r="DI30" s="125">
        <f t="shared" si="132"/>
        <v>169861</v>
      </c>
      <c r="DJ30" s="125">
        <f t="shared" si="132"/>
        <v>170754</v>
      </c>
      <c r="DK30" s="125">
        <f t="shared" si="132"/>
        <v>172299</v>
      </c>
      <c r="DL30" s="125">
        <f t="shared" si="132"/>
        <v>174498</v>
      </c>
      <c r="DM30" s="125">
        <f t="shared" si="132"/>
        <v>176696</v>
      </c>
      <c r="DN30" s="125">
        <f t="shared" si="132"/>
        <v>178893</v>
      </c>
      <c r="DO30" s="125">
        <f t="shared" si="132"/>
        <v>181088</v>
      </c>
      <c r="DP30" s="125">
        <f t="shared" si="132"/>
        <v>183282</v>
      </c>
      <c r="DQ30" s="125">
        <f t="shared" si="132"/>
        <v>185474</v>
      </c>
      <c r="DR30" s="125">
        <f t="shared" si="132"/>
        <v>187664</v>
      </c>
      <c r="DS30" s="125">
        <f t="shared" si="132"/>
        <v>189853</v>
      </c>
      <c r="DT30" s="125">
        <f t="shared" si="132"/>
        <v>192039</v>
      </c>
      <c r="DU30" s="125">
        <f t="shared" si="132"/>
        <v>194223</v>
      </c>
      <c r="DV30" s="125">
        <f>SUM(DV28:DV29)</f>
        <v>196403</v>
      </c>
      <c r="DW30" s="125">
        <f>SUM(G30:DV30)</f>
        <v>12153167</v>
      </c>
      <c r="DX30" s="40"/>
      <c r="EB30" s="8"/>
      <c r="EC30" s="72" t="s">
        <v>196</v>
      </c>
      <c r="ED30" s="3">
        <f t="shared" si="16"/>
        <v>0</v>
      </c>
      <c r="EE30" s="31">
        <f t="shared" si="12"/>
        <v>2.8333333333333335E-3</v>
      </c>
      <c r="EF30" s="3">
        <f t="shared" si="17"/>
        <v>0</v>
      </c>
      <c r="EG30" s="3">
        <f t="shared" si="18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6"/>
        <v>0</v>
      </c>
      <c r="EE31" s="31">
        <f t="shared" si="12"/>
        <v>2.8333333333333335E-3</v>
      </c>
      <c r="EF31" s="3">
        <f t="shared" si="17"/>
        <v>0</v>
      </c>
      <c r="EG31" s="3">
        <f t="shared" si="18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6"/>
        <v>0</v>
      </c>
      <c r="EE32" s="31">
        <f t="shared" si="12"/>
        <v>2.8333333333333335E-3</v>
      </c>
      <c r="EF32" s="3">
        <f t="shared" si="17"/>
        <v>0</v>
      </c>
      <c r="EG32" s="3">
        <f t="shared" si="18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Svgs'!E108</f>
        <v>0</v>
      </c>
      <c r="H33" s="3">
        <f>'In-Service &amp; Deprec Svgs'!F108</f>
        <v>0</v>
      </c>
      <c r="I33" s="3">
        <f>'In-Service &amp; Deprec Svgs'!G108</f>
        <v>0</v>
      </c>
      <c r="J33" s="3">
        <f>'In-Service &amp; Deprec Svgs'!H108</f>
        <v>0</v>
      </c>
      <c r="K33" s="3">
        <f>'In-Service &amp; Deprec Svgs'!I108</f>
        <v>0</v>
      </c>
      <c r="L33" s="3">
        <f>'In-Service &amp; Deprec Svgs'!J108</f>
        <v>0</v>
      </c>
      <c r="M33" s="3">
        <f>'In-Service &amp; Deprec Svgs'!K108</f>
        <v>0</v>
      </c>
      <c r="N33" s="3">
        <f>'In-Service &amp; Deprec Svgs'!L108</f>
        <v>0</v>
      </c>
      <c r="O33" s="3">
        <f>'In-Service &amp; Deprec Svgs'!M108</f>
        <v>0</v>
      </c>
      <c r="P33" s="3">
        <f>'In-Service &amp; Deprec Svgs'!N108</f>
        <v>683.3</v>
      </c>
      <c r="Q33" s="3">
        <f>'In-Service &amp; Deprec Svgs'!O108</f>
        <v>683.3</v>
      </c>
      <c r="R33" s="3">
        <f>'In-Service &amp; Deprec Svgs'!P108</f>
        <v>1603.58</v>
      </c>
      <c r="S33" s="3">
        <f>'In-Service &amp; Deprec Svgs'!R108</f>
        <v>1603.58</v>
      </c>
      <c r="T33" s="3">
        <f>'In-Service &amp; Deprec Svgs'!S108</f>
        <v>1821.07</v>
      </c>
      <c r="U33" s="3">
        <f>'In-Service &amp; Deprec Svgs'!T108</f>
        <v>1821.07</v>
      </c>
      <c r="V33" s="3">
        <f>'In-Service &amp; Deprec Svgs'!U108</f>
        <v>1821.07</v>
      </c>
      <c r="W33" s="3">
        <f>'In-Service &amp; Deprec Svgs'!V108</f>
        <v>2564</v>
      </c>
      <c r="X33" s="3">
        <f>'In-Service &amp; Deprec Svgs'!W108</f>
        <v>2564</v>
      </c>
      <c r="Y33" s="3">
        <f>'In-Service &amp; Deprec Svgs'!X108</f>
        <v>3495.45</v>
      </c>
      <c r="Z33" s="3">
        <f>'In-Service &amp; Deprec Svgs'!Y108</f>
        <v>4365.53</v>
      </c>
      <c r="AA33" s="3">
        <f>'In-Service &amp; Deprec Svgs'!Z108</f>
        <v>4376.2700000000004</v>
      </c>
      <c r="AB33" s="3">
        <f>'In-Service &amp; Deprec Svgs'!AA108</f>
        <v>5333.94</v>
      </c>
      <c r="AC33" s="3">
        <f>'In-Service &amp; Deprec Svgs'!AB108</f>
        <v>5800.74</v>
      </c>
      <c r="AD33" s="3">
        <f>'In-Service &amp; Deprec Svgs'!AC108</f>
        <v>6059.42</v>
      </c>
      <c r="AE33" s="3">
        <f>'In-Service &amp; Deprec Svgs'!AE108</f>
        <v>6059.42</v>
      </c>
      <c r="AF33" s="3">
        <f>'In-Service &amp; Deprec Svgs'!AF108</f>
        <v>6326.71</v>
      </c>
      <c r="AG33" s="3">
        <f>'In-Service &amp; Deprec Svgs'!AG108</f>
        <v>6593.99</v>
      </c>
      <c r="AH33" s="3">
        <f>'In-Service &amp; Deprec Svgs'!AH108</f>
        <v>6861.27</v>
      </c>
      <c r="AI33" s="3">
        <f>'In-Service &amp; Deprec Svgs'!AI108</f>
        <v>7128.56</v>
      </c>
      <c r="AJ33" s="3">
        <f>'In-Service &amp; Deprec Svgs'!AJ108</f>
        <v>7395.84</v>
      </c>
      <c r="AK33" s="3">
        <f>'In-Service &amp; Deprec Svgs'!AK108</f>
        <v>7663.13</v>
      </c>
      <c r="AL33" s="3">
        <f>'In-Service &amp; Deprec Svgs'!AL108</f>
        <v>7930.41</v>
      </c>
      <c r="AM33" s="3">
        <f>'In-Service &amp; Deprec Svgs'!AM108</f>
        <v>8197.69</v>
      </c>
      <c r="AN33" s="3">
        <f>'In-Service &amp; Deprec Svgs'!AN108</f>
        <v>8531.76</v>
      </c>
      <c r="AO33" s="3">
        <f>'In-Service &amp; Deprec Svgs'!AO108</f>
        <v>8865.82</v>
      </c>
      <c r="AP33" s="3">
        <f>'In-Service &amp; Deprec Svgs'!AP108</f>
        <v>9199.89</v>
      </c>
      <c r="AQ33" s="3">
        <f>'In-Service &amp; Deprec Svgs'!AR108</f>
        <v>9533.9500000000007</v>
      </c>
      <c r="AR33" s="3">
        <f>'In-Service &amp; Deprec Svgs'!AS108</f>
        <v>9868.02</v>
      </c>
      <c r="AS33" s="3">
        <f>'In-Service &amp; Deprec Svgs'!AT108</f>
        <v>10202.08</v>
      </c>
      <c r="AT33" s="3">
        <f>'In-Service &amp; Deprec Svgs'!AU108</f>
        <v>10536.14</v>
      </c>
      <c r="AU33" s="3">
        <f>'In-Service &amp; Deprec Svgs'!AV108</f>
        <v>10870.21</v>
      </c>
      <c r="AV33" s="3">
        <f>'In-Service &amp; Deprec Svgs'!AW108</f>
        <v>11204.27</v>
      </c>
      <c r="AW33" s="3">
        <f>'In-Service &amp; Deprec Svgs'!AX108</f>
        <v>11538.34</v>
      </c>
      <c r="AX33" s="3">
        <f>'In-Service &amp; Deprec Svgs'!AY108</f>
        <v>11872.4</v>
      </c>
      <c r="AY33" s="3">
        <f>'In-Service &amp; Deprec Svgs'!AZ108</f>
        <v>12206.47</v>
      </c>
      <c r="AZ33" s="3">
        <f>'In-Service &amp; Deprec Svgs'!BA108</f>
        <v>12617.9</v>
      </c>
      <c r="BA33" s="3">
        <f>'In-Service &amp; Deprec Svgs'!BB108</f>
        <v>13029.33</v>
      </c>
      <c r="BB33" s="3">
        <f>'In-Service &amp; Deprec Svgs'!BC108</f>
        <v>13440.76</v>
      </c>
      <c r="BC33" s="3">
        <f>'In-Service &amp; Deprec Svgs'!BE108</f>
        <v>13852.2</v>
      </c>
      <c r="BD33" s="3">
        <f>'In-Service &amp; Deprec Svgs'!BF108</f>
        <v>14263.63</v>
      </c>
      <c r="BE33" s="3">
        <f>'In-Service &amp; Deprec Svgs'!BG108</f>
        <v>14675.06</v>
      </c>
      <c r="BF33" s="3">
        <f>'In-Service &amp; Deprec Svgs'!BH108</f>
        <v>15086.49</v>
      </c>
      <c r="BG33" s="3">
        <f>'In-Service &amp; Deprec Svgs'!BI108</f>
        <v>15497.93</v>
      </c>
      <c r="BH33" s="3">
        <f>'In-Service &amp; Deprec Svgs'!BJ108</f>
        <v>15909.36</v>
      </c>
      <c r="BI33" s="3">
        <f>'In-Service &amp; Deprec Svgs'!BK108</f>
        <v>16320.79</v>
      </c>
      <c r="BJ33" s="3">
        <f>'In-Service &amp; Deprec Svgs'!BL108</f>
        <v>16732.23</v>
      </c>
      <c r="BK33" s="3">
        <f>'In-Service &amp; Deprec Svgs'!BM108</f>
        <v>17143.66</v>
      </c>
      <c r="BL33" s="3">
        <f>'In-Service &amp; Deprec Svgs'!BN108</f>
        <v>17526.599999999999</v>
      </c>
      <c r="BM33" s="3">
        <f>'In-Service &amp; Deprec Svgs'!BO108</f>
        <v>17909.55</v>
      </c>
      <c r="BN33" s="3">
        <f>'In-Service &amp; Deprec Svgs'!BP108</f>
        <v>18292.5</v>
      </c>
      <c r="BO33" s="3">
        <f>'In-Service &amp; Deprec Svgs'!BR108</f>
        <v>18675.439999999999</v>
      </c>
      <c r="BP33" s="3">
        <f>'In-Service &amp; Deprec Svgs'!BS108</f>
        <v>19058.39</v>
      </c>
      <c r="BQ33" s="3">
        <f>'In-Service &amp; Deprec Svgs'!BT108</f>
        <v>19441.34</v>
      </c>
      <c r="BR33" s="3">
        <f>'In-Service &amp; Deprec Svgs'!BU108</f>
        <v>19824.28</v>
      </c>
      <c r="BS33" s="3">
        <f>'In-Service &amp; Deprec Svgs'!BV108</f>
        <v>20207.23</v>
      </c>
      <c r="BT33" s="3">
        <f>'In-Service &amp; Deprec Svgs'!BW108</f>
        <v>20590.169999999998</v>
      </c>
      <c r="BU33" s="3">
        <f>'In-Service &amp; Deprec Svgs'!BX108</f>
        <v>20973.119999999999</v>
      </c>
      <c r="BV33" s="3">
        <f>'In-Service &amp; Deprec Svgs'!BY108</f>
        <v>21356.07</v>
      </c>
      <c r="BW33" s="3">
        <f>'In-Service &amp; Deprec Svgs'!BZ108</f>
        <v>21739.01</v>
      </c>
      <c r="BX33" s="3">
        <f>'In-Service &amp; Deprec Svgs'!CA108</f>
        <v>22117.200000000001</v>
      </c>
      <c r="BY33" s="3">
        <f>'In-Service &amp; Deprec Svgs'!CB108</f>
        <v>22495.4</v>
      </c>
      <c r="BZ33" s="3">
        <f>'In-Service &amp; Deprec Svgs'!CC108</f>
        <v>22873.59</v>
      </c>
      <c r="CA33" s="3">
        <f>'In-Service &amp; Deprec Svgs'!CE108</f>
        <v>23251.78</v>
      </c>
      <c r="CB33" s="3">
        <f>'In-Service &amp; Deprec Svgs'!CF108</f>
        <v>23629.97</v>
      </c>
      <c r="CC33" s="3">
        <f>'In-Service &amp; Deprec Svgs'!CG108</f>
        <v>24008.16</v>
      </c>
      <c r="CD33" s="3">
        <f>'In-Service &amp; Deprec Svgs'!CH108</f>
        <v>24386.35</v>
      </c>
      <c r="CE33" s="3">
        <f>'In-Service &amp; Deprec Svgs'!CI108</f>
        <v>24764.55</v>
      </c>
      <c r="CF33" s="3">
        <f>'In-Service &amp; Deprec Svgs'!CJ108</f>
        <v>25142.74</v>
      </c>
      <c r="CG33" s="3">
        <f>'In-Service &amp; Deprec Svgs'!CK108</f>
        <v>25520.93</v>
      </c>
      <c r="CH33" s="3">
        <f>'In-Service &amp; Deprec Svgs'!CL108</f>
        <v>25899.119999999999</v>
      </c>
      <c r="CI33" s="3">
        <f>'In-Service &amp; Deprec Svgs'!CM108</f>
        <v>26277.31</v>
      </c>
      <c r="CJ33" s="3">
        <f>'In-Service &amp; Deprec Svgs'!CN108</f>
        <v>26626.46</v>
      </c>
      <c r="CK33" s="3">
        <f>'In-Service &amp; Deprec Svgs'!CO108</f>
        <v>26975.61</v>
      </c>
      <c r="CL33" s="3">
        <f>'In-Service &amp; Deprec Svgs'!CP108</f>
        <v>27324.76</v>
      </c>
      <c r="CM33" s="3">
        <f>'In-Service &amp; Deprec Svgs'!CR108</f>
        <v>27673.91</v>
      </c>
      <c r="CN33" s="3">
        <f>'In-Service &amp; Deprec Svgs'!CS108</f>
        <v>28023.06</v>
      </c>
      <c r="CO33" s="3">
        <f>'In-Service &amp; Deprec Svgs'!CT108</f>
        <v>28372.21</v>
      </c>
      <c r="CP33" s="3">
        <f>'In-Service &amp; Deprec Svgs'!CU108</f>
        <v>28721.360000000001</v>
      </c>
      <c r="CQ33" s="3">
        <f>'In-Service &amp; Deprec Svgs'!CV108</f>
        <v>29070.51</v>
      </c>
      <c r="CR33" s="3">
        <f>'In-Service &amp; Deprec Svgs'!CW108</f>
        <v>29419.65</v>
      </c>
      <c r="CS33" s="3">
        <f>'In-Service &amp; Deprec Svgs'!CX108</f>
        <v>29768.799999999999</v>
      </c>
      <c r="CT33" s="3">
        <f>'In-Service &amp; Deprec Svgs'!CY108</f>
        <v>30117.95</v>
      </c>
      <c r="CU33" s="3">
        <f>'In-Service &amp; Deprec Svgs'!CZ108</f>
        <v>30467.1</v>
      </c>
      <c r="CV33" s="3">
        <f>'In-Service &amp; Deprec Svgs'!DA108</f>
        <v>30782.52</v>
      </c>
      <c r="CW33" s="3">
        <f>'In-Service &amp; Deprec Svgs'!DB108</f>
        <v>31097.94</v>
      </c>
      <c r="CX33" s="3">
        <f>'In-Service &amp; Deprec Svgs'!DC108</f>
        <v>31413.360000000001</v>
      </c>
      <c r="CY33" s="3">
        <f>'In-Service &amp; Deprec Svgs'!DE108</f>
        <v>31728.78</v>
      </c>
      <c r="CZ33" s="3">
        <f>'In-Service &amp; Deprec Svgs'!DF108</f>
        <v>32044.2</v>
      </c>
      <c r="DA33" s="3">
        <f>'In-Service &amp; Deprec Svgs'!DG108</f>
        <v>32359.62</v>
      </c>
      <c r="DB33" s="3">
        <f>'In-Service &amp; Deprec Svgs'!DH108</f>
        <v>32675.03</v>
      </c>
      <c r="DC33" s="3">
        <f>'In-Service &amp; Deprec Svgs'!DI108</f>
        <v>32990.449999999997</v>
      </c>
      <c r="DD33" s="3">
        <f>'In-Service &amp; Deprec Svgs'!DJ108</f>
        <v>33305.870000000003</v>
      </c>
      <c r="DE33" s="3">
        <f>'In-Service &amp; Deprec Svgs'!DK108</f>
        <v>33621.29</v>
      </c>
      <c r="DF33" s="3">
        <f>'In-Service &amp; Deprec Svgs'!DL108</f>
        <v>33936.71</v>
      </c>
      <c r="DG33" s="3">
        <f>'In-Service &amp; Deprec Svgs'!DM108</f>
        <v>34252.129999999997</v>
      </c>
      <c r="DH33" s="3">
        <f>'In-Service &amp; Deprec Svgs'!DN108</f>
        <v>34478.89</v>
      </c>
      <c r="DI33" s="3">
        <f>'In-Service &amp; Deprec Svgs'!DO108</f>
        <v>34705.65</v>
      </c>
      <c r="DJ33" s="3">
        <f>'In-Service &amp; Deprec Svgs'!DP108</f>
        <v>34932.400000000001</v>
      </c>
      <c r="DK33" s="3">
        <f>'In-Service &amp; Deprec Svgs'!DR108</f>
        <v>35159.160000000003</v>
      </c>
      <c r="DL33" s="3">
        <f>'In-Service &amp; Deprec Svgs'!DS108</f>
        <v>35385.919999999998</v>
      </c>
      <c r="DM33" s="3">
        <f>'In-Service &amp; Deprec Svgs'!DT108</f>
        <v>35612.68</v>
      </c>
      <c r="DN33" s="3">
        <f>'In-Service &amp; Deprec Svgs'!DU108</f>
        <v>35839.440000000002</v>
      </c>
      <c r="DO33" s="3">
        <f>'In-Service &amp; Deprec Svgs'!DV108</f>
        <v>36066.199999999997</v>
      </c>
      <c r="DP33" s="3">
        <f>'In-Service &amp; Deprec Svgs'!DW108</f>
        <v>36292.949999999997</v>
      </c>
      <c r="DQ33" s="3">
        <f>'In-Service &amp; Deprec Svgs'!DX108</f>
        <v>36519.71</v>
      </c>
      <c r="DR33" s="3">
        <f>'In-Service &amp; Deprec Svgs'!DY108</f>
        <v>36746.47</v>
      </c>
      <c r="DS33" s="3">
        <f>'In-Service &amp; Deprec Svgs'!DZ108</f>
        <v>36973.230000000003</v>
      </c>
      <c r="DT33" s="3">
        <f>'In-Service &amp; Deprec Svgs'!EA108</f>
        <v>37464.870000000003</v>
      </c>
      <c r="DU33" s="3">
        <f>'In-Service &amp; Deprec Svgs'!EB108</f>
        <v>37956.51</v>
      </c>
      <c r="DV33" s="3">
        <f>'In-Service &amp; Deprec Svgs'!EC108</f>
        <v>38448.15</v>
      </c>
      <c r="DW33" s="11">
        <f t="shared" ref="DW33:DW38" si="133">SUM(G33:DV33)</f>
        <v>2213064.3399999994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Svgs'!E255</f>
        <v>0</v>
      </c>
      <c r="H34" s="3">
        <f>'In-Service &amp; Deprec Svgs'!F255</f>
        <v>0</v>
      </c>
      <c r="I34" s="3">
        <f>'In-Service &amp; Deprec Svgs'!G255</f>
        <v>0</v>
      </c>
      <c r="J34" s="3">
        <f>'In-Service &amp; Deprec Svgs'!H255</f>
        <v>0</v>
      </c>
      <c r="K34" s="3">
        <f>'In-Service &amp; Deprec Svgs'!I255</f>
        <v>0</v>
      </c>
      <c r="L34" s="3">
        <f>'In-Service &amp; Deprec Svgs'!J255</f>
        <v>0</v>
      </c>
      <c r="M34" s="3">
        <f>'In-Service &amp; Deprec Svgs'!K255</f>
        <v>0</v>
      </c>
      <c r="N34" s="3">
        <f>'In-Service &amp; Deprec Svgs'!L255</f>
        <v>0</v>
      </c>
      <c r="O34" s="3">
        <f>'In-Service &amp; Deprec Svgs'!M255</f>
        <v>0</v>
      </c>
      <c r="P34" s="3">
        <f>'In-Service &amp; Deprec Svgs'!N255</f>
        <v>0</v>
      </c>
      <c r="Q34" s="3">
        <f>'In-Service &amp; Deprec Svgs'!O255</f>
        <v>0</v>
      </c>
      <c r="R34" s="3">
        <f>'In-Service &amp; Deprec Svgs'!P255</f>
        <v>0</v>
      </c>
      <c r="S34" s="3">
        <f>'In-Service &amp; Deprec Svgs'!R255</f>
        <v>0</v>
      </c>
      <c r="T34" s="3">
        <f>'In-Service &amp; Deprec Svgs'!S255</f>
        <v>0</v>
      </c>
      <c r="U34" s="3">
        <f>'In-Service &amp; Deprec Svgs'!T255</f>
        <v>0</v>
      </c>
      <c r="V34" s="3">
        <f>'In-Service &amp; Deprec Svgs'!U255</f>
        <v>0</v>
      </c>
      <c r="W34" s="3">
        <f>'In-Service &amp; Deprec Svgs'!V255</f>
        <v>0</v>
      </c>
      <c r="X34" s="3">
        <f>'In-Service &amp; Deprec Svgs'!W255</f>
        <v>0</v>
      </c>
      <c r="Y34" s="3">
        <f>'In-Service &amp; Deprec Svgs'!X255</f>
        <v>0</v>
      </c>
      <c r="Z34" s="3">
        <f>'In-Service &amp; Deprec Svgs'!Y255</f>
        <v>0</v>
      </c>
      <c r="AA34" s="3">
        <f>'In-Service &amp; Deprec Svgs'!Z255</f>
        <v>0</v>
      </c>
      <c r="AB34" s="3">
        <f>'In-Service &amp; Deprec Svgs'!AA255</f>
        <v>0</v>
      </c>
      <c r="AC34" s="3">
        <f>'In-Service &amp; Deprec Svgs'!AB255</f>
        <v>0</v>
      </c>
      <c r="AD34" s="3">
        <f>'In-Service &amp; Deprec Svgs'!AC255</f>
        <v>0</v>
      </c>
      <c r="AE34" s="3">
        <f>'In-Service &amp; Deprec Svgs'!AE255</f>
        <v>0</v>
      </c>
      <c r="AF34" s="3">
        <f>'In-Service &amp; Deprec Svgs'!AF255</f>
        <v>0</v>
      </c>
      <c r="AG34" s="3">
        <f>'In-Service &amp; Deprec Svgs'!AG255</f>
        <v>0</v>
      </c>
      <c r="AH34" s="3">
        <f>'In-Service &amp; Deprec Svgs'!AH255</f>
        <v>0</v>
      </c>
      <c r="AI34" s="3">
        <f>'In-Service &amp; Deprec Svgs'!AI255</f>
        <v>0</v>
      </c>
      <c r="AJ34" s="3">
        <f>'In-Service &amp; Deprec Svgs'!AJ255</f>
        <v>0</v>
      </c>
      <c r="AK34" s="3">
        <f>'In-Service &amp; Deprec Svgs'!AK255</f>
        <v>0</v>
      </c>
      <c r="AL34" s="3">
        <f>'In-Service &amp; Deprec Svgs'!AL255</f>
        <v>0</v>
      </c>
      <c r="AM34" s="3">
        <f>'In-Service &amp; Deprec Svgs'!AM255</f>
        <v>0</v>
      </c>
      <c r="AN34" s="3">
        <f>'In-Service &amp; Deprec Svgs'!AN255</f>
        <v>0</v>
      </c>
      <c r="AO34" s="3">
        <f>'In-Service &amp; Deprec Svgs'!AO255</f>
        <v>0</v>
      </c>
      <c r="AP34" s="3">
        <f>'In-Service &amp; Deprec Svgs'!AP255</f>
        <v>0</v>
      </c>
      <c r="AQ34" s="3">
        <f>'In-Service &amp; Deprec Svgs'!AR255</f>
        <v>0</v>
      </c>
      <c r="AR34" s="3">
        <f>'In-Service &amp; Deprec Svgs'!AS255</f>
        <v>0</v>
      </c>
      <c r="AS34" s="3">
        <f>'In-Service &amp; Deprec Svgs'!AT255</f>
        <v>0</v>
      </c>
      <c r="AT34" s="3">
        <f>'In-Service &amp; Deprec Svgs'!AU255</f>
        <v>0</v>
      </c>
      <c r="AU34" s="3">
        <f>'In-Service &amp; Deprec Svgs'!AV255</f>
        <v>0</v>
      </c>
      <c r="AV34" s="3">
        <f>'In-Service &amp; Deprec Svgs'!AW255</f>
        <v>0</v>
      </c>
      <c r="AW34" s="3">
        <f>'In-Service &amp; Deprec Svgs'!AX255</f>
        <v>0</v>
      </c>
      <c r="AX34" s="3">
        <f>'In-Service &amp; Deprec Svgs'!AY255</f>
        <v>0</v>
      </c>
      <c r="AY34" s="3">
        <f>'In-Service &amp; Deprec Svgs'!AZ255</f>
        <v>0</v>
      </c>
      <c r="AZ34" s="3">
        <f>'In-Service &amp; Deprec Svgs'!BA255</f>
        <v>0</v>
      </c>
      <c r="BA34" s="3">
        <f>'In-Service &amp; Deprec Svgs'!BB255</f>
        <v>0</v>
      </c>
      <c r="BB34" s="3">
        <f>'In-Service &amp; Deprec Svgs'!BC255</f>
        <v>0</v>
      </c>
      <c r="BC34" s="3">
        <f>'In-Service &amp; Deprec Svgs'!BE255</f>
        <v>0</v>
      </c>
      <c r="BD34" s="3">
        <f>'In-Service &amp; Deprec Svgs'!BF255</f>
        <v>0</v>
      </c>
      <c r="BE34" s="3">
        <f>'In-Service &amp; Deprec Svgs'!BG255</f>
        <v>0</v>
      </c>
      <c r="BF34" s="3">
        <f>'In-Service &amp; Deprec Svgs'!BH255</f>
        <v>0</v>
      </c>
      <c r="BG34" s="3">
        <f>'In-Service &amp; Deprec Svgs'!BI255</f>
        <v>0</v>
      </c>
      <c r="BH34" s="3">
        <f>'In-Service &amp; Deprec Svgs'!BJ255</f>
        <v>0</v>
      </c>
      <c r="BI34" s="3">
        <f>'In-Service &amp; Deprec Svgs'!BK255</f>
        <v>0</v>
      </c>
      <c r="BJ34" s="3">
        <f>'In-Service &amp; Deprec Svgs'!BL255</f>
        <v>0</v>
      </c>
      <c r="BK34" s="3">
        <f>'In-Service &amp; Deprec Svgs'!BM255</f>
        <v>0</v>
      </c>
      <c r="BL34" s="3">
        <f>'In-Service &amp; Deprec Svgs'!BN255</f>
        <v>0</v>
      </c>
      <c r="BM34" s="3">
        <f>'In-Service &amp; Deprec Svgs'!BO255</f>
        <v>0</v>
      </c>
      <c r="BN34" s="3">
        <f>'In-Service &amp; Deprec Svgs'!BP255</f>
        <v>0</v>
      </c>
      <c r="BO34" s="3">
        <f>'In-Service &amp; Deprec Svgs'!BR255</f>
        <v>0</v>
      </c>
      <c r="BP34" s="3">
        <f>'In-Service &amp; Deprec Svgs'!BS255</f>
        <v>0</v>
      </c>
      <c r="BQ34" s="3">
        <f>'In-Service &amp; Deprec Svgs'!BT255</f>
        <v>0</v>
      </c>
      <c r="BR34" s="3">
        <f>'In-Service &amp; Deprec Svgs'!BU255</f>
        <v>0</v>
      </c>
      <c r="BS34" s="3">
        <f>'In-Service &amp; Deprec Svgs'!BV255</f>
        <v>0</v>
      </c>
      <c r="BT34" s="3">
        <f>'In-Service &amp; Deprec Svgs'!BW255</f>
        <v>0</v>
      </c>
      <c r="BU34" s="3">
        <f>'In-Service &amp; Deprec Svgs'!BX255</f>
        <v>0</v>
      </c>
      <c r="BV34" s="3">
        <f>'In-Service &amp; Deprec Svgs'!BY255</f>
        <v>0</v>
      </c>
      <c r="BW34" s="3">
        <f>'In-Service &amp; Deprec Svgs'!BZ255</f>
        <v>0</v>
      </c>
      <c r="BX34" s="3">
        <f>'In-Service &amp; Deprec Svgs'!CA255</f>
        <v>0</v>
      </c>
      <c r="BY34" s="3">
        <f>'In-Service &amp; Deprec Svgs'!CB255</f>
        <v>0</v>
      </c>
      <c r="BZ34" s="3">
        <f>'In-Service &amp; Deprec Svgs'!CC255</f>
        <v>0</v>
      </c>
      <c r="CA34" s="3">
        <f>'In-Service &amp; Deprec Svgs'!CE255</f>
        <v>0</v>
      </c>
      <c r="CB34" s="3">
        <f>'In-Service &amp; Deprec Svgs'!CF255</f>
        <v>0</v>
      </c>
      <c r="CC34" s="3">
        <f>'In-Service &amp; Deprec Svgs'!CG255</f>
        <v>0</v>
      </c>
      <c r="CD34" s="3">
        <f>'In-Service &amp; Deprec Svgs'!CH255</f>
        <v>0</v>
      </c>
      <c r="CE34" s="3">
        <f>'In-Service &amp; Deprec Svgs'!CI255</f>
        <v>0</v>
      </c>
      <c r="CF34" s="3">
        <f>'In-Service &amp; Deprec Svgs'!CJ255</f>
        <v>0</v>
      </c>
      <c r="CG34" s="3">
        <f>'In-Service &amp; Deprec Svgs'!CK255</f>
        <v>0</v>
      </c>
      <c r="CH34" s="3">
        <f>'In-Service &amp; Deprec Svgs'!CL255</f>
        <v>0</v>
      </c>
      <c r="CI34" s="3">
        <f>'In-Service &amp; Deprec Svgs'!CM255</f>
        <v>0</v>
      </c>
      <c r="CJ34" s="3">
        <f>'In-Service &amp; Deprec Svgs'!CN255</f>
        <v>0</v>
      </c>
      <c r="CK34" s="3">
        <f>'In-Service &amp; Deprec Svgs'!CO255</f>
        <v>0</v>
      </c>
      <c r="CL34" s="3">
        <f>'In-Service &amp; Deprec Svgs'!CP255</f>
        <v>0</v>
      </c>
      <c r="CM34" s="3">
        <f>'In-Service &amp; Deprec Svgs'!CR255</f>
        <v>0</v>
      </c>
      <c r="CN34" s="3">
        <f>'In-Service &amp; Deprec Svgs'!CS255</f>
        <v>0</v>
      </c>
      <c r="CO34" s="3">
        <f>'In-Service &amp; Deprec Svgs'!CT255</f>
        <v>0</v>
      </c>
      <c r="CP34" s="3">
        <f>'In-Service &amp; Deprec Svgs'!CU255</f>
        <v>0</v>
      </c>
      <c r="CQ34" s="3">
        <f>'In-Service &amp; Deprec Svgs'!CV255</f>
        <v>0</v>
      </c>
      <c r="CR34" s="3">
        <f>'In-Service &amp; Deprec Svgs'!CW255</f>
        <v>0</v>
      </c>
      <c r="CS34" s="3">
        <f>'In-Service &amp; Deprec Svgs'!CX255</f>
        <v>0</v>
      </c>
      <c r="CT34" s="3">
        <f>'In-Service &amp; Deprec Svgs'!CY255</f>
        <v>0</v>
      </c>
      <c r="CU34" s="3">
        <f>'In-Service &amp; Deprec Svgs'!CZ255</f>
        <v>0</v>
      </c>
      <c r="CV34" s="3">
        <f>'In-Service &amp; Deprec Svgs'!DA255</f>
        <v>0</v>
      </c>
      <c r="CW34" s="3">
        <f>'In-Service &amp; Deprec Svgs'!DB255</f>
        <v>0</v>
      </c>
      <c r="CX34" s="3">
        <f>'In-Service &amp; Deprec Svgs'!DC255</f>
        <v>0</v>
      </c>
      <c r="CY34" s="3">
        <f>'In-Service &amp; Deprec Svgs'!DE255</f>
        <v>0</v>
      </c>
      <c r="CZ34" s="3">
        <f>'In-Service &amp; Deprec Svgs'!DF255</f>
        <v>0</v>
      </c>
      <c r="DA34" s="3">
        <f>'In-Service &amp; Deprec Svgs'!DG255</f>
        <v>0</v>
      </c>
      <c r="DB34" s="3">
        <f>'In-Service &amp; Deprec Svgs'!DH255</f>
        <v>0</v>
      </c>
      <c r="DC34" s="3">
        <f>'In-Service &amp; Deprec Svgs'!DI255</f>
        <v>0</v>
      </c>
      <c r="DD34" s="3">
        <f>'In-Service &amp; Deprec Svgs'!DJ255</f>
        <v>0</v>
      </c>
      <c r="DE34" s="3">
        <f>'In-Service &amp; Deprec Svgs'!DK255</f>
        <v>0</v>
      </c>
      <c r="DF34" s="3">
        <f>'In-Service &amp; Deprec Svgs'!DL255</f>
        <v>0</v>
      </c>
      <c r="DG34" s="3">
        <f>'In-Service &amp; Deprec Svgs'!DM255</f>
        <v>0</v>
      </c>
      <c r="DH34" s="3">
        <f>'In-Service &amp; Deprec Svgs'!DN255</f>
        <v>0</v>
      </c>
      <c r="DI34" s="3">
        <f>'In-Service &amp; Deprec Svgs'!DO255</f>
        <v>0</v>
      </c>
      <c r="DJ34" s="3">
        <f>'In-Service &amp; Deprec Svgs'!DP255</f>
        <v>0</v>
      </c>
      <c r="DK34" s="3">
        <f>'In-Service &amp; Deprec Svgs'!DR255</f>
        <v>0</v>
      </c>
      <c r="DL34" s="3">
        <f>'In-Service &amp; Deprec Svgs'!DS255</f>
        <v>0</v>
      </c>
      <c r="DM34" s="3">
        <f>'In-Service &amp; Deprec Svgs'!DT255</f>
        <v>0</v>
      </c>
      <c r="DN34" s="3">
        <f>'In-Service &amp; Deprec Svgs'!DU255</f>
        <v>0</v>
      </c>
      <c r="DO34" s="3">
        <f>'In-Service &amp; Deprec Svgs'!DV255</f>
        <v>0</v>
      </c>
      <c r="DP34" s="3">
        <f>'In-Service &amp; Deprec Svgs'!DW255</f>
        <v>0</v>
      </c>
      <c r="DQ34" s="3">
        <f>'In-Service &amp; Deprec Svgs'!DX255</f>
        <v>0</v>
      </c>
      <c r="DR34" s="3">
        <f>'In-Service &amp; Deprec Svgs'!DY255</f>
        <v>0</v>
      </c>
      <c r="DS34" s="3">
        <f>'In-Service &amp; Deprec Svgs'!DZ255</f>
        <v>0</v>
      </c>
      <c r="DT34" s="3">
        <f>'In-Service &amp; Deprec Svgs'!EA255</f>
        <v>0</v>
      </c>
      <c r="DU34" s="3">
        <f>'In-Service &amp; Deprec Svgs'!EB255</f>
        <v>0</v>
      </c>
      <c r="DV34" s="3">
        <f>'In-Service &amp; Deprec Svgs'!EC255</f>
        <v>0</v>
      </c>
      <c r="DW34" s="11">
        <f t="shared" si="133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133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133"/>
        <v>0</v>
      </c>
      <c r="EC36" s="72" t="s">
        <v>187</v>
      </c>
      <c r="ED36" s="3">
        <f>ED35</f>
        <v>0</v>
      </c>
      <c r="EE36" s="31">
        <f t="shared" ref="EE36:EE46" si="134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135">ROUND(((0.01675*($F$23-$F$22))/12),0)</f>
        <v>0</v>
      </c>
      <c r="I37" s="3">
        <f t="shared" si="135"/>
        <v>0</v>
      </c>
      <c r="J37" s="3">
        <f t="shared" si="135"/>
        <v>0</v>
      </c>
      <c r="K37" s="3">
        <f t="shared" si="135"/>
        <v>0</v>
      </c>
      <c r="L37" s="3">
        <f t="shared" si="135"/>
        <v>0</v>
      </c>
      <c r="M37" s="3">
        <f t="shared" si="135"/>
        <v>0</v>
      </c>
      <c r="N37" s="3">
        <f t="shared" si="135"/>
        <v>0</v>
      </c>
      <c r="O37" s="3">
        <f t="shared" si="135"/>
        <v>0</v>
      </c>
      <c r="P37" s="3">
        <f t="shared" si="135"/>
        <v>0</v>
      </c>
      <c r="Q37" s="3">
        <f t="shared" si="135"/>
        <v>0</v>
      </c>
      <c r="R37" s="3">
        <f>ROUND(((0.01675*($F$23-$F$22))),0)-SUM(G37:Q37)</f>
        <v>0</v>
      </c>
      <c r="S37" s="3">
        <f>ROUND(((0.01675*($R$23-$R$22))/12),0)</f>
        <v>1675</v>
      </c>
      <c r="T37" s="3">
        <f t="shared" ref="T37:AC37" si="136">ROUND(((0.01675*($R$23-$R$22))/12),0)</f>
        <v>1675</v>
      </c>
      <c r="U37" s="3">
        <f t="shared" si="136"/>
        <v>1675</v>
      </c>
      <c r="V37" s="3">
        <f t="shared" si="136"/>
        <v>1675</v>
      </c>
      <c r="W37" s="3">
        <f t="shared" si="136"/>
        <v>1675</v>
      </c>
      <c r="X37" s="3">
        <f t="shared" si="136"/>
        <v>1675</v>
      </c>
      <c r="Y37" s="3">
        <f t="shared" si="136"/>
        <v>1675</v>
      </c>
      <c r="Z37" s="3">
        <f t="shared" si="136"/>
        <v>1675</v>
      </c>
      <c r="AA37" s="3">
        <f t="shared" si="136"/>
        <v>1675</v>
      </c>
      <c r="AB37" s="3">
        <f t="shared" si="136"/>
        <v>1675</v>
      </c>
      <c r="AC37" s="3">
        <f t="shared" si="136"/>
        <v>1675</v>
      </c>
      <c r="AD37" s="3">
        <f>ROUND(((0.01675*($R$23-$R$22))),0)-SUM(S37:AC37)</f>
        <v>1670</v>
      </c>
      <c r="AE37" s="3">
        <f>ROUND(((0.01675*($AD$23-$AD$22))/12),0)</f>
        <v>6281</v>
      </c>
      <c r="AF37" s="3">
        <f t="shared" ref="AF37:AO37" si="137">ROUND(((0.01675*($AD$23-$AD$22))/12),0)</f>
        <v>6281</v>
      </c>
      <c r="AG37" s="3">
        <f t="shared" si="137"/>
        <v>6281</v>
      </c>
      <c r="AH37" s="3">
        <f t="shared" si="137"/>
        <v>6281</v>
      </c>
      <c r="AI37" s="3">
        <f t="shared" si="137"/>
        <v>6281</v>
      </c>
      <c r="AJ37" s="3">
        <f t="shared" si="137"/>
        <v>6281</v>
      </c>
      <c r="AK37" s="3">
        <f t="shared" si="137"/>
        <v>6281</v>
      </c>
      <c r="AL37" s="3">
        <f t="shared" si="137"/>
        <v>6281</v>
      </c>
      <c r="AM37" s="3">
        <f t="shared" si="137"/>
        <v>6281</v>
      </c>
      <c r="AN37" s="3">
        <f t="shared" si="137"/>
        <v>6281</v>
      </c>
      <c r="AO37" s="3">
        <f t="shared" si="137"/>
        <v>6281</v>
      </c>
      <c r="AP37" s="3">
        <f>ROUND(((0.01675*($AD$23-$AD$22))),0)-SUM(AE37:AO37)</f>
        <v>6284</v>
      </c>
      <c r="AQ37" s="3">
        <f>ROUND(((0.01675*($AP$23-$AP$22))/12),0)</f>
        <v>9792</v>
      </c>
      <c r="AR37" s="3">
        <f t="shared" ref="AR37:BA37" si="138">ROUND(((0.01675*($AP$23-$AP$22))/12),0)</f>
        <v>9792</v>
      </c>
      <c r="AS37" s="3">
        <f t="shared" si="138"/>
        <v>9792</v>
      </c>
      <c r="AT37" s="3">
        <f t="shared" si="138"/>
        <v>9792</v>
      </c>
      <c r="AU37" s="3">
        <f t="shared" si="138"/>
        <v>9792</v>
      </c>
      <c r="AV37" s="3">
        <f t="shared" si="138"/>
        <v>9792</v>
      </c>
      <c r="AW37" s="3">
        <f t="shared" si="138"/>
        <v>9792</v>
      </c>
      <c r="AX37" s="3">
        <f t="shared" si="138"/>
        <v>9792</v>
      </c>
      <c r="AY37" s="3">
        <f t="shared" si="138"/>
        <v>9792</v>
      </c>
      <c r="AZ37" s="3">
        <f t="shared" si="138"/>
        <v>9792</v>
      </c>
      <c r="BA37" s="3">
        <f t="shared" si="138"/>
        <v>9792</v>
      </c>
      <c r="BB37" s="3">
        <f>ROUND(((0.01675*($AP$23-$AP$22))),0)-SUM(AQ37:BA37)</f>
        <v>9791</v>
      </c>
      <c r="BC37" s="3">
        <f>ROUND(((0.01675*($BB$23-$BB$22))/12),0)</f>
        <v>14121</v>
      </c>
      <c r="BD37" s="3">
        <f t="shared" ref="BD37:BL37" si="139">ROUND(((0.01675*($BB$23-$BB$22))/12),0)</f>
        <v>14121</v>
      </c>
      <c r="BE37" s="3">
        <f t="shared" si="139"/>
        <v>14121</v>
      </c>
      <c r="BF37" s="3">
        <f t="shared" si="139"/>
        <v>14121</v>
      </c>
      <c r="BG37" s="3">
        <f t="shared" si="139"/>
        <v>14121</v>
      </c>
      <c r="BH37" s="3">
        <f t="shared" si="139"/>
        <v>14121</v>
      </c>
      <c r="BI37" s="3">
        <f t="shared" si="139"/>
        <v>14121</v>
      </c>
      <c r="BJ37" s="3">
        <f t="shared" si="139"/>
        <v>14121</v>
      </c>
      <c r="BK37" s="3">
        <f t="shared" si="139"/>
        <v>14121</v>
      </c>
      <c r="BL37" s="3">
        <f t="shared" si="139"/>
        <v>14121</v>
      </c>
      <c r="BM37" s="3">
        <f>ROUND(((0.01675*($BB$23-$BB$22))/12),0)</f>
        <v>14121</v>
      </c>
      <c r="BN37" s="3">
        <f>ROUND(((0.01675*($BB$23-$BB$22))),0)-SUM(BC37:BM37)</f>
        <v>14127</v>
      </c>
      <c r="BO37" s="3">
        <f>ROUND(((0.01675*($BN$23-$BN$22))/12),0)</f>
        <v>18901</v>
      </c>
      <c r="BP37" s="3">
        <f t="shared" ref="BP37:BY37" si="140">ROUND(((0.01675*($BN$23-$BN$22))/12),0)</f>
        <v>18901</v>
      </c>
      <c r="BQ37" s="3">
        <f t="shared" si="140"/>
        <v>18901</v>
      </c>
      <c r="BR37" s="3">
        <f t="shared" si="140"/>
        <v>18901</v>
      </c>
      <c r="BS37" s="3">
        <f t="shared" si="140"/>
        <v>18901</v>
      </c>
      <c r="BT37" s="3">
        <f t="shared" si="140"/>
        <v>18901</v>
      </c>
      <c r="BU37" s="3">
        <f t="shared" si="140"/>
        <v>18901</v>
      </c>
      <c r="BV37" s="3">
        <f t="shared" si="140"/>
        <v>18901</v>
      </c>
      <c r="BW37" s="3">
        <f t="shared" si="140"/>
        <v>18901</v>
      </c>
      <c r="BX37" s="3">
        <f t="shared" si="140"/>
        <v>18901</v>
      </c>
      <c r="BY37" s="3">
        <f t="shared" si="140"/>
        <v>18901</v>
      </c>
      <c r="BZ37" s="3">
        <f>ROUND(((0.01675*($BN$23-$BN$22))),0)-SUM(BO37:BY37)</f>
        <v>18902</v>
      </c>
      <c r="CA37" s="3">
        <f>ROUND(((0.01675*($BZ$23-$BZ$22))/12),0)</f>
        <v>23344</v>
      </c>
      <c r="CB37" s="3">
        <f t="shared" ref="CB37:CK37" si="141">ROUND(((0.01675*($BZ$23-$BZ$22))/12),0)</f>
        <v>23344</v>
      </c>
      <c r="CC37" s="3">
        <f t="shared" si="141"/>
        <v>23344</v>
      </c>
      <c r="CD37" s="3">
        <f t="shared" si="141"/>
        <v>23344</v>
      </c>
      <c r="CE37" s="3">
        <f t="shared" si="141"/>
        <v>23344</v>
      </c>
      <c r="CF37" s="3">
        <f t="shared" si="141"/>
        <v>23344</v>
      </c>
      <c r="CG37" s="3">
        <f t="shared" si="141"/>
        <v>23344</v>
      </c>
      <c r="CH37" s="3">
        <f t="shared" si="141"/>
        <v>23344</v>
      </c>
      <c r="CI37" s="3">
        <f t="shared" si="141"/>
        <v>23344</v>
      </c>
      <c r="CJ37" s="3">
        <f t="shared" si="141"/>
        <v>23344</v>
      </c>
      <c r="CK37" s="3">
        <f t="shared" si="141"/>
        <v>23344</v>
      </c>
      <c r="CL37" s="3">
        <f>ROUND(((0.01675*($BZ$23-$BZ$22))),0)-SUM(CA37:CK37)</f>
        <v>23343</v>
      </c>
      <c r="CM37" s="3">
        <f>ROUND(((0.01675*($CL$23-$CL$22))/12),0)</f>
        <v>27549</v>
      </c>
      <c r="CN37" s="3">
        <f t="shared" ref="CN37:CW37" si="142">ROUND(((0.01675*($CL$23-$CL$22))/12),0)</f>
        <v>27549</v>
      </c>
      <c r="CO37" s="3">
        <f t="shared" si="142"/>
        <v>27549</v>
      </c>
      <c r="CP37" s="3">
        <f t="shared" si="142"/>
        <v>27549</v>
      </c>
      <c r="CQ37" s="3">
        <f t="shared" si="142"/>
        <v>27549</v>
      </c>
      <c r="CR37" s="3">
        <f t="shared" si="142"/>
        <v>27549</v>
      </c>
      <c r="CS37" s="3">
        <f t="shared" si="142"/>
        <v>27549</v>
      </c>
      <c r="CT37" s="3">
        <f t="shared" si="142"/>
        <v>27549</v>
      </c>
      <c r="CU37" s="3">
        <f t="shared" si="142"/>
        <v>27549</v>
      </c>
      <c r="CV37" s="3">
        <f t="shared" si="142"/>
        <v>27549</v>
      </c>
      <c r="CW37" s="3">
        <f t="shared" si="142"/>
        <v>27549</v>
      </c>
      <c r="CX37" s="3">
        <f>ROUND(((0.01675*($CL$23-$CL$22))),0)-SUM(CM37:CW37)</f>
        <v>27552</v>
      </c>
      <c r="CY37" s="3">
        <f>ROUND(((0.01675*($CX$23-$CX$22))/12),0)</f>
        <v>31299</v>
      </c>
      <c r="CZ37" s="3">
        <f t="shared" ref="CZ37:DI37" si="143">ROUND(((0.01675*($CX$23-$CX$22))/12),0)</f>
        <v>31299</v>
      </c>
      <c r="DA37" s="3">
        <f t="shared" si="143"/>
        <v>31299</v>
      </c>
      <c r="DB37" s="3">
        <f t="shared" si="143"/>
        <v>31299</v>
      </c>
      <c r="DC37" s="3">
        <f t="shared" si="143"/>
        <v>31299</v>
      </c>
      <c r="DD37" s="3">
        <f t="shared" si="143"/>
        <v>31299</v>
      </c>
      <c r="DE37" s="3">
        <f t="shared" si="143"/>
        <v>31299</v>
      </c>
      <c r="DF37" s="3">
        <f t="shared" si="143"/>
        <v>31299</v>
      </c>
      <c r="DG37" s="3">
        <f t="shared" si="143"/>
        <v>31299</v>
      </c>
      <c r="DH37" s="3">
        <f t="shared" si="143"/>
        <v>31299</v>
      </c>
      <c r="DI37" s="3">
        <f t="shared" si="143"/>
        <v>31299</v>
      </c>
      <c r="DJ37" s="3">
        <f>ROUND(((0.01675*($CX$23-$CX$22))),0)-SUM(CY37:DI37)</f>
        <v>31297</v>
      </c>
      <c r="DK37" s="3">
        <f>ROUND(((0.01675*($DJ$23-$DJ$22))/12),0)</f>
        <v>34330</v>
      </c>
      <c r="DL37" s="3">
        <f t="shared" ref="DL37:DU37" si="144">ROUND(((0.01675*($DJ$23-$DJ$22))/12),0)</f>
        <v>34330</v>
      </c>
      <c r="DM37" s="3">
        <f t="shared" si="144"/>
        <v>34330</v>
      </c>
      <c r="DN37" s="3">
        <f t="shared" si="144"/>
        <v>34330</v>
      </c>
      <c r="DO37" s="3">
        <f t="shared" si="144"/>
        <v>34330</v>
      </c>
      <c r="DP37" s="3">
        <f t="shared" si="144"/>
        <v>34330</v>
      </c>
      <c r="DQ37" s="3">
        <f t="shared" si="144"/>
        <v>34330</v>
      </c>
      <c r="DR37" s="3">
        <f t="shared" si="144"/>
        <v>34330</v>
      </c>
      <c r="DS37" s="3">
        <f t="shared" si="144"/>
        <v>34330</v>
      </c>
      <c r="DT37" s="3">
        <f t="shared" si="144"/>
        <v>34330</v>
      </c>
      <c r="DU37" s="3">
        <f t="shared" si="144"/>
        <v>34330</v>
      </c>
      <c r="DV37" s="3">
        <f>ROUND(((0.01675*($DJ$23-$DJ$22))),0)-SUM(DK37:DU37)</f>
        <v>34332</v>
      </c>
      <c r="DW37" s="11">
        <f t="shared" si="133"/>
        <v>2007510</v>
      </c>
      <c r="EC37" s="72" t="s">
        <v>200</v>
      </c>
      <c r="ED37" s="3">
        <f t="shared" ref="ED37:ED46" si="145">ED36</f>
        <v>0</v>
      </c>
      <c r="EE37" s="31">
        <f t="shared" si="134"/>
        <v>2.8333333333333335E-3</v>
      </c>
      <c r="EF37" s="3">
        <f t="shared" ref="EF37:EF46" si="146">ROUND((ED36*EE37),0)</f>
        <v>0</v>
      </c>
      <c r="EG37" s="3">
        <f t="shared" ref="EG37:EG46" si="147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133"/>
        <v>0</v>
      </c>
      <c r="EC38" s="72" t="s">
        <v>201</v>
      </c>
      <c r="ED38" s="3">
        <f t="shared" si="145"/>
        <v>0</v>
      </c>
      <c r="EE38" s="31">
        <f t="shared" si="134"/>
        <v>2.8333333333333335E-3</v>
      </c>
      <c r="EF38" s="3">
        <f t="shared" si="146"/>
        <v>0</v>
      </c>
      <c r="EG38" s="3">
        <f t="shared" si="147"/>
        <v>0</v>
      </c>
    </row>
    <row r="39" spans="1:140" x14ac:dyDescent="0.25">
      <c r="A39" s="49"/>
      <c r="DW39" s="17"/>
      <c r="EC39" s="72" t="s">
        <v>202</v>
      </c>
      <c r="ED39" s="3">
        <f t="shared" si="145"/>
        <v>0</v>
      </c>
      <c r="EE39" s="31">
        <f t="shared" si="134"/>
        <v>2.8333333333333335E-3</v>
      </c>
      <c r="EF39" s="3">
        <f t="shared" si="146"/>
        <v>0</v>
      </c>
      <c r="EG39" s="3">
        <f t="shared" si="147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148">ROUND(+G28+G29+G33+G34+G35+G36+G37+G38,0)</f>
        <v>5668</v>
      </c>
      <c r="H40" s="3">
        <f t="shared" si="148"/>
        <v>7745</v>
      </c>
      <c r="I40" s="3">
        <f t="shared" si="148"/>
        <v>9171</v>
      </c>
      <c r="J40" s="3">
        <f t="shared" si="148"/>
        <v>9948</v>
      </c>
      <c r="K40" s="3">
        <f t="shared" si="148"/>
        <v>11066</v>
      </c>
      <c r="L40" s="3">
        <f t="shared" si="148"/>
        <v>12535</v>
      </c>
      <c r="M40" s="3">
        <f t="shared" si="148"/>
        <v>14119</v>
      </c>
      <c r="N40" s="3">
        <f t="shared" si="148"/>
        <v>15896</v>
      </c>
      <c r="O40" s="3">
        <f t="shared" si="148"/>
        <v>17426</v>
      </c>
      <c r="P40" s="3">
        <f t="shared" si="148"/>
        <v>19520</v>
      </c>
      <c r="Q40" s="3">
        <f t="shared" si="148"/>
        <v>20556</v>
      </c>
      <c r="R40" s="3">
        <f t="shared" si="148"/>
        <v>21904</v>
      </c>
      <c r="S40" s="3">
        <f t="shared" si="148"/>
        <v>24451</v>
      </c>
      <c r="T40" s="3">
        <f t="shared" si="148"/>
        <v>26466</v>
      </c>
      <c r="U40" s="3">
        <f t="shared" si="148"/>
        <v>28800</v>
      </c>
      <c r="V40" s="3">
        <f t="shared" si="148"/>
        <v>31685</v>
      </c>
      <c r="W40" s="3">
        <f t="shared" si="148"/>
        <v>35430</v>
      </c>
      <c r="X40" s="3">
        <f t="shared" si="148"/>
        <v>37631</v>
      </c>
      <c r="Y40" s="3">
        <f t="shared" si="148"/>
        <v>40183</v>
      </c>
      <c r="Z40" s="3">
        <f t="shared" si="148"/>
        <v>42240</v>
      </c>
      <c r="AA40" s="3">
        <f t="shared" si="148"/>
        <v>43128</v>
      </c>
      <c r="AB40" s="3">
        <f t="shared" si="148"/>
        <v>45091</v>
      </c>
      <c r="AC40" s="3">
        <f t="shared" si="148"/>
        <v>46526</v>
      </c>
      <c r="AD40" s="3">
        <f t="shared" si="148"/>
        <v>47586</v>
      </c>
      <c r="AE40" s="3">
        <f t="shared" si="148"/>
        <v>53405</v>
      </c>
      <c r="AF40" s="3">
        <f t="shared" si="148"/>
        <v>55285</v>
      </c>
      <c r="AG40" s="3">
        <f t="shared" si="148"/>
        <v>57162</v>
      </c>
      <c r="AH40" s="3">
        <f t="shared" si="148"/>
        <v>59037</v>
      </c>
      <c r="AI40" s="3">
        <f t="shared" si="148"/>
        <v>60912</v>
      </c>
      <c r="AJ40" s="3">
        <f t="shared" si="148"/>
        <v>62784</v>
      </c>
      <c r="AK40" s="3">
        <f t="shared" si="148"/>
        <v>64654</v>
      </c>
      <c r="AL40" s="3">
        <f t="shared" si="148"/>
        <v>66522</v>
      </c>
      <c r="AM40" s="3">
        <f t="shared" si="148"/>
        <v>68389</v>
      </c>
      <c r="AN40" s="3">
        <f t="shared" si="148"/>
        <v>70321</v>
      </c>
      <c r="AO40" s="3">
        <f t="shared" si="148"/>
        <v>72250</v>
      </c>
      <c r="AP40" s="3">
        <f t="shared" si="148"/>
        <v>74180</v>
      </c>
      <c r="AQ40" s="3">
        <f t="shared" si="148"/>
        <v>79804</v>
      </c>
      <c r="AR40" s="3">
        <f t="shared" si="148"/>
        <v>82109</v>
      </c>
      <c r="AS40" s="3">
        <f t="shared" si="148"/>
        <v>84412</v>
      </c>
      <c r="AT40" s="3">
        <f t="shared" si="148"/>
        <v>86714</v>
      </c>
      <c r="AU40" s="3">
        <f t="shared" si="148"/>
        <v>89013</v>
      </c>
      <c r="AV40" s="3">
        <f t="shared" si="148"/>
        <v>91309</v>
      </c>
      <c r="AW40" s="3">
        <f t="shared" si="148"/>
        <v>93603</v>
      </c>
      <c r="AX40" s="3">
        <f t="shared" si="148"/>
        <v>95896</v>
      </c>
      <c r="AY40" s="3">
        <f t="shared" si="148"/>
        <v>98185</v>
      </c>
      <c r="AZ40" s="3">
        <f t="shared" si="148"/>
        <v>100550</v>
      </c>
      <c r="BA40" s="3">
        <f t="shared" si="148"/>
        <v>102912</v>
      </c>
      <c r="BB40" s="3">
        <f t="shared" si="148"/>
        <v>105272</v>
      </c>
      <c r="BC40" s="3">
        <f t="shared" si="148"/>
        <v>111887</v>
      </c>
      <c r="BD40" s="3">
        <f t="shared" si="148"/>
        <v>114101</v>
      </c>
      <c r="BE40" s="3">
        <f t="shared" si="148"/>
        <v>116311</v>
      </c>
      <c r="BF40" s="3">
        <f t="shared" si="148"/>
        <v>118518</v>
      </c>
      <c r="BG40" s="3">
        <f t="shared" si="148"/>
        <v>120724</v>
      </c>
      <c r="BH40" s="3">
        <f t="shared" si="148"/>
        <v>122926</v>
      </c>
      <c r="BI40" s="3">
        <f t="shared" si="148"/>
        <v>125126</v>
      </c>
      <c r="BJ40" s="3">
        <f t="shared" si="148"/>
        <v>127322</v>
      </c>
      <c r="BK40" s="3">
        <f t="shared" si="148"/>
        <v>129516</v>
      </c>
      <c r="BL40" s="3">
        <f t="shared" si="148"/>
        <v>131680</v>
      </c>
      <c r="BM40" s="3">
        <f t="shared" si="148"/>
        <v>133840</v>
      </c>
      <c r="BN40" s="3">
        <f t="shared" si="148"/>
        <v>136004</v>
      </c>
      <c r="BO40" s="3">
        <f t="shared" si="148"/>
        <v>142921</v>
      </c>
      <c r="BP40" s="3">
        <f t="shared" si="148"/>
        <v>145051</v>
      </c>
      <c r="BQ40" s="3">
        <f t="shared" si="148"/>
        <v>147178</v>
      </c>
      <c r="BR40" s="3">
        <f t="shared" si="148"/>
        <v>149302</v>
      </c>
      <c r="BS40" s="3">
        <f t="shared" ref="BS40:DU40" si="149">ROUND(+BS28+BS29+BS33+BS34+BS35+BS36+BS37+BS38,0)</f>
        <v>151424</v>
      </c>
      <c r="BT40" s="3">
        <f t="shared" si="149"/>
        <v>153543</v>
      </c>
      <c r="BU40" s="3">
        <f t="shared" si="149"/>
        <v>155660</v>
      </c>
      <c r="BV40" s="3">
        <f t="shared" si="149"/>
        <v>157775</v>
      </c>
      <c r="BW40" s="3">
        <f t="shared" si="149"/>
        <v>159886</v>
      </c>
      <c r="BX40" s="3">
        <f t="shared" si="149"/>
        <v>161990</v>
      </c>
      <c r="BY40" s="3">
        <f t="shared" si="149"/>
        <v>164092</v>
      </c>
      <c r="BZ40" s="3">
        <f t="shared" si="149"/>
        <v>166193</v>
      </c>
      <c r="CA40" s="3">
        <f t="shared" si="149"/>
        <v>172661</v>
      </c>
      <c r="CB40" s="3">
        <f t="shared" si="149"/>
        <v>174610</v>
      </c>
      <c r="CC40" s="3">
        <f t="shared" si="149"/>
        <v>176559</v>
      </c>
      <c r="CD40" s="3">
        <f t="shared" si="149"/>
        <v>178505</v>
      </c>
      <c r="CE40" s="3">
        <f t="shared" si="149"/>
        <v>180449</v>
      </c>
      <c r="CF40" s="3">
        <f t="shared" si="149"/>
        <v>182389</v>
      </c>
      <c r="CG40" s="3">
        <f t="shared" si="149"/>
        <v>184327</v>
      </c>
      <c r="CH40" s="3">
        <f t="shared" si="149"/>
        <v>186263</v>
      </c>
      <c r="CI40" s="3">
        <f t="shared" si="149"/>
        <v>188196</v>
      </c>
      <c r="CJ40" s="3">
        <f t="shared" si="149"/>
        <v>190098</v>
      </c>
      <c r="CK40" s="3">
        <f t="shared" si="149"/>
        <v>191998</v>
      </c>
      <c r="CL40" s="3">
        <f t="shared" si="149"/>
        <v>193894</v>
      </c>
      <c r="CM40" s="3">
        <f t="shared" si="149"/>
        <v>199911</v>
      </c>
      <c r="CN40" s="3">
        <f t="shared" si="149"/>
        <v>201638</v>
      </c>
      <c r="CO40" s="3">
        <f t="shared" si="149"/>
        <v>203361</v>
      </c>
      <c r="CP40" s="3">
        <f t="shared" si="149"/>
        <v>205082</v>
      </c>
      <c r="CQ40" s="3">
        <f t="shared" si="149"/>
        <v>206801</v>
      </c>
      <c r="CR40" s="3">
        <f t="shared" si="149"/>
        <v>208518</v>
      </c>
      <c r="CS40" s="3">
        <f t="shared" si="149"/>
        <v>210232</v>
      </c>
      <c r="CT40" s="3">
        <f t="shared" si="149"/>
        <v>211944</v>
      </c>
      <c r="CU40" s="3">
        <f t="shared" si="149"/>
        <v>213654</v>
      </c>
      <c r="CV40" s="3">
        <f t="shared" si="149"/>
        <v>215328</v>
      </c>
      <c r="CW40" s="3">
        <f t="shared" si="149"/>
        <v>216999</v>
      </c>
      <c r="CX40" s="3">
        <f t="shared" si="149"/>
        <v>218671</v>
      </c>
      <c r="CY40" s="3">
        <f t="shared" si="149"/>
        <v>223867</v>
      </c>
      <c r="CZ40" s="3">
        <f t="shared" si="149"/>
        <v>225094</v>
      </c>
      <c r="DA40" s="3">
        <f t="shared" si="149"/>
        <v>226319</v>
      </c>
      <c r="DB40" s="3">
        <f t="shared" si="149"/>
        <v>227542</v>
      </c>
      <c r="DC40" s="3">
        <f t="shared" si="149"/>
        <v>228762</v>
      </c>
      <c r="DD40" s="3">
        <f t="shared" si="149"/>
        <v>229980</v>
      </c>
      <c r="DE40" s="3">
        <f t="shared" si="149"/>
        <v>231197</v>
      </c>
      <c r="DF40" s="3">
        <f t="shared" si="149"/>
        <v>232411</v>
      </c>
      <c r="DG40" s="3">
        <f t="shared" si="149"/>
        <v>233624</v>
      </c>
      <c r="DH40" s="3">
        <f t="shared" si="149"/>
        <v>234746</v>
      </c>
      <c r="DI40" s="3">
        <f t="shared" si="149"/>
        <v>235866</v>
      </c>
      <c r="DJ40" s="3">
        <f t="shared" si="149"/>
        <v>236983</v>
      </c>
      <c r="DK40" s="3">
        <f t="shared" si="149"/>
        <v>241788</v>
      </c>
      <c r="DL40" s="3">
        <f t="shared" si="149"/>
        <v>244214</v>
      </c>
      <c r="DM40" s="3">
        <f t="shared" si="149"/>
        <v>246639</v>
      </c>
      <c r="DN40" s="3">
        <f t="shared" si="149"/>
        <v>249062</v>
      </c>
      <c r="DO40" s="3">
        <f t="shared" si="149"/>
        <v>251484</v>
      </c>
      <c r="DP40" s="3">
        <f t="shared" si="149"/>
        <v>253905</v>
      </c>
      <c r="DQ40" s="3">
        <f t="shared" si="149"/>
        <v>256324</v>
      </c>
      <c r="DR40" s="3">
        <f t="shared" si="149"/>
        <v>258740</v>
      </c>
      <c r="DS40" s="3">
        <f t="shared" si="149"/>
        <v>261156</v>
      </c>
      <c r="DT40" s="3">
        <f t="shared" si="149"/>
        <v>263834</v>
      </c>
      <c r="DU40" s="3">
        <f t="shared" si="149"/>
        <v>266510</v>
      </c>
      <c r="DV40" s="3">
        <f>ROUND(+DV28+DV29+DV33+DV34+DV35+DV36+DV37+DV38,0)</f>
        <v>269183</v>
      </c>
      <c r="DW40" s="11">
        <f>SUM(G40:DV40)</f>
        <v>16373739</v>
      </c>
      <c r="DX40" s="326"/>
      <c r="DY40" s="326"/>
      <c r="DZ40" s="326"/>
      <c r="EC40" s="72" t="s">
        <v>203</v>
      </c>
      <c r="ED40" s="3">
        <f t="shared" si="145"/>
        <v>0</v>
      </c>
      <c r="EE40" s="31">
        <f t="shared" si="134"/>
        <v>2.8333333333333335E-3</v>
      </c>
      <c r="EF40" s="3">
        <f t="shared" si="146"/>
        <v>0</v>
      </c>
      <c r="EG40" s="3">
        <f t="shared" si="147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150">H40*0</f>
        <v>0</v>
      </c>
      <c r="I41" s="3">
        <f t="shared" si="150"/>
        <v>0</v>
      </c>
      <c r="J41" s="3">
        <f t="shared" si="150"/>
        <v>0</v>
      </c>
      <c r="K41" s="3">
        <f t="shared" si="150"/>
        <v>0</v>
      </c>
      <c r="L41" s="3">
        <f t="shared" si="150"/>
        <v>0</v>
      </c>
      <c r="M41" s="3">
        <f t="shared" si="150"/>
        <v>0</v>
      </c>
      <c r="N41" s="3">
        <f t="shared" si="150"/>
        <v>0</v>
      </c>
      <c r="O41" s="3">
        <f t="shared" si="150"/>
        <v>0</v>
      </c>
      <c r="P41" s="3">
        <f t="shared" si="150"/>
        <v>0</v>
      </c>
      <c r="Q41" s="3">
        <f t="shared" si="150"/>
        <v>0</v>
      </c>
      <c r="R41" s="3">
        <f t="shared" si="150"/>
        <v>0</v>
      </c>
      <c r="S41" s="3">
        <f>S40*0</f>
        <v>0</v>
      </c>
      <c r="T41" s="3">
        <f t="shared" ref="T41:AD41" si="151">T40*0</f>
        <v>0</v>
      </c>
      <c r="U41" s="3">
        <f t="shared" si="151"/>
        <v>0</v>
      </c>
      <c r="V41" s="3">
        <f t="shared" si="151"/>
        <v>0</v>
      </c>
      <c r="W41" s="3">
        <f t="shared" si="151"/>
        <v>0</v>
      </c>
      <c r="X41" s="3">
        <f t="shared" si="151"/>
        <v>0</v>
      </c>
      <c r="Y41" s="3">
        <f t="shared" si="151"/>
        <v>0</v>
      </c>
      <c r="Z41" s="3">
        <f t="shared" si="151"/>
        <v>0</v>
      </c>
      <c r="AA41" s="3">
        <f t="shared" si="151"/>
        <v>0</v>
      </c>
      <c r="AB41" s="3">
        <f t="shared" si="151"/>
        <v>0</v>
      </c>
      <c r="AC41" s="3">
        <f t="shared" si="151"/>
        <v>0</v>
      </c>
      <c r="AD41" s="3">
        <f t="shared" si="151"/>
        <v>0</v>
      </c>
      <c r="AE41" s="3">
        <f>AE40*0</f>
        <v>0</v>
      </c>
      <c r="AF41" s="3">
        <f t="shared" ref="AF41:AP41" si="152">AF40*0</f>
        <v>0</v>
      </c>
      <c r="AG41" s="3">
        <f t="shared" si="152"/>
        <v>0</v>
      </c>
      <c r="AH41" s="3">
        <f t="shared" si="152"/>
        <v>0</v>
      </c>
      <c r="AI41" s="3">
        <f t="shared" si="152"/>
        <v>0</v>
      </c>
      <c r="AJ41" s="3">
        <f t="shared" si="152"/>
        <v>0</v>
      </c>
      <c r="AK41" s="3">
        <f t="shared" si="152"/>
        <v>0</v>
      </c>
      <c r="AL41" s="3">
        <f t="shared" si="152"/>
        <v>0</v>
      </c>
      <c r="AM41" s="3">
        <f t="shared" si="152"/>
        <v>0</v>
      </c>
      <c r="AN41" s="3">
        <f t="shared" si="152"/>
        <v>0</v>
      </c>
      <c r="AO41" s="3">
        <f t="shared" si="152"/>
        <v>0</v>
      </c>
      <c r="AP41" s="3">
        <f t="shared" si="152"/>
        <v>0</v>
      </c>
      <c r="AQ41" s="3">
        <f>AQ40*0</f>
        <v>0</v>
      </c>
      <c r="AR41" s="3">
        <f t="shared" ref="AR41:BB41" si="153">AR40*0</f>
        <v>0</v>
      </c>
      <c r="AS41" s="3">
        <f t="shared" si="153"/>
        <v>0</v>
      </c>
      <c r="AT41" s="3">
        <f t="shared" si="153"/>
        <v>0</v>
      </c>
      <c r="AU41" s="3">
        <f t="shared" si="153"/>
        <v>0</v>
      </c>
      <c r="AV41" s="3">
        <f t="shared" si="153"/>
        <v>0</v>
      </c>
      <c r="AW41" s="3">
        <f t="shared" si="153"/>
        <v>0</v>
      </c>
      <c r="AX41" s="3">
        <f t="shared" si="153"/>
        <v>0</v>
      </c>
      <c r="AY41" s="3">
        <f t="shared" si="153"/>
        <v>0</v>
      </c>
      <c r="AZ41" s="3">
        <f t="shared" si="153"/>
        <v>0</v>
      </c>
      <c r="BA41" s="3">
        <f t="shared" si="153"/>
        <v>0</v>
      </c>
      <c r="BB41" s="3">
        <f t="shared" si="153"/>
        <v>0</v>
      </c>
      <c r="BC41" s="3">
        <f>BC40*0</f>
        <v>0</v>
      </c>
      <c r="BD41" s="3">
        <f t="shared" ref="BD41:BN41" si="154">BD40*0</f>
        <v>0</v>
      </c>
      <c r="BE41" s="3">
        <f t="shared" si="154"/>
        <v>0</v>
      </c>
      <c r="BF41" s="3">
        <f t="shared" si="154"/>
        <v>0</v>
      </c>
      <c r="BG41" s="3">
        <f t="shared" si="154"/>
        <v>0</v>
      </c>
      <c r="BH41" s="3">
        <f t="shared" si="154"/>
        <v>0</v>
      </c>
      <c r="BI41" s="3">
        <f t="shared" si="154"/>
        <v>0</v>
      </c>
      <c r="BJ41" s="3">
        <f t="shared" si="154"/>
        <v>0</v>
      </c>
      <c r="BK41" s="3">
        <f t="shared" si="154"/>
        <v>0</v>
      </c>
      <c r="BL41" s="3">
        <f t="shared" si="154"/>
        <v>0</v>
      </c>
      <c r="BM41" s="3">
        <f t="shared" si="154"/>
        <v>0</v>
      </c>
      <c r="BN41" s="3">
        <f t="shared" si="154"/>
        <v>0</v>
      </c>
      <c r="BO41" s="3">
        <f>BO40*0</f>
        <v>0</v>
      </c>
      <c r="BP41" s="3">
        <f t="shared" ref="BP41:BZ41" si="155">BP40*0</f>
        <v>0</v>
      </c>
      <c r="BQ41" s="3">
        <f t="shared" si="155"/>
        <v>0</v>
      </c>
      <c r="BR41" s="3">
        <f t="shared" si="155"/>
        <v>0</v>
      </c>
      <c r="BS41" s="3">
        <f t="shared" si="155"/>
        <v>0</v>
      </c>
      <c r="BT41" s="3">
        <f t="shared" si="155"/>
        <v>0</v>
      </c>
      <c r="BU41" s="3">
        <f t="shared" si="155"/>
        <v>0</v>
      </c>
      <c r="BV41" s="3">
        <f t="shared" si="155"/>
        <v>0</v>
      </c>
      <c r="BW41" s="3">
        <f t="shared" si="155"/>
        <v>0</v>
      </c>
      <c r="BX41" s="3">
        <f t="shared" si="155"/>
        <v>0</v>
      </c>
      <c r="BY41" s="3">
        <f t="shared" si="155"/>
        <v>0</v>
      </c>
      <c r="BZ41" s="3">
        <f t="shared" si="155"/>
        <v>0</v>
      </c>
      <c r="CA41" s="3">
        <f>CA40*0</f>
        <v>0</v>
      </c>
      <c r="CB41" s="3">
        <f t="shared" ref="CB41:CL41" si="156">CB40*0</f>
        <v>0</v>
      </c>
      <c r="CC41" s="3">
        <f t="shared" si="156"/>
        <v>0</v>
      </c>
      <c r="CD41" s="3">
        <f t="shared" si="156"/>
        <v>0</v>
      </c>
      <c r="CE41" s="3">
        <f t="shared" si="156"/>
        <v>0</v>
      </c>
      <c r="CF41" s="3">
        <f t="shared" si="156"/>
        <v>0</v>
      </c>
      <c r="CG41" s="3">
        <f t="shared" si="156"/>
        <v>0</v>
      </c>
      <c r="CH41" s="3">
        <f t="shared" si="156"/>
        <v>0</v>
      </c>
      <c r="CI41" s="3">
        <f t="shared" si="156"/>
        <v>0</v>
      </c>
      <c r="CJ41" s="3">
        <f t="shared" si="156"/>
        <v>0</v>
      </c>
      <c r="CK41" s="3">
        <f t="shared" si="156"/>
        <v>0</v>
      </c>
      <c r="CL41" s="3">
        <f t="shared" si="156"/>
        <v>0</v>
      </c>
      <c r="CM41" s="3">
        <f>CM40*0</f>
        <v>0</v>
      </c>
      <c r="CN41" s="3">
        <f t="shared" ref="CN41:CX41" si="157">CN40*0</f>
        <v>0</v>
      </c>
      <c r="CO41" s="3">
        <f t="shared" si="157"/>
        <v>0</v>
      </c>
      <c r="CP41" s="3">
        <f t="shared" si="157"/>
        <v>0</v>
      </c>
      <c r="CQ41" s="3">
        <f t="shared" si="157"/>
        <v>0</v>
      </c>
      <c r="CR41" s="3">
        <f t="shared" si="157"/>
        <v>0</v>
      </c>
      <c r="CS41" s="3">
        <f t="shared" si="157"/>
        <v>0</v>
      </c>
      <c r="CT41" s="3">
        <f t="shared" si="157"/>
        <v>0</v>
      </c>
      <c r="CU41" s="3">
        <f t="shared" si="157"/>
        <v>0</v>
      </c>
      <c r="CV41" s="3">
        <f t="shared" si="157"/>
        <v>0</v>
      </c>
      <c r="CW41" s="3">
        <f t="shared" si="157"/>
        <v>0</v>
      </c>
      <c r="CX41" s="3">
        <f t="shared" si="157"/>
        <v>0</v>
      </c>
      <c r="CY41" s="3">
        <f>CY40*0</f>
        <v>0</v>
      </c>
      <c r="CZ41" s="3">
        <f t="shared" ref="CZ41:DJ41" si="158">CZ40*0</f>
        <v>0</v>
      </c>
      <c r="DA41" s="3">
        <f t="shared" si="158"/>
        <v>0</v>
      </c>
      <c r="DB41" s="3">
        <f t="shared" si="158"/>
        <v>0</v>
      </c>
      <c r="DC41" s="3">
        <f t="shared" si="158"/>
        <v>0</v>
      </c>
      <c r="DD41" s="3">
        <f t="shared" si="158"/>
        <v>0</v>
      </c>
      <c r="DE41" s="3">
        <f t="shared" si="158"/>
        <v>0</v>
      </c>
      <c r="DF41" s="3">
        <f t="shared" si="158"/>
        <v>0</v>
      </c>
      <c r="DG41" s="3">
        <f t="shared" si="158"/>
        <v>0</v>
      </c>
      <c r="DH41" s="3">
        <f t="shared" si="158"/>
        <v>0</v>
      </c>
      <c r="DI41" s="3">
        <f t="shared" si="158"/>
        <v>0</v>
      </c>
      <c r="DJ41" s="3">
        <f t="shared" si="158"/>
        <v>0</v>
      </c>
      <c r="DK41" s="3">
        <f>DK40*0</f>
        <v>0</v>
      </c>
      <c r="DL41" s="3">
        <f t="shared" ref="DL41:DV41" si="159">DL40*0</f>
        <v>0</v>
      </c>
      <c r="DM41" s="3">
        <f t="shared" si="159"/>
        <v>0</v>
      </c>
      <c r="DN41" s="3">
        <f t="shared" si="159"/>
        <v>0</v>
      </c>
      <c r="DO41" s="3">
        <f t="shared" si="159"/>
        <v>0</v>
      </c>
      <c r="DP41" s="3">
        <f t="shared" si="159"/>
        <v>0</v>
      </c>
      <c r="DQ41" s="3">
        <f t="shared" si="159"/>
        <v>0</v>
      </c>
      <c r="DR41" s="3">
        <f t="shared" si="159"/>
        <v>0</v>
      </c>
      <c r="DS41" s="3">
        <f t="shared" si="159"/>
        <v>0</v>
      </c>
      <c r="DT41" s="3">
        <f t="shared" si="159"/>
        <v>0</v>
      </c>
      <c r="DU41" s="3">
        <f t="shared" si="159"/>
        <v>0</v>
      </c>
      <c r="DV41" s="3">
        <f t="shared" si="159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145"/>
        <v>0</v>
      </c>
      <c r="EE41" s="31">
        <f t="shared" si="134"/>
        <v>2.8333333333333335E-3</v>
      </c>
      <c r="EF41" s="3">
        <f t="shared" si="146"/>
        <v>0</v>
      </c>
      <c r="EG41" s="3">
        <f t="shared" si="147"/>
        <v>0</v>
      </c>
    </row>
    <row r="42" spans="1:140" x14ac:dyDescent="0.25">
      <c r="A42" s="49"/>
      <c r="B42" s="3" t="s">
        <v>32</v>
      </c>
      <c r="G42" s="3">
        <f>G40-G41</f>
        <v>5668</v>
      </c>
      <c r="H42" s="3">
        <f t="shared" ref="H42:R42" si="160">H40-H41</f>
        <v>7745</v>
      </c>
      <c r="I42" s="3">
        <f t="shared" si="160"/>
        <v>9171</v>
      </c>
      <c r="J42" s="3">
        <f t="shared" si="160"/>
        <v>9948</v>
      </c>
      <c r="K42" s="24">
        <f t="shared" si="160"/>
        <v>11066</v>
      </c>
      <c r="L42" s="3">
        <f t="shared" si="160"/>
        <v>12535</v>
      </c>
      <c r="M42" s="3">
        <f t="shared" si="160"/>
        <v>14119</v>
      </c>
      <c r="N42" s="3">
        <f t="shared" si="160"/>
        <v>15896</v>
      </c>
      <c r="O42" s="3">
        <f t="shared" si="160"/>
        <v>17426</v>
      </c>
      <c r="P42" s="3">
        <f t="shared" si="160"/>
        <v>19520</v>
      </c>
      <c r="Q42" s="3">
        <f t="shared" si="160"/>
        <v>20556</v>
      </c>
      <c r="R42" s="3">
        <f t="shared" si="160"/>
        <v>21904</v>
      </c>
      <c r="S42" s="3">
        <f>S40-S41</f>
        <v>24451</v>
      </c>
      <c r="T42" s="3">
        <f t="shared" ref="T42:AD42" si="161">T40-T41</f>
        <v>26466</v>
      </c>
      <c r="U42" s="3">
        <f t="shared" si="161"/>
        <v>28800</v>
      </c>
      <c r="V42" s="3">
        <f t="shared" si="161"/>
        <v>31685</v>
      </c>
      <c r="W42" s="3">
        <f t="shared" si="161"/>
        <v>35430</v>
      </c>
      <c r="X42" s="3">
        <f t="shared" si="161"/>
        <v>37631</v>
      </c>
      <c r="Y42" s="3">
        <f t="shared" si="161"/>
        <v>40183</v>
      </c>
      <c r="Z42" s="3">
        <f t="shared" si="161"/>
        <v>42240</v>
      </c>
      <c r="AA42" s="3">
        <f t="shared" si="161"/>
        <v>43128</v>
      </c>
      <c r="AB42" s="3">
        <f t="shared" si="161"/>
        <v>45091</v>
      </c>
      <c r="AC42" s="3">
        <f t="shared" si="161"/>
        <v>46526</v>
      </c>
      <c r="AD42" s="3">
        <f t="shared" si="161"/>
        <v>47586</v>
      </c>
      <c r="AE42" s="3">
        <f>AE40-AE41</f>
        <v>53405</v>
      </c>
      <c r="AF42" s="3">
        <f t="shared" ref="AF42:AP42" si="162">AF40-AF41</f>
        <v>55285</v>
      </c>
      <c r="AG42" s="3">
        <f t="shared" si="162"/>
        <v>57162</v>
      </c>
      <c r="AH42" s="3">
        <f t="shared" si="162"/>
        <v>59037</v>
      </c>
      <c r="AI42" s="3">
        <f t="shared" si="162"/>
        <v>60912</v>
      </c>
      <c r="AJ42" s="3">
        <f t="shared" si="162"/>
        <v>62784</v>
      </c>
      <c r="AK42" s="3">
        <f t="shared" si="162"/>
        <v>64654</v>
      </c>
      <c r="AL42" s="3">
        <f t="shared" si="162"/>
        <v>66522</v>
      </c>
      <c r="AM42" s="3">
        <f t="shared" si="162"/>
        <v>68389</v>
      </c>
      <c r="AN42" s="3">
        <f t="shared" si="162"/>
        <v>70321</v>
      </c>
      <c r="AO42" s="3">
        <f t="shared" si="162"/>
        <v>72250</v>
      </c>
      <c r="AP42" s="3">
        <f t="shared" si="162"/>
        <v>74180</v>
      </c>
      <c r="AQ42" s="3">
        <f>AQ40-AQ41</f>
        <v>79804</v>
      </c>
      <c r="AR42" s="3">
        <f t="shared" ref="AR42:BB42" si="163">AR40-AR41</f>
        <v>82109</v>
      </c>
      <c r="AS42" s="3">
        <f t="shared" si="163"/>
        <v>84412</v>
      </c>
      <c r="AT42" s="3">
        <f t="shared" si="163"/>
        <v>86714</v>
      </c>
      <c r="AU42" s="3">
        <f t="shared" si="163"/>
        <v>89013</v>
      </c>
      <c r="AV42" s="3">
        <f t="shared" si="163"/>
        <v>91309</v>
      </c>
      <c r="AW42" s="3">
        <f t="shared" si="163"/>
        <v>93603</v>
      </c>
      <c r="AX42" s="3">
        <f t="shared" si="163"/>
        <v>95896</v>
      </c>
      <c r="AY42" s="3">
        <f t="shared" si="163"/>
        <v>98185</v>
      </c>
      <c r="AZ42" s="3">
        <f t="shared" si="163"/>
        <v>100550</v>
      </c>
      <c r="BA42" s="3">
        <f t="shared" si="163"/>
        <v>102912</v>
      </c>
      <c r="BB42" s="3">
        <f t="shared" si="163"/>
        <v>105272</v>
      </c>
      <c r="BC42" s="3">
        <f>BC40-BC41</f>
        <v>111887</v>
      </c>
      <c r="BD42" s="3">
        <f t="shared" ref="BD42:BN42" si="164">BD40-BD41</f>
        <v>114101</v>
      </c>
      <c r="BE42" s="3">
        <f t="shared" si="164"/>
        <v>116311</v>
      </c>
      <c r="BF42" s="3">
        <f t="shared" si="164"/>
        <v>118518</v>
      </c>
      <c r="BG42" s="3">
        <f t="shared" si="164"/>
        <v>120724</v>
      </c>
      <c r="BH42" s="3">
        <f t="shared" si="164"/>
        <v>122926</v>
      </c>
      <c r="BI42" s="3">
        <f t="shared" si="164"/>
        <v>125126</v>
      </c>
      <c r="BJ42" s="3">
        <f t="shared" si="164"/>
        <v>127322</v>
      </c>
      <c r="BK42" s="3">
        <f t="shared" si="164"/>
        <v>129516</v>
      </c>
      <c r="BL42" s="3">
        <f t="shared" si="164"/>
        <v>131680</v>
      </c>
      <c r="BM42" s="3">
        <f t="shared" si="164"/>
        <v>133840</v>
      </c>
      <c r="BN42" s="3">
        <f t="shared" si="164"/>
        <v>136004</v>
      </c>
      <c r="BO42" s="3">
        <f>BO40-BO41</f>
        <v>142921</v>
      </c>
      <c r="BP42" s="3">
        <f t="shared" ref="BP42:BZ42" si="165">BP40-BP41</f>
        <v>145051</v>
      </c>
      <c r="BQ42" s="3">
        <f t="shared" si="165"/>
        <v>147178</v>
      </c>
      <c r="BR42" s="3">
        <f t="shared" si="165"/>
        <v>149302</v>
      </c>
      <c r="BS42" s="3">
        <f t="shared" si="165"/>
        <v>151424</v>
      </c>
      <c r="BT42" s="3">
        <f t="shared" si="165"/>
        <v>153543</v>
      </c>
      <c r="BU42" s="3">
        <f t="shared" si="165"/>
        <v>155660</v>
      </c>
      <c r="BV42" s="3">
        <f t="shared" si="165"/>
        <v>157775</v>
      </c>
      <c r="BW42" s="3">
        <f t="shared" si="165"/>
        <v>159886</v>
      </c>
      <c r="BX42" s="3">
        <f t="shared" si="165"/>
        <v>161990</v>
      </c>
      <c r="BY42" s="3">
        <f t="shared" si="165"/>
        <v>164092</v>
      </c>
      <c r="BZ42" s="3">
        <f t="shared" si="165"/>
        <v>166193</v>
      </c>
      <c r="CA42" s="3">
        <f>CA40-CA41</f>
        <v>172661</v>
      </c>
      <c r="CB42" s="3">
        <f t="shared" ref="CB42:CL42" si="166">CB40-CB41</f>
        <v>174610</v>
      </c>
      <c r="CC42" s="3">
        <f t="shared" si="166"/>
        <v>176559</v>
      </c>
      <c r="CD42" s="3">
        <f t="shared" si="166"/>
        <v>178505</v>
      </c>
      <c r="CE42" s="3">
        <f t="shared" si="166"/>
        <v>180449</v>
      </c>
      <c r="CF42" s="3">
        <f t="shared" si="166"/>
        <v>182389</v>
      </c>
      <c r="CG42" s="3">
        <f t="shared" si="166"/>
        <v>184327</v>
      </c>
      <c r="CH42" s="3">
        <f t="shared" si="166"/>
        <v>186263</v>
      </c>
      <c r="CI42" s="3">
        <f t="shared" si="166"/>
        <v>188196</v>
      </c>
      <c r="CJ42" s="3">
        <f t="shared" si="166"/>
        <v>190098</v>
      </c>
      <c r="CK42" s="3">
        <f t="shared" si="166"/>
        <v>191998</v>
      </c>
      <c r="CL42" s="3">
        <f t="shared" si="166"/>
        <v>193894</v>
      </c>
      <c r="CM42" s="3">
        <f>CM40-CM41</f>
        <v>199911</v>
      </c>
      <c r="CN42" s="3">
        <f t="shared" ref="CN42:CX42" si="167">CN40-CN41</f>
        <v>201638</v>
      </c>
      <c r="CO42" s="3">
        <f t="shared" si="167"/>
        <v>203361</v>
      </c>
      <c r="CP42" s="3">
        <f t="shared" si="167"/>
        <v>205082</v>
      </c>
      <c r="CQ42" s="3">
        <f t="shared" si="167"/>
        <v>206801</v>
      </c>
      <c r="CR42" s="3">
        <f t="shared" si="167"/>
        <v>208518</v>
      </c>
      <c r="CS42" s="3">
        <f t="shared" si="167"/>
        <v>210232</v>
      </c>
      <c r="CT42" s="3">
        <f t="shared" si="167"/>
        <v>211944</v>
      </c>
      <c r="CU42" s="3">
        <f t="shared" si="167"/>
        <v>213654</v>
      </c>
      <c r="CV42" s="3">
        <f t="shared" si="167"/>
        <v>215328</v>
      </c>
      <c r="CW42" s="3">
        <f t="shared" si="167"/>
        <v>216999</v>
      </c>
      <c r="CX42" s="3">
        <f t="shared" si="167"/>
        <v>218671</v>
      </c>
      <c r="CY42" s="3">
        <f>CY40-CY41</f>
        <v>223867</v>
      </c>
      <c r="CZ42" s="3">
        <f t="shared" ref="CZ42:DJ42" si="168">CZ40-CZ41</f>
        <v>225094</v>
      </c>
      <c r="DA42" s="3">
        <f t="shared" si="168"/>
        <v>226319</v>
      </c>
      <c r="DB42" s="3">
        <f t="shared" si="168"/>
        <v>227542</v>
      </c>
      <c r="DC42" s="3">
        <f t="shared" si="168"/>
        <v>228762</v>
      </c>
      <c r="DD42" s="3">
        <f t="shared" si="168"/>
        <v>229980</v>
      </c>
      <c r="DE42" s="3">
        <f t="shared" si="168"/>
        <v>231197</v>
      </c>
      <c r="DF42" s="3">
        <f t="shared" si="168"/>
        <v>232411</v>
      </c>
      <c r="DG42" s="3">
        <f t="shared" si="168"/>
        <v>233624</v>
      </c>
      <c r="DH42" s="3">
        <f t="shared" si="168"/>
        <v>234746</v>
      </c>
      <c r="DI42" s="3">
        <f t="shared" si="168"/>
        <v>235866</v>
      </c>
      <c r="DJ42" s="3">
        <f t="shared" si="168"/>
        <v>236983</v>
      </c>
      <c r="DK42" s="3">
        <f>DK40-DK41</f>
        <v>241788</v>
      </c>
      <c r="DL42" s="3">
        <f t="shared" ref="DL42:DV42" si="169">DL40-DL41</f>
        <v>244214</v>
      </c>
      <c r="DM42" s="3">
        <f t="shared" si="169"/>
        <v>246639</v>
      </c>
      <c r="DN42" s="3">
        <f t="shared" si="169"/>
        <v>249062</v>
      </c>
      <c r="DO42" s="3">
        <f t="shared" si="169"/>
        <v>251484</v>
      </c>
      <c r="DP42" s="3">
        <f t="shared" si="169"/>
        <v>253905</v>
      </c>
      <c r="DQ42" s="3">
        <f t="shared" si="169"/>
        <v>256324</v>
      </c>
      <c r="DR42" s="3">
        <f t="shared" si="169"/>
        <v>258740</v>
      </c>
      <c r="DS42" s="3">
        <f t="shared" si="169"/>
        <v>261156</v>
      </c>
      <c r="DT42" s="3">
        <f t="shared" si="169"/>
        <v>263834</v>
      </c>
      <c r="DU42" s="3">
        <f t="shared" si="169"/>
        <v>266510</v>
      </c>
      <c r="DV42" s="3">
        <f t="shared" si="169"/>
        <v>269183</v>
      </c>
      <c r="DW42" s="11">
        <f>SUM(G42:DV42)</f>
        <v>16373739</v>
      </c>
      <c r="EC42" s="72" t="s">
        <v>205</v>
      </c>
      <c r="ED42" s="3">
        <f t="shared" si="145"/>
        <v>0</v>
      </c>
      <c r="EE42" s="31">
        <f t="shared" si="134"/>
        <v>2.8333333333333335E-3</v>
      </c>
      <c r="EF42" s="3">
        <f t="shared" si="146"/>
        <v>0</v>
      </c>
      <c r="EG42" s="3">
        <f t="shared" si="147"/>
        <v>0</v>
      </c>
    </row>
    <row r="43" spans="1:140" x14ac:dyDescent="0.25">
      <c r="A43" s="49"/>
      <c r="DW43" s="17"/>
      <c r="EC43" s="72" t="s">
        <v>206</v>
      </c>
      <c r="ED43" s="3">
        <f t="shared" si="145"/>
        <v>0</v>
      </c>
      <c r="EE43" s="31">
        <f t="shared" si="134"/>
        <v>2.8333333333333335E-3</v>
      </c>
      <c r="EF43" s="3">
        <f t="shared" si="146"/>
        <v>0</v>
      </c>
      <c r="EG43" s="3">
        <f t="shared" si="147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$G$44</f>
        <v>0</v>
      </c>
      <c r="T44" s="13">
        <f>$H$44</f>
        <v>0</v>
      </c>
      <c r="U44" s="13">
        <f>$I$44</f>
        <v>0</v>
      </c>
      <c r="V44" s="13">
        <f>$J$44</f>
        <v>0</v>
      </c>
      <c r="W44" s="13">
        <f>$K$44</f>
        <v>0</v>
      </c>
      <c r="X44" s="13">
        <f>$L$44</f>
        <v>0</v>
      </c>
      <c r="Y44" s="13">
        <f>$M$44</f>
        <v>0</v>
      </c>
      <c r="Z44" s="13">
        <f>$N$44</f>
        <v>0</v>
      </c>
      <c r="AA44" s="13">
        <f>$O$44</f>
        <v>0</v>
      </c>
      <c r="AB44" s="13">
        <f>$P$44</f>
        <v>0</v>
      </c>
      <c r="AC44" s="13">
        <f>$Q$44</f>
        <v>0</v>
      </c>
      <c r="AD44" s="13">
        <f>$R$44</f>
        <v>0</v>
      </c>
      <c r="AE44" s="13">
        <f>$G$44</f>
        <v>0</v>
      </c>
      <c r="AF44" s="13">
        <f>$H$44</f>
        <v>0</v>
      </c>
      <c r="AG44" s="13">
        <f>$I$44</f>
        <v>0</v>
      </c>
      <c r="AH44" s="13">
        <f>$J$44</f>
        <v>0</v>
      </c>
      <c r="AI44" s="13">
        <f>$K$44</f>
        <v>0</v>
      </c>
      <c r="AJ44" s="13">
        <f>$L$44</f>
        <v>0</v>
      </c>
      <c r="AK44" s="13">
        <f>$M$44</f>
        <v>0</v>
      </c>
      <c r="AL44" s="13">
        <f>$N$44</f>
        <v>0</v>
      </c>
      <c r="AM44" s="13">
        <f>$O$44</f>
        <v>0</v>
      </c>
      <c r="AN44" s="13">
        <f>$P$44</f>
        <v>0</v>
      </c>
      <c r="AO44" s="13">
        <f>$Q$44</f>
        <v>0</v>
      </c>
      <c r="AP44" s="13">
        <f>$R$44</f>
        <v>0</v>
      </c>
      <c r="AQ44" s="13">
        <f>$G$44</f>
        <v>0</v>
      </c>
      <c r="AR44" s="13">
        <f>$H$44</f>
        <v>0</v>
      </c>
      <c r="AS44" s="13">
        <f>$I$44</f>
        <v>0</v>
      </c>
      <c r="AT44" s="13">
        <f>$J$44</f>
        <v>0</v>
      </c>
      <c r="AU44" s="13">
        <f>$K$44</f>
        <v>0</v>
      </c>
      <c r="AV44" s="13">
        <f>$L$44</f>
        <v>0</v>
      </c>
      <c r="AW44" s="13">
        <f>$M$44</f>
        <v>0</v>
      </c>
      <c r="AX44" s="13">
        <f>$N$44</f>
        <v>0</v>
      </c>
      <c r="AY44" s="13">
        <f>$O$44</f>
        <v>0</v>
      </c>
      <c r="AZ44" s="13">
        <f>$P$44</f>
        <v>0</v>
      </c>
      <c r="BA44" s="13">
        <f>$Q$44</f>
        <v>0</v>
      </c>
      <c r="BB44" s="13">
        <f>$R$44</f>
        <v>0</v>
      </c>
      <c r="BC44" s="13">
        <f>$G$44</f>
        <v>0</v>
      </c>
      <c r="BD44" s="13">
        <f>$H$44</f>
        <v>0</v>
      </c>
      <c r="BE44" s="13">
        <f>$I$44</f>
        <v>0</v>
      </c>
      <c r="BF44" s="13">
        <f>$J$44</f>
        <v>0</v>
      </c>
      <c r="BG44" s="13">
        <f>$K$44</f>
        <v>0</v>
      </c>
      <c r="BH44" s="13">
        <f>$L$44</f>
        <v>0</v>
      </c>
      <c r="BI44" s="13">
        <f>$M$44</f>
        <v>0</v>
      </c>
      <c r="BJ44" s="13">
        <f>$N$44</f>
        <v>0</v>
      </c>
      <c r="BK44" s="13">
        <f>$O$44</f>
        <v>0</v>
      </c>
      <c r="BL44" s="13">
        <f>$P$44</f>
        <v>0</v>
      </c>
      <c r="BM44" s="13">
        <f>$Q$44</f>
        <v>0</v>
      </c>
      <c r="BN44" s="13">
        <f>$R$44</f>
        <v>0</v>
      </c>
      <c r="BO44" s="13">
        <f>$G$44</f>
        <v>0</v>
      </c>
      <c r="BP44" s="13">
        <f>$H$44</f>
        <v>0</v>
      </c>
      <c r="BQ44" s="13">
        <f>$I$44</f>
        <v>0</v>
      </c>
      <c r="BR44" s="13">
        <f>$J$44</f>
        <v>0</v>
      </c>
      <c r="BS44" s="13">
        <f>$K$44</f>
        <v>0</v>
      </c>
      <c r="BT44" s="13">
        <f>$L$44</f>
        <v>0</v>
      </c>
      <c r="BU44" s="13">
        <f>$M$44</f>
        <v>0</v>
      </c>
      <c r="BV44" s="13">
        <f>$N$44</f>
        <v>0</v>
      </c>
      <c r="BW44" s="13">
        <f>$O$44</f>
        <v>0</v>
      </c>
      <c r="BX44" s="13">
        <f>$P$44</f>
        <v>0</v>
      </c>
      <c r="BY44" s="13">
        <f>$Q$44</f>
        <v>0</v>
      </c>
      <c r="BZ44" s="13">
        <f>$R$44</f>
        <v>0</v>
      </c>
      <c r="CA44" s="13">
        <f>$G$44</f>
        <v>0</v>
      </c>
      <c r="CB44" s="13">
        <f>$H$44</f>
        <v>0</v>
      </c>
      <c r="CC44" s="13">
        <f>$I$44</f>
        <v>0</v>
      </c>
      <c r="CD44" s="13">
        <f>$J$44</f>
        <v>0</v>
      </c>
      <c r="CE44" s="13">
        <f>$K$44</f>
        <v>0</v>
      </c>
      <c r="CF44" s="13">
        <f>$L$44</f>
        <v>0</v>
      </c>
      <c r="CG44" s="13">
        <f>$M$44</f>
        <v>0</v>
      </c>
      <c r="CH44" s="13">
        <f>$N$44</f>
        <v>0</v>
      </c>
      <c r="CI44" s="13">
        <f>$O$44</f>
        <v>0</v>
      </c>
      <c r="CJ44" s="13">
        <f>$P$44</f>
        <v>0</v>
      </c>
      <c r="CK44" s="13">
        <f>$Q$44</f>
        <v>0</v>
      </c>
      <c r="CL44" s="13">
        <f>$R$44</f>
        <v>0</v>
      </c>
      <c r="CM44" s="13">
        <f>$G$44</f>
        <v>0</v>
      </c>
      <c r="CN44" s="13">
        <f>$H$44</f>
        <v>0</v>
      </c>
      <c r="CO44" s="13">
        <f>$I$44</f>
        <v>0</v>
      </c>
      <c r="CP44" s="13">
        <f>$J$44</f>
        <v>0</v>
      </c>
      <c r="CQ44" s="13">
        <f>$K$44</f>
        <v>0</v>
      </c>
      <c r="CR44" s="13">
        <f>$L$44</f>
        <v>0</v>
      </c>
      <c r="CS44" s="13">
        <f>$M$44</f>
        <v>0</v>
      </c>
      <c r="CT44" s="13">
        <f>$N$44</f>
        <v>0</v>
      </c>
      <c r="CU44" s="13">
        <f>$O$44</f>
        <v>0</v>
      </c>
      <c r="CV44" s="13">
        <f>$P$44</f>
        <v>0</v>
      </c>
      <c r="CW44" s="13">
        <f>$Q$44</f>
        <v>0</v>
      </c>
      <c r="CX44" s="13">
        <f>$R$44</f>
        <v>0</v>
      </c>
      <c r="CY44" s="13">
        <f>$G$44</f>
        <v>0</v>
      </c>
      <c r="CZ44" s="13">
        <f>$H$44</f>
        <v>0</v>
      </c>
      <c r="DA44" s="13">
        <f>$I$44</f>
        <v>0</v>
      </c>
      <c r="DB44" s="13">
        <f>$J$44</f>
        <v>0</v>
      </c>
      <c r="DC44" s="13">
        <f>$K$44</f>
        <v>0</v>
      </c>
      <c r="DD44" s="13">
        <f>$L$44</f>
        <v>0</v>
      </c>
      <c r="DE44" s="13">
        <f>$M$44</f>
        <v>0</v>
      </c>
      <c r="DF44" s="13">
        <f>$N$44</f>
        <v>0</v>
      </c>
      <c r="DG44" s="13">
        <f>$O$44</f>
        <v>0</v>
      </c>
      <c r="DH44" s="13">
        <f>$P$44</f>
        <v>0</v>
      </c>
      <c r="DI44" s="13">
        <f>$Q$44</f>
        <v>0</v>
      </c>
      <c r="DJ44" s="13">
        <f>$R$44</f>
        <v>0</v>
      </c>
      <c r="DK44" s="13">
        <f>$G$44</f>
        <v>0</v>
      </c>
      <c r="DL44" s="13">
        <f>$H$44</f>
        <v>0</v>
      </c>
      <c r="DM44" s="13">
        <f>$I$44</f>
        <v>0</v>
      </c>
      <c r="DN44" s="13">
        <f>$J$44</f>
        <v>0</v>
      </c>
      <c r="DO44" s="13">
        <f>$K$44</f>
        <v>0</v>
      </c>
      <c r="DP44" s="13">
        <f>$L$44</f>
        <v>0</v>
      </c>
      <c r="DQ44" s="13">
        <f>$M$44</f>
        <v>0</v>
      </c>
      <c r="DR44" s="13">
        <f>$N$44</f>
        <v>0</v>
      </c>
      <c r="DS44" s="13">
        <f>$O$44</f>
        <v>0</v>
      </c>
      <c r="DT44" s="13">
        <f>$P$44</f>
        <v>0</v>
      </c>
      <c r="DU44" s="13">
        <f>$Q$44</f>
        <v>0</v>
      </c>
      <c r="DV44" s="13">
        <f>$R$44</f>
        <v>0</v>
      </c>
      <c r="DW44" s="16"/>
      <c r="EC44" s="72" t="s">
        <v>207</v>
      </c>
      <c r="ED44" s="3">
        <f t="shared" si="145"/>
        <v>0</v>
      </c>
      <c r="EE44" s="31">
        <f t="shared" si="134"/>
        <v>2.8333333333333335E-3</v>
      </c>
      <c r="EF44" s="3">
        <f t="shared" si="146"/>
        <v>0</v>
      </c>
      <c r="EG44" s="3">
        <f t="shared" si="147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0.93244581000000004</v>
      </c>
      <c r="H45" s="13">
        <v>0.93244581000000004</v>
      </c>
      <c r="I45" s="13">
        <v>0.93244581000000004</v>
      </c>
      <c r="J45" s="13">
        <v>0.93244581000000004</v>
      </c>
      <c r="K45" s="13">
        <v>0.93244581000000004</v>
      </c>
      <c r="L45" s="13">
        <v>0.93244581000000004</v>
      </c>
      <c r="M45" s="13">
        <v>0.93244581000000004</v>
      </c>
      <c r="N45" s="13">
        <v>0.93244581000000004</v>
      </c>
      <c r="O45" s="13">
        <v>0.93244581000000004</v>
      </c>
      <c r="P45" s="13">
        <v>0.93244581000000004</v>
      </c>
      <c r="Q45" s="13">
        <v>0.93244581000000004</v>
      </c>
      <c r="R45" s="13">
        <v>0.93244581000000004</v>
      </c>
      <c r="S45" s="13">
        <f>$G$45</f>
        <v>0.93244581000000004</v>
      </c>
      <c r="T45" s="13">
        <f>$H$45</f>
        <v>0.93244581000000004</v>
      </c>
      <c r="U45" s="13">
        <f>$I$45</f>
        <v>0.93244581000000004</v>
      </c>
      <c r="V45" s="13">
        <f>$J$45</f>
        <v>0.93244581000000004</v>
      </c>
      <c r="W45" s="13">
        <f>$K$45</f>
        <v>0.93244581000000004</v>
      </c>
      <c r="X45" s="13">
        <f>$L$45</f>
        <v>0.93244581000000004</v>
      </c>
      <c r="Y45" s="13">
        <f>$M$45</f>
        <v>0.93244581000000004</v>
      </c>
      <c r="Z45" s="13">
        <f>$N$45</f>
        <v>0.93244581000000004</v>
      </c>
      <c r="AA45" s="13">
        <f>$O$45</f>
        <v>0.93244581000000004</v>
      </c>
      <c r="AB45" s="13">
        <f>$P$45</f>
        <v>0.93244581000000004</v>
      </c>
      <c r="AC45" s="13">
        <f>$Q$45</f>
        <v>0.93244581000000004</v>
      </c>
      <c r="AD45" s="13">
        <f>$R$45</f>
        <v>0.93244581000000004</v>
      </c>
      <c r="AE45" s="13">
        <f>$G$45</f>
        <v>0.93244581000000004</v>
      </c>
      <c r="AF45" s="13">
        <f>$H$45</f>
        <v>0.93244581000000004</v>
      </c>
      <c r="AG45" s="13">
        <f>$I$45</f>
        <v>0.93244581000000004</v>
      </c>
      <c r="AH45" s="13">
        <f>$J$45</f>
        <v>0.93244581000000004</v>
      </c>
      <c r="AI45" s="13">
        <f>$K$45</f>
        <v>0.93244581000000004</v>
      </c>
      <c r="AJ45" s="13">
        <f>$L$45</f>
        <v>0.93244581000000004</v>
      </c>
      <c r="AK45" s="13">
        <f>$M$45</f>
        <v>0.93244581000000004</v>
      </c>
      <c r="AL45" s="13">
        <f>$N$45</f>
        <v>0.93244581000000004</v>
      </c>
      <c r="AM45" s="13">
        <f>$O$45</f>
        <v>0.93244581000000004</v>
      </c>
      <c r="AN45" s="13">
        <f>$P$45</f>
        <v>0.93244581000000004</v>
      </c>
      <c r="AO45" s="13">
        <f>$Q$45</f>
        <v>0.93244581000000004</v>
      </c>
      <c r="AP45" s="13">
        <f>$R$45</f>
        <v>0.93244581000000004</v>
      </c>
      <c r="AQ45" s="13">
        <f>$G$45</f>
        <v>0.93244581000000004</v>
      </c>
      <c r="AR45" s="13">
        <f>$H$45</f>
        <v>0.93244581000000004</v>
      </c>
      <c r="AS45" s="13">
        <f>$I$45</f>
        <v>0.93244581000000004</v>
      </c>
      <c r="AT45" s="13">
        <f>$J$45</f>
        <v>0.93244581000000004</v>
      </c>
      <c r="AU45" s="13">
        <f>$K$45</f>
        <v>0.93244581000000004</v>
      </c>
      <c r="AV45" s="13">
        <f>$L$45</f>
        <v>0.93244581000000004</v>
      </c>
      <c r="AW45" s="13">
        <f>$M$45</f>
        <v>0.93244581000000004</v>
      </c>
      <c r="AX45" s="13">
        <f>$N$45</f>
        <v>0.93244581000000004</v>
      </c>
      <c r="AY45" s="13">
        <f>$O$45</f>
        <v>0.93244581000000004</v>
      </c>
      <c r="AZ45" s="13">
        <f>$P$45</f>
        <v>0.93244581000000004</v>
      </c>
      <c r="BA45" s="13">
        <f>$Q$45</f>
        <v>0.93244581000000004</v>
      </c>
      <c r="BB45" s="13">
        <f>$R$45</f>
        <v>0.93244581000000004</v>
      </c>
      <c r="BC45" s="13">
        <f>$G$45</f>
        <v>0.93244581000000004</v>
      </c>
      <c r="BD45" s="13">
        <f>$H$45</f>
        <v>0.93244581000000004</v>
      </c>
      <c r="BE45" s="13">
        <f>$I$45</f>
        <v>0.93244581000000004</v>
      </c>
      <c r="BF45" s="13">
        <f>$J$45</f>
        <v>0.93244581000000004</v>
      </c>
      <c r="BG45" s="13">
        <f>$K$45</f>
        <v>0.93244581000000004</v>
      </c>
      <c r="BH45" s="13">
        <f>$L$45</f>
        <v>0.93244581000000004</v>
      </c>
      <c r="BI45" s="13">
        <f>$M$45</f>
        <v>0.93244581000000004</v>
      </c>
      <c r="BJ45" s="13">
        <f>$N$45</f>
        <v>0.93244581000000004</v>
      </c>
      <c r="BK45" s="13">
        <f>$O$45</f>
        <v>0.93244581000000004</v>
      </c>
      <c r="BL45" s="13">
        <f>$P$45</f>
        <v>0.93244581000000004</v>
      </c>
      <c r="BM45" s="13">
        <f>$Q$45</f>
        <v>0.93244581000000004</v>
      </c>
      <c r="BN45" s="13">
        <f>$R$45</f>
        <v>0.93244581000000004</v>
      </c>
      <c r="BO45" s="13">
        <f>$G$45</f>
        <v>0.93244581000000004</v>
      </c>
      <c r="BP45" s="13">
        <f>$H$45</f>
        <v>0.93244581000000004</v>
      </c>
      <c r="BQ45" s="13">
        <f>$I$45</f>
        <v>0.93244581000000004</v>
      </c>
      <c r="BR45" s="13">
        <f>$J$45</f>
        <v>0.93244581000000004</v>
      </c>
      <c r="BS45" s="13">
        <f>$K$45</f>
        <v>0.93244581000000004</v>
      </c>
      <c r="BT45" s="13">
        <f>$L$45</f>
        <v>0.93244581000000004</v>
      </c>
      <c r="BU45" s="13">
        <f>$M$45</f>
        <v>0.93244581000000004</v>
      </c>
      <c r="BV45" s="13">
        <f>$N$45</f>
        <v>0.93244581000000004</v>
      </c>
      <c r="BW45" s="13">
        <f>$O$45</f>
        <v>0.93244581000000004</v>
      </c>
      <c r="BX45" s="13">
        <f>$P$45</f>
        <v>0.93244581000000004</v>
      </c>
      <c r="BY45" s="13">
        <f>$Q$45</f>
        <v>0.93244581000000004</v>
      </c>
      <c r="BZ45" s="13">
        <f>$R$45</f>
        <v>0.93244581000000004</v>
      </c>
      <c r="CA45" s="13">
        <f>$G$45</f>
        <v>0.93244581000000004</v>
      </c>
      <c r="CB45" s="13">
        <f>$H$45</f>
        <v>0.93244581000000004</v>
      </c>
      <c r="CC45" s="13">
        <f>$I$45</f>
        <v>0.93244581000000004</v>
      </c>
      <c r="CD45" s="13">
        <f>$J$45</f>
        <v>0.93244581000000004</v>
      </c>
      <c r="CE45" s="13">
        <f>$K$45</f>
        <v>0.93244581000000004</v>
      </c>
      <c r="CF45" s="13">
        <f>$L$45</f>
        <v>0.93244581000000004</v>
      </c>
      <c r="CG45" s="13">
        <f>$M$45</f>
        <v>0.93244581000000004</v>
      </c>
      <c r="CH45" s="13">
        <f>$N$45</f>
        <v>0.93244581000000004</v>
      </c>
      <c r="CI45" s="13">
        <f>$O$45</f>
        <v>0.93244581000000004</v>
      </c>
      <c r="CJ45" s="13">
        <f>$P$45</f>
        <v>0.93244581000000004</v>
      </c>
      <c r="CK45" s="13">
        <f>$Q$45</f>
        <v>0.93244581000000004</v>
      </c>
      <c r="CL45" s="13">
        <f>$R$45</f>
        <v>0.93244581000000004</v>
      </c>
      <c r="CM45" s="13">
        <f>$G$45</f>
        <v>0.93244581000000004</v>
      </c>
      <c r="CN45" s="13">
        <f>$H$45</f>
        <v>0.93244581000000004</v>
      </c>
      <c r="CO45" s="13">
        <f>$I$45</f>
        <v>0.93244581000000004</v>
      </c>
      <c r="CP45" s="13">
        <f>$J$45</f>
        <v>0.93244581000000004</v>
      </c>
      <c r="CQ45" s="13">
        <f>$K$45</f>
        <v>0.93244581000000004</v>
      </c>
      <c r="CR45" s="13">
        <f>$L$45</f>
        <v>0.93244581000000004</v>
      </c>
      <c r="CS45" s="13">
        <f>$M$45</f>
        <v>0.93244581000000004</v>
      </c>
      <c r="CT45" s="13">
        <f>$N$45</f>
        <v>0.93244581000000004</v>
      </c>
      <c r="CU45" s="13">
        <f>$O$45</f>
        <v>0.93244581000000004</v>
      </c>
      <c r="CV45" s="13">
        <f>$P$45</f>
        <v>0.93244581000000004</v>
      </c>
      <c r="CW45" s="13">
        <f>$Q$45</f>
        <v>0.93244581000000004</v>
      </c>
      <c r="CX45" s="13">
        <f>$R$45</f>
        <v>0.93244581000000004</v>
      </c>
      <c r="CY45" s="13">
        <f>$G$45</f>
        <v>0.93244581000000004</v>
      </c>
      <c r="CZ45" s="13">
        <f>$H$45</f>
        <v>0.93244581000000004</v>
      </c>
      <c r="DA45" s="13">
        <f>$I$45</f>
        <v>0.93244581000000004</v>
      </c>
      <c r="DB45" s="13">
        <f>$J$45</f>
        <v>0.93244581000000004</v>
      </c>
      <c r="DC45" s="13">
        <f>$K$45</f>
        <v>0.93244581000000004</v>
      </c>
      <c r="DD45" s="13">
        <f>$L$45</f>
        <v>0.93244581000000004</v>
      </c>
      <c r="DE45" s="13">
        <f>$M$45</f>
        <v>0.93244581000000004</v>
      </c>
      <c r="DF45" s="13">
        <f>$N$45</f>
        <v>0.93244581000000004</v>
      </c>
      <c r="DG45" s="13">
        <f>$O$45</f>
        <v>0.93244581000000004</v>
      </c>
      <c r="DH45" s="13">
        <f>$P$45</f>
        <v>0.93244581000000004</v>
      </c>
      <c r="DI45" s="13">
        <f>$Q$45</f>
        <v>0.93244581000000004</v>
      </c>
      <c r="DJ45" s="13">
        <f>$R$45</f>
        <v>0.93244581000000004</v>
      </c>
      <c r="DK45" s="13">
        <f>$G$45</f>
        <v>0.93244581000000004</v>
      </c>
      <c r="DL45" s="13">
        <f>$H$45</f>
        <v>0.93244581000000004</v>
      </c>
      <c r="DM45" s="13">
        <f>$I$45</f>
        <v>0.93244581000000004</v>
      </c>
      <c r="DN45" s="13">
        <f>$J$45</f>
        <v>0.93244581000000004</v>
      </c>
      <c r="DO45" s="13">
        <f>$K$45</f>
        <v>0.93244581000000004</v>
      </c>
      <c r="DP45" s="13">
        <f>$L$45</f>
        <v>0.93244581000000004</v>
      </c>
      <c r="DQ45" s="13">
        <f>$M$45</f>
        <v>0.93244581000000004</v>
      </c>
      <c r="DR45" s="13">
        <f>$N$45</f>
        <v>0.93244581000000004</v>
      </c>
      <c r="DS45" s="13">
        <f>$O$45</f>
        <v>0.93244581000000004</v>
      </c>
      <c r="DT45" s="13">
        <f>$P$45</f>
        <v>0.93244581000000004</v>
      </c>
      <c r="DU45" s="13">
        <f>$Q$45</f>
        <v>0.93244581000000004</v>
      </c>
      <c r="DV45" s="13">
        <f>$R$45</f>
        <v>0.93244581000000004</v>
      </c>
      <c r="DW45" s="16"/>
      <c r="EC45" s="72" t="s">
        <v>208</v>
      </c>
      <c r="ED45" s="3">
        <f t="shared" si="145"/>
        <v>0</v>
      </c>
      <c r="EE45" s="31">
        <f t="shared" si="134"/>
        <v>2.8333333333333335E-3</v>
      </c>
      <c r="EF45" s="3">
        <f t="shared" si="146"/>
        <v>0</v>
      </c>
      <c r="EG45" s="3">
        <f t="shared" si="147"/>
        <v>0</v>
      </c>
    </row>
    <row r="46" spans="1:140" x14ac:dyDescent="0.25">
      <c r="A46" s="49"/>
      <c r="DW46" s="17"/>
      <c r="EC46" s="72" t="s">
        <v>209</v>
      </c>
      <c r="ED46" s="3">
        <f t="shared" si="145"/>
        <v>0</v>
      </c>
      <c r="EE46" s="31">
        <f t="shared" si="134"/>
        <v>2.8333333333333335E-3</v>
      </c>
      <c r="EF46" s="3">
        <f t="shared" si="146"/>
        <v>0</v>
      </c>
      <c r="EG46" s="3">
        <f t="shared" si="147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ROUND((+G41*G44),20)</f>
        <v>0</v>
      </c>
      <c r="H47" s="3">
        <f t="shared" ref="H47:BS47" si="170">ROUND((+H41*H44),20)</f>
        <v>0</v>
      </c>
      <c r="I47" s="3">
        <f t="shared" si="170"/>
        <v>0</v>
      </c>
      <c r="J47" s="3">
        <f t="shared" si="170"/>
        <v>0</v>
      </c>
      <c r="K47" s="3">
        <f t="shared" si="170"/>
        <v>0</v>
      </c>
      <c r="L47" s="3">
        <f t="shared" si="170"/>
        <v>0</v>
      </c>
      <c r="M47" s="3">
        <f t="shared" si="170"/>
        <v>0</v>
      </c>
      <c r="N47" s="3">
        <f t="shared" si="170"/>
        <v>0</v>
      </c>
      <c r="O47" s="3">
        <f t="shared" si="170"/>
        <v>0</v>
      </c>
      <c r="P47" s="3">
        <f t="shared" si="170"/>
        <v>0</v>
      </c>
      <c r="Q47" s="3">
        <f t="shared" si="170"/>
        <v>0</v>
      </c>
      <c r="R47" s="3">
        <f t="shared" si="170"/>
        <v>0</v>
      </c>
      <c r="S47" s="3">
        <f t="shared" si="170"/>
        <v>0</v>
      </c>
      <c r="T47" s="3">
        <f t="shared" si="170"/>
        <v>0</v>
      </c>
      <c r="U47" s="3">
        <f t="shared" si="170"/>
        <v>0</v>
      </c>
      <c r="V47" s="3">
        <f t="shared" si="170"/>
        <v>0</v>
      </c>
      <c r="W47" s="3">
        <f t="shared" si="170"/>
        <v>0</v>
      </c>
      <c r="X47" s="3">
        <f t="shared" si="170"/>
        <v>0</v>
      </c>
      <c r="Y47" s="3">
        <f t="shared" si="170"/>
        <v>0</v>
      </c>
      <c r="Z47" s="3">
        <f t="shared" si="170"/>
        <v>0</v>
      </c>
      <c r="AA47" s="3">
        <f t="shared" si="170"/>
        <v>0</v>
      </c>
      <c r="AB47" s="3">
        <f t="shared" si="170"/>
        <v>0</v>
      </c>
      <c r="AC47" s="3">
        <f t="shared" si="170"/>
        <v>0</v>
      </c>
      <c r="AD47" s="3">
        <f t="shared" si="170"/>
        <v>0</v>
      </c>
      <c r="AE47" s="3">
        <f t="shared" si="170"/>
        <v>0</v>
      </c>
      <c r="AF47" s="3">
        <f t="shared" si="170"/>
        <v>0</v>
      </c>
      <c r="AG47" s="3">
        <f t="shared" si="170"/>
        <v>0</v>
      </c>
      <c r="AH47" s="3">
        <f t="shared" si="170"/>
        <v>0</v>
      </c>
      <c r="AI47" s="3">
        <f t="shared" si="170"/>
        <v>0</v>
      </c>
      <c r="AJ47" s="3">
        <f t="shared" si="170"/>
        <v>0</v>
      </c>
      <c r="AK47" s="3">
        <f t="shared" si="170"/>
        <v>0</v>
      </c>
      <c r="AL47" s="3">
        <f t="shared" si="170"/>
        <v>0</v>
      </c>
      <c r="AM47" s="3">
        <f t="shared" si="170"/>
        <v>0</v>
      </c>
      <c r="AN47" s="3">
        <f t="shared" si="170"/>
        <v>0</v>
      </c>
      <c r="AO47" s="3">
        <f t="shared" si="170"/>
        <v>0</v>
      </c>
      <c r="AP47" s="3">
        <f t="shared" si="170"/>
        <v>0</v>
      </c>
      <c r="AQ47" s="3">
        <f t="shared" si="170"/>
        <v>0</v>
      </c>
      <c r="AR47" s="3">
        <f t="shared" si="170"/>
        <v>0</v>
      </c>
      <c r="AS47" s="3">
        <f t="shared" si="170"/>
        <v>0</v>
      </c>
      <c r="AT47" s="3">
        <f t="shared" si="170"/>
        <v>0</v>
      </c>
      <c r="AU47" s="3">
        <f t="shared" si="170"/>
        <v>0</v>
      </c>
      <c r="AV47" s="3">
        <f t="shared" si="170"/>
        <v>0</v>
      </c>
      <c r="AW47" s="3">
        <f t="shared" si="170"/>
        <v>0</v>
      </c>
      <c r="AX47" s="3">
        <f t="shared" si="170"/>
        <v>0</v>
      </c>
      <c r="AY47" s="3">
        <f t="shared" si="170"/>
        <v>0</v>
      </c>
      <c r="AZ47" s="3">
        <f t="shared" si="170"/>
        <v>0</v>
      </c>
      <c r="BA47" s="3">
        <f t="shared" si="170"/>
        <v>0</v>
      </c>
      <c r="BB47" s="3">
        <f t="shared" si="170"/>
        <v>0</v>
      </c>
      <c r="BC47" s="3">
        <f t="shared" si="170"/>
        <v>0</v>
      </c>
      <c r="BD47" s="3">
        <f t="shared" si="170"/>
        <v>0</v>
      </c>
      <c r="BE47" s="3">
        <f t="shared" si="170"/>
        <v>0</v>
      </c>
      <c r="BF47" s="3">
        <f t="shared" si="170"/>
        <v>0</v>
      </c>
      <c r="BG47" s="3">
        <f t="shared" si="170"/>
        <v>0</v>
      </c>
      <c r="BH47" s="3">
        <f t="shared" si="170"/>
        <v>0</v>
      </c>
      <c r="BI47" s="3">
        <f t="shared" si="170"/>
        <v>0</v>
      </c>
      <c r="BJ47" s="3">
        <f t="shared" si="170"/>
        <v>0</v>
      </c>
      <c r="BK47" s="3">
        <f t="shared" si="170"/>
        <v>0</v>
      </c>
      <c r="BL47" s="3">
        <f t="shared" si="170"/>
        <v>0</v>
      </c>
      <c r="BM47" s="3">
        <f t="shared" si="170"/>
        <v>0</v>
      </c>
      <c r="BN47" s="3">
        <f t="shared" si="170"/>
        <v>0</v>
      </c>
      <c r="BO47" s="3">
        <f t="shared" si="170"/>
        <v>0</v>
      </c>
      <c r="BP47" s="3">
        <f t="shared" si="170"/>
        <v>0</v>
      </c>
      <c r="BQ47" s="3">
        <f t="shared" si="170"/>
        <v>0</v>
      </c>
      <c r="BR47" s="3">
        <f t="shared" si="170"/>
        <v>0</v>
      </c>
      <c r="BS47" s="3">
        <f t="shared" si="170"/>
        <v>0</v>
      </c>
      <c r="BT47" s="3">
        <f t="shared" ref="BT47:DV47" si="171">ROUND((+BT41*BT44),20)</f>
        <v>0</v>
      </c>
      <c r="BU47" s="3">
        <f t="shared" si="171"/>
        <v>0</v>
      </c>
      <c r="BV47" s="3">
        <f t="shared" si="171"/>
        <v>0</v>
      </c>
      <c r="BW47" s="3">
        <f t="shared" si="171"/>
        <v>0</v>
      </c>
      <c r="BX47" s="3">
        <f t="shared" si="171"/>
        <v>0</v>
      </c>
      <c r="BY47" s="3">
        <f t="shared" si="171"/>
        <v>0</v>
      </c>
      <c r="BZ47" s="3">
        <f t="shared" si="171"/>
        <v>0</v>
      </c>
      <c r="CA47" s="3">
        <f t="shared" si="171"/>
        <v>0</v>
      </c>
      <c r="CB47" s="3">
        <f t="shared" si="171"/>
        <v>0</v>
      </c>
      <c r="CC47" s="3">
        <f t="shared" si="171"/>
        <v>0</v>
      </c>
      <c r="CD47" s="3">
        <f t="shared" si="171"/>
        <v>0</v>
      </c>
      <c r="CE47" s="3">
        <f t="shared" si="171"/>
        <v>0</v>
      </c>
      <c r="CF47" s="3">
        <f t="shared" si="171"/>
        <v>0</v>
      </c>
      <c r="CG47" s="3">
        <f t="shared" si="171"/>
        <v>0</v>
      </c>
      <c r="CH47" s="3">
        <f t="shared" si="171"/>
        <v>0</v>
      </c>
      <c r="CI47" s="3">
        <f t="shared" si="171"/>
        <v>0</v>
      </c>
      <c r="CJ47" s="3">
        <f t="shared" si="171"/>
        <v>0</v>
      </c>
      <c r="CK47" s="3">
        <f t="shared" si="171"/>
        <v>0</v>
      </c>
      <c r="CL47" s="3">
        <f t="shared" si="171"/>
        <v>0</v>
      </c>
      <c r="CM47" s="3">
        <f t="shared" si="171"/>
        <v>0</v>
      </c>
      <c r="CN47" s="3">
        <f t="shared" si="171"/>
        <v>0</v>
      </c>
      <c r="CO47" s="3">
        <f t="shared" si="171"/>
        <v>0</v>
      </c>
      <c r="CP47" s="3">
        <f t="shared" si="171"/>
        <v>0</v>
      </c>
      <c r="CQ47" s="3">
        <f t="shared" si="171"/>
        <v>0</v>
      </c>
      <c r="CR47" s="3">
        <f t="shared" si="171"/>
        <v>0</v>
      </c>
      <c r="CS47" s="3">
        <f t="shared" si="171"/>
        <v>0</v>
      </c>
      <c r="CT47" s="3">
        <f t="shared" si="171"/>
        <v>0</v>
      </c>
      <c r="CU47" s="3">
        <f t="shared" si="171"/>
        <v>0</v>
      </c>
      <c r="CV47" s="3">
        <f t="shared" si="171"/>
        <v>0</v>
      </c>
      <c r="CW47" s="3">
        <f t="shared" si="171"/>
        <v>0</v>
      </c>
      <c r="CX47" s="3">
        <f t="shared" si="171"/>
        <v>0</v>
      </c>
      <c r="CY47" s="3">
        <f t="shared" si="171"/>
        <v>0</v>
      </c>
      <c r="CZ47" s="3">
        <f t="shared" si="171"/>
        <v>0</v>
      </c>
      <c r="DA47" s="3">
        <f t="shared" si="171"/>
        <v>0</v>
      </c>
      <c r="DB47" s="3">
        <f t="shared" si="171"/>
        <v>0</v>
      </c>
      <c r="DC47" s="3">
        <f t="shared" si="171"/>
        <v>0</v>
      </c>
      <c r="DD47" s="3">
        <f t="shared" si="171"/>
        <v>0</v>
      </c>
      <c r="DE47" s="3">
        <f t="shared" si="171"/>
        <v>0</v>
      </c>
      <c r="DF47" s="3">
        <f t="shared" si="171"/>
        <v>0</v>
      </c>
      <c r="DG47" s="3">
        <f t="shared" si="171"/>
        <v>0</v>
      </c>
      <c r="DH47" s="3">
        <f t="shared" si="171"/>
        <v>0</v>
      </c>
      <c r="DI47" s="3">
        <f t="shared" si="171"/>
        <v>0</v>
      </c>
      <c r="DJ47" s="3">
        <f t="shared" si="171"/>
        <v>0</v>
      </c>
      <c r="DK47" s="3">
        <f t="shared" si="171"/>
        <v>0</v>
      </c>
      <c r="DL47" s="3">
        <f t="shared" si="171"/>
        <v>0</v>
      </c>
      <c r="DM47" s="3">
        <f t="shared" si="171"/>
        <v>0</v>
      </c>
      <c r="DN47" s="3">
        <f t="shared" si="171"/>
        <v>0</v>
      </c>
      <c r="DO47" s="3">
        <f t="shared" si="171"/>
        <v>0</v>
      </c>
      <c r="DP47" s="3">
        <f t="shared" si="171"/>
        <v>0</v>
      </c>
      <c r="DQ47" s="3">
        <f t="shared" si="171"/>
        <v>0</v>
      </c>
      <c r="DR47" s="3">
        <f t="shared" si="171"/>
        <v>0</v>
      </c>
      <c r="DS47" s="3">
        <f t="shared" si="171"/>
        <v>0</v>
      </c>
      <c r="DT47" s="3">
        <f t="shared" si="171"/>
        <v>0</v>
      </c>
      <c r="DU47" s="3">
        <f t="shared" si="171"/>
        <v>0</v>
      </c>
      <c r="DV47" s="3">
        <f t="shared" si="171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5285.1</v>
      </c>
      <c r="H48" s="12">
        <f t="shared" ref="H48:BS48" si="172">ROUND((+H42*H45),2)</f>
        <v>7221.79</v>
      </c>
      <c r="I48" s="12">
        <f t="shared" si="172"/>
        <v>8551.4599999999991</v>
      </c>
      <c r="J48" s="12">
        <f t="shared" si="172"/>
        <v>9275.9699999999993</v>
      </c>
      <c r="K48" s="12">
        <f t="shared" si="172"/>
        <v>10318.450000000001</v>
      </c>
      <c r="L48" s="12">
        <f t="shared" si="172"/>
        <v>11688.21</v>
      </c>
      <c r="M48" s="12">
        <f t="shared" si="172"/>
        <v>13165.2</v>
      </c>
      <c r="N48" s="12">
        <f t="shared" si="172"/>
        <v>14822.16</v>
      </c>
      <c r="O48" s="12">
        <f t="shared" si="172"/>
        <v>16248.8</v>
      </c>
      <c r="P48" s="12">
        <f t="shared" si="172"/>
        <v>18201.34</v>
      </c>
      <c r="Q48" s="12">
        <f t="shared" si="172"/>
        <v>19167.36</v>
      </c>
      <c r="R48" s="12">
        <f t="shared" si="172"/>
        <v>20424.29</v>
      </c>
      <c r="S48" s="12">
        <f t="shared" si="172"/>
        <v>22799.23</v>
      </c>
      <c r="T48" s="12">
        <f t="shared" si="172"/>
        <v>24678.11</v>
      </c>
      <c r="U48" s="12">
        <f t="shared" si="172"/>
        <v>26854.44</v>
      </c>
      <c r="V48" s="12">
        <f t="shared" si="172"/>
        <v>29544.55</v>
      </c>
      <c r="W48" s="12">
        <f t="shared" si="172"/>
        <v>33036.559999999998</v>
      </c>
      <c r="X48" s="12">
        <f t="shared" si="172"/>
        <v>35088.870000000003</v>
      </c>
      <c r="Y48" s="12">
        <f t="shared" si="172"/>
        <v>37468.47</v>
      </c>
      <c r="Z48" s="12">
        <f t="shared" si="172"/>
        <v>39386.51</v>
      </c>
      <c r="AA48" s="12">
        <f t="shared" si="172"/>
        <v>40214.519999999997</v>
      </c>
      <c r="AB48" s="12">
        <f t="shared" si="172"/>
        <v>42044.91</v>
      </c>
      <c r="AC48" s="12">
        <f t="shared" si="172"/>
        <v>43382.97</v>
      </c>
      <c r="AD48" s="12">
        <f t="shared" si="172"/>
        <v>44371.37</v>
      </c>
      <c r="AE48" s="12">
        <f t="shared" si="172"/>
        <v>49797.27</v>
      </c>
      <c r="AF48" s="12">
        <f t="shared" si="172"/>
        <v>51550.27</v>
      </c>
      <c r="AG48" s="12">
        <f t="shared" si="172"/>
        <v>53300.47</v>
      </c>
      <c r="AH48" s="12">
        <f t="shared" si="172"/>
        <v>55048.800000000003</v>
      </c>
      <c r="AI48" s="12">
        <f t="shared" si="172"/>
        <v>56797.14</v>
      </c>
      <c r="AJ48" s="12">
        <f t="shared" si="172"/>
        <v>58542.68</v>
      </c>
      <c r="AK48" s="12">
        <f t="shared" si="172"/>
        <v>60286.35</v>
      </c>
      <c r="AL48" s="12">
        <f t="shared" si="172"/>
        <v>62028.160000000003</v>
      </c>
      <c r="AM48" s="12">
        <f t="shared" si="172"/>
        <v>63769.04</v>
      </c>
      <c r="AN48" s="12">
        <f t="shared" si="172"/>
        <v>65570.52</v>
      </c>
      <c r="AO48" s="12">
        <f t="shared" si="172"/>
        <v>67369.210000000006</v>
      </c>
      <c r="AP48" s="12">
        <f t="shared" si="172"/>
        <v>69168.83</v>
      </c>
      <c r="AQ48" s="12">
        <f t="shared" si="172"/>
        <v>74412.91</v>
      </c>
      <c r="AR48" s="12">
        <f t="shared" si="172"/>
        <v>76562.19</v>
      </c>
      <c r="AS48" s="12">
        <f t="shared" si="172"/>
        <v>78709.62</v>
      </c>
      <c r="AT48" s="12">
        <f t="shared" si="172"/>
        <v>80856.11</v>
      </c>
      <c r="AU48" s="12">
        <f t="shared" si="172"/>
        <v>82999.8</v>
      </c>
      <c r="AV48" s="12">
        <f t="shared" si="172"/>
        <v>85140.69</v>
      </c>
      <c r="AW48" s="12">
        <f t="shared" si="172"/>
        <v>87279.73</v>
      </c>
      <c r="AX48" s="12">
        <f t="shared" si="172"/>
        <v>89417.82</v>
      </c>
      <c r="AY48" s="12">
        <f t="shared" si="172"/>
        <v>91552.19</v>
      </c>
      <c r="AZ48" s="12">
        <f t="shared" si="172"/>
        <v>93757.43</v>
      </c>
      <c r="BA48" s="12">
        <f t="shared" si="172"/>
        <v>95959.86</v>
      </c>
      <c r="BB48" s="12">
        <f t="shared" si="172"/>
        <v>98160.44</v>
      </c>
      <c r="BC48" s="12">
        <f t="shared" si="172"/>
        <v>104328.56</v>
      </c>
      <c r="BD48" s="12">
        <f t="shared" si="172"/>
        <v>106393</v>
      </c>
      <c r="BE48" s="12">
        <f t="shared" si="172"/>
        <v>108453.7</v>
      </c>
      <c r="BF48" s="12">
        <f t="shared" si="172"/>
        <v>110511.61</v>
      </c>
      <c r="BG48" s="12">
        <f t="shared" si="172"/>
        <v>112568.59</v>
      </c>
      <c r="BH48" s="12">
        <f t="shared" si="172"/>
        <v>114621.83</v>
      </c>
      <c r="BI48" s="12">
        <f t="shared" si="172"/>
        <v>116673.21</v>
      </c>
      <c r="BJ48" s="12">
        <f t="shared" si="172"/>
        <v>118720.87</v>
      </c>
      <c r="BK48" s="12">
        <f t="shared" si="172"/>
        <v>120766.65</v>
      </c>
      <c r="BL48" s="12">
        <f t="shared" si="172"/>
        <v>122784.46</v>
      </c>
      <c r="BM48" s="12">
        <f t="shared" si="172"/>
        <v>124798.55</v>
      </c>
      <c r="BN48" s="12">
        <f t="shared" si="172"/>
        <v>126816.36</v>
      </c>
      <c r="BO48" s="12">
        <f t="shared" si="172"/>
        <v>133266.09</v>
      </c>
      <c r="BP48" s="12">
        <f t="shared" si="172"/>
        <v>135252.20000000001</v>
      </c>
      <c r="BQ48" s="12">
        <f t="shared" si="172"/>
        <v>137235.51</v>
      </c>
      <c r="BR48" s="12">
        <f t="shared" si="172"/>
        <v>139216.01999999999</v>
      </c>
      <c r="BS48" s="12">
        <f t="shared" si="172"/>
        <v>141194.67000000001</v>
      </c>
      <c r="BT48" s="12">
        <f t="shared" ref="BT48:DV48" si="173">ROUND((+BT42*BT45),2)</f>
        <v>143170.53</v>
      </c>
      <c r="BU48" s="12">
        <f t="shared" si="173"/>
        <v>145144.51</v>
      </c>
      <c r="BV48" s="12">
        <f t="shared" si="173"/>
        <v>147116.64000000001</v>
      </c>
      <c r="BW48" s="12">
        <f t="shared" si="173"/>
        <v>149085.03</v>
      </c>
      <c r="BX48" s="12">
        <f t="shared" si="173"/>
        <v>151046.9</v>
      </c>
      <c r="BY48" s="12">
        <f t="shared" si="173"/>
        <v>153006.9</v>
      </c>
      <c r="BZ48" s="12">
        <f t="shared" si="173"/>
        <v>154965.97</v>
      </c>
      <c r="CA48" s="12">
        <f t="shared" si="173"/>
        <v>160997.03</v>
      </c>
      <c r="CB48" s="12">
        <f t="shared" si="173"/>
        <v>162814.35999999999</v>
      </c>
      <c r="CC48" s="12">
        <f t="shared" si="173"/>
        <v>164631.70000000001</v>
      </c>
      <c r="CD48" s="12">
        <f t="shared" si="173"/>
        <v>166446.24</v>
      </c>
      <c r="CE48" s="12">
        <f t="shared" si="173"/>
        <v>168258.91</v>
      </c>
      <c r="CF48" s="12">
        <f t="shared" si="173"/>
        <v>170067.86</v>
      </c>
      <c r="CG48" s="12">
        <f t="shared" si="173"/>
        <v>171874.94</v>
      </c>
      <c r="CH48" s="12">
        <f t="shared" si="173"/>
        <v>173680.15</v>
      </c>
      <c r="CI48" s="12">
        <f t="shared" si="173"/>
        <v>175482.57</v>
      </c>
      <c r="CJ48" s="12">
        <f t="shared" si="173"/>
        <v>177256.08</v>
      </c>
      <c r="CK48" s="12">
        <f t="shared" si="173"/>
        <v>179027.73</v>
      </c>
      <c r="CL48" s="12">
        <f t="shared" si="173"/>
        <v>180795.65</v>
      </c>
      <c r="CM48" s="12">
        <f t="shared" si="173"/>
        <v>186406.17</v>
      </c>
      <c r="CN48" s="12">
        <f t="shared" si="173"/>
        <v>188016.51</v>
      </c>
      <c r="CO48" s="12">
        <f t="shared" si="173"/>
        <v>189623.11</v>
      </c>
      <c r="CP48" s="12">
        <f t="shared" si="173"/>
        <v>191227.85</v>
      </c>
      <c r="CQ48" s="12">
        <f t="shared" si="173"/>
        <v>192830.73</v>
      </c>
      <c r="CR48" s="12">
        <f t="shared" si="173"/>
        <v>194431.74</v>
      </c>
      <c r="CS48" s="12">
        <f t="shared" si="173"/>
        <v>196029.95</v>
      </c>
      <c r="CT48" s="12">
        <f t="shared" si="173"/>
        <v>197626.29</v>
      </c>
      <c r="CU48" s="12">
        <f t="shared" si="173"/>
        <v>199220.78</v>
      </c>
      <c r="CV48" s="12">
        <f t="shared" si="173"/>
        <v>200781.69</v>
      </c>
      <c r="CW48" s="12">
        <f t="shared" si="173"/>
        <v>202339.81</v>
      </c>
      <c r="CX48" s="12">
        <f t="shared" si="173"/>
        <v>203898.86</v>
      </c>
      <c r="CY48" s="12">
        <f t="shared" si="173"/>
        <v>208743.85</v>
      </c>
      <c r="CZ48" s="12">
        <f t="shared" si="173"/>
        <v>209887.96</v>
      </c>
      <c r="DA48" s="12">
        <f t="shared" si="173"/>
        <v>211030.2</v>
      </c>
      <c r="DB48" s="12">
        <f t="shared" si="173"/>
        <v>212170.58</v>
      </c>
      <c r="DC48" s="12">
        <f t="shared" si="173"/>
        <v>213308.17</v>
      </c>
      <c r="DD48" s="12">
        <f t="shared" si="173"/>
        <v>214443.89</v>
      </c>
      <c r="DE48" s="12">
        <f t="shared" si="173"/>
        <v>215578.67</v>
      </c>
      <c r="DF48" s="12">
        <f t="shared" si="173"/>
        <v>216710.66</v>
      </c>
      <c r="DG48" s="12">
        <f t="shared" si="173"/>
        <v>217841.72</v>
      </c>
      <c r="DH48" s="12">
        <f t="shared" si="173"/>
        <v>218887.92</v>
      </c>
      <c r="DI48" s="12">
        <f t="shared" si="173"/>
        <v>219932.26</v>
      </c>
      <c r="DJ48" s="12">
        <f t="shared" si="173"/>
        <v>220973.81</v>
      </c>
      <c r="DK48" s="12">
        <f t="shared" si="173"/>
        <v>225454.21</v>
      </c>
      <c r="DL48" s="12">
        <f t="shared" si="173"/>
        <v>227716.32</v>
      </c>
      <c r="DM48" s="12">
        <f t="shared" si="173"/>
        <v>229977.5</v>
      </c>
      <c r="DN48" s="12">
        <f t="shared" si="173"/>
        <v>232236.82</v>
      </c>
      <c r="DO48" s="12">
        <f t="shared" si="173"/>
        <v>234495.2</v>
      </c>
      <c r="DP48" s="12">
        <f t="shared" si="173"/>
        <v>236752.65</v>
      </c>
      <c r="DQ48" s="12">
        <f t="shared" si="173"/>
        <v>239008.24</v>
      </c>
      <c r="DR48" s="12">
        <f t="shared" si="173"/>
        <v>241261.03</v>
      </c>
      <c r="DS48" s="12">
        <f t="shared" si="173"/>
        <v>243513.82</v>
      </c>
      <c r="DT48" s="12">
        <f t="shared" si="173"/>
        <v>246010.91</v>
      </c>
      <c r="DU48" s="12">
        <f t="shared" si="173"/>
        <v>248506.13</v>
      </c>
      <c r="DV48" s="12">
        <f t="shared" si="173"/>
        <v>250998.56</v>
      </c>
      <c r="DW48" s="12">
        <f>SUM(G48:DV48)</f>
        <v>15267624.320000004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5285.1</v>
      </c>
      <c r="H49" s="38">
        <f t="shared" ref="H49:R49" si="174">H47+H48</f>
        <v>7221.79</v>
      </c>
      <c r="I49" s="38">
        <f t="shared" si="174"/>
        <v>8551.4599999999991</v>
      </c>
      <c r="J49" s="38">
        <f t="shared" si="174"/>
        <v>9275.9699999999993</v>
      </c>
      <c r="K49" s="38">
        <f t="shared" si="174"/>
        <v>10318.450000000001</v>
      </c>
      <c r="L49" s="38">
        <f t="shared" si="174"/>
        <v>11688.21</v>
      </c>
      <c r="M49" s="38">
        <f t="shared" si="174"/>
        <v>13165.2</v>
      </c>
      <c r="N49" s="38">
        <f t="shared" si="174"/>
        <v>14822.16</v>
      </c>
      <c r="O49" s="38">
        <f t="shared" si="174"/>
        <v>16248.8</v>
      </c>
      <c r="P49" s="38">
        <f t="shared" si="174"/>
        <v>18201.34</v>
      </c>
      <c r="Q49" s="38">
        <f t="shared" si="174"/>
        <v>19167.36</v>
      </c>
      <c r="R49" s="38">
        <f t="shared" si="174"/>
        <v>20424.29</v>
      </c>
      <c r="S49" s="38">
        <f t="shared" ref="S49:BN49" si="175">S47+S48</f>
        <v>22799.23</v>
      </c>
      <c r="T49" s="38">
        <f t="shared" si="175"/>
        <v>24678.11</v>
      </c>
      <c r="U49" s="38">
        <f t="shared" si="175"/>
        <v>26854.44</v>
      </c>
      <c r="V49" s="38">
        <f t="shared" si="175"/>
        <v>29544.55</v>
      </c>
      <c r="W49" s="38">
        <f t="shared" si="175"/>
        <v>33036.559999999998</v>
      </c>
      <c r="X49" s="38">
        <f t="shared" si="175"/>
        <v>35088.870000000003</v>
      </c>
      <c r="Y49" s="38">
        <f t="shared" si="175"/>
        <v>37468.47</v>
      </c>
      <c r="Z49" s="38">
        <f t="shared" si="175"/>
        <v>39386.51</v>
      </c>
      <c r="AA49" s="38">
        <f t="shared" si="175"/>
        <v>40214.519999999997</v>
      </c>
      <c r="AB49" s="38">
        <f t="shared" si="175"/>
        <v>42044.91</v>
      </c>
      <c r="AC49" s="38">
        <f t="shared" si="175"/>
        <v>43382.97</v>
      </c>
      <c r="AD49" s="38">
        <f t="shared" si="175"/>
        <v>44371.37</v>
      </c>
      <c r="AE49" s="38">
        <f t="shared" si="175"/>
        <v>49797.27</v>
      </c>
      <c r="AF49" s="38">
        <f t="shared" si="175"/>
        <v>51550.27</v>
      </c>
      <c r="AG49" s="38">
        <f t="shared" si="175"/>
        <v>53300.47</v>
      </c>
      <c r="AH49" s="38">
        <f t="shared" si="175"/>
        <v>55048.800000000003</v>
      </c>
      <c r="AI49" s="38">
        <f t="shared" si="175"/>
        <v>56797.14</v>
      </c>
      <c r="AJ49" s="38">
        <f t="shared" si="175"/>
        <v>58542.68</v>
      </c>
      <c r="AK49" s="38">
        <f t="shared" si="175"/>
        <v>60286.35</v>
      </c>
      <c r="AL49" s="38">
        <f t="shared" si="175"/>
        <v>62028.160000000003</v>
      </c>
      <c r="AM49" s="38">
        <f t="shared" si="175"/>
        <v>63769.04</v>
      </c>
      <c r="AN49" s="38">
        <f t="shared" si="175"/>
        <v>65570.52</v>
      </c>
      <c r="AO49" s="38">
        <f t="shared" si="175"/>
        <v>67369.210000000006</v>
      </c>
      <c r="AP49" s="38">
        <f t="shared" si="175"/>
        <v>69168.83</v>
      </c>
      <c r="AQ49" s="38">
        <f t="shared" si="175"/>
        <v>74412.91</v>
      </c>
      <c r="AR49" s="38">
        <f t="shared" si="175"/>
        <v>76562.19</v>
      </c>
      <c r="AS49" s="38">
        <f t="shared" si="175"/>
        <v>78709.62</v>
      </c>
      <c r="AT49" s="38">
        <f t="shared" si="175"/>
        <v>80856.11</v>
      </c>
      <c r="AU49" s="38">
        <f t="shared" si="175"/>
        <v>82999.8</v>
      </c>
      <c r="AV49" s="38">
        <f t="shared" si="175"/>
        <v>85140.69</v>
      </c>
      <c r="AW49" s="38">
        <f t="shared" si="175"/>
        <v>87279.73</v>
      </c>
      <c r="AX49" s="38">
        <f t="shared" si="175"/>
        <v>89417.82</v>
      </c>
      <c r="AY49" s="38">
        <f t="shared" si="175"/>
        <v>91552.19</v>
      </c>
      <c r="AZ49" s="38">
        <f t="shared" si="175"/>
        <v>93757.43</v>
      </c>
      <c r="BA49" s="38">
        <f t="shared" si="175"/>
        <v>95959.86</v>
      </c>
      <c r="BB49" s="38">
        <f t="shared" si="175"/>
        <v>98160.44</v>
      </c>
      <c r="BC49" s="38">
        <f t="shared" si="175"/>
        <v>104328.56</v>
      </c>
      <c r="BD49" s="38">
        <f t="shared" si="175"/>
        <v>106393</v>
      </c>
      <c r="BE49" s="38">
        <f t="shared" si="175"/>
        <v>108453.7</v>
      </c>
      <c r="BF49" s="38">
        <f t="shared" si="175"/>
        <v>110511.61</v>
      </c>
      <c r="BG49" s="38">
        <f t="shared" si="175"/>
        <v>112568.59</v>
      </c>
      <c r="BH49" s="38">
        <f t="shared" si="175"/>
        <v>114621.83</v>
      </c>
      <c r="BI49" s="38">
        <f t="shared" si="175"/>
        <v>116673.21</v>
      </c>
      <c r="BJ49" s="38">
        <f t="shared" si="175"/>
        <v>118720.87</v>
      </c>
      <c r="BK49" s="38">
        <f t="shared" si="175"/>
        <v>120766.65</v>
      </c>
      <c r="BL49" s="38">
        <f t="shared" si="175"/>
        <v>122784.46</v>
      </c>
      <c r="BM49" s="38">
        <f t="shared" si="175"/>
        <v>124798.55</v>
      </c>
      <c r="BN49" s="38">
        <f t="shared" si="175"/>
        <v>126816.36</v>
      </c>
      <c r="BO49" s="38">
        <f>BO47+BO48</f>
        <v>133266.09</v>
      </c>
      <c r="BP49" s="38">
        <f t="shared" ref="BP49:DV49" si="176">BP47+BP48</f>
        <v>135252.20000000001</v>
      </c>
      <c r="BQ49" s="38">
        <f t="shared" si="176"/>
        <v>137235.51</v>
      </c>
      <c r="BR49" s="38">
        <f t="shared" si="176"/>
        <v>139216.01999999999</v>
      </c>
      <c r="BS49" s="38">
        <f t="shared" si="176"/>
        <v>141194.67000000001</v>
      </c>
      <c r="BT49" s="38">
        <f t="shared" si="176"/>
        <v>143170.53</v>
      </c>
      <c r="BU49" s="38">
        <f t="shared" si="176"/>
        <v>145144.51</v>
      </c>
      <c r="BV49" s="38">
        <f t="shared" si="176"/>
        <v>147116.64000000001</v>
      </c>
      <c r="BW49" s="38">
        <f t="shared" si="176"/>
        <v>149085.03</v>
      </c>
      <c r="BX49" s="38">
        <f t="shared" si="176"/>
        <v>151046.9</v>
      </c>
      <c r="BY49" s="38">
        <f t="shared" si="176"/>
        <v>153006.9</v>
      </c>
      <c r="BZ49" s="38">
        <f t="shared" si="176"/>
        <v>154965.97</v>
      </c>
      <c r="CA49" s="38">
        <f t="shared" si="176"/>
        <v>160997.03</v>
      </c>
      <c r="CB49" s="38">
        <f t="shared" si="176"/>
        <v>162814.35999999999</v>
      </c>
      <c r="CC49" s="38">
        <f t="shared" si="176"/>
        <v>164631.70000000001</v>
      </c>
      <c r="CD49" s="38">
        <f t="shared" si="176"/>
        <v>166446.24</v>
      </c>
      <c r="CE49" s="38">
        <f t="shared" si="176"/>
        <v>168258.91</v>
      </c>
      <c r="CF49" s="38">
        <f t="shared" si="176"/>
        <v>170067.86</v>
      </c>
      <c r="CG49" s="38">
        <f t="shared" si="176"/>
        <v>171874.94</v>
      </c>
      <c r="CH49" s="38">
        <f t="shared" si="176"/>
        <v>173680.15</v>
      </c>
      <c r="CI49" s="38">
        <f t="shared" si="176"/>
        <v>175482.57</v>
      </c>
      <c r="CJ49" s="38">
        <f t="shared" si="176"/>
        <v>177256.08</v>
      </c>
      <c r="CK49" s="38">
        <f t="shared" si="176"/>
        <v>179027.73</v>
      </c>
      <c r="CL49" s="38">
        <f t="shared" si="176"/>
        <v>180795.65</v>
      </c>
      <c r="CM49" s="38">
        <f t="shared" si="176"/>
        <v>186406.17</v>
      </c>
      <c r="CN49" s="38">
        <f t="shared" si="176"/>
        <v>188016.51</v>
      </c>
      <c r="CO49" s="38">
        <f t="shared" si="176"/>
        <v>189623.11</v>
      </c>
      <c r="CP49" s="38">
        <f t="shared" si="176"/>
        <v>191227.85</v>
      </c>
      <c r="CQ49" s="38">
        <f t="shared" si="176"/>
        <v>192830.73</v>
      </c>
      <c r="CR49" s="38">
        <f t="shared" si="176"/>
        <v>194431.74</v>
      </c>
      <c r="CS49" s="38">
        <f t="shared" si="176"/>
        <v>196029.95</v>
      </c>
      <c r="CT49" s="38">
        <f t="shared" si="176"/>
        <v>197626.29</v>
      </c>
      <c r="CU49" s="38">
        <f t="shared" si="176"/>
        <v>199220.78</v>
      </c>
      <c r="CV49" s="38">
        <f t="shared" si="176"/>
        <v>200781.69</v>
      </c>
      <c r="CW49" s="38">
        <f t="shared" si="176"/>
        <v>202339.81</v>
      </c>
      <c r="CX49" s="38">
        <f t="shared" si="176"/>
        <v>203898.86</v>
      </c>
      <c r="CY49" s="38">
        <f t="shared" si="176"/>
        <v>208743.85</v>
      </c>
      <c r="CZ49" s="38">
        <f t="shared" si="176"/>
        <v>209887.96</v>
      </c>
      <c r="DA49" s="38">
        <f t="shared" si="176"/>
        <v>211030.2</v>
      </c>
      <c r="DB49" s="38">
        <f t="shared" si="176"/>
        <v>212170.58</v>
      </c>
      <c r="DC49" s="38">
        <f t="shared" si="176"/>
        <v>213308.17</v>
      </c>
      <c r="DD49" s="38">
        <f t="shared" si="176"/>
        <v>214443.89</v>
      </c>
      <c r="DE49" s="38">
        <f t="shared" si="176"/>
        <v>215578.67</v>
      </c>
      <c r="DF49" s="38">
        <f t="shared" si="176"/>
        <v>216710.66</v>
      </c>
      <c r="DG49" s="38">
        <f t="shared" si="176"/>
        <v>217841.72</v>
      </c>
      <c r="DH49" s="38">
        <f t="shared" si="176"/>
        <v>218887.92</v>
      </c>
      <c r="DI49" s="38">
        <f t="shared" si="176"/>
        <v>219932.26</v>
      </c>
      <c r="DJ49" s="38">
        <f t="shared" si="176"/>
        <v>220973.81</v>
      </c>
      <c r="DK49" s="38">
        <f t="shared" si="176"/>
        <v>225454.21</v>
      </c>
      <c r="DL49" s="38">
        <f t="shared" si="176"/>
        <v>227716.32</v>
      </c>
      <c r="DM49" s="38">
        <f t="shared" si="176"/>
        <v>229977.5</v>
      </c>
      <c r="DN49" s="38">
        <f t="shared" si="176"/>
        <v>232236.82</v>
      </c>
      <c r="DO49" s="38">
        <f t="shared" si="176"/>
        <v>234495.2</v>
      </c>
      <c r="DP49" s="38">
        <f t="shared" si="176"/>
        <v>236752.65</v>
      </c>
      <c r="DQ49" s="38">
        <f t="shared" si="176"/>
        <v>239008.24</v>
      </c>
      <c r="DR49" s="38">
        <f t="shared" si="176"/>
        <v>241261.03</v>
      </c>
      <c r="DS49" s="38">
        <f t="shared" si="176"/>
        <v>243513.82</v>
      </c>
      <c r="DT49" s="38">
        <f t="shared" si="176"/>
        <v>246010.91</v>
      </c>
      <c r="DU49" s="38">
        <f t="shared" si="176"/>
        <v>248506.13</v>
      </c>
      <c r="DV49" s="38">
        <f t="shared" si="176"/>
        <v>250998.56</v>
      </c>
      <c r="DW49" s="15">
        <f>SUM(G49:DV49)</f>
        <v>15267624.320000004</v>
      </c>
      <c r="EC49" s="72" t="s">
        <v>211</v>
      </c>
      <c r="ED49" s="3">
        <f>ED48</f>
        <v>0</v>
      </c>
      <c r="EE49" s="31">
        <f t="shared" ref="EE49:EE59" si="177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154370.13000000003</v>
      </c>
      <c r="AD50" s="3">
        <f>SUM(S49:AD49)</f>
        <v>418870.51</v>
      </c>
      <c r="AP50" s="3">
        <f>SUM(AE49:AP49)</f>
        <v>713228.73999999987</v>
      </c>
      <c r="BB50" s="3">
        <f>SUM(AQ49:BB49)</f>
        <v>1034808.79</v>
      </c>
      <c r="BN50" s="3">
        <f>SUM(BC49:BN49)</f>
        <v>1387437.3900000001</v>
      </c>
      <c r="BZ50" s="3">
        <f>SUM(BO49:BZ49)</f>
        <v>1729700.97</v>
      </c>
      <c r="CL50" s="3">
        <f>SUM(CA49:CL49)</f>
        <v>2051333.22</v>
      </c>
      <c r="CX50" s="3">
        <f>SUM(CM49:CX49)</f>
        <v>2342433.4899999998</v>
      </c>
      <c r="DJ50" s="3">
        <f>SUM(CY49:DJ49)</f>
        <v>2579509.69</v>
      </c>
      <c r="DV50" s="3">
        <f>SUM(DK49:DV49)</f>
        <v>2855931.39</v>
      </c>
      <c r="EC50" s="72" t="s">
        <v>212</v>
      </c>
      <c r="ED50" s="3">
        <f t="shared" ref="ED50:ED59" si="178">ED49</f>
        <v>0</v>
      </c>
      <c r="EE50" s="31">
        <f t="shared" si="177"/>
        <v>2.8333333333333335E-3</v>
      </c>
      <c r="EF50" s="3">
        <f t="shared" ref="EF50:EF59" si="179">ROUND((ED49*EE50),0)</f>
        <v>0</v>
      </c>
      <c r="EG50" s="3">
        <f t="shared" ref="EG50:EG59" si="180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178"/>
        <v>0</v>
      </c>
      <c r="EE51" s="31">
        <f t="shared" si="177"/>
        <v>2.8333333333333335E-3</v>
      </c>
      <c r="EF51" s="3">
        <f t="shared" si="179"/>
        <v>0</v>
      </c>
      <c r="EG51" s="3">
        <f t="shared" si="180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162584</v>
      </c>
      <c r="AC52" s="3" t="s">
        <v>55</v>
      </c>
      <c r="AD52" s="3">
        <f>SUM(S30:AD30)</f>
        <v>387496</v>
      </c>
      <c r="AO52" s="3" t="s">
        <v>55</v>
      </c>
      <c r="AP52" s="3">
        <f>SUM(AE30:AP30)</f>
        <v>598771</v>
      </c>
      <c r="BA52" s="3" t="s">
        <v>55</v>
      </c>
      <c r="BB52" s="3">
        <f>SUM(AQ30:BB30)</f>
        <v>855358</v>
      </c>
      <c r="BM52" s="3" t="s">
        <v>55</v>
      </c>
      <c r="BN52" s="3">
        <f>SUM(BC30:BN30)</f>
        <v>1125286</v>
      </c>
      <c r="BY52" s="3" t="s">
        <v>55</v>
      </c>
      <c r="BZ52" s="3">
        <f>SUM(BO30:BZ30)</f>
        <v>1378853</v>
      </c>
      <c r="CK52" s="3" t="s">
        <v>55</v>
      </c>
      <c r="CL52" s="3">
        <f>SUM(CA30:CL30)</f>
        <v>1616014</v>
      </c>
      <c r="CW52" s="3" t="s">
        <v>55</v>
      </c>
      <c r="CX52" s="3">
        <f>SUM(CM30:CX30)</f>
        <v>1826619</v>
      </c>
      <c r="DI52" s="3" t="s">
        <v>55</v>
      </c>
      <c r="DJ52" s="3">
        <f>SUM(CY30:DJ30)</f>
        <v>1989774</v>
      </c>
      <c r="DU52" s="3" t="s">
        <v>55</v>
      </c>
      <c r="DV52" s="3">
        <f>SUM(DK30:DV30)</f>
        <v>2212412</v>
      </c>
      <c r="EC52" s="72" t="s">
        <v>214</v>
      </c>
      <c r="ED52" s="3">
        <f t="shared" si="178"/>
        <v>0</v>
      </c>
      <c r="EE52" s="31">
        <f t="shared" si="177"/>
        <v>2.8333333333333335E-3</v>
      </c>
      <c r="EF52" s="3">
        <f t="shared" si="179"/>
        <v>0</v>
      </c>
      <c r="EG52" s="3">
        <f t="shared" si="180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2970.18</v>
      </c>
      <c r="AC53" s="3" t="s">
        <v>459</v>
      </c>
      <c r="AD53" s="3">
        <f>SUM(S33:AD34)</f>
        <v>41626.139999999992</v>
      </c>
      <c r="AO53" s="3" t="s">
        <v>459</v>
      </c>
      <c r="AP53" s="3">
        <f>SUM(AE33:AP34)</f>
        <v>90754.49</v>
      </c>
      <c r="BA53" s="3" t="s">
        <v>459</v>
      </c>
      <c r="BB53" s="3">
        <f>SUM(AQ33:BB34)</f>
        <v>136919.87</v>
      </c>
      <c r="BM53" s="3" t="s">
        <v>459</v>
      </c>
      <c r="BN53" s="3">
        <f>SUM(BC33:BN34)</f>
        <v>193209.99999999997</v>
      </c>
      <c r="BY53" s="3" t="s">
        <v>459</v>
      </c>
      <c r="BZ53" s="3">
        <f>SUM(BO33:BZ34)</f>
        <v>249351.24000000002</v>
      </c>
      <c r="CK53" s="3" t="s">
        <v>459</v>
      </c>
      <c r="CL53" s="3">
        <f>SUM(CA33:CL34)</f>
        <v>303807.74</v>
      </c>
      <c r="CW53" s="3" t="s">
        <v>459</v>
      </c>
      <c r="CX53" s="3">
        <f>SUM(CM33:CX34)</f>
        <v>354928.37</v>
      </c>
      <c r="DI53" s="3" t="s">
        <v>459</v>
      </c>
      <c r="DJ53" s="3">
        <f>SUM(CY33:DJ34)</f>
        <v>401031.02000000008</v>
      </c>
      <c r="DU53" s="3" t="s">
        <v>459</v>
      </c>
      <c r="DV53" s="3">
        <f>SUM(DK33:DV34)</f>
        <v>438465.29000000004</v>
      </c>
      <c r="EC53" s="72" t="s">
        <v>215</v>
      </c>
      <c r="ED53" s="3">
        <f t="shared" si="178"/>
        <v>0</v>
      </c>
      <c r="EE53" s="31">
        <f t="shared" si="177"/>
        <v>2.8333333333333335E-3</v>
      </c>
      <c r="EF53" s="3">
        <f t="shared" si="179"/>
        <v>0</v>
      </c>
      <c r="EG53" s="3">
        <f t="shared" si="180"/>
        <v>0</v>
      </c>
    </row>
    <row r="54" spans="1:156" x14ac:dyDescent="0.25">
      <c r="A54" s="9" t="s">
        <v>39</v>
      </c>
      <c r="B54" s="3" t="s">
        <v>1063</v>
      </c>
      <c r="R54" s="3">
        <f>R50-R52-R53</f>
        <v>-11184.049999999967</v>
      </c>
      <c r="AD54" s="3">
        <f>AD50-AD52-AD53</f>
        <v>-10251.629999999983</v>
      </c>
      <c r="AP54" s="3">
        <f>AP50-AP52-AP53</f>
        <v>23703.249999999869</v>
      </c>
      <c r="BB54" s="3">
        <f>BB50-BB52-BB53</f>
        <v>42530.920000000042</v>
      </c>
      <c r="BN54" s="3">
        <f>BN50-BN52-BN53</f>
        <v>68941.390000000159</v>
      </c>
      <c r="BZ54" s="3">
        <f>BZ50-BZ52-BZ53</f>
        <v>101496.72999999995</v>
      </c>
      <c r="CL54" s="3">
        <f>CL50-CL52-CL53</f>
        <v>131511.47999999998</v>
      </c>
      <c r="CX54" s="3">
        <f>CX50-CX52-CX53</f>
        <v>160886.11999999976</v>
      </c>
      <c r="DJ54" s="3">
        <f>DJ50-DJ52-DJ53</f>
        <v>188704.66999999987</v>
      </c>
      <c r="DV54" s="3">
        <f>DV50-DV52-DV53</f>
        <v>205054.10000000009</v>
      </c>
      <c r="EC54" s="72" t="s">
        <v>216</v>
      </c>
      <c r="ED54" s="3">
        <f t="shared" si="178"/>
        <v>0</v>
      </c>
      <c r="EE54" s="31">
        <f t="shared" si="177"/>
        <v>2.8333333333333335E-3</v>
      </c>
      <c r="EF54" s="3">
        <f t="shared" si="179"/>
        <v>0</v>
      </c>
      <c r="EG54" s="3">
        <f t="shared" si="180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178"/>
        <v>0</v>
      </c>
      <c r="EE55" s="31">
        <f t="shared" si="177"/>
        <v>2.8333333333333335E-3</v>
      </c>
      <c r="EF55" s="3">
        <f t="shared" si="179"/>
        <v>0</v>
      </c>
      <c r="EG55" s="3">
        <f t="shared" si="180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178"/>
        <v>0</v>
      </c>
      <c r="EE56" s="31">
        <f t="shared" si="177"/>
        <v>2.8333333333333335E-3</v>
      </c>
      <c r="EF56" s="3">
        <f t="shared" si="179"/>
        <v>0</v>
      </c>
      <c r="EG56" s="3">
        <f t="shared" si="180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178"/>
        <v>0</v>
      </c>
      <c r="EE57" s="31">
        <f t="shared" si="177"/>
        <v>2.8333333333333335E-3</v>
      </c>
      <c r="EF57" s="3">
        <f t="shared" si="179"/>
        <v>0</v>
      </c>
      <c r="EG57" s="3">
        <f t="shared" si="180"/>
        <v>0</v>
      </c>
    </row>
    <row r="58" spans="1:156" x14ac:dyDescent="0.25">
      <c r="A58" s="32" t="s">
        <v>661</v>
      </c>
      <c r="B58" s="3" t="s">
        <v>40</v>
      </c>
      <c r="G58" s="30"/>
      <c r="BO58" s="30"/>
      <c r="EC58" s="72" t="s">
        <v>220</v>
      </c>
      <c r="ED58" s="3">
        <f t="shared" si="178"/>
        <v>0</v>
      </c>
      <c r="EE58" s="31">
        <f t="shared" si="177"/>
        <v>2.8333333333333335E-3</v>
      </c>
      <c r="EF58" s="3">
        <f t="shared" si="179"/>
        <v>0</v>
      </c>
      <c r="EG58" s="3">
        <f t="shared" si="180"/>
        <v>0</v>
      </c>
    </row>
    <row r="59" spans="1:156" x14ac:dyDescent="0.25">
      <c r="EC59" s="72" t="s">
        <v>221</v>
      </c>
      <c r="ED59" s="3">
        <f t="shared" si="178"/>
        <v>0</v>
      </c>
      <c r="EE59" s="31">
        <f t="shared" si="177"/>
        <v>2.8333333333333335E-3</v>
      </c>
      <c r="EF59" s="3">
        <f t="shared" si="179"/>
        <v>0</v>
      </c>
      <c r="EG59" s="3">
        <f t="shared" si="180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181">EP60</f>
        <v>Oct Y4</v>
      </c>
      <c r="EE60" s="40" t="e">
        <f t="shared" ref="EE60:EE62" si="182">EK60+EQ60+EW60</f>
        <v>#REF!</v>
      </c>
      <c r="EF60" s="31" t="s">
        <v>56</v>
      </c>
      <c r="EG60" s="40">
        <f t="shared" ref="EG60:EH62" si="183">EM60+ES60+EY60</f>
        <v>0</v>
      </c>
      <c r="EH60" s="40">
        <f t="shared" si="183"/>
        <v>0</v>
      </c>
      <c r="EJ60" s="20" t="s">
        <v>350</v>
      </c>
      <c r="EK60" s="40" t="e">
        <f>IF(#REF!="monthly",#REF!/12,0)+EK57</f>
        <v>#REF!</v>
      </c>
      <c r="EL60" s="73">
        <f t="shared" ref="EL60:EL62" si="184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185">EJ60</f>
        <v>Oct Y4</v>
      </c>
      <c r="EQ60" s="40" t="e">
        <f>IF(#REF!="monthly",#REF!/12,0)+EQ57</f>
        <v>#REF!</v>
      </c>
      <c r="ER60" s="73">
        <f t="shared" ref="ER60:ER62" si="186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187">EP60</f>
        <v>Oct Y4</v>
      </c>
      <c r="EW60" s="40" t="e">
        <f>IF(#REF!="monthly",#REF!/12,0)+EW57</f>
        <v>#REF!</v>
      </c>
      <c r="EX60" s="73">
        <f t="shared" ref="EX60:EX62" si="188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181"/>
        <v>Nov Y4</v>
      </c>
      <c r="EE61" s="40" t="e">
        <f t="shared" si="182"/>
        <v>#REF!</v>
      </c>
      <c r="EF61" s="31" t="s">
        <v>56</v>
      </c>
      <c r="EG61" s="40" t="e">
        <f t="shared" si="183"/>
        <v>#REF!</v>
      </c>
      <c r="EH61" s="40" t="e">
        <f t="shared" si="183"/>
        <v>#REF!</v>
      </c>
      <c r="EJ61" s="20" t="s">
        <v>351</v>
      </c>
      <c r="EK61" s="40" t="e">
        <f>IF(#REF!="monthly",#REF!/12,0)+EK60</f>
        <v>#REF!</v>
      </c>
      <c r="EL61" s="73">
        <f t="shared" si="184"/>
        <v>0</v>
      </c>
      <c r="EM61" s="40" t="e">
        <f t="shared" ref="EM61:EM62" si="189">ROUND((EK60*EL61),0)</f>
        <v>#REF!</v>
      </c>
      <c r="EN61" s="40" t="e">
        <f t="shared" ref="EN61:EN62" si="190">ROUND(+EN60+EM61,0)</f>
        <v>#REF!</v>
      </c>
      <c r="EP61" s="20" t="str">
        <f t="shared" si="185"/>
        <v>Nov Y4</v>
      </c>
      <c r="EQ61" s="40" t="e">
        <f>IF(#REF!="monthly",#REF!/12,0)+EQ60</f>
        <v>#REF!</v>
      </c>
      <c r="ER61" s="73">
        <f t="shared" si="186"/>
        <v>0</v>
      </c>
      <c r="ES61" s="40" t="e">
        <f t="shared" ref="ES61:ES62" si="191">ROUND((EQ60*ER61),0)</f>
        <v>#REF!</v>
      </c>
      <c r="ET61" s="40" t="e">
        <f t="shared" ref="ET61:ET62" si="192">ROUND(+ET60+ES61,0)</f>
        <v>#REF!</v>
      </c>
      <c r="EV61" s="20" t="str">
        <f t="shared" si="187"/>
        <v>Nov Y4</v>
      </c>
      <c r="EW61" s="40" t="e">
        <f>IF(#REF!="monthly",#REF!/12,0)+EW60</f>
        <v>#REF!</v>
      </c>
      <c r="EX61" s="73">
        <f t="shared" si="188"/>
        <v>0</v>
      </c>
      <c r="EY61" s="40" t="e">
        <f t="shared" ref="EY61:EY62" si="193">ROUND((EW60*EX61),0)</f>
        <v>#REF!</v>
      </c>
      <c r="EZ61" s="40" t="e">
        <f t="shared" ref="EZ61:EZ62" si="194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181"/>
        <v>Dec Y4</v>
      </c>
      <c r="EE62" s="40" t="e">
        <f t="shared" si="182"/>
        <v>#REF!</v>
      </c>
      <c r="EF62" s="31" t="s">
        <v>56</v>
      </c>
      <c r="EG62" s="40" t="e">
        <f t="shared" si="183"/>
        <v>#REF!</v>
      </c>
      <c r="EH62" s="40" t="e">
        <f t="shared" si="183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184"/>
        <v>0</v>
      </c>
      <c r="EM62" s="40" t="e">
        <f t="shared" si="189"/>
        <v>#REF!</v>
      </c>
      <c r="EN62" s="40" t="e">
        <f t="shared" si="190"/>
        <v>#REF!</v>
      </c>
      <c r="EP62" s="20" t="str">
        <f t="shared" si="185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186"/>
        <v>0</v>
      </c>
      <c r="ES62" s="40" t="e">
        <f t="shared" si="191"/>
        <v>#REF!</v>
      </c>
      <c r="ET62" s="40" t="e">
        <f t="shared" si="192"/>
        <v>#REF!</v>
      </c>
      <c r="EV62" s="20" t="str">
        <f t="shared" si="187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188"/>
        <v>0</v>
      </c>
      <c r="EY62" s="40" t="e">
        <f t="shared" si="193"/>
        <v>#REF!</v>
      </c>
      <c r="EZ62" s="40" t="e">
        <f t="shared" si="194"/>
        <v>#REF!</v>
      </c>
    </row>
    <row r="63" spans="1:156" x14ac:dyDescent="0.25">
      <c r="EC63" s="72" t="s">
        <v>222</v>
      </c>
      <c r="ED63" s="3" t="str">
        <f t="shared" ref="ED63:ED72" si="195">ED62</f>
        <v>Dec Y4</v>
      </c>
      <c r="EE63" s="31">
        <f t="shared" ref="EE63:EE72" si="196">0.034/12</f>
        <v>2.8333333333333335E-3</v>
      </c>
      <c r="EF63" s="3" t="e">
        <f t="shared" ref="EF63:EF72" si="197">ROUND((ED62*EE63),0)</f>
        <v>#VALUE!</v>
      </c>
      <c r="EG63" s="3" t="e">
        <f t="shared" ref="EG63:EG72" si="198">ROUND(+EG62+EF63,0)</f>
        <v>#REF!</v>
      </c>
    </row>
    <row r="64" spans="1:156" x14ac:dyDescent="0.25">
      <c r="EC64" s="72" t="s">
        <v>223</v>
      </c>
      <c r="ED64" s="3" t="str">
        <f t="shared" si="195"/>
        <v>Dec Y4</v>
      </c>
      <c r="EE64" s="31">
        <f t="shared" si="196"/>
        <v>2.8333333333333335E-3</v>
      </c>
      <c r="EF64" s="3" t="e">
        <f t="shared" si="197"/>
        <v>#VALUE!</v>
      </c>
      <c r="EG64" s="3" t="e">
        <f t="shared" si="198"/>
        <v>#REF!</v>
      </c>
    </row>
    <row r="65" spans="133:140" x14ac:dyDescent="0.25">
      <c r="EC65" s="72" t="s">
        <v>224</v>
      </c>
      <c r="ED65" s="3" t="str">
        <f t="shared" si="195"/>
        <v>Dec Y4</v>
      </c>
      <c r="EE65" s="31">
        <f t="shared" si="196"/>
        <v>2.8333333333333335E-3</v>
      </c>
      <c r="EF65" s="3" t="e">
        <f t="shared" si="197"/>
        <v>#VALUE!</v>
      </c>
      <c r="EG65" s="3" t="e">
        <f t="shared" si="198"/>
        <v>#REF!</v>
      </c>
    </row>
    <row r="66" spans="133:140" x14ac:dyDescent="0.25">
      <c r="EC66" s="72" t="s">
        <v>225</v>
      </c>
      <c r="ED66" s="3" t="str">
        <f t="shared" si="195"/>
        <v>Dec Y4</v>
      </c>
      <c r="EE66" s="31">
        <f t="shared" si="196"/>
        <v>2.8333333333333335E-3</v>
      </c>
      <c r="EF66" s="3" t="e">
        <f t="shared" si="197"/>
        <v>#VALUE!</v>
      </c>
      <c r="EG66" s="3" t="e">
        <f t="shared" si="198"/>
        <v>#REF!</v>
      </c>
    </row>
    <row r="67" spans="133:140" x14ac:dyDescent="0.25">
      <c r="EC67" s="72" t="s">
        <v>226</v>
      </c>
      <c r="ED67" s="3" t="str">
        <f t="shared" si="195"/>
        <v>Dec Y4</v>
      </c>
      <c r="EE67" s="31">
        <f t="shared" si="196"/>
        <v>2.8333333333333335E-3</v>
      </c>
      <c r="EF67" s="3" t="e">
        <f t="shared" si="197"/>
        <v>#VALUE!</v>
      </c>
      <c r="EG67" s="3" t="e">
        <f t="shared" si="198"/>
        <v>#REF!</v>
      </c>
    </row>
    <row r="68" spans="133:140" x14ac:dyDescent="0.25">
      <c r="EC68" s="72" t="s">
        <v>227</v>
      </c>
      <c r="ED68" s="3" t="str">
        <f t="shared" si="195"/>
        <v>Dec Y4</v>
      </c>
      <c r="EE68" s="31">
        <f t="shared" si="196"/>
        <v>2.8333333333333335E-3</v>
      </c>
      <c r="EF68" s="3" t="e">
        <f t="shared" si="197"/>
        <v>#VALUE!</v>
      </c>
      <c r="EG68" s="3" t="e">
        <f t="shared" si="198"/>
        <v>#REF!</v>
      </c>
    </row>
    <row r="69" spans="133:140" x14ac:dyDescent="0.25">
      <c r="EC69" s="72" t="s">
        <v>228</v>
      </c>
      <c r="ED69" s="3" t="str">
        <f t="shared" si="195"/>
        <v>Dec Y4</v>
      </c>
      <c r="EE69" s="31">
        <f t="shared" si="196"/>
        <v>2.8333333333333335E-3</v>
      </c>
      <c r="EF69" s="3" t="e">
        <f t="shared" si="197"/>
        <v>#VALUE!</v>
      </c>
      <c r="EG69" s="3" t="e">
        <f t="shared" si="198"/>
        <v>#REF!</v>
      </c>
    </row>
    <row r="70" spans="133:140" x14ac:dyDescent="0.25">
      <c r="EC70" s="72" t="s">
        <v>229</v>
      </c>
      <c r="ED70" s="3" t="str">
        <f t="shared" si="195"/>
        <v>Dec Y4</v>
      </c>
      <c r="EE70" s="31">
        <f t="shared" si="196"/>
        <v>2.8333333333333335E-3</v>
      </c>
      <c r="EF70" s="3" t="e">
        <f t="shared" si="197"/>
        <v>#VALUE!</v>
      </c>
      <c r="EG70" s="3" t="e">
        <f t="shared" si="198"/>
        <v>#REF!</v>
      </c>
    </row>
    <row r="71" spans="133:140" x14ac:dyDescent="0.25">
      <c r="EC71" s="72" t="s">
        <v>230</v>
      </c>
      <c r="ED71" s="3" t="str">
        <f t="shared" si="195"/>
        <v>Dec Y4</v>
      </c>
      <c r="EE71" s="31">
        <f t="shared" si="196"/>
        <v>2.8333333333333335E-3</v>
      </c>
      <c r="EF71" s="3" t="e">
        <f t="shared" si="197"/>
        <v>#VALUE!</v>
      </c>
      <c r="EG71" s="3" t="e">
        <f t="shared" si="198"/>
        <v>#REF!</v>
      </c>
    </row>
    <row r="72" spans="133:140" x14ac:dyDescent="0.25">
      <c r="EC72" s="72" t="s">
        <v>231</v>
      </c>
      <c r="ED72" s="3" t="str">
        <f t="shared" si="195"/>
        <v>Dec Y4</v>
      </c>
      <c r="EE72" s="31">
        <f t="shared" si="196"/>
        <v>2.8333333333333335E-3</v>
      </c>
      <c r="EF72" s="3" t="e">
        <f t="shared" si="197"/>
        <v>#VALUE!</v>
      </c>
      <c r="EG72" s="3" t="e">
        <f t="shared" si="198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199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200">ED75</f>
        <v>Dec Y4</v>
      </c>
      <c r="EE76" s="31">
        <f t="shared" si="199"/>
        <v>2.8333333333333335E-3</v>
      </c>
      <c r="EF76" s="3" t="e">
        <f t="shared" ref="EF76:EF85" si="201">ROUND((ED75*EE76),0)</f>
        <v>#VALUE!</v>
      </c>
      <c r="EG76" s="3" t="e">
        <f t="shared" ref="EG76:EG85" si="202">ROUND(+EG75+EF76,0)</f>
        <v>#REF!</v>
      </c>
    </row>
    <row r="77" spans="133:140" x14ac:dyDescent="0.25">
      <c r="EC77" s="72" t="s">
        <v>236</v>
      </c>
      <c r="ED77" s="3" t="str">
        <f t="shared" si="200"/>
        <v>Dec Y4</v>
      </c>
      <c r="EE77" s="31">
        <f t="shared" si="199"/>
        <v>2.8333333333333335E-3</v>
      </c>
      <c r="EF77" s="3" t="e">
        <f t="shared" si="201"/>
        <v>#VALUE!</v>
      </c>
      <c r="EG77" s="3" t="e">
        <f t="shared" si="202"/>
        <v>#REF!</v>
      </c>
    </row>
    <row r="78" spans="133:140" x14ac:dyDescent="0.25">
      <c r="EC78" s="72" t="s">
        <v>237</v>
      </c>
      <c r="ED78" s="3" t="str">
        <f t="shared" si="200"/>
        <v>Dec Y4</v>
      </c>
      <c r="EE78" s="31">
        <f t="shared" si="199"/>
        <v>2.8333333333333335E-3</v>
      </c>
      <c r="EF78" s="3" t="e">
        <f t="shared" si="201"/>
        <v>#VALUE!</v>
      </c>
      <c r="EG78" s="3" t="e">
        <f t="shared" si="202"/>
        <v>#REF!</v>
      </c>
    </row>
    <row r="79" spans="133:140" x14ac:dyDescent="0.25">
      <c r="EC79" s="72" t="s">
        <v>238</v>
      </c>
      <c r="ED79" s="3" t="str">
        <f t="shared" si="200"/>
        <v>Dec Y4</v>
      </c>
      <c r="EE79" s="31">
        <f t="shared" si="199"/>
        <v>2.8333333333333335E-3</v>
      </c>
      <c r="EF79" s="3" t="e">
        <f t="shared" si="201"/>
        <v>#VALUE!</v>
      </c>
      <c r="EG79" s="3" t="e">
        <f t="shared" si="202"/>
        <v>#REF!</v>
      </c>
    </row>
    <row r="80" spans="133:140" x14ac:dyDescent="0.25">
      <c r="EC80" s="72" t="s">
        <v>239</v>
      </c>
      <c r="ED80" s="3" t="str">
        <f t="shared" si="200"/>
        <v>Dec Y4</v>
      </c>
      <c r="EE80" s="31">
        <f t="shared" si="199"/>
        <v>2.8333333333333335E-3</v>
      </c>
      <c r="EF80" s="3" t="e">
        <f t="shared" si="201"/>
        <v>#VALUE!</v>
      </c>
      <c r="EG80" s="3" t="e">
        <f t="shared" si="202"/>
        <v>#REF!</v>
      </c>
    </row>
    <row r="81" spans="133:140" x14ac:dyDescent="0.25">
      <c r="EC81" s="72" t="s">
        <v>240</v>
      </c>
      <c r="ED81" s="3" t="str">
        <f t="shared" si="200"/>
        <v>Dec Y4</v>
      </c>
      <c r="EE81" s="31">
        <f t="shared" si="199"/>
        <v>2.8333333333333335E-3</v>
      </c>
      <c r="EF81" s="3" t="e">
        <f t="shared" si="201"/>
        <v>#VALUE!</v>
      </c>
      <c r="EG81" s="3" t="e">
        <f t="shared" si="202"/>
        <v>#REF!</v>
      </c>
    </row>
    <row r="82" spans="133:140" x14ac:dyDescent="0.25">
      <c r="EC82" s="72" t="s">
        <v>241</v>
      </c>
      <c r="ED82" s="3" t="str">
        <f t="shared" si="200"/>
        <v>Dec Y4</v>
      </c>
      <c r="EE82" s="31">
        <f t="shared" si="199"/>
        <v>2.8333333333333335E-3</v>
      </c>
      <c r="EF82" s="3" t="e">
        <f t="shared" si="201"/>
        <v>#VALUE!</v>
      </c>
      <c r="EG82" s="3" t="e">
        <f t="shared" si="202"/>
        <v>#REF!</v>
      </c>
    </row>
    <row r="83" spans="133:140" x14ac:dyDescent="0.25">
      <c r="EC83" s="72" t="s">
        <v>242</v>
      </c>
      <c r="ED83" s="3" t="str">
        <f t="shared" si="200"/>
        <v>Dec Y4</v>
      </c>
      <c r="EE83" s="31">
        <f t="shared" si="199"/>
        <v>2.8333333333333335E-3</v>
      </c>
      <c r="EF83" s="3" t="e">
        <f t="shared" si="201"/>
        <v>#VALUE!</v>
      </c>
      <c r="EG83" s="3" t="e">
        <f t="shared" si="202"/>
        <v>#REF!</v>
      </c>
    </row>
    <row r="84" spans="133:140" x14ac:dyDescent="0.25">
      <c r="EC84" s="72" t="s">
        <v>243</v>
      </c>
      <c r="ED84" s="3" t="str">
        <f t="shared" si="200"/>
        <v>Dec Y4</v>
      </c>
      <c r="EE84" s="31">
        <f t="shared" si="199"/>
        <v>2.8333333333333335E-3</v>
      </c>
      <c r="EF84" s="3" t="e">
        <f t="shared" si="201"/>
        <v>#VALUE!</v>
      </c>
      <c r="EG84" s="3" t="e">
        <f t="shared" si="202"/>
        <v>#REF!</v>
      </c>
    </row>
    <row r="85" spans="133:140" x14ac:dyDescent="0.25">
      <c r="EC85" s="72" t="s">
        <v>244</v>
      </c>
      <c r="ED85" s="3" t="str">
        <f t="shared" si="200"/>
        <v>Dec Y4</v>
      </c>
      <c r="EE85" s="31">
        <f t="shared" si="199"/>
        <v>2.8333333333333335E-3</v>
      </c>
      <c r="EF85" s="3" t="e">
        <f t="shared" si="201"/>
        <v>#VALUE!</v>
      </c>
      <c r="EG85" s="3" t="e">
        <f t="shared" si="202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203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204">ED88</f>
        <v>Dec Y4</v>
      </c>
      <c r="EE89" s="31">
        <f t="shared" si="203"/>
        <v>2.8333333333333335E-3</v>
      </c>
      <c r="EF89" s="3" t="e">
        <f t="shared" ref="EF89:EF98" si="205">ROUND((ED88*EE89),0)</f>
        <v>#VALUE!</v>
      </c>
      <c r="EG89" s="3" t="e">
        <f t="shared" ref="EG89:EG98" si="206">ROUND(+EG88+EF89,0)</f>
        <v>#REF!</v>
      </c>
    </row>
    <row r="90" spans="133:140" x14ac:dyDescent="0.25">
      <c r="EC90" s="72" t="s">
        <v>248</v>
      </c>
      <c r="ED90" s="3" t="str">
        <f t="shared" si="204"/>
        <v>Dec Y4</v>
      </c>
      <c r="EE90" s="31">
        <f t="shared" si="203"/>
        <v>2.8333333333333335E-3</v>
      </c>
      <c r="EF90" s="3" t="e">
        <f t="shared" si="205"/>
        <v>#VALUE!</v>
      </c>
      <c r="EG90" s="3" t="e">
        <f t="shared" si="206"/>
        <v>#REF!</v>
      </c>
    </row>
    <row r="91" spans="133:140" x14ac:dyDescent="0.25">
      <c r="EC91" s="72" t="s">
        <v>249</v>
      </c>
      <c r="ED91" s="3" t="str">
        <f t="shared" si="204"/>
        <v>Dec Y4</v>
      </c>
      <c r="EE91" s="31">
        <f t="shared" si="203"/>
        <v>2.8333333333333335E-3</v>
      </c>
      <c r="EF91" s="3" t="e">
        <f t="shared" si="205"/>
        <v>#VALUE!</v>
      </c>
      <c r="EG91" s="3" t="e">
        <f t="shared" si="206"/>
        <v>#REF!</v>
      </c>
    </row>
    <row r="92" spans="133:140" x14ac:dyDescent="0.25">
      <c r="EC92" s="72" t="s">
        <v>250</v>
      </c>
      <c r="ED92" s="3" t="str">
        <f t="shared" si="204"/>
        <v>Dec Y4</v>
      </c>
      <c r="EE92" s="31">
        <f t="shared" si="203"/>
        <v>2.8333333333333335E-3</v>
      </c>
      <c r="EF92" s="3" t="e">
        <f t="shared" si="205"/>
        <v>#VALUE!</v>
      </c>
      <c r="EG92" s="3" t="e">
        <f t="shared" si="206"/>
        <v>#REF!</v>
      </c>
    </row>
    <row r="93" spans="133:140" x14ac:dyDescent="0.25">
      <c r="EC93" s="72" t="s">
        <v>251</v>
      </c>
      <c r="ED93" s="3" t="str">
        <f t="shared" si="204"/>
        <v>Dec Y4</v>
      </c>
      <c r="EE93" s="31">
        <f t="shared" si="203"/>
        <v>2.8333333333333335E-3</v>
      </c>
      <c r="EF93" s="3" t="e">
        <f t="shared" si="205"/>
        <v>#VALUE!</v>
      </c>
      <c r="EG93" s="3" t="e">
        <f t="shared" si="206"/>
        <v>#REF!</v>
      </c>
    </row>
    <row r="94" spans="133:140" x14ac:dyDescent="0.25">
      <c r="EC94" s="72" t="s">
        <v>252</v>
      </c>
      <c r="ED94" s="3" t="str">
        <f t="shared" si="204"/>
        <v>Dec Y4</v>
      </c>
      <c r="EE94" s="31">
        <f t="shared" si="203"/>
        <v>2.8333333333333335E-3</v>
      </c>
      <c r="EF94" s="3" t="e">
        <f t="shared" si="205"/>
        <v>#VALUE!</v>
      </c>
      <c r="EG94" s="3" t="e">
        <f t="shared" si="206"/>
        <v>#REF!</v>
      </c>
    </row>
    <row r="95" spans="133:140" x14ac:dyDescent="0.25">
      <c r="EC95" s="72" t="s">
        <v>253</v>
      </c>
      <c r="ED95" s="3" t="str">
        <f t="shared" si="204"/>
        <v>Dec Y4</v>
      </c>
      <c r="EE95" s="31">
        <f t="shared" si="203"/>
        <v>2.8333333333333335E-3</v>
      </c>
      <c r="EF95" s="3" t="e">
        <f t="shared" si="205"/>
        <v>#VALUE!</v>
      </c>
      <c r="EG95" s="3" t="e">
        <f t="shared" si="206"/>
        <v>#REF!</v>
      </c>
    </row>
    <row r="96" spans="133:140" x14ac:dyDescent="0.25">
      <c r="EC96" s="72" t="s">
        <v>254</v>
      </c>
      <c r="ED96" s="3" t="str">
        <f t="shared" si="204"/>
        <v>Dec Y4</v>
      </c>
      <c r="EE96" s="31">
        <f t="shared" si="203"/>
        <v>2.8333333333333335E-3</v>
      </c>
      <c r="EF96" s="3" t="e">
        <f t="shared" si="205"/>
        <v>#VALUE!</v>
      </c>
      <c r="EG96" s="3" t="e">
        <f t="shared" si="206"/>
        <v>#REF!</v>
      </c>
    </row>
    <row r="97" spans="133:140" x14ac:dyDescent="0.25">
      <c r="EC97" s="72" t="s">
        <v>255</v>
      </c>
      <c r="ED97" s="3" t="str">
        <f t="shared" si="204"/>
        <v>Dec Y4</v>
      </c>
      <c r="EE97" s="31">
        <f t="shared" si="203"/>
        <v>2.8333333333333335E-3</v>
      </c>
      <c r="EF97" s="3" t="e">
        <f t="shared" si="205"/>
        <v>#VALUE!</v>
      </c>
      <c r="EG97" s="3" t="e">
        <f t="shared" si="206"/>
        <v>#REF!</v>
      </c>
    </row>
    <row r="98" spans="133:140" x14ac:dyDescent="0.25">
      <c r="EC98" s="72" t="s">
        <v>256</v>
      </c>
      <c r="ED98" s="3" t="str">
        <f t="shared" si="204"/>
        <v>Dec Y4</v>
      </c>
      <c r="EE98" s="31">
        <f t="shared" si="203"/>
        <v>2.8333333333333335E-3</v>
      </c>
      <c r="EF98" s="3" t="e">
        <f t="shared" si="205"/>
        <v>#VALUE!</v>
      </c>
      <c r="EG98" s="3" t="e">
        <f t="shared" si="206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207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208">ED101</f>
        <v>Dec Y4</v>
      </c>
      <c r="EE102" s="31">
        <f t="shared" si="207"/>
        <v>2.8333333333333335E-3</v>
      </c>
      <c r="EF102" s="3" t="e">
        <f t="shared" ref="EF102:EF111" si="209">ROUND((ED101*EE102),0)</f>
        <v>#VALUE!</v>
      </c>
      <c r="EG102" s="3" t="e">
        <f t="shared" ref="EG102:EG111" si="210">ROUND(+EG101+EF102,0)</f>
        <v>#REF!</v>
      </c>
    </row>
    <row r="103" spans="133:140" x14ac:dyDescent="0.25">
      <c r="EC103" s="72" t="s">
        <v>260</v>
      </c>
      <c r="ED103" s="3" t="str">
        <f t="shared" si="208"/>
        <v>Dec Y4</v>
      </c>
      <c r="EE103" s="31">
        <f t="shared" si="207"/>
        <v>2.8333333333333335E-3</v>
      </c>
      <c r="EF103" s="3" t="e">
        <f t="shared" si="209"/>
        <v>#VALUE!</v>
      </c>
      <c r="EG103" s="3" t="e">
        <f t="shared" si="210"/>
        <v>#REF!</v>
      </c>
    </row>
    <row r="104" spans="133:140" x14ac:dyDescent="0.25">
      <c r="EC104" s="72" t="s">
        <v>261</v>
      </c>
      <c r="ED104" s="3" t="str">
        <f t="shared" si="208"/>
        <v>Dec Y4</v>
      </c>
      <c r="EE104" s="31">
        <f t="shared" si="207"/>
        <v>2.8333333333333335E-3</v>
      </c>
      <c r="EF104" s="3" t="e">
        <f t="shared" si="209"/>
        <v>#VALUE!</v>
      </c>
      <c r="EG104" s="3" t="e">
        <f t="shared" si="210"/>
        <v>#REF!</v>
      </c>
    </row>
    <row r="105" spans="133:140" x14ac:dyDescent="0.25">
      <c r="EC105" s="72" t="s">
        <v>262</v>
      </c>
      <c r="ED105" s="3" t="str">
        <f t="shared" si="208"/>
        <v>Dec Y4</v>
      </c>
      <c r="EE105" s="31">
        <f t="shared" si="207"/>
        <v>2.8333333333333335E-3</v>
      </c>
      <c r="EF105" s="3" t="e">
        <f t="shared" si="209"/>
        <v>#VALUE!</v>
      </c>
      <c r="EG105" s="3" t="e">
        <f t="shared" si="210"/>
        <v>#REF!</v>
      </c>
    </row>
    <row r="106" spans="133:140" x14ac:dyDescent="0.25">
      <c r="EC106" s="72" t="s">
        <v>263</v>
      </c>
      <c r="ED106" s="3" t="str">
        <f t="shared" si="208"/>
        <v>Dec Y4</v>
      </c>
      <c r="EE106" s="31">
        <f t="shared" si="207"/>
        <v>2.8333333333333335E-3</v>
      </c>
      <c r="EF106" s="3" t="e">
        <f t="shared" si="209"/>
        <v>#VALUE!</v>
      </c>
      <c r="EG106" s="3" t="e">
        <f t="shared" si="210"/>
        <v>#REF!</v>
      </c>
    </row>
    <row r="107" spans="133:140" x14ac:dyDescent="0.25">
      <c r="EC107" s="72" t="s">
        <v>264</v>
      </c>
      <c r="ED107" s="3" t="str">
        <f t="shared" si="208"/>
        <v>Dec Y4</v>
      </c>
      <c r="EE107" s="31">
        <f t="shared" si="207"/>
        <v>2.8333333333333335E-3</v>
      </c>
      <c r="EF107" s="3" t="e">
        <f t="shared" si="209"/>
        <v>#VALUE!</v>
      </c>
      <c r="EG107" s="3" t="e">
        <f t="shared" si="210"/>
        <v>#REF!</v>
      </c>
    </row>
    <row r="108" spans="133:140" x14ac:dyDescent="0.25">
      <c r="EC108" s="72" t="s">
        <v>265</v>
      </c>
      <c r="ED108" s="3" t="str">
        <f t="shared" si="208"/>
        <v>Dec Y4</v>
      </c>
      <c r="EE108" s="31">
        <f t="shared" si="207"/>
        <v>2.8333333333333335E-3</v>
      </c>
      <c r="EF108" s="3" t="e">
        <f t="shared" si="209"/>
        <v>#VALUE!</v>
      </c>
      <c r="EG108" s="3" t="e">
        <f t="shared" si="210"/>
        <v>#REF!</v>
      </c>
    </row>
    <row r="109" spans="133:140" x14ac:dyDescent="0.25">
      <c r="EC109" s="72" t="s">
        <v>266</v>
      </c>
      <c r="ED109" s="3" t="str">
        <f t="shared" si="208"/>
        <v>Dec Y4</v>
      </c>
      <c r="EE109" s="31">
        <f t="shared" si="207"/>
        <v>2.8333333333333335E-3</v>
      </c>
      <c r="EF109" s="3" t="e">
        <f t="shared" si="209"/>
        <v>#VALUE!</v>
      </c>
      <c r="EG109" s="3" t="e">
        <f t="shared" si="210"/>
        <v>#REF!</v>
      </c>
    </row>
    <row r="110" spans="133:140" x14ac:dyDescent="0.25">
      <c r="EC110" s="72" t="s">
        <v>267</v>
      </c>
      <c r="ED110" s="3" t="str">
        <f t="shared" si="208"/>
        <v>Dec Y4</v>
      </c>
      <c r="EE110" s="31">
        <f t="shared" si="207"/>
        <v>2.8333333333333335E-3</v>
      </c>
      <c r="EF110" s="3" t="e">
        <f t="shared" si="209"/>
        <v>#VALUE!</v>
      </c>
      <c r="EG110" s="3" t="e">
        <f t="shared" si="210"/>
        <v>#REF!</v>
      </c>
    </row>
    <row r="111" spans="133:140" x14ac:dyDescent="0.25">
      <c r="EC111" s="72" t="s">
        <v>268</v>
      </c>
      <c r="ED111" s="3" t="str">
        <f t="shared" si="208"/>
        <v>Dec Y4</v>
      </c>
      <c r="EE111" s="31">
        <f t="shared" si="207"/>
        <v>2.8333333333333335E-3</v>
      </c>
      <c r="EF111" s="3" t="e">
        <f t="shared" si="209"/>
        <v>#VALUE!</v>
      </c>
      <c r="EG111" s="3" t="e">
        <f t="shared" si="210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211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212">ED114</f>
        <v>Dec Y4</v>
      </c>
      <c r="EE115" s="31">
        <f t="shared" si="211"/>
        <v>2.8333333333333335E-3</v>
      </c>
      <c r="EF115" s="3" t="e">
        <f t="shared" ref="EF115:EF124" si="213">ROUND((ED114*EE115),0)</f>
        <v>#VALUE!</v>
      </c>
      <c r="EG115" s="3" t="e">
        <f t="shared" ref="EG115:EG124" si="214">ROUND(+EG114+EF115,0)</f>
        <v>#REF!</v>
      </c>
    </row>
    <row r="116" spans="133:140" x14ac:dyDescent="0.25">
      <c r="EC116" s="72" t="s">
        <v>272</v>
      </c>
      <c r="ED116" s="3" t="str">
        <f t="shared" si="212"/>
        <v>Dec Y4</v>
      </c>
      <c r="EE116" s="31">
        <f t="shared" si="211"/>
        <v>2.8333333333333335E-3</v>
      </c>
      <c r="EF116" s="3" t="e">
        <f t="shared" si="213"/>
        <v>#VALUE!</v>
      </c>
      <c r="EG116" s="3" t="e">
        <f t="shared" si="214"/>
        <v>#REF!</v>
      </c>
    </row>
    <row r="117" spans="133:140" x14ac:dyDescent="0.25">
      <c r="EC117" s="72" t="s">
        <v>273</v>
      </c>
      <c r="ED117" s="3" t="str">
        <f t="shared" si="212"/>
        <v>Dec Y4</v>
      </c>
      <c r="EE117" s="31">
        <f t="shared" si="211"/>
        <v>2.8333333333333335E-3</v>
      </c>
      <c r="EF117" s="3" t="e">
        <f t="shared" si="213"/>
        <v>#VALUE!</v>
      </c>
      <c r="EG117" s="3" t="e">
        <f t="shared" si="214"/>
        <v>#REF!</v>
      </c>
    </row>
    <row r="118" spans="133:140" x14ac:dyDescent="0.25">
      <c r="EC118" s="72" t="s">
        <v>274</v>
      </c>
      <c r="ED118" s="3" t="str">
        <f t="shared" si="212"/>
        <v>Dec Y4</v>
      </c>
      <c r="EE118" s="31">
        <f t="shared" si="211"/>
        <v>2.8333333333333335E-3</v>
      </c>
      <c r="EF118" s="3" t="e">
        <f t="shared" si="213"/>
        <v>#VALUE!</v>
      </c>
      <c r="EG118" s="3" t="e">
        <f t="shared" si="214"/>
        <v>#REF!</v>
      </c>
    </row>
    <row r="119" spans="133:140" x14ac:dyDescent="0.25">
      <c r="EC119" s="72" t="s">
        <v>275</v>
      </c>
      <c r="ED119" s="3" t="str">
        <f t="shared" si="212"/>
        <v>Dec Y4</v>
      </c>
      <c r="EE119" s="31">
        <f t="shared" si="211"/>
        <v>2.8333333333333335E-3</v>
      </c>
      <c r="EF119" s="3" t="e">
        <f t="shared" si="213"/>
        <v>#VALUE!</v>
      </c>
      <c r="EG119" s="3" t="e">
        <f t="shared" si="214"/>
        <v>#REF!</v>
      </c>
    </row>
    <row r="120" spans="133:140" x14ac:dyDescent="0.25">
      <c r="EC120" s="72" t="s">
        <v>276</v>
      </c>
      <c r="ED120" s="3" t="str">
        <f t="shared" si="212"/>
        <v>Dec Y4</v>
      </c>
      <c r="EE120" s="31">
        <f t="shared" si="211"/>
        <v>2.8333333333333335E-3</v>
      </c>
      <c r="EF120" s="3" t="e">
        <f t="shared" si="213"/>
        <v>#VALUE!</v>
      </c>
      <c r="EG120" s="3" t="e">
        <f t="shared" si="214"/>
        <v>#REF!</v>
      </c>
    </row>
    <row r="121" spans="133:140" x14ac:dyDescent="0.25">
      <c r="EC121" s="72" t="s">
        <v>277</v>
      </c>
      <c r="ED121" s="3" t="str">
        <f t="shared" si="212"/>
        <v>Dec Y4</v>
      </c>
      <c r="EE121" s="31">
        <f t="shared" si="211"/>
        <v>2.8333333333333335E-3</v>
      </c>
      <c r="EF121" s="3" t="e">
        <f t="shared" si="213"/>
        <v>#VALUE!</v>
      </c>
      <c r="EG121" s="3" t="e">
        <f t="shared" si="214"/>
        <v>#REF!</v>
      </c>
    </row>
    <row r="122" spans="133:140" x14ac:dyDescent="0.25">
      <c r="EC122" s="72" t="s">
        <v>278</v>
      </c>
      <c r="ED122" s="3" t="str">
        <f t="shared" si="212"/>
        <v>Dec Y4</v>
      </c>
      <c r="EE122" s="31">
        <f t="shared" si="211"/>
        <v>2.8333333333333335E-3</v>
      </c>
      <c r="EF122" s="3" t="e">
        <f t="shared" si="213"/>
        <v>#VALUE!</v>
      </c>
      <c r="EG122" s="3" t="e">
        <f t="shared" si="214"/>
        <v>#REF!</v>
      </c>
    </row>
    <row r="123" spans="133:140" x14ac:dyDescent="0.25">
      <c r="EC123" s="72" t="s">
        <v>279</v>
      </c>
      <c r="ED123" s="3" t="str">
        <f t="shared" si="212"/>
        <v>Dec Y4</v>
      </c>
      <c r="EE123" s="31">
        <f t="shared" si="211"/>
        <v>2.8333333333333335E-3</v>
      </c>
      <c r="EF123" s="3" t="e">
        <f t="shared" si="213"/>
        <v>#VALUE!</v>
      </c>
      <c r="EG123" s="3" t="e">
        <f t="shared" si="214"/>
        <v>#REF!</v>
      </c>
    </row>
    <row r="124" spans="133:140" x14ac:dyDescent="0.25">
      <c r="EC124" s="72" t="s">
        <v>280</v>
      </c>
      <c r="ED124" s="3" t="str">
        <f t="shared" si="212"/>
        <v>Dec Y4</v>
      </c>
      <c r="EE124" s="31">
        <f t="shared" si="211"/>
        <v>2.8333333333333335E-3</v>
      </c>
      <c r="EF124" s="3" t="e">
        <f t="shared" si="213"/>
        <v>#VALUE!</v>
      </c>
      <c r="EG124" s="3" t="e">
        <f t="shared" si="214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215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216">ED127</f>
        <v>Dec Y4</v>
      </c>
      <c r="EE128" s="31">
        <f t="shared" si="215"/>
        <v>2.8333333333333335E-3</v>
      </c>
      <c r="EF128" s="3" t="e">
        <f t="shared" ref="EF128:EF137" si="217">ROUND((ED127*EE128),0)</f>
        <v>#VALUE!</v>
      </c>
      <c r="EG128" s="3" t="e">
        <f t="shared" ref="EG128:EG137" si="218">ROUND(+EG127+EF128,0)</f>
        <v>#REF!</v>
      </c>
    </row>
    <row r="129" spans="133:140" x14ac:dyDescent="0.25">
      <c r="EC129" s="72" t="s">
        <v>284</v>
      </c>
      <c r="ED129" s="3" t="str">
        <f t="shared" si="216"/>
        <v>Dec Y4</v>
      </c>
      <c r="EE129" s="31">
        <f t="shared" si="215"/>
        <v>2.8333333333333335E-3</v>
      </c>
      <c r="EF129" s="3" t="e">
        <f t="shared" si="217"/>
        <v>#VALUE!</v>
      </c>
      <c r="EG129" s="3" t="e">
        <f t="shared" si="218"/>
        <v>#REF!</v>
      </c>
    </row>
    <row r="130" spans="133:140" x14ac:dyDescent="0.25">
      <c r="EC130" s="72" t="s">
        <v>285</v>
      </c>
      <c r="ED130" s="3" t="str">
        <f t="shared" si="216"/>
        <v>Dec Y4</v>
      </c>
      <c r="EE130" s="31">
        <f t="shared" si="215"/>
        <v>2.8333333333333335E-3</v>
      </c>
      <c r="EF130" s="3" t="e">
        <f t="shared" si="217"/>
        <v>#VALUE!</v>
      </c>
      <c r="EG130" s="3" t="e">
        <f t="shared" si="218"/>
        <v>#REF!</v>
      </c>
    </row>
    <row r="131" spans="133:140" x14ac:dyDescent="0.25">
      <c r="EC131" s="72" t="s">
        <v>286</v>
      </c>
      <c r="ED131" s="3" t="str">
        <f t="shared" si="216"/>
        <v>Dec Y4</v>
      </c>
      <c r="EE131" s="31">
        <f t="shared" si="215"/>
        <v>2.8333333333333335E-3</v>
      </c>
      <c r="EF131" s="3" t="e">
        <f t="shared" si="217"/>
        <v>#VALUE!</v>
      </c>
      <c r="EG131" s="3" t="e">
        <f t="shared" si="218"/>
        <v>#REF!</v>
      </c>
    </row>
    <row r="132" spans="133:140" x14ac:dyDescent="0.25">
      <c r="EC132" s="72" t="s">
        <v>287</v>
      </c>
      <c r="ED132" s="3" t="str">
        <f t="shared" si="216"/>
        <v>Dec Y4</v>
      </c>
      <c r="EE132" s="31">
        <f t="shared" si="215"/>
        <v>2.8333333333333335E-3</v>
      </c>
      <c r="EF132" s="3" t="e">
        <f t="shared" si="217"/>
        <v>#VALUE!</v>
      </c>
      <c r="EG132" s="3" t="e">
        <f t="shared" si="218"/>
        <v>#REF!</v>
      </c>
    </row>
    <row r="133" spans="133:140" x14ac:dyDescent="0.25">
      <c r="EC133" s="72" t="s">
        <v>288</v>
      </c>
      <c r="ED133" s="3" t="str">
        <f t="shared" si="216"/>
        <v>Dec Y4</v>
      </c>
      <c r="EE133" s="31">
        <f t="shared" si="215"/>
        <v>2.8333333333333335E-3</v>
      </c>
      <c r="EF133" s="3" t="e">
        <f t="shared" si="217"/>
        <v>#VALUE!</v>
      </c>
      <c r="EG133" s="3" t="e">
        <f t="shared" si="218"/>
        <v>#REF!</v>
      </c>
    </row>
    <row r="134" spans="133:140" x14ac:dyDescent="0.25">
      <c r="EC134" s="72" t="s">
        <v>289</v>
      </c>
      <c r="ED134" s="3" t="str">
        <f t="shared" si="216"/>
        <v>Dec Y4</v>
      </c>
      <c r="EE134" s="31">
        <f t="shared" si="215"/>
        <v>2.8333333333333335E-3</v>
      </c>
      <c r="EF134" s="3" t="e">
        <f t="shared" si="217"/>
        <v>#VALUE!</v>
      </c>
      <c r="EG134" s="3" t="e">
        <f t="shared" si="218"/>
        <v>#REF!</v>
      </c>
    </row>
    <row r="135" spans="133:140" x14ac:dyDescent="0.25">
      <c r="EC135" s="72" t="s">
        <v>290</v>
      </c>
      <c r="ED135" s="3" t="str">
        <f t="shared" si="216"/>
        <v>Dec Y4</v>
      </c>
      <c r="EE135" s="31">
        <f t="shared" si="215"/>
        <v>2.8333333333333335E-3</v>
      </c>
      <c r="EF135" s="3" t="e">
        <f t="shared" si="217"/>
        <v>#VALUE!</v>
      </c>
      <c r="EG135" s="3" t="e">
        <f t="shared" si="218"/>
        <v>#REF!</v>
      </c>
    </row>
    <row r="136" spans="133:140" x14ac:dyDescent="0.25">
      <c r="EC136" s="72" t="s">
        <v>291</v>
      </c>
      <c r="ED136" s="3" t="str">
        <f t="shared" si="216"/>
        <v>Dec Y4</v>
      </c>
      <c r="EE136" s="31">
        <f t="shared" si="215"/>
        <v>2.8333333333333335E-3</v>
      </c>
      <c r="EF136" s="3" t="e">
        <f t="shared" si="217"/>
        <v>#VALUE!</v>
      </c>
      <c r="EG136" s="3" t="e">
        <f t="shared" si="218"/>
        <v>#REF!</v>
      </c>
    </row>
    <row r="137" spans="133:140" x14ac:dyDescent="0.25">
      <c r="EC137" s="72" t="s">
        <v>292</v>
      </c>
      <c r="ED137" s="3" t="str">
        <f t="shared" si="216"/>
        <v>Dec Y4</v>
      </c>
      <c r="EE137" s="31">
        <f t="shared" si="215"/>
        <v>2.8333333333333335E-3</v>
      </c>
      <c r="EF137" s="3" t="e">
        <f t="shared" si="217"/>
        <v>#VALUE!</v>
      </c>
      <c r="EG137" s="3" t="e">
        <f t="shared" si="218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05" priority="9" stopIfTrue="1" operator="notEqual">
      <formula>SUM(G47:G48)</formula>
    </cfRule>
  </conditionalFormatting>
  <conditionalFormatting sqref="DW47">
    <cfRule type="cellIs" dxfId="104" priority="1" stopIfTrue="1" operator="notEqual">
      <formula>SUM(G47:DV47)</formula>
    </cfRule>
  </conditionalFormatting>
  <conditionalFormatting sqref="DW28:DW29 DW49 DW33:DW34">
    <cfRule type="cellIs" dxfId="103" priority="6" stopIfTrue="1" operator="notEqual">
      <formula>SUM(G28:DV28)</formula>
    </cfRule>
  </conditionalFormatting>
  <conditionalFormatting sqref="DW37">
    <cfRule type="cellIs" dxfId="102" priority="5" stopIfTrue="1" operator="notEqual">
      <formula>SUM(G37:DV37)</formula>
    </cfRule>
  </conditionalFormatting>
  <conditionalFormatting sqref="DW16">
    <cfRule type="cellIs" dxfId="101" priority="4" stopIfTrue="1" operator="notEqual">
      <formula>SUM(G16:DV16)</formula>
    </cfRule>
  </conditionalFormatting>
  <conditionalFormatting sqref="DW40">
    <cfRule type="cellIs" dxfId="100" priority="3" stopIfTrue="1" operator="notEqual">
      <formula>SUM(G40:DV40)</formula>
    </cfRule>
  </conditionalFormatting>
  <conditionalFormatting sqref="DW41:DW42">
    <cfRule type="cellIs" dxfId="99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16CD-692A-48C8-B747-454A1783C73B}">
  <sheetPr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A2" sqref="A2:R2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7" width="12.5546875" style="3" bestFit="1" customWidth="1"/>
    <col min="8" max="8" width="12.6640625" style="3" bestFit="1" customWidth="1"/>
    <col min="9" max="12" width="12.5546875" style="3" bestFit="1" customWidth="1"/>
    <col min="13" max="16" width="12.77734375" style="3" bestFit="1" customWidth="1"/>
    <col min="17" max="17" width="14.109375" style="3" bestFit="1" customWidth="1"/>
    <col min="18" max="18" width="14.33203125" style="3" bestFit="1" customWidth="1"/>
    <col min="19" max="66" width="14.21875" style="3" customWidth="1"/>
    <col min="67" max="67" width="12.5546875" style="3" bestFit="1" customWidth="1"/>
    <col min="68" max="68" width="12.6640625" style="3" bestFit="1" customWidth="1"/>
    <col min="69" max="76" width="12.5546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5.33203125" style="3" bestFit="1" customWidth="1"/>
    <col min="128" max="128" width="14.109375" style="3" bestFit="1" customWidth="1"/>
    <col min="129" max="129" width="9.77734375" style="3"/>
    <col min="130" max="130" width="12.664062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8" width="4.33203125" style="3" hidden="1" customWidth="1"/>
    <col min="139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51</v>
      </c>
      <c r="EE1" s="4"/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185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6">
        <v>42705</v>
      </c>
      <c r="ED6" s="3">
        <v>0</v>
      </c>
      <c r="EE6" s="31">
        <v>2.8333333333333335E-3</v>
      </c>
      <c r="EF6" s="3">
        <v>0</v>
      </c>
      <c r="EG6" s="3">
        <v>0</v>
      </c>
      <c r="EI6" s="40"/>
    </row>
    <row r="7" spans="1:139" x14ac:dyDescent="0.25">
      <c r="A7" s="445" t="s">
        <v>600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62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62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A9" s="448" t="s">
        <v>601</v>
      </c>
      <c r="B9" s="448"/>
      <c r="C9" s="448"/>
      <c r="D9" s="448"/>
      <c r="E9" s="448"/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Svgs'!E9</f>
        <v>1042418.2875485588</v>
      </c>
      <c r="H15" s="10">
        <f>'In-Service &amp; Deprec Svgs'!F9</f>
        <v>1042418.2875485588</v>
      </c>
      <c r="I15" s="10">
        <f>'In-Service &amp; Deprec Svgs'!G9</f>
        <v>1042418.2875485588</v>
      </c>
      <c r="J15" s="10">
        <f>'In-Service &amp; Deprec Svgs'!H9</f>
        <v>1042418.2875485588</v>
      </c>
      <c r="K15" s="10">
        <f>'In-Service &amp; Deprec Svgs'!I9</f>
        <v>1042418.2875485588</v>
      </c>
      <c r="L15" s="10">
        <f>'In-Service &amp; Deprec Svgs'!J9</f>
        <v>1042418.2875485588</v>
      </c>
      <c r="M15" s="10">
        <f>'In-Service &amp; Deprec Svgs'!K9</f>
        <v>1042418.2875485588</v>
      </c>
      <c r="N15" s="10">
        <f>'In-Service &amp; Deprec Svgs'!L9</f>
        <v>1042418.2875485588</v>
      </c>
      <c r="O15" s="10">
        <f>'In-Service &amp; Deprec Svgs'!M9</f>
        <v>1042418.2875485588</v>
      </c>
      <c r="P15" s="10">
        <f>'In-Service &amp; Deprec Svgs'!N9</f>
        <v>1042418.2875485588</v>
      </c>
      <c r="Q15" s="10">
        <f>'In-Service &amp; Deprec Svgs'!O9</f>
        <v>1042418.2875485588</v>
      </c>
      <c r="R15" s="10">
        <f>'In-Service &amp; Deprec Svgs'!P9</f>
        <v>1042418.2875485588</v>
      </c>
      <c r="S15" s="10">
        <f>'In-Service &amp; Deprec Svgs'!R9</f>
        <v>1073899.3198325215</v>
      </c>
      <c r="T15" s="10">
        <f>'In-Service &amp; Deprec Svgs'!S9</f>
        <v>1073899.3198325215</v>
      </c>
      <c r="U15" s="10">
        <f>'In-Service &amp; Deprec Svgs'!T9</f>
        <v>1073899.3198325215</v>
      </c>
      <c r="V15" s="10">
        <f>'In-Service &amp; Deprec Svgs'!U9</f>
        <v>1073899.3198325215</v>
      </c>
      <c r="W15" s="10">
        <f>'In-Service &amp; Deprec Svgs'!V9</f>
        <v>1073899.3198325215</v>
      </c>
      <c r="X15" s="10">
        <f>'In-Service &amp; Deprec Svgs'!W9</f>
        <v>1073899.3198325215</v>
      </c>
      <c r="Y15" s="10">
        <f>'In-Service &amp; Deprec Svgs'!X9</f>
        <v>1073899.3198325215</v>
      </c>
      <c r="Z15" s="10">
        <f>'In-Service &amp; Deprec Svgs'!Y9</f>
        <v>1073899.3198325215</v>
      </c>
      <c r="AA15" s="10">
        <f>'In-Service &amp; Deprec Svgs'!Z9</f>
        <v>1073899.3198325215</v>
      </c>
      <c r="AB15" s="10">
        <f>'In-Service &amp; Deprec Svgs'!AA9</f>
        <v>1073899.3198325215</v>
      </c>
      <c r="AC15" s="10">
        <f>'In-Service &amp; Deprec Svgs'!AB9</f>
        <v>1073899.3198325215</v>
      </c>
      <c r="AD15" s="10">
        <f>'In-Service &amp; Deprec Svgs'!AC9</f>
        <v>1073899.3198325215</v>
      </c>
      <c r="AE15" s="10">
        <f>'In-Service &amp; Deprec Svgs'!AE9</f>
        <v>1106331.0792914645</v>
      </c>
      <c r="AF15" s="10">
        <f>'In-Service &amp; Deprec Svgs'!AF9</f>
        <v>1106331.0792914645</v>
      </c>
      <c r="AG15" s="10">
        <f>'In-Service &amp; Deprec Svgs'!AG9</f>
        <v>1106331.0792914645</v>
      </c>
      <c r="AH15" s="10">
        <f>'In-Service &amp; Deprec Svgs'!AH9</f>
        <v>1106331.0792914645</v>
      </c>
      <c r="AI15" s="10">
        <f>'In-Service &amp; Deprec Svgs'!AI9</f>
        <v>1106331.0792914645</v>
      </c>
      <c r="AJ15" s="10">
        <f>'In-Service &amp; Deprec Svgs'!AJ9</f>
        <v>1106331.0792914645</v>
      </c>
      <c r="AK15" s="10">
        <f>'In-Service &amp; Deprec Svgs'!AK9</f>
        <v>1106331.0792914645</v>
      </c>
      <c r="AL15" s="10">
        <f>'In-Service &amp; Deprec Svgs'!AL9</f>
        <v>1106331.0792914645</v>
      </c>
      <c r="AM15" s="10">
        <f>'In-Service &amp; Deprec Svgs'!AM9</f>
        <v>1106331.0792914645</v>
      </c>
      <c r="AN15" s="10">
        <f>'In-Service &amp; Deprec Svgs'!AN9</f>
        <v>1106331.0792914645</v>
      </c>
      <c r="AO15" s="10">
        <f>'In-Service &amp; Deprec Svgs'!AO9</f>
        <v>1106331.0792914645</v>
      </c>
      <c r="AP15" s="10">
        <f>'In-Service &amp; Deprec Svgs'!AP9</f>
        <v>1106331.0792914645</v>
      </c>
      <c r="AQ15" s="10">
        <f>'In-Service &amp; Deprec Svgs'!AR9</f>
        <v>1139742.2778860682</v>
      </c>
      <c r="AR15" s="10">
        <f>'In-Service &amp; Deprec Svgs'!AS9</f>
        <v>1139742.2778860682</v>
      </c>
      <c r="AS15" s="10">
        <f>'In-Service &amp; Deprec Svgs'!AT9</f>
        <v>1139742.2778860682</v>
      </c>
      <c r="AT15" s="10">
        <f>'In-Service &amp; Deprec Svgs'!AU9</f>
        <v>1139742.2778860682</v>
      </c>
      <c r="AU15" s="10">
        <f>'In-Service &amp; Deprec Svgs'!AV9</f>
        <v>1139742.2778860682</v>
      </c>
      <c r="AV15" s="10">
        <f>'In-Service &amp; Deprec Svgs'!AW9</f>
        <v>1139742.2778860682</v>
      </c>
      <c r="AW15" s="10">
        <f>'In-Service &amp; Deprec Svgs'!AX9</f>
        <v>1139742.2778860682</v>
      </c>
      <c r="AX15" s="10">
        <f>'In-Service &amp; Deprec Svgs'!AY9</f>
        <v>1139742.2778860682</v>
      </c>
      <c r="AY15" s="10">
        <f>'In-Service &amp; Deprec Svgs'!AZ9</f>
        <v>1139742.2778860682</v>
      </c>
      <c r="AZ15" s="10">
        <f>'In-Service &amp; Deprec Svgs'!BA9</f>
        <v>1139742.2778860682</v>
      </c>
      <c r="BA15" s="10">
        <f>'In-Service &amp; Deprec Svgs'!BB9</f>
        <v>1139742.2778860682</v>
      </c>
      <c r="BB15" s="10">
        <f>'In-Service &amp; Deprec Svgs'!BC9</f>
        <v>1139742.2778860682</v>
      </c>
      <c r="BC15" s="10">
        <f>'In-Service &amp; Deprec Svgs'!BE9</f>
        <v>753824.96939483995</v>
      </c>
      <c r="BD15" s="10">
        <f>'In-Service &amp; Deprec Svgs'!BF9</f>
        <v>753824.96939483995</v>
      </c>
      <c r="BE15" s="10">
        <f>'In-Service &amp; Deprec Svgs'!BG9</f>
        <v>753824.96939483995</v>
      </c>
      <c r="BF15" s="10">
        <f>'In-Service &amp; Deprec Svgs'!BH9</f>
        <v>753824.96939483995</v>
      </c>
      <c r="BG15" s="10">
        <f>'In-Service &amp; Deprec Svgs'!BI9</f>
        <v>753824.96939483995</v>
      </c>
      <c r="BH15" s="10">
        <f>'In-Service &amp; Deprec Svgs'!BJ9</f>
        <v>753824.96939483995</v>
      </c>
      <c r="BI15" s="10">
        <f>'In-Service &amp; Deprec Svgs'!BK9</f>
        <v>753824.96939483995</v>
      </c>
      <c r="BJ15" s="10">
        <f>'In-Service &amp; Deprec Svgs'!BL9</f>
        <v>753824.96939483995</v>
      </c>
      <c r="BK15" s="10">
        <f>'In-Service &amp; Deprec Svgs'!BM9</f>
        <v>753824.96939483995</v>
      </c>
      <c r="BL15" s="10">
        <f>'In-Service &amp; Deprec Svgs'!BN9</f>
        <v>753824.96939483995</v>
      </c>
      <c r="BM15" s="10">
        <f>'In-Service &amp; Deprec Svgs'!BO9</f>
        <v>753824.96939483995</v>
      </c>
      <c r="BN15" s="10">
        <f>'In-Service &amp; Deprec Svgs'!BP9</f>
        <v>753824.96939483995</v>
      </c>
      <c r="BO15" s="10">
        <f>'In-Service &amp; Deprec Svgs'!BR9</f>
        <v>768901.46878273657</v>
      </c>
      <c r="BP15" s="10">
        <f>'In-Service &amp; Deprec Svgs'!BS9</f>
        <v>768901.46878273657</v>
      </c>
      <c r="BQ15" s="10">
        <f>'In-Service &amp; Deprec Svgs'!BT9</f>
        <v>768901.46878273657</v>
      </c>
      <c r="BR15" s="10">
        <f>'In-Service &amp; Deprec Svgs'!BU9</f>
        <v>768901.46878273657</v>
      </c>
      <c r="BS15" s="10">
        <f>'In-Service &amp; Deprec Svgs'!BV9</f>
        <v>768901.46878273657</v>
      </c>
      <c r="BT15" s="10">
        <f>'In-Service &amp; Deprec Svgs'!BW9</f>
        <v>768901.46878273657</v>
      </c>
      <c r="BU15" s="10">
        <f>'In-Service &amp; Deprec Svgs'!BX9</f>
        <v>768901.46878273657</v>
      </c>
      <c r="BV15" s="10">
        <f>'In-Service &amp; Deprec Svgs'!BY9</f>
        <v>768901.46878273657</v>
      </c>
      <c r="BW15" s="10">
        <f>'In-Service &amp; Deprec Svgs'!BZ9</f>
        <v>768901.46878273657</v>
      </c>
      <c r="BX15" s="10">
        <f>'In-Service &amp; Deprec Svgs'!CA9</f>
        <v>768901.46878273657</v>
      </c>
      <c r="BY15" s="10">
        <f>'In-Service &amp; Deprec Svgs'!CB9</f>
        <v>768901.46878273657</v>
      </c>
      <c r="BZ15" s="10">
        <f>'In-Service &amp; Deprec Svgs'!CC9</f>
        <v>768901.46878273657</v>
      </c>
      <c r="CA15" s="10">
        <f>'In-Service &amp; Deprec Svgs'!CE9</f>
        <v>784279.49815839145</v>
      </c>
      <c r="CB15" s="10">
        <f>'In-Service &amp; Deprec Svgs'!CF9</f>
        <v>784279.49815839145</v>
      </c>
      <c r="CC15" s="10">
        <f>'In-Service &amp; Deprec Svgs'!CG9</f>
        <v>784279.49815839145</v>
      </c>
      <c r="CD15" s="10">
        <f>'In-Service &amp; Deprec Svgs'!CH9</f>
        <v>784279.49815839145</v>
      </c>
      <c r="CE15" s="10">
        <f>'In-Service &amp; Deprec Svgs'!CI9</f>
        <v>784279.49815839145</v>
      </c>
      <c r="CF15" s="10">
        <f>'In-Service &amp; Deprec Svgs'!CJ9</f>
        <v>784279.49815839145</v>
      </c>
      <c r="CG15" s="10">
        <f>'In-Service &amp; Deprec Svgs'!CK9</f>
        <v>784279.49815839145</v>
      </c>
      <c r="CH15" s="10">
        <f>'In-Service &amp; Deprec Svgs'!CL9</f>
        <v>784279.49815839145</v>
      </c>
      <c r="CI15" s="10">
        <f>'In-Service &amp; Deprec Svgs'!CM9</f>
        <v>784279.49815839145</v>
      </c>
      <c r="CJ15" s="10">
        <f>'In-Service &amp; Deprec Svgs'!CN9</f>
        <v>784279.49815839145</v>
      </c>
      <c r="CK15" s="10">
        <f>'In-Service &amp; Deprec Svgs'!CO9</f>
        <v>784279.49815839145</v>
      </c>
      <c r="CL15" s="10">
        <f>'In-Service &amp; Deprec Svgs'!CP9</f>
        <v>784279.49815839145</v>
      </c>
      <c r="CM15" s="10">
        <f>'In-Service &amp; Deprec Svgs'!CR9</f>
        <v>799965.08812155924</v>
      </c>
      <c r="CN15" s="10">
        <f>'In-Service &amp; Deprec Svgs'!CS9</f>
        <v>799965.08812155924</v>
      </c>
      <c r="CO15" s="10">
        <f>'In-Service &amp; Deprec Svgs'!CT9</f>
        <v>799965.08812155924</v>
      </c>
      <c r="CP15" s="10">
        <f>'In-Service &amp; Deprec Svgs'!CU9</f>
        <v>799965.08812155924</v>
      </c>
      <c r="CQ15" s="10">
        <f>'In-Service &amp; Deprec Svgs'!CV9</f>
        <v>799965.08812155924</v>
      </c>
      <c r="CR15" s="10">
        <f>'In-Service &amp; Deprec Svgs'!CW9</f>
        <v>799965.08812155924</v>
      </c>
      <c r="CS15" s="10">
        <f>'In-Service &amp; Deprec Svgs'!CX9</f>
        <v>799965.08812155924</v>
      </c>
      <c r="CT15" s="10">
        <f>'In-Service &amp; Deprec Svgs'!CY9</f>
        <v>799965.08812155924</v>
      </c>
      <c r="CU15" s="10">
        <f>'In-Service &amp; Deprec Svgs'!CZ9</f>
        <v>799965.08812155924</v>
      </c>
      <c r="CV15" s="10">
        <f>'In-Service &amp; Deprec Svgs'!DA9</f>
        <v>799965.08812155924</v>
      </c>
      <c r="CW15" s="10">
        <f>'In-Service &amp; Deprec Svgs'!DB9</f>
        <v>799965.08812155924</v>
      </c>
      <c r="CX15" s="10">
        <f>'In-Service &amp; Deprec Svgs'!DC9</f>
        <v>799965.08812155924</v>
      </c>
      <c r="CY15" s="10">
        <f>'In-Service &amp; Deprec Svgs'!DE9</f>
        <v>935286.3155588099</v>
      </c>
      <c r="CZ15" s="10">
        <f>'In-Service &amp; Deprec Svgs'!DF9</f>
        <v>935286.3155588099</v>
      </c>
      <c r="DA15" s="10">
        <f>'In-Service &amp; Deprec Svgs'!DG9</f>
        <v>935286.3155588099</v>
      </c>
      <c r="DB15" s="10">
        <f>'In-Service &amp; Deprec Svgs'!DH9</f>
        <v>935286.3155588099</v>
      </c>
      <c r="DC15" s="10">
        <f>'In-Service &amp; Deprec Svgs'!DI9</f>
        <v>935286.3155588099</v>
      </c>
      <c r="DD15" s="10">
        <f>'In-Service &amp; Deprec Svgs'!DJ9</f>
        <v>935286.3155588099</v>
      </c>
      <c r="DE15" s="10">
        <f>'In-Service &amp; Deprec Svgs'!DK9</f>
        <v>935286.3155588099</v>
      </c>
      <c r="DF15" s="10">
        <f>'In-Service &amp; Deprec Svgs'!DL9</f>
        <v>935286.3155588099</v>
      </c>
      <c r="DG15" s="10">
        <f>'In-Service &amp; Deprec Svgs'!DM9</f>
        <v>935286.3155588099</v>
      </c>
      <c r="DH15" s="10">
        <f>'In-Service &amp; Deprec Svgs'!DN9</f>
        <v>935286.3155588099</v>
      </c>
      <c r="DI15" s="10">
        <f>'In-Service &amp; Deprec Svgs'!DO9</f>
        <v>935286.3155588099</v>
      </c>
      <c r="DJ15" s="10">
        <f>'In-Service &amp; Deprec Svgs'!DP9</f>
        <v>935286.3155588099</v>
      </c>
      <c r="DK15" s="10">
        <f>'In-Service &amp; Deprec Svgs'!DR9</f>
        <v>949987.33541266946</v>
      </c>
      <c r="DL15" s="10">
        <f>'In-Service &amp; Deprec Svgs'!DS9</f>
        <v>949987.33541266946</v>
      </c>
      <c r="DM15" s="10">
        <f>'In-Service &amp; Deprec Svgs'!DT9</f>
        <v>949987.33541266946</v>
      </c>
      <c r="DN15" s="10">
        <f>'In-Service &amp; Deprec Svgs'!DU9</f>
        <v>949987.33541266946</v>
      </c>
      <c r="DO15" s="10">
        <f>'In-Service &amp; Deprec Svgs'!DV9</f>
        <v>949987.33541266946</v>
      </c>
      <c r="DP15" s="10">
        <f>'In-Service &amp; Deprec Svgs'!DW9</f>
        <v>949987.33541266946</v>
      </c>
      <c r="DQ15" s="10">
        <f>'In-Service &amp; Deprec Svgs'!DX9</f>
        <v>949987.33541266946</v>
      </c>
      <c r="DR15" s="10">
        <f>'In-Service &amp; Deprec Svgs'!DY9</f>
        <v>949987.33541266946</v>
      </c>
      <c r="DS15" s="10">
        <f>'In-Service &amp; Deprec Svgs'!DZ9</f>
        <v>949987.33541266946</v>
      </c>
      <c r="DT15" s="10">
        <f>'In-Service &amp; Deprec Svgs'!EA9</f>
        <v>949987.33541266946</v>
      </c>
      <c r="DU15" s="10">
        <f>'In-Service &amp; Deprec Svgs'!EB9</f>
        <v>949987.33541266946</v>
      </c>
      <c r="DV15" s="10">
        <f>'In-Service &amp; Deprec Svgs'!EC9</f>
        <v>949987.33541266946</v>
      </c>
      <c r="DW15" s="10">
        <f>SUM(G15:DV15)</f>
        <v>112255627.67985147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Svgs'!E20</f>
        <v>1042418.2875485588</v>
      </c>
      <c r="H16" s="3">
        <f>'In-Service &amp; Deprec Svgs'!F20</f>
        <v>1042418.2875485588</v>
      </c>
      <c r="I16" s="3">
        <f>'In-Service &amp; Deprec Svgs'!G20</f>
        <v>1042418.2875485588</v>
      </c>
      <c r="J16" s="3">
        <f>'In-Service &amp; Deprec Svgs'!H20</f>
        <v>1042418.2875485588</v>
      </c>
      <c r="K16" s="3">
        <f>'In-Service &amp; Deprec Svgs'!I20</f>
        <v>1042418.2875485588</v>
      </c>
      <c r="L16" s="3">
        <f>'In-Service &amp; Deprec Svgs'!J20</f>
        <v>1042418.2875485588</v>
      </c>
      <c r="M16" s="3">
        <f>'In-Service &amp; Deprec Svgs'!K20</f>
        <v>1042418.2875485588</v>
      </c>
      <c r="N16" s="3">
        <f>'In-Service &amp; Deprec Svgs'!L20</f>
        <v>1042418.2875485588</v>
      </c>
      <c r="O16" s="3">
        <f>'In-Service &amp; Deprec Svgs'!M20</f>
        <v>1042418.2875485588</v>
      </c>
      <c r="P16" s="3">
        <f>'In-Service &amp; Deprec Svgs'!N20</f>
        <v>1042418.2875485588</v>
      </c>
      <c r="Q16" s="3">
        <f>'In-Service &amp; Deprec Svgs'!O20</f>
        <v>1042418.2875485588</v>
      </c>
      <c r="R16" s="3">
        <f>'In-Service &amp; Deprec Svgs'!P20</f>
        <v>1042418.2875485588</v>
      </c>
      <c r="S16" s="3">
        <f>'In-Service &amp; Deprec Svgs'!R20</f>
        <v>1073899.3198325215</v>
      </c>
      <c r="T16" s="3">
        <f>'In-Service &amp; Deprec Svgs'!S20</f>
        <v>1073899.3198325215</v>
      </c>
      <c r="U16" s="3">
        <f>'In-Service &amp; Deprec Svgs'!T20</f>
        <v>1073899.3198325215</v>
      </c>
      <c r="V16" s="3">
        <f>'In-Service &amp; Deprec Svgs'!U20</f>
        <v>1073899.3198325215</v>
      </c>
      <c r="W16" s="3">
        <f>'In-Service &amp; Deprec Svgs'!V20</f>
        <v>1073899.3198325215</v>
      </c>
      <c r="X16" s="3">
        <f>'In-Service &amp; Deprec Svgs'!W20</f>
        <v>1073899.3198325215</v>
      </c>
      <c r="Y16" s="3">
        <f>'In-Service &amp; Deprec Svgs'!X20</f>
        <v>1073899.3198325215</v>
      </c>
      <c r="Z16" s="3">
        <f>'In-Service &amp; Deprec Svgs'!Y20</f>
        <v>1073899.3198325215</v>
      </c>
      <c r="AA16" s="3">
        <f>'In-Service &amp; Deprec Svgs'!Z20</f>
        <v>1073899.3198325215</v>
      </c>
      <c r="AB16" s="3">
        <f>'In-Service &amp; Deprec Svgs'!AA20</f>
        <v>1073899.3198325215</v>
      </c>
      <c r="AC16" s="3">
        <f>'In-Service &amp; Deprec Svgs'!AB20</f>
        <v>1073899.3198325215</v>
      </c>
      <c r="AD16" s="3">
        <f>'In-Service &amp; Deprec Svgs'!AC20</f>
        <v>1073899.3198325215</v>
      </c>
      <c r="AE16" s="3">
        <f>'In-Service &amp; Deprec Svgs'!AE20</f>
        <v>1106331.0792914645</v>
      </c>
      <c r="AF16" s="3">
        <f>'In-Service &amp; Deprec Svgs'!AF20</f>
        <v>1106331.0792914645</v>
      </c>
      <c r="AG16" s="3">
        <f>'In-Service &amp; Deprec Svgs'!AG20</f>
        <v>1106331.0792914645</v>
      </c>
      <c r="AH16" s="3">
        <f>'In-Service &amp; Deprec Svgs'!AH20</f>
        <v>1106331.0792914645</v>
      </c>
      <c r="AI16" s="3">
        <f>'In-Service &amp; Deprec Svgs'!AI20</f>
        <v>1106331.0792914645</v>
      </c>
      <c r="AJ16" s="3">
        <f>'In-Service &amp; Deprec Svgs'!AJ20</f>
        <v>1106331.0792914645</v>
      </c>
      <c r="AK16" s="3">
        <f>'In-Service &amp; Deprec Svgs'!AK20</f>
        <v>1106331.0792914645</v>
      </c>
      <c r="AL16" s="3">
        <f>'In-Service &amp; Deprec Svgs'!AL20</f>
        <v>1106331.0792914645</v>
      </c>
      <c r="AM16" s="3">
        <f>'In-Service &amp; Deprec Svgs'!AM20</f>
        <v>1106331.0792914645</v>
      </c>
      <c r="AN16" s="3">
        <f>'In-Service &amp; Deprec Svgs'!AN20</f>
        <v>1106331.0792914645</v>
      </c>
      <c r="AO16" s="3">
        <f>'In-Service &amp; Deprec Svgs'!AO20</f>
        <v>1106331.0792914645</v>
      </c>
      <c r="AP16" s="3">
        <f>'In-Service &amp; Deprec Svgs'!AP20</f>
        <v>1106331.0792914645</v>
      </c>
      <c r="AQ16" s="3">
        <f>'In-Service &amp; Deprec Svgs'!AR20</f>
        <v>1139742.2778860682</v>
      </c>
      <c r="AR16" s="3">
        <f>'In-Service &amp; Deprec Svgs'!AS20</f>
        <v>1139742.2778860682</v>
      </c>
      <c r="AS16" s="3">
        <f>'In-Service &amp; Deprec Svgs'!AT20</f>
        <v>1139742.2778860682</v>
      </c>
      <c r="AT16" s="3">
        <f>'In-Service &amp; Deprec Svgs'!AU20</f>
        <v>1139742.2778860682</v>
      </c>
      <c r="AU16" s="3">
        <f>'In-Service &amp; Deprec Svgs'!AV20</f>
        <v>1139742.2778860682</v>
      </c>
      <c r="AV16" s="3">
        <f>'In-Service &amp; Deprec Svgs'!AW20</f>
        <v>1139742.2778860682</v>
      </c>
      <c r="AW16" s="3">
        <f>'In-Service &amp; Deprec Svgs'!AX20</f>
        <v>1139742.2778860682</v>
      </c>
      <c r="AX16" s="3">
        <f>'In-Service &amp; Deprec Svgs'!AY20</f>
        <v>1139742.2778860682</v>
      </c>
      <c r="AY16" s="3">
        <f>'In-Service &amp; Deprec Svgs'!AZ20</f>
        <v>1139742.2778860682</v>
      </c>
      <c r="AZ16" s="3">
        <f>'In-Service &amp; Deprec Svgs'!BA20</f>
        <v>1139742.2778860682</v>
      </c>
      <c r="BA16" s="3">
        <f>'In-Service &amp; Deprec Svgs'!BB20</f>
        <v>1139742.2778860682</v>
      </c>
      <c r="BB16" s="3">
        <f>'In-Service &amp; Deprec Svgs'!BC20</f>
        <v>1139742.2778860682</v>
      </c>
      <c r="BC16" s="3">
        <f>'In-Service &amp; Deprec Svgs'!BE20</f>
        <v>753824.96939483995</v>
      </c>
      <c r="BD16" s="3">
        <f>'In-Service &amp; Deprec Svgs'!BF20</f>
        <v>753824.96939483995</v>
      </c>
      <c r="BE16" s="3">
        <f>'In-Service &amp; Deprec Svgs'!BG20</f>
        <v>753824.96939483995</v>
      </c>
      <c r="BF16" s="3">
        <f>'In-Service &amp; Deprec Svgs'!BH20</f>
        <v>753824.96939483995</v>
      </c>
      <c r="BG16" s="3">
        <f>'In-Service &amp; Deprec Svgs'!BI20</f>
        <v>753824.96939483995</v>
      </c>
      <c r="BH16" s="3">
        <f>'In-Service &amp; Deprec Svgs'!BJ20</f>
        <v>753824.96939483995</v>
      </c>
      <c r="BI16" s="3">
        <f>'In-Service &amp; Deprec Svgs'!BK20</f>
        <v>753824.96939483995</v>
      </c>
      <c r="BJ16" s="3">
        <f>'In-Service &amp; Deprec Svgs'!BL20</f>
        <v>753824.96939483995</v>
      </c>
      <c r="BK16" s="3">
        <f>'In-Service &amp; Deprec Svgs'!BM20</f>
        <v>753824.96939483995</v>
      </c>
      <c r="BL16" s="3">
        <f>'In-Service &amp; Deprec Svgs'!BN20</f>
        <v>753824.96939483995</v>
      </c>
      <c r="BM16" s="3">
        <f>'In-Service &amp; Deprec Svgs'!BO20</f>
        <v>753824.96939483995</v>
      </c>
      <c r="BN16" s="3">
        <f>'In-Service &amp; Deprec Svgs'!BP20</f>
        <v>753824.96939483995</v>
      </c>
      <c r="BO16" s="3">
        <f>'In-Service &amp; Deprec Svgs'!BR20</f>
        <v>768901.46878273657</v>
      </c>
      <c r="BP16" s="3">
        <f>'In-Service &amp; Deprec Svgs'!BS20</f>
        <v>768901.46878273657</v>
      </c>
      <c r="BQ16" s="3">
        <f>'In-Service &amp; Deprec Svgs'!BT20</f>
        <v>768901.46878273657</v>
      </c>
      <c r="BR16" s="3">
        <f>'In-Service &amp; Deprec Svgs'!BU20</f>
        <v>768901.46878273657</v>
      </c>
      <c r="BS16" s="3">
        <f>'In-Service &amp; Deprec Svgs'!BV20</f>
        <v>768901.46878273657</v>
      </c>
      <c r="BT16" s="3">
        <f>'In-Service &amp; Deprec Svgs'!BW20</f>
        <v>768901.46878273657</v>
      </c>
      <c r="BU16" s="3">
        <f>'In-Service &amp; Deprec Svgs'!BX20</f>
        <v>768901.46878273657</v>
      </c>
      <c r="BV16" s="3">
        <f>'In-Service &amp; Deprec Svgs'!BY20</f>
        <v>768901.46878273657</v>
      </c>
      <c r="BW16" s="3">
        <f>'In-Service &amp; Deprec Svgs'!BZ20</f>
        <v>768901.46878273657</v>
      </c>
      <c r="BX16" s="3">
        <f>'In-Service &amp; Deprec Svgs'!CA20</f>
        <v>768901.46878273657</v>
      </c>
      <c r="BY16" s="3">
        <f>'In-Service &amp; Deprec Svgs'!CB20</f>
        <v>768901.46878273657</v>
      </c>
      <c r="BZ16" s="3">
        <f>'In-Service &amp; Deprec Svgs'!CC20</f>
        <v>768901.46878273657</v>
      </c>
      <c r="CA16" s="3">
        <f>'In-Service &amp; Deprec Svgs'!CE20</f>
        <v>784279.49815839145</v>
      </c>
      <c r="CB16" s="3">
        <f>'In-Service &amp; Deprec Svgs'!CF20</f>
        <v>784279.49815839145</v>
      </c>
      <c r="CC16" s="3">
        <f>'In-Service &amp; Deprec Svgs'!CG20</f>
        <v>784279.49815839145</v>
      </c>
      <c r="CD16" s="3">
        <f>'In-Service &amp; Deprec Svgs'!CH20</f>
        <v>784279.49815839145</v>
      </c>
      <c r="CE16" s="3">
        <f>'In-Service &amp; Deprec Svgs'!CI20</f>
        <v>784279.49815839145</v>
      </c>
      <c r="CF16" s="3">
        <f>'In-Service &amp; Deprec Svgs'!CJ20</f>
        <v>784279.49815839145</v>
      </c>
      <c r="CG16" s="3">
        <f>'In-Service &amp; Deprec Svgs'!CK20</f>
        <v>784279.49815839145</v>
      </c>
      <c r="CH16" s="3">
        <f>'In-Service &amp; Deprec Svgs'!CL20</f>
        <v>784279.49815839145</v>
      </c>
      <c r="CI16" s="3">
        <f>'In-Service &amp; Deprec Svgs'!CM20</f>
        <v>784279.49815839145</v>
      </c>
      <c r="CJ16" s="3">
        <f>'In-Service &amp; Deprec Svgs'!CN20</f>
        <v>784279.49815839145</v>
      </c>
      <c r="CK16" s="3">
        <f>'In-Service &amp; Deprec Svgs'!CO20</f>
        <v>784279.49815839145</v>
      </c>
      <c r="CL16" s="3">
        <f>'In-Service &amp; Deprec Svgs'!CP20</f>
        <v>784279.49815839145</v>
      </c>
      <c r="CM16" s="3">
        <f>'In-Service &amp; Deprec Svgs'!CR20</f>
        <v>799965.08812155924</v>
      </c>
      <c r="CN16" s="3">
        <f>'In-Service &amp; Deprec Svgs'!CS20</f>
        <v>799965.08812155924</v>
      </c>
      <c r="CO16" s="3">
        <f>'In-Service &amp; Deprec Svgs'!CT20</f>
        <v>799965.08812155924</v>
      </c>
      <c r="CP16" s="3">
        <f>'In-Service &amp; Deprec Svgs'!CU20</f>
        <v>799965.08812155924</v>
      </c>
      <c r="CQ16" s="3">
        <f>'In-Service &amp; Deprec Svgs'!CV20</f>
        <v>799965.08812155924</v>
      </c>
      <c r="CR16" s="3">
        <f>'In-Service &amp; Deprec Svgs'!CW20</f>
        <v>799965.08812155924</v>
      </c>
      <c r="CS16" s="3">
        <f>'In-Service &amp; Deprec Svgs'!CX20</f>
        <v>799965.08812155924</v>
      </c>
      <c r="CT16" s="3">
        <f>'In-Service &amp; Deprec Svgs'!CY20</f>
        <v>799965.08812155924</v>
      </c>
      <c r="CU16" s="3">
        <f>'In-Service &amp; Deprec Svgs'!CZ20</f>
        <v>799965.08812155924</v>
      </c>
      <c r="CV16" s="3">
        <f>'In-Service &amp; Deprec Svgs'!DA20</f>
        <v>799965.08812155924</v>
      </c>
      <c r="CW16" s="3">
        <f>'In-Service &amp; Deprec Svgs'!DB20</f>
        <v>799965.08812155924</v>
      </c>
      <c r="CX16" s="3">
        <f>'In-Service &amp; Deprec Svgs'!DC20</f>
        <v>799965.08812155924</v>
      </c>
      <c r="CY16" s="3">
        <f>'In-Service &amp; Deprec Svgs'!DE20</f>
        <v>935286.3155588099</v>
      </c>
      <c r="CZ16" s="3">
        <f>'In-Service &amp; Deprec Svgs'!DF20</f>
        <v>935286.3155588099</v>
      </c>
      <c r="DA16" s="3">
        <f>'In-Service &amp; Deprec Svgs'!DG20</f>
        <v>935286.3155588099</v>
      </c>
      <c r="DB16" s="3">
        <f>'In-Service &amp; Deprec Svgs'!DH20</f>
        <v>935286.3155588099</v>
      </c>
      <c r="DC16" s="3">
        <f>'In-Service &amp; Deprec Svgs'!DI20</f>
        <v>935286.3155588099</v>
      </c>
      <c r="DD16" s="3">
        <f>'In-Service &amp; Deprec Svgs'!DJ20</f>
        <v>935286.3155588099</v>
      </c>
      <c r="DE16" s="3">
        <f>'In-Service &amp; Deprec Svgs'!DK20</f>
        <v>935286.3155588099</v>
      </c>
      <c r="DF16" s="3">
        <f>'In-Service &amp; Deprec Svgs'!DL20</f>
        <v>935286.3155588099</v>
      </c>
      <c r="DG16" s="3">
        <f>'In-Service &amp; Deprec Svgs'!DM20</f>
        <v>935286.3155588099</v>
      </c>
      <c r="DH16" s="3">
        <f>'In-Service &amp; Deprec Svgs'!DN20</f>
        <v>935286.3155588099</v>
      </c>
      <c r="DI16" s="3">
        <f>'In-Service &amp; Deprec Svgs'!DO20</f>
        <v>935286.3155588099</v>
      </c>
      <c r="DJ16" s="3">
        <f>'In-Service &amp; Deprec Svgs'!DP20</f>
        <v>935286.3155588099</v>
      </c>
      <c r="DK16" s="3">
        <f>'In-Service &amp; Deprec Svgs'!DR20</f>
        <v>949987.33541266946</v>
      </c>
      <c r="DL16" s="3">
        <f>'In-Service &amp; Deprec Svgs'!DS20</f>
        <v>949987.33541266946</v>
      </c>
      <c r="DM16" s="3">
        <f>'In-Service &amp; Deprec Svgs'!DT20</f>
        <v>949987.33541266946</v>
      </c>
      <c r="DN16" s="3">
        <f>'In-Service &amp; Deprec Svgs'!DU20</f>
        <v>949987.33541266946</v>
      </c>
      <c r="DO16" s="3">
        <f>'In-Service &amp; Deprec Svgs'!DV20</f>
        <v>949987.33541266946</v>
      </c>
      <c r="DP16" s="3">
        <f>'In-Service &amp; Deprec Svgs'!DW20</f>
        <v>949987.33541266946</v>
      </c>
      <c r="DQ16" s="3">
        <f>'In-Service &amp; Deprec Svgs'!DX20</f>
        <v>949987.33541266946</v>
      </c>
      <c r="DR16" s="3">
        <f>'In-Service &amp; Deprec Svgs'!DY20</f>
        <v>949987.33541266946</v>
      </c>
      <c r="DS16" s="3">
        <f>'In-Service &amp; Deprec Svgs'!DZ20</f>
        <v>949987.33541266946</v>
      </c>
      <c r="DT16" s="3">
        <f>'In-Service &amp; Deprec Svgs'!EA20</f>
        <v>949987.33541266946</v>
      </c>
      <c r="DU16" s="3">
        <f>'In-Service &amp; Deprec Svgs'!EB20</f>
        <v>949987.33541266946</v>
      </c>
      <c r="DV16" s="3">
        <f>'In-Service &amp; Deprec Svgs'!EC20</f>
        <v>949987.33541266946</v>
      </c>
      <c r="DW16" s="11">
        <f>SUM(G16:DV16)</f>
        <v>112255627.67985147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17">
        <f>SUM(G17:DV17)</f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7496555.4900000021</v>
      </c>
      <c r="G20" s="3">
        <f>F20+G16</f>
        <v>8538973.7775485609</v>
      </c>
      <c r="H20" s="3">
        <f t="shared" ref="H20:BS20" si="4">G20+H16</f>
        <v>9581392.0650971197</v>
      </c>
      <c r="I20" s="3">
        <f t="shared" si="4"/>
        <v>10623810.352645678</v>
      </c>
      <c r="J20" s="3">
        <f t="shared" si="4"/>
        <v>11666228.640194237</v>
      </c>
      <c r="K20" s="3">
        <f t="shared" si="4"/>
        <v>12708646.927742796</v>
      </c>
      <c r="L20" s="3">
        <f t="shared" si="4"/>
        <v>13751065.215291355</v>
      </c>
      <c r="M20" s="3">
        <f t="shared" si="4"/>
        <v>14793483.502839914</v>
      </c>
      <c r="N20" s="3">
        <f t="shared" si="4"/>
        <v>15835901.790388472</v>
      </c>
      <c r="O20" s="3">
        <f t="shared" si="4"/>
        <v>16878320.077937029</v>
      </c>
      <c r="P20" s="3">
        <f t="shared" si="4"/>
        <v>17920738.365485586</v>
      </c>
      <c r="Q20" s="3">
        <f t="shared" si="4"/>
        <v>18963156.653034143</v>
      </c>
      <c r="R20" s="3">
        <f t="shared" si="4"/>
        <v>20005574.9405827</v>
      </c>
      <c r="S20" s="3">
        <f t="shared" si="4"/>
        <v>21079474.260415222</v>
      </c>
      <c r="T20" s="3">
        <f t="shared" si="4"/>
        <v>22153373.580247745</v>
      </c>
      <c r="U20" s="3">
        <f t="shared" si="4"/>
        <v>23227272.900080267</v>
      </c>
      <c r="V20" s="3">
        <f t="shared" si="4"/>
        <v>24301172.21991279</v>
      </c>
      <c r="W20" s="3">
        <f t="shared" si="4"/>
        <v>25375071.539745312</v>
      </c>
      <c r="X20" s="3">
        <f t="shared" si="4"/>
        <v>26448970.859577835</v>
      </c>
      <c r="Y20" s="3">
        <f t="shared" si="4"/>
        <v>27522870.179410357</v>
      </c>
      <c r="Z20" s="3">
        <f t="shared" si="4"/>
        <v>28596769.499242879</v>
      </c>
      <c r="AA20" s="3">
        <f t="shared" si="4"/>
        <v>29670668.819075402</v>
      </c>
      <c r="AB20" s="3">
        <f t="shared" si="4"/>
        <v>30744568.138907924</v>
      </c>
      <c r="AC20" s="3">
        <f t="shared" si="4"/>
        <v>31818467.458740447</v>
      </c>
      <c r="AD20" s="3">
        <f t="shared" si="4"/>
        <v>32892366.778572969</v>
      </c>
      <c r="AE20" s="3">
        <f t="shared" si="4"/>
        <v>33998697.857864432</v>
      </c>
      <c r="AF20" s="3">
        <f t="shared" si="4"/>
        <v>35105028.937155895</v>
      </c>
      <c r="AG20" s="3">
        <f t="shared" si="4"/>
        <v>36211360.016447358</v>
      </c>
      <c r="AH20" s="3">
        <f t="shared" si="4"/>
        <v>37317691.095738821</v>
      </c>
      <c r="AI20" s="3">
        <f t="shared" si="4"/>
        <v>38424022.175030284</v>
      </c>
      <c r="AJ20" s="3">
        <f t="shared" si="4"/>
        <v>39530353.254321747</v>
      </c>
      <c r="AK20" s="3">
        <f t="shared" si="4"/>
        <v>40636684.333613209</v>
      </c>
      <c r="AL20" s="3">
        <f t="shared" si="4"/>
        <v>41743015.412904672</v>
      </c>
      <c r="AM20" s="3">
        <f t="shared" si="4"/>
        <v>42849346.492196135</v>
      </c>
      <c r="AN20" s="3">
        <f t="shared" si="4"/>
        <v>43955677.571487598</v>
      </c>
      <c r="AO20" s="3">
        <f t="shared" si="4"/>
        <v>45062008.650779061</v>
      </c>
      <c r="AP20" s="3">
        <f t="shared" si="4"/>
        <v>46168339.730070524</v>
      </c>
      <c r="AQ20" s="3">
        <f t="shared" si="4"/>
        <v>47308082.007956594</v>
      </c>
      <c r="AR20" s="3">
        <f t="shared" si="4"/>
        <v>48447824.285842665</v>
      </c>
      <c r="AS20" s="3">
        <f t="shared" si="4"/>
        <v>49587566.563728735</v>
      </c>
      <c r="AT20" s="3">
        <f t="shared" si="4"/>
        <v>50727308.841614805</v>
      </c>
      <c r="AU20" s="3">
        <f t="shared" si="4"/>
        <v>51867051.119500875</v>
      </c>
      <c r="AV20" s="3">
        <f t="shared" si="4"/>
        <v>53006793.397386946</v>
      </c>
      <c r="AW20" s="3">
        <f t="shared" si="4"/>
        <v>54146535.675273016</v>
      </c>
      <c r="AX20" s="3">
        <f t="shared" si="4"/>
        <v>55286277.953159086</v>
      </c>
      <c r="AY20" s="3">
        <f t="shared" si="4"/>
        <v>56426020.231045157</v>
      </c>
      <c r="AZ20" s="3">
        <f t="shared" si="4"/>
        <v>57565762.508931227</v>
      </c>
      <c r="BA20" s="3">
        <f t="shared" si="4"/>
        <v>58705504.786817297</v>
      </c>
      <c r="BB20" s="3">
        <f t="shared" si="4"/>
        <v>59845247.064703368</v>
      </c>
      <c r="BC20" s="3">
        <f t="shared" si="4"/>
        <v>60599072.034098208</v>
      </c>
      <c r="BD20" s="3">
        <f t="shared" si="4"/>
        <v>61352897.003493048</v>
      </c>
      <c r="BE20" s="3">
        <f t="shared" si="4"/>
        <v>62106721.972887889</v>
      </c>
      <c r="BF20" s="3">
        <f t="shared" si="4"/>
        <v>62860546.942282729</v>
      </c>
      <c r="BG20" s="3">
        <f t="shared" si="4"/>
        <v>63614371.911677569</v>
      </c>
      <c r="BH20" s="3">
        <f t="shared" si="4"/>
        <v>64368196.881072409</v>
      </c>
      <c r="BI20" s="3">
        <f t="shared" si="4"/>
        <v>65122021.85046725</v>
      </c>
      <c r="BJ20" s="3">
        <f t="shared" si="4"/>
        <v>65875846.81986209</v>
      </c>
      <c r="BK20" s="3">
        <f t="shared" si="4"/>
        <v>66629671.78925693</v>
      </c>
      <c r="BL20" s="3">
        <f t="shared" si="4"/>
        <v>67383496.758651763</v>
      </c>
      <c r="BM20" s="3">
        <f t="shared" si="4"/>
        <v>68137321.728046596</v>
      </c>
      <c r="BN20" s="3">
        <f t="shared" si="4"/>
        <v>68891146.697441429</v>
      </c>
      <c r="BO20" s="3">
        <f t="shared" si="4"/>
        <v>69660048.166224167</v>
      </c>
      <c r="BP20" s="3">
        <f t="shared" si="4"/>
        <v>70428949.635006905</v>
      </c>
      <c r="BQ20" s="3">
        <f t="shared" si="4"/>
        <v>71197851.103789642</v>
      </c>
      <c r="BR20" s="3">
        <f t="shared" si="4"/>
        <v>71966752.57257238</v>
      </c>
      <c r="BS20" s="3">
        <f t="shared" si="4"/>
        <v>72735654.041355118</v>
      </c>
      <c r="BT20" s="3">
        <f t="shared" ref="BT20:DV20" si="5">BS20+BT16</f>
        <v>73504555.510137856</v>
      </c>
      <c r="BU20" s="3">
        <f t="shared" si="5"/>
        <v>74273456.978920594</v>
      </c>
      <c r="BV20" s="3">
        <f t="shared" si="5"/>
        <v>75042358.447703332</v>
      </c>
      <c r="BW20" s="3">
        <f t="shared" si="5"/>
        <v>75811259.91648607</v>
      </c>
      <c r="BX20" s="3">
        <f t="shared" si="5"/>
        <v>76580161.385268807</v>
      </c>
      <c r="BY20" s="3">
        <f t="shared" si="5"/>
        <v>77349062.854051545</v>
      </c>
      <c r="BZ20" s="3">
        <f t="shared" si="5"/>
        <v>78117964.322834283</v>
      </c>
      <c r="CA20" s="3">
        <f t="shared" si="5"/>
        <v>78902243.820992678</v>
      </c>
      <c r="CB20" s="3">
        <f t="shared" si="5"/>
        <v>79686523.319151074</v>
      </c>
      <c r="CC20" s="3">
        <f t="shared" si="5"/>
        <v>80470802.817309469</v>
      </c>
      <c r="CD20" s="3">
        <f t="shared" si="5"/>
        <v>81255082.315467864</v>
      </c>
      <c r="CE20" s="3">
        <f t="shared" si="5"/>
        <v>82039361.81362626</v>
      </c>
      <c r="CF20" s="3">
        <f t="shared" si="5"/>
        <v>82823641.311784655</v>
      </c>
      <c r="CG20" s="3">
        <f t="shared" si="5"/>
        <v>83607920.80994305</v>
      </c>
      <c r="CH20" s="3">
        <f t="shared" si="5"/>
        <v>84392200.308101445</v>
      </c>
      <c r="CI20" s="3">
        <f t="shared" si="5"/>
        <v>85176479.806259841</v>
      </c>
      <c r="CJ20" s="3">
        <f t="shared" si="5"/>
        <v>85960759.304418236</v>
      </c>
      <c r="CK20" s="3">
        <f t="shared" si="5"/>
        <v>86745038.802576631</v>
      </c>
      <c r="CL20" s="3">
        <f t="shared" si="5"/>
        <v>87529318.300735027</v>
      </c>
      <c r="CM20" s="3">
        <f t="shared" si="5"/>
        <v>88329283.38885659</v>
      </c>
      <c r="CN20" s="3">
        <f t="shared" si="5"/>
        <v>89129248.476978153</v>
      </c>
      <c r="CO20" s="3">
        <f t="shared" si="5"/>
        <v>89929213.565099716</v>
      </c>
      <c r="CP20" s="3">
        <f t="shared" si="5"/>
        <v>90729178.653221279</v>
      </c>
      <c r="CQ20" s="3">
        <f t="shared" si="5"/>
        <v>91529143.741342843</v>
      </c>
      <c r="CR20" s="3">
        <f t="shared" si="5"/>
        <v>92329108.829464406</v>
      </c>
      <c r="CS20" s="3">
        <f t="shared" si="5"/>
        <v>93129073.917585969</v>
      </c>
      <c r="CT20" s="3">
        <f t="shared" si="5"/>
        <v>93929039.005707532</v>
      </c>
      <c r="CU20" s="3">
        <f t="shared" si="5"/>
        <v>94729004.093829095</v>
      </c>
      <c r="CV20" s="3">
        <f t="shared" si="5"/>
        <v>95528969.181950659</v>
      </c>
      <c r="CW20" s="3">
        <f t="shared" si="5"/>
        <v>96328934.270072222</v>
      </c>
      <c r="CX20" s="3">
        <f t="shared" si="5"/>
        <v>97128899.358193785</v>
      </c>
      <c r="CY20" s="3">
        <f t="shared" si="5"/>
        <v>98064185.673752591</v>
      </c>
      <c r="CZ20" s="3">
        <f t="shared" si="5"/>
        <v>98999471.989311397</v>
      </c>
      <c r="DA20" s="3">
        <f t="shared" si="5"/>
        <v>99934758.304870203</v>
      </c>
      <c r="DB20" s="3">
        <f t="shared" si="5"/>
        <v>100870044.62042901</v>
      </c>
      <c r="DC20" s="3">
        <f t="shared" si="5"/>
        <v>101805330.93598782</v>
      </c>
      <c r="DD20" s="3">
        <f t="shared" si="5"/>
        <v>102740617.25154662</v>
      </c>
      <c r="DE20" s="3">
        <f t="shared" si="5"/>
        <v>103675903.56710543</v>
      </c>
      <c r="DF20" s="3">
        <f t="shared" si="5"/>
        <v>104611189.88266423</v>
      </c>
      <c r="DG20" s="3">
        <f t="shared" si="5"/>
        <v>105546476.19822304</v>
      </c>
      <c r="DH20" s="3">
        <f t="shared" si="5"/>
        <v>106481762.51378185</v>
      </c>
      <c r="DI20" s="3">
        <f t="shared" si="5"/>
        <v>107417048.82934065</v>
      </c>
      <c r="DJ20" s="3">
        <f t="shared" si="5"/>
        <v>108352335.14489946</v>
      </c>
      <c r="DK20" s="3">
        <f t="shared" si="5"/>
        <v>109302322.48031212</v>
      </c>
      <c r="DL20" s="3">
        <f t="shared" si="5"/>
        <v>110252309.81572479</v>
      </c>
      <c r="DM20" s="3">
        <f t="shared" si="5"/>
        <v>111202297.15113746</v>
      </c>
      <c r="DN20" s="3">
        <f t="shared" si="5"/>
        <v>112152284.48655012</v>
      </c>
      <c r="DO20" s="3">
        <f t="shared" si="5"/>
        <v>113102271.82196279</v>
      </c>
      <c r="DP20" s="3">
        <f t="shared" si="5"/>
        <v>114052259.15737545</v>
      </c>
      <c r="DQ20" s="3">
        <f t="shared" si="5"/>
        <v>115002246.49278812</v>
      </c>
      <c r="DR20" s="3">
        <f t="shared" si="5"/>
        <v>115952233.82820079</v>
      </c>
      <c r="DS20" s="3">
        <f t="shared" si="5"/>
        <v>116902221.16361345</v>
      </c>
      <c r="DT20" s="3">
        <f t="shared" si="5"/>
        <v>117852208.49902612</v>
      </c>
      <c r="DU20" s="3">
        <f t="shared" si="5"/>
        <v>118802195.83443879</v>
      </c>
      <c r="DV20" s="3">
        <f t="shared" si="5"/>
        <v>119752183.16985145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-233684.90607416676</v>
      </c>
      <c r="G21" s="3">
        <f t="shared" ref="G21:AL21" si="6">F21-SUM(G33:G34)</f>
        <v>-253523.38607416677</v>
      </c>
      <c r="H21" s="3">
        <f t="shared" si="6"/>
        <v>-276008.78607416677</v>
      </c>
      <c r="I21" s="3">
        <f t="shared" si="6"/>
        <v>-301141.11607416678</v>
      </c>
      <c r="J21" s="3">
        <f t="shared" si="6"/>
        <v>-328920.36607416678</v>
      </c>
      <c r="K21" s="3">
        <f t="shared" si="6"/>
        <v>-359346.54607416678</v>
      </c>
      <c r="L21" s="3">
        <f t="shared" si="6"/>
        <v>-392419.64607416675</v>
      </c>
      <c r="M21" s="3">
        <f t="shared" si="6"/>
        <v>-428139.66607416677</v>
      </c>
      <c r="N21" s="3">
        <f t="shared" si="6"/>
        <v>-466506.61607416678</v>
      </c>
      <c r="O21" s="3">
        <f t="shared" si="6"/>
        <v>-507520.49607416679</v>
      </c>
      <c r="P21" s="3">
        <f t="shared" si="6"/>
        <v>-551181.29607416678</v>
      </c>
      <c r="Q21" s="3">
        <f t="shared" si="6"/>
        <v>-597489.02607416676</v>
      </c>
      <c r="R21" s="3">
        <f t="shared" si="6"/>
        <v>-646443.67607416678</v>
      </c>
      <c r="S21" s="3">
        <f t="shared" si="6"/>
        <v>-698045.24607416673</v>
      </c>
      <c r="T21" s="3">
        <f t="shared" si="6"/>
        <v>-752373.68607416668</v>
      </c>
      <c r="U21" s="3">
        <f t="shared" si="6"/>
        <v>-809428.98607416661</v>
      </c>
      <c r="V21" s="3">
        <f t="shared" si="6"/>
        <v>-869211.14607416664</v>
      </c>
      <c r="W21" s="3">
        <f t="shared" si="6"/>
        <v>-931720.16607416666</v>
      </c>
      <c r="X21" s="3">
        <f t="shared" si="6"/>
        <v>-996956.05607416667</v>
      </c>
      <c r="Y21" s="3">
        <f t="shared" si="6"/>
        <v>-1064918.8060741667</v>
      </c>
      <c r="Z21" s="3">
        <f t="shared" si="6"/>
        <v>-1135608.4160741665</v>
      </c>
      <c r="AA21" s="3">
        <f t="shared" si="6"/>
        <v>-1209024.8860741665</v>
      </c>
      <c r="AB21" s="3">
        <f t="shared" si="6"/>
        <v>-1285168.2260741666</v>
      </c>
      <c r="AC21" s="3">
        <f t="shared" si="6"/>
        <v>-1364038.4260741665</v>
      </c>
      <c r="AD21" s="3">
        <f t="shared" si="6"/>
        <v>-1445635.4860741666</v>
      </c>
      <c r="AE21" s="3">
        <f t="shared" si="6"/>
        <v>-1529959.4060741665</v>
      </c>
      <c r="AF21" s="3">
        <f t="shared" si="6"/>
        <v>-1617092.5360741664</v>
      </c>
      <c r="AG21" s="3">
        <f t="shared" si="6"/>
        <v>-1707034.8760741665</v>
      </c>
      <c r="AH21" s="3">
        <f t="shared" si="6"/>
        <v>-1799786.4360741666</v>
      </c>
      <c r="AI21" s="3">
        <f t="shared" si="6"/>
        <v>-1895347.2160741666</v>
      </c>
      <c r="AJ21" s="3">
        <f t="shared" si="6"/>
        <v>-1993717.1960741666</v>
      </c>
      <c r="AK21" s="3">
        <f t="shared" si="6"/>
        <v>-2094896.3960741665</v>
      </c>
      <c r="AL21" s="3">
        <f t="shared" si="6"/>
        <v>-2198884.8060741667</v>
      </c>
      <c r="AM21" s="3">
        <f t="shared" ref="AM21:BR21" si="7">AL21-SUM(AM33:AM34)</f>
        <v>-2305682.4360741666</v>
      </c>
      <c r="AN21" s="3">
        <f t="shared" si="7"/>
        <v>-2415289.2660741666</v>
      </c>
      <c r="AO21" s="3">
        <f t="shared" si="7"/>
        <v>-2527705.3160741664</v>
      </c>
      <c r="AP21" s="3">
        <f t="shared" si="7"/>
        <v>-2642930.5860741665</v>
      </c>
      <c r="AQ21" s="3">
        <f t="shared" si="7"/>
        <v>-2760965.0660741664</v>
      </c>
      <c r="AR21" s="3">
        <f t="shared" si="7"/>
        <v>-2881893.5960741662</v>
      </c>
      <c r="AS21" s="3">
        <f t="shared" si="7"/>
        <v>-3005716.1760741663</v>
      </c>
      <c r="AT21" s="3">
        <f t="shared" si="7"/>
        <v>-3132432.8060741662</v>
      </c>
      <c r="AU21" s="3">
        <f t="shared" si="7"/>
        <v>-3262043.4960741661</v>
      </c>
      <c r="AV21" s="3">
        <f t="shared" si="7"/>
        <v>-3394548.2260741661</v>
      </c>
      <c r="AW21" s="3">
        <f t="shared" si="7"/>
        <v>-3529947.0160741662</v>
      </c>
      <c r="AX21" s="3">
        <f t="shared" si="7"/>
        <v>-3668239.8460741662</v>
      </c>
      <c r="AY21" s="3">
        <f t="shared" si="7"/>
        <v>-3809426.7360741664</v>
      </c>
      <c r="AZ21" s="3">
        <f t="shared" si="7"/>
        <v>-3953507.6860741666</v>
      </c>
      <c r="BA21" s="3">
        <f t="shared" si="7"/>
        <v>-4100482.6760741668</v>
      </c>
      <c r="BB21" s="3">
        <f t="shared" si="7"/>
        <v>-4250351.7260741666</v>
      </c>
      <c r="BC21" s="3">
        <f t="shared" si="7"/>
        <v>-4403114.8160741664</v>
      </c>
      <c r="BD21" s="3">
        <f t="shared" si="7"/>
        <v>-4557792.0360741662</v>
      </c>
      <c r="BE21" s="3">
        <f t="shared" si="7"/>
        <v>-4714383.3860741658</v>
      </c>
      <c r="BF21" s="3">
        <f t="shared" si="7"/>
        <v>-4872888.8560741656</v>
      </c>
      <c r="BG21" s="3">
        <f t="shared" si="7"/>
        <v>-5033308.4560741652</v>
      </c>
      <c r="BH21" s="3">
        <f t="shared" si="7"/>
        <v>-5195642.1760741649</v>
      </c>
      <c r="BI21" s="3">
        <f t="shared" si="7"/>
        <v>-5359890.0160741648</v>
      </c>
      <c r="BJ21" s="3">
        <f t="shared" si="7"/>
        <v>-5526051.9860741645</v>
      </c>
      <c r="BK21" s="3">
        <f t="shared" si="7"/>
        <v>-5694128.0760741644</v>
      </c>
      <c r="BL21" s="3">
        <f t="shared" si="7"/>
        <v>-5864118.2860741643</v>
      </c>
      <c r="BM21" s="3">
        <f t="shared" si="7"/>
        <v>-6036022.6260741642</v>
      </c>
      <c r="BN21" s="3">
        <f t="shared" si="7"/>
        <v>-6209841.0860741641</v>
      </c>
      <c r="BO21" s="3">
        <f t="shared" si="7"/>
        <v>-6385573.676074164</v>
      </c>
      <c r="BP21" s="3">
        <f t="shared" si="7"/>
        <v>-6563258.6660741642</v>
      </c>
      <c r="BQ21" s="3">
        <f t="shared" si="7"/>
        <v>-6742896.0660741646</v>
      </c>
      <c r="BR21" s="3">
        <f t="shared" si="7"/>
        <v>-6924485.8660741644</v>
      </c>
      <c r="BS21" s="3">
        <f t="shared" ref="BS21:DV21" si="8">BR21-SUM(BS33:BS34)</f>
        <v>-7108028.0760741644</v>
      </c>
      <c r="BT21" s="3">
        <f t="shared" si="8"/>
        <v>-7293522.6960741645</v>
      </c>
      <c r="BU21" s="3">
        <f t="shared" si="8"/>
        <v>-7480969.716074164</v>
      </c>
      <c r="BV21" s="3">
        <f t="shared" si="8"/>
        <v>-7670369.1460741637</v>
      </c>
      <c r="BW21" s="3">
        <f t="shared" si="8"/>
        <v>-7861720.9860741636</v>
      </c>
      <c r="BX21" s="3">
        <f t="shared" si="8"/>
        <v>-8055025.2360741636</v>
      </c>
      <c r="BY21" s="3">
        <f t="shared" si="8"/>
        <v>-8250281.886074164</v>
      </c>
      <c r="BZ21" s="3">
        <f t="shared" si="8"/>
        <v>-8447490.9460741635</v>
      </c>
      <c r="CA21" s="3">
        <f t="shared" si="8"/>
        <v>-8646652.4160741642</v>
      </c>
      <c r="CB21" s="3">
        <f t="shared" si="8"/>
        <v>-8847805.3360741641</v>
      </c>
      <c r="CC21" s="3">
        <f t="shared" si="8"/>
        <v>-9050949.716074165</v>
      </c>
      <c r="CD21" s="3">
        <f t="shared" si="8"/>
        <v>-9256085.546074165</v>
      </c>
      <c r="CE21" s="3">
        <f t="shared" si="8"/>
        <v>-9463212.8360741641</v>
      </c>
      <c r="CF21" s="3">
        <f t="shared" si="8"/>
        <v>-9672331.5860741641</v>
      </c>
      <c r="CG21" s="3">
        <f t="shared" si="8"/>
        <v>-9883441.7760741636</v>
      </c>
      <c r="CH21" s="3">
        <f t="shared" si="8"/>
        <v>-10096543.426074164</v>
      </c>
      <c r="CI21" s="3">
        <f t="shared" si="8"/>
        <v>-10311636.526074164</v>
      </c>
      <c r="CJ21" s="3">
        <f t="shared" si="8"/>
        <v>-10528721.086074164</v>
      </c>
      <c r="CK21" s="3">
        <f t="shared" si="8"/>
        <v>-10747797.096074164</v>
      </c>
      <c r="CL21" s="3">
        <f t="shared" si="8"/>
        <v>-10968864.566074165</v>
      </c>
      <c r="CM21" s="3">
        <f t="shared" si="8"/>
        <v>-11191923.486074165</v>
      </c>
      <c r="CN21" s="3">
        <f t="shared" si="8"/>
        <v>-11417013.696074165</v>
      </c>
      <c r="CO21" s="3">
        <f t="shared" si="8"/>
        <v>-11644135.186074166</v>
      </c>
      <c r="CP21" s="3">
        <f t="shared" si="8"/>
        <v>-11873287.966074165</v>
      </c>
      <c r="CQ21" s="3">
        <f t="shared" si="8"/>
        <v>-12104472.026074165</v>
      </c>
      <c r="CR21" s="3">
        <f t="shared" si="8"/>
        <v>-12337687.376074165</v>
      </c>
      <c r="CS21" s="3">
        <f t="shared" si="8"/>
        <v>-12572934.006074166</v>
      </c>
      <c r="CT21" s="3">
        <f t="shared" si="8"/>
        <v>-12810211.916074166</v>
      </c>
      <c r="CU21" s="3">
        <f t="shared" si="8"/>
        <v>-13049521.106074166</v>
      </c>
      <c r="CV21" s="3">
        <f t="shared" si="8"/>
        <v>-13290861.586074166</v>
      </c>
      <c r="CW21" s="3">
        <f t="shared" si="8"/>
        <v>-13534233.346074166</v>
      </c>
      <c r="CX21" s="3">
        <f t="shared" si="8"/>
        <v>-13779636.396074167</v>
      </c>
      <c r="CY21" s="3">
        <f t="shared" si="8"/>
        <v>-14027070.726074167</v>
      </c>
      <c r="CZ21" s="3">
        <f t="shared" si="8"/>
        <v>-14276942.656074166</v>
      </c>
      <c r="DA21" s="3">
        <f t="shared" si="8"/>
        <v>-14529252.186074166</v>
      </c>
      <c r="DB21" s="3">
        <f t="shared" si="8"/>
        <v>-14783999.316074166</v>
      </c>
      <c r="DC21" s="3">
        <f t="shared" si="8"/>
        <v>-15041184.046074167</v>
      </c>
      <c r="DD21" s="3">
        <f t="shared" si="8"/>
        <v>-15300806.376074167</v>
      </c>
      <c r="DE21" s="3">
        <f t="shared" si="8"/>
        <v>-15562866.306074167</v>
      </c>
      <c r="DF21" s="3">
        <f t="shared" si="8"/>
        <v>-15827363.836074166</v>
      </c>
      <c r="DG21" s="3">
        <f t="shared" si="8"/>
        <v>-16094298.966074167</v>
      </c>
      <c r="DH21" s="3">
        <f t="shared" si="8"/>
        <v>-16363671.686074167</v>
      </c>
      <c r="DI21" s="3">
        <f t="shared" si="8"/>
        <v>-16635482.006074168</v>
      </c>
      <c r="DJ21" s="3">
        <f t="shared" si="8"/>
        <v>-16909729.92607417</v>
      </c>
      <c r="DK21" s="3">
        <f t="shared" si="8"/>
        <v>-17186415.446074169</v>
      </c>
      <c r="DL21" s="3">
        <f t="shared" si="8"/>
        <v>-17465572.696074169</v>
      </c>
      <c r="DM21" s="3">
        <f t="shared" si="8"/>
        <v>-17747201.666074168</v>
      </c>
      <c r="DN21" s="3">
        <f t="shared" si="8"/>
        <v>-18031302.366074167</v>
      </c>
      <c r="DO21" s="3">
        <f t="shared" si="8"/>
        <v>-18317874.786074169</v>
      </c>
      <c r="DP21" s="3">
        <f t="shared" si="8"/>
        <v>-18606918.936074167</v>
      </c>
      <c r="DQ21" s="3">
        <f t="shared" si="8"/>
        <v>-18898434.816074166</v>
      </c>
      <c r="DR21" s="3">
        <f t="shared" si="8"/>
        <v>-19192422.426074166</v>
      </c>
      <c r="DS21" s="3">
        <f t="shared" si="8"/>
        <v>-19488881.756074168</v>
      </c>
      <c r="DT21" s="3">
        <f t="shared" si="8"/>
        <v>-19787812.816074166</v>
      </c>
      <c r="DU21" s="3">
        <f t="shared" si="8"/>
        <v>-20089215.606074166</v>
      </c>
      <c r="DV21" s="3">
        <f t="shared" si="8"/>
        <v>-20393090.126074165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9">G22+H15-H16</f>
        <v>0</v>
      </c>
      <c r="I22" s="12">
        <f t="shared" si="9"/>
        <v>0</v>
      </c>
      <c r="J22" s="12">
        <f t="shared" si="9"/>
        <v>0</v>
      </c>
      <c r="K22" s="12">
        <f t="shared" si="9"/>
        <v>0</v>
      </c>
      <c r="L22" s="12">
        <f t="shared" si="9"/>
        <v>0</v>
      </c>
      <c r="M22" s="12">
        <f t="shared" si="9"/>
        <v>0</v>
      </c>
      <c r="N22" s="12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2">
        <f t="shared" si="9"/>
        <v>0</v>
      </c>
      <c r="T22" s="12">
        <f t="shared" si="9"/>
        <v>0</v>
      </c>
      <c r="U22" s="12">
        <f t="shared" si="9"/>
        <v>0</v>
      </c>
      <c r="V22" s="12">
        <f t="shared" si="9"/>
        <v>0</v>
      </c>
      <c r="W22" s="12">
        <f t="shared" si="9"/>
        <v>0</v>
      </c>
      <c r="X22" s="12">
        <f t="shared" si="9"/>
        <v>0</v>
      </c>
      <c r="Y22" s="12">
        <f t="shared" si="9"/>
        <v>0</v>
      </c>
      <c r="Z22" s="12">
        <f t="shared" si="9"/>
        <v>0</v>
      </c>
      <c r="AA22" s="12">
        <f t="shared" si="9"/>
        <v>0</v>
      </c>
      <c r="AB22" s="12">
        <f t="shared" si="9"/>
        <v>0</v>
      </c>
      <c r="AC22" s="12">
        <f t="shared" si="9"/>
        <v>0</v>
      </c>
      <c r="AD22" s="12">
        <f t="shared" si="9"/>
        <v>0</v>
      </c>
      <c r="AE22" s="12">
        <f t="shared" si="9"/>
        <v>0</v>
      </c>
      <c r="AF22" s="12">
        <f t="shared" si="9"/>
        <v>0</v>
      </c>
      <c r="AG22" s="12">
        <f t="shared" si="9"/>
        <v>0</v>
      </c>
      <c r="AH22" s="12">
        <f t="shared" si="9"/>
        <v>0</v>
      </c>
      <c r="AI22" s="12">
        <f t="shared" si="9"/>
        <v>0</v>
      </c>
      <c r="AJ22" s="12">
        <f t="shared" si="9"/>
        <v>0</v>
      </c>
      <c r="AK22" s="12">
        <f t="shared" si="9"/>
        <v>0</v>
      </c>
      <c r="AL22" s="12">
        <f t="shared" si="9"/>
        <v>0</v>
      </c>
      <c r="AM22" s="12">
        <f t="shared" si="9"/>
        <v>0</v>
      </c>
      <c r="AN22" s="12">
        <f t="shared" si="9"/>
        <v>0</v>
      </c>
      <c r="AO22" s="12">
        <f t="shared" si="9"/>
        <v>0</v>
      </c>
      <c r="AP22" s="12">
        <f t="shared" si="9"/>
        <v>0</v>
      </c>
      <c r="AQ22" s="12">
        <f t="shared" si="9"/>
        <v>0</v>
      </c>
      <c r="AR22" s="12">
        <f t="shared" si="9"/>
        <v>0</v>
      </c>
      <c r="AS22" s="12">
        <f t="shared" si="9"/>
        <v>0</v>
      </c>
      <c r="AT22" s="12">
        <f t="shared" si="9"/>
        <v>0</v>
      </c>
      <c r="AU22" s="12">
        <f t="shared" si="9"/>
        <v>0</v>
      </c>
      <c r="AV22" s="12">
        <f t="shared" si="9"/>
        <v>0</v>
      </c>
      <c r="AW22" s="12">
        <f t="shared" si="9"/>
        <v>0</v>
      </c>
      <c r="AX22" s="12">
        <f t="shared" si="9"/>
        <v>0</v>
      </c>
      <c r="AY22" s="12">
        <f t="shared" si="9"/>
        <v>0</v>
      </c>
      <c r="AZ22" s="12">
        <f t="shared" si="9"/>
        <v>0</v>
      </c>
      <c r="BA22" s="12">
        <f t="shared" si="9"/>
        <v>0</v>
      </c>
      <c r="BB22" s="12">
        <f t="shared" si="9"/>
        <v>0</v>
      </c>
      <c r="BC22" s="12">
        <f t="shared" si="9"/>
        <v>0</v>
      </c>
      <c r="BD22" s="12">
        <f t="shared" si="9"/>
        <v>0</v>
      </c>
      <c r="BE22" s="12">
        <f t="shared" si="9"/>
        <v>0</v>
      </c>
      <c r="BF22" s="12">
        <f t="shared" si="9"/>
        <v>0</v>
      </c>
      <c r="BG22" s="12">
        <f t="shared" si="9"/>
        <v>0</v>
      </c>
      <c r="BH22" s="12">
        <f t="shared" si="9"/>
        <v>0</v>
      </c>
      <c r="BI22" s="12">
        <f t="shared" si="9"/>
        <v>0</v>
      </c>
      <c r="BJ22" s="12">
        <f t="shared" si="9"/>
        <v>0</v>
      </c>
      <c r="BK22" s="12">
        <f t="shared" si="9"/>
        <v>0</v>
      </c>
      <c r="BL22" s="12">
        <f t="shared" si="9"/>
        <v>0</v>
      </c>
      <c r="BM22" s="12">
        <f t="shared" si="9"/>
        <v>0</v>
      </c>
      <c r="BN22" s="12">
        <f t="shared" si="9"/>
        <v>0</v>
      </c>
      <c r="BO22" s="12">
        <f t="shared" si="9"/>
        <v>0</v>
      </c>
      <c r="BP22" s="12">
        <f t="shared" si="9"/>
        <v>0</v>
      </c>
      <c r="BQ22" s="12">
        <f t="shared" si="9"/>
        <v>0</v>
      </c>
      <c r="BR22" s="12">
        <f t="shared" si="9"/>
        <v>0</v>
      </c>
      <c r="BS22" s="12">
        <f t="shared" si="9"/>
        <v>0</v>
      </c>
      <c r="BT22" s="12">
        <f t="shared" ref="BT22:DV22" si="10">BS22+BT15-BT16</f>
        <v>0</v>
      </c>
      <c r="BU22" s="12">
        <f t="shared" si="10"/>
        <v>0</v>
      </c>
      <c r="BV22" s="12">
        <f t="shared" si="10"/>
        <v>0</v>
      </c>
      <c r="BW22" s="12">
        <f t="shared" si="10"/>
        <v>0</v>
      </c>
      <c r="BX22" s="12">
        <f t="shared" si="10"/>
        <v>0</v>
      </c>
      <c r="BY22" s="12">
        <f t="shared" si="10"/>
        <v>0</v>
      </c>
      <c r="BZ22" s="12">
        <f t="shared" si="10"/>
        <v>0</v>
      </c>
      <c r="CA22" s="12">
        <f t="shared" si="10"/>
        <v>0</v>
      </c>
      <c r="CB22" s="12">
        <f t="shared" si="10"/>
        <v>0</v>
      </c>
      <c r="CC22" s="12">
        <f t="shared" si="10"/>
        <v>0</v>
      </c>
      <c r="CD22" s="12">
        <f t="shared" si="10"/>
        <v>0</v>
      </c>
      <c r="CE22" s="12">
        <f t="shared" si="10"/>
        <v>0</v>
      </c>
      <c r="CF22" s="12">
        <f t="shared" si="10"/>
        <v>0</v>
      </c>
      <c r="CG22" s="12">
        <f t="shared" si="10"/>
        <v>0</v>
      </c>
      <c r="CH22" s="12">
        <f t="shared" si="10"/>
        <v>0</v>
      </c>
      <c r="CI22" s="12">
        <f t="shared" si="10"/>
        <v>0</v>
      </c>
      <c r="CJ22" s="12">
        <f t="shared" si="10"/>
        <v>0</v>
      </c>
      <c r="CK22" s="12">
        <f t="shared" si="10"/>
        <v>0</v>
      </c>
      <c r="CL22" s="12">
        <f t="shared" si="10"/>
        <v>0</v>
      </c>
      <c r="CM22" s="12">
        <f t="shared" si="10"/>
        <v>0</v>
      </c>
      <c r="CN22" s="12">
        <f t="shared" si="10"/>
        <v>0</v>
      </c>
      <c r="CO22" s="12">
        <f t="shared" si="10"/>
        <v>0</v>
      </c>
      <c r="CP22" s="12">
        <f t="shared" si="10"/>
        <v>0</v>
      </c>
      <c r="CQ22" s="12">
        <f t="shared" si="10"/>
        <v>0</v>
      </c>
      <c r="CR22" s="12">
        <f t="shared" si="10"/>
        <v>0</v>
      </c>
      <c r="CS22" s="12">
        <f t="shared" si="10"/>
        <v>0</v>
      </c>
      <c r="CT22" s="12">
        <f t="shared" si="10"/>
        <v>0</v>
      </c>
      <c r="CU22" s="12">
        <f t="shared" si="10"/>
        <v>0</v>
      </c>
      <c r="CV22" s="12">
        <f t="shared" si="10"/>
        <v>0</v>
      </c>
      <c r="CW22" s="12">
        <f t="shared" si="10"/>
        <v>0</v>
      </c>
      <c r="CX22" s="12">
        <f t="shared" si="10"/>
        <v>0</v>
      </c>
      <c r="CY22" s="12">
        <f t="shared" si="10"/>
        <v>0</v>
      </c>
      <c r="CZ22" s="12">
        <f t="shared" si="10"/>
        <v>0</v>
      </c>
      <c r="DA22" s="12">
        <f t="shared" si="10"/>
        <v>0</v>
      </c>
      <c r="DB22" s="12">
        <f t="shared" si="10"/>
        <v>0</v>
      </c>
      <c r="DC22" s="12">
        <f t="shared" si="10"/>
        <v>0</v>
      </c>
      <c r="DD22" s="12">
        <f t="shared" si="10"/>
        <v>0</v>
      </c>
      <c r="DE22" s="12">
        <f t="shared" si="10"/>
        <v>0</v>
      </c>
      <c r="DF22" s="12">
        <f t="shared" si="10"/>
        <v>0</v>
      </c>
      <c r="DG22" s="12">
        <f t="shared" si="10"/>
        <v>0</v>
      </c>
      <c r="DH22" s="12">
        <f t="shared" si="10"/>
        <v>0</v>
      </c>
      <c r="DI22" s="12">
        <f t="shared" si="10"/>
        <v>0</v>
      </c>
      <c r="DJ22" s="12">
        <f t="shared" si="10"/>
        <v>0</v>
      </c>
      <c r="DK22" s="12">
        <f t="shared" si="10"/>
        <v>0</v>
      </c>
      <c r="DL22" s="12">
        <f t="shared" si="10"/>
        <v>0</v>
      </c>
      <c r="DM22" s="12">
        <f t="shared" si="10"/>
        <v>0</v>
      </c>
      <c r="DN22" s="12">
        <f t="shared" si="10"/>
        <v>0</v>
      </c>
      <c r="DO22" s="12">
        <f t="shared" si="10"/>
        <v>0</v>
      </c>
      <c r="DP22" s="12">
        <f t="shared" si="10"/>
        <v>0</v>
      </c>
      <c r="DQ22" s="12">
        <f t="shared" si="10"/>
        <v>0</v>
      </c>
      <c r="DR22" s="12">
        <f t="shared" si="10"/>
        <v>0</v>
      </c>
      <c r="DS22" s="12">
        <f t="shared" si="10"/>
        <v>0</v>
      </c>
      <c r="DT22" s="12">
        <f t="shared" si="10"/>
        <v>0</v>
      </c>
      <c r="DU22" s="12">
        <f t="shared" si="10"/>
        <v>0</v>
      </c>
      <c r="DV22" s="12">
        <f t="shared" si="10"/>
        <v>0</v>
      </c>
      <c r="DX22" s="40"/>
      <c r="EB22" s="8"/>
      <c r="EC22" s="72" t="s">
        <v>188</v>
      </c>
      <c r="ED22" s="3">
        <f>ED21</f>
        <v>0</v>
      </c>
      <c r="EE22" s="31">
        <f t="shared" ref="EE22:EE32" si="11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SUM(F20:F22)</f>
        <v>7262870.5839258358</v>
      </c>
      <c r="G23" s="51">
        <f t="shared" ref="G23:BR23" si="12">G20+G21+G22</f>
        <v>8285450.3914743941</v>
      </c>
      <c r="H23" s="51">
        <f t="shared" si="12"/>
        <v>9305383.2790229525</v>
      </c>
      <c r="I23" s="51">
        <f t="shared" si="12"/>
        <v>10322669.236571511</v>
      </c>
      <c r="J23" s="51">
        <f t="shared" si="12"/>
        <v>11337308.27412007</v>
      </c>
      <c r="K23" s="51">
        <f t="shared" si="12"/>
        <v>12349300.381668629</v>
      </c>
      <c r="L23" s="51">
        <f t="shared" si="12"/>
        <v>13358645.569217188</v>
      </c>
      <c r="M23" s="51">
        <f t="shared" si="12"/>
        <v>14365343.836765748</v>
      </c>
      <c r="N23" s="51">
        <f t="shared" si="12"/>
        <v>15369395.174314305</v>
      </c>
      <c r="O23" s="51">
        <f t="shared" si="12"/>
        <v>16370799.581862863</v>
      </c>
      <c r="P23" s="51">
        <f t="shared" si="12"/>
        <v>17369557.069411419</v>
      </c>
      <c r="Q23" s="51">
        <f t="shared" si="12"/>
        <v>18365667.626959976</v>
      </c>
      <c r="R23" s="51">
        <f t="shared" si="12"/>
        <v>19359131.264508534</v>
      </c>
      <c r="S23" s="51">
        <f t="shared" si="12"/>
        <v>20381429.014341056</v>
      </c>
      <c r="T23" s="51">
        <f t="shared" si="12"/>
        <v>21400999.894173577</v>
      </c>
      <c r="U23" s="51">
        <f t="shared" si="12"/>
        <v>22417843.914006099</v>
      </c>
      <c r="V23" s="51">
        <f t="shared" si="12"/>
        <v>23431961.073838621</v>
      </c>
      <c r="W23" s="51">
        <f t="shared" si="12"/>
        <v>24443351.373671144</v>
      </c>
      <c r="X23" s="51">
        <f t="shared" si="12"/>
        <v>25452014.80350367</v>
      </c>
      <c r="Y23" s="51">
        <f t="shared" si="12"/>
        <v>26457951.373336188</v>
      </c>
      <c r="Z23" s="51">
        <f t="shared" si="12"/>
        <v>27461161.083168712</v>
      </c>
      <c r="AA23" s="51">
        <f t="shared" si="12"/>
        <v>28461643.933001235</v>
      </c>
      <c r="AB23" s="51">
        <f t="shared" si="12"/>
        <v>29459399.912833758</v>
      </c>
      <c r="AC23" s="51">
        <f t="shared" si="12"/>
        <v>30454429.032666281</v>
      </c>
      <c r="AD23" s="51">
        <f t="shared" si="12"/>
        <v>31446731.292498801</v>
      </c>
      <c r="AE23" s="51">
        <f t="shared" si="12"/>
        <v>32468738.451790266</v>
      </c>
      <c r="AF23" s="51">
        <f t="shared" si="12"/>
        <v>33487936.40108173</v>
      </c>
      <c r="AG23" s="51">
        <f t="shared" si="12"/>
        <v>34504325.140373193</v>
      </c>
      <c r="AH23" s="51">
        <f t="shared" si="12"/>
        <v>35517904.659664653</v>
      </c>
      <c r="AI23" s="51">
        <f t="shared" si="12"/>
        <v>36528674.958956115</v>
      </c>
      <c r="AJ23" s="51">
        <f t="shared" si="12"/>
        <v>37536636.058247581</v>
      </c>
      <c r="AK23" s="51">
        <f t="shared" si="12"/>
        <v>38541787.937539041</v>
      </c>
      <c r="AL23" s="51">
        <f t="shared" si="12"/>
        <v>39544130.606830508</v>
      </c>
      <c r="AM23" s="51">
        <f t="shared" si="12"/>
        <v>40543664.056121968</v>
      </c>
      <c r="AN23" s="51">
        <f t="shared" si="12"/>
        <v>41540388.305413432</v>
      </c>
      <c r="AO23" s="51">
        <f t="shared" si="12"/>
        <v>42534303.334704891</v>
      </c>
      <c r="AP23" s="51">
        <f t="shared" si="12"/>
        <v>43525409.143996358</v>
      </c>
      <c r="AQ23" s="51">
        <f t="shared" si="12"/>
        <v>44547116.941882432</v>
      </c>
      <c r="AR23" s="51">
        <f t="shared" si="12"/>
        <v>45565930.689768501</v>
      </c>
      <c r="AS23" s="51">
        <f t="shared" si="12"/>
        <v>46581850.387654565</v>
      </c>
      <c r="AT23" s="51">
        <f t="shared" si="12"/>
        <v>47594876.03554064</v>
      </c>
      <c r="AU23" s="51">
        <f t="shared" si="12"/>
        <v>48605007.623426706</v>
      </c>
      <c r="AV23" s="51">
        <f t="shared" si="12"/>
        <v>49612245.171312779</v>
      </c>
      <c r="AW23" s="51">
        <f t="shared" si="12"/>
        <v>50616588.65919885</v>
      </c>
      <c r="AX23" s="51">
        <f t="shared" si="12"/>
        <v>51618038.107084922</v>
      </c>
      <c r="AY23" s="51">
        <f t="shared" si="12"/>
        <v>52616593.494970992</v>
      </c>
      <c r="AZ23" s="51">
        <f t="shared" si="12"/>
        <v>53612254.82285706</v>
      </c>
      <c r="BA23" s="51">
        <f t="shared" si="12"/>
        <v>54605022.110743128</v>
      </c>
      <c r="BB23" s="51">
        <f t="shared" si="12"/>
        <v>55594895.338629201</v>
      </c>
      <c r="BC23" s="51">
        <f t="shared" si="12"/>
        <v>56195957.218024045</v>
      </c>
      <c r="BD23" s="51">
        <f t="shared" si="12"/>
        <v>56795104.967418879</v>
      </c>
      <c r="BE23" s="51">
        <f t="shared" si="12"/>
        <v>57392338.586813726</v>
      </c>
      <c r="BF23" s="51">
        <f t="shared" si="12"/>
        <v>57987658.086208567</v>
      </c>
      <c r="BG23" s="51">
        <f t="shared" si="12"/>
        <v>58581063.455603406</v>
      </c>
      <c r="BH23" s="51">
        <f t="shared" si="12"/>
        <v>59172554.704998247</v>
      </c>
      <c r="BI23" s="51">
        <f t="shared" si="12"/>
        <v>59762131.834393084</v>
      </c>
      <c r="BJ23" s="51">
        <f t="shared" si="12"/>
        <v>60349794.833787926</v>
      </c>
      <c r="BK23" s="51">
        <f t="shared" si="12"/>
        <v>60935543.713182762</v>
      </c>
      <c r="BL23" s="51">
        <f t="shared" si="12"/>
        <v>61519378.472577602</v>
      </c>
      <c r="BM23" s="51">
        <f t="shared" si="12"/>
        <v>62101299.101972431</v>
      </c>
      <c r="BN23" s="51">
        <f t="shared" si="12"/>
        <v>62681305.611367263</v>
      </c>
      <c r="BO23" s="51">
        <f t="shared" si="12"/>
        <v>63274474.490150005</v>
      </c>
      <c r="BP23" s="51">
        <f t="shared" si="12"/>
        <v>63865690.96893274</v>
      </c>
      <c r="BQ23" s="51">
        <f t="shared" si="12"/>
        <v>64454955.03771548</v>
      </c>
      <c r="BR23" s="51">
        <f t="shared" si="12"/>
        <v>65042266.706498213</v>
      </c>
      <c r="BS23" s="51">
        <f t="shared" ref="BS23:DV23" si="13">BS20+BS21+BS22</f>
        <v>65627625.96528095</v>
      </c>
      <c r="BT23" s="51">
        <f t="shared" si="13"/>
        <v>66211032.814063691</v>
      </c>
      <c r="BU23" s="51">
        <f t="shared" si="13"/>
        <v>66792487.262846433</v>
      </c>
      <c r="BV23" s="51">
        <f t="shared" si="13"/>
        <v>67371989.301629171</v>
      </c>
      <c r="BW23" s="51">
        <f t="shared" si="13"/>
        <v>67949538.930411905</v>
      </c>
      <c r="BX23" s="51">
        <f t="shared" si="13"/>
        <v>68525136.149194643</v>
      </c>
      <c r="BY23" s="51">
        <f t="shared" si="13"/>
        <v>69098780.967977375</v>
      </c>
      <c r="BZ23" s="51">
        <f t="shared" si="13"/>
        <v>69670473.376760125</v>
      </c>
      <c r="CA23" s="51">
        <f t="shared" si="13"/>
        <v>70255591.404918522</v>
      </c>
      <c r="CB23" s="51">
        <f t="shared" si="13"/>
        <v>70838717.983076915</v>
      </c>
      <c r="CC23" s="51">
        <f t="shared" si="13"/>
        <v>71419853.1012353</v>
      </c>
      <c r="CD23" s="51">
        <f t="shared" si="13"/>
        <v>71998996.769393697</v>
      </c>
      <c r="CE23" s="51">
        <f t="shared" si="13"/>
        <v>72576148.977552101</v>
      </c>
      <c r="CF23" s="51">
        <f t="shared" si="13"/>
        <v>73151309.725710496</v>
      </c>
      <c r="CG23" s="51">
        <f t="shared" si="13"/>
        <v>73724479.033868879</v>
      </c>
      <c r="CH23" s="51">
        <f t="shared" si="13"/>
        <v>74295656.882027283</v>
      </c>
      <c r="CI23" s="51">
        <f t="shared" si="13"/>
        <v>74864843.28018567</v>
      </c>
      <c r="CJ23" s="51">
        <f t="shared" si="13"/>
        <v>75432038.218344077</v>
      </c>
      <c r="CK23" s="51">
        <f t="shared" si="13"/>
        <v>75997241.706502467</v>
      </c>
      <c r="CL23" s="51">
        <f t="shared" si="13"/>
        <v>76560453.734660864</v>
      </c>
      <c r="CM23" s="51">
        <f t="shared" si="13"/>
        <v>77137359.902782425</v>
      </c>
      <c r="CN23" s="51">
        <f t="shared" si="13"/>
        <v>77712234.780903995</v>
      </c>
      <c r="CO23" s="51">
        <f t="shared" si="13"/>
        <v>78285078.379025549</v>
      </c>
      <c r="CP23" s="51">
        <f t="shared" si="13"/>
        <v>78855890.687147111</v>
      </c>
      <c r="CQ23" s="51">
        <f t="shared" si="13"/>
        <v>79424671.715268672</v>
      </c>
      <c r="CR23" s="51">
        <f t="shared" si="13"/>
        <v>79991421.453390241</v>
      </c>
      <c r="CS23" s="51">
        <f t="shared" si="13"/>
        <v>80556139.911511809</v>
      </c>
      <c r="CT23" s="51">
        <f t="shared" si="13"/>
        <v>81118827.089633361</v>
      </c>
      <c r="CU23" s="51">
        <f t="shared" si="13"/>
        <v>81679482.987754926</v>
      </c>
      <c r="CV23" s="51">
        <f t="shared" si="13"/>
        <v>82238107.595876485</v>
      </c>
      <c r="CW23" s="51">
        <f t="shared" si="13"/>
        <v>82794700.923998058</v>
      </c>
      <c r="CX23" s="51">
        <f t="shared" si="13"/>
        <v>83349262.962119624</v>
      </c>
      <c r="CY23" s="51">
        <f t="shared" si="13"/>
        <v>84037114.947678417</v>
      </c>
      <c r="CZ23" s="51">
        <f t="shared" si="13"/>
        <v>84722529.333237231</v>
      </c>
      <c r="DA23" s="51">
        <f t="shared" si="13"/>
        <v>85405506.118796036</v>
      </c>
      <c r="DB23" s="51">
        <f t="shared" si="13"/>
        <v>86086045.304354846</v>
      </c>
      <c r="DC23" s="51">
        <f t="shared" si="13"/>
        <v>86764146.889913648</v>
      </c>
      <c r="DD23" s="51">
        <f t="shared" si="13"/>
        <v>87439810.875472456</v>
      </c>
      <c r="DE23" s="51">
        <f t="shared" si="13"/>
        <v>88113037.261031255</v>
      </c>
      <c r="DF23" s="51">
        <f t="shared" si="13"/>
        <v>88783826.04659006</v>
      </c>
      <c r="DG23" s="51">
        <f t="shared" si="13"/>
        <v>89452177.232148871</v>
      </c>
      <c r="DH23" s="51">
        <f t="shared" si="13"/>
        <v>90118090.827707678</v>
      </c>
      <c r="DI23" s="51">
        <f t="shared" si="13"/>
        <v>90781566.823266476</v>
      </c>
      <c r="DJ23" s="51">
        <f t="shared" si="13"/>
        <v>91442605.218825281</v>
      </c>
      <c r="DK23" s="51">
        <f t="shared" si="13"/>
        <v>92115907.034237951</v>
      </c>
      <c r="DL23" s="51">
        <f t="shared" si="13"/>
        <v>92786737.119650617</v>
      </c>
      <c r="DM23" s="51">
        <f t="shared" si="13"/>
        <v>93455095.485063285</v>
      </c>
      <c r="DN23" s="51">
        <f t="shared" si="13"/>
        <v>94120982.120475948</v>
      </c>
      <c r="DO23" s="51">
        <f t="shared" si="13"/>
        <v>94784397.035888612</v>
      </c>
      <c r="DP23" s="51">
        <f t="shared" si="13"/>
        <v>95445340.221301287</v>
      </c>
      <c r="DQ23" s="51">
        <f t="shared" si="13"/>
        <v>96103811.676713958</v>
      </c>
      <c r="DR23" s="51">
        <f t="shared" si="13"/>
        <v>96759811.402126625</v>
      </c>
      <c r="DS23" s="51">
        <f t="shared" si="13"/>
        <v>97413339.407539278</v>
      </c>
      <c r="DT23" s="51">
        <f t="shared" si="13"/>
        <v>98064395.682951957</v>
      </c>
      <c r="DU23" s="51">
        <f t="shared" si="13"/>
        <v>98712980.228364617</v>
      </c>
      <c r="DV23" s="51">
        <f t="shared" si="13"/>
        <v>99359093.043777287</v>
      </c>
      <c r="DW23" s="11"/>
      <c r="EB23" s="8"/>
      <c r="EC23" s="72" t="s">
        <v>189</v>
      </c>
      <c r="ED23" s="3">
        <f t="shared" ref="ED23:ED32" si="14">ED22</f>
        <v>0</v>
      </c>
      <c r="EE23" s="31">
        <f t="shared" si="11"/>
        <v>2.8333333333333335E-3</v>
      </c>
      <c r="EF23" s="3">
        <f t="shared" ref="EF23:EF32" si="15">ROUND((ED22*EE23),0)</f>
        <v>0</v>
      </c>
      <c r="EG23" s="3">
        <f t="shared" ref="EG23:EG32" si="16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4"/>
        <v>0</v>
      </c>
      <c r="EE24" s="31">
        <f t="shared" si="11"/>
        <v>2.8333333333333335E-3</v>
      </c>
      <c r="EF24" s="3">
        <f t="shared" si="15"/>
        <v>0</v>
      </c>
      <c r="EG24" s="3">
        <f t="shared" si="16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7774160</v>
      </c>
      <c r="H25" s="3">
        <f t="shared" ref="H25:BN25" si="17">ROUND((+G23+H23)/2,0)</f>
        <v>8795417</v>
      </c>
      <c r="I25" s="3">
        <f t="shared" si="17"/>
        <v>9814026</v>
      </c>
      <c r="J25" s="3">
        <f t="shared" si="17"/>
        <v>10829989</v>
      </c>
      <c r="K25" s="3">
        <f t="shared" si="17"/>
        <v>11843304</v>
      </c>
      <c r="L25" s="3">
        <f t="shared" si="17"/>
        <v>12853973</v>
      </c>
      <c r="M25" s="3">
        <f t="shared" si="17"/>
        <v>13861995</v>
      </c>
      <c r="N25" s="3">
        <f t="shared" si="17"/>
        <v>14867370</v>
      </c>
      <c r="O25" s="3">
        <f t="shared" si="17"/>
        <v>15870097</v>
      </c>
      <c r="P25" s="3">
        <f t="shared" si="17"/>
        <v>16870178</v>
      </c>
      <c r="Q25" s="3">
        <f t="shared" si="17"/>
        <v>17867612</v>
      </c>
      <c r="R25" s="3">
        <f t="shared" si="17"/>
        <v>18862399</v>
      </c>
      <c r="S25" s="3">
        <f t="shared" si="17"/>
        <v>19870280</v>
      </c>
      <c r="T25" s="3">
        <f t="shared" si="17"/>
        <v>20891214</v>
      </c>
      <c r="U25" s="3">
        <f t="shared" si="17"/>
        <v>21909422</v>
      </c>
      <c r="V25" s="3">
        <f t="shared" si="17"/>
        <v>22924902</v>
      </c>
      <c r="W25" s="3">
        <f t="shared" si="17"/>
        <v>23937656</v>
      </c>
      <c r="X25" s="3">
        <f t="shared" si="17"/>
        <v>24947683</v>
      </c>
      <c r="Y25" s="3">
        <f t="shared" si="17"/>
        <v>25954983</v>
      </c>
      <c r="Z25" s="3">
        <f t="shared" si="17"/>
        <v>26959556</v>
      </c>
      <c r="AA25" s="3">
        <f t="shared" si="17"/>
        <v>27961403</v>
      </c>
      <c r="AB25" s="3">
        <f t="shared" si="17"/>
        <v>28960522</v>
      </c>
      <c r="AC25" s="3">
        <f t="shared" si="17"/>
        <v>29956914</v>
      </c>
      <c r="AD25" s="3">
        <f t="shared" si="17"/>
        <v>30950580</v>
      </c>
      <c r="AE25" s="3">
        <f t="shared" si="17"/>
        <v>31957735</v>
      </c>
      <c r="AF25" s="3">
        <f t="shared" si="17"/>
        <v>32978337</v>
      </c>
      <c r="AG25" s="3">
        <f t="shared" si="17"/>
        <v>33996131</v>
      </c>
      <c r="AH25" s="3">
        <f t="shared" si="17"/>
        <v>35011115</v>
      </c>
      <c r="AI25" s="3">
        <f t="shared" si="17"/>
        <v>36023290</v>
      </c>
      <c r="AJ25" s="3">
        <f t="shared" si="17"/>
        <v>37032656</v>
      </c>
      <c r="AK25" s="3">
        <f t="shared" si="17"/>
        <v>38039212</v>
      </c>
      <c r="AL25" s="3">
        <f t="shared" si="17"/>
        <v>39042959</v>
      </c>
      <c r="AM25" s="3">
        <f t="shared" si="17"/>
        <v>40043897</v>
      </c>
      <c r="AN25" s="3">
        <f t="shared" si="17"/>
        <v>41042026</v>
      </c>
      <c r="AO25" s="3">
        <f t="shared" si="17"/>
        <v>42037346</v>
      </c>
      <c r="AP25" s="3">
        <f t="shared" si="17"/>
        <v>43029856</v>
      </c>
      <c r="AQ25" s="3">
        <f t="shared" si="17"/>
        <v>44036263</v>
      </c>
      <c r="AR25" s="3">
        <f t="shared" si="17"/>
        <v>45056524</v>
      </c>
      <c r="AS25" s="3">
        <f t="shared" si="17"/>
        <v>46073891</v>
      </c>
      <c r="AT25" s="3">
        <f t="shared" si="17"/>
        <v>47088363</v>
      </c>
      <c r="AU25" s="3">
        <f t="shared" si="17"/>
        <v>48099942</v>
      </c>
      <c r="AV25" s="3">
        <f t="shared" si="17"/>
        <v>49108626</v>
      </c>
      <c r="AW25" s="3">
        <f t="shared" si="17"/>
        <v>50114417</v>
      </c>
      <c r="AX25" s="3">
        <f t="shared" si="17"/>
        <v>51117313</v>
      </c>
      <c r="AY25" s="3">
        <f t="shared" si="17"/>
        <v>52117316</v>
      </c>
      <c r="AZ25" s="3">
        <f t="shared" si="17"/>
        <v>53114424</v>
      </c>
      <c r="BA25" s="3">
        <f t="shared" si="17"/>
        <v>54108638</v>
      </c>
      <c r="BB25" s="3">
        <f t="shared" si="17"/>
        <v>55099959</v>
      </c>
      <c r="BC25" s="3">
        <f t="shared" si="17"/>
        <v>55895426</v>
      </c>
      <c r="BD25" s="3">
        <f t="shared" si="17"/>
        <v>56495531</v>
      </c>
      <c r="BE25" s="3">
        <f t="shared" si="17"/>
        <v>57093722</v>
      </c>
      <c r="BF25" s="3">
        <f t="shared" si="17"/>
        <v>57689998</v>
      </c>
      <c r="BG25" s="3">
        <f t="shared" si="17"/>
        <v>58284361</v>
      </c>
      <c r="BH25" s="3">
        <f t="shared" si="17"/>
        <v>58876809</v>
      </c>
      <c r="BI25" s="3">
        <f t="shared" si="17"/>
        <v>59467343</v>
      </c>
      <c r="BJ25" s="3">
        <f t="shared" si="17"/>
        <v>60055963</v>
      </c>
      <c r="BK25" s="3">
        <f t="shared" si="17"/>
        <v>60642669</v>
      </c>
      <c r="BL25" s="3">
        <f t="shared" si="17"/>
        <v>61227461</v>
      </c>
      <c r="BM25" s="3">
        <f t="shared" si="17"/>
        <v>61810339</v>
      </c>
      <c r="BN25" s="3">
        <f t="shared" si="17"/>
        <v>62391302</v>
      </c>
      <c r="BO25" s="3">
        <f>ROUND((+BN23+BO23)/2,0)</f>
        <v>62977890</v>
      </c>
      <c r="BP25" s="3">
        <f t="shared" ref="BP25:DV25" si="18">ROUND((+BO23+BP23)/2,0)</f>
        <v>63570083</v>
      </c>
      <c r="BQ25" s="3">
        <f t="shared" si="18"/>
        <v>64160323</v>
      </c>
      <c r="BR25" s="3">
        <f t="shared" si="18"/>
        <v>64748611</v>
      </c>
      <c r="BS25" s="3">
        <f t="shared" si="18"/>
        <v>65334946</v>
      </c>
      <c r="BT25" s="3">
        <f t="shared" si="18"/>
        <v>65919329</v>
      </c>
      <c r="BU25" s="3">
        <f t="shared" si="18"/>
        <v>66501760</v>
      </c>
      <c r="BV25" s="3">
        <f t="shared" si="18"/>
        <v>67082238</v>
      </c>
      <c r="BW25" s="3">
        <f t="shared" si="18"/>
        <v>67660764</v>
      </c>
      <c r="BX25" s="3">
        <f t="shared" si="18"/>
        <v>68237338</v>
      </c>
      <c r="BY25" s="3">
        <f t="shared" si="18"/>
        <v>68811959</v>
      </c>
      <c r="BZ25" s="3">
        <f t="shared" si="18"/>
        <v>69384627</v>
      </c>
      <c r="CA25" s="3">
        <f t="shared" si="18"/>
        <v>69963032</v>
      </c>
      <c r="CB25" s="3">
        <f t="shared" si="18"/>
        <v>70547155</v>
      </c>
      <c r="CC25" s="3">
        <f t="shared" si="18"/>
        <v>71129286</v>
      </c>
      <c r="CD25" s="3">
        <f t="shared" si="18"/>
        <v>71709425</v>
      </c>
      <c r="CE25" s="3">
        <f t="shared" si="18"/>
        <v>72287573</v>
      </c>
      <c r="CF25" s="3">
        <f t="shared" si="18"/>
        <v>72863729</v>
      </c>
      <c r="CG25" s="3">
        <f t="shared" si="18"/>
        <v>73437894</v>
      </c>
      <c r="CH25" s="3">
        <f t="shared" si="18"/>
        <v>74010068</v>
      </c>
      <c r="CI25" s="3">
        <f t="shared" si="18"/>
        <v>74580250</v>
      </c>
      <c r="CJ25" s="3">
        <f t="shared" si="18"/>
        <v>75148441</v>
      </c>
      <c r="CK25" s="3">
        <f t="shared" si="18"/>
        <v>75714640</v>
      </c>
      <c r="CL25" s="3">
        <f t="shared" si="18"/>
        <v>76278848</v>
      </c>
      <c r="CM25" s="3">
        <f t="shared" si="18"/>
        <v>76848907</v>
      </c>
      <c r="CN25" s="3">
        <f t="shared" si="18"/>
        <v>77424797</v>
      </c>
      <c r="CO25" s="3">
        <f t="shared" si="18"/>
        <v>77998657</v>
      </c>
      <c r="CP25" s="3">
        <f t="shared" si="18"/>
        <v>78570485</v>
      </c>
      <c r="CQ25" s="3">
        <f t="shared" si="18"/>
        <v>79140281</v>
      </c>
      <c r="CR25" s="3">
        <f t="shared" si="18"/>
        <v>79708047</v>
      </c>
      <c r="CS25" s="3">
        <f t="shared" si="18"/>
        <v>80273781</v>
      </c>
      <c r="CT25" s="3">
        <f t="shared" si="18"/>
        <v>80837484</v>
      </c>
      <c r="CU25" s="3">
        <f t="shared" si="18"/>
        <v>81399155</v>
      </c>
      <c r="CV25" s="3">
        <f t="shared" si="18"/>
        <v>81958795</v>
      </c>
      <c r="CW25" s="3">
        <f t="shared" si="18"/>
        <v>82516404</v>
      </c>
      <c r="CX25" s="3">
        <f t="shared" si="18"/>
        <v>83071982</v>
      </c>
      <c r="CY25" s="3">
        <f t="shared" si="18"/>
        <v>83693189</v>
      </c>
      <c r="CZ25" s="3">
        <f t="shared" si="18"/>
        <v>84379822</v>
      </c>
      <c r="DA25" s="3">
        <f t="shared" si="18"/>
        <v>85064018</v>
      </c>
      <c r="DB25" s="3">
        <f t="shared" si="18"/>
        <v>85745776</v>
      </c>
      <c r="DC25" s="3">
        <f t="shared" si="18"/>
        <v>86425096</v>
      </c>
      <c r="DD25" s="3">
        <f t="shared" si="18"/>
        <v>87101979</v>
      </c>
      <c r="DE25" s="3">
        <f t="shared" si="18"/>
        <v>87776424</v>
      </c>
      <c r="DF25" s="3">
        <f t="shared" si="18"/>
        <v>88448432</v>
      </c>
      <c r="DG25" s="3">
        <f t="shared" si="18"/>
        <v>89118002</v>
      </c>
      <c r="DH25" s="3">
        <f t="shared" si="18"/>
        <v>89785134</v>
      </c>
      <c r="DI25" s="3">
        <f t="shared" si="18"/>
        <v>90449829</v>
      </c>
      <c r="DJ25" s="3">
        <f t="shared" si="18"/>
        <v>91112086</v>
      </c>
      <c r="DK25" s="3">
        <f t="shared" si="18"/>
        <v>91779256</v>
      </c>
      <c r="DL25" s="3">
        <f t="shared" si="18"/>
        <v>92451322</v>
      </c>
      <c r="DM25" s="3">
        <f t="shared" si="18"/>
        <v>93120916</v>
      </c>
      <c r="DN25" s="3">
        <f t="shared" si="18"/>
        <v>93788039</v>
      </c>
      <c r="DO25" s="3">
        <f t="shared" si="18"/>
        <v>94452690</v>
      </c>
      <c r="DP25" s="3">
        <f t="shared" si="18"/>
        <v>95114869</v>
      </c>
      <c r="DQ25" s="3">
        <f t="shared" si="18"/>
        <v>95774576</v>
      </c>
      <c r="DR25" s="3">
        <f t="shared" si="18"/>
        <v>96431812</v>
      </c>
      <c r="DS25" s="3">
        <f t="shared" si="18"/>
        <v>97086575</v>
      </c>
      <c r="DT25" s="3">
        <f t="shared" si="18"/>
        <v>97738868</v>
      </c>
      <c r="DU25" s="3">
        <f t="shared" si="18"/>
        <v>98388688</v>
      </c>
      <c r="DV25" s="3">
        <f t="shared" si="18"/>
        <v>99036037</v>
      </c>
      <c r="EB25" s="8"/>
      <c r="EC25" s="72" t="s">
        <v>191</v>
      </c>
      <c r="ED25" s="3">
        <f t="shared" si="14"/>
        <v>0</v>
      </c>
      <c r="EE25" s="31">
        <f t="shared" si="11"/>
        <v>2.8333333333333335E-3</v>
      </c>
      <c r="EF25" s="3">
        <f t="shared" si="15"/>
        <v>0</v>
      </c>
      <c r="EG25" s="3">
        <f t="shared" si="16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4"/>
        <v>0</v>
      </c>
      <c r="EE26" s="31">
        <f t="shared" si="11"/>
        <v>2.8333333333333335E-3</v>
      </c>
      <c r="EF26" s="3">
        <f t="shared" si="15"/>
        <v>0</v>
      </c>
      <c r="EG26" s="3">
        <f t="shared" si="1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4"/>
        <v>0</v>
      </c>
      <c r="EE27" s="31">
        <f t="shared" si="11"/>
        <v>2.8333333333333335E-3</v>
      </c>
      <c r="EF27" s="3">
        <f t="shared" si="15"/>
        <v>0</v>
      </c>
      <c r="EG27" s="3">
        <f t="shared" si="1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40683</v>
      </c>
      <c r="H28" s="36">
        <f t="shared" ref="H28:BS28" si="19">ROUND(+H25*(H61)/12,0)</f>
        <v>46028</v>
      </c>
      <c r="I28" s="36">
        <f t="shared" si="19"/>
        <v>51358</v>
      </c>
      <c r="J28" s="36">
        <f t="shared" si="19"/>
        <v>56675</v>
      </c>
      <c r="K28" s="36">
        <f t="shared" si="19"/>
        <v>61978</v>
      </c>
      <c r="L28" s="36">
        <f t="shared" si="19"/>
        <v>67267</v>
      </c>
      <c r="M28" s="36">
        <f t="shared" si="19"/>
        <v>72542</v>
      </c>
      <c r="N28" s="36">
        <f t="shared" si="19"/>
        <v>77803</v>
      </c>
      <c r="O28" s="36">
        <f t="shared" si="19"/>
        <v>83051</v>
      </c>
      <c r="P28" s="36">
        <f t="shared" si="19"/>
        <v>88284</v>
      </c>
      <c r="Q28" s="36">
        <f t="shared" si="19"/>
        <v>93504</v>
      </c>
      <c r="R28" s="36">
        <f t="shared" si="19"/>
        <v>98710</v>
      </c>
      <c r="S28" s="36">
        <f t="shared" si="19"/>
        <v>103984</v>
      </c>
      <c r="T28" s="36">
        <f t="shared" si="19"/>
        <v>109327</v>
      </c>
      <c r="U28" s="36">
        <f t="shared" si="19"/>
        <v>114656</v>
      </c>
      <c r="V28" s="36">
        <f t="shared" si="19"/>
        <v>119970</v>
      </c>
      <c r="W28" s="36">
        <f t="shared" si="19"/>
        <v>125270</v>
      </c>
      <c r="X28" s="36">
        <f t="shared" si="19"/>
        <v>130555</v>
      </c>
      <c r="Y28" s="36">
        <f t="shared" si="19"/>
        <v>135827</v>
      </c>
      <c r="Z28" s="36">
        <f t="shared" si="19"/>
        <v>141084</v>
      </c>
      <c r="AA28" s="36">
        <f t="shared" si="19"/>
        <v>146327</v>
      </c>
      <c r="AB28" s="36">
        <f t="shared" si="19"/>
        <v>151555</v>
      </c>
      <c r="AC28" s="36">
        <f t="shared" si="19"/>
        <v>156770</v>
      </c>
      <c r="AD28" s="36">
        <f t="shared" si="19"/>
        <v>161970</v>
      </c>
      <c r="AE28" s="36">
        <f t="shared" si="19"/>
        <v>167240</v>
      </c>
      <c r="AF28" s="36">
        <f t="shared" si="19"/>
        <v>172581</v>
      </c>
      <c r="AG28" s="36">
        <f t="shared" si="19"/>
        <v>177907</v>
      </c>
      <c r="AH28" s="36">
        <f t="shared" si="19"/>
        <v>183219</v>
      </c>
      <c r="AI28" s="36">
        <f t="shared" si="19"/>
        <v>188516</v>
      </c>
      <c r="AJ28" s="36">
        <f t="shared" si="19"/>
        <v>193798</v>
      </c>
      <c r="AK28" s="36">
        <f t="shared" si="19"/>
        <v>199066</v>
      </c>
      <c r="AL28" s="36">
        <f t="shared" si="19"/>
        <v>204318</v>
      </c>
      <c r="AM28" s="36">
        <f t="shared" si="19"/>
        <v>209556</v>
      </c>
      <c r="AN28" s="36">
        <f t="shared" si="19"/>
        <v>214780</v>
      </c>
      <c r="AO28" s="36">
        <f t="shared" si="19"/>
        <v>219988</v>
      </c>
      <c r="AP28" s="36">
        <f t="shared" si="19"/>
        <v>225182</v>
      </c>
      <c r="AQ28" s="36">
        <f t="shared" si="19"/>
        <v>230449</v>
      </c>
      <c r="AR28" s="36">
        <f t="shared" si="19"/>
        <v>235788</v>
      </c>
      <c r="AS28" s="36">
        <f t="shared" si="19"/>
        <v>241112</v>
      </c>
      <c r="AT28" s="36">
        <f t="shared" si="19"/>
        <v>246421</v>
      </c>
      <c r="AU28" s="36">
        <f t="shared" si="19"/>
        <v>251715</v>
      </c>
      <c r="AV28" s="36">
        <f t="shared" si="19"/>
        <v>256994</v>
      </c>
      <c r="AW28" s="36">
        <f t="shared" si="19"/>
        <v>262257</v>
      </c>
      <c r="AX28" s="36">
        <f t="shared" si="19"/>
        <v>267505</v>
      </c>
      <c r="AY28" s="36">
        <f t="shared" si="19"/>
        <v>272739</v>
      </c>
      <c r="AZ28" s="36">
        <f t="shared" si="19"/>
        <v>277957</v>
      </c>
      <c r="BA28" s="36">
        <f t="shared" si="19"/>
        <v>283160</v>
      </c>
      <c r="BB28" s="36">
        <f t="shared" si="19"/>
        <v>288347</v>
      </c>
      <c r="BC28" s="36">
        <f t="shared" si="19"/>
        <v>292510</v>
      </c>
      <c r="BD28" s="36">
        <f t="shared" si="19"/>
        <v>295651</v>
      </c>
      <c r="BE28" s="36">
        <f t="shared" si="19"/>
        <v>298781</v>
      </c>
      <c r="BF28" s="36">
        <f t="shared" si="19"/>
        <v>301901</v>
      </c>
      <c r="BG28" s="36">
        <f t="shared" si="19"/>
        <v>305012</v>
      </c>
      <c r="BH28" s="36">
        <f t="shared" si="19"/>
        <v>308112</v>
      </c>
      <c r="BI28" s="36">
        <f t="shared" si="19"/>
        <v>311203</v>
      </c>
      <c r="BJ28" s="36">
        <f t="shared" si="19"/>
        <v>314283</v>
      </c>
      <c r="BK28" s="36">
        <f t="shared" si="19"/>
        <v>317353</v>
      </c>
      <c r="BL28" s="36">
        <f t="shared" si="19"/>
        <v>320414</v>
      </c>
      <c r="BM28" s="36">
        <f t="shared" si="19"/>
        <v>323464</v>
      </c>
      <c r="BN28" s="36">
        <f t="shared" si="19"/>
        <v>326504</v>
      </c>
      <c r="BO28" s="36">
        <f t="shared" si="19"/>
        <v>329574</v>
      </c>
      <c r="BP28" s="36">
        <f t="shared" si="19"/>
        <v>332673</v>
      </c>
      <c r="BQ28" s="36">
        <f t="shared" si="19"/>
        <v>335762</v>
      </c>
      <c r="BR28" s="36">
        <f t="shared" si="19"/>
        <v>338840</v>
      </c>
      <c r="BS28" s="36">
        <f t="shared" si="19"/>
        <v>341909</v>
      </c>
      <c r="BT28" s="36">
        <f t="shared" ref="BT28:DV28" si="20">ROUND(+BT25*(BT61)/12,0)</f>
        <v>344967</v>
      </c>
      <c r="BU28" s="36">
        <f t="shared" si="20"/>
        <v>348015</v>
      </c>
      <c r="BV28" s="36">
        <f t="shared" si="20"/>
        <v>351053</v>
      </c>
      <c r="BW28" s="36">
        <f t="shared" si="20"/>
        <v>354080</v>
      </c>
      <c r="BX28" s="36">
        <f t="shared" si="20"/>
        <v>357097</v>
      </c>
      <c r="BY28" s="36">
        <f t="shared" si="20"/>
        <v>360104</v>
      </c>
      <c r="BZ28" s="36">
        <f t="shared" si="20"/>
        <v>363101</v>
      </c>
      <c r="CA28" s="36">
        <f t="shared" si="20"/>
        <v>366128</v>
      </c>
      <c r="CB28" s="36">
        <f t="shared" si="20"/>
        <v>369185</v>
      </c>
      <c r="CC28" s="36">
        <f t="shared" si="20"/>
        <v>372231</v>
      </c>
      <c r="CD28" s="36">
        <f t="shared" si="20"/>
        <v>375267</v>
      </c>
      <c r="CE28" s="36">
        <f t="shared" si="20"/>
        <v>378293</v>
      </c>
      <c r="CF28" s="36">
        <f t="shared" si="20"/>
        <v>381308</v>
      </c>
      <c r="CG28" s="36">
        <f t="shared" si="20"/>
        <v>384313</v>
      </c>
      <c r="CH28" s="36">
        <f t="shared" si="20"/>
        <v>387307</v>
      </c>
      <c r="CI28" s="36">
        <f t="shared" si="20"/>
        <v>390291</v>
      </c>
      <c r="CJ28" s="36">
        <f t="shared" si="20"/>
        <v>393264</v>
      </c>
      <c r="CK28" s="36">
        <f t="shared" si="20"/>
        <v>396227</v>
      </c>
      <c r="CL28" s="36">
        <f t="shared" si="20"/>
        <v>399180</v>
      </c>
      <c r="CM28" s="36">
        <f t="shared" si="20"/>
        <v>402163</v>
      </c>
      <c r="CN28" s="36">
        <f t="shared" si="20"/>
        <v>405177</v>
      </c>
      <c r="CO28" s="36">
        <f t="shared" si="20"/>
        <v>408180</v>
      </c>
      <c r="CP28" s="36">
        <f t="shared" si="20"/>
        <v>411172</v>
      </c>
      <c r="CQ28" s="36">
        <f t="shared" si="20"/>
        <v>414154</v>
      </c>
      <c r="CR28" s="36">
        <f t="shared" si="20"/>
        <v>417125</v>
      </c>
      <c r="CS28" s="36">
        <f t="shared" si="20"/>
        <v>420086</v>
      </c>
      <c r="CT28" s="36">
        <f t="shared" si="20"/>
        <v>423036</v>
      </c>
      <c r="CU28" s="36">
        <f t="shared" si="20"/>
        <v>425975</v>
      </c>
      <c r="CV28" s="36">
        <f t="shared" si="20"/>
        <v>428904</v>
      </c>
      <c r="CW28" s="36">
        <f t="shared" si="20"/>
        <v>431822</v>
      </c>
      <c r="CX28" s="36">
        <f t="shared" si="20"/>
        <v>434730</v>
      </c>
      <c r="CY28" s="36">
        <f t="shared" si="20"/>
        <v>437980</v>
      </c>
      <c r="CZ28" s="36">
        <f t="shared" si="20"/>
        <v>441574</v>
      </c>
      <c r="DA28" s="36">
        <f t="shared" si="20"/>
        <v>445154</v>
      </c>
      <c r="DB28" s="36">
        <f t="shared" si="20"/>
        <v>448722</v>
      </c>
      <c r="DC28" s="36">
        <f t="shared" si="20"/>
        <v>452277</v>
      </c>
      <c r="DD28" s="36">
        <f t="shared" si="20"/>
        <v>455819</v>
      </c>
      <c r="DE28" s="36">
        <f t="shared" si="20"/>
        <v>459349</v>
      </c>
      <c r="DF28" s="36">
        <f t="shared" si="20"/>
        <v>462865</v>
      </c>
      <c r="DG28" s="36">
        <f t="shared" si="20"/>
        <v>466369</v>
      </c>
      <c r="DH28" s="36">
        <f t="shared" si="20"/>
        <v>469861</v>
      </c>
      <c r="DI28" s="36">
        <f t="shared" si="20"/>
        <v>473339</v>
      </c>
      <c r="DJ28" s="36">
        <f t="shared" si="20"/>
        <v>476805</v>
      </c>
      <c r="DK28" s="36">
        <f t="shared" si="20"/>
        <v>480296</v>
      </c>
      <c r="DL28" s="36">
        <f t="shared" si="20"/>
        <v>483813</v>
      </c>
      <c r="DM28" s="36">
        <f t="shared" si="20"/>
        <v>487317</v>
      </c>
      <c r="DN28" s="36">
        <f t="shared" si="20"/>
        <v>490808</v>
      </c>
      <c r="DO28" s="36">
        <f t="shared" si="20"/>
        <v>494287</v>
      </c>
      <c r="DP28" s="36">
        <f t="shared" si="20"/>
        <v>497752</v>
      </c>
      <c r="DQ28" s="36">
        <f t="shared" si="20"/>
        <v>501204</v>
      </c>
      <c r="DR28" s="36">
        <f t="shared" si="20"/>
        <v>504644</v>
      </c>
      <c r="DS28" s="36">
        <f t="shared" si="20"/>
        <v>508070</v>
      </c>
      <c r="DT28" s="36">
        <f t="shared" si="20"/>
        <v>511484</v>
      </c>
      <c r="DU28" s="36">
        <f t="shared" si="20"/>
        <v>514884</v>
      </c>
      <c r="DV28" s="36">
        <f t="shared" si="20"/>
        <v>518272</v>
      </c>
      <c r="DW28" s="10">
        <f>SUM(G28:DV28)</f>
        <v>36876599</v>
      </c>
      <c r="DX28" s="24"/>
      <c r="EB28" s="8"/>
      <c r="EC28" s="72" t="s">
        <v>194</v>
      </c>
      <c r="ED28" s="3">
        <f t="shared" si="14"/>
        <v>0</v>
      </c>
      <c r="EE28" s="31">
        <f t="shared" si="11"/>
        <v>2.8333333333333335E-3</v>
      </c>
      <c r="EF28" s="3">
        <f t="shared" si="15"/>
        <v>0</v>
      </c>
      <c r="EG28" s="3">
        <f t="shared" si="16"/>
        <v>0</v>
      </c>
    </row>
    <row r="29" spans="1:140" x14ac:dyDescent="0.25">
      <c r="A29" s="49"/>
      <c r="B29" s="3" t="s">
        <v>433</v>
      </c>
      <c r="G29" s="3">
        <f>ROUND(+G25*(G62)/12,0)</f>
        <v>10594</v>
      </c>
      <c r="H29" s="3">
        <f t="shared" ref="H29:BS29" si="21">ROUND(+H25*(H62)/12,0)</f>
        <v>11986</v>
      </c>
      <c r="I29" s="3">
        <f t="shared" si="21"/>
        <v>13374</v>
      </c>
      <c r="J29" s="3">
        <f t="shared" si="21"/>
        <v>14759</v>
      </c>
      <c r="K29" s="3">
        <f t="shared" si="21"/>
        <v>16139</v>
      </c>
      <c r="L29" s="3">
        <f t="shared" si="21"/>
        <v>17517</v>
      </c>
      <c r="M29" s="3">
        <f t="shared" si="21"/>
        <v>18890</v>
      </c>
      <c r="N29" s="3">
        <f t="shared" si="21"/>
        <v>20261</v>
      </c>
      <c r="O29" s="3">
        <f t="shared" si="21"/>
        <v>21627</v>
      </c>
      <c r="P29" s="3">
        <f t="shared" si="21"/>
        <v>22990</v>
      </c>
      <c r="Q29" s="3">
        <f t="shared" si="21"/>
        <v>24349</v>
      </c>
      <c r="R29" s="3">
        <f t="shared" si="21"/>
        <v>25705</v>
      </c>
      <c r="S29" s="3">
        <f t="shared" si="21"/>
        <v>27078</v>
      </c>
      <c r="T29" s="3">
        <f t="shared" si="21"/>
        <v>28470</v>
      </c>
      <c r="U29" s="3">
        <f t="shared" si="21"/>
        <v>29857</v>
      </c>
      <c r="V29" s="3">
        <f t="shared" si="21"/>
        <v>31241</v>
      </c>
      <c r="W29" s="3">
        <f t="shared" si="21"/>
        <v>32621</v>
      </c>
      <c r="X29" s="3">
        <f t="shared" si="21"/>
        <v>33997</v>
      </c>
      <c r="Y29" s="3">
        <f t="shared" si="21"/>
        <v>35370</v>
      </c>
      <c r="Z29" s="3">
        <f t="shared" si="21"/>
        <v>36739</v>
      </c>
      <c r="AA29" s="3">
        <f t="shared" si="21"/>
        <v>38104</v>
      </c>
      <c r="AB29" s="3">
        <f t="shared" si="21"/>
        <v>39466</v>
      </c>
      <c r="AC29" s="3">
        <f t="shared" si="21"/>
        <v>40824</v>
      </c>
      <c r="AD29" s="3">
        <f t="shared" si="21"/>
        <v>42178</v>
      </c>
      <c r="AE29" s="3">
        <f t="shared" si="21"/>
        <v>43550</v>
      </c>
      <c r="AF29" s="3">
        <f t="shared" si="21"/>
        <v>44941</v>
      </c>
      <c r="AG29" s="3">
        <f t="shared" si="21"/>
        <v>46328</v>
      </c>
      <c r="AH29" s="3">
        <f t="shared" si="21"/>
        <v>47711</v>
      </c>
      <c r="AI29" s="3">
        <f t="shared" si="21"/>
        <v>49091</v>
      </c>
      <c r="AJ29" s="3">
        <f t="shared" si="21"/>
        <v>50466</v>
      </c>
      <c r="AK29" s="3">
        <f t="shared" si="21"/>
        <v>51838</v>
      </c>
      <c r="AL29" s="3">
        <f t="shared" si="21"/>
        <v>53206</v>
      </c>
      <c r="AM29" s="3">
        <f t="shared" si="21"/>
        <v>54570</v>
      </c>
      <c r="AN29" s="3">
        <f t="shared" si="21"/>
        <v>55930</v>
      </c>
      <c r="AO29" s="3">
        <f t="shared" si="21"/>
        <v>57286</v>
      </c>
      <c r="AP29" s="3">
        <f t="shared" si="21"/>
        <v>58639</v>
      </c>
      <c r="AQ29" s="3">
        <f t="shared" si="21"/>
        <v>60010</v>
      </c>
      <c r="AR29" s="3">
        <f t="shared" si="21"/>
        <v>61401</v>
      </c>
      <c r="AS29" s="3">
        <f t="shared" si="21"/>
        <v>62787</v>
      </c>
      <c r="AT29" s="3">
        <f t="shared" si="21"/>
        <v>64170</v>
      </c>
      <c r="AU29" s="3">
        <f t="shared" si="21"/>
        <v>65548</v>
      </c>
      <c r="AV29" s="3">
        <f t="shared" si="21"/>
        <v>66923</v>
      </c>
      <c r="AW29" s="3">
        <f t="shared" si="21"/>
        <v>68293</v>
      </c>
      <c r="AX29" s="3">
        <f t="shared" si="21"/>
        <v>69660</v>
      </c>
      <c r="AY29" s="3">
        <f t="shared" si="21"/>
        <v>71023</v>
      </c>
      <c r="AZ29" s="3">
        <f t="shared" si="21"/>
        <v>72382</v>
      </c>
      <c r="BA29" s="3">
        <f t="shared" si="21"/>
        <v>73737</v>
      </c>
      <c r="BB29" s="3">
        <f t="shared" si="21"/>
        <v>75087</v>
      </c>
      <c r="BC29" s="3">
        <f t="shared" si="21"/>
        <v>76171</v>
      </c>
      <c r="BD29" s="3">
        <f t="shared" si="21"/>
        <v>76989</v>
      </c>
      <c r="BE29" s="3">
        <f t="shared" si="21"/>
        <v>77804</v>
      </c>
      <c r="BF29" s="3">
        <f t="shared" si="21"/>
        <v>78617</v>
      </c>
      <c r="BG29" s="3">
        <f t="shared" si="21"/>
        <v>79427</v>
      </c>
      <c r="BH29" s="3">
        <f t="shared" si="21"/>
        <v>80234</v>
      </c>
      <c r="BI29" s="3">
        <f t="shared" si="21"/>
        <v>81039</v>
      </c>
      <c r="BJ29" s="3">
        <f t="shared" si="21"/>
        <v>81841</v>
      </c>
      <c r="BK29" s="3">
        <f t="shared" si="21"/>
        <v>82641</v>
      </c>
      <c r="BL29" s="3">
        <f t="shared" si="21"/>
        <v>83438</v>
      </c>
      <c r="BM29" s="3">
        <f t="shared" si="21"/>
        <v>84232</v>
      </c>
      <c r="BN29" s="3">
        <f t="shared" si="21"/>
        <v>85024</v>
      </c>
      <c r="BO29" s="3">
        <f t="shared" si="21"/>
        <v>85823</v>
      </c>
      <c r="BP29" s="3">
        <f t="shared" si="21"/>
        <v>86630</v>
      </c>
      <c r="BQ29" s="3">
        <f t="shared" si="21"/>
        <v>87434</v>
      </c>
      <c r="BR29" s="3">
        <f t="shared" si="21"/>
        <v>88236</v>
      </c>
      <c r="BS29" s="3">
        <f t="shared" si="21"/>
        <v>89035</v>
      </c>
      <c r="BT29" s="3">
        <f t="shared" ref="BT29:DV29" si="22">ROUND(+BT25*(BT62)/12,0)</f>
        <v>89832</v>
      </c>
      <c r="BU29" s="3">
        <f t="shared" si="22"/>
        <v>90625</v>
      </c>
      <c r="BV29" s="3">
        <f t="shared" si="22"/>
        <v>91416</v>
      </c>
      <c r="BW29" s="3">
        <f t="shared" si="22"/>
        <v>92205</v>
      </c>
      <c r="BX29" s="3">
        <f t="shared" si="22"/>
        <v>92990</v>
      </c>
      <c r="BY29" s="3">
        <f t="shared" si="22"/>
        <v>93773</v>
      </c>
      <c r="BZ29" s="3">
        <f t="shared" si="22"/>
        <v>94554</v>
      </c>
      <c r="CA29" s="3">
        <f t="shared" si="22"/>
        <v>95342</v>
      </c>
      <c r="CB29" s="3">
        <f t="shared" si="22"/>
        <v>96138</v>
      </c>
      <c r="CC29" s="3">
        <f t="shared" si="22"/>
        <v>96931</v>
      </c>
      <c r="CD29" s="3">
        <f t="shared" si="22"/>
        <v>97722</v>
      </c>
      <c r="CE29" s="3">
        <f t="shared" si="22"/>
        <v>98510</v>
      </c>
      <c r="CF29" s="3">
        <f t="shared" si="22"/>
        <v>99295</v>
      </c>
      <c r="CG29" s="3">
        <f t="shared" si="22"/>
        <v>100077</v>
      </c>
      <c r="CH29" s="3">
        <f t="shared" si="22"/>
        <v>100857</v>
      </c>
      <c r="CI29" s="3">
        <f t="shared" si="22"/>
        <v>101634</v>
      </c>
      <c r="CJ29" s="3">
        <f t="shared" si="22"/>
        <v>102409</v>
      </c>
      <c r="CK29" s="3">
        <f t="shared" si="22"/>
        <v>103180</v>
      </c>
      <c r="CL29" s="3">
        <f t="shared" si="22"/>
        <v>103949</v>
      </c>
      <c r="CM29" s="3">
        <f t="shared" si="22"/>
        <v>104726</v>
      </c>
      <c r="CN29" s="3">
        <f t="shared" si="22"/>
        <v>105511</v>
      </c>
      <c r="CO29" s="3">
        <f t="shared" si="22"/>
        <v>106293</v>
      </c>
      <c r="CP29" s="3">
        <f t="shared" si="22"/>
        <v>107072</v>
      </c>
      <c r="CQ29" s="3">
        <f t="shared" si="22"/>
        <v>107848</v>
      </c>
      <c r="CR29" s="3">
        <f t="shared" si="22"/>
        <v>108622</v>
      </c>
      <c r="CS29" s="3">
        <f t="shared" si="22"/>
        <v>109393</v>
      </c>
      <c r="CT29" s="3">
        <f t="shared" si="22"/>
        <v>110161</v>
      </c>
      <c r="CU29" s="3">
        <f t="shared" si="22"/>
        <v>110927</v>
      </c>
      <c r="CV29" s="3">
        <f t="shared" si="22"/>
        <v>111689</v>
      </c>
      <c r="CW29" s="3">
        <f t="shared" si="22"/>
        <v>112449</v>
      </c>
      <c r="CX29" s="3">
        <f t="shared" si="22"/>
        <v>113206</v>
      </c>
      <c r="CY29" s="3">
        <f t="shared" si="22"/>
        <v>114053</v>
      </c>
      <c r="CZ29" s="3">
        <f t="shared" si="22"/>
        <v>114989</v>
      </c>
      <c r="DA29" s="3">
        <f t="shared" si="22"/>
        <v>115921</v>
      </c>
      <c r="DB29" s="3">
        <f t="shared" si="22"/>
        <v>116850</v>
      </c>
      <c r="DC29" s="3">
        <f t="shared" si="22"/>
        <v>117776</v>
      </c>
      <c r="DD29" s="3">
        <f t="shared" si="22"/>
        <v>118698</v>
      </c>
      <c r="DE29" s="3">
        <f t="shared" si="22"/>
        <v>119617</v>
      </c>
      <c r="DF29" s="3">
        <f t="shared" si="22"/>
        <v>120533</v>
      </c>
      <c r="DG29" s="3">
        <f t="shared" si="22"/>
        <v>121446</v>
      </c>
      <c r="DH29" s="3">
        <f t="shared" si="22"/>
        <v>122355</v>
      </c>
      <c r="DI29" s="3">
        <f t="shared" si="22"/>
        <v>123261</v>
      </c>
      <c r="DJ29" s="3">
        <f t="shared" si="22"/>
        <v>124163</v>
      </c>
      <c r="DK29" s="3">
        <f t="shared" si="22"/>
        <v>125072</v>
      </c>
      <c r="DL29" s="3">
        <f t="shared" si="22"/>
        <v>125988</v>
      </c>
      <c r="DM29" s="3">
        <f t="shared" si="22"/>
        <v>126901</v>
      </c>
      <c r="DN29" s="3">
        <f t="shared" si="22"/>
        <v>127810</v>
      </c>
      <c r="DO29" s="3">
        <f t="shared" si="22"/>
        <v>128715</v>
      </c>
      <c r="DP29" s="3">
        <f t="shared" si="22"/>
        <v>129618</v>
      </c>
      <c r="DQ29" s="3">
        <f t="shared" si="22"/>
        <v>130517</v>
      </c>
      <c r="DR29" s="3">
        <f t="shared" si="22"/>
        <v>131412</v>
      </c>
      <c r="DS29" s="3">
        <f t="shared" si="22"/>
        <v>132305</v>
      </c>
      <c r="DT29" s="3">
        <f t="shared" si="22"/>
        <v>133194</v>
      </c>
      <c r="DU29" s="3">
        <f t="shared" si="22"/>
        <v>134079</v>
      </c>
      <c r="DV29" s="3">
        <f t="shared" si="22"/>
        <v>134961</v>
      </c>
      <c r="DW29" s="11">
        <f>SUM(G29:DV29)</f>
        <v>9602898</v>
      </c>
      <c r="EB29" s="8"/>
      <c r="EC29" s="72" t="s">
        <v>195</v>
      </c>
      <c r="ED29" s="3">
        <f t="shared" si="14"/>
        <v>0</v>
      </c>
      <c r="EE29" s="31">
        <f t="shared" si="11"/>
        <v>2.8333333333333335E-3</v>
      </c>
      <c r="EF29" s="3">
        <f t="shared" si="15"/>
        <v>0</v>
      </c>
      <c r="EG29" s="3">
        <f t="shared" si="16"/>
        <v>0</v>
      </c>
    </row>
    <row r="30" spans="1:140" x14ac:dyDescent="0.25">
      <c r="A30" s="49"/>
      <c r="G30" s="125">
        <f t="shared" ref="G30:BR30" si="23">SUM(G28:G29)</f>
        <v>51277</v>
      </c>
      <c r="H30" s="125">
        <f t="shared" si="23"/>
        <v>58014</v>
      </c>
      <c r="I30" s="125">
        <f t="shared" si="23"/>
        <v>64732</v>
      </c>
      <c r="J30" s="125">
        <f t="shared" si="23"/>
        <v>71434</v>
      </c>
      <c r="K30" s="125">
        <f t="shared" si="23"/>
        <v>78117</v>
      </c>
      <c r="L30" s="125">
        <f t="shared" si="23"/>
        <v>84784</v>
      </c>
      <c r="M30" s="125">
        <f t="shared" si="23"/>
        <v>91432</v>
      </c>
      <c r="N30" s="125">
        <f t="shared" si="23"/>
        <v>98064</v>
      </c>
      <c r="O30" s="125">
        <f t="shared" si="23"/>
        <v>104678</v>
      </c>
      <c r="P30" s="125">
        <f t="shared" si="23"/>
        <v>111274</v>
      </c>
      <c r="Q30" s="125">
        <f t="shared" si="23"/>
        <v>117853</v>
      </c>
      <c r="R30" s="125">
        <f t="shared" si="23"/>
        <v>124415</v>
      </c>
      <c r="S30" s="125">
        <f t="shared" si="23"/>
        <v>131062</v>
      </c>
      <c r="T30" s="125">
        <f t="shared" si="23"/>
        <v>137797</v>
      </c>
      <c r="U30" s="125">
        <f t="shared" si="23"/>
        <v>144513</v>
      </c>
      <c r="V30" s="125">
        <f t="shared" si="23"/>
        <v>151211</v>
      </c>
      <c r="W30" s="125">
        <f t="shared" si="23"/>
        <v>157891</v>
      </c>
      <c r="X30" s="125">
        <f t="shared" si="23"/>
        <v>164552</v>
      </c>
      <c r="Y30" s="125">
        <f t="shared" si="23"/>
        <v>171197</v>
      </c>
      <c r="Z30" s="125">
        <f t="shared" si="23"/>
        <v>177823</v>
      </c>
      <c r="AA30" s="125">
        <f t="shared" si="23"/>
        <v>184431</v>
      </c>
      <c r="AB30" s="125">
        <f t="shared" si="23"/>
        <v>191021</v>
      </c>
      <c r="AC30" s="125">
        <f t="shared" si="23"/>
        <v>197594</v>
      </c>
      <c r="AD30" s="125">
        <f t="shared" si="23"/>
        <v>204148</v>
      </c>
      <c r="AE30" s="125">
        <f t="shared" si="23"/>
        <v>210790</v>
      </c>
      <c r="AF30" s="125">
        <f t="shared" si="23"/>
        <v>217522</v>
      </c>
      <c r="AG30" s="125">
        <f t="shared" si="23"/>
        <v>224235</v>
      </c>
      <c r="AH30" s="125">
        <f t="shared" si="23"/>
        <v>230930</v>
      </c>
      <c r="AI30" s="125">
        <f t="shared" si="23"/>
        <v>237607</v>
      </c>
      <c r="AJ30" s="125">
        <f t="shared" si="23"/>
        <v>244264</v>
      </c>
      <c r="AK30" s="125">
        <f t="shared" si="23"/>
        <v>250904</v>
      </c>
      <c r="AL30" s="125">
        <f t="shared" si="23"/>
        <v>257524</v>
      </c>
      <c r="AM30" s="125">
        <f t="shared" si="23"/>
        <v>264126</v>
      </c>
      <c r="AN30" s="125">
        <f t="shared" si="23"/>
        <v>270710</v>
      </c>
      <c r="AO30" s="125">
        <f t="shared" si="23"/>
        <v>277274</v>
      </c>
      <c r="AP30" s="125">
        <f t="shared" si="23"/>
        <v>283821</v>
      </c>
      <c r="AQ30" s="125">
        <f t="shared" si="23"/>
        <v>290459</v>
      </c>
      <c r="AR30" s="125">
        <f t="shared" si="23"/>
        <v>297189</v>
      </c>
      <c r="AS30" s="125">
        <f t="shared" si="23"/>
        <v>303899</v>
      </c>
      <c r="AT30" s="125">
        <f t="shared" si="23"/>
        <v>310591</v>
      </c>
      <c r="AU30" s="125">
        <f t="shared" si="23"/>
        <v>317263</v>
      </c>
      <c r="AV30" s="125">
        <f t="shared" si="23"/>
        <v>323917</v>
      </c>
      <c r="AW30" s="125">
        <f t="shared" si="23"/>
        <v>330550</v>
      </c>
      <c r="AX30" s="125">
        <f t="shared" si="23"/>
        <v>337165</v>
      </c>
      <c r="AY30" s="125">
        <f t="shared" si="23"/>
        <v>343762</v>
      </c>
      <c r="AZ30" s="125">
        <f t="shared" si="23"/>
        <v>350339</v>
      </c>
      <c r="BA30" s="125">
        <f t="shared" si="23"/>
        <v>356897</v>
      </c>
      <c r="BB30" s="125">
        <f t="shared" si="23"/>
        <v>363434</v>
      </c>
      <c r="BC30" s="125">
        <f t="shared" si="23"/>
        <v>368681</v>
      </c>
      <c r="BD30" s="125">
        <f t="shared" si="23"/>
        <v>372640</v>
      </c>
      <c r="BE30" s="125">
        <f t="shared" si="23"/>
        <v>376585</v>
      </c>
      <c r="BF30" s="125">
        <f t="shared" si="23"/>
        <v>380518</v>
      </c>
      <c r="BG30" s="125">
        <f t="shared" si="23"/>
        <v>384439</v>
      </c>
      <c r="BH30" s="125">
        <f t="shared" si="23"/>
        <v>388346</v>
      </c>
      <c r="BI30" s="125">
        <f t="shared" si="23"/>
        <v>392242</v>
      </c>
      <c r="BJ30" s="125">
        <f t="shared" si="23"/>
        <v>396124</v>
      </c>
      <c r="BK30" s="125">
        <f t="shared" si="23"/>
        <v>399994</v>
      </c>
      <c r="BL30" s="125">
        <f t="shared" si="23"/>
        <v>403852</v>
      </c>
      <c r="BM30" s="125">
        <f t="shared" si="23"/>
        <v>407696</v>
      </c>
      <c r="BN30" s="125">
        <f t="shared" si="23"/>
        <v>411528</v>
      </c>
      <c r="BO30" s="125">
        <f t="shared" si="23"/>
        <v>415397</v>
      </c>
      <c r="BP30" s="125">
        <f t="shared" si="23"/>
        <v>419303</v>
      </c>
      <c r="BQ30" s="125">
        <f t="shared" si="23"/>
        <v>423196</v>
      </c>
      <c r="BR30" s="125">
        <f t="shared" si="23"/>
        <v>427076</v>
      </c>
      <c r="BS30" s="125">
        <f t="shared" ref="BS30:DU30" si="24">SUM(BS28:BS29)</f>
        <v>430944</v>
      </c>
      <c r="BT30" s="125">
        <f t="shared" si="24"/>
        <v>434799</v>
      </c>
      <c r="BU30" s="125">
        <f t="shared" si="24"/>
        <v>438640</v>
      </c>
      <c r="BV30" s="125">
        <f t="shared" si="24"/>
        <v>442469</v>
      </c>
      <c r="BW30" s="125">
        <f t="shared" si="24"/>
        <v>446285</v>
      </c>
      <c r="BX30" s="125">
        <f t="shared" si="24"/>
        <v>450087</v>
      </c>
      <c r="BY30" s="125">
        <f t="shared" si="24"/>
        <v>453877</v>
      </c>
      <c r="BZ30" s="125">
        <f t="shared" si="24"/>
        <v>457655</v>
      </c>
      <c r="CA30" s="125">
        <f t="shared" si="24"/>
        <v>461470</v>
      </c>
      <c r="CB30" s="125">
        <f t="shared" si="24"/>
        <v>465323</v>
      </c>
      <c r="CC30" s="125">
        <f t="shared" si="24"/>
        <v>469162</v>
      </c>
      <c r="CD30" s="125">
        <f t="shared" si="24"/>
        <v>472989</v>
      </c>
      <c r="CE30" s="125">
        <f t="shared" si="24"/>
        <v>476803</v>
      </c>
      <c r="CF30" s="125">
        <f t="shared" si="24"/>
        <v>480603</v>
      </c>
      <c r="CG30" s="125">
        <f t="shared" si="24"/>
        <v>484390</v>
      </c>
      <c r="CH30" s="125">
        <f t="shared" si="24"/>
        <v>488164</v>
      </c>
      <c r="CI30" s="125">
        <f t="shared" si="24"/>
        <v>491925</v>
      </c>
      <c r="CJ30" s="125">
        <f t="shared" si="24"/>
        <v>495673</v>
      </c>
      <c r="CK30" s="125">
        <f t="shared" si="24"/>
        <v>499407</v>
      </c>
      <c r="CL30" s="125">
        <f t="shared" si="24"/>
        <v>503129</v>
      </c>
      <c r="CM30" s="125">
        <f t="shared" si="24"/>
        <v>506889</v>
      </c>
      <c r="CN30" s="125">
        <f t="shared" si="24"/>
        <v>510688</v>
      </c>
      <c r="CO30" s="125">
        <f t="shared" si="24"/>
        <v>514473</v>
      </c>
      <c r="CP30" s="125">
        <f t="shared" si="24"/>
        <v>518244</v>
      </c>
      <c r="CQ30" s="125">
        <f t="shared" si="24"/>
        <v>522002</v>
      </c>
      <c r="CR30" s="125">
        <f t="shared" si="24"/>
        <v>525747</v>
      </c>
      <c r="CS30" s="125">
        <f t="shared" si="24"/>
        <v>529479</v>
      </c>
      <c r="CT30" s="125">
        <f t="shared" si="24"/>
        <v>533197</v>
      </c>
      <c r="CU30" s="125">
        <f t="shared" si="24"/>
        <v>536902</v>
      </c>
      <c r="CV30" s="125">
        <f t="shared" si="24"/>
        <v>540593</v>
      </c>
      <c r="CW30" s="125">
        <f t="shared" si="24"/>
        <v>544271</v>
      </c>
      <c r="CX30" s="125">
        <f t="shared" si="24"/>
        <v>547936</v>
      </c>
      <c r="CY30" s="125">
        <f t="shared" si="24"/>
        <v>552033</v>
      </c>
      <c r="CZ30" s="125">
        <f t="shared" si="24"/>
        <v>556563</v>
      </c>
      <c r="DA30" s="125">
        <f t="shared" si="24"/>
        <v>561075</v>
      </c>
      <c r="DB30" s="125">
        <f t="shared" si="24"/>
        <v>565572</v>
      </c>
      <c r="DC30" s="125">
        <f t="shared" si="24"/>
        <v>570053</v>
      </c>
      <c r="DD30" s="125">
        <f t="shared" si="24"/>
        <v>574517</v>
      </c>
      <c r="DE30" s="125">
        <f t="shared" si="24"/>
        <v>578966</v>
      </c>
      <c r="DF30" s="125">
        <f t="shared" si="24"/>
        <v>583398</v>
      </c>
      <c r="DG30" s="125">
        <f t="shared" si="24"/>
        <v>587815</v>
      </c>
      <c r="DH30" s="125">
        <f t="shared" si="24"/>
        <v>592216</v>
      </c>
      <c r="DI30" s="125">
        <f t="shared" si="24"/>
        <v>596600</v>
      </c>
      <c r="DJ30" s="125">
        <f t="shared" si="24"/>
        <v>600968</v>
      </c>
      <c r="DK30" s="125">
        <f t="shared" si="24"/>
        <v>605368</v>
      </c>
      <c r="DL30" s="125">
        <f t="shared" si="24"/>
        <v>609801</v>
      </c>
      <c r="DM30" s="125">
        <f t="shared" si="24"/>
        <v>614218</v>
      </c>
      <c r="DN30" s="125">
        <f t="shared" si="24"/>
        <v>618618</v>
      </c>
      <c r="DO30" s="125">
        <f t="shared" si="24"/>
        <v>623002</v>
      </c>
      <c r="DP30" s="125">
        <f t="shared" si="24"/>
        <v>627370</v>
      </c>
      <c r="DQ30" s="125">
        <f t="shared" si="24"/>
        <v>631721</v>
      </c>
      <c r="DR30" s="125">
        <f t="shared" si="24"/>
        <v>636056</v>
      </c>
      <c r="DS30" s="125">
        <f t="shared" si="24"/>
        <v>640375</v>
      </c>
      <c r="DT30" s="125">
        <f t="shared" si="24"/>
        <v>644678</v>
      </c>
      <c r="DU30" s="125">
        <f t="shared" si="24"/>
        <v>648963</v>
      </c>
      <c r="DV30" s="125">
        <f>SUM(DV28:DV29)</f>
        <v>653233</v>
      </c>
      <c r="DW30" s="125">
        <f>SUM(G30:DV30)</f>
        <v>46479497</v>
      </c>
      <c r="DX30" s="40"/>
      <c r="EB30" s="8"/>
      <c r="EC30" s="72" t="s">
        <v>196</v>
      </c>
      <c r="ED30" s="3">
        <f t="shared" si="14"/>
        <v>0</v>
      </c>
      <c r="EE30" s="31">
        <f t="shared" si="11"/>
        <v>2.8333333333333335E-3</v>
      </c>
      <c r="EF30" s="3">
        <f t="shared" si="15"/>
        <v>0</v>
      </c>
      <c r="EG30" s="3">
        <f t="shared" si="16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4"/>
        <v>0</v>
      </c>
      <c r="EE31" s="31">
        <f t="shared" si="11"/>
        <v>2.8333333333333335E-3</v>
      </c>
      <c r="EF31" s="3">
        <f t="shared" si="15"/>
        <v>0</v>
      </c>
      <c r="EG31" s="3">
        <f t="shared" si="16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4"/>
        <v>0</v>
      </c>
      <c r="EE32" s="31">
        <f t="shared" si="11"/>
        <v>2.8333333333333335E-3</v>
      </c>
      <c r="EF32" s="3">
        <f t="shared" si="15"/>
        <v>0</v>
      </c>
      <c r="EG32" s="3">
        <f t="shared" si="1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SUM('In-Service &amp; Deprec Svgs'!E$109:E$118)</f>
        <v>25817.030000000002</v>
      </c>
      <c r="H33" s="3">
        <f>SUM('In-Service &amp; Deprec Svgs'!F$109:F$118)</f>
        <v>29031.150000000005</v>
      </c>
      <c r="I33" s="3">
        <f>SUM('In-Service &amp; Deprec Svgs'!G$109:G$118)</f>
        <v>32245.270000000008</v>
      </c>
      <c r="J33" s="3">
        <f>SUM('In-Service &amp; Deprec Svgs'!H$109:H$118)</f>
        <v>35459.39</v>
      </c>
      <c r="K33" s="3">
        <f>SUM('In-Service &amp; Deprec Svgs'!I$109:I$118)</f>
        <v>38673.520000000004</v>
      </c>
      <c r="L33" s="3">
        <f>SUM('In-Service &amp; Deprec Svgs'!J$109:J$118)</f>
        <v>41887.64</v>
      </c>
      <c r="M33" s="3">
        <f>SUM('In-Service &amp; Deprec Svgs'!K$109:K$118)</f>
        <v>45101.759999999995</v>
      </c>
      <c r="N33" s="3">
        <f>SUM('In-Service &amp; Deprec Svgs'!L$109:L$118)</f>
        <v>48315.89</v>
      </c>
      <c r="O33" s="3">
        <f>SUM('In-Service &amp; Deprec Svgs'!M$109:M$118)</f>
        <v>51530.010000000009</v>
      </c>
      <c r="P33" s="3">
        <f>SUM('In-Service &amp; Deprec Svgs'!N$109:N$118)</f>
        <v>54744.130000000005</v>
      </c>
      <c r="Q33" s="3">
        <f>SUM('In-Service &amp; Deprec Svgs'!O$109:O$118)</f>
        <v>57958.260000000009</v>
      </c>
      <c r="R33" s="3">
        <f>SUM('In-Service &amp; Deprec Svgs'!P$109:P$118)</f>
        <v>61172.380000000005</v>
      </c>
      <c r="S33" s="3">
        <f>SUM('In-Service &amp; Deprec Svgs'!R$109:R$118)</f>
        <v>64386.5</v>
      </c>
      <c r="T33" s="3">
        <f>SUM('In-Service &amp; Deprec Svgs'!S$109:S$118)</f>
        <v>67697.689999999988</v>
      </c>
      <c r="U33" s="3">
        <f>SUM('In-Service &amp; Deprec Svgs'!T$109:T$118)</f>
        <v>71008.87999999999</v>
      </c>
      <c r="V33" s="3">
        <f>SUM('In-Service &amp; Deprec Svgs'!U$109:U$118)</f>
        <v>74320.069999999992</v>
      </c>
      <c r="W33" s="3">
        <f>SUM('In-Service &amp; Deprec Svgs'!V$109:V$118)</f>
        <v>77631.259999999995</v>
      </c>
      <c r="X33" s="3">
        <f>SUM('In-Service &amp; Deprec Svgs'!W$109:W$118)</f>
        <v>80942.449999999983</v>
      </c>
      <c r="Y33" s="3">
        <f>SUM('In-Service &amp; Deprec Svgs'!X$109:X$118)</f>
        <v>84253.639999999985</v>
      </c>
      <c r="Z33" s="3">
        <f>SUM('In-Service &amp; Deprec Svgs'!Y$109:Y$118)</f>
        <v>87564.829999999987</v>
      </c>
      <c r="AA33" s="3">
        <f>SUM('In-Service &amp; Deprec Svgs'!Z$109:Z$118)</f>
        <v>90876.01999999999</v>
      </c>
      <c r="AB33" s="3">
        <f>SUM('In-Service &amp; Deprec Svgs'!AA$109:AA$118)</f>
        <v>94187.209999999992</v>
      </c>
      <c r="AC33" s="3">
        <f>SUM('In-Service &amp; Deprec Svgs'!AB$109:AB$118)</f>
        <v>97498.39999999998</v>
      </c>
      <c r="AD33" s="3">
        <f>SUM('In-Service &amp; Deprec Svgs'!AC$109:AC$118)</f>
        <v>100809.58999999998</v>
      </c>
      <c r="AE33" s="3">
        <f>SUM('In-Service &amp; Deprec Svgs'!AE$109:AE$118)</f>
        <v>104120.77999999998</v>
      </c>
      <c r="AF33" s="3">
        <f>SUM('In-Service &amp; Deprec Svgs'!AF$109:AF$118)</f>
        <v>107531.95999999999</v>
      </c>
      <c r="AG33" s="3">
        <f>SUM('In-Service &amp; Deprec Svgs'!AG$109:AG$118)</f>
        <v>110943.14999999998</v>
      </c>
      <c r="AH33" s="3">
        <f>SUM('In-Service &amp; Deprec Svgs'!AH$109:AH$118)</f>
        <v>114354.33999999998</v>
      </c>
      <c r="AI33" s="3">
        <f>SUM('In-Service &amp; Deprec Svgs'!AI$109:AI$118)</f>
        <v>117765.52999999998</v>
      </c>
      <c r="AJ33" s="3">
        <f>SUM('In-Service &amp; Deprec Svgs'!AJ$109:AJ$118)</f>
        <v>121176.70999999999</v>
      </c>
      <c r="AK33" s="3">
        <f>SUM('In-Service &amp; Deprec Svgs'!AK$109:AK$118)</f>
        <v>124587.89999999998</v>
      </c>
      <c r="AL33" s="3">
        <f>SUM('In-Service &amp; Deprec Svgs'!AL$109:AL$118)</f>
        <v>127999.08999999998</v>
      </c>
      <c r="AM33" s="3">
        <f>SUM('In-Service &amp; Deprec Svgs'!AM$109:AM$118)</f>
        <v>131410.28</v>
      </c>
      <c r="AN33" s="3">
        <f>SUM('In-Service &amp; Deprec Svgs'!AN$109:AN$118)</f>
        <v>134821.46000000002</v>
      </c>
      <c r="AO33" s="3">
        <f>SUM('In-Service &amp; Deprec Svgs'!AO$109:AO$118)</f>
        <v>138232.65</v>
      </c>
      <c r="AP33" s="3">
        <f>SUM('In-Service &amp; Deprec Svgs'!AP$109:AP$118)</f>
        <v>141643.84</v>
      </c>
      <c r="AQ33" s="3">
        <f>SUM('In-Service &amp; Deprec Svgs'!AR$109:AR$118)</f>
        <v>145055.03</v>
      </c>
      <c r="AR33" s="3">
        <f>SUM('In-Service &amp; Deprec Svgs'!AS$109:AS$118)</f>
        <v>148569.22999999998</v>
      </c>
      <c r="AS33" s="3">
        <f>SUM('In-Service &amp; Deprec Svgs'!AT$109:AT$118)</f>
        <v>152083.43999999997</v>
      </c>
      <c r="AT33" s="3">
        <f>SUM('In-Service &amp; Deprec Svgs'!AU$109:AU$118)</f>
        <v>155597.63999999998</v>
      </c>
      <c r="AU33" s="3">
        <f>SUM('In-Service &amp; Deprec Svgs'!AV$109:AV$118)</f>
        <v>159111.84999999998</v>
      </c>
      <c r="AV33" s="3">
        <f>SUM('In-Service &amp; Deprec Svgs'!AW$109:AW$118)</f>
        <v>162626.04999999999</v>
      </c>
      <c r="AW33" s="3">
        <f>SUM('In-Service &amp; Deprec Svgs'!AX$109:AX$118)</f>
        <v>166140.25999999998</v>
      </c>
      <c r="AX33" s="3">
        <f>SUM('In-Service &amp; Deprec Svgs'!AY$109:AY$118)</f>
        <v>169654.46</v>
      </c>
      <c r="AY33" s="3">
        <f>SUM('In-Service &amp; Deprec Svgs'!AZ$109:AZ$118)</f>
        <v>173168.66999999998</v>
      </c>
      <c r="AZ33" s="3">
        <f>SUM('In-Service &amp; Deprec Svgs'!BA$109:BA$118)</f>
        <v>176682.87999999998</v>
      </c>
      <c r="BA33" s="3">
        <f>SUM('In-Service &amp; Deprec Svgs'!BB$109:BB$118)</f>
        <v>180197.08</v>
      </c>
      <c r="BB33" s="3">
        <f>SUM('In-Service &amp; Deprec Svgs'!BC$109:BC$118)</f>
        <v>183711.28999999998</v>
      </c>
      <c r="BC33" s="3">
        <f>SUM('In-Service &amp; Deprec Svgs'!BE$109:BE$118)</f>
        <v>187225.49</v>
      </c>
      <c r="BD33" s="3">
        <f>SUM('In-Service &amp; Deprec Svgs'!BF$109:BF$118)</f>
        <v>189549.78</v>
      </c>
      <c r="BE33" s="3">
        <f>SUM('In-Service &amp; Deprec Svgs'!BG$109:BG$118)</f>
        <v>191874.08</v>
      </c>
      <c r="BF33" s="3">
        <f>SUM('In-Service &amp; Deprec Svgs'!BH$109:BH$118)</f>
        <v>194198.37</v>
      </c>
      <c r="BG33" s="3">
        <f>SUM('In-Service &amp; Deprec Svgs'!BI$109:BI$118)</f>
        <v>196522.66999999998</v>
      </c>
      <c r="BH33" s="3">
        <f>SUM('In-Service &amp; Deprec Svgs'!BJ$109:BJ$118)</f>
        <v>198846.96</v>
      </c>
      <c r="BI33" s="3">
        <f>SUM('In-Service &amp; Deprec Svgs'!BK$109:BK$118)</f>
        <v>201171.24999999997</v>
      </c>
      <c r="BJ33" s="3">
        <f>SUM('In-Service &amp; Deprec Svgs'!BL$109:BL$118)</f>
        <v>203495.55</v>
      </c>
      <c r="BK33" s="3">
        <f>SUM('In-Service &amp; Deprec Svgs'!BM$109:BM$118)</f>
        <v>205819.84</v>
      </c>
      <c r="BL33" s="3">
        <f>SUM('In-Service &amp; Deprec Svgs'!BN$109:BN$118)</f>
        <v>208144.12999999998</v>
      </c>
      <c r="BM33" s="3">
        <f>SUM('In-Service &amp; Deprec Svgs'!BO$109:BO$118)</f>
        <v>210468.43</v>
      </c>
      <c r="BN33" s="3">
        <f>SUM('In-Service &amp; Deprec Svgs'!BP$109:BP$118)</f>
        <v>212792.71999999997</v>
      </c>
      <c r="BO33" s="3">
        <f>SUM('In-Service &amp; Deprec Svgs'!BR$109:BR$118)</f>
        <v>215117.02</v>
      </c>
      <c r="BP33" s="3">
        <f>SUM('In-Service &amp; Deprec Svgs'!BS$109:BS$118)</f>
        <v>217487.78999999998</v>
      </c>
      <c r="BQ33" s="3">
        <f>SUM('In-Service &amp; Deprec Svgs'!BT$109:BT$118)</f>
        <v>219858.56999999998</v>
      </c>
      <c r="BR33" s="3">
        <f>SUM('In-Service &amp; Deprec Svgs'!BU$109:BU$118)</f>
        <v>222229.34999999998</v>
      </c>
      <c r="BS33" s="3">
        <f>SUM('In-Service &amp; Deprec Svgs'!BV$109:BV$118)</f>
        <v>224600.12999999998</v>
      </c>
      <c r="BT33" s="3">
        <f>SUM('In-Service &amp; Deprec Svgs'!BW$109:BW$118)</f>
        <v>226970.90999999997</v>
      </c>
      <c r="BU33" s="3">
        <f>SUM('In-Service &amp; Deprec Svgs'!BX$109:BX$118)</f>
        <v>229341.68999999997</v>
      </c>
      <c r="BV33" s="3">
        <f>SUM('In-Service &amp; Deprec Svgs'!BY$109:BY$118)</f>
        <v>231712.46999999997</v>
      </c>
      <c r="BW33" s="3">
        <f>SUM('In-Service &amp; Deprec Svgs'!BZ$109:BZ$118)</f>
        <v>234083.24999999997</v>
      </c>
      <c r="BX33" s="3">
        <f>SUM('In-Service &amp; Deprec Svgs'!CA$109:CA$118)</f>
        <v>236454.03</v>
      </c>
      <c r="BY33" s="3">
        <f>SUM('In-Service &amp; Deprec Svgs'!CB$109:CB$118)</f>
        <v>238824.81</v>
      </c>
      <c r="BZ33" s="3">
        <f>SUM('In-Service &amp; Deprec Svgs'!CC$109:CC$118)</f>
        <v>241195.59</v>
      </c>
      <c r="CA33" s="3">
        <f>SUM('In-Service &amp; Deprec Svgs'!CE$109:CE$118)</f>
        <v>243566.37</v>
      </c>
      <c r="CB33" s="3">
        <f>SUM('In-Service &amp; Deprec Svgs'!CF$109:CF$118)</f>
        <v>245984.56</v>
      </c>
      <c r="CC33" s="3">
        <f>SUM('In-Service &amp; Deprec Svgs'!CG$109:CG$118)</f>
        <v>248402.75999999998</v>
      </c>
      <c r="CD33" s="3">
        <f>SUM('In-Service &amp; Deprec Svgs'!CH$109:CH$118)</f>
        <v>250820.94999999998</v>
      </c>
      <c r="CE33" s="3">
        <f>SUM('In-Service &amp; Deprec Svgs'!CI$109:CI$118)</f>
        <v>253239.15</v>
      </c>
      <c r="CF33" s="3">
        <f>SUM('In-Service &amp; Deprec Svgs'!CJ$109:CJ$118)</f>
        <v>255657.34999999998</v>
      </c>
      <c r="CG33" s="3">
        <f>SUM('In-Service &amp; Deprec Svgs'!CK$109:CK$118)</f>
        <v>258075.53999999998</v>
      </c>
      <c r="CH33" s="3">
        <f>SUM('In-Service &amp; Deprec Svgs'!CL$109:CL$118)</f>
        <v>260493.74</v>
      </c>
      <c r="CI33" s="3">
        <f>SUM('In-Service &amp; Deprec Svgs'!CM$109:CM$118)</f>
        <v>262911.93</v>
      </c>
      <c r="CJ33" s="3">
        <f>SUM('In-Service &amp; Deprec Svgs'!CN$109:CN$118)</f>
        <v>265330.13</v>
      </c>
      <c r="CK33" s="3">
        <f>SUM('In-Service &amp; Deprec Svgs'!CO$109:CO$118)</f>
        <v>267748.32</v>
      </c>
      <c r="CL33" s="3">
        <f>SUM('In-Service &amp; Deprec Svgs'!CP$109:CP$118)</f>
        <v>270166.52</v>
      </c>
      <c r="CM33" s="3">
        <f>SUM('In-Service &amp; Deprec Svgs'!CR$109:CR$118)</f>
        <v>272584.71000000002</v>
      </c>
      <c r="CN33" s="3">
        <f>SUM('In-Service &amp; Deprec Svgs'!CS$109:CS$118)</f>
        <v>275051.27</v>
      </c>
      <c r="CO33" s="3">
        <f>SUM('In-Service &amp; Deprec Svgs'!CT$109:CT$118)</f>
        <v>277517.83</v>
      </c>
      <c r="CP33" s="3">
        <f>SUM('In-Service &amp; Deprec Svgs'!CU$109:CU$118)</f>
        <v>279984.39000000007</v>
      </c>
      <c r="CQ33" s="3">
        <f>SUM('In-Service &amp; Deprec Svgs'!CV$109:CV$118)</f>
        <v>282450.95000000007</v>
      </c>
      <c r="CR33" s="3">
        <f>SUM('In-Service &amp; Deprec Svgs'!CW$109:CW$118)</f>
        <v>284917.51000000007</v>
      </c>
      <c r="CS33" s="3">
        <f>SUM('In-Service &amp; Deprec Svgs'!CX$109:CX$118)</f>
        <v>287384.07000000007</v>
      </c>
      <c r="CT33" s="3">
        <f>SUM('In-Service &amp; Deprec Svgs'!CY$109:CY$118)</f>
        <v>289850.62000000005</v>
      </c>
      <c r="CU33" s="3">
        <f>SUM('In-Service &amp; Deprec Svgs'!CZ$109:CZ$118)</f>
        <v>292317.18000000005</v>
      </c>
      <c r="CV33" s="3">
        <f>SUM('In-Service &amp; Deprec Svgs'!DA$109:DA$118)</f>
        <v>294783.74000000005</v>
      </c>
      <c r="CW33" s="3">
        <f>SUM('In-Service &amp; Deprec Svgs'!DB$109:DB$118)</f>
        <v>297250.30000000005</v>
      </c>
      <c r="CX33" s="3">
        <f>SUM('In-Service &amp; Deprec Svgs'!DC$109:DC$118)</f>
        <v>299716.86000000004</v>
      </c>
      <c r="CY33" s="3">
        <f>SUM('In-Service &amp; Deprec Svgs'!DE$109:DE$118)</f>
        <v>302183.4200000001</v>
      </c>
      <c r="CZ33" s="3">
        <f>SUM('In-Service &amp; Deprec Svgs'!DF$109:DF$118)</f>
        <v>305067.22000000009</v>
      </c>
      <c r="DA33" s="3">
        <f>SUM('In-Service &amp; Deprec Svgs'!DG$109:DG$118)</f>
        <v>307951.02000000008</v>
      </c>
      <c r="DB33" s="3">
        <f>SUM('In-Service &amp; Deprec Svgs'!DH$109:DH$118)</f>
        <v>310834.82000000007</v>
      </c>
      <c r="DC33" s="3">
        <f>SUM('In-Service &amp; Deprec Svgs'!DI$109:DI$118)</f>
        <v>313718.62000000005</v>
      </c>
      <c r="DD33" s="3">
        <f>SUM('In-Service &amp; Deprec Svgs'!DJ$109:DJ$118)</f>
        <v>316602.4200000001</v>
      </c>
      <c r="DE33" s="3">
        <f>SUM('In-Service &amp; Deprec Svgs'!DK$109:DK$118)</f>
        <v>319486.22000000009</v>
      </c>
      <c r="DF33" s="3">
        <f>SUM('In-Service &amp; Deprec Svgs'!DL$109:DL$118)</f>
        <v>322370.02000000008</v>
      </c>
      <c r="DG33" s="3">
        <f>SUM('In-Service &amp; Deprec Svgs'!DM$109:DM$118)</f>
        <v>325253.82000000007</v>
      </c>
      <c r="DH33" s="3">
        <f>SUM('In-Service &amp; Deprec Svgs'!DN$109:DN$118)</f>
        <v>328137.61000000004</v>
      </c>
      <c r="DI33" s="3">
        <f>SUM('In-Service &amp; Deprec Svgs'!DO$109:DO$118)</f>
        <v>331021.41000000009</v>
      </c>
      <c r="DJ33" s="3">
        <f>SUM('In-Service &amp; Deprec Svgs'!DP$109:DP$118)</f>
        <v>333905.21000000008</v>
      </c>
      <c r="DK33" s="3">
        <f>SUM('In-Service &amp; Deprec Svgs'!DR$109:DR$118)</f>
        <v>336789.01000000007</v>
      </c>
      <c r="DL33" s="3">
        <f>SUM('In-Service &amp; Deprec Svgs'!DS$109:DS$118)</f>
        <v>339718.14000000007</v>
      </c>
      <c r="DM33" s="3">
        <f>SUM('In-Service &amp; Deprec Svgs'!DT$109:DT$118)</f>
        <v>342647.27000000008</v>
      </c>
      <c r="DN33" s="3">
        <f>SUM('In-Service &amp; Deprec Svgs'!DU$109:DU$118)</f>
        <v>345576.40000000008</v>
      </c>
      <c r="DO33" s="3">
        <f>SUM('In-Service &amp; Deprec Svgs'!DV$109:DV$118)</f>
        <v>348505.52000000008</v>
      </c>
      <c r="DP33" s="3">
        <f>SUM('In-Service &amp; Deprec Svgs'!DW$109:DW$118)</f>
        <v>351434.65000000008</v>
      </c>
      <c r="DQ33" s="3">
        <f>SUM('In-Service &amp; Deprec Svgs'!DX$109:DX$118)</f>
        <v>354363.78000000009</v>
      </c>
      <c r="DR33" s="3">
        <f>SUM('In-Service &amp; Deprec Svgs'!DY$109:DY$118)</f>
        <v>357292.91000000009</v>
      </c>
      <c r="DS33" s="3">
        <f>SUM('In-Service &amp; Deprec Svgs'!DZ$109:DZ$118)</f>
        <v>360222.03000000009</v>
      </c>
      <c r="DT33" s="3">
        <f>SUM('In-Service &amp; Deprec Svgs'!EA$109:EA$118)</f>
        <v>363151.16000000009</v>
      </c>
      <c r="DU33" s="3">
        <f>SUM('In-Service &amp; Deprec Svgs'!EB$109:EB$118)</f>
        <v>366080.2900000001</v>
      </c>
      <c r="DV33" s="3">
        <f>SUM('In-Service &amp; Deprec Svgs'!EC$109:EC$118)</f>
        <v>369009.4200000001</v>
      </c>
      <c r="DW33" s="11">
        <f t="shared" ref="DW33:DW38" si="25">SUM(G33:DV33)</f>
        <v>24665812.559999999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SUM('In-Service &amp; Deprec Svgs'!E$256:E$265)</f>
        <v>-5978.5499999999993</v>
      </c>
      <c r="H34" s="3">
        <f>SUM('In-Service &amp; Deprec Svgs'!F$256:F$265)</f>
        <v>-6545.75</v>
      </c>
      <c r="I34" s="3">
        <f>SUM('In-Service &amp; Deprec Svgs'!G$256:G$265)</f>
        <v>-7112.94</v>
      </c>
      <c r="J34" s="3">
        <f>SUM('In-Service &amp; Deprec Svgs'!H$256:H$265)</f>
        <v>-7680.1399999999994</v>
      </c>
      <c r="K34" s="3">
        <f>SUM('In-Service &amp; Deprec Svgs'!I$256:I$265)</f>
        <v>-8247.34</v>
      </c>
      <c r="L34" s="3">
        <f>SUM('In-Service &amp; Deprec Svgs'!J$256:J$265)</f>
        <v>-8814.5400000000027</v>
      </c>
      <c r="M34" s="3">
        <f>SUM('In-Service &amp; Deprec Svgs'!K$256:K$265)</f>
        <v>-9381.7400000000016</v>
      </c>
      <c r="N34" s="3">
        <f>SUM('In-Service &amp; Deprec Svgs'!L$256:L$265)</f>
        <v>-9948.9400000000023</v>
      </c>
      <c r="O34" s="3">
        <f>SUM('In-Service &amp; Deprec Svgs'!M$256:M$265)</f>
        <v>-10516.130000000003</v>
      </c>
      <c r="P34" s="3">
        <f>SUM('In-Service &amp; Deprec Svgs'!N$256:N$265)</f>
        <v>-11083.330000000002</v>
      </c>
      <c r="Q34" s="3">
        <f>SUM('In-Service &amp; Deprec Svgs'!O$256:O$265)</f>
        <v>-11650.530000000002</v>
      </c>
      <c r="R34" s="3">
        <f>SUM('In-Service &amp; Deprec Svgs'!P$256:P$265)</f>
        <v>-12217.730000000003</v>
      </c>
      <c r="S34" s="3">
        <f>SUM('In-Service &amp; Deprec Svgs'!R$256:R$265)</f>
        <v>-12784.930000000002</v>
      </c>
      <c r="T34" s="3">
        <f>SUM('In-Service &amp; Deprec Svgs'!S$256:S$265)</f>
        <v>-13369.250000000002</v>
      </c>
      <c r="U34" s="3">
        <f>SUM('In-Service &amp; Deprec Svgs'!T$256:T$265)</f>
        <v>-13953.580000000002</v>
      </c>
      <c r="V34" s="3">
        <f>SUM('In-Service &amp; Deprec Svgs'!U$256:U$265)</f>
        <v>-14537.910000000002</v>
      </c>
      <c r="W34" s="3">
        <f>SUM('In-Service &amp; Deprec Svgs'!V$256:V$265)</f>
        <v>-15122.240000000002</v>
      </c>
      <c r="X34" s="3">
        <f>SUM('In-Service &amp; Deprec Svgs'!W$256:W$265)</f>
        <v>-15706.560000000003</v>
      </c>
      <c r="Y34" s="3">
        <f>SUM('In-Service &amp; Deprec Svgs'!X$256:X$265)</f>
        <v>-16290.890000000003</v>
      </c>
      <c r="Z34" s="3">
        <f>SUM('In-Service &amp; Deprec Svgs'!Y$256:Y$265)</f>
        <v>-16875.22</v>
      </c>
      <c r="AA34" s="3">
        <f>SUM('In-Service &amp; Deprec Svgs'!Z$256:Z$265)</f>
        <v>-17459.55</v>
      </c>
      <c r="AB34" s="3">
        <f>SUM('In-Service &amp; Deprec Svgs'!AA$256:AA$265)</f>
        <v>-18043.87</v>
      </c>
      <c r="AC34" s="3">
        <f>SUM('In-Service &amp; Deprec Svgs'!AB$256:AB$265)</f>
        <v>-18628.2</v>
      </c>
      <c r="AD34" s="3">
        <f>SUM('In-Service &amp; Deprec Svgs'!AC$256:AC$265)</f>
        <v>-19212.53</v>
      </c>
      <c r="AE34" s="3">
        <f>SUM('In-Service &amp; Deprec Svgs'!AE$256:AE$265)</f>
        <v>-19796.859999999997</v>
      </c>
      <c r="AF34" s="3">
        <f>SUM('In-Service &amp; Deprec Svgs'!AF$256:AF$265)</f>
        <v>-20398.829999999998</v>
      </c>
      <c r="AG34" s="3">
        <f>SUM('In-Service &amp; Deprec Svgs'!AG$256:AG$265)</f>
        <v>-21000.809999999998</v>
      </c>
      <c r="AH34" s="3">
        <f>SUM('In-Service &amp; Deprec Svgs'!AH$256:AH$265)</f>
        <v>-21602.779999999995</v>
      </c>
      <c r="AI34" s="3">
        <f>SUM('In-Service &amp; Deprec Svgs'!AI$256:AI$265)</f>
        <v>-22204.749999999996</v>
      </c>
      <c r="AJ34" s="3">
        <f>SUM('In-Service &amp; Deprec Svgs'!AJ$256:AJ$265)</f>
        <v>-22806.729999999996</v>
      </c>
      <c r="AK34" s="3">
        <f>SUM('In-Service &amp; Deprec Svgs'!AK$256:AK$265)</f>
        <v>-23408.699999999997</v>
      </c>
      <c r="AL34" s="3">
        <f>SUM('In-Service &amp; Deprec Svgs'!AL$256:AL$265)</f>
        <v>-24010.679999999997</v>
      </c>
      <c r="AM34" s="3">
        <f>SUM('In-Service &amp; Deprec Svgs'!AM$256:AM$265)</f>
        <v>-24612.649999999998</v>
      </c>
      <c r="AN34" s="3">
        <f>SUM('In-Service &amp; Deprec Svgs'!AN$256:AN$265)</f>
        <v>-25214.629999999997</v>
      </c>
      <c r="AO34" s="3">
        <f>SUM('In-Service &amp; Deprec Svgs'!AO$256:AO$265)</f>
        <v>-25816.6</v>
      </c>
      <c r="AP34" s="3">
        <f>SUM('In-Service &amp; Deprec Svgs'!AP$256:AP$265)</f>
        <v>-26418.569999999996</v>
      </c>
      <c r="AQ34" s="3">
        <f>SUM('In-Service &amp; Deprec Svgs'!AR$256:AR$265)</f>
        <v>-27020.549999999996</v>
      </c>
      <c r="AR34" s="3">
        <f>SUM('In-Service &amp; Deprec Svgs'!AS$256:AS$265)</f>
        <v>-27640.699999999997</v>
      </c>
      <c r="AS34" s="3">
        <f>SUM('In-Service &amp; Deprec Svgs'!AT$256:AT$265)</f>
        <v>-28260.859999999997</v>
      </c>
      <c r="AT34" s="3">
        <f>SUM('In-Service &amp; Deprec Svgs'!AU$256:AU$265)</f>
        <v>-28881.01</v>
      </c>
      <c r="AU34" s="3">
        <f>SUM('In-Service &amp; Deprec Svgs'!AV$256:AV$265)</f>
        <v>-29501.159999999996</v>
      </c>
      <c r="AV34" s="3">
        <f>SUM('In-Service &amp; Deprec Svgs'!AW$256:AW$265)</f>
        <v>-30121.319999999996</v>
      </c>
      <c r="AW34" s="3">
        <f>SUM('In-Service &amp; Deprec Svgs'!AX$256:AX$265)</f>
        <v>-30741.469999999998</v>
      </c>
      <c r="AX34" s="3">
        <f>SUM('In-Service &amp; Deprec Svgs'!AY$256:AY$265)</f>
        <v>-31361.629999999997</v>
      </c>
      <c r="AY34" s="3">
        <f>SUM('In-Service &amp; Deprec Svgs'!AZ$256:AZ$265)</f>
        <v>-31981.779999999995</v>
      </c>
      <c r="AZ34" s="3">
        <f>SUM('In-Service &amp; Deprec Svgs'!BA$256:BA$265)</f>
        <v>-32601.929999999997</v>
      </c>
      <c r="BA34" s="3">
        <f>SUM('In-Service &amp; Deprec Svgs'!BB$256:BB$265)</f>
        <v>-33222.090000000004</v>
      </c>
      <c r="BB34" s="3">
        <f>SUM('In-Service &amp; Deprec Svgs'!BC$256:BC$265)</f>
        <v>-33842.240000000005</v>
      </c>
      <c r="BC34" s="3">
        <f>SUM('In-Service &amp; Deprec Svgs'!BE$256:BE$265)</f>
        <v>-34462.400000000009</v>
      </c>
      <c r="BD34" s="3">
        <f>SUM('In-Service &amp; Deprec Svgs'!BF$256:BF$265)</f>
        <v>-34872.560000000005</v>
      </c>
      <c r="BE34" s="3">
        <f>SUM('In-Service &amp; Deprec Svgs'!BG$256:BG$265)</f>
        <v>-35282.730000000003</v>
      </c>
      <c r="BF34" s="3">
        <f>SUM('In-Service &amp; Deprec Svgs'!BH$256:BH$265)</f>
        <v>-35692.900000000009</v>
      </c>
      <c r="BG34" s="3">
        <f>SUM('In-Service &amp; Deprec Svgs'!BI$256:BI$265)</f>
        <v>-36103.070000000007</v>
      </c>
      <c r="BH34" s="3">
        <f>SUM('In-Service &amp; Deprec Svgs'!BJ$256:BJ$265)</f>
        <v>-36513.240000000005</v>
      </c>
      <c r="BI34" s="3">
        <f>SUM('In-Service &amp; Deprec Svgs'!BK$256:BK$265)</f>
        <v>-36923.410000000011</v>
      </c>
      <c r="BJ34" s="3">
        <f>SUM('In-Service &amp; Deprec Svgs'!BL$256:BL$265)</f>
        <v>-37333.580000000009</v>
      </c>
      <c r="BK34" s="3">
        <f>SUM('In-Service &amp; Deprec Svgs'!BM$256:BM$265)</f>
        <v>-37743.750000000007</v>
      </c>
      <c r="BL34" s="3">
        <f>SUM('In-Service &amp; Deprec Svgs'!BN$256:BN$265)</f>
        <v>-38153.920000000006</v>
      </c>
      <c r="BM34" s="3">
        <f>SUM('In-Service &amp; Deprec Svgs'!BO$256:BO$265)</f>
        <v>-38564.090000000011</v>
      </c>
      <c r="BN34" s="3">
        <f>SUM('In-Service &amp; Deprec Svgs'!BP$256:BP$265)</f>
        <v>-38974.260000000009</v>
      </c>
      <c r="BO34" s="3">
        <f>SUM('In-Service &amp; Deprec Svgs'!BR$256:BR$265)</f>
        <v>-39384.430000000008</v>
      </c>
      <c r="BP34" s="3">
        <f>SUM('In-Service &amp; Deprec Svgs'!BS$256:BS$265)</f>
        <v>-39802.80000000001</v>
      </c>
      <c r="BQ34" s="3">
        <f>SUM('In-Service &amp; Deprec Svgs'!BT$256:BT$265)</f>
        <v>-40221.170000000006</v>
      </c>
      <c r="BR34" s="3">
        <f>SUM('In-Service &amp; Deprec Svgs'!BU$256:BU$265)</f>
        <v>-40639.55000000001</v>
      </c>
      <c r="BS34" s="3">
        <f>SUM('In-Service &amp; Deprec Svgs'!BV$256:BV$265)</f>
        <v>-41057.920000000006</v>
      </c>
      <c r="BT34" s="3">
        <f>SUM('In-Service &amp; Deprec Svgs'!BW$256:BW$265)</f>
        <v>-41476.290000000008</v>
      </c>
      <c r="BU34" s="3">
        <f>SUM('In-Service &amp; Deprec Svgs'!BX$256:BX$265)</f>
        <v>-41894.670000000006</v>
      </c>
      <c r="BV34" s="3">
        <f>SUM('In-Service &amp; Deprec Svgs'!BY$256:BY$265)</f>
        <v>-42313.040000000008</v>
      </c>
      <c r="BW34" s="3">
        <f>SUM('In-Service &amp; Deprec Svgs'!BZ$256:BZ$265)</f>
        <v>-42731.410000000011</v>
      </c>
      <c r="BX34" s="3">
        <f>SUM('In-Service &amp; Deprec Svgs'!CA$256:CA$265)</f>
        <v>-43149.780000000006</v>
      </c>
      <c r="BY34" s="3">
        <f>SUM('In-Service &amp; Deprec Svgs'!CB$256:CB$265)</f>
        <v>-43568.160000000011</v>
      </c>
      <c r="BZ34" s="3">
        <f>SUM('In-Service &amp; Deprec Svgs'!CC$256:CC$265)</f>
        <v>-43986.530000000006</v>
      </c>
      <c r="CA34" s="3">
        <f>SUM('In-Service &amp; Deprec Svgs'!CE$256:CE$265)</f>
        <v>-44404.900000000009</v>
      </c>
      <c r="CB34" s="3">
        <f>SUM('In-Service &amp; Deprec Svgs'!CF$256:CF$265)</f>
        <v>-44831.640000000007</v>
      </c>
      <c r="CC34" s="3">
        <f>SUM('In-Service &amp; Deprec Svgs'!CG$256:CG$265)</f>
        <v>-45258.380000000005</v>
      </c>
      <c r="CD34" s="3">
        <f>SUM('In-Service &amp; Deprec Svgs'!CH$256:CH$265)</f>
        <v>-45685.12000000001</v>
      </c>
      <c r="CE34" s="3">
        <f>SUM('In-Service &amp; Deprec Svgs'!CI$256:CI$265)</f>
        <v>-46111.860000000008</v>
      </c>
      <c r="CF34" s="3">
        <f>SUM('In-Service &amp; Deprec Svgs'!CJ$256:CJ$265)</f>
        <v>-46538.600000000006</v>
      </c>
      <c r="CG34" s="3">
        <f>SUM('In-Service &amp; Deprec Svgs'!CK$256:CK$265)</f>
        <v>-46965.350000000006</v>
      </c>
      <c r="CH34" s="3">
        <f>SUM('In-Service &amp; Deprec Svgs'!CL$256:CL$265)</f>
        <v>-47392.090000000011</v>
      </c>
      <c r="CI34" s="3">
        <f>SUM('In-Service &amp; Deprec Svgs'!CM$256:CM$265)</f>
        <v>-47818.830000000009</v>
      </c>
      <c r="CJ34" s="3">
        <f>SUM('In-Service &amp; Deprec Svgs'!CN$256:CN$265)</f>
        <v>-48245.570000000007</v>
      </c>
      <c r="CK34" s="3">
        <f>SUM('In-Service &amp; Deprec Svgs'!CO$256:CO$265)</f>
        <v>-48672.310000000005</v>
      </c>
      <c r="CL34" s="3">
        <f>SUM('In-Service &amp; Deprec Svgs'!CP$256:CP$265)</f>
        <v>-49099.05000000001</v>
      </c>
      <c r="CM34" s="3">
        <f>SUM('In-Service &amp; Deprec Svgs'!CR$256:CR$265)</f>
        <v>-49525.790000000008</v>
      </c>
      <c r="CN34" s="3">
        <f>SUM('In-Service &amp; Deprec Svgs'!CS$256:CS$265)</f>
        <v>-49961.060000000005</v>
      </c>
      <c r="CO34" s="3">
        <f>SUM('In-Service &amp; Deprec Svgs'!CT$256:CT$265)</f>
        <v>-50396.340000000011</v>
      </c>
      <c r="CP34" s="3">
        <f>SUM('In-Service &amp; Deprec Svgs'!CU$256:CU$265)</f>
        <v>-50831.610000000008</v>
      </c>
      <c r="CQ34" s="3">
        <f>SUM('In-Service &amp; Deprec Svgs'!CV$256:CV$265)</f>
        <v>-51266.890000000007</v>
      </c>
      <c r="CR34" s="3">
        <f>SUM('In-Service &amp; Deprec Svgs'!CW$256:CW$265)</f>
        <v>-51702.160000000011</v>
      </c>
      <c r="CS34" s="3">
        <f>SUM('In-Service &amp; Deprec Svgs'!CX$256:CX$265)</f>
        <v>-52137.44000000001</v>
      </c>
      <c r="CT34" s="3">
        <f>SUM('In-Service &amp; Deprec Svgs'!CY$256:CY$265)</f>
        <v>-52572.710000000006</v>
      </c>
      <c r="CU34" s="3">
        <f>SUM('In-Service &amp; Deprec Svgs'!CZ$256:CZ$265)</f>
        <v>-53007.990000000005</v>
      </c>
      <c r="CV34" s="3">
        <f>SUM('In-Service &amp; Deprec Svgs'!DA$256:DA$265)</f>
        <v>-53443.260000000009</v>
      </c>
      <c r="CW34" s="3">
        <f>SUM('In-Service &amp; Deprec Svgs'!DB$256:DB$265)</f>
        <v>-53878.540000000008</v>
      </c>
      <c r="CX34" s="3">
        <f>SUM('In-Service &amp; Deprec Svgs'!DC$256:DC$265)</f>
        <v>-54313.810000000005</v>
      </c>
      <c r="CY34" s="3">
        <f>SUM('In-Service &amp; Deprec Svgs'!DE$256:DE$265)</f>
        <v>-54749.090000000011</v>
      </c>
      <c r="CZ34" s="3">
        <f>SUM('In-Service &amp; Deprec Svgs'!DF$256:DF$265)</f>
        <v>-55195.290000000008</v>
      </c>
      <c r="DA34" s="3">
        <f>SUM('In-Service &amp; Deprec Svgs'!DG$256:DG$265)</f>
        <v>-55641.490000000005</v>
      </c>
      <c r="DB34" s="3">
        <f>SUM('In-Service &amp; Deprec Svgs'!DH$256:DH$265)</f>
        <v>-56087.69000000001</v>
      </c>
      <c r="DC34" s="3">
        <f>SUM('In-Service &amp; Deprec Svgs'!DI$256:DI$265)</f>
        <v>-56533.890000000007</v>
      </c>
      <c r="DD34" s="3">
        <f>SUM('In-Service &amp; Deprec Svgs'!DJ$256:DJ$265)</f>
        <v>-56980.090000000011</v>
      </c>
      <c r="DE34" s="3">
        <f>SUM('In-Service &amp; Deprec Svgs'!DK$256:DK$265)</f>
        <v>-57426.290000000008</v>
      </c>
      <c r="DF34" s="3">
        <f>SUM('In-Service &amp; Deprec Svgs'!DL$256:DL$265)</f>
        <v>-57872.490000000005</v>
      </c>
      <c r="DG34" s="3">
        <f>SUM('In-Service &amp; Deprec Svgs'!DM$256:DM$265)</f>
        <v>-58318.69000000001</v>
      </c>
      <c r="DH34" s="3">
        <f>SUM('In-Service &amp; Deprec Svgs'!DN$256:DN$265)</f>
        <v>-58764.890000000007</v>
      </c>
      <c r="DI34" s="3">
        <f>SUM('In-Service &amp; Deprec Svgs'!DO$256:DO$265)</f>
        <v>-59211.090000000011</v>
      </c>
      <c r="DJ34" s="3">
        <f>SUM('In-Service &amp; Deprec Svgs'!DP$256:DP$265)</f>
        <v>-59657.290000000008</v>
      </c>
      <c r="DK34" s="3">
        <f>SUM('In-Service &amp; Deprec Svgs'!DR$256:DR$265)</f>
        <v>-60103.490000000005</v>
      </c>
      <c r="DL34" s="3">
        <f>SUM('In-Service &amp; Deprec Svgs'!DS$256:DS$265)</f>
        <v>-60560.890000000007</v>
      </c>
      <c r="DM34" s="3">
        <f>SUM('In-Service &amp; Deprec Svgs'!DT$256:DT$265)</f>
        <v>-61018.30000000001</v>
      </c>
      <c r="DN34" s="3">
        <f>SUM('In-Service &amp; Deprec Svgs'!DU$256:DU$265)</f>
        <v>-61475.700000000004</v>
      </c>
      <c r="DO34" s="3">
        <f>SUM('In-Service &amp; Deprec Svgs'!DV$256:DV$265)</f>
        <v>-61933.100000000006</v>
      </c>
      <c r="DP34" s="3">
        <f>SUM('In-Service &amp; Deprec Svgs'!DW$256:DW$265)</f>
        <v>-62390.500000000007</v>
      </c>
      <c r="DQ34" s="3">
        <f>SUM('In-Service &amp; Deprec Svgs'!DX$256:DX$265)</f>
        <v>-62847.900000000009</v>
      </c>
      <c r="DR34" s="3">
        <f>SUM('In-Service &amp; Deprec Svgs'!DY$256:DY$265)</f>
        <v>-63305.30000000001</v>
      </c>
      <c r="DS34" s="3">
        <f>SUM('In-Service &amp; Deprec Svgs'!DZ$256:DZ$265)</f>
        <v>-63762.700000000004</v>
      </c>
      <c r="DT34" s="3">
        <f>SUM('In-Service &amp; Deprec Svgs'!EA$256:EA$265)</f>
        <v>-64220.100000000006</v>
      </c>
      <c r="DU34" s="3">
        <f>SUM('In-Service &amp; Deprec Svgs'!EB$256:EB$265)</f>
        <v>-64677.500000000007</v>
      </c>
      <c r="DV34" s="3">
        <f>SUM('In-Service &amp; Deprec Svgs'!EC$256:EC$265)</f>
        <v>-65134.900000000009</v>
      </c>
      <c r="DW34" s="11">
        <f t="shared" si="25"/>
        <v>-4506407.34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"/>
        <v>0</v>
      </c>
      <c r="EC36" s="72" t="s">
        <v>187</v>
      </c>
      <c r="ED36" s="3">
        <f>ED35</f>
        <v>0</v>
      </c>
      <c r="EE36" s="31">
        <f t="shared" ref="EE36:EE46" si="26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10138</v>
      </c>
      <c r="H37" s="3">
        <f t="shared" ref="H37:Q37" si="27">ROUND(((0.01675*($F$23-$F$22))/12),0)</f>
        <v>10138</v>
      </c>
      <c r="I37" s="3">
        <f t="shared" si="27"/>
        <v>10138</v>
      </c>
      <c r="J37" s="3">
        <f t="shared" si="27"/>
        <v>10138</v>
      </c>
      <c r="K37" s="3">
        <f t="shared" si="27"/>
        <v>10138</v>
      </c>
      <c r="L37" s="3">
        <f t="shared" si="27"/>
        <v>10138</v>
      </c>
      <c r="M37" s="3">
        <f t="shared" si="27"/>
        <v>10138</v>
      </c>
      <c r="N37" s="3">
        <f t="shared" si="27"/>
        <v>10138</v>
      </c>
      <c r="O37" s="3">
        <f t="shared" si="27"/>
        <v>10138</v>
      </c>
      <c r="P37" s="3">
        <f t="shared" si="27"/>
        <v>10138</v>
      </c>
      <c r="Q37" s="3">
        <f t="shared" si="27"/>
        <v>10138</v>
      </c>
      <c r="R37" s="3">
        <f>ROUND(((0.01675*($F$23-$F$22))),0)-SUM(G37:Q37)</f>
        <v>10135</v>
      </c>
      <c r="S37" s="3">
        <f>ROUND(((0.01675*($R$23-$R$22))/12),0)</f>
        <v>27022</v>
      </c>
      <c r="T37" s="3">
        <f t="shared" ref="T37:AC37" si="28">ROUND(((0.01675*($R$23-$R$22))/12),0)</f>
        <v>27022</v>
      </c>
      <c r="U37" s="3">
        <f t="shared" si="28"/>
        <v>27022</v>
      </c>
      <c r="V37" s="3">
        <f t="shared" si="28"/>
        <v>27022</v>
      </c>
      <c r="W37" s="3">
        <f t="shared" si="28"/>
        <v>27022</v>
      </c>
      <c r="X37" s="3">
        <f t="shared" si="28"/>
        <v>27022</v>
      </c>
      <c r="Y37" s="3">
        <f t="shared" si="28"/>
        <v>27022</v>
      </c>
      <c r="Z37" s="3">
        <f t="shared" si="28"/>
        <v>27022</v>
      </c>
      <c r="AA37" s="3">
        <f t="shared" si="28"/>
        <v>27022</v>
      </c>
      <c r="AB37" s="3">
        <f t="shared" si="28"/>
        <v>27022</v>
      </c>
      <c r="AC37" s="3">
        <f t="shared" si="28"/>
        <v>27022</v>
      </c>
      <c r="AD37" s="3">
        <f>ROUND(((0.01675*($R$23-$R$22))),0)-SUM(S37:AC37)</f>
        <v>27023</v>
      </c>
      <c r="AE37" s="3">
        <f>ROUND(((0.01675*($AD$23-$AD$22))/12),0)</f>
        <v>43894</v>
      </c>
      <c r="AF37" s="3">
        <f t="shared" ref="AF37:AO37" si="29">ROUND(((0.01675*($AD$23-$AD$22))/12),0)</f>
        <v>43894</v>
      </c>
      <c r="AG37" s="3">
        <f t="shared" si="29"/>
        <v>43894</v>
      </c>
      <c r="AH37" s="3">
        <f t="shared" si="29"/>
        <v>43894</v>
      </c>
      <c r="AI37" s="3">
        <f t="shared" si="29"/>
        <v>43894</v>
      </c>
      <c r="AJ37" s="3">
        <f t="shared" si="29"/>
        <v>43894</v>
      </c>
      <c r="AK37" s="3">
        <f t="shared" si="29"/>
        <v>43894</v>
      </c>
      <c r="AL37" s="3">
        <f t="shared" si="29"/>
        <v>43894</v>
      </c>
      <c r="AM37" s="3">
        <f t="shared" si="29"/>
        <v>43894</v>
      </c>
      <c r="AN37" s="3">
        <f t="shared" si="29"/>
        <v>43894</v>
      </c>
      <c r="AO37" s="3">
        <f t="shared" si="29"/>
        <v>43894</v>
      </c>
      <c r="AP37" s="3">
        <f>ROUND(((0.01675*($AD$23-$AD$22))),0)-SUM(AE37:AO37)</f>
        <v>43899</v>
      </c>
      <c r="AQ37" s="3">
        <f>ROUND(((0.01675*($AP$23-$AP$22))/12),0)</f>
        <v>60754</v>
      </c>
      <c r="AR37" s="3">
        <f t="shared" ref="AR37:BA37" si="30">ROUND(((0.01675*($AP$23-$AP$22))/12),0)</f>
        <v>60754</v>
      </c>
      <c r="AS37" s="3">
        <f t="shared" si="30"/>
        <v>60754</v>
      </c>
      <c r="AT37" s="3">
        <f t="shared" si="30"/>
        <v>60754</v>
      </c>
      <c r="AU37" s="3">
        <f t="shared" si="30"/>
        <v>60754</v>
      </c>
      <c r="AV37" s="3">
        <f t="shared" si="30"/>
        <v>60754</v>
      </c>
      <c r="AW37" s="3">
        <f t="shared" si="30"/>
        <v>60754</v>
      </c>
      <c r="AX37" s="3">
        <f t="shared" si="30"/>
        <v>60754</v>
      </c>
      <c r="AY37" s="3">
        <f t="shared" si="30"/>
        <v>60754</v>
      </c>
      <c r="AZ37" s="3">
        <f t="shared" si="30"/>
        <v>60754</v>
      </c>
      <c r="BA37" s="3">
        <f t="shared" si="30"/>
        <v>60754</v>
      </c>
      <c r="BB37" s="3">
        <f>ROUND(((0.01675*($AP$23-$AP$22))),0)-SUM(AQ37:BA37)</f>
        <v>60757</v>
      </c>
      <c r="BC37" s="3">
        <f>ROUND(((0.01675*($BB$23-$BB$22))/12),0)</f>
        <v>77601</v>
      </c>
      <c r="BD37" s="3">
        <f t="shared" ref="BD37:BL37" si="31">ROUND(((0.01675*($BB$23-$BB$22))/12),0)</f>
        <v>77601</v>
      </c>
      <c r="BE37" s="3">
        <f t="shared" si="31"/>
        <v>77601</v>
      </c>
      <c r="BF37" s="3">
        <f t="shared" si="31"/>
        <v>77601</v>
      </c>
      <c r="BG37" s="3">
        <f t="shared" si="31"/>
        <v>77601</v>
      </c>
      <c r="BH37" s="3">
        <f t="shared" si="31"/>
        <v>77601</v>
      </c>
      <c r="BI37" s="3">
        <f t="shared" si="31"/>
        <v>77601</v>
      </c>
      <c r="BJ37" s="3">
        <f t="shared" si="31"/>
        <v>77601</v>
      </c>
      <c r="BK37" s="3">
        <f t="shared" si="31"/>
        <v>77601</v>
      </c>
      <c r="BL37" s="3">
        <f t="shared" si="31"/>
        <v>77601</v>
      </c>
      <c r="BM37" s="3">
        <f>ROUND(((0.01675*($BB$23-$BB$22))/12),0)</f>
        <v>77601</v>
      </c>
      <c r="BN37" s="3">
        <f>ROUND(((0.01675*($BB$23-$BB$22))),0)-SUM(BC37:BM37)</f>
        <v>77603</v>
      </c>
      <c r="BO37" s="3">
        <f>ROUND(((0.01675*($BN$23-$BN$22))/12),0)</f>
        <v>87493</v>
      </c>
      <c r="BP37" s="3">
        <f t="shared" ref="BP37:BY37" si="32">ROUND(((0.01675*($BN$23-$BN$22))/12),0)</f>
        <v>87493</v>
      </c>
      <c r="BQ37" s="3">
        <f t="shared" si="32"/>
        <v>87493</v>
      </c>
      <c r="BR37" s="3">
        <f t="shared" si="32"/>
        <v>87493</v>
      </c>
      <c r="BS37" s="3">
        <f t="shared" si="32"/>
        <v>87493</v>
      </c>
      <c r="BT37" s="3">
        <f t="shared" si="32"/>
        <v>87493</v>
      </c>
      <c r="BU37" s="3">
        <f t="shared" si="32"/>
        <v>87493</v>
      </c>
      <c r="BV37" s="3">
        <f t="shared" si="32"/>
        <v>87493</v>
      </c>
      <c r="BW37" s="3">
        <f t="shared" si="32"/>
        <v>87493</v>
      </c>
      <c r="BX37" s="3">
        <f t="shared" si="32"/>
        <v>87493</v>
      </c>
      <c r="BY37" s="3">
        <f t="shared" si="32"/>
        <v>87493</v>
      </c>
      <c r="BZ37" s="3">
        <f>ROUND(((0.01675*($BN$23-$BN$22))),0)-SUM(BO37:BY37)</f>
        <v>87489</v>
      </c>
      <c r="CA37" s="3">
        <f>ROUND(((0.01675*($BZ$23-$BZ$22))/12),0)</f>
        <v>97248</v>
      </c>
      <c r="CB37" s="3">
        <f t="shared" ref="CB37:CK37" si="33">ROUND(((0.01675*($BZ$23-$BZ$22))/12),0)</f>
        <v>97248</v>
      </c>
      <c r="CC37" s="3">
        <f t="shared" si="33"/>
        <v>97248</v>
      </c>
      <c r="CD37" s="3">
        <f t="shared" si="33"/>
        <v>97248</v>
      </c>
      <c r="CE37" s="3">
        <f t="shared" si="33"/>
        <v>97248</v>
      </c>
      <c r="CF37" s="3">
        <f t="shared" si="33"/>
        <v>97248</v>
      </c>
      <c r="CG37" s="3">
        <f t="shared" si="33"/>
        <v>97248</v>
      </c>
      <c r="CH37" s="3">
        <f t="shared" si="33"/>
        <v>97248</v>
      </c>
      <c r="CI37" s="3">
        <f t="shared" si="33"/>
        <v>97248</v>
      </c>
      <c r="CJ37" s="3">
        <f t="shared" si="33"/>
        <v>97248</v>
      </c>
      <c r="CK37" s="3">
        <f t="shared" si="33"/>
        <v>97248</v>
      </c>
      <c r="CL37" s="3">
        <f>ROUND(((0.01675*($BZ$23-$BZ$22))),0)-SUM(CA37:CK37)</f>
        <v>97252</v>
      </c>
      <c r="CM37" s="3">
        <f>ROUND(((0.01675*($CL$23-$CL$22))/12),0)</f>
        <v>106866</v>
      </c>
      <c r="CN37" s="3">
        <f t="shared" ref="CN37:CW37" si="34">ROUND(((0.01675*($CL$23-$CL$22))/12),0)</f>
        <v>106866</v>
      </c>
      <c r="CO37" s="3">
        <f t="shared" si="34"/>
        <v>106866</v>
      </c>
      <c r="CP37" s="3">
        <f t="shared" si="34"/>
        <v>106866</v>
      </c>
      <c r="CQ37" s="3">
        <f t="shared" si="34"/>
        <v>106866</v>
      </c>
      <c r="CR37" s="3">
        <f t="shared" si="34"/>
        <v>106866</v>
      </c>
      <c r="CS37" s="3">
        <f t="shared" si="34"/>
        <v>106866</v>
      </c>
      <c r="CT37" s="3">
        <f t="shared" si="34"/>
        <v>106866</v>
      </c>
      <c r="CU37" s="3">
        <f t="shared" si="34"/>
        <v>106866</v>
      </c>
      <c r="CV37" s="3">
        <f t="shared" si="34"/>
        <v>106866</v>
      </c>
      <c r="CW37" s="3">
        <f t="shared" si="34"/>
        <v>106866</v>
      </c>
      <c r="CX37" s="3">
        <f>ROUND(((0.01675*($CL$23-$CL$22))),0)-SUM(CM37:CW37)</f>
        <v>106862</v>
      </c>
      <c r="CY37" s="3">
        <f>ROUND(((0.01675*($CX$23-$CX$22))/12),0)</f>
        <v>116342</v>
      </c>
      <c r="CZ37" s="3">
        <f t="shared" ref="CZ37:DI37" si="35">ROUND(((0.01675*($CX$23-$CX$22))/12),0)</f>
        <v>116342</v>
      </c>
      <c r="DA37" s="3">
        <f t="shared" si="35"/>
        <v>116342</v>
      </c>
      <c r="DB37" s="3">
        <f t="shared" si="35"/>
        <v>116342</v>
      </c>
      <c r="DC37" s="3">
        <f t="shared" si="35"/>
        <v>116342</v>
      </c>
      <c r="DD37" s="3">
        <f t="shared" si="35"/>
        <v>116342</v>
      </c>
      <c r="DE37" s="3">
        <f t="shared" si="35"/>
        <v>116342</v>
      </c>
      <c r="DF37" s="3">
        <f t="shared" si="35"/>
        <v>116342</v>
      </c>
      <c r="DG37" s="3">
        <f t="shared" si="35"/>
        <v>116342</v>
      </c>
      <c r="DH37" s="3">
        <f t="shared" si="35"/>
        <v>116342</v>
      </c>
      <c r="DI37" s="3">
        <f t="shared" si="35"/>
        <v>116342</v>
      </c>
      <c r="DJ37" s="3">
        <f>ROUND(((0.01675*($CX$23-$CX$22))),0)-SUM(CY37:DI37)</f>
        <v>116338</v>
      </c>
      <c r="DK37" s="3">
        <f>ROUND(((0.01675*($DJ$23-$DJ$22))/12),0)</f>
        <v>127639</v>
      </c>
      <c r="DL37" s="3">
        <f t="shared" ref="DL37:DU37" si="36">ROUND(((0.01675*($DJ$23-$DJ$22))/12),0)</f>
        <v>127639</v>
      </c>
      <c r="DM37" s="3">
        <f t="shared" si="36"/>
        <v>127639</v>
      </c>
      <c r="DN37" s="3">
        <f t="shared" si="36"/>
        <v>127639</v>
      </c>
      <c r="DO37" s="3">
        <f t="shared" si="36"/>
        <v>127639</v>
      </c>
      <c r="DP37" s="3">
        <f t="shared" si="36"/>
        <v>127639</v>
      </c>
      <c r="DQ37" s="3">
        <f t="shared" si="36"/>
        <v>127639</v>
      </c>
      <c r="DR37" s="3">
        <f t="shared" si="36"/>
        <v>127639</v>
      </c>
      <c r="DS37" s="3">
        <f t="shared" si="36"/>
        <v>127639</v>
      </c>
      <c r="DT37" s="3">
        <f t="shared" si="36"/>
        <v>127639</v>
      </c>
      <c r="DU37" s="3">
        <f t="shared" si="36"/>
        <v>127639</v>
      </c>
      <c r="DV37" s="3">
        <f>ROUND(((0.01675*($DJ$23-$DJ$22))),0)-SUM(DK37:DU37)</f>
        <v>127635</v>
      </c>
      <c r="DW37" s="11">
        <f t="shared" si="25"/>
        <v>9059960</v>
      </c>
      <c r="EC37" s="72" t="s">
        <v>200</v>
      </c>
      <c r="ED37" s="3">
        <f t="shared" ref="ED37:ED46" si="37">ED36</f>
        <v>0</v>
      </c>
      <c r="EE37" s="31">
        <f t="shared" si="26"/>
        <v>2.8333333333333335E-3</v>
      </c>
      <c r="EF37" s="3">
        <f t="shared" ref="EF37:EF46" si="38">ROUND((ED36*EE37),0)</f>
        <v>0</v>
      </c>
      <c r="EG37" s="3">
        <f t="shared" ref="EG37:EG46" si="39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"/>
        <v>0</v>
      </c>
      <c r="EC38" s="72" t="s">
        <v>201</v>
      </c>
      <c r="ED38" s="3">
        <f t="shared" si="37"/>
        <v>0</v>
      </c>
      <c r="EE38" s="31">
        <f t="shared" si="26"/>
        <v>2.8333333333333335E-3</v>
      </c>
      <c r="EF38" s="3">
        <f t="shared" si="38"/>
        <v>0</v>
      </c>
      <c r="EG38" s="3">
        <f t="shared" si="39"/>
        <v>0</v>
      </c>
    </row>
    <row r="39" spans="1:140" x14ac:dyDescent="0.25">
      <c r="A39" s="49"/>
      <c r="DW39" s="17"/>
      <c r="EC39" s="72" t="s">
        <v>202</v>
      </c>
      <c r="ED39" s="3">
        <f t="shared" si="37"/>
        <v>0</v>
      </c>
      <c r="EE39" s="31">
        <f t="shared" si="26"/>
        <v>2.8333333333333335E-3</v>
      </c>
      <c r="EF39" s="3">
        <f t="shared" si="38"/>
        <v>0</v>
      </c>
      <c r="EG39" s="3">
        <f t="shared" si="39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40">ROUND(+G28+G29+G33+G34+G35+G36+G37+G38,0)</f>
        <v>81253</v>
      </c>
      <c r="H40" s="3">
        <f t="shared" si="40"/>
        <v>90637</v>
      </c>
      <c r="I40" s="3">
        <f t="shared" si="40"/>
        <v>100002</v>
      </c>
      <c r="J40" s="3">
        <f t="shared" si="40"/>
        <v>109351</v>
      </c>
      <c r="K40" s="3">
        <f t="shared" si="40"/>
        <v>118681</v>
      </c>
      <c r="L40" s="3">
        <f t="shared" si="40"/>
        <v>127995</v>
      </c>
      <c r="M40" s="3">
        <f t="shared" si="40"/>
        <v>137290</v>
      </c>
      <c r="N40" s="3">
        <f t="shared" si="40"/>
        <v>146569</v>
      </c>
      <c r="O40" s="3">
        <f t="shared" si="40"/>
        <v>155830</v>
      </c>
      <c r="P40" s="3">
        <f t="shared" si="40"/>
        <v>165073</v>
      </c>
      <c r="Q40" s="3">
        <f t="shared" si="40"/>
        <v>174299</v>
      </c>
      <c r="R40" s="3">
        <f t="shared" si="40"/>
        <v>183505</v>
      </c>
      <c r="S40" s="3">
        <f t="shared" si="40"/>
        <v>209686</v>
      </c>
      <c r="T40" s="3">
        <f t="shared" si="40"/>
        <v>219147</v>
      </c>
      <c r="U40" s="3">
        <f t="shared" si="40"/>
        <v>228590</v>
      </c>
      <c r="V40" s="3">
        <f t="shared" si="40"/>
        <v>238015</v>
      </c>
      <c r="W40" s="3">
        <f t="shared" si="40"/>
        <v>247422</v>
      </c>
      <c r="X40" s="3">
        <f t="shared" si="40"/>
        <v>256810</v>
      </c>
      <c r="Y40" s="3">
        <f t="shared" si="40"/>
        <v>266182</v>
      </c>
      <c r="Z40" s="3">
        <f t="shared" si="40"/>
        <v>275535</v>
      </c>
      <c r="AA40" s="3">
        <f t="shared" si="40"/>
        <v>284869</v>
      </c>
      <c r="AB40" s="3">
        <f t="shared" si="40"/>
        <v>294186</v>
      </c>
      <c r="AC40" s="3">
        <f t="shared" si="40"/>
        <v>303486</v>
      </c>
      <c r="AD40" s="3">
        <f t="shared" si="40"/>
        <v>312768</v>
      </c>
      <c r="AE40" s="3">
        <f t="shared" si="40"/>
        <v>339008</v>
      </c>
      <c r="AF40" s="3">
        <f t="shared" si="40"/>
        <v>348549</v>
      </c>
      <c r="AG40" s="3">
        <f t="shared" si="40"/>
        <v>358071</v>
      </c>
      <c r="AH40" s="3">
        <f t="shared" si="40"/>
        <v>367576</v>
      </c>
      <c r="AI40" s="3">
        <f t="shared" si="40"/>
        <v>377062</v>
      </c>
      <c r="AJ40" s="3">
        <f t="shared" si="40"/>
        <v>386528</v>
      </c>
      <c r="AK40" s="3">
        <f t="shared" si="40"/>
        <v>395977</v>
      </c>
      <c r="AL40" s="3">
        <f t="shared" si="40"/>
        <v>405406</v>
      </c>
      <c r="AM40" s="3">
        <f t="shared" si="40"/>
        <v>414818</v>
      </c>
      <c r="AN40" s="3">
        <f t="shared" si="40"/>
        <v>424211</v>
      </c>
      <c r="AO40" s="3">
        <f t="shared" si="40"/>
        <v>433584</v>
      </c>
      <c r="AP40" s="3">
        <f t="shared" si="40"/>
        <v>442945</v>
      </c>
      <c r="AQ40" s="3">
        <f t="shared" si="40"/>
        <v>469247</v>
      </c>
      <c r="AR40" s="3">
        <f t="shared" si="40"/>
        <v>478872</v>
      </c>
      <c r="AS40" s="3">
        <f t="shared" si="40"/>
        <v>488476</v>
      </c>
      <c r="AT40" s="3">
        <f t="shared" si="40"/>
        <v>498062</v>
      </c>
      <c r="AU40" s="3">
        <f t="shared" si="40"/>
        <v>507628</v>
      </c>
      <c r="AV40" s="3">
        <f t="shared" si="40"/>
        <v>517176</v>
      </c>
      <c r="AW40" s="3">
        <f t="shared" si="40"/>
        <v>526703</v>
      </c>
      <c r="AX40" s="3">
        <f t="shared" si="40"/>
        <v>536212</v>
      </c>
      <c r="AY40" s="3">
        <f t="shared" si="40"/>
        <v>545703</v>
      </c>
      <c r="AZ40" s="3">
        <f t="shared" si="40"/>
        <v>555174</v>
      </c>
      <c r="BA40" s="3">
        <f t="shared" si="40"/>
        <v>564626</v>
      </c>
      <c r="BB40" s="3">
        <f t="shared" si="40"/>
        <v>574060</v>
      </c>
      <c r="BC40" s="3">
        <f t="shared" si="40"/>
        <v>599045</v>
      </c>
      <c r="BD40" s="3">
        <f t="shared" si="40"/>
        <v>604918</v>
      </c>
      <c r="BE40" s="3">
        <f t="shared" si="40"/>
        <v>610777</v>
      </c>
      <c r="BF40" s="3">
        <f t="shared" si="40"/>
        <v>616624</v>
      </c>
      <c r="BG40" s="3">
        <f t="shared" si="40"/>
        <v>622460</v>
      </c>
      <c r="BH40" s="3">
        <f t="shared" si="40"/>
        <v>628281</v>
      </c>
      <c r="BI40" s="3">
        <f t="shared" si="40"/>
        <v>634091</v>
      </c>
      <c r="BJ40" s="3">
        <f t="shared" si="40"/>
        <v>639887</v>
      </c>
      <c r="BK40" s="3">
        <f t="shared" si="40"/>
        <v>645671</v>
      </c>
      <c r="BL40" s="3">
        <f t="shared" si="40"/>
        <v>651443</v>
      </c>
      <c r="BM40" s="3">
        <f t="shared" si="40"/>
        <v>657201</v>
      </c>
      <c r="BN40" s="3">
        <f t="shared" si="40"/>
        <v>662949</v>
      </c>
      <c r="BO40" s="3">
        <f t="shared" si="40"/>
        <v>678623</v>
      </c>
      <c r="BP40" s="3">
        <f t="shared" si="40"/>
        <v>684481</v>
      </c>
      <c r="BQ40" s="3">
        <f t="shared" si="40"/>
        <v>690326</v>
      </c>
      <c r="BR40" s="3">
        <f t="shared" si="40"/>
        <v>696159</v>
      </c>
      <c r="BS40" s="3">
        <f t="shared" ref="BS40:DU40" si="41">ROUND(+BS28+BS29+BS33+BS34+BS35+BS36+BS37+BS38,0)</f>
        <v>701979</v>
      </c>
      <c r="BT40" s="3">
        <f t="shared" si="41"/>
        <v>707787</v>
      </c>
      <c r="BU40" s="3">
        <f t="shared" si="41"/>
        <v>713580</v>
      </c>
      <c r="BV40" s="3">
        <f t="shared" si="41"/>
        <v>719361</v>
      </c>
      <c r="BW40" s="3">
        <f t="shared" si="41"/>
        <v>725130</v>
      </c>
      <c r="BX40" s="3">
        <f t="shared" si="41"/>
        <v>730884</v>
      </c>
      <c r="BY40" s="3">
        <f t="shared" si="41"/>
        <v>736627</v>
      </c>
      <c r="BZ40" s="3">
        <f t="shared" si="41"/>
        <v>742353</v>
      </c>
      <c r="CA40" s="3">
        <f t="shared" si="41"/>
        <v>757879</v>
      </c>
      <c r="CB40" s="3">
        <f t="shared" si="41"/>
        <v>763724</v>
      </c>
      <c r="CC40" s="3">
        <f t="shared" si="41"/>
        <v>769554</v>
      </c>
      <c r="CD40" s="3">
        <f t="shared" si="41"/>
        <v>775373</v>
      </c>
      <c r="CE40" s="3">
        <f t="shared" si="41"/>
        <v>781178</v>
      </c>
      <c r="CF40" s="3">
        <f t="shared" si="41"/>
        <v>786970</v>
      </c>
      <c r="CG40" s="3">
        <f t="shared" si="41"/>
        <v>792748</v>
      </c>
      <c r="CH40" s="3">
        <f t="shared" si="41"/>
        <v>798514</v>
      </c>
      <c r="CI40" s="3">
        <f t="shared" si="41"/>
        <v>804266</v>
      </c>
      <c r="CJ40" s="3">
        <f t="shared" si="41"/>
        <v>810006</v>
      </c>
      <c r="CK40" s="3">
        <f t="shared" si="41"/>
        <v>815731</v>
      </c>
      <c r="CL40" s="3">
        <f t="shared" si="41"/>
        <v>821448</v>
      </c>
      <c r="CM40" s="3">
        <f t="shared" si="41"/>
        <v>836814</v>
      </c>
      <c r="CN40" s="3">
        <f t="shared" si="41"/>
        <v>842644</v>
      </c>
      <c r="CO40" s="3">
        <f t="shared" si="41"/>
        <v>848460</v>
      </c>
      <c r="CP40" s="3">
        <f t="shared" si="41"/>
        <v>854263</v>
      </c>
      <c r="CQ40" s="3">
        <f t="shared" si="41"/>
        <v>860052</v>
      </c>
      <c r="CR40" s="3">
        <f t="shared" si="41"/>
        <v>865828</v>
      </c>
      <c r="CS40" s="3">
        <f t="shared" si="41"/>
        <v>871592</v>
      </c>
      <c r="CT40" s="3">
        <f t="shared" si="41"/>
        <v>877341</v>
      </c>
      <c r="CU40" s="3">
        <f t="shared" si="41"/>
        <v>883077</v>
      </c>
      <c r="CV40" s="3">
        <f t="shared" si="41"/>
        <v>888799</v>
      </c>
      <c r="CW40" s="3">
        <f t="shared" si="41"/>
        <v>894509</v>
      </c>
      <c r="CX40" s="3">
        <f t="shared" si="41"/>
        <v>900201</v>
      </c>
      <c r="CY40" s="3">
        <f t="shared" si="41"/>
        <v>915809</v>
      </c>
      <c r="CZ40" s="3">
        <f t="shared" si="41"/>
        <v>922777</v>
      </c>
      <c r="DA40" s="3">
        <f t="shared" si="41"/>
        <v>929727</v>
      </c>
      <c r="DB40" s="3">
        <f t="shared" si="41"/>
        <v>936661</v>
      </c>
      <c r="DC40" s="3">
        <f t="shared" si="41"/>
        <v>943580</v>
      </c>
      <c r="DD40" s="3">
        <f t="shared" si="41"/>
        <v>950481</v>
      </c>
      <c r="DE40" s="3">
        <f t="shared" si="41"/>
        <v>957368</v>
      </c>
      <c r="DF40" s="3">
        <f t="shared" si="41"/>
        <v>964238</v>
      </c>
      <c r="DG40" s="3">
        <f t="shared" si="41"/>
        <v>971092</v>
      </c>
      <c r="DH40" s="3">
        <f t="shared" si="41"/>
        <v>977931</v>
      </c>
      <c r="DI40" s="3">
        <f t="shared" si="41"/>
        <v>984752</v>
      </c>
      <c r="DJ40" s="3">
        <f t="shared" si="41"/>
        <v>991554</v>
      </c>
      <c r="DK40" s="3">
        <f t="shared" si="41"/>
        <v>1009693</v>
      </c>
      <c r="DL40" s="3">
        <f t="shared" si="41"/>
        <v>1016597</v>
      </c>
      <c r="DM40" s="3">
        <f t="shared" si="41"/>
        <v>1023486</v>
      </c>
      <c r="DN40" s="3">
        <f t="shared" si="41"/>
        <v>1030358</v>
      </c>
      <c r="DO40" s="3">
        <f t="shared" si="41"/>
        <v>1037213</v>
      </c>
      <c r="DP40" s="3">
        <f t="shared" si="41"/>
        <v>1044053</v>
      </c>
      <c r="DQ40" s="3">
        <f t="shared" si="41"/>
        <v>1050876</v>
      </c>
      <c r="DR40" s="3">
        <f t="shared" si="41"/>
        <v>1057683</v>
      </c>
      <c r="DS40" s="3">
        <f t="shared" si="41"/>
        <v>1064473</v>
      </c>
      <c r="DT40" s="3">
        <f t="shared" si="41"/>
        <v>1071248</v>
      </c>
      <c r="DU40" s="3">
        <f t="shared" si="41"/>
        <v>1078005</v>
      </c>
      <c r="DV40" s="3">
        <f>ROUND(+DV28+DV29+DV33+DV34+DV35+DV36+DV37+DV38,0)</f>
        <v>1084743</v>
      </c>
      <c r="DW40" s="11">
        <f>SUM(G40:DV40)</f>
        <v>75698861</v>
      </c>
      <c r="DX40" s="326"/>
      <c r="DY40" s="326"/>
      <c r="DZ40" s="326"/>
      <c r="EC40" s="72" t="s">
        <v>203</v>
      </c>
      <c r="ED40" s="3">
        <f t="shared" si="37"/>
        <v>0</v>
      </c>
      <c r="EE40" s="31">
        <f t="shared" si="26"/>
        <v>2.8333333333333335E-3</v>
      </c>
      <c r="EF40" s="3">
        <f t="shared" si="38"/>
        <v>0</v>
      </c>
      <c r="EG40" s="3">
        <f t="shared" si="39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42">H40*0</f>
        <v>0</v>
      </c>
      <c r="I41" s="3">
        <f t="shared" si="42"/>
        <v>0</v>
      </c>
      <c r="J41" s="3">
        <f t="shared" si="42"/>
        <v>0</v>
      </c>
      <c r="K41" s="3">
        <f t="shared" si="42"/>
        <v>0</v>
      </c>
      <c r="L41" s="3">
        <f t="shared" si="42"/>
        <v>0</v>
      </c>
      <c r="M41" s="3">
        <f t="shared" si="42"/>
        <v>0</v>
      </c>
      <c r="N41" s="3">
        <f t="shared" si="42"/>
        <v>0</v>
      </c>
      <c r="O41" s="3">
        <f t="shared" si="42"/>
        <v>0</v>
      </c>
      <c r="P41" s="3">
        <f t="shared" si="42"/>
        <v>0</v>
      </c>
      <c r="Q41" s="3">
        <f t="shared" si="42"/>
        <v>0</v>
      </c>
      <c r="R41" s="3">
        <f t="shared" si="42"/>
        <v>0</v>
      </c>
      <c r="S41" s="3">
        <f>S40*0</f>
        <v>0</v>
      </c>
      <c r="T41" s="3">
        <f t="shared" ref="T41:AD41" si="43">T40*0</f>
        <v>0</v>
      </c>
      <c r="U41" s="3">
        <f t="shared" si="43"/>
        <v>0</v>
      </c>
      <c r="V41" s="3">
        <f t="shared" si="43"/>
        <v>0</v>
      </c>
      <c r="W41" s="3">
        <f t="shared" si="43"/>
        <v>0</v>
      </c>
      <c r="X41" s="3">
        <f t="shared" si="43"/>
        <v>0</v>
      </c>
      <c r="Y41" s="3">
        <f t="shared" si="43"/>
        <v>0</v>
      </c>
      <c r="Z41" s="3">
        <f t="shared" si="43"/>
        <v>0</v>
      </c>
      <c r="AA41" s="3">
        <f t="shared" si="43"/>
        <v>0</v>
      </c>
      <c r="AB41" s="3">
        <f t="shared" si="43"/>
        <v>0</v>
      </c>
      <c r="AC41" s="3">
        <f t="shared" si="43"/>
        <v>0</v>
      </c>
      <c r="AD41" s="3">
        <f t="shared" si="43"/>
        <v>0</v>
      </c>
      <c r="AE41" s="3">
        <f>AE40*0</f>
        <v>0</v>
      </c>
      <c r="AF41" s="3">
        <f t="shared" ref="AF41:AP41" si="44">AF40*0</f>
        <v>0</v>
      </c>
      <c r="AG41" s="3">
        <f t="shared" si="44"/>
        <v>0</v>
      </c>
      <c r="AH41" s="3">
        <f t="shared" si="44"/>
        <v>0</v>
      </c>
      <c r="AI41" s="3">
        <f t="shared" si="44"/>
        <v>0</v>
      </c>
      <c r="AJ41" s="3">
        <f t="shared" si="44"/>
        <v>0</v>
      </c>
      <c r="AK41" s="3">
        <f t="shared" si="44"/>
        <v>0</v>
      </c>
      <c r="AL41" s="3">
        <f t="shared" si="44"/>
        <v>0</v>
      </c>
      <c r="AM41" s="3">
        <f t="shared" si="44"/>
        <v>0</v>
      </c>
      <c r="AN41" s="3">
        <f t="shared" si="44"/>
        <v>0</v>
      </c>
      <c r="AO41" s="3">
        <f t="shared" si="44"/>
        <v>0</v>
      </c>
      <c r="AP41" s="3">
        <f t="shared" si="44"/>
        <v>0</v>
      </c>
      <c r="AQ41" s="3">
        <f>AQ40*0</f>
        <v>0</v>
      </c>
      <c r="AR41" s="3">
        <f t="shared" ref="AR41:BB41" si="45">AR40*0</f>
        <v>0</v>
      </c>
      <c r="AS41" s="3">
        <f t="shared" si="45"/>
        <v>0</v>
      </c>
      <c r="AT41" s="3">
        <f t="shared" si="45"/>
        <v>0</v>
      </c>
      <c r="AU41" s="3">
        <f t="shared" si="45"/>
        <v>0</v>
      </c>
      <c r="AV41" s="3">
        <f t="shared" si="45"/>
        <v>0</v>
      </c>
      <c r="AW41" s="3">
        <f t="shared" si="45"/>
        <v>0</v>
      </c>
      <c r="AX41" s="3">
        <f t="shared" si="45"/>
        <v>0</v>
      </c>
      <c r="AY41" s="3">
        <f t="shared" si="45"/>
        <v>0</v>
      </c>
      <c r="AZ41" s="3">
        <f t="shared" si="45"/>
        <v>0</v>
      </c>
      <c r="BA41" s="3">
        <f t="shared" si="45"/>
        <v>0</v>
      </c>
      <c r="BB41" s="3">
        <f t="shared" si="45"/>
        <v>0</v>
      </c>
      <c r="BC41" s="3">
        <f>BC40*0</f>
        <v>0</v>
      </c>
      <c r="BD41" s="3">
        <f t="shared" ref="BD41:BN41" si="46">BD40*0</f>
        <v>0</v>
      </c>
      <c r="BE41" s="3">
        <f t="shared" si="46"/>
        <v>0</v>
      </c>
      <c r="BF41" s="3">
        <f t="shared" si="46"/>
        <v>0</v>
      </c>
      <c r="BG41" s="3">
        <f t="shared" si="46"/>
        <v>0</v>
      </c>
      <c r="BH41" s="3">
        <f t="shared" si="46"/>
        <v>0</v>
      </c>
      <c r="BI41" s="3">
        <f t="shared" si="46"/>
        <v>0</v>
      </c>
      <c r="BJ41" s="3">
        <f t="shared" si="46"/>
        <v>0</v>
      </c>
      <c r="BK41" s="3">
        <f t="shared" si="46"/>
        <v>0</v>
      </c>
      <c r="BL41" s="3">
        <f t="shared" si="46"/>
        <v>0</v>
      </c>
      <c r="BM41" s="3">
        <f t="shared" si="46"/>
        <v>0</v>
      </c>
      <c r="BN41" s="3">
        <f t="shared" si="46"/>
        <v>0</v>
      </c>
      <c r="BO41" s="3">
        <f>BO40*0</f>
        <v>0</v>
      </c>
      <c r="BP41" s="3">
        <f t="shared" ref="BP41:BZ41" si="47">BP40*0</f>
        <v>0</v>
      </c>
      <c r="BQ41" s="3">
        <f t="shared" si="47"/>
        <v>0</v>
      </c>
      <c r="BR41" s="3">
        <f t="shared" si="47"/>
        <v>0</v>
      </c>
      <c r="BS41" s="3">
        <f t="shared" si="47"/>
        <v>0</v>
      </c>
      <c r="BT41" s="3">
        <f t="shared" si="47"/>
        <v>0</v>
      </c>
      <c r="BU41" s="3">
        <f t="shared" si="47"/>
        <v>0</v>
      </c>
      <c r="BV41" s="3">
        <f t="shared" si="47"/>
        <v>0</v>
      </c>
      <c r="BW41" s="3">
        <f t="shared" si="47"/>
        <v>0</v>
      </c>
      <c r="BX41" s="3">
        <f t="shared" si="47"/>
        <v>0</v>
      </c>
      <c r="BY41" s="3">
        <f t="shared" si="47"/>
        <v>0</v>
      </c>
      <c r="BZ41" s="3">
        <f t="shared" si="47"/>
        <v>0</v>
      </c>
      <c r="CA41" s="3">
        <f>CA40*0</f>
        <v>0</v>
      </c>
      <c r="CB41" s="3">
        <f t="shared" ref="CB41:CL41" si="48">CB40*0</f>
        <v>0</v>
      </c>
      <c r="CC41" s="3">
        <f t="shared" si="48"/>
        <v>0</v>
      </c>
      <c r="CD41" s="3">
        <f t="shared" si="48"/>
        <v>0</v>
      </c>
      <c r="CE41" s="3">
        <f t="shared" si="48"/>
        <v>0</v>
      </c>
      <c r="CF41" s="3">
        <f t="shared" si="48"/>
        <v>0</v>
      </c>
      <c r="CG41" s="3">
        <f t="shared" si="48"/>
        <v>0</v>
      </c>
      <c r="CH41" s="3">
        <f t="shared" si="48"/>
        <v>0</v>
      </c>
      <c r="CI41" s="3">
        <f t="shared" si="48"/>
        <v>0</v>
      </c>
      <c r="CJ41" s="3">
        <f t="shared" si="48"/>
        <v>0</v>
      </c>
      <c r="CK41" s="3">
        <f t="shared" si="48"/>
        <v>0</v>
      </c>
      <c r="CL41" s="3">
        <f t="shared" si="48"/>
        <v>0</v>
      </c>
      <c r="CM41" s="3">
        <f>CM40*0</f>
        <v>0</v>
      </c>
      <c r="CN41" s="3">
        <f t="shared" ref="CN41:CX41" si="49">CN40*0</f>
        <v>0</v>
      </c>
      <c r="CO41" s="3">
        <f t="shared" si="49"/>
        <v>0</v>
      </c>
      <c r="CP41" s="3">
        <f t="shared" si="49"/>
        <v>0</v>
      </c>
      <c r="CQ41" s="3">
        <f t="shared" si="49"/>
        <v>0</v>
      </c>
      <c r="CR41" s="3">
        <f t="shared" si="49"/>
        <v>0</v>
      </c>
      <c r="CS41" s="3">
        <f t="shared" si="49"/>
        <v>0</v>
      </c>
      <c r="CT41" s="3">
        <f t="shared" si="49"/>
        <v>0</v>
      </c>
      <c r="CU41" s="3">
        <f t="shared" si="49"/>
        <v>0</v>
      </c>
      <c r="CV41" s="3">
        <f t="shared" si="49"/>
        <v>0</v>
      </c>
      <c r="CW41" s="3">
        <f t="shared" si="49"/>
        <v>0</v>
      </c>
      <c r="CX41" s="3">
        <f t="shared" si="49"/>
        <v>0</v>
      </c>
      <c r="CY41" s="3">
        <f>CY40*0</f>
        <v>0</v>
      </c>
      <c r="CZ41" s="3">
        <f t="shared" ref="CZ41:DJ41" si="50">CZ40*0</f>
        <v>0</v>
      </c>
      <c r="DA41" s="3">
        <f t="shared" si="50"/>
        <v>0</v>
      </c>
      <c r="DB41" s="3">
        <f t="shared" si="50"/>
        <v>0</v>
      </c>
      <c r="DC41" s="3">
        <f t="shared" si="50"/>
        <v>0</v>
      </c>
      <c r="DD41" s="3">
        <f t="shared" si="50"/>
        <v>0</v>
      </c>
      <c r="DE41" s="3">
        <f t="shared" si="50"/>
        <v>0</v>
      </c>
      <c r="DF41" s="3">
        <f t="shared" si="50"/>
        <v>0</v>
      </c>
      <c r="DG41" s="3">
        <f t="shared" si="50"/>
        <v>0</v>
      </c>
      <c r="DH41" s="3">
        <f t="shared" si="50"/>
        <v>0</v>
      </c>
      <c r="DI41" s="3">
        <f t="shared" si="50"/>
        <v>0</v>
      </c>
      <c r="DJ41" s="3">
        <f t="shared" si="50"/>
        <v>0</v>
      </c>
      <c r="DK41" s="3">
        <f>DK40*0</f>
        <v>0</v>
      </c>
      <c r="DL41" s="3">
        <f t="shared" ref="DL41:DV41" si="51">DL40*0</f>
        <v>0</v>
      </c>
      <c r="DM41" s="3">
        <f t="shared" si="51"/>
        <v>0</v>
      </c>
      <c r="DN41" s="3">
        <f t="shared" si="51"/>
        <v>0</v>
      </c>
      <c r="DO41" s="3">
        <f t="shared" si="51"/>
        <v>0</v>
      </c>
      <c r="DP41" s="3">
        <f t="shared" si="51"/>
        <v>0</v>
      </c>
      <c r="DQ41" s="3">
        <f t="shared" si="51"/>
        <v>0</v>
      </c>
      <c r="DR41" s="3">
        <f t="shared" si="51"/>
        <v>0</v>
      </c>
      <c r="DS41" s="3">
        <f t="shared" si="51"/>
        <v>0</v>
      </c>
      <c r="DT41" s="3">
        <f t="shared" si="51"/>
        <v>0</v>
      </c>
      <c r="DU41" s="3">
        <f t="shared" si="51"/>
        <v>0</v>
      </c>
      <c r="DV41" s="3">
        <f t="shared" si="51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37"/>
        <v>0</v>
      </c>
      <c r="EE41" s="31">
        <f t="shared" si="26"/>
        <v>2.8333333333333335E-3</v>
      </c>
      <c r="EF41" s="3">
        <f t="shared" si="38"/>
        <v>0</v>
      </c>
      <c r="EG41" s="3">
        <f t="shared" si="39"/>
        <v>0</v>
      </c>
    </row>
    <row r="42" spans="1:140" x14ac:dyDescent="0.25">
      <c r="A42" s="49"/>
      <c r="B42" s="3" t="s">
        <v>32</v>
      </c>
      <c r="G42" s="3">
        <f>G40-G41</f>
        <v>81253</v>
      </c>
      <c r="H42" s="3">
        <f t="shared" ref="H42:R42" si="52">H40-H41</f>
        <v>90637</v>
      </c>
      <c r="I42" s="3">
        <f t="shared" si="52"/>
        <v>100002</v>
      </c>
      <c r="J42" s="3">
        <f t="shared" si="52"/>
        <v>109351</v>
      </c>
      <c r="K42" s="3">
        <f t="shared" si="52"/>
        <v>118681</v>
      </c>
      <c r="L42" s="3">
        <f t="shared" si="52"/>
        <v>127995</v>
      </c>
      <c r="M42" s="3">
        <f t="shared" si="52"/>
        <v>137290</v>
      </c>
      <c r="N42" s="3">
        <f t="shared" si="52"/>
        <v>146569</v>
      </c>
      <c r="O42" s="3">
        <f t="shared" si="52"/>
        <v>155830</v>
      </c>
      <c r="P42" s="3">
        <f t="shared" si="52"/>
        <v>165073</v>
      </c>
      <c r="Q42" s="3">
        <f t="shared" si="52"/>
        <v>174299</v>
      </c>
      <c r="R42" s="3">
        <f t="shared" si="52"/>
        <v>183505</v>
      </c>
      <c r="S42" s="3">
        <f>S40-S41</f>
        <v>209686</v>
      </c>
      <c r="T42" s="3">
        <f t="shared" ref="T42:AD42" si="53">T40-T41</f>
        <v>219147</v>
      </c>
      <c r="U42" s="3">
        <f t="shared" si="53"/>
        <v>228590</v>
      </c>
      <c r="V42" s="3">
        <f t="shared" si="53"/>
        <v>238015</v>
      </c>
      <c r="W42" s="3">
        <f t="shared" si="53"/>
        <v>247422</v>
      </c>
      <c r="X42" s="3">
        <f t="shared" si="53"/>
        <v>256810</v>
      </c>
      <c r="Y42" s="3">
        <f t="shared" si="53"/>
        <v>266182</v>
      </c>
      <c r="Z42" s="3">
        <f t="shared" si="53"/>
        <v>275535</v>
      </c>
      <c r="AA42" s="3">
        <f t="shared" si="53"/>
        <v>284869</v>
      </c>
      <c r="AB42" s="3">
        <f t="shared" si="53"/>
        <v>294186</v>
      </c>
      <c r="AC42" s="3">
        <f t="shared" si="53"/>
        <v>303486</v>
      </c>
      <c r="AD42" s="3">
        <f t="shared" si="53"/>
        <v>312768</v>
      </c>
      <c r="AE42" s="3">
        <f>AE40-AE41</f>
        <v>339008</v>
      </c>
      <c r="AF42" s="3">
        <f t="shared" ref="AF42:AP42" si="54">AF40-AF41</f>
        <v>348549</v>
      </c>
      <c r="AG42" s="3">
        <f t="shared" si="54"/>
        <v>358071</v>
      </c>
      <c r="AH42" s="3">
        <f t="shared" si="54"/>
        <v>367576</v>
      </c>
      <c r="AI42" s="3">
        <f t="shared" si="54"/>
        <v>377062</v>
      </c>
      <c r="AJ42" s="3">
        <f t="shared" si="54"/>
        <v>386528</v>
      </c>
      <c r="AK42" s="3">
        <f t="shared" si="54"/>
        <v>395977</v>
      </c>
      <c r="AL42" s="3">
        <f t="shared" si="54"/>
        <v>405406</v>
      </c>
      <c r="AM42" s="3">
        <f t="shared" si="54"/>
        <v>414818</v>
      </c>
      <c r="AN42" s="3">
        <f t="shared" si="54"/>
        <v>424211</v>
      </c>
      <c r="AO42" s="3">
        <f t="shared" si="54"/>
        <v>433584</v>
      </c>
      <c r="AP42" s="3">
        <f t="shared" si="54"/>
        <v>442945</v>
      </c>
      <c r="AQ42" s="3">
        <f>AQ40-AQ41</f>
        <v>469247</v>
      </c>
      <c r="AR42" s="3">
        <f t="shared" ref="AR42:BB42" si="55">AR40-AR41</f>
        <v>478872</v>
      </c>
      <c r="AS42" s="3">
        <f t="shared" si="55"/>
        <v>488476</v>
      </c>
      <c r="AT42" s="3">
        <f t="shared" si="55"/>
        <v>498062</v>
      </c>
      <c r="AU42" s="3">
        <f t="shared" si="55"/>
        <v>507628</v>
      </c>
      <c r="AV42" s="3">
        <f t="shared" si="55"/>
        <v>517176</v>
      </c>
      <c r="AW42" s="3">
        <f t="shared" si="55"/>
        <v>526703</v>
      </c>
      <c r="AX42" s="3">
        <f t="shared" si="55"/>
        <v>536212</v>
      </c>
      <c r="AY42" s="3">
        <f t="shared" si="55"/>
        <v>545703</v>
      </c>
      <c r="AZ42" s="3">
        <f t="shared" si="55"/>
        <v>555174</v>
      </c>
      <c r="BA42" s="3">
        <f t="shared" si="55"/>
        <v>564626</v>
      </c>
      <c r="BB42" s="3">
        <f t="shared" si="55"/>
        <v>574060</v>
      </c>
      <c r="BC42" s="3">
        <f>BC40-BC41</f>
        <v>599045</v>
      </c>
      <c r="BD42" s="3">
        <f t="shared" ref="BD42:BN42" si="56">BD40-BD41</f>
        <v>604918</v>
      </c>
      <c r="BE42" s="3">
        <f t="shared" si="56"/>
        <v>610777</v>
      </c>
      <c r="BF42" s="3">
        <f t="shared" si="56"/>
        <v>616624</v>
      </c>
      <c r="BG42" s="3">
        <f t="shared" si="56"/>
        <v>622460</v>
      </c>
      <c r="BH42" s="3">
        <f t="shared" si="56"/>
        <v>628281</v>
      </c>
      <c r="BI42" s="3">
        <f t="shared" si="56"/>
        <v>634091</v>
      </c>
      <c r="BJ42" s="3">
        <f t="shared" si="56"/>
        <v>639887</v>
      </c>
      <c r="BK42" s="3">
        <f t="shared" si="56"/>
        <v>645671</v>
      </c>
      <c r="BL42" s="3">
        <f t="shared" si="56"/>
        <v>651443</v>
      </c>
      <c r="BM42" s="3">
        <f t="shared" si="56"/>
        <v>657201</v>
      </c>
      <c r="BN42" s="3">
        <f t="shared" si="56"/>
        <v>662949</v>
      </c>
      <c r="BO42" s="3">
        <f>BO40-BO41</f>
        <v>678623</v>
      </c>
      <c r="BP42" s="3">
        <f t="shared" ref="BP42:BZ42" si="57">BP40-BP41</f>
        <v>684481</v>
      </c>
      <c r="BQ42" s="3">
        <f t="shared" si="57"/>
        <v>690326</v>
      </c>
      <c r="BR42" s="3">
        <f t="shared" si="57"/>
        <v>696159</v>
      </c>
      <c r="BS42" s="3">
        <f t="shared" si="57"/>
        <v>701979</v>
      </c>
      <c r="BT42" s="3">
        <f t="shared" si="57"/>
        <v>707787</v>
      </c>
      <c r="BU42" s="3">
        <f t="shared" si="57"/>
        <v>713580</v>
      </c>
      <c r="BV42" s="3">
        <f t="shared" si="57"/>
        <v>719361</v>
      </c>
      <c r="BW42" s="3">
        <f t="shared" si="57"/>
        <v>725130</v>
      </c>
      <c r="BX42" s="3">
        <f t="shared" si="57"/>
        <v>730884</v>
      </c>
      <c r="BY42" s="3">
        <f t="shared" si="57"/>
        <v>736627</v>
      </c>
      <c r="BZ42" s="3">
        <f t="shared" si="57"/>
        <v>742353</v>
      </c>
      <c r="CA42" s="3">
        <f>CA40-CA41</f>
        <v>757879</v>
      </c>
      <c r="CB42" s="3">
        <f t="shared" ref="CB42:CL42" si="58">CB40-CB41</f>
        <v>763724</v>
      </c>
      <c r="CC42" s="3">
        <f t="shared" si="58"/>
        <v>769554</v>
      </c>
      <c r="CD42" s="3">
        <f t="shared" si="58"/>
        <v>775373</v>
      </c>
      <c r="CE42" s="3">
        <f t="shared" si="58"/>
        <v>781178</v>
      </c>
      <c r="CF42" s="3">
        <f t="shared" si="58"/>
        <v>786970</v>
      </c>
      <c r="CG42" s="3">
        <f t="shared" si="58"/>
        <v>792748</v>
      </c>
      <c r="CH42" s="3">
        <f t="shared" si="58"/>
        <v>798514</v>
      </c>
      <c r="CI42" s="3">
        <f t="shared" si="58"/>
        <v>804266</v>
      </c>
      <c r="CJ42" s="3">
        <f t="shared" si="58"/>
        <v>810006</v>
      </c>
      <c r="CK42" s="3">
        <f t="shared" si="58"/>
        <v>815731</v>
      </c>
      <c r="CL42" s="3">
        <f t="shared" si="58"/>
        <v>821448</v>
      </c>
      <c r="CM42" s="3">
        <f>CM40-CM41</f>
        <v>836814</v>
      </c>
      <c r="CN42" s="3">
        <f t="shared" ref="CN42:CX42" si="59">CN40-CN41</f>
        <v>842644</v>
      </c>
      <c r="CO42" s="3">
        <f t="shared" si="59"/>
        <v>848460</v>
      </c>
      <c r="CP42" s="3">
        <f t="shared" si="59"/>
        <v>854263</v>
      </c>
      <c r="CQ42" s="3">
        <f t="shared" si="59"/>
        <v>860052</v>
      </c>
      <c r="CR42" s="3">
        <f t="shared" si="59"/>
        <v>865828</v>
      </c>
      <c r="CS42" s="3">
        <f t="shared" si="59"/>
        <v>871592</v>
      </c>
      <c r="CT42" s="3">
        <f t="shared" si="59"/>
        <v>877341</v>
      </c>
      <c r="CU42" s="3">
        <f t="shared" si="59"/>
        <v>883077</v>
      </c>
      <c r="CV42" s="3">
        <f t="shared" si="59"/>
        <v>888799</v>
      </c>
      <c r="CW42" s="3">
        <f t="shared" si="59"/>
        <v>894509</v>
      </c>
      <c r="CX42" s="3">
        <f t="shared" si="59"/>
        <v>900201</v>
      </c>
      <c r="CY42" s="3">
        <f>CY40-CY41</f>
        <v>915809</v>
      </c>
      <c r="CZ42" s="3">
        <f t="shared" ref="CZ42:DJ42" si="60">CZ40-CZ41</f>
        <v>922777</v>
      </c>
      <c r="DA42" s="3">
        <f t="shared" si="60"/>
        <v>929727</v>
      </c>
      <c r="DB42" s="3">
        <f t="shared" si="60"/>
        <v>936661</v>
      </c>
      <c r="DC42" s="3">
        <f t="shared" si="60"/>
        <v>943580</v>
      </c>
      <c r="DD42" s="3">
        <f t="shared" si="60"/>
        <v>950481</v>
      </c>
      <c r="DE42" s="3">
        <f t="shared" si="60"/>
        <v>957368</v>
      </c>
      <c r="DF42" s="3">
        <f t="shared" si="60"/>
        <v>964238</v>
      </c>
      <c r="DG42" s="3">
        <f t="shared" si="60"/>
        <v>971092</v>
      </c>
      <c r="DH42" s="3">
        <f t="shared" si="60"/>
        <v>977931</v>
      </c>
      <c r="DI42" s="3">
        <f t="shared" si="60"/>
        <v>984752</v>
      </c>
      <c r="DJ42" s="3">
        <f t="shared" si="60"/>
        <v>991554</v>
      </c>
      <c r="DK42" s="3">
        <f>DK40-DK41</f>
        <v>1009693</v>
      </c>
      <c r="DL42" s="3">
        <f t="shared" ref="DL42:DV42" si="61">DL40-DL41</f>
        <v>1016597</v>
      </c>
      <c r="DM42" s="3">
        <f t="shared" si="61"/>
        <v>1023486</v>
      </c>
      <c r="DN42" s="3">
        <f t="shared" si="61"/>
        <v>1030358</v>
      </c>
      <c r="DO42" s="3">
        <f t="shared" si="61"/>
        <v>1037213</v>
      </c>
      <c r="DP42" s="3">
        <f t="shared" si="61"/>
        <v>1044053</v>
      </c>
      <c r="DQ42" s="3">
        <f t="shared" si="61"/>
        <v>1050876</v>
      </c>
      <c r="DR42" s="3">
        <f t="shared" si="61"/>
        <v>1057683</v>
      </c>
      <c r="DS42" s="3">
        <f t="shared" si="61"/>
        <v>1064473</v>
      </c>
      <c r="DT42" s="3">
        <f t="shared" si="61"/>
        <v>1071248</v>
      </c>
      <c r="DU42" s="3">
        <f t="shared" si="61"/>
        <v>1078005</v>
      </c>
      <c r="DV42" s="3">
        <f t="shared" si="61"/>
        <v>1084743</v>
      </c>
      <c r="DW42" s="11">
        <f>SUM(G42:DV42)</f>
        <v>75698861</v>
      </c>
      <c r="EC42" s="72" t="s">
        <v>205</v>
      </c>
      <c r="ED42" s="3">
        <f t="shared" si="37"/>
        <v>0</v>
      </c>
      <c r="EE42" s="31">
        <f t="shared" si="26"/>
        <v>2.8333333333333335E-3</v>
      </c>
      <c r="EF42" s="3">
        <f t="shared" si="38"/>
        <v>0</v>
      </c>
      <c r="EG42" s="3">
        <f t="shared" si="39"/>
        <v>0</v>
      </c>
    </row>
    <row r="43" spans="1:140" x14ac:dyDescent="0.25">
      <c r="A43" s="49"/>
      <c r="DW43" s="17"/>
      <c r="EC43" s="72" t="s">
        <v>206</v>
      </c>
      <c r="ED43" s="3">
        <f t="shared" si="37"/>
        <v>0</v>
      </c>
      <c r="EE43" s="31">
        <f t="shared" si="26"/>
        <v>2.8333333333333335E-3</v>
      </c>
      <c r="EF43" s="3">
        <f t="shared" si="38"/>
        <v>0</v>
      </c>
      <c r="EG43" s="3">
        <f t="shared" si="39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37"/>
        <v>0</v>
      </c>
      <c r="EE44" s="31">
        <f t="shared" si="26"/>
        <v>2.8333333333333335E-3</v>
      </c>
      <c r="EF44" s="3">
        <f t="shared" si="38"/>
        <v>0</v>
      </c>
      <c r="EG44" s="3">
        <f t="shared" si="39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72" t="s">
        <v>208</v>
      </c>
      <c r="ED45" s="3">
        <f t="shared" si="37"/>
        <v>0</v>
      </c>
      <c r="EE45" s="31">
        <f t="shared" si="26"/>
        <v>2.8333333333333335E-3</v>
      </c>
      <c r="EF45" s="3">
        <f t="shared" si="38"/>
        <v>0</v>
      </c>
      <c r="EG45" s="3">
        <f t="shared" si="39"/>
        <v>0</v>
      </c>
    </row>
    <row r="46" spans="1:140" x14ac:dyDescent="0.25">
      <c r="A46" s="49"/>
      <c r="DW46" s="17"/>
      <c r="EC46" s="72" t="s">
        <v>209</v>
      </c>
      <c r="ED46" s="3">
        <f t="shared" si="37"/>
        <v>0</v>
      </c>
      <c r="EE46" s="31">
        <f t="shared" si="26"/>
        <v>2.8333333333333335E-3</v>
      </c>
      <c r="EF46" s="3">
        <f t="shared" si="38"/>
        <v>0</v>
      </c>
      <c r="EG46" s="3">
        <f t="shared" si="39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ROUND((+G41*G44),0)</f>
        <v>0</v>
      </c>
      <c r="H47" s="3">
        <f t="shared" ref="H47:BN48" si="62">ROUND((+H41*H44),0)</f>
        <v>0</v>
      </c>
      <c r="I47" s="3">
        <f t="shared" si="62"/>
        <v>0</v>
      </c>
      <c r="J47" s="3">
        <f t="shared" si="62"/>
        <v>0</v>
      </c>
      <c r="K47" s="3">
        <f t="shared" si="62"/>
        <v>0</v>
      </c>
      <c r="L47" s="3">
        <f t="shared" si="62"/>
        <v>0</v>
      </c>
      <c r="M47" s="3">
        <f t="shared" si="62"/>
        <v>0</v>
      </c>
      <c r="N47" s="3">
        <f t="shared" si="62"/>
        <v>0</v>
      </c>
      <c r="O47" s="3">
        <f t="shared" si="62"/>
        <v>0</v>
      </c>
      <c r="P47" s="3">
        <f t="shared" si="62"/>
        <v>0</v>
      </c>
      <c r="Q47" s="3">
        <f t="shared" si="62"/>
        <v>0</v>
      </c>
      <c r="R47" s="3">
        <f t="shared" si="62"/>
        <v>0</v>
      </c>
      <c r="S47" s="3">
        <f t="shared" si="62"/>
        <v>0</v>
      </c>
      <c r="T47" s="3">
        <f t="shared" si="62"/>
        <v>0</v>
      </c>
      <c r="U47" s="3">
        <f t="shared" si="62"/>
        <v>0</v>
      </c>
      <c r="V47" s="3">
        <f t="shared" si="62"/>
        <v>0</v>
      </c>
      <c r="W47" s="3">
        <f t="shared" si="62"/>
        <v>0</v>
      </c>
      <c r="X47" s="3">
        <f t="shared" si="62"/>
        <v>0</v>
      </c>
      <c r="Y47" s="3">
        <f t="shared" si="62"/>
        <v>0</v>
      </c>
      <c r="Z47" s="3">
        <f t="shared" si="62"/>
        <v>0</v>
      </c>
      <c r="AA47" s="3">
        <f t="shared" si="62"/>
        <v>0</v>
      </c>
      <c r="AB47" s="3">
        <f t="shared" si="62"/>
        <v>0</v>
      </c>
      <c r="AC47" s="3">
        <f t="shared" si="62"/>
        <v>0</v>
      </c>
      <c r="AD47" s="3">
        <f t="shared" si="62"/>
        <v>0</v>
      </c>
      <c r="AE47" s="3">
        <f t="shared" si="62"/>
        <v>0</v>
      </c>
      <c r="AF47" s="3">
        <f t="shared" si="62"/>
        <v>0</v>
      </c>
      <c r="AG47" s="3">
        <f t="shared" si="62"/>
        <v>0</v>
      </c>
      <c r="AH47" s="3">
        <f t="shared" si="62"/>
        <v>0</v>
      </c>
      <c r="AI47" s="3">
        <f t="shared" si="62"/>
        <v>0</v>
      </c>
      <c r="AJ47" s="3">
        <f t="shared" si="62"/>
        <v>0</v>
      </c>
      <c r="AK47" s="3">
        <f t="shared" si="62"/>
        <v>0</v>
      </c>
      <c r="AL47" s="3">
        <f t="shared" si="62"/>
        <v>0</v>
      </c>
      <c r="AM47" s="3">
        <f t="shared" si="62"/>
        <v>0</v>
      </c>
      <c r="AN47" s="3">
        <f t="shared" si="62"/>
        <v>0</v>
      </c>
      <c r="AO47" s="3">
        <f t="shared" si="62"/>
        <v>0</v>
      </c>
      <c r="AP47" s="3">
        <f t="shared" si="62"/>
        <v>0</v>
      </c>
      <c r="AQ47" s="3">
        <f t="shared" si="62"/>
        <v>0</v>
      </c>
      <c r="AR47" s="3">
        <f t="shared" si="62"/>
        <v>0</v>
      </c>
      <c r="AS47" s="3">
        <f t="shared" si="62"/>
        <v>0</v>
      </c>
      <c r="AT47" s="3">
        <f t="shared" si="62"/>
        <v>0</v>
      </c>
      <c r="AU47" s="3">
        <f t="shared" si="62"/>
        <v>0</v>
      </c>
      <c r="AV47" s="3">
        <f t="shared" si="62"/>
        <v>0</v>
      </c>
      <c r="AW47" s="3">
        <f t="shared" si="62"/>
        <v>0</v>
      </c>
      <c r="AX47" s="3">
        <f t="shared" si="62"/>
        <v>0</v>
      </c>
      <c r="AY47" s="3">
        <f t="shared" si="62"/>
        <v>0</v>
      </c>
      <c r="AZ47" s="3">
        <f t="shared" si="62"/>
        <v>0</v>
      </c>
      <c r="BA47" s="3">
        <f t="shared" si="62"/>
        <v>0</v>
      </c>
      <c r="BB47" s="3">
        <f t="shared" si="62"/>
        <v>0</v>
      </c>
      <c r="BC47" s="3">
        <f t="shared" si="62"/>
        <v>0</v>
      </c>
      <c r="BD47" s="3">
        <f t="shared" si="62"/>
        <v>0</v>
      </c>
      <c r="BE47" s="3">
        <f t="shared" si="62"/>
        <v>0</v>
      </c>
      <c r="BF47" s="3">
        <f t="shared" si="62"/>
        <v>0</v>
      </c>
      <c r="BG47" s="3">
        <f t="shared" si="62"/>
        <v>0</v>
      </c>
      <c r="BH47" s="3">
        <f t="shared" si="62"/>
        <v>0</v>
      </c>
      <c r="BI47" s="3">
        <f t="shared" si="62"/>
        <v>0</v>
      </c>
      <c r="BJ47" s="3">
        <f t="shared" si="62"/>
        <v>0</v>
      </c>
      <c r="BK47" s="3">
        <f t="shared" si="62"/>
        <v>0</v>
      </c>
      <c r="BL47" s="3">
        <f t="shared" si="62"/>
        <v>0</v>
      </c>
      <c r="BM47" s="3">
        <f t="shared" si="62"/>
        <v>0</v>
      </c>
      <c r="BN47" s="3">
        <f t="shared" si="62"/>
        <v>0</v>
      </c>
      <c r="BO47" s="3">
        <f>ROUND((+BO41*BO44),0)</f>
        <v>0</v>
      </c>
      <c r="BP47" s="3">
        <f t="shared" ref="BP47:DV48" si="63">ROUND((+BP41*BP44),0)</f>
        <v>0</v>
      </c>
      <c r="BQ47" s="3">
        <f t="shared" si="63"/>
        <v>0</v>
      </c>
      <c r="BR47" s="3">
        <f t="shared" si="63"/>
        <v>0</v>
      </c>
      <c r="BS47" s="3">
        <f t="shared" si="63"/>
        <v>0</v>
      </c>
      <c r="BT47" s="3">
        <f t="shared" si="63"/>
        <v>0</v>
      </c>
      <c r="BU47" s="3">
        <f t="shared" si="63"/>
        <v>0</v>
      </c>
      <c r="BV47" s="3">
        <f t="shared" si="63"/>
        <v>0</v>
      </c>
      <c r="BW47" s="3">
        <f t="shared" si="63"/>
        <v>0</v>
      </c>
      <c r="BX47" s="3">
        <f t="shared" si="63"/>
        <v>0</v>
      </c>
      <c r="BY47" s="3">
        <f t="shared" si="63"/>
        <v>0</v>
      </c>
      <c r="BZ47" s="3">
        <f t="shared" si="63"/>
        <v>0</v>
      </c>
      <c r="CA47" s="3">
        <f t="shared" si="63"/>
        <v>0</v>
      </c>
      <c r="CB47" s="3">
        <f t="shared" si="63"/>
        <v>0</v>
      </c>
      <c r="CC47" s="3">
        <f t="shared" si="63"/>
        <v>0</v>
      </c>
      <c r="CD47" s="3">
        <f t="shared" si="63"/>
        <v>0</v>
      </c>
      <c r="CE47" s="3">
        <f t="shared" si="63"/>
        <v>0</v>
      </c>
      <c r="CF47" s="3">
        <f t="shared" si="63"/>
        <v>0</v>
      </c>
      <c r="CG47" s="3">
        <f t="shared" si="63"/>
        <v>0</v>
      </c>
      <c r="CH47" s="3">
        <f t="shared" si="63"/>
        <v>0</v>
      </c>
      <c r="CI47" s="3">
        <f t="shared" si="63"/>
        <v>0</v>
      </c>
      <c r="CJ47" s="3">
        <f t="shared" si="63"/>
        <v>0</v>
      </c>
      <c r="CK47" s="3">
        <f t="shared" si="63"/>
        <v>0</v>
      </c>
      <c r="CL47" s="3">
        <f t="shared" si="63"/>
        <v>0</v>
      </c>
      <c r="CM47" s="3">
        <f t="shared" si="63"/>
        <v>0</v>
      </c>
      <c r="CN47" s="3">
        <f t="shared" si="63"/>
        <v>0</v>
      </c>
      <c r="CO47" s="3">
        <f t="shared" si="63"/>
        <v>0</v>
      </c>
      <c r="CP47" s="3">
        <f t="shared" si="63"/>
        <v>0</v>
      </c>
      <c r="CQ47" s="3">
        <f t="shared" si="63"/>
        <v>0</v>
      </c>
      <c r="CR47" s="3">
        <f t="shared" si="63"/>
        <v>0</v>
      </c>
      <c r="CS47" s="3">
        <f t="shared" si="63"/>
        <v>0</v>
      </c>
      <c r="CT47" s="3">
        <f t="shared" si="63"/>
        <v>0</v>
      </c>
      <c r="CU47" s="3">
        <f t="shared" si="63"/>
        <v>0</v>
      </c>
      <c r="CV47" s="3">
        <f t="shared" si="63"/>
        <v>0</v>
      </c>
      <c r="CW47" s="3">
        <f t="shared" si="63"/>
        <v>0</v>
      </c>
      <c r="CX47" s="3">
        <f t="shared" si="63"/>
        <v>0</v>
      </c>
      <c r="CY47" s="3">
        <f t="shared" si="63"/>
        <v>0</v>
      </c>
      <c r="CZ47" s="3">
        <f t="shared" si="63"/>
        <v>0</v>
      </c>
      <c r="DA47" s="3">
        <f t="shared" si="63"/>
        <v>0</v>
      </c>
      <c r="DB47" s="3">
        <f t="shared" si="63"/>
        <v>0</v>
      </c>
      <c r="DC47" s="3">
        <f t="shared" si="63"/>
        <v>0</v>
      </c>
      <c r="DD47" s="3">
        <f t="shared" si="63"/>
        <v>0</v>
      </c>
      <c r="DE47" s="3">
        <f t="shared" si="63"/>
        <v>0</v>
      </c>
      <c r="DF47" s="3">
        <f t="shared" si="63"/>
        <v>0</v>
      </c>
      <c r="DG47" s="3">
        <f t="shared" si="63"/>
        <v>0</v>
      </c>
      <c r="DH47" s="3">
        <f t="shared" si="63"/>
        <v>0</v>
      </c>
      <c r="DI47" s="3">
        <f t="shared" si="63"/>
        <v>0</v>
      </c>
      <c r="DJ47" s="3">
        <f t="shared" si="63"/>
        <v>0</v>
      </c>
      <c r="DK47" s="3">
        <f t="shared" si="63"/>
        <v>0</v>
      </c>
      <c r="DL47" s="3">
        <f t="shared" si="63"/>
        <v>0</v>
      </c>
      <c r="DM47" s="3">
        <f t="shared" si="63"/>
        <v>0</v>
      </c>
      <c r="DN47" s="3">
        <f t="shared" si="63"/>
        <v>0</v>
      </c>
      <c r="DO47" s="3">
        <f t="shared" si="63"/>
        <v>0</v>
      </c>
      <c r="DP47" s="3">
        <f t="shared" si="63"/>
        <v>0</v>
      </c>
      <c r="DQ47" s="3">
        <f t="shared" si="63"/>
        <v>0</v>
      </c>
      <c r="DR47" s="3">
        <f t="shared" si="63"/>
        <v>0</v>
      </c>
      <c r="DS47" s="3">
        <f t="shared" si="63"/>
        <v>0</v>
      </c>
      <c r="DT47" s="3">
        <f t="shared" si="63"/>
        <v>0</v>
      </c>
      <c r="DU47" s="3">
        <f t="shared" si="63"/>
        <v>0</v>
      </c>
      <c r="DV47" s="3">
        <f t="shared" si="63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ROUND((+G42*G45),0)</f>
        <v>81253</v>
      </c>
      <c r="H48" s="12">
        <f t="shared" si="62"/>
        <v>90637</v>
      </c>
      <c r="I48" s="12">
        <f t="shared" si="62"/>
        <v>100002</v>
      </c>
      <c r="J48" s="12">
        <f t="shared" si="62"/>
        <v>109351</v>
      </c>
      <c r="K48" s="12">
        <f t="shared" si="62"/>
        <v>118681</v>
      </c>
      <c r="L48" s="12">
        <f t="shared" si="62"/>
        <v>127995</v>
      </c>
      <c r="M48" s="12">
        <f t="shared" si="62"/>
        <v>137290</v>
      </c>
      <c r="N48" s="12">
        <f t="shared" si="62"/>
        <v>146569</v>
      </c>
      <c r="O48" s="12">
        <f t="shared" si="62"/>
        <v>155830</v>
      </c>
      <c r="P48" s="12">
        <f t="shared" si="62"/>
        <v>165073</v>
      </c>
      <c r="Q48" s="12">
        <f t="shared" si="62"/>
        <v>174299</v>
      </c>
      <c r="R48" s="12">
        <f t="shared" si="62"/>
        <v>183505</v>
      </c>
      <c r="S48" s="12">
        <f t="shared" si="62"/>
        <v>209686</v>
      </c>
      <c r="T48" s="12">
        <f t="shared" si="62"/>
        <v>219147</v>
      </c>
      <c r="U48" s="12">
        <f t="shared" si="62"/>
        <v>228590</v>
      </c>
      <c r="V48" s="12">
        <f t="shared" si="62"/>
        <v>238015</v>
      </c>
      <c r="W48" s="12">
        <f t="shared" si="62"/>
        <v>247422</v>
      </c>
      <c r="X48" s="12">
        <f t="shared" si="62"/>
        <v>256810</v>
      </c>
      <c r="Y48" s="12">
        <f t="shared" si="62"/>
        <v>266182</v>
      </c>
      <c r="Z48" s="12">
        <f t="shared" si="62"/>
        <v>275535</v>
      </c>
      <c r="AA48" s="12">
        <f t="shared" si="62"/>
        <v>284869</v>
      </c>
      <c r="AB48" s="12">
        <f t="shared" si="62"/>
        <v>294186</v>
      </c>
      <c r="AC48" s="12">
        <f t="shared" si="62"/>
        <v>303486</v>
      </c>
      <c r="AD48" s="12">
        <f t="shared" si="62"/>
        <v>312768</v>
      </c>
      <c r="AE48" s="12">
        <f t="shared" si="62"/>
        <v>339008</v>
      </c>
      <c r="AF48" s="12">
        <f t="shared" si="62"/>
        <v>348549</v>
      </c>
      <c r="AG48" s="12">
        <f t="shared" si="62"/>
        <v>358071</v>
      </c>
      <c r="AH48" s="12">
        <f t="shared" si="62"/>
        <v>367576</v>
      </c>
      <c r="AI48" s="12">
        <f t="shared" si="62"/>
        <v>377062</v>
      </c>
      <c r="AJ48" s="12">
        <f t="shared" si="62"/>
        <v>386528</v>
      </c>
      <c r="AK48" s="12">
        <f t="shared" si="62"/>
        <v>395977</v>
      </c>
      <c r="AL48" s="12">
        <f t="shared" si="62"/>
        <v>405406</v>
      </c>
      <c r="AM48" s="12">
        <f t="shared" si="62"/>
        <v>414818</v>
      </c>
      <c r="AN48" s="12">
        <f t="shared" si="62"/>
        <v>424211</v>
      </c>
      <c r="AO48" s="12">
        <f t="shared" si="62"/>
        <v>433584</v>
      </c>
      <c r="AP48" s="12">
        <f t="shared" si="62"/>
        <v>442945</v>
      </c>
      <c r="AQ48" s="12">
        <f t="shared" si="62"/>
        <v>469247</v>
      </c>
      <c r="AR48" s="12">
        <f t="shared" si="62"/>
        <v>478872</v>
      </c>
      <c r="AS48" s="12">
        <f t="shared" si="62"/>
        <v>488476</v>
      </c>
      <c r="AT48" s="12">
        <f t="shared" si="62"/>
        <v>498062</v>
      </c>
      <c r="AU48" s="12">
        <f t="shared" si="62"/>
        <v>507628</v>
      </c>
      <c r="AV48" s="12">
        <f t="shared" si="62"/>
        <v>517176</v>
      </c>
      <c r="AW48" s="12">
        <f t="shared" si="62"/>
        <v>526703</v>
      </c>
      <c r="AX48" s="12">
        <f t="shared" si="62"/>
        <v>536212</v>
      </c>
      <c r="AY48" s="12">
        <f t="shared" si="62"/>
        <v>545703</v>
      </c>
      <c r="AZ48" s="12">
        <f t="shared" si="62"/>
        <v>555174</v>
      </c>
      <c r="BA48" s="12">
        <f t="shared" si="62"/>
        <v>564626</v>
      </c>
      <c r="BB48" s="12">
        <f t="shared" si="62"/>
        <v>574060</v>
      </c>
      <c r="BC48" s="12">
        <f t="shared" si="62"/>
        <v>599045</v>
      </c>
      <c r="BD48" s="12">
        <f t="shared" si="62"/>
        <v>604918</v>
      </c>
      <c r="BE48" s="12">
        <f t="shared" si="62"/>
        <v>610777</v>
      </c>
      <c r="BF48" s="12">
        <f t="shared" si="62"/>
        <v>616624</v>
      </c>
      <c r="BG48" s="12">
        <f t="shared" si="62"/>
        <v>622460</v>
      </c>
      <c r="BH48" s="12">
        <f t="shared" si="62"/>
        <v>628281</v>
      </c>
      <c r="BI48" s="12">
        <f t="shared" si="62"/>
        <v>634091</v>
      </c>
      <c r="BJ48" s="12">
        <f t="shared" si="62"/>
        <v>639887</v>
      </c>
      <c r="BK48" s="12">
        <f t="shared" si="62"/>
        <v>645671</v>
      </c>
      <c r="BL48" s="12">
        <f t="shared" si="62"/>
        <v>651443</v>
      </c>
      <c r="BM48" s="12">
        <f t="shared" si="62"/>
        <v>657201</v>
      </c>
      <c r="BN48" s="12">
        <f t="shared" si="62"/>
        <v>662949</v>
      </c>
      <c r="BO48" s="12">
        <f>ROUND((+BO42*BO45),0)</f>
        <v>678623</v>
      </c>
      <c r="BP48" s="12">
        <f t="shared" si="63"/>
        <v>684481</v>
      </c>
      <c r="BQ48" s="12">
        <f t="shared" si="63"/>
        <v>690326</v>
      </c>
      <c r="BR48" s="12">
        <f t="shared" si="63"/>
        <v>696159</v>
      </c>
      <c r="BS48" s="12">
        <f t="shared" si="63"/>
        <v>701979</v>
      </c>
      <c r="BT48" s="12">
        <f t="shared" si="63"/>
        <v>707787</v>
      </c>
      <c r="BU48" s="12">
        <f t="shared" si="63"/>
        <v>713580</v>
      </c>
      <c r="BV48" s="12">
        <f t="shared" si="63"/>
        <v>719361</v>
      </c>
      <c r="BW48" s="12">
        <f t="shared" si="63"/>
        <v>725130</v>
      </c>
      <c r="BX48" s="12">
        <f t="shared" si="63"/>
        <v>730884</v>
      </c>
      <c r="BY48" s="12">
        <f t="shared" si="63"/>
        <v>736627</v>
      </c>
      <c r="BZ48" s="12">
        <f t="shared" si="63"/>
        <v>742353</v>
      </c>
      <c r="CA48" s="12">
        <f t="shared" si="63"/>
        <v>757879</v>
      </c>
      <c r="CB48" s="12">
        <f t="shared" si="63"/>
        <v>763724</v>
      </c>
      <c r="CC48" s="12">
        <f t="shared" si="63"/>
        <v>769554</v>
      </c>
      <c r="CD48" s="12">
        <f t="shared" si="63"/>
        <v>775373</v>
      </c>
      <c r="CE48" s="12">
        <f t="shared" si="63"/>
        <v>781178</v>
      </c>
      <c r="CF48" s="12">
        <f t="shared" si="63"/>
        <v>786970</v>
      </c>
      <c r="CG48" s="12">
        <f t="shared" si="63"/>
        <v>792748</v>
      </c>
      <c r="CH48" s="12">
        <f t="shared" si="63"/>
        <v>798514</v>
      </c>
      <c r="CI48" s="12">
        <f t="shared" si="63"/>
        <v>804266</v>
      </c>
      <c r="CJ48" s="12">
        <f t="shared" si="63"/>
        <v>810006</v>
      </c>
      <c r="CK48" s="12">
        <f t="shared" si="63"/>
        <v>815731</v>
      </c>
      <c r="CL48" s="12">
        <f t="shared" si="63"/>
        <v>821448</v>
      </c>
      <c r="CM48" s="12">
        <f t="shared" si="63"/>
        <v>836814</v>
      </c>
      <c r="CN48" s="12">
        <f t="shared" si="63"/>
        <v>842644</v>
      </c>
      <c r="CO48" s="12">
        <f t="shared" si="63"/>
        <v>848460</v>
      </c>
      <c r="CP48" s="12">
        <f t="shared" si="63"/>
        <v>854263</v>
      </c>
      <c r="CQ48" s="12">
        <f t="shared" si="63"/>
        <v>860052</v>
      </c>
      <c r="CR48" s="12">
        <f t="shared" si="63"/>
        <v>865828</v>
      </c>
      <c r="CS48" s="12">
        <f t="shared" si="63"/>
        <v>871592</v>
      </c>
      <c r="CT48" s="12">
        <f t="shared" si="63"/>
        <v>877341</v>
      </c>
      <c r="CU48" s="12">
        <f t="shared" si="63"/>
        <v>883077</v>
      </c>
      <c r="CV48" s="12">
        <f t="shared" si="63"/>
        <v>888799</v>
      </c>
      <c r="CW48" s="12">
        <f t="shared" si="63"/>
        <v>894509</v>
      </c>
      <c r="CX48" s="12">
        <f t="shared" si="63"/>
        <v>900201</v>
      </c>
      <c r="CY48" s="12">
        <f t="shared" si="63"/>
        <v>915809</v>
      </c>
      <c r="CZ48" s="12">
        <f t="shared" si="63"/>
        <v>922777</v>
      </c>
      <c r="DA48" s="12">
        <f t="shared" si="63"/>
        <v>929727</v>
      </c>
      <c r="DB48" s="12">
        <f t="shared" si="63"/>
        <v>936661</v>
      </c>
      <c r="DC48" s="12">
        <f t="shared" si="63"/>
        <v>943580</v>
      </c>
      <c r="DD48" s="12">
        <f t="shared" si="63"/>
        <v>950481</v>
      </c>
      <c r="DE48" s="12">
        <f t="shared" si="63"/>
        <v>957368</v>
      </c>
      <c r="DF48" s="12">
        <f t="shared" si="63"/>
        <v>964238</v>
      </c>
      <c r="DG48" s="12">
        <f t="shared" si="63"/>
        <v>971092</v>
      </c>
      <c r="DH48" s="12">
        <f t="shared" si="63"/>
        <v>977931</v>
      </c>
      <c r="DI48" s="12">
        <f t="shared" si="63"/>
        <v>984752</v>
      </c>
      <c r="DJ48" s="12">
        <f t="shared" si="63"/>
        <v>991554</v>
      </c>
      <c r="DK48" s="12">
        <f t="shared" si="63"/>
        <v>1009693</v>
      </c>
      <c r="DL48" s="12">
        <f t="shared" si="63"/>
        <v>1016597</v>
      </c>
      <c r="DM48" s="12">
        <f t="shared" si="63"/>
        <v>1023486</v>
      </c>
      <c r="DN48" s="12">
        <f t="shared" si="63"/>
        <v>1030358</v>
      </c>
      <c r="DO48" s="12">
        <f t="shared" si="63"/>
        <v>1037213</v>
      </c>
      <c r="DP48" s="12">
        <f t="shared" si="63"/>
        <v>1044053</v>
      </c>
      <c r="DQ48" s="12">
        <f t="shared" si="63"/>
        <v>1050876</v>
      </c>
      <c r="DR48" s="12">
        <f t="shared" si="63"/>
        <v>1057683</v>
      </c>
      <c r="DS48" s="12">
        <f t="shared" si="63"/>
        <v>1064473</v>
      </c>
      <c r="DT48" s="12">
        <f t="shared" si="63"/>
        <v>1071248</v>
      </c>
      <c r="DU48" s="12">
        <f t="shared" si="63"/>
        <v>1078005</v>
      </c>
      <c r="DV48" s="12">
        <f t="shared" si="63"/>
        <v>1084743</v>
      </c>
      <c r="DW48" s="12">
        <f>SUM(G48:DV48)</f>
        <v>75698861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81253</v>
      </c>
      <c r="H49" s="38">
        <f t="shared" ref="H49:BN49" si="64">H47+H48</f>
        <v>90637</v>
      </c>
      <c r="I49" s="38">
        <f t="shared" si="64"/>
        <v>100002</v>
      </c>
      <c r="J49" s="38">
        <f t="shared" si="64"/>
        <v>109351</v>
      </c>
      <c r="K49" s="38">
        <f t="shared" si="64"/>
        <v>118681</v>
      </c>
      <c r="L49" s="38">
        <f t="shared" si="64"/>
        <v>127995</v>
      </c>
      <c r="M49" s="38">
        <f t="shared" si="64"/>
        <v>137290</v>
      </c>
      <c r="N49" s="38">
        <f t="shared" si="64"/>
        <v>146569</v>
      </c>
      <c r="O49" s="38">
        <f t="shared" si="64"/>
        <v>155830</v>
      </c>
      <c r="P49" s="38">
        <f t="shared" si="64"/>
        <v>165073</v>
      </c>
      <c r="Q49" s="38">
        <f t="shared" si="64"/>
        <v>174299</v>
      </c>
      <c r="R49" s="38">
        <f t="shared" si="64"/>
        <v>183505</v>
      </c>
      <c r="S49" s="38">
        <f t="shared" si="64"/>
        <v>209686</v>
      </c>
      <c r="T49" s="38">
        <f t="shared" si="64"/>
        <v>219147</v>
      </c>
      <c r="U49" s="38">
        <f t="shared" si="64"/>
        <v>228590</v>
      </c>
      <c r="V49" s="38">
        <f t="shared" si="64"/>
        <v>238015</v>
      </c>
      <c r="W49" s="38">
        <f t="shared" si="64"/>
        <v>247422</v>
      </c>
      <c r="X49" s="38">
        <f t="shared" si="64"/>
        <v>256810</v>
      </c>
      <c r="Y49" s="38">
        <f t="shared" si="64"/>
        <v>266182</v>
      </c>
      <c r="Z49" s="38">
        <f t="shared" si="64"/>
        <v>275535</v>
      </c>
      <c r="AA49" s="38">
        <f t="shared" si="64"/>
        <v>284869</v>
      </c>
      <c r="AB49" s="38">
        <f t="shared" si="64"/>
        <v>294186</v>
      </c>
      <c r="AC49" s="38">
        <f t="shared" si="64"/>
        <v>303486</v>
      </c>
      <c r="AD49" s="38">
        <f t="shared" si="64"/>
        <v>312768</v>
      </c>
      <c r="AE49" s="38">
        <f t="shared" si="64"/>
        <v>339008</v>
      </c>
      <c r="AF49" s="38">
        <f t="shared" si="64"/>
        <v>348549</v>
      </c>
      <c r="AG49" s="38">
        <f t="shared" si="64"/>
        <v>358071</v>
      </c>
      <c r="AH49" s="38">
        <f t="shared" si="64"/>
        <v>367576</v>
      </c>
      <c r="AI49" s="38">
        <f t="shared" si="64"/>
        <v>377062</v>
      </c>
      <c r="AJ49" s="38">
        <f t="shared" si="64"/>
        <v>386528</v>
      </c>
      <c r="AK49" s="38">
        <f t="shared" si="64"/>
        <v>395977</v>
      </c>
      <c r="AL49" s="38">
        <f t="shared" si="64"/>
        <v>405406</v>
      </c>
      <c r="AM49" s="38">
        <f t="shared" si="64"/>
        <v>414818</v>
      </c>
      <c r="AN49" s="38">
        <f t="shared" si="64"/>
        <v>424211</v>
      </c>
      <c r="AO49" s="38">
        <f t="shared" si="64"/>
        <v>433584</v>
      </c>
      <c r="AP49" s="38">
        <f t="shared" si="64"/>
        <v>442945</v>
      </c>
      <c r="AQ49" s="38">
        <f t="shared" si="64"/>
        <v>469247</v>
      </c>
      <c r="AR49" s="38">
        <f t="shared" si="64"/>
        <v>478872</v>
      </c>
      <c r="AS49" s="38">
        <f t="shared" si="64"/>
        <v>488476</v>
      </c>
      <c r="AT49" s="38">
        <f t="shared" si="64"/>
        <v>498062</v>
      </c>
      <c r="AU49" s="38">
        <f t="shared" si="64"/>
        <v>507628</v>
      </c>
      <c r="AV49" s="38">
        <f t="shared" si="64"/>
        <v>517176</v>
      </c>
      <c r="AW49" s="38">
        <f t="shared" si="64"/>
        <v>526703</v>
      </c>
      <c r="AX49" s="38">
        <f t="shared" si="64"/>
        <v>536212</v>
      </c>
      <c r="AY49" s="38">
        <f t="shared" si="64"/>
        <v>545703</v>
      </c>
      <c r="AZ49" s="38">
        <f t="shared" si="64"/>
        <v>555174</v>
      </c>
      <c r="BA49" s="38">
        <f t="shared" si="64"/>
        <v>564626</v>
      </c>
      <c r="BB49" s="38">
        <f t="shared" si="64"/>
        <v>574060</v>
      </c>
      <c r="BC49" s="38">
        <f t="shared" si="64"/>
        <v>599045</v>
      </c>
      <c r="BD49" s="38">
        <f t="shared" si="64"/>
        <v>604918</v>
      </c>
      <c r="BE49" s="38">
        <f t="shared" si="64"/>
        <v>610777</v>
      </c>
      <c r="BF49" s="38">
        <f t="shared" si="64"/>
        <v>616624</v>
      </c>
      <c r="BG49" s="38">
        <f t="shared" si="64"/>
        <v>622460</v>
      </c>
      <c r="BH49" s="38">
        <f t="shared" si="64"/>
        <v>628281</v>
      </c>
      <c r="BI49" s="38">
        <f t="shared" si="64"/>
        <v>634091</v>
      </c>
      <c r="BJ49" s="38">
        <f t="shared" si="64"/>
        <v>639887</v>
      </c>
      <c r="BK49" s="38">
        <f t="shared" si="64"/>
        <v>645671</v>
      </c>
      <c r="BL49" s="38">
        <f t="shared" si="64"/>
        <v>651443</v>
      </c>
      <c r="BM49" s="38">
        <f t="shared" si="64"/>
        <v>657201</v>
      </c>
      <c r="BN49" s="38">
        <f t="shared" si="64"/>
        <v>662949</v>
      </c>
      <c r="BO49" s="38">
        <f>BO47+BO48</f>
        <v>678623</v>
      </c>
      <c r="BP49" s="38">
        <f t="shared" ref="BP49:DV49" si="65">BP47+BP48</f>
        <v>684481</v>
      </c>
      <c r="BQ49" s="38">
        <f t="shared" si="65"/>
        <v>690326</v>
      </c>
      <c r="BR49" s="38">
        <f t="shared" si="65"/>
        <v>696159</v>
      </c>
      <c r="BS49" s="38">
        <f t="shared" si="65"/>
        <v>701979</v>
      </c>
      <c r="BT49" s="38">
        <f t="shared" si="65"/>
        <v>707787</v>
      </c>
      <c r="BU49" s="38">
        <f t="shared" si="65"/>
        <v>713580</v>
      </c>
      <c r="BV49" s="38">
        <f t="shared" si="65"/>
        <v>719361</v>
      </c>
      <c r="BW49" s="38">
        <f t="shared" si="65"/>
        <v>725130</v>
      </c>
      <c r="BX49" s="38">
        <f t="shared" si="65"/>
        <v>730884</v>
      </c>
      <c r="BY49" s="38">
        <f t="shared" si="65"/>
        <v>736627</v>
      </c>
      <c r="BZ49" s="38">
        <f t="shared" si="65"/>
        <v>742353</v>
      </c>
      <c r="CA49" s="38">
        <f t="shared" si="65"/>
        <v>757879</v>
      </c>
      <c r="CB49" s="38">
        <f t="shared" si="65"/>
        <v>763724</v>
      </c>
      <c r="CC49" s="38">
        <f t="shared" si="65"/>
        <v>769554</v>
      </c>
      <c r="CD49" s="38">
        <f t="shared" si="65"/>
        <v>775373</v>
      </c>
      <c r="CE49" s="38">
        <f t="shared" si="65"/>
        <v>781178</v>
      </c>
      <c r="CF49" s="38">
        <f t="shared" si="65"/>
        <v>786970</v>
      </c>
      <c r="CG49" s="38">
        <f t="shared" si="65"/>
        <v>792748</v>
      </c>
      <c r="CH49" s="38">
        <f t="shared" si="65"/>
        <v>798514</v>
      </c>
      <c r="CI49" s="38">
        <f t="shared" si="65"/>
        <v>804266</v>
      </c>
      <c r="CJ49" s="38">
        <f t="shared" si="65"/>
        <v>810006</v>
      </c>
      <c r="CK49" s="38">
        <f t="shared" si="65"/>
        <v>815731</v>
      </c>
      <c r="CL49" s="38">
        <f t="shared" si="65"/>
        <v>821448</v>
      </c>
      <c r="CM49" s="38">
        <f t="shared" si="65"/>
        <v>836814</v>
      </c>
      <c r="CN49" s="38">
        <f t="shared" si="65"/>
        <v>842644</v>
      </c>
      <c r="CO49" s="38">
        <f t="shared" si="65"/>
        <v>848460</v>
      </c>
      <c r="CP49" s="38">
        <f t="shared" si="65"/>
        <v>854263</v>
      </c>
      <c r="CQ49" s="38">
        <f t="shared" si="65"/>
        <v>860052</v>
      </c>
      <c r="CR49" s="38">
        <f t="shared" si="65"/>
        <v>865828</v>
      </c>
      <c r="CS49" s="38">
        <f t="shared" si="65"/>
        <v>871592</v>
      </c>
      <c r="CT49" s="38">
        <f t="shared" si="65"/>
        <v>877341</v>
      </c>
      <c r="CU49" s="38">
        <f t="shared" si="65"/>
        <v>883077</v>
      </c>
      <c r="CV49" s="38">
        <f t="shared" si="65"/>
        <v>888799</v>
      </c>
      <c r="CW49" s="38">
        <f t="shared" si="65"/>
        <v>894509</v>
      </c>
      <c r="CX49" s="38">
        <f t="shared" si="65"/>
        <v>900201</v>
      </c>
      <c r="CY49" s="38">
        <f t="shared" si="65"/>
        <v>915809</v>
      </c>
      <c r="CZ49" s="38">
        <f t="shared" si="65"/>
        <v>922777</v>
      </c>
      <c r="DA49" s="38">
        <f t="shared" si="65"/>
        <v>929727</v>
      </c>
      <c r="DB49" s="38">
        <f t="shared" si="65"/>
        <v>936661</v>
      </c>
      <c r="DC49" s="38">
        <f t="shared" si="65"/>
        <v>943580</v>
      </c>
      <c r="DD49" s="38">
        <f t="shared" si="65"/>
        <v>950481</v>
      </c>
      <c r="DE49" s="38">
        <f t="shared" si="65"/>
        <v>957368</v>
      </c>
      <c r="DF49" s="38">
        <f t="shared" si="65"/>
        <v>964238</v>
      </c>
      <c r="DG49" s="38">
        <f t="shared" si="65"/>
        <v>971092</v>
      </c>
      <c r="DH49" s="38">
        <f t="shared" si="65"/>
        <v>977931</v>
      </c>
      <c r="DI49" s="38">
        <f t="shared" si="65"/>
        <v>984752</v>
      </c>
      <c r="DJ49" s="38">
        <f t="shared" si="65"/>
        <v>991554</v>
      </c>
      <c r="DK49" s="38">
        <f t="shared" si="65"/>
        <v>1009693</v>
      </c>
      <c r="DL49" s="38">
        <f t="shared" si="65"/>
        <v>1016597</v>
      </c>
      <c r="DM49" s="38">
        <f t="shared" si="65"/>
        <v>1023486</v>
      </c>
      <c r="DN49" s="38">
        <f t="shared" si="65"/>
        <v>1030358</v>
      </c>
      <c r="DO49" s="38">
        <f t="shared" si="65"/>
        <v>1037213</v>
      </c>
      <c r="DP49" s="38">
        <f t="shared" si="65"/>
        <v>1044053</v>
      </c>
      <c r="DQ49" s="38">
        <f t="shared" si="65"/>
        <v>1050876</v>
      </c>
      <c r="DR49" s="38">
        <f t="shared" si="65"/>
        <v>1057683</v>
      </c>
      <c r="DS49" s="38">
        <f t="shared" si="65"/>
        <v>1064473</v>
      </c>
      <c r="DT49" s="38">
        <f t="shared" si="65"/>
        <v>1071248</v>
      </c>
      <c r="DU49" s="38">
        <f t="shared" si="65"/>
        <v>1078005</v>
      </c>
      <c r="DV49" s="38">
        <f t="shared" si="65"/>
        <v>1084743</v>
      </c>
      <c r="DW49" s="15">
        <f>SUM(G49:DV49)</f>
        <v>75698861</v>
      </c>
      <c r="EC49" s="72" t="s">
        <v>211</v>
      </c>
      <c r="ED49" s="3">
        <f>ED48</f>
        <v>0</v>
      </c>
      <c r="EE49" s="31">
        <f t="shared" ref="EE49:EE59" si="66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1590485</v>
      </c>
      <c r="AD50" s="3">
        <f>SUM(S49:AD49)</f>
        <v>3136696</v>
      </c>
      <c r="AP50" s="3">
        <f>SUM(AE49:AP49)</f>
        <v>4693735</v>
      </c>
      <c r="BB50" s="3">
        <f>SUM(AQ49:BB49)</f>
        <v>6261939</v>
      </c>
      <c r="BN50" s="3">
        <f>SUM(BC49:BN49)</f>
        <v>7573347</v>
      </c>
      <c r="BZ50" s="3">
        <f>SUM(BO49:BZ49)</f>
        <v>8527290</v>
      </c>
      <c r="CL50" s="3">
        <f>SUM(CA49:CL49)</f>
        <v>9477391</v>
      </c>
      <c r="CX50" s="3">
        <f>SUM(CM49:CX49)</f>
        <v>10423580</v>
      </c>
      <c r="DJ50" s="3">
        <f>SUM(CY49:DJ49)</f>
        <v>11445970</v>
      </c>
      <c r="DV50" s="3">
        <f>SUM(DK49:DV49)</f>
        <v>12568428</v>
      </c>
      <c r="EC50" s="72" t="s">
        <v>212</v>
      </c>
      <c r="ED50" s="3">
        <f t="shared" ref="ED50:ED59" si="67">ED49</f>
        <v>0</v>
      </c>
      <c r="EE50" s="31">
        <f t="shared" si="66"/>
        <v>2.8333333333333335E-3</v>
      </c>
      <c r="EF50" s="3">
        <f t="shared" ref="EF50:EF59" si="68">ROUND((ED49*EE50),0)</f>
        <v>0</v>
      </c>
      <c r="EG50" s="3">
        <f t="shared" ref="EG50:EG59" si="69">ROUND(+EG49+EF50,0)</f>
        <v>0</v>
      </c>
    </row>
    <row r="51" spans="1:156" x14ac:dyDescent="0.25">
      <c r="A51" s="14" t="s">
        <v>8</v>
      </c>
      <c r="Q51" s="3" t="s">
        <v>55</v>
      </c>
      <c r="R51" s="3">
        <f>SUM(G30:R30)</f>
        <v>1056074</v>
      </c>
      <c r="EC51" s="72" t="s">
        <v>213</v>
      </c>
      <c r="ED51" s="3">
        <f t="shared" si="67"/>
        <v>0</v>
      </c>
      <c r="EE51" s="31">
        <f t="shared" si="66"/>
        <v>2.8333333333333335E-3</v>
      </c>
      <c r="EF51" s="3">
        <f t="shared" si="68"/>
        <v>0</v>
      </c>
      <c r="EG51" s="3">
        <f t="shared" si="69"/>
        <v>0</v>
      </c>
    </row>
    <row r="52" spans="1:156" x14ac:dyDescent="0.25">
      <c r="A52" s="9" t="s">
        <v>36</v>
      </c>
      <c r="B52" s="3" t="s">
        <v>1081</v>
      </c>
      <c r="Q52" s="3" t="s">
        <v>459</v>
      </c>
      <c r="R52" s="3">
        <f>SUM(G33:R34)</f>
        <v>412758.77</v>
      </c>
      <c r="AC52" s="3" t="s">
        <v>55</v>
      </c>
      <c r="AD52" s="3">
        <f>SUM(S30:AD30)</f>
        <v>2013240</v>
      </c>
      <c r="AO52" s="3" t="s">
        <v>55</v>
      </c>
      <c r="AP52" s="3">
        <f>SUM(AE30:AP30)</f>
        <v>2969707</v>
      </c>
      <c r="BA52" s="3" t="s">
        <v>55</v>
      </c>
      <c r="BB52" s="3">
        <f>SUM(AQ30:BB30)</f>
        <v>3925465</v>
      </c>
      <c r="BM52" s="3" t="s">
        <v>55</v>
      </c>
      <c r="BN52" s="3">
        <f>SUM(BC30:BN30)</f>
        <v>4682645</v>
      </c>
      <c r="BY52" s="3" t="s">
        <v>55</v>
      </c>
      <c r="BZ52" s="3">
        <f>SUM(BO30:BZ30)</f>
        <v>5239728</v>
      </c>
      <c r="CK52" s="3" t="s">
        <v>55</v>
      </c>
      <c r="CL52" s="3">
        <f>SUM(CA30:CL30)</f>
        <v>5789038</v>
      </c>
      <c r="CW52" s="3" t="s">
        <v>55</v>
      </c>
      <c r="CX52" s="3">
        <f>SUM(CM30:CX30)</f>
        <v>6330421</v>
      </c>
      <c r="DI52" s="3" t="s">
        <v>55</v>
      </c>
      <c r="DJ52" s="3">
        <f>SUM(CY30:DJ30)</f>
        <v>6919776</v>
      </c>
      <c r="DU52" s="3" t="s">
        <v>55</v>
      </c>
      <c r="DV52" s="3">
        <f>SUM(DK30:DV30)</f>
        <v>7553403</v>
      </c>
      <c r="EC52" s="72" t="s">
        <v>214</v>
      </c>
      <c r="ED52" s="3">
        <f t="shared" si="67"/>
        <v>0</v>
      </c>
      <c r="EE52" s="31">
        <f t="shared" si="66"/>
        <v>2.8333333333333335E-3</v>
      </c>
      <c r="EF52" s="3">
        <f t="shared" si="68"/>
        <v>0</v>
      </c>
      <c r="EG52" s="3">
        <f t="shared" si="69"/>
        <v>0</v>
      </c>
    </row>
    <row r="53" spans="1:156" x14ac:dyDescent="0.25">
      <c r="A53" s="34" t="s">
        <v>37</v>
      </c>
      <c r="B53" s="25" t="s">
        <v>1082</v>
      </c>
      <c r="R53" s="3">
        <f>R50-R51-R52</f>
        <v>121652.22999999998</v>
      </c>
      <c r="AC53" s="3" t="s">
        <v>459</v>
      </c>
      <c r="AD53" s="3">
        <f>SUM(S33:AD34)</f>
        <v>799191.80999999982</v>
      </c>
      <c r="AO53" s="3" t="s">
        <v>459</v>
      </c>
      <c r="AP53" s="3">
        <f>SUM(AE33:AP34)</f>
        <v>1197295.0999999996</v>
      </c>
      <c r="BA53" s="3" t="s">
        <v>459</v>
      </c>
      <c r="BB53" s="3">
        <f>SUM(AQ33:BB34)</f>
        <v>1607421.14</v>
      </c>
      <c r="BM53" s="3" t="s">
        <v>459</v>
      </c>
      <c r="BN53" s="3">
        <f>SUM(BC33:BN34)</f>
        <v>1959489.3599999994</v>
      </c>
      <c r="BY53" s="3" t="s">
        <v>459</v>
      </c>
      <c r="BZ53" s="3">
        <f>SUM(BO33:BZ34)</f>
        <v>2237649.86</v>
      </c>
      <c r="CK53" s="3" t="s">
        <v>459</v>
      </c>
      <c r="CL53" s="3">
        <f>SUM(CA33:CL34)</f>
        <v>2521373.6199999996</v>
      </c>
      <c r="CW53" s="3" t="s">
        <v>459</v>
      </c>
      <c r="CX53" s="3">
        <f>SUM(CM33:CX34)</f>
        <v>2810771.8300000005</v>
      </c>
      <c r="DI53" s="3" t="s">
        <v>459</v>
      </c>
      <c r="DJ53" s="3">
        <f>SUM(CY33:DJ34)</f>
        <v>3130093.5300000007</v>
      </c>
      <c r="DU53" s="3" t="s">
        <v>459</v>
      </c>
      <c r="DV53" s="3">
        <f>SUM(DK33:DV34)</f>
        <v>3483360.2000000007</v>
      </c>
      <c r="EC53" s="72" t="s">
        <v>215</v>
      </c>
      <c r="ED53" s="3">
        <f t="shared" si="67"/>
        <v>0</v>
      </c>
      <c r="EE53" s="31">
        <f t="shared" si="66"/>
        <v>2.8333333333333335E-3</v>
      </c>
      <c r="EF53" s="3">
        <f t="shared" si="68"/>
        <v>0</v>
      </c>
      <c r="EG53" s="3">
        <f t="shared" si="69"/>
        <v>0</v>
      </c>
    </row>
    <row r="54" spans="1:156" x14ac:dyDescent="0.25">
      <c r="A54" s="9" t="s">
        <v>39</v>
      </c>
      <c r="B54" s="3" t="s">
        <v>1070</v>
      </c>
      <c r="AD54" s="3">
        <f>AD50-AD52-AD53</f>
        <v>324264.19000000018</v>
      </c>
      <c r="AP54" s="3">
        <f>AP50-AP52-AP53</f>
        <v>526732.90000000037</v>
      </c>
      <c r="BB54" s="3">
        <f>BB50-BB52-BB53</f>
        <v>729052.8600000001</v>
      </c>
      <c r="BN54" s="3">
        <f>BN50-BN52-BN53</f>
        <v>931212.6400000006</v>
      </c>
      <c r="BZ54" s="3">
        <f>BZ50-BZ52-BZ53</f>
        <v>1049912.1400000001</v>
      </c>
      <c r="CL54" s="3">
        <f>CL50-CL52-CL53</f>
        <v>1166979.3800000004</v>
      </c>
      <c r="CX54" s="3">
        <f>CX50-CX52-CX53</f>
        <v>1282387.1699999995</v>
      </c>
      <c r="DJ54" s="3">
        <f>DJ50-DJ52-DJ53</f>
        <v>1396100.4699999993</v>
      </c>
      <c r="DV54" s="3">
        <f>DV50-DV52-DV53</f>
        <v>1531664.7999999993</v>
      </c>
      <c r="EC54" s="72" t="s">
        <v>216</v>
      </c>
      <c r="ED54" s="3">
        <f t="shared" si="67"/>
        <v>0</v>
      </c>
      <c r="EE54" s="31">
        <f t="shared" si="66"/>
        <v>2.8333333333333335E-3</v>
      </c>
      <c r="EF54" s="3">
        <f t="shared" si="68"/>
        <v>0</v>
      </c>
      <c r="EG54" s="3">
        <f t="shared" si="69"/>
        <v>0</v>
      </c>
    </row>
    <row r="55" spans="1:156" x14ac:dyDescent="0.25">
      <c r="A55" s="9" t="s">
        <v>42</v>
      </c>
      <c r="B55" s="3" t="s">
        <v>1071</v>
      </c>
      <c r="EC55" s="72" t="s">
        <v>217</v>
      </c>
      <c r="ED55" s="3">
        <f t="shared" si="67"/>
        <v>0</v>
      </c>
      <c r="EE55" s="31">
        <f t="shared" si="66"/>
        <v>2.8333333333333335E-3</v>
      </c>
      <c r="EF55" s="3">
        <f t="shared" si="68"/>
        <v>0</v>
      </c>
      <c r="EG55" s="3">
        <f t="shared" si="69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67"/>
        <v>0</v>
      </c>
      <c r="EE56" s="31">
        <f t="shared" si="66"/>
        <v>2.8333333333333335E-3</v>
      </c>
      <c r="EF56" s="3">
        <f t="shared" si="68"/>
        <v>0</v>
      </c>
      <c r="EG56" s="3">
        <f t="shared" si="69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67"/>
        <v>0</v>
      </c>
      <c r="EE57" s="31">
        <f t="shared" si="66"/>
        <v>2.8333333333333335E-3</v>
      </c>
      <c r="EF57" s="3">
        <f t="shared" si="68"/>
        <v>0</v>
      </c>
      <c r="EG57" s="3">
        <f t="shared" si="69"/>
        <v>0</v>
      </c>
    </row>
    <row r="58" spans="1:156" x14ac:dyDescent="0.25">
      <c r="A58" s="32" t="s">
        <v>661</v>
      </c>
      <c r="B58" s="3" t="s">
        <v>40</v>
      </c>
      <c r="G58" s="30"/>
      <c r="BO58" s="30"/>
      <c r="EC58" s="72" t="s">
        <v>220</v>
      </c>
      <c r="ED58" s="3">
        <f t="shared" si="67"/>
        <v>0</v>
      </c>
      <c r="EE58" s="31">
        <f t="shared" si="66"/>
        <v>2.8333333333333335E-3</v>
      </c>
      <c r="EF58" s="3">
        <f t="shared" si="68"/>
        <v>0</v>
      </c>
      <c r="EG58" s="3">
        <f t="shared" si="69"/>
        <v>0</v>
      </c>
    </row>
    <row r="59" spans="1:156" x14ac:dyDescent="0.25">
      <c r="EC59" s="72" t="s">
        <v>221</v>
      </c>
      <c r="ED59" s="3">
        <f t="shared" si="67"/>
        <v>0</v>
      </c>
      <c r="EE59" s="31">
        <f t="shared" si="66"/>
        <v>2.8333333333333335E-3</v>
      </c>
      <c r="EF59" s="3">
        <f t="shared" si="68"/>
        <v>0</v>
      </c>
      <c r="EG59" s="3">
        <f t="shared" si="69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70">EP60</f>
        <v>Oct Y4</v>
      </c>
      <c r="EE60" s="40" t="e">
        <f t="shared" ref="EE60:EE62" si="71">EK60+EQ60+EW60</f>
        <v>#REF!</v>
      </c>
      <c r="EF60" s="31" t="s">
        <v>56</v>
      </c>
      <c r="EG60" s="40">
        <f t="shared" ref="EG60:EH62" si="72">EM60+ES60+EY60</f>
        <v>0</v>
      </c>
      <c r="EH60" s="40">
        <f t="shared" si="72"/>
        <v>0</v>
      </c>
      <c r="EJ60" s="20" t="s">
        <v>350</v>
      </c>
      <c r="EK60" s="40" t="e">
        <f>IF(#REF!="monthly",#REF!/12,0)+EK57</f>
        <v>#REF!</v>
      </c>
      <c r="EL60" s="73">
        <f t="shared" ref="EL60:EL62" si="73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74">EJ60</f>
        <v>Oct Y4</v>
      </c>
      <c r="EQ60" s="40" t="e">
        <f>IF(#REF!="monthly",#REF!/12,0)+EQ57</f>
        <v>#REF!</v>
      </c>
      <c r="ER60" s="73">
        <f t="shared" ref="ER60:ER62" si="75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76">EP60</f>
        <v>Oct Y4</v>
      </c>
      <c r="EW60" s="40" t="e">
        <f>IF(#REF!="monthly",#REF!/12,0)+EW57</f>
        <v>#REF!</v>
      </c>
      <c r="EX60" s="73">
        <f t="shared" ref="EX60:EX62" si="77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70"/>
        <v>Nov Y4</v>
      </c>
      <c r="EE61" s="40" t="e">
        <f t="shared" si="71"/>
        <v>#REF!</v>
      </c>
      <c r="EF61" s="31" t="s">
        <v>56</v>
      </c>
      <c r="EG61" s="40" t="e">
        <f t="shared" si="72"/>
        <v>#REF!</v>
      </c>
      <c r="EH61" s="40" t="e">
        <f t="shared" si="72"/>
        <v>#REF!</v>
      </c>
      <c r="EJ61" s="20" t="s">
        <v>351</v>
      </c>
      <c r="EK61" s="40" t="e">
        <f>IF(#REF!="monthly",#REF!/12,0)+EK60</f>
        <v>#REF!</v>
      </c>
      <c r="EL61" s="73">
        <f t="shared" si="73"/>
        <v>0</v>
      </c>
      <c r="EM61" s="40" t="e">
        <f t="shared" ref="EM61:EM62" si="78">ROUND((EK60*EL61),0)</f>
        <v>#REF!</v>
      </c>
      <c r="EN61" s="40" t="e">
        <f t="shared" ref="EN61:EN62" si="79">ROUND(+EN60+EM61,0)</f>
        <v>#REF!</v>
      </c>
      <c r="EP61" s="20" t="str">
        <f t="shared" si="74"/>
        <v>Nov Y4</v>
      </c>
      <c r="EQ61" s="40" t="e">
        <f>IF(#REF!="monthly",#REF!/12,0)+EQ60</f>
        <v>#REF!</v>
      </c>
      <c r="ER61" s="73">
        <f t="shared" si="75"/>
        <v>0</v>
      </c>
      <c r="ES61" s="40" t="e">
        <f t="shared" ref="ES61:ES62" si="80">ROUND((EQ60*ER61),0)</f>
        <v>#REF!</v>
      </c>
      <c r="ET61" s="40" t="e">
        <f t="shared" ref="ET61:ET62" si="81">ROUND(+ET60+ES61,0)</f>
        <v>#REF!</v>
      </c>
      <c r="EV61" s="20" t="str">
        <f t="shared" si="76"/>
        <v>Nov Y4</v>
      </c>
      <c r="EW61" s="40" t="e">
        <f>IF(#REF!="monthly",#REF!/12,0)+EW60</f>
        <v>#REF!</v>
      </c>
      <c r="EX61" s="73">
        <f t="shared" si="77"/>
        <v>0</v>
      </c>
      <c r="EY61" s="40" t="e">
        <f t="shared" ref="EY61:EY62" si="82">ROUND((EW60*EX61),0)</f>
        <v>#REF!</v>
      </c>
      <c r="EZ61" s="40" t="e">
        <f t="shared" ref="EZ61:EZ62" si="83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70"/>
        <v>Dec Y4</v>
      </c>
      <c r="EE62" s="40" t="e">
        <f t="shared" si="71"/>
        <v>#REF!</v>
      </c>
      <c r="EF62" s="31" t="s">
        <v>56</v>
      </c>
      <c r="EG62" s="40" t="e">
        <f t="shared" si="72"/>
        <v>#REF!</v>
      </c>
      <c r="EH62" s="40" t="e">
        <f t="shared" si="72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73"/>
        <v>0</v>
      </c>
      <c r="EM62" s="40" t="e">
        <f t="shared" si="78"/>
        <v>#REF!</v>
      </c>
      <c r="EN62" s="40" t="e">
        <f t="shared" si="79"/>
        <v>#REF!</v>
      </c>
      <c r="EP62" s="20" t="str">
        <f t="shared" si="74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75"/>
        <v>0</v>
      </c>
      <c r="ES62" s="40" t="e">
        <f t="shared" si="80"/>
        <v>#REF!</v>
      </c>
      <c r="ET62" s="40" t="e">
        <f t="shared" si="81"/>
        <v>#REF!</v>
      </c>
      <c r="EV62" s="20" t="str">
        <f t="shared" si="76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77"/>
        <v>0</v>
      </c>
      <c r="EY62" s="40" t="e">
        <f t="shared" si="82"/>
        <v>#REF!</v>
      </c>
      <c r="EZ62" s="40" t="e">
        <f t="shared" si="83"/>
        <v>#REF!</v>
      </c>
    </row>
    <row r="63" spans="1:156" x14ac:dyDescent="0.25">
      <c r="EC63" s="72" t="s">
        <v>222</v>
      </c>
      <c r="ED63" s="3" t="str">
        <f t="shared" ref="ED63:ED72" si="84">ED62</f>
        <v>Dec Y4</v>
      </c>
      <c r="EE63" s="31">
        <f t="shared" ref="EE63:EE72" si="85">0.034/12</f>
        <v>2.8333333333333335E-3</v>
      </c>
      <c r="EF63" s="3" t="e">
        <f t="shared" ref="EF63:EF72" si="86">ROUND((ED62*EE63),0)</f>
        <v>#VALUE!</v>
      </c>
      <c r="EG63" s="3" t="e">
        <f t="shared" ref="EG63:EG72" si="87">ROUND(+EG62+EF63,0)</f>
        <v>#REF!</v>
      </c>
    </row>
    <row r="64" spans="1:156" x14ac:dyDescent="0.25">
      <c r="EC64" s="72" t="s">
        <v>223</v>
      </c>
      <c r="ED64" s="3" t="str">
        <f t="shared" si="84"/>
        <v>Dec Y4</v>
      </c>
      <c r="EE64" s="31">
        <f t="shared" si="85"/>
        <v>2.8333333333333335E-3</v>
      </c>
      <c r="EF64" s="3" t="e">
        <f t="shared" si="86"/>
        <v>#VALUE!</v>
      </c>
      <c r="EG64" s="3" t="e">
        <f t="shared" si="87"/>
        <v>#REF!</v>
      </c>
    </row>
    <row r="65" spans="133:140" x14ac:dyDescent="0.25">
      <c r="EC65" s="72" t="s">
        <v>224</v>
      </c>
      <c r="ED65" s="3" t="str">
        <f t="shared" si="84"/>
        <v>Dec Y4</v>
      </c>
      <c r="EE65" s="31">
        <f t="shared" si="85"/>
        <v>2.8333333333333335E-3</v>
      </c>
      <c r="EF65" s="3" t="e">
        <f t="shared" si="86"/>
        <v>#VALUE!</v>
      </c>
      <c r="EG65" s="3" t="e">
        <f t="shared" si="87"/>
        <v>#REF!</v>
      </c>
    </row>
    <row r="66" spans="133:140" x14ac:dyDescent="0.25">
      <c r="EC66" s="72" t="s">
        <v>225</v>
      </c>
      <c r="ED66" s="3" t="str">
        <f t="shared" si="84"/>
        <v>Dec Y4</v>
      </c>
      <c r="EE66" s="31">
        <f t="shared" si="85"/>
        <v>2.8333333333333335E-3</v>
      </c>
      <c r="EF66" s="3" t="e">
        <f t="shared" si="86"/>
        <v>#VALUE!</v>
      </c>
      <c r="EG66" s="3" t="e">
        <f t="shared" si="87"/>
        <v>#REF!</v>
      </c>
    </row>
    <row r="67" spans="133:140" x14ac:dyDescent="0.25">
      <c r="EC67" s="72" t="s">
        <v>226</v>
      </c>
      <c r="ED67" s="3" t="str">
        <f t="shared" si="84"/>
        <v>Dec Y4</v>
      </c>
      <c r="EE67" s="31">
        <f t="shared" si="85"/>
        <v>2.8333333333333335E-3</v>
      </c>
      <c r="EF67" s="3" t="e">
        <f t="shared" si="86"/>
        <v>#VALUE!</v>
      </c>
      <c r="EG67" s="3" t="e">
        <f t="shared" si="87"/>
        <v>#REF!</v>
      </c>
    </row>
    <row r="68" spans="133:140" x14ac:dyDescent="0.25">
      <c r="EC68" s="72" t="s">
        <v>227</v>
      </c>
      <c r="ED68" s="3" t="str">
        <f t="shared" si="84"/>
        <v>Dec Y4</v>
      </c>
      <c r="EE68" s="31">
        <f t="shared" si="85"/>
        <v>2.8333333333333335E-3</v>
      </c>
      <c r="EF68" s="3" t="e">
        <f t="shared" si="86"/>
        <v>#VALUE!</v>
      </c>
      <c r="EG68" s="3" t="e">
        <f t="shared" si="87"/>
        <v>#REF!</v>
      </c>
    </row>
    <row r="69" spans="133:140" x14ac:dyDescent="0.25">
      <c r="EC69" s="72" t="s">
        <v>228</v>
      </c>
      <c r="ED69" s="3" t="str">
        <f t="shared" si="84"/>
        <v>Dec Y4</v>
      </c>
      <c r="EE69" s="31">
        <f t="shared" si="85"/>
        <v>2.8333333333333335E-3</v>
      </c>
      <c r="EF69" s="3" t="e">
        <f t="shared" si="86"/>
        <v>#VALUE!</v>
      </c>
      <c r="EG69" s="3" t="e">
        <f t="shared" si="87"/>
        <v>#REF!</v>
      </c>
    </row>
    <row r="70" spans="133:140" x14ac:dyDescent="0.25">
      <c r="EC70" s="72" t="s">
        <v>229</v>
      </c>
      <c r="ED70" s="3" t="str">
        <f t="shared" si="84"/>
        <v>Dec Y4</v>
      </c>
      <c r="EE70" s="31">
        <f t="shared" si="85"/>
        <v>2.8333333333333335E-3</v>
      </c>
      <c r="EF70" s="3" t="e">
        <f t="shared" si="86"/>
        <v>#VALUE!</v>
      </c>
      <c r="EG70" s="3" t="e">
        <f t="shared" si="87"/>
        <v>#REF!</v>
      </c>
    </row>
    <row r="71" spans="133:140" x14ac:dyDescent="0.25">
      <c r="EC71" s="72" t="s">
        <v>230</v>
      </c>
      <c r="ED71" s="3" t="str">
        <f t="shared" si="84"/>
        <v>Dec Y4</v>
      </c>
      <c r="EE71" s="31">
        <f t="shared" si="85"/>
        <v>2.8333333333333335E-3</v>
      </c>
      <c r="EF71" s="3" t="e">
        <f t="shared" si="86"/>
        <v>#VALUE!</v>
      </c>
      <c r="EG71" s="3" t="e">
        <f t="shared" si="87"/>
        <v>#REF!</v>
      </c>
    </row>
    <row r="72" spans="133:140" x14ac:dyDescent="0.25">
      <c r="EC72" s="72" t="s">
        <v>231</v>
      </c>
      <c r="ED72" s="3" t="str">
        <f t="shared" si="84"/>
        <v>Dec Y4</v>
      </c>
      <c r="EE72" s="31">
        <f t="shared" si="85"/>
        <v>2.8333333333333335E-3</v>
      </c>
      <c r="EF72" s="3" t="e">
        <f t="shared" si="86"/>
        <v>#VALUE!</v>
      </c>
      <c r="EG72" s="3" t="e">
        <f t="shared" si="87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88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89">ED75</f>
        <v>Dec Y4</v>
      </c>
      <c r="EE76" s="31">
        <f t="shared" si="88"/>
        <v>2.8333333333333335E-3</v>
      </c>
      <c r="EF76" s="3" t="e">
        <f t="shared" ref="EF76:EF85" si="90">ROUND((ED75*EE76),0)</f>
        <v>#VALUE!</v>
      </c>
      <c r="EG76" s="3" t="e">
        <f t="shared" ref="EG76:EG85" si="91">ROUND(+EG75+EF76,0)</f>
        <v>#REF!</v>
      </c>
    </row>
    <row r="77" spans="133:140" x14ac:dyDescent="0.25">
      <c r="EC77" s="72" t="s">
        <v>236</v>
      </c>
      <c r="ED77" s="3" t="str">
        <f t="shared" si="89"/>
        <v>Dec Y4</v>
      </c>
      <c r="EE77" s="31">
        <f t="shared" si="88"/>
        <v>2.8333333333333335E-3</v>
      </c>
      <c r="EF77" s="3" t="e">
        <f t="shared" si="90"/>
        <v>#VALUE!</v>
      </c>
      <c r="EG77" s="3" t="e">
        <f t="shared" si="91"/>
        <v>#REF!</v>
      </c>
    </row>
    <row r="78" spans="133:140" x14ac:dyDescent="0.25">
      <c r="EC78" s="72" t="s">
        <v>237</v>
      </c>
      <c r="ED78" s="3" t="str">
        <f t="shared" si="89"/>
        <v>Dec Y4</v>
      </c>
      <c r="EE78" s="31">
        <f t="shared" si="88"/>
        <v>2.8333333333333335E-3</v>
      </c>
      <c r="EF78" s="3" t="e">
        <f t="shared" si="90"/>
        <v>#VALUE!</v>
      </c>
      <c r="EG78" s="3" t="e">
        <f t="shared" si="91"/>
        <v>#REF!</v>
      </c>
    </row>
    <row r="79" spans="133:140" x14ac:dyDescent="0.25">
      <c r="EC79" s="72" t="s">
        <v>238</v>
      </c>
      <c r="ED79" s="3" t="str">
        <f t="shared" si="89"/>
        <v>Dec Y4</v>
      </c>
      <c r="EE79" s="31">
        <f t="shared" si="88"/>
        <v>2.8333333333333335E-3</v>
      </c>
      <c r="EF79" s="3" t="e">
        <f t="shared" si="90"/>
        <v>#VALUE!</v>
      </c>
      <c r="EG79" s="3" t="e">
        <f t="shared" si="91"/>
        <v>#REF!</v>
      </c>
    </row>
    <row r="80" spans="133:140" x14ac:dyDescent="0.25">
      <c r="EC80" s="72" t="s">
        <v>239</v>
      </c>
      <c r="ED80" s="3" t="str">
        <f t="shared" si="89"/>
        <v>Dec Y4</v>
      </c>
      <c r="EE80" s="31">
        <f t="shared" si="88"/>
        <v>2.8333333333333335E-3</v>
      </c>
      <c r="EF80" s="3" t="e">
        <f t="shared" si="90"/>
        <v>#VALUE!</v>
      </c>
      <c r="EG80" s="3" t="e">
        <f t="shared" si="91"/>
        <v>#REF!</v>
      </c>
    </row>
    <row r="81" spans="133:140" x14ac:dyDescent="0.25">
      <c r="EC81" s="72" t="s">
        <v>240</v>
      </c>
      <c r="ED81" s="3" t="str">
        <f t="shared" si="89"/>
        <v>Dec Y4</v>
      </c>
      <c r="EE81" s="31">
        <f t="shared" si="88"/>
        <v>2.8333333333333335E-3</v>
      </c>
      <c r="EF81" s="3" t="e">
        <f t="shared" si="90"/>
        <v>#VALUE!</v>
      </c>
      <c r="EG81" s="3" t="e">
        <f t="shared" si="91"/>
        <v>#REF!</v>
      </c>
    </row>
    <row r="82" spans="133:140" x14ac:dyDescent="0.25">
      <c r="EC82" s="72" t="s">
        <v>241</v>
      </c>
      <c r="ED82" s="3" t="str">
        <f t="shared" si="89"/>
        <v>Dec Y4</v>
      </c>
      <c r="EE82" s="31">
        <f t="shared" si="88"/>
        <v>2.8333333333333335E-3</v>
      </c>
      <c r="EF82" s="3" t="e">
        <f t="shared" si="90"/>
        <v>#VALUE!</v>
      </c>
      <c r="EG82" s="3" t="e">
        <f t="shared" si="91"/>
        <v>#REF!</v>
      </c>
    </row>
    <row r="83" spans="133:140" x14ac:dyDescent="0.25">
      <c r="EC83" s="72" t="s">
        <v>242</v>
      </c>
      <c r="ED83" s="3" t="str">
        <f t="shared" si="89"/>
        <v>Dec Y4</v>
      </c>
      <c r="EE83" s="31">
        <f t="shared" si="88"/>
        <v>2.8333333333333335E-3</v>
      </c>
      <c r="EF83" s="3" t="e">
        <f t="shared" si="90"/>
        <v>#VALUE!</v>
      </c>
      <c r="EG83" s="3" t="e">
        <f t="shared" si="91"/>
        <v>#REF!</v>
      </c>
    </row>
    <row r="84" spans="133:140" x14ac:dyDescent="0.25">
      <c r="EC84" s="72" t="s">
        <v>243</v>
      </c>
      <c r="ED84" s="3" t="str">
        <f t="shared" si="89"/>
        <v>Dec Y4</v>
      </c>
      <c r="EE84" s="31">
        <f t="shared" si="88"/>
        <v>2.8333333333333335E-3</v>
      </c>
      <c r="EF84" s="3" t="e">
        <f t="shared" si="90"/>
        <v>#VALUE!</v>
      </c>
      <c r="EG84" s="3" t="e">
        <f t="shared" si="91"/>
        <v>#REF!</v>
      </c>
    </row>
    <row r="85" spans="133:140" x14ac:dyDescent="0.25">
      <c r="EC85" s="72" t="s">
        <v>244</v>
      </c>
      <c r="ED85" s="3" t="str">
        <f t="shared" si="89"/>
        <v>Dec Y4</v>
      </c>
      <c r="EE85" s="31">
        <f t="shared" si="88"/>
        <v>2.8333333333333335E-3</v>
      </c>
      <c r="EF85" s="3" t="e">
        <f t="shared" si="90"/>
        <v>#VALUE!</v>
      </c>
      <c r="EG85" s="3" t="e">
        <f t="shared" si="91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92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93">ED88</f>
        <v>Dec Y4</v>
      </c>
      <c r="EE89" s="31">
        <f t="shared" si="92"/>
        <v>2.8333333333333335E-3</v>
      </c>
      <c r="EF89" s="3" t="e">
        <f t="shared" ref="EF89:EF98" si="94">ROUND((ED88*EE89),0)</f>
        <v>#VALUE!</v>
      </c>
      <c r="EG89" s="3" t="e">
        <f t="shared" ref="EG89:EG98" si="95">ROUND(+EG88+EF89,0)</f>
        <v>#REF!</v>
      </c>
    </row>
    <row r="90" spans="133:140" x14ac:dyDescent="0.25">
      <c r="EC90" s="72" t="s">
        <v>248</v>
      </c>
      <c r="ED90" s="3" t="str">
        <f t="shared" si="93"/>
        <v>Dec Y4</v>
      </c>
      <c r="EE90" s="31">
        <f t="shared" si="92"/>
        <v>2.8333333333333335E-3</v>
      </c>
      <c r="EF90" s="3" t="e">
        <f t="shared" si="94"/>
        <v>#VALUE!</v>
      </c>
      <c r="EG90" s="3" t="e">
        <f t="shared" si="95"/>
        <v>#REF!</v>
      </c>
    </row>
    <row r="91" spans="133:140" x14ac:dyDescent="0.25">
      <c r="EC91" s="72" t="s">
        <v>249</v>
      </c>
      <c r="ED91" s="3" t="str">
        <f t="shared" si="93"/>
        <v>Dec Y4</v>
      </c>
      <c r="EE91" s="31">
        <f t="shared" si="92"/>
        <v>2.8333333333333335E-3</v>
      </c>
      <c r="EF91" s="3" t="e">
        <f t="shared" si="94"/>
        <v>#VALUE!</v>
      </c>
      <c r="EG91" s="3" t="e">
        <f t="shared" si="95"/>
        <v>#REF!</v>
      </c>
    </row>
    <row r="92" spans="133:140" x14ac:dyDescent="0.25">
      <c r="EC92" s="72" t="s">
        <v>250</v>
      </c>
      <c r="ED92" s="3" t="str">
        <f t="shared" si="93"/>
        <v>Dec Y4</v>
      </c>
      <c r="EE92" s="31">
        <f t="shared" si="92"/>
        <v>2.8333333333333335E-3</v>
      </c>
      <c r="EF92" s="3" t="e">
        <f t="shared" si="94"/>
        <v>#VALUE!</v>
      </c>
      <c r="EG92" s="3" t="e">
        <f t="shared" si="95"/>
        <v>#REF!</v>
      </c>
    </row>
    <row r="93" spans="133:140" x14ac:dyDescent="0.25">
      <c r="EC93" s="72" t="s">
        <v>251</v>
      </c>
      <c r="ED93" s="3" t="str">
        <f t="shared" si="93"/>
        <v>Dec Y4</v>
      </c>
      <c r="EE93" s="31">
        <f t="shared" si="92"/>
        <v>2.8333333333333335E-3</v>
      </c>
      <c r="EF93" s="3" t="e">
        <f t="shared" si="94"/>
        <v>#VALUE!</v>
      </c>
      <c r="EG93" s="3" t="e">
        <f t="shared" si="95"/>
        <v>#REF!</v>
      </c>
    </row>
    <row r="94" spans="133:140" x14ac:dyDescent="0.25">
      <c r="EC94" s="72" t="s">
        <v>252</v>
      </c>
      <c r="ED94" s="3" t="str">
        <f t="shared" si="93"/>
        <v>Dec Y4</v>
      </c>
      <c r="EE94" s="31">
        <f t="shared" si="92"/>
        <v>2.8333333333333335E-3</v>
      </c>
      <c r="EF94" s="3" t="e">
        <f t="shared" si="94"/>
        <v>#VALUE!</v>
      </c>
      <c r="EG94" s="3" t="e">
        <f t="shared" si="95"/>
        <v>#REF!</v>
      </c>
    </row>
    <row r="95" spans="133:140" x14ac:dyDescent="0.25">
      <c r="EC95" s="72" t="s">
        <v>253</v>
      </c>
      <c r="ED95" s="3" t="str">
        <f t="shared" si="93"/>
        <v>Dec Y4</v>
      </c>
      <c r="EE95" s="31">
        <f t="shared" si="92"/>
        <v>2.8333333333333335E-3</v>
      </c>
      <c r="EF95" s="3" t="e">
        <f t="shared" si="94"/>
        <v>#VALUE!</v>
      </c>
      <c r="EG95" s="3" t="e">
        <f t="shared" si="95"/>
        <v>#REF!</v>
      </c>
    </row>
    <row r="96" spans="133:140" x14ac:dyDescent="0.25">
      <c r="EC96" s="72" t="s">
        <v>254</v>
      </c>
      <c r="ED96" s="3" t="str">
        <f t="shared" si="93"/>
        <v>Dec Y4</v>
      </c>
      <c r="EE96" s="31">
        <f t="shared" si="92"/>
        <v>2.8333333333333335E-3</v>
      </c>
      <c r="EF96" s="3" t="e">
        <f t="shared" si="94"/>
        <v>#VALUE!</v>
      </c>
      <c r="EG96" s="3" t="e">
        <f t="shared" si="95"/>
        <v>#REF!</v>
      </c>
    </row>
    <row r="97" spans="133:140" x14ac:dyDescent="0.25">
      <c r="EC97" s="72" t="s">
        <v>255</v>
      </c>
      <c r="ED97" s="3" t="str">
        <f t="shared" si="93"/>
        <v>Dec Y4</v>
      </c>
      <c r="EE97" s="31">
        <f t="shared" si="92"/>
        <v>2.8333333333333335E-3</v>
      </c>
      <c r="EF97" s="3" t="e">
        <f t="shared" si="94"/>
        <v>#VALUE!</v>
      </c>
      <c r="EG97" s="3" t="e">
        <f t="shared" si="95"/>
        <v>#REF!</v>
      </c>
    </row>
    <row r="98" spans="133:140" x14ac:dyDescent="0.25">
      <c r="EC98" s="72" t="s">
        <v>256</v>
      </c>
      <c r="ED98" s="3" t="str">
        <f t="shared" si="93"/>
        <v>Dec Y4</v>
      </c>
      <c r="EE98" s="31">
        <f t="shared" si="92"/>
        <v>2.8333333333333335E-3</v>
      </c>
      <c r="EF98" s="3" t="e">
        <f t="shared" si="94"/>
        <v>#VALUE!</v>
      </c>
      <c r="EG98" s="3" t="e">
        <f t="shared" si="95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96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97">ED101</f>
        <v>Dec Y4</v>
      </c>
      <c r="EE102" s="31">
        <f t="shared" si="96"/>
        <v>2.8333333333333335E-3</v>
      </c>
      <c r="EF102" s="3" t="e">
        <f t="shared" ref="EF102:EF111" si="98">ROUND((ED101*EE102),0)</f>
        <v>#VALUE!</v>
      </c>
      <c r="EG102" s="3" t="e">
        <f t="shared" ref="EG102:EG111" si="99">ROUND(+EG101+EF102,0)</f>
        <v>#REF!</v>
      </c>
    </row>
    <row r="103" spans="133:140" x14ac:dyDescent="0.25">
      <c r="EC103" s="72" t="s">
        <v>260</v>
      </c>
      <c r="ED103" s="3" t="str">
        <f t="shared" si="97"/>
        <v>Dec Y4</v>
      </c>
      <c r="EE103" s="31">
        <f t="shared" si="96"/>
        <v>2.8333333333333335E-3</v>
      </c>
      <c r="EF103" s="3" t="e">
        <f t="shared" si="98"/>
        <v>#VALUE!</v>
      </c>
      <c r="EG103" s="3" t="e">
        <f t="shared" si="99"/>
        <v>#REF!</v>
      </c>
    </row>
    <row r="104" spans="133:140" x14ac:dyDescent="0.25">
      <c r="EC104" s="72" t="s">
        <v>261</v>
      </c>
      <c r="ED104" s="3" t="str">
        <f t="shared" si="97"/>
        <v>Dec Y4</v>
      </c>
      <c r="EE104" s="31">
        <f t="shared" si="96"/>
        <v>2.8333333333333335E-3</v>
      </c>
      <c r="EF104" s="3" t="e">
        <f t="shared" si="98"/>
        <v>#VALUE!</v>
      </c>
      <c r="EG104" s="3" t="e">
        <f t="shared" si="99"/>
        <v>#REF!</v>
      </c>
    </row>
    <row r="105" spans="133:140" x14ac:dyDescent="0.25">
      <c r="EC105" s="72" t="s">
        <v>262</v>
      </c>
      <c r="ED105" s="3" t="str">
        <f t="shared" si="97"/>
        <v>Dec Y4</v>
      </c>
      <c r="EE105" s="31">
        <f t="shared" si="96"/>
        <v>2.8333333333333335E-3</v>
      </c>
      <c r="EF105" s="3" t="e">
        <f t="shared" si="98"/>
        <v>#VALUE!</v>
      </c>
      <c r="EG105" s="3" t="e">
        <f t="shared" si="99"/>
        <v>#REF!</v>
      </c>
    </row>
    <row r="106" spans="133:140" x14ac:dyDescent="0.25">
      <c r="EC106" s="72" t="s">
        <v>263</v>
      </c>
      <c r="ED106" s="3" t="str">
        <f t="shared" si="97"/>
        <v>Dec Y4</v>
      </c>
      <c r="EE106" s="31">
        <f t="shared" si="96"/>
        <v>2.8333333333333335E-3</v>
      </c>
      <c r="EF106" s="3" t="e">
        <f t="shared" si="98"/>
        <v>#VALUE!</v>
      </c>
      <c r="EG106" s="3" t="e">
        <f t="shared" si="99"/>
        <v>#REF!</v>
      </c>
    </row>
    <row r="107" spans="133:140" x14ac:dyDescent="0.25">
      <c r="EC107" s="72" t="s">
        <v>264</v>
      </c>
      <c r="ED107" s="3" t="str">
        <f t="shared" si="97"/>
        <v>Dec Y4</v>
      </c>
      <c r="EE107" s="31">
        <f t="shared" si="96"/>
        <v>2.8333333333333335E-3</v>
      </c>
      <c r="EF107" s="3" t="e">
        <f t="shared" si="98"/>
        <v>#VALUE!</v>
      </c>
      <c r="EG107" s="3" t="e">
        <f t="shared" si="99"/>
        <v>#REF!</v>
      </c>
    </row>
    <row r="108" spans="133:140" x14ac:dyDescent="0.25">
      <c r="EC108" s="72" t="s">
        <v>265</v>
      </c>
      <c r="ED108" s="3" t="str">
        <f t="shared" si="97"/>
        <v>Dec Y4</v>
      </c>
      <c r="EE108" s="31">
        <f t="shared" si="96"/>
        <v>2.8333333333333335E-3</v>
      </c>
      <c r="EF108" s="3" t="e">
        <f t="shared" si="98"/>
        <v>#VALUE!</v>
      </c>
      <c r="EG108" s="3" t="e">
        <f t="shared" si="99"/>
        <v>#REF!</v>
      </c>
    </row>
    <row r="109" spans="133:140" x14ac:dyDescent="0.25">
      <c r="EC109" s="72" t="s">
        <v>266</v>
      </c>
      <c r="ED109" s="3" t="str">
        <f t="shared" si="97"/>
        <v>Dec Y4</v>
      </c>
      <c r="EE109" s="31">
        <f t="shared" si="96"/>
        <v>2.8333333333333335E-3</v>
      </c>
      <c r="EF109" s="3" t="e">
        <f t="shared" si="98"/>
        <v>#VALUE!</v>
      </c>
      <c r="EG109" s="3" t="e">
        <f t="shared" si="99"/>
        <v>#REF!</v>
      </c>
    </row>
    <row r="110" spans="133:140" x14ac:dyDescent="0.25">
      <c r="EC110" s="72" t="s">
        <v>267</v>
      </c>
      <c r="ED110" s="3" t="str">
        <f t="shared" si="97"/>
        <v>Dec Y4</v>
      </c>
      <c r="EE110" s="31">
        <f t="shared" si="96"/>
        <v>2.8333333333333335E-3</v>
      </c>
      <c r="EF110" s="3" t="e">
        <f t="shared" si="98"/>
        <v>#VALUE!</v>
      </c>
      <c r="EG110" s="3" t="e">
        <f t="shared" si="99"/>
        <v>#REF!</v>
      </c>
    </row>
    <row r="111" spans="133:140" x14ac:dyDescent="0.25">
      <c r="EC111" s="72" t="s">
        <v>268</v>
      </c>
      <c r="ED111" s="3" t="str">
        <f t="shared" si="97"/>
        <v>Dec Y4</v>
      </c>
      <c r="EE111" s="31">
        <f t="shared" si="96"/>
        <v>2.8333333333333335E-3</v>
      </c>
      <c r="EF111" s="3" t="e">
        <f t="shared" si="98"/>
        <v>#VALUE!</v>
      </c>
      <c r="EG111" s="3" t="e">
        <f t="shared" si="99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100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101">ED114</f>
        <v>Dec Y4</v>
      </c>
      <c r="EE115" s="31">
        <f t="shared" si="100"/>
        <v>2.8333333333333335E-3</v>
      </c>
      <c r="EF115" s="3" t="e">
        <f t="shared" ref="EF115:EF124" si="102">ROUND((ED114*EE115),0)</f>
        <v>#VALUE!</v>
      </c>
      <c r="EG115" s="3" t="e">
        <f t="shared" ref="EG115:EG124" si="103">ROUND(+EG114+EF115,0)</f>
        <v>#REF!</v>
      </c>
    </row>
    <row r="116" spans="133:140" x14ac:dyDescent="0.25">
      <c r="EC116" s="72" t="s">
        <v>272</v>
      </c>
      <c r="ED116" s="3" t="str">
        <f t="shared" si="101"/>
        <v>Dec Y4</v>
      </c>
      <c r="EE116" s="31">
        <f t="shared" si="100"/>
        <v>2.8333333333333335E-3</v>
      </c>
      <c r="EF116" s="3" t="e">
        <f t="shared" si="102"/>
        <v>#VALUE!</v>
      </c>
      <c r="EG116" s="3" t="e">
        <f t="shared" si="103"/>
        <v>#REF!</v>
      </c>
    </row>
    <row r="117" spans="133:140" x14ac:dyDescent="0.25">
      <c r="EC117" s="72" t="s">
        <v>273</v>
      </c>
      <c r="ED117" s="3" t="str">
        <f t="shared" si="101"/>
        <v>Dec Y4</v>
      </c>
      <c r="EE117" s="31">
        <f t="shared" si="100"/>
        <v>2.8333333333333335E-3</v>
      </c>
      <c r="EF117" s="3" t="e">
        <f t="shared" si="102"/>
        <v>#VALUE!</v>
      </c>
      <c r="EG117" s="3" t="e">
        <f t="shared" si="103"/>
        <v>#REF!</v>
      </c>
    </row>
    <row r="118" spans="133:140" x14ac:dyDescent="0.25">
      <c r="EC118" s="72" t="s">
        <v>274</v>
      </c>
      <c r="ED118" s="3" t="str">
        <f t="shared" si="101"/>
        <v>Dec Y4</v>
      </c>
      <c r="EE118" s="31">
        <f t="shared" si="100"/>
        <v>2.8333333333333335E-3</v>
      </c>
      <c r="EF118" s="3" t="e">
        <f t="shared" si="102"/>
        <v>#VALUE!</v>
      </c>
      <c r="EG118" s="3" t="e">
        <f t="shared" si="103"/>
        <v>#REF!</v>
      </c>
    </row>
    <row r="119" spans="133:140" x14ac:dyDescent="0.25">
      <c r="EC119" s="72" t="s">
        <v>275</v>
      </c>
      <c r="ED119" s="3" t="str">
        <f t="shared" si="101"/>
        <v>Dec Y4</v>
      </c>
      <c r="EE119" s="31">
        <f t="shared" si="100"/>
        <v>2.8333333333333335E-3</v>
      </c>
      <c r="EF119" s="3" t="e">
        <f t="shared" si="102"/>
        <v>#VALUE!</v>
      </c>
      <c r="EG119" s="3" t="e">
        <f t="shared" si="103"/>
        <v>#REF!</v>
      </c>
    </row>
    <row r="120" spans="133:140" x14ac:dyDescent="0.25">
      <c r="EC120" s="72" t="s">
        <v>276</v>
      </c>
      <c r="ED120" s="3" t="str">
        <f t="shared" si="101"/>
        <v>Dec Y4</v>
      </c>
      <c r="EE120" s="31">
        <f t="shared" si="100"/>
        <v>2.8333333333333335E-3</v>
      </c>
      <c r="EF120" s="3" t="e">
        <f t="shared" si="102"/>
        <v>#VALUE!</v>
      </c>
      <c r="EG120" s="3" t="e">
        <f t="shared" si="103"/>
        <v>#REF!</v>
      </c>
    </row>
    <row r="121" spans="133:140" x14ac:dyDescent="0.25">
      <c r="EC121" s="72" t="s">
        <v>277</v>
      </c>
      <c r="ED121" s="3" t="str">
        <f t="shared" si="101"/>
        <v>Dec Y4</v>
      </c>
      <c r="EE121" s="31">
        <f t="shared" si="100"/>
        <v>2.8333333333333335E-3</v>
      </c>
      <c r="EF121" s="3" t="e">
        <f t="shared" si="102"/>
        <v>#VALUE!</v>
      </c>
      <c r="EG121" s="3" t="e">
        <f t="shared" si="103"/>
        <v>#REF!</v>
      </c>
    </row>
    <row r="122" spans="133:140" x14ac:dyDescent="0.25">
      <c r="EC122" s="72" t="s">
        <v>278</v>
      </c>
      <c r="ED122" s="3" t="str">
        <f t="shared" si="101"/>
        <v>Dec Y4</v>
      </c>
      <c r="EE122" s="31">
        <f t="shared" si="100"/>
        <v>2.8333333333333335E-3</v>
      </c>
      <c r="EF122" s="3" t="e">
        <f t="shared" si="102"/>
        <v>#VALUE!</v>
      </c>
      <c r="EG122" s="3" t="e">
        <f t="shared" si="103"/>
        <v>#REF!</v>
      </c>
    </row>
    <row r="123" spans="133:140" x14ac:dyDescent="0.25">
      <c r="EC123" s="72" t="s">
        <v>279</v>
      </c>
      <c r="ED123" s="3" t="str">
        <f t="shared" si="101"/>
        <v>Dec Y4</v>
      </c>
      <c r="EE123" s="31">
        <f t="shared" si="100"/>
        <v>2.8333333333333335E-3</v>
      </c>
      <c r="EF123" s="3" t="e">
        <f t="shared" si="102"/>
        <v>#VALUE!</v>
      </c>
      <c r="EG123" s="3" t="e">
        <f t="shared" si="103"/>
        <v>#REF!</v>
      </c>
    </row>
    <row r="124" spans="133:140" x14ac:dyDescent="0.25">
      <c r="EC124" s="72" t="s">
        <v>280</v>
      </c>
      <c r="ED124" s="3" t="str">
        <f t="shared" si="101"/>
        <v>Dec Y4</v>
      </c>
      <c r="EE124" s="31">
        <f t="shared" si="100"/>
        <v>2.8333333333333335E-3</v>
      </c>
      <c r="EF124" s="3" t="e">
        <f t="shared" si="102"/>
        <v>#VALUE!</v>
      </c>
      <c r="EG124" s="3" t="e">
        <f t="shared" si="103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104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105">ED127</f>
        <v>Dec Y4</v>
      </c>
      <c r="EE128" s="31">
        <f t="shared" si="104"/>
        <v>2.8333333333333335E-3</v>
      </c>
      <c r="EF128" s="3" t="e">
        <f t="shared" ref="EF128:EF137" si="106">ROUND((ED127*EE128),0)</f>
        <v>#VALUE!</v>
      </c>
      <c r="EG128" s="3" t="e">
        <f t="shared" ref="EG128:EG137" si="107">ROUND(+EG127+EF128,0)</f>
        <v>#REF!</v>
      </c>
    </row>
    <row r="129" spans="133:140" x14ac:dyDescent="0.25">
      <c r="EC129" s="72" t="s">
        <v>284</v>
      </c>
      <c r="ED129" s="3" t="str">
        <f t="shared" si="105"/>
        <v>Dec Y4</v>
      </c>
      <c r="EE129" s="31">
        <f t="shared" si="104"/>
        <v>2.8333333333333335E-3</v>
      </c>
      <c r="EF129" s="3" t="e">
        <f t="shared" si="106"/>
        <v>#VALUE!</v>
      </c>
      <c r="EG129" s="3" t="e">
        <f t="shared" si="107"/>
        <v>#REF!</v>
      </c>
    </row>
    <row r="130" spans="133:140" x14ac:dyDescent="0.25">
      <c r="EC130" s="72" t="s">
        <v>285</v>
      </c>
      <c r="ED130" s="3" t="str">
        <f t="shared" si="105"/>
        <v>Dec Y4</v>
      </c>
      <c r="EE130" s="31">
        <f t="shared" si="104"/>
        <v>2.8333333333333335E-3</v>
      </c>
      <c r="EF130" s="3" t="e">
        <f t="shared" si="106"/>
        <v>#VALUE!</v>
      </c>
      <c r="EG130" s="3" t="e">
        <f t="shared" si="107"/>
        <v>#REF!</v>
      </c>
    </row>
    <row r="131" spans="133:140" x14ac:dyDescent="0.25">
      <c r="EC131" s="72" t="s">
        <v>286</v>
      </c>
      <c r="ED131" s="3" t="str">
        <f t="shared" si="105"/>
        <v>Dec Y4</v>
      </c>
      <c r="EE131" s="31">
        <f t="shared" si="104"/>
        <v>2.8333333333333335E-3</v>
      </c>
      <c r="EF131" s="3" t="e">
        <f t="shared" si="106"/>
        <v>#VALUE!</v>
      </c>
      <c r="EG131" s="3" t="e">
        <f t="shared" si="107"/>
        <v>#REF!</v>
      </c>
    </row>
    <row r="132" spans="133:140" x14ac:dyDescent="0.25">
      <c r="EC132" s="72" t="s">
        <v>287</v>
      </c>
      <c r="ED132" s="3" t="str">
        <f t="shared" si="105"/>
        <v>Dec Y4</v>
      </c>
      <c r="EE132" s="31">
        <f t="shared" si="104"/>
        <v>2.8333333333333335E-3</v>
      </c>
      <c r="EF132" s="3" t="e">
        <f t="shared" si="106"/>
        <v>#VALUE!</v>
      </c>
      <c r="EG132" s="3" t="e">
        <f t="shared" si="107"/>
        <v>#REF!</v>
      </c>
    </row>
    <row r="133" spans="133:140" x14ac:dyDescent="0.25">
      <c r="EC133" s="72" t="s">
        <v>288</v>
      </c>
      <c r="ED133" s="3" t="str">
        <f t="shared" si="105"/>
        <v>Dec Y4</v>
      </c>
      <c r="EE133" s="31">
        <f t="shared" si="104"/>
        <v>2.8333333333333335E-3</v>
      </c>
      <c r="EF133" s="3" t="e">
        <f t="shared" si="106"/>
        <v>#VALUE!</v>
      </c>
      <c r="EG133" s="3" t="e">
        <f t="shared" si="107"/>
        <v>#REF!</v>
      </c>
    </row>
    <row r="134" spans="133:140" x14ac:dyDescent="0.25">
      <c r="EC134" s="72" t="s">
        <v>289</v>
      </c>
      <c r="ED134" s="3" t="str">
        <f t="shared" si="105"/>
        <v>Dec Y4</v>
      </c>
      <c r="EE134" s="31">
        <f t="shared" si="104"/>
        <v>2.8333333333333335E-3</v>
      </c>
      <c r="EF134" s="3" t="e">
        <f t="shared" si="106"/>
        <v>#VALUE!</v>
      </c>
      <c r="EG134" s="3" t="e">
        <f t="shared" si="107"/>
        <v>#REF!</v>
      </c>
    </row>
    <row r="135" spans="133:140" x14ac:dyDescent="0.25">
      <c r="EC135" s="72" t="s">
        <v>290</v>
      </c>
      <c r="ED135" s="3" t="str">
        <f t="shared" si="105"/>
        <v>Dec Y4</v>
      </c>
      <c r="EE135" s="31">
        <f t="shared" si="104"/>
        <v>2.8333333333333335E-3</v>
      </c>
      <c r="EF135" s="3" t="e">
        <f t="shared" si="106"/>
        <v>#VALUE!</v>
      </c>
      <c r="EG135" s="3" t="e">
        <f t="shared" si="107"/>
        <v>#REF!</v>
      </c>
    </row>
    <row r="136" spans="133:140" x14ac:dyDescent="0.25">
      <c r="EC136" s="72" t="s">
        <v>291</v>
      </c>
      <c r="ED136" s="3" t="str">
        <f t="shared" si="105"/>
        <v>Dec Y4</v>
      </c>
      <c r="EE136" s="31">
        <f t="shared" si="104"/>
        <v>2.8333333333333335E-3</v>
      </c>
      <c r="EF136" s="3" t="e">
        <f t="shared" si="106"/>
        <v>#VALUE!</v>
      </c>
      <c r="EG136" s="3" t="e">
        <f t="shared" si="107"/>
        <v>#REF!</v>
      </c>
    </row>
    <row r="137" spans="133:140" x14ac:dyDescent="0.25">
      <c r="EC137" s="72" t="s">
        <v>292</v>
      </c>
      <c r="ED137" s="3" t="str">
        <f t="shared" si="105"/>
        <v>Dec Y4</v>
      </c>
      <c r="EE137" s="31">
        <f t="shared" si="104"/>
        <v>2.8333333333333335E-3</v>
      </c>
      <c r="EF137" s="3" t="e">
        <f t="shared" si="106"/>
        <v>#VALUE!</v>
      </c>
      <c r="EG137" s="3" t="e">
        <f t="shared" si="107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8">
    <mergeCell ref="A8:R8"/>
    <mergeCell ref="A9:R9"/>
    <mergeCell ref="A1:R1"/>
    <mergeCell ref="A2:R2"/>
    <mergeCell ref="A3:R3"/>
    <mergeCell ref="A4:R4"/>
    <mergeCell ref="A6:R6"/>
    <mergeCell ref="A7:R7"/>
  </mergeCells>
  <conditionalFormatting sqref="G49:DV49">
    <cfRule type="cellIs" dxfId="98" priority="7" stopIfTrue="1" operator="notEqual">
      <formula>SUM(G47:G48)</formula>
    </cfRule>
  </conditionalFormatting>
  <conditionalFormatting sqref="DW47">
    <cfRule type="cellIs" dxfId="97" priority="1" stopIfTrue="1" operator="notEqual">
      <formula>SUM(G47:DV47)</formula>
    </cfRule>
  </conditionalFormatting>
  <conditionalFormatting sqref="DW28:DW29 DW49 DW33:DW34">
    <cfRule type="cellIs" dxfId="96" priority="6" stopIfTrue="1" operator="notEqual">
      <formula>SUM(G28:DV28)</formula>
    </cfRule>
  </conditionalFormatting>
  <conditionalFormatting sqref="DW37">
    <cfRule type="cellIs" dxfId="95" priority="5" stopIfTrue="1" operator="notEqual">
      <formula>SUM(G37:DV37)</formula>
    </cfRule>
  </conditionalFormatting>
  <conditionalFormatting sqref="DW16">
    <cfRule type="cellIs" dxfId="94" priority="4" stopIfTrue="1" operator="notEqual">
      <formula>SUM(G16:DV16)</formula>
    </cfRule>
  </conditionalFormatting>
  <conditionalFormatting sqref="DW40">
    <cfRule type="cellIs" dxfId="93" priority="3" stopIfTrue="1" operator="notEqual">
      <formula>SUM(G40:DV40)</formula>
    </cfRule>
  </conditionalFormatting>
  <conditionalFormatting sqref="DW41:DW42">
    <cfRule type="cellIs" dxfId="92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2BEB7-9350-43EF-BDDC-266CE216AD70}">
  <dimension ref="A1:EE317"/>
  <sheetViews>
    <sheetView view="pageBreakPreview" zoomScaleNormal="71" zoomScaleSheetLayoutView="100"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D2" sqref="D2"/>
    </sheetView>
  </sheetViews>
  <sheetFormatPr defaultRowHeight="15" x14ac:dyDescent="0.2"/>
  <cols>
    <col min="1" max="1" width="53.21875" style="2" customWidth="1"/>
    <col min="2" max="3" width="9" style="2" bestFit="1" customWidth="1"/>
    <col min="4" max="4" width="11.109375" style="2" bestFit="1" customWidth="1"/>
    <col min="5" max="8" width="11.6640625" style="2" bestFit="1" customWidth="1"/>
    <col min="9" max="16" width="12.5546875" style="2" bestFit="1" customWidth="1"/>
    <col min="17" max="17" width="12.109375" style="2" bestFit="1" customWidth="1"/>
    <col min="18" max="18" width="13.109375" style="2" bestFit="1" customWidth="1"/>
    <col min="19" max="29" width="13.33203125" style="2" bestFit="1" customWidth="1"/>
    <col min="30" max="30" width="14.21875" style="2" bestFit="1" customWidth="1"/>
    <col min="31" max="42" width="13.5546875" style="2" bestFit="1" customWidth="1"/>
    <col min="43" max="43" width="12.109375" style="2" bestFit="1" customWidth="1"/>
    <col min="44" max="45" width="13.5546875" style="2" bestFit="1" customWidth="1"/>
    <col min="46" max="48" width="13.6640625" style="2" bestFit="1" customWidth="1"/>
    <col min="49" max="55" width="14.109375" style="2" bestFit="1" customWidth="1"/>
    <col min="56" max="56" width="12.109375" style="2" bestFit="1" customWidth="1"/>
    <col min="57" max="68" width="14.109375" style="2" bestFit="1" customWidth="1"/>
    <col min="69" max="69" width="12.109375" style="2" bestFit="1" customWidth="1"/>
    <col min="70" max="81" width="14.109375" style="2" bestFit="1" customWidth="1"/>
    <col min="82" max="82" width="12.109375" style="2" bestFit="1" customWidth="1"/>
    <col min="83" max="91" width="14.109375" style="2" bestFit="1" customWidth="1"/>
    <col min="92" max="94" width="14.5546875" style="2" bestFit="1" customWidth="1"/>
    <col min="95" max="95" width="12.109375" style="2" bestFit="1" customWidth="1"/>
    <col min="96" max="107" width="14.5546875" style="2" bestFit="1" customWidth="1"/>
    <col min="108" max="108" width="12.109375" style="2" bestFit="1" customWidth="1"/>
    <col min="109" max="110" width="14.5546875" style="2" bestFit="1" customWidth="1"/>
    <col min="111" max="120" width="14.6640625" style="2" bestFit="1" customWidth="1"/>
    <col min="121" max="121" width="12.109375" style="2" bestFit="1" customWidth="1"/>
    <col min="122" max="133" width="14.6640625" style="2" bestFit="1" customWidth="1"/>
    <col min="134" max="134" width="12.109375" style="2" bestFit="1" customWidth="1"/>
    <col min="135" max="135" width="14.21875" style="2" bestFit="1" customWidth="1"/>
    <col min="136" max="16384" width="8.88671875" style="2"/>
  </cols>
  <sheetData>
    <row r="1" spans="1:135" s="1" customFormat="1" ht="15.75" x14ac:dyDescent="0.25">
      <c r="A1" s="2"/>
      <c r="E1" s="465" t="s">
        <v>444</v>
      </c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7"/>
      <c r="R1" s="465" t="s">
        <v>445</v>
      </c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7"/>
      <c r="AE1" s="465" t="s">
        <v>446</v>
      </c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7"/>
      <c r="AR1" s="465" t="s">
        <v>451</v>
      </c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7"/>
      <c r="BE1" s="465" t="s">
        <v>452</v>
      </c>
      <c r="BF1" s="466"/>
      <c r="BG1" s="466"/>
      <c r="BH1" s="466"/>
      <c r="BI1" s="466"/>
      <c r="BJ1" s="466"/>
      <c r="BK1" s="466"/>
      <c r="BL1" s="466"/>
      <c r="BM1" s="466"/>
      <c r="BN1" s="466"/>
      <c r="BO1" s="466"/>
      <c r="BP1" s="466"/>
      <c r="BQ1" s="467"/>
      <c r="BR1" s="465" t="s">
        <v>453</v>
      </c>
      <c r="BS1" s="466"/>
      <c r="BT1" s="466"/>
      <c r="BU1" s="466"/>
      <c r="BV1" s="466"/>
      <c r="BW1" s="466"/>
      <c r="BX1" s="466"/>
      <c r="BY1" s="466"/>
      <c r="BZ1" s="466"/>
      <c r="CA1" s="466"/>
      <c r="CB1" s="466"/>
      <c r="CC1" s="466"/>
      <c r="CD1" s="467"/>
      <c r="CE1" s="465" t="s">
        <v>454</v>
      </c>
      <c r="CF1" s="466"/>
      <c r="CG1" s="466"/>
      <c r="CH1" s="466"/>
      <c r="CI1" s="466"/>
      <c r="CJ1" s="466"/>
      <c r="CK1" s="466"/>
      <c r="CL1" s="466"/>
      <c r="CM1" s="466"/>
      <c r="CN1" s="466"/>
      <c r="CO1" s="466"/>
      <c r="CP1" s="466"/>
      <c r="CQ1" s="467"/>
      <c r="CR1" s="465" t="s">
        <v>455</v>
      </c>
      <c r="CS1" s="466"/>
      <c r="CT1" s="466"/>
      <c r="CU1" s="466"/>
      <c r="CV1" s="466"/>
      <c r="CW1" s="466"/>
      <c r="CX1" s="466"/>
      <c r="CY1" s="466"/>
      <c r="CZ1" s="466"/>
      <c r="DA1" s="466"/>
      <c r="DB1" s="466"/>
      <c r="DC1" s="466"/>
      <c r="DD1" s="467"/>
      <c r="DE1" s="465" t="s">
        <v>638</v>
      </c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7"/>
      <c r="DR1" s="465" t="s">
        <v>639</v>
      </c>
      <c r="DS1" s="466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7"/>
    </row>
    <row r="2" spans="1:135" s="1" customFormat="1" ht="18" x14ac:dyDescent="0.4">
      <c r="A2" s="303" t="s">
        <v>522</v>
      </c>
      <c r="E2" s="304" t="s">
        <v>137</v>
      </c>
      <c r="F2" s="304" t="s">
        <v>138</v>
      </c>
      <c r="G2" s="304" t="s">
        <v>139</v>
      </c>
      <c r="H2" s="304" t="s">
        <v>140</v>
      </c>
      <c r="I2" s="304" t="s">
        <v>89</v>
      </c>
      <c r="J2" s="304" t="s">
        <v>141</v>
      </c>
      <c r="K2" s="304" t="s">
        <v>142</v>
      </c>
      <c r="L2" s="304" t="s">
        <v>143</v>
      </c>
      <c r="M2" s="304" t="s">
        <v>144</v>
      </c>
      <c r="N2" s="304" t="s">
        <v>145</v>
      </c>
      <c r="O2" s="304" t="s">
        <v>146</v>
      </c>
      <c r="P2" s="304" t="s">
        <v>147</v>
      </c>
      <c r="Q2" s="304" t="s">
        <v>6</v>
      </c>
      <c r="R2" s="304" t="s">
        <v>137</v>
      </c>
      <c r="S2" s="304" t="s">
        <v>138</v>
      </c>
      <c r="T2" s="304" t="s">
        <v>139</v>
      </c>
      <c r="U2" s="304" t="s">
        <v>140</v>
      </c>
      <c r="V2" s="304" t="s">
        <v>89</v>
      </c>
      <c r="W2" s="304" t="s">
        <v>141</v>
      </c>
      <c r="X2" s="304" t="s">
        <v>142</v>
      </c>
      <c r="Y2" s="304" t="s">
        <v>143</v>
      </c>
      <c r="Z2" s="304" t="s">
        <v>144</v>
      </c>
      <c r="AA2" s="304" t="s">
        <v>145</v>
      </c>
      <c r="AB2" s="304" t="s">
        <v>146</v>
      </c>
      <c r="AC2" s="304" t="s">
        <v>147</v>
      </c>
      <c r="AD2" s="304" t="s">
        <v>6</v>
      </c>
      <c r="AE2" s="304" t="s">
        <v>137</v>
      </c>
      <c r="AF2" s="304" t="s">
        <v>138</v>
      </c>
      <c r="AG2" s="304" t="s">
        <v>139</v>
      </c>
      <c r="AH2" s="304" t="s">
        <v>140</v>
      </c>
      <c r="AI2" s="304" t="s">
        <v>89</v>
      </c>
      <c r="AJ2" s="304" t="s">
        <v>141</v>
      </c>
      <c r="AK2" s="304" t="s">
        <v>142</v>
      </c>
      <c r="AL2" s="304" t="s">
        <v>143</v>
      </c>
      <c r="AM2" s="304" t="s">
        <v>144</v>
      </c>
      <c r="AN2" s="304" t="s">
        <v>145</v>
      </c>
      <c r="AO2" s="304" t="s">
        <v>146</v>
      </c>
      <c r="AP2" s="304" t="s">
        <v>147</v>
      </c>
      <c r="AQ2" s="304" t="s">
        <v>6</v>
      </c>
      <c r="AR2" s="304" t="s">
        <v>137</v>
      </c>
      <c r="AS2" s="304" t="s">
        <v>138</v>
      </c>
      <c r="AT2" s="304" t="s">
        <v>139</v>
      </c>
      <c r="AU2" s="304" t="s">
        <v>140</v>
      </c>
      <c r="AV2" s="304" t="s">
        <v>89</v>
      </c>
      <c r="AW2" s="304" t="s">
        <v>141</v>
      </c>
      <c r="AX2" s="304" t="s">
        <v>142</v>
      </c>
      <c r="AY2" s="304" t="s">
        <v>143</v>
      </c>
      <c r="AZ2" s="304" t="s">
        <v>144</v>
      </c>
      <c r="BA2" s="304" t="s">
        <v>145</v>
      </c>
      <c r="BB2" s="304" t="s">
        <v>146</v>
      </c>
      <c r="BC2" s="304" t="s">
        <v>147</v>
      </c>
      <c r="BD2" s="304" t="s">
        <v>6</v>
      </c>
      <c r="BE2" s="304" t="s">
        <v>137</v>
      </c>
      <c r="BF2" s="304" t="s">
        <v>138</v>
      </c>
      <c r="BG2" s="304" t="s">
        <v>139</v>
      </c>
      <c r="BH2" s="304" t="s">
        <v>140</v>
      </c>
      <c r="BI2" s="304" t="s">
        <v>89</v>
      </c>
      <c r="BJ2" s="304" t="s">
        <v>141</v>
      </c>
      <c r="BK2" s="304" t="s">
        <v>142</v>
      </c>
      <c r="BL2" s="304" t="s">
        <v>143</v>
      </c>
      <c r="BM2" s="304" t="s">
        <v>144</v>
      </c>
      <c r="BN2" s="304" t="s">
        <v>145</v>
      </c>
      <c r="BO2" s="304" t="s">
        <v>146</v>
      </c>
      <c r="BP2" s="304" t="s">
        <v>147</v>
      </c>
      <c r="BQ2" s="304" t="s">
        <v>6</v>
      </c>
      <c r="BR2" s="304" t="s">
        <v>137</v>
      </c>
      <c r="BS2" s="304" t="s">
        <v>138</v>
      </c>
      <c r="BT2" s="304" t="s">
        <v>139</v>
      </c>
      <c r="BU2" s="304" t="s">
        <v>140</v>
      </c>
      <c r="BV2" s="304" t="s">
        <v>89</v>
      </c>
      <c r="BW2" s="304" t="s">
        <v>141</v>
      </c>
      <c r="BX2" s="304" t="s">
        <v>142</v>
      </c>
      <c r="BY2" s="304" t="s">
        <v>143</v>
      </c>
      <c r="BZ2" s="304" t="s">
        <v>144</v>
      </c>
      <c r="CA2" s="304" t="s">
        <v>145</v>
      </c>
      <c r="CB2" s="304" t="s">
        <v>146</v>
      </c>
      <c r="CC2" s="304" t="s">
        <v>147</v>
      </c>
      <c r="CD2" s="304" t="s">
        <v>6</v>
      </c>
      <c r="CE2" s="304" t="s">
        <v>137</v>
      </c>
      <c r="CF2" s="304" t="s">
        <v>138</v>
      </c>
      <c r="CG2" s="304" t="s">
        <v>139</v>
      </c>
      <c r="CH2" s="304" t="s">
        <v>140</v>
      </c>
      <c r="CI2" s="304" t="s">
        <v>89</v>
      </c>
      <c r="CJ2" s="304" t="s">
        <v>141</v>
      </c>
      <c r="CK2" s="304" t="s">
        <v>142</v>
      </c>
      <c r="CL2" s="304" t="s">
        <v>143</v>
      </c>
      <c r="CM2" s="304" t="s">
        <v>144</v>
      </c>
      <c r="CN2" s="304" t="s">
        <v>145</v>
      </c>
      <c r="CO2" s="304" t="s">
        <v>146</v>
      </c>
      <c r="CP2" s="304" t="s">
        <v>147</v>
      </c>
      <c r="CQ2" s="304" t="s">
        <v>6</v>
      </c>
      <c r="CR2" s="304" t="s">
        <v>137</v>
      </c>
      <c r="CS2" s="304" t="s">
        <v>138</v>
      </c>
      <c r="CT2" s="304" t="s">
        <v>139</v>
      </c>
      <c r="CU2" s="304" t="s">
        <v>140</v>
      </c>
      <c r="CV2" s="304" t="s">
        <v>89</v>
      </c>
      <c r="CW2" s="304" t="s">
        <v>141</v>
      </c>
      <c r="CX2" s="304" t="s">
        <v>142</v>
      </c>
      <c r="CY2" s="304" t="s">
        <v>143</v>
      </c>
      <c r="CZ2" s="304" t="s">
        <v>144</v>
      </c>
      <c r="DA2" s="304" t="s">
        <v>145</v>
      </c>
      <c r="DB2" s="304" t="s">
        <v>146</v>
      </c>
      <c r="DC2" s="304" t="s">
        <v>147</v>
      </c>
      <c r="DD2" s="304" t="s">
        <v>6</v>
      </c>
      <c r="DE2" s="304" t="s">
        <v>137</v>
      </c>
      <c r="DF2" s="304" t="s">
        <v>138</v>
      </c>
      <c r="DG2" s="304" t="s">
        <v>139</v>
      </c>
      <c r="DH2" s="304" t="s">
        <v>140</v>
      </c>
      <c r="DI2" s="304" t="s">
        <v>89</v>
      </c>
      <c r="DJ2" s="304" t="s">
        <v>141</v>
      </c>
      <c r="DK2" s="304" t="s">
        <v>142</v>
      </c>
      <c r="DL2" s="304" t="s">
        <v>143</v>
      </c>
      <c r="DM2" s="304" t="s">
        <v>144</v>
      </c>
      <c r="DN2" s="304" t="s">
        <v>145</v>
      </c>
      <c r="DO2" s="304" t="s">
        <v>146</v>
      </c>
      <c r="DP2" s="304" t="s">
        <v>147</v>
      </c>
      <c r="DQ2" s="304" t="s">
        <v>6</v>
      </c>
      <c r="DR2" s="304" t="s">
        <v>137</v>
      </c>
      <c r="DS2" s="304" t="s">
        <v>138</v>
      </c>
      <c r="DT2" s="304" t="s">
        <v>139</v>
      </c>
      <c r="DU2" s="304" t="s">
        <v>140</v>
      </c>
      <c r="DV2" s="304" t="s">
        <v>89</v>
      </c>
      <c r="DW2" s="304" t="s">
        <v>141</v>
      </c>
      <c r="DX2" s="304" t="s">
        <v>142</v>
      </c>
      <c r="DY2" s="304" t="s">
        <v>143</v>
      </c>
      <c r="DZ2" s="304" t="s">
        <v>144</v>
      </c>
      <c r="EA2" s="304" t="s">
        <v>145</v>
      </c>
      <c r="EB2" s="304" t="s">
        <v>146</v>
      </c>
      <c r="EC2" s="304" t="s">
        <v>147</v>
      </c>
      <c r="ED2" s="304" t="s">
        <v>6</v>
      </c>
    </row>
    <row r="3" spans="1:135" x14ac:dyDescent="0.2">
      <c r="A3" s="126" t="s">
        <v>513</v>
      </c>
      <c r="E3" s="82">
        <f>'Capital Spend fcst from ED'!J4</f>
        <v>5023610.2500000047</v>
      </c>
      <c r="F3" s="82">
        <f>'Capital Spend fcst from ED'!K4</f>
        <v>6196622.9499999899</v>
      </c>
      <c r="G3" s="82">
        <f>'Capital Spend fcst from ED'!L4</f>
        <v>7878310.2800000105</v>
      </c>
      <c r="H3" s="82">
        <f>'Capital Spend fcst from ED'!M4</f>
        <v>8157583.9900000114</v>
      </c>
      <c r="I3" s="82">
        <f>'Capital Spend fcst from ED'!N4</f>
        <v>9250604.5699999947</v>
      </c>
      <c r="J3" s="82">
        <f>'Capital Spend fcst from ED'!O4</f>
        <v>8634007.2100000046</v>
      </c>
      <c r="K3" s="82">
        <f>'Capital Spend fcst from ED'!P4</f>
        <v>9805843.7099999879</v>
      </c>
      <c r="L3" s="82">
        <f>'Capital Spend fcst from ED'!Q4</f>
        <v>11454185.319999987</v>
      </c>
      <c r="M3" s="82">
        <f>'Capital Spend fcst from ED'!R4</f>
        <v>11027987.789999986</v>
      </c>
      <c r="N3" s="82">
        <f>'Capital Spend fcst from ED'!S4</f>
        <v>10232607.24999998</v>
      </c>
      <c r="O3" s="82">
        <f>'Capital Spend fcst from ED'!T4</f>
        <v>9592367.1299999896</v>
      </c>
      <c r="P3" s="82">
        <f>'Capital Spend fcst from ED'!U4</f>
        <v>8408940.9499999974</v>
      </c>
      <c r="Q3" s="305">
        <f>SUM(E3:P3)</f>
        <v>105662671.39999996</v>
      </c>
      <c r="R3" s="2">
        <f>'Capital Spend fcst from ED'!J14</f>
        <v>8637296.5674758628</v>
      </c>
      <c r="S3" s="2">
        <f>'Capital Spend fcst from ED'!K14</f>
        <v>8884296.5674758628</v>
      </c>
      <c r="T3" s="2">
        <f>'Capital Spend fcst from ED'!L14</f>
        <v>8766796.5674758628</v>
      </c>
      <c r="U3" s="2">
        <f>'Capital Spend fcst from ED'!M14</f>
        <v>8711681.3396676853</v>
      </c>
      <c r="V3" s="2">
        <f>'Capital Spend fcst from ED'!N14</f>
        <v>9123646.1529502496</v>
      </c>
      <c r="W3" s="2">
        <f>'Capital Spend fcst from ED'!O14</f>
        <v>9198193.2013912089</v>
      </c>
      <c r="X3" s="2">
        <f>'Capital Spend fcst from ED'!P14</f>
        <v>9060148.0037444625</v>
      </c>
      <c r="Y3" s="2">
        <f>'Capital Spend fcst from ED'!Q14</f>
        <v>9179757.363169916</v>
      </c>
      <c r="Z3" s="2">
        <f>'Capital Spend fcst from ED'!R14</f>
        <v>9388768.9671254084</v>
      </c>
      <c r="AA3" s="2">
        <f>'Capital Spend fcst from ED'!S14</f>
        <v>9151660.0782365184</v>
      </c>
      <c r="AB3" s="2">
        <f>'Capital Spend fcst from ED'!T14</f>
        <v>7589577.8230347764</v>
      </c>
      <c r="AC3" s="2">
        <f>'Capital Spend fcst from ED'!U14</f>
        <v>6850905.0817820942</v>
      </c>
      <c r="AD3" s="305">
        <f>SUM(R3:AC3)</f>
        <v>104542727.71352991</v>
      </c>
      <c r="AE3" s="2">
        <f>'Capital Spend fcst from ED'!J24</f>
        <v>8750000</v>
      </c>
      <c r="AF3" s="2">
        <f>'Capital Spend fcst from ED'!K24</f>
        <v>8750000</v>
      </c>
      <c r="AG3" s="2">
        <f>'Capital Spend fcst from ED'!L24</f>
        <v>8750000</v>
      </c>
      <c r="AH3" s="2">
        <f>'Capital Spend fcst from ED'!M24</f>
        <v>8750000</v>
      </c>
      <c r="AI3" s="2">
        <f>'Capital Spend fcst from ED'!N24</f>
        <v>8750000</v>
      </c>
      <c r="AJ3" s="2">
        <f>'Capital Spend fcst from ED'!O24</f>
        <v>8750000</v>
      </c>
      <c r="AK3" s="2">
        <f>'Capital Spend fcst from ED'!P24</f>
        <v>8750000</v>
      </c>
      <c r="AL3" s="2">
        <f>'Capital Spend fcst from ED'!Q24</f>
        <v>8750000</v>
      </c>
      <c r="AM3" s="2">
        <f>'Capital Spend fcst from ED'!R24</f>
        <v>8750000</v>
      </c>
      <c r="AN3" s="2">
        <f>'Capital Spend fcst from ED'!S24</f>
        <v>8750000</v>
      </c>
      <c r="AO3" s="2">
        <f>'Capital Spend fcst from ED'!T24</f>
        <v>8750000</v>
      </c>
      <c r="AP3" s="2">
        <f>'Capital Spend fcst from ED'!U24</f>
        <v>8750000</v>
      </c>
      <c r="AQ3" s="305">
        <f>SUM(AE3:AP3)</f>
        <v>105000000</v>
      </c>
      <c r="AR3" s="2">
        <f>'Capital Spend fcst from ED'!J34</f>
        <v>8750000</v>
      </c>
      <c r="AS3" s="2">
        <f>'Capital Spend fcst from ED'!K34</f>
        <v>8750000</v>
      </c>
      <c r="AT3" s="2">
        <f>'Capital Spend fcst from ED'!L34</f>
        <v>8750000</v>
      </c>
      <c r="AU3" s="2">
        <f>'Capital Spend fcst from ED'!M34</f>
        <v>8750000</v>
      </c>
      <c r="AV3" s="2">
        <f>'Capital Spend fcst from ED'!N34</f>
        <v>8750000</v>
      </c>
      <c r="AW3" s="2">
        <f>'Capital Spend fcst from ED'!O34</f>
        <v>8750000</v>
      </c>
      <c r="AX3" s="2">
        <f>'Capital Spend fcst from ED'!P34</f>
        <v>8750000</v>
      </c>
      <c r="AY3" s="2">
        <f>'Capital Spend fcst from ED'!Q34</f>
        <v>8750000</v>
      </c>
      <c r="AZ3" s="2">
        <f>'Capital Spend fcst from ED'!R34</f>
        <v>8750000</v>
      </c>
      <c r="BA3" s="2">
        <f>'Capital Spend fcst from ED'!S34</f>
        <v>8750000</v>
      </c>
      <c r="BB3" s="2">
        <f>'Capital Spend fcst from ED'!T34</f>
        <v>8750000</v>
      </c>
      <c r="BC3" s="2">
        <f>'Capital Spend fcst from ED'!U34</f>
        <v>8750000</v>
      </c>
      <c r="BD3" s="305">
        <f>SUM(AR3:BC3)</f>
        <v>105000000</v>
      </c>
      <c r="BE3" s="2">
        <f>'Capital Spend fcst from ED'!J44</f>
        <v>8750000</v>
      </c>
      <c r="BF3" s="2">
        <f>'Capital Spend fcst from ED'!K44</f>
        <v>8750000</v>
      </c>
      <c r="BG3" s="2">
        <f>'Capital Spend fcst from ED'!L44</f>
        <v>8750000</v>
      </c>
      <c r="BH3" s="2">
        <f>'Capital Spend fcst from ED'!M44</f>
        <v>8750000</v>
      </c>
      <c r="BI3" s="2">
        <f>'Capital Spend fcst from ED'!N44</f>
        <v>8750000</v>
      </c>
      <c r="BJ3" s="2">
        <f>'Capital Spend fcst from ED'!O44</f>
        <v>8750000</v>
      </c>
      <c r="BK3" s="2">
        <f>'Capital Spend fcst from ED'!P44</f>
        <v>8750000</v>
      </c>
      <c r="BL3" s="2">
        <f>'Capital Spend fcst from ED'!Q44</f>
        <v>8750000</v>
      </c>
      <c r="BM3" s="2">
        <f>'Capital Spend fcst from ED'!R44</f>
        <v>8750000</v>
      </c>
      <c r="BN3" s="2">
        <f>'Capital Spend fcst from ED'!S44</f>
        <v>8750000</v>
      </c>
      <c r="BO3" s="2">
        <f>'Capital Spend fcst from ED'!T44</f>
        <v>8750000</v>
      </c>
      <c r="BP3" s="2">
        <f>'Capital Spend fcst from ED'!U44</f>
        <v>8750000</v>
      </c>
      <c r="BQ3" s="305">
        <f>SUM(BE3:BP3)</f>
        <v>105000000</v>
      </c>
      <c r="BR3" s="2">
        <f>'Capital Spend fcst from ED'!J54</f>
        <v>8750000</v>
      </c>
      <c r="BS3" s="2">
        <f>'Capital Spend fcst from ED'!K54</f>
        <v>8750000</v>
      </c>
      <c r="BT3" s="2">
        <f>'Capital Spend fcst from ED'!L54</f>
        <v>8750000</v>
      </c>
      <c r="BU3" s="2">
        <f>'Capital Spend fcst from ED'!M54</f>
        <v>8750000</v>
      </c>
      <c r="BV3" s="2">
        <f>'Capital Spend fcst from ED'!N54</f>
        <v>8750000</v>
      </c>
      <c r="BW3" s="2">
        <f>'Capital Spend fcst from ED'!O54</f>
        <v>8750000</v>
      </c>
      <c r="BX3" s="2">
        <f>'Capital Spend fcst from ED'!P54</f>
        <v>8750000</v>
      </c>
      <c r="BY3" s="2">
        <f>'Capital Spend fcst from ED'!Q54</f>
        <v>8750000</v>
      </c>
      <c r="BZ3" s="2">
        <f>'Capital Spend fcst from ED'!R54</f>
        <v>8750000</v>
      </c>
      <c r="CA3" s="2">
        <f>'Capital Spend fcst from ED'!S54</f>
        <v>8750000</v>
      </c>
      <c r="CB3" s="2">
        <f>'Capital Spend fcst from ED'!T54</f>
        <v>8750000</v>
      </c>
      <c r="CC3" s="2">
        <f>'Capital Spend fcst from ED'!U54</f>
        <v>8750000</v>
      </c>
      <c r="CD3" s="305">
        <f>SUM(BR3:CC3)</f>
        <v>105000000</v>
      </c>
      <c r="CE3" s="2">
        <f>'Capital Spend fcst from ED'!J64</f>
        <v>8750000</v>
      </c>
      <c r="CF3" s="2">
        <f>'Capital Spend fcst from ED'!K64</f>
        <v>8750000</v>
      </c>
      <c r="CG3" s="2">
        <f>'Capital Spend fcst from ED'!L64</f>
        <v>8750000</v>
      </c>
      <c r="CH3" s="2">
        <f>'Capital Spend fcst from ED'!M64</f>
        <v>8750000</v>
      </c>
      <c r="CI3" s="2">
        <f>'Capital Spend fcst from ED'!N64</f>
        <v>8750000</v>
      </c>
      <c r="CJ3" s="2">
        <f>'Capital Spend fcst from ED'!O64</f>
        <v>8750000</v>
      </c>
      <c r="CK3" s="2">
        <f>'Capital Spend fcst from ED'!P64</f>
        <v>8750000</v>
      </c>
      <c r="CL3" s="2">
        <f>'Capital Spend fcst from ED'!Q64</f>
        <v>8750000</v>
      </c>
      <c r="CM3" s="2">
        <f>'Capital Spend fcst from ED'!R64</f>
        <v>8750000</v>
      </c>
      <c r="CN3" s="2">
        <f>'Capital Spend fcst from ED'!S64</f>
        <v>8750000</v>
      </c>
      <c r="CO3" s="2">
        <f>'Capital Spend fcst from ED'!T64</f>
        <v>8750000</v>
      </c>
      <c r="CP3" s="2">
        <f>'Capital Spend fcst from ED'!U64</f>
        <v>8750000</v>
      </c>
      <c r="CQ3" s="305">
        <f>SUM(CE3:CP3)</f>
        <v>105000000</v>
      </c>
      <c r="CR3" s="2">
        <f>'Capital Spend fcst from ED'!J74</f>
        <v>8750000</v>
      </c>
      <c r="CS3" s="2">
        <f>'Capital Spend fcst from ED'!K74</f>
        <v>8750000</v>
      </c>
      <c r="CT3" s="2">
        <f>'Capital Spend fcst from ED'!L74</f>
        <v>8750000</v>
      </c>
      <c r="CU3" s="2">
        <f>'Capital Spend fcst from ED'!M74</f>
        <v>8750000</v>
      </c>
      <c r="CV3" s="2">
        <f>'Capital Spend fcst from ED'!N74</f>
        <v>8750000</v>
      </c>
      <c r="CW3" s="2">
        <f>'Capital Spend fcst from ED'!O74</f>
        <v>8750000</v>
      </c>
      <c r="CX3" s="2">
        <f>'Capital Spend fcst from ED'!P74</f>
        <v>8750000</v>
      </c>
      <c r="CY3" s="2">
        <f>'Capital Spend fcst from ED'!Q74</f>
        <v>8750000</v>
      </c>
      <c r="CZ3" s="2">
        <f>'Capital Spend fcst from ED'!R74</f>
        <v>8750000</v>
      </c>
      <c r="DA3" s="2">
        <f>'Capital Spend fcst from ED'!S74</f>
        <v>8750000</v>
      </c>
      <c r="DB3" s="2">
        <f>'Capital Spend fcst from ED'!T74</f>
        <v>8750000</v>
      </c>
      <c r="DC3" s="2">
        <f>'Capital Spend fcst from ED'!U74</f>
        <v>8750000</v>
      </c>
      <c r="DD3" s="305">
        <f>SUM(CR3:DC3)</f>
        <v>105000000</v>
      </c>
      <c r="DE3" s="2">
        <f>'Capital Spend fcst from ED'!J84</f>
        <v>9583333.333333334</v>
      </c>
      <c r="DF3" s="2">
        <f>'Capital Spend fcst from ED'!K84</f>
        <v>9583333.333333334</v>
      </c>
      <c r="DG3" s="2">
        <f>'Capital Spend fcst from ED'!L84</f>
        <v>9583333.333333334</v>
      </c>
      <c r="DH3" s="2">
        <f>'Capital Spend fcst from ED'!M84</f>
        <v>9583333.333333334</v>
      </c>
      <c r="DI3" s="2">
        <f>'Capital Spend fcst from ED'!N84</f>
        <v>9583333.333333334</v>
      </c>
      <c r="DJ3" s="2">
        <f>'Capital Spend fcst from ED'!O84</f>
        <v>9583333.333333334</v>
      </c>
      <c r="DK3" s="2">
        <f>'Capital Spend fcst from ED'!P84</f>
        <v>9583333.333333334</v>
      </c>
      <c r="DL3" s="2">
        <f>'Capital Spend fcst from ED'!Q84</f>
        <v>9583333.333333334</v>
      </c>
      <c r="DM3" s="2">
        <f>'Capital Spend fcst from ED'!R84</f>
        <v>9583333.333333334</v>
      </c>
      <c r="DN3" s="2">
        <f>'Capital Spend fcst from ED'!S84</f>
        <v>9583333.333333334</v>
      </c>
      <c r="DO3" s="2">
        <f>'Capital Spend fcst from ED'!T84</f>
        <v>9583333.333333334</v>
      </c>
      <c r="DP3" s="2">
        <f>'Capital Spend fcst from ED'!U84</f>
        <v>9583333.333333334</v>
      </c>
      <c r="DQ3" s="305">
        <f>SUM(DE3:DP3)</f>
        <v>114999999.99999999</v>
      </c>
      <c r="DR3" s="2">
        <f>'Capital Spend fcst from ED'!J94</f>
        <v>9583333.333333334</v>
      </c>
      <c r="DS3" s="2">
        <f>'Capital Spend fcst from ED'!K94</f>
        <v>9583333.333333334</v>
      </c>
      <c r="DT3" s="2">
        <f>'Capital Spend fcst from ED'!L94</f>
        <v>9583333.333333334</v>
      </c>
      <c r="DU3" s="2">
        <f>'Capital Spend fcst from ED'!M94</f>
        <v>9583333.333333334</v>
      </c>
      <c r="DV3" s="2">
        <f>'Capital Spend fcst from ED'!N94</f>
        <v>9583333.333333334</v>
      </c>
      <c r="DW3" s="2">
        <f>'Capital Spend fcst from ED'!O94</f>
        <v>9583333.333333334</v>
      </c>
      <c r="DX3" s="2">
        <f>'Capital Spend fcst from ED'!P94</f>
        <v>9583333.333333334</v>
      </c>
      <c r="DY3" s="2">
        <f>'Capital Spend fcst from ED'!Q94</f>
        <v>9583333.333333334</v>
      </c>
      <c r="DZ3" s="2">
        <f>'Capital Spend fcst from ED'!R94</f>
        <v>9583333.333333334</v>
      </c>
      <c r="EA3" s="2">
        <f>'Capital Spend fcst from ED'!S94</f>
        <v>9583333.333333334</v>
      </c>
      <c r="EB3" s="2">
        <f>'Capital Spend fcst from ED'!T94</f>
        <v>9583333.333333334</v>
      </c>
      <c r="EC3" s="2">
        <f>'Capital Spend fcst from ED'!U94</f>
        <v>9583333.333333334</v>
      </c>
      <c r="ED3" s="305">
        <f>SUM(DR3:EC3)</f>
        <v>114999999.99999999</v>
      </c>
      <c r="EE3" s="2">
        <f>ED3+DQ3+DD3+CQ3+CD3+BQ3+BD3+AQ3+AD3+Q3</f>
        <v>1070205399.1135299</v>
      </c>
    </row>
    <row r="4" spans="1:135" x14ac:dyDescent="0.2">
      <c r="A4" s="126" t="s">
        <v>505</v>
      </c>
      <c r="E4" s="82">
        <f>'Capital Spend fcst from ED'!J6</f>
        <v>1414824.5</v>
      </c>
      <c r="F4" s="82">
        <f>'Capital Spend fcst from ED'!K6</f>
        <v>1095257.5</v>
      </c>
      <c r="G4" s="82">
        <f>'Capital Spend fcst from ED'!L6</f>
        <v>1496512.55</v>
      </c>
      <c r="H4" s="82">
        <f>'Capital Spend fcst from ED'!M6</f>
        <v>1552687.74</v>
      </c>
      <c r="I4" s="82">
        <f>'Capital Spend fcst from ED'!N6</f>
        <v>589100.28</v>
      </c>
      <c r="J4" s="82">
        <f>'Capital Spend fcst from ED'!O6</f>
        <v>1445105.9</v>
      </c>
      <c r="K4" s="82">
        <f>'Capital Spend fcst from ED'!P6</f>
        <v>1425937.9000000001</v>
      </c>
      <c r="L4" s="82">
        <f>'Capital Spend fcst from ED'!Q6</f>
        <v>1312579.8399999999</v>
      </c>
      <c r="M4" s="82">
        <f>'Capital Spend fcst from ED'!R6</f>
        <v>1425215.1</v>
      </c>
      <c r="N4" s="82">
        <f>'Capital Spend fcst from ED'!S6</f>
        <v>1711052</v>
      </c>
      <c r="O4" s="82">
        <f>'Capital Spend fcst from ED'!T6</f>
        <v>1550451</v>
      </c>
      <c r="P4" s="82">
        <f>'Capital Spend fcst from ED'!U6</f>
        <v>1460273.5</v>
      </c>
      <c r="Q4" s="305">
        <f>SUM(E4:P4)</f>
        <v>16478997.810000001</v>
      </c>
      <c r="R4" s="2">
        <f>'Capital Spend fcst from ED'!J16</f>
        <v>1392937.3</v>
      </c>
      <c r="S4" s="2">
        <f>'Capital Spend fcst from ED'!K16</f>
        <v>1591413.4000000001</v>
      </c>
      <c r="T4" s="2">
        <f>'Capital Spend fcst from ED'!L16</f>
        <v>1293302.5999999999</v>
      </c>
      <c r="U4" s="2">
        <f>'Capital Spend fcst from ED'!M16</f>
        <v>1656018.6</v>
      </c>
      <c r="V4" s="2">
        <f>'Capital Spend fcst from ED'!N16</f>
        <v>1588061.4</v>
      </c>
      <c r="W4" s="2">
        <f>'Capital Spend fcst from ED'!O16</f>
        <v>1533177.9</v>
      </c>
      <c r="X4" s="2">
        <f>'Capital Spend fcst from ED'!P16</f>
        <v>1445318.4000000001</v>
      </c>
      <c r="Y4" s="2">
        <f>'Capital Spend fcst from ED'!Q16</f>
        <v>1251344.3999999999</v>
      </c>
      <c r="Z4" s="2">
        <f>'Capital Spend fcst from ED'!R16</f>
        <v>1498077.5999999999</v>
      </c>
      <c r="AA4" s="2">
        <f>'Capital Spend fcst from ED'!S16</f>
        <v>1591531.2000000002</v>
      </c>
      <c r="AB4" s="2">
        <f>'Capital Spend fcst from ED'!T16</f>
        <v>1694428.4</v>
      </c>
      <c r="AC4" s="2">
        <f>'Capital Spend fcst from ED'!U16</f>
        <v>928175.99999999988</v>
      </c>
      <c r="AD4" s="305">
        <f>SUM(R4:AC4)</f>
        <v>17463787.199999999</v>
      </c>
      <c r="AE4" s="2">
        <f>'Capital Spend fcst from ED'!J26</f>
        <v>1461670</v>
      </c>
      <c r="AF4" s="2">
        <f>'Capital Spend fcst from ED'!K26</f>
        <v>1461670</v>
      </c>
      <c r="AG4" s="2">
        <f>'Capital Spend fcst from ED'!L26</f>
        <v>1461670</v>
      </c>
      <c r="AH4" s="2">
        <f>'Capital Spend fcst from ED'!M26</f>
        <v>1461670</v>
      </c>
      <c r="AI4" s="2">
        <f>'Capital Spend fcst from ED'!N26</f>
        <v>1461670</v>
      </c>
      <c r="AJ4" s="2">
        <f>'Capital Spend fcst from ED'!O26</f>
        <v>1461670</v>
      </c>
      <c r="AK4" s="2">
        <f>'Capital Spend fcst from ED'!P26</f>
        <v>1461670</v>
      </c>
      <c r="AL4" s="2">
        <f>'Capital Spend fcst from ED'!Q26</f>
        <v>1461670</v>
      </c>
      <c r="AM4" s="2">
        <f>'Capital Spend fcst from ED'!R26</f>
        <v>1461670</v>
      </c>
      <c r="AN4" s="2">
        <f>'Capital Spend fcst from ED'!S26</f>
        <v>1461670</v>
      </c>
      <c r="AO4" s="2">
        <f>'Capital Spend fcst from ED'!T26</f>
        <v>1461670</v>
      </c>
      <c r="AP4" s="2">
        <f>'Capital Spend fcst from ED'!U26</f>
        <v>1461670</v>
      </c>
      <c r="AQ4" s="305">
        <f>SUM(AE4:AP4)</f>
        <v>17540040</v>
      </c>
      <c r="AR4" s="2">
        <f>'Capital Spend fcst from ED'!J36</f>
        <v>1493070</v>
      </c>
      <c r="AS4" s="2">
        <f>'Capital Spend fcst from ED'!K36</f>
        <v>1493070</v>
      </c>
      <c r="AT4" s="2">
        <f>'Capital Spend fcst from ED'!L36</f>
        <v>1493070</v>
      </c>
      <c r="AU4" s="2">
        <f>'Capital Spend fcst from ED'!M36</f>
        <v>1493070</v>
      </c>
      <c r="AV4" s="2">
        <f>'Capital Spend fcst from ED'!N36</f>
        <v>1493070</v>
      </c>
      <c r="AW4" s="2">
        <f>'Capital Spend fcst from ED'!O36</f>
        <v>1493070</v>
      </c>
      <c r="AX4" s="2">
        <f>'Capital Spend fcst from ED'!P36</f>
        <v>1493070</v>
      </c>
      <c r="AY4" s="2">
        <f>'Capital Spend fcst from ED'!Q36</f>
        <v>1493070</v>
      </c>
      <c r="AZ4" s="2">
        <f>'Capital Spend fcst from ED'!R36</f>
        <v>1493070</v>
      </c>
      <c r="BA4" s="2">
        <f>'Capital Spend fcst from ED'!S36</f>
        <v>1493070</v>
      </c>
      <c r="BB4" s="2">
        <f>'Capital Spend fcst from ED'!T36</f>
        <v>1493070</v>
      </c>
      <c r="BC4" s="2">
        <f>'Capital Spend fcst from ED'!U36</f>
        <v>1493070</v>
      </c>
      <c r="BD4" s="305">
        <f>SUM(AR4:BC4)</f>
        <v>17916840</v>
      </c>
      <c r="BE4" s="2">
        <f>'Capital Spend fcst from ED'!J46</f>
        <v>1520010</v>
      </c>
      <c r="BF4" s="2">
        <f>'Capital Spend fcst from ED'!K46</f>
        <v>1520010</v>
      </c>
      <c r="BG4" s="2">
        <f>'Capital Spend fcst from ED'!L46</f>
        <v>1520010</v>
      </c>
      <c r="BH4" s="2">
        <f>'Capital Spend fcst from ED'!M46</f>
        <v>1520010</v>
      </c>
      <c r="BI4" s="2">
        <f>'Capital Spend fcst from ED'!N46</f>
        <v>1520010</v>
      </c>
      <c r="BJ4" s="2">
        <f>'Capital Spend fcst from ED'!O46</f>
        <v>1520010</v>
      </c>
      <c r="BK4" s="2">
        <f>'Capital Spend fcst from ED'!P46</f>
        <v>1520010</v>
      </c>
      <c r="BL4" s="2">
        <f>'Capital Spend fcst from ED'!Q46</f>
        <v>1520010</v>
      </c>
      <c r="BM4" s="2">
        <f>'Capital Spend fcst from ED'!R46</f>
        <v>1520010</v>
      </c>
      <c r="BN4" s="2">
        <f>'Capital Spend fcst from ED'!S46</f>
        <v>1520010</v>
      </c>
      <c r="BO4" s="2">
        <f>'Capital Spend fcst from ED'!T46</f>
        <v>1520010</v>
      </c>
      <c r="BP4" s="2">
        <f>'Capital Spend fcst from ED'!U46</f>
        <v>1520010</v>
      </c>
      <c r="BQ4" s="305">
        <f>SUM(BE4:BP4)</f>
        <v>18240120</v>
      </c>
      <c r="BR4" s="2">
        <f>'Capital Spend fcst from ED'!J56</f>
        <v>1407480</v>
      </c>
      <c r="BS4" s="2">
        <f>'Capital Spend fcst from ED'!K56</f>
        <v>1407480</v>
      </c>
      <c r="BT4" s="2">
        <f>'Capital Spend fcst from ED'!L56</f>
        <v>1407480</v>
      </c>
      <c r="BU4" s="2">
        <f>'Capital Spend fcst from ED'!M56</f>
        <v>1407480</v>
      </c>
      <c r="BV4" s="2">
        <f>'Capital Spend fcst from ED'!N56</f>
        <v>1407480</v>
      </c>
      <c r="BW4" s="2">
        <f>'Capital Spend fcst from ED'!O56</f>
        <v>1407480</v>
      </c>
      <c r="BX4" s="2">
        <f>'Capital Spend fcst from ED'!P56</f>
        <v>1407480</v>
      </c>
      <c r="BY4" s="2">
        <f>'Capital Spend fcst from ED'!Q56</f>
        <v>1407480</v>
      </c>
      <c r="BZ4" s="2">
        <f>'Capital Spend fcst from ED'!R56</f>
        <v>1407480</v>
      </c>
      <c r="CA4" s="2">
        <f>'Capital Spend fcst from ED'!S56</f>
        <v>1407480</v>
      </c>
      <c r="CB4" s="2">
        <f>'Capital Spend fcst from ED'!T56</f>
        <v>1407480</v>
      </c>
      <c r="CC4" s="2">
        <f>'Capital Spend fcst from ED'!U56</f>
        <v>1407480</v>
      </c>
      <c r="CD4" s="305">
        <f>SUM(BR4:CC4)</f>
        <v>16889760</v>
      </c>
      <c r="CE4" s="2">
        <f>'Capital Spend fcst from ED'!J66</f>
        <v>1445630</v>
      </c>
      <c r="CF4" s="2">
        <f>'Capital Spend fcst from ED'!K66</f>
        <v>1445630</v>
      </c>
      <c r="CG4" s="2">
        <f>'Capital Spend fcst from ED'!L66</f>
        <v>1445630</v>
      </c>
      <c r="CH4" s="2">
        <f>'Capital Spend fcst from ED'!M66</f>
        <v>1445630</v>
      </c>
      <c r="CI4" s="2">
        <f>'Capital Spend fcst from ED'!N66</f>
        <v>1445630</v>
      </c>
      <c r="CJ4" s="2">
        <f>'Capital Spend fcst from ED'!O66</f>
        <v>1445630</v>
      </c>
      <c r="CK4" s="2">
        <f>'Capital Spend fcst from ED'!P66</f>
        <v>1445630</v>
      </c>
      <c r="CL4" s="2">
        <f>'Capital Spend fcst from ED'!Q66</f>
        <v>1445630</v>
      </c>
      <c r="CM4" s="2">
        <f>'Capital Spend fcst from ED'!R66</f>
        <v>1445630</v>
      </c>
      <c r="CN4" s="2">
        <f>'Capital Spend fcst from ED'!S66</f>
        <v>1445630</v>
      </c>
      <c r="CO4" s="2">
        <f>'Capital Spend fcst from ED'!T66</f>
        <v>1445630</v>
      </c>
      <c r="CP4" s="2">
        <f>'Capital Spend fcst from ED'!U66</f>
        <v>1445630</v>
      </c>
      <c r="CQ4" s="305">
        <f>SUM(CE4:CP4)</f>
        <v>17347560</v>
      </c>
      <c r="CR4" s="2">
        <f>'Capital Spend fcst from ED'!J76</f>
        <v>1436870</v>
      </c>
      <c r="CS4" s="2">
        <f>'Capital Spend fcst from ED'!K76</f>
        <v>1436870</v>
      </c>
      <c r="CT4" s="2">
        <f>'Capital Spend fcst from ED'!L76</f>
        <v>1436870</v>
      </c>
      <c r="CU4" s="2">
        <f>'Capital Spend fcst from ED'!M76</f>
        <v>1436870</v>
      </c>
      <c r="CV4" s="2">
        <f>'Capital Spend fcst from ED'!N76</f>
        <v>1436870</v>
      </c>
      <c r="CW4" s="2">
        <f>'Capital Spend fcst from ED'!O76</f>
        <v>1436870</v>
      </c>
      <c r="CX4" s="2">
        <f>'Capital Spend fcst from ED'!P76</f>
        <v>1436870</v>
      </c>
      <c r="CY4" s="2">
        <f>'Capital Spend fcst from ED'!Q76</f>
        <v>1436870</v>
      </c>
      <c r="CZ4" s="2">
        <f>'Capital Spend fcst from ED'!R76</f>
        <v>1436870</v>
      </c>
      <c r="DA4" s="2">
        <f>'Capital Spend fcst from ED'!S76</f>
        <v>1436870</v>
      </c>
      <c r="DB4" s="2">
        <f>'Capital Spend fcst from ED'!T76</f>
        <v>1436870</v>
      </c>
      <c r="DC4" s="2">
        <f>'Capital Spend fcst from ED'!U76</f>
        <v>1436870</v>
      </c>
      <c r="DD4" s="305">
        <f>SUM(CR4:DC4)</f>
        <v>17242440</v>
      </c>
      <c r="DE4" s="2">
        <f>'Capital Spend fcst from ED'!J86</f>
        <v>0</v>
      </c>
      <c r="DF4" s="2">
        <f>'Capital Spend fcst from ED'!K86</f>
        <v>0</v>
      </c>
      <c r="DG4" s="2">
        <f>'Capital Spend fcst from ED'!L86</f>
        <v>0</v>
      </c>
      <c r="DH4" s="2">
        <f>'Capital Spend fcst from ED'!M86</f>
        <v>0</v>
      </c>
      <c r="DI4" s="2">
        <f>'Capital Spend fcst from ED'!N86</f>
        <v>0</v>
      </c>
      <c r="DJ4" s="2">
        <f>'Capital Spend fcst from ED'!O86</f>
        <v>0</v>
      </c>
      <c r="DK4" s="2">
        <f>'Capital Spend fcst from ED'!P86</f>
        <v>0</v>
      </c>
      <c r="DL4" s="2">
        <f>'Capital Spend fcst from ED'!Q86</f>
        <v>0</v>
      </c>
      <c r="DM4" s="2">
        <f>'Capital Spend fcst from ED'!R86</f>
        <v>0</v>
      </c>
      <c r="DN4" s="2">
        <f>'Capital Spend fcst from ED'!S86</f>
        <v>0</v>
      </c>
      <c r="DO4" s="2">
        <f>'Capital Spend fcst from ED'!T86</f>
        <v>0</v>
      </c>
      <c r="DP4" s="2">
        <f>'Capital Spend fcst from ED'!U86</f>
        <v>0</v>
      </c>
      <c r="DQ4" s="305">
        <f>SUM(DE4:DP4)</f>
        <v>0</v>
      </c>
      <c r="DR4" s="2">
        <f>'Capital Spend fcst from ED'!J96</f>
        <v>0</v>
      </c>
      <c r="DS4" s="2">
        <f>'Capital Spend fcst from ED'!K96</f>
        <v>0</v>
      </c>
      <c r="DT4" s="2">
        <f>'Capital Spend fcst from ED'!L96</f>
        <v>0</v>
      </c>
      <c r="DU4" s="2">
        <f>'Capital Spend fcst from ED'!M96</f>
        <v>0</v>
      </c>
      <c r="DV4" s="2">
        <f>'Capital Spend fcst from ED'!N96</f>
        <v>0</v>
      </c>
      <c r="DW4" s="2">
        <f>'Capital Spend fcst from ED'!O96</f>
        <v>0</v>
      </c>
      <c r="DX4" s="2">
        <f>'Capital Spend fcst from ED'!P96</f>
        <v>0</v>
      </c>
      <c r="DY4" s="2">
        <f>'Capital Spend fcst from ED'!Q96</f>
        <v>0</v>
      </c>
      <c r="DZ4" s="2">
        <f>'Capital Spend fcst from ED'!R96</f>
        <v>0</v>
      </c>
      <c r="EA4" s="2">
        <f>'Capital Spend fcst from ED'!S96</f>
        <v>0</v>
      </c>
      <c r="EB4" s="2">
        <f>'Capital Spend fcst from ED'!T96</f>
        <v>0</v>
      </c>
      <c r="EC4" s="2">
        <f>'Capital Spend fcst from ED'!U96</f>
        <v>0</v>
      </c>
      <c r="ED4" s="305">
        <f>SUM(DR4:EC4)</f>
        <v>0</v>
      </c>
      <c r="EE4" s="2">
        <f t="shared" ref="EE4:EE20" si="0">ED4+DQ4+DD4+CQ4+CD4+BQ4+BD4+AQ4+AD4+Q4</f>
        <v>139119545.00999999</v>
      </c>
    </row>
    <row r="5" spans="1:135" x14ac:dyDescent="0.2">
      <c r="A5" s="126" t="s">
        <v>844</v>
      </c>
      <c r="E5" s="82">
        <f>'Capital Spend fcst for SEWP'!J4</f>
        <v>0</v>
      </c>
      <c r="F5" s="82">
        <f>'Capital Spend fcst for SEWP'!K4</f>
        <v>0</v>
      </c>
      <c r="G5" s="82">
        <f>'Capital Spend fcst for SEWP'!L4</f>
        <v>0</v>
      </c>
      <c r="H5" s="82">
        <f>'Capital Spend fcst for SEWP'!M4</f>
        <v>0</v>
      </c>
      <c r="I5" s="82">
        <f>'Capital Spend fcst for SEWP'!N4</f>
        <v>0</v>
      </c>
      <c r="J5" s="82">
        <f>'Capital Spend fcst for SEWP'!O4</f>
        <v>0</v>
      </c>
      <c r="K5" s="82">
        <f>'Capital Spend fcst for SEWP'!P4</f>
        <v>0</v>
      </c>
      <c r="L5" s="82">
        <f>'Capital Spend fcst for SEWP'!Q4</f>
        <v>0</v>
      </c>
      <c r="M5" s="82">
        <f>'Capital Spend fcst for SEWP'!R4</f>
        <v>0</v>
      </c>
      <c r="N5" s="82">
        <f>'Capital Spend fcst for SEWP'!S4</f>
        <v>0</v>
      </c>
      <c r="O5" s="82">
        <f>'Capital Spend fcst for SEWP'!T4</f>
        <v>0</v>
      </c>
      <c r="P5" s="82">
        <f>'Capital Spend fcst for SEWP'!U4</f>
        <v>0</v>
      </c>
      <c r="Q5" s="305">
        <f>SUM(E5:P5)</f>
        <v>0</v>
      </c>
      <c r="R5" s="2">
        <f>'Capital Spend fcst for SEWP'!J5</f>
        <v>50000</v>
      </c>
      <c r="S5" s="2">
        <f>'Capital Spend fcst for SEWP'!K5</f>
        <v>50000</v>
      </c>
      <c r="T5" s="2">
        <f>'Capital Spend fcst for SEWP'!L5</f>
        <v>0</v>
      </c>
      <c r="U5" s="2">
        <f>'Capital Spend fcst for SEWP'!M5</f>
        <v>0</v>
      </c>
      <c r="V5" s="2">
        <f>'Capital Spend fcst for SEWP'!N5</f>
        <v>0</v>
      </c>
      <c r="W5" s="2">
        <f>'Capital Spend fcst for SEWP'!O5</f>
        <v>0</v>
      </c>
      <c r="X5" s="2">
        <f>'Capital Spend fcst for SEWP'!P5</f>
        <v>0</v>
      </c>
      <c r="Y5" s="2">
        <f>'Capital Spend fcst for SEWP'!Q5</f>
        <v>0</v>
      </c>
      <c r="Z5" s="2">
        <f>'Capital Spend fcst for SEWP'!R5</f>
        <v>0</v>
      </c>
      <c r="AA5" s="2">
        <f>'Capital Spend fcst for SEWP'!S5</f>
        <v>300000</v>
      </c>
      <c r="AB5" s="2">
        <f>'Capital Spend fcst for SEWP'!T5</f>
        <v>300000</v>
      </c>
      <c r="AC5" s="2">
        <f>'Capital Spend fcst for SEWP'!U5</f>
        <v>0</v>
      </c>
      <c r="AD5" s="305">
        <f>SUM(R5:AC5)</f>
        <v>700000</v>
      </c>
      <c r="AE5" s="2">
        <f>'Capital Spend fcst for SEWP'!J6</f>
        <v>185097.8647686833</v>
      </c>
      <c r="AF5" s="2">
        <f>'Capital Spend fcst for SEWP'!K6</f>
        <v>185097.8647686833</v>
      </c>
      <c r="AG5" s="2">
        <f>'Capital Spend fcst for SEWP'!L6</f>
        <v>185097.8647686833</v>
      </c>
      <c r="AH5" s="2">
        <f>'Capital Spend fcst for SEWP'!M6</f>
        <v>185097.8647686833</v>
      </c>
      <c r="AI5" s="2">
        <f>'Capital Spend fcst for SEWP'!N6</f>
        <v>185097.8647686833</v>
      </c>
      <c r="AJ5" s="2">
        <f>'Capital Spend fcst for SEWP'!O6</f>
        <v>185097.8647686833</v>
      </c>
      <c r="AK5" s="2">
        <f>'Capital Spend fcst for SEWP'!P6</f>
        <v>185097.8647686833</v>
      </c>
      <c r="AL5" s="2">
        <f>'Capital Spend fcst for SEWP'!Q6</f>
        <v>185097.8647686833</v>
      </c>
      <c r="AM5" s="2">
        <f>'Capital Spend fcst for SEWP'!R6</f>
        <v>185097.8647686833</v>
      </c>
      <c r="AN5" s="2">
        <f>'Capital Spend fcst for SEWP'!S6</f>
        <v>185097.8647686833</v>
      </c>
      <c r="AO5" s="2">
        <f>'Capital Spend fcst for SEWP'!T6</f>
        <v>185097.8647686833</v>
      </c>
      <c r="AP5" s="2">
        <f>'Capital Spend fcst for SEWP'!U6</f>
        <v>185097.8647686833</v>
      </c>
      <c r="AQ5" s="305">
        <f>SUM(AE5:AP5)</f>
        <v>2221174.377224199</v>
      </c>
      <c r="AR5" s="2">
        <f>'Capital Spend fcst for SEWP'!J8</f>
        <v>115172.00474495848</v>
      </c>
      <c r="AS5" s="2">
        <f>'Capital Spend fcst for SEWP'!K8</f>
        <v>115172.00474495848</v>
      </c>
      <c r="AT5" s="2">
        <f>'Capital Spend fcst for SEWP'!L8</f>
        <v>115172.00474495848</v>
      </c>
      <c r="AU5" s="2">
        <f>'Capital Spend fcst for SEWP'!M8</f>
        <v>115172.00474495848</v>
      </c>
      <c r="AV5" s="2">
        <f>'Capital Spend fcst for SEWP'!N8</f>
        <v>115172.00474495848</v>
      </c>
      <c r="AW5" s="2">
        <f>'Capital Spend fcst for SEWP'!O8</f>
        <v>115172.00474495848</v>
      </c>
      <c r="AX5" s="2">
        <f>'Capital Spend fcst for SEWP'!P8</f>
        <v>115172.00474495848</v>
      </c>
      <c r="AY5" s="2">
        <f>'Capital Spend fcst for SEWP'!Q8</f>
        <v>115172.00474495848</v>
      </c>
      <c r="AZ5" s="2">
        <f>'Capital Spend fcst for SEWP'!R8</f>
        <v>115172.00474495848</v>
      </c>
      <c r="BA5" s="2">
        <f>'Capital Spend fcst for SEWP'!S8</f>
        <v>115172.00474495848</v>
      </c>
      <c r="BB5" s="2">
        <f>'Capital Spend fcst for SEWP'!T8</f>
        <v>115172.00474495848</v>
      </c>
      <c r="BC5" s="2">
        <f>'Capital Spend fcst for SEWP'!U8</f>
        <v>115172.00474495848</v>
      </c>
      <c r="BD5" s="305">
        <f>SUM(AR5:BC5)</f>
        <v>1382064.0569395018</v>
      </c>
      <c r="BE5" s="2">
        <f>'Capital Spend fcst for SEWP'!J10</f>
        <v>143965.0059311981</v>
      </c>
      <c r="BF5" s="2">
        <f>'Capital Spend fcst for SEWP'!K10</f>
        <v>143965.0059311981</v>
      </c>
      <c r="BG5" s="2">
        <f>'Capital Spend fcst for SEWP'!L10</f>
        <v>143965.0059311981</v>
      </c>
      <c r="BH5" s="2">
        <f>'Capital Spend fcst for SEWP'!M10</f>
        <v>143965.0059311981</v>
      </c>
      <c r="BI5" s="2">
        <f>'Capital Spend fcst for SEWP'!N10</f>
        <v>143965.0059311981</v>
      </c>
      <c r="BJ5" s="2">
        <f>'Capital Spend fcst for SEWP'!O10</f>
        <v>143965.0059311981</v>
      </c>
      <c r="BK5" s="2">
        <f>'Capital Spend fcst for SEWP'!P10</f>
        <v>143965.0059311981</v>
      </c>
      <c r="BL5" s="2">
        <f>'Capital Spend fcst for SEWP'!Q10</f>
        <v>143965.0059311981</v>
      </c>
      <c r="BM5" s="2">
        <f>'Capital Spend fcst for SEWP'!R10</f>
        <v>143965.0059311981</v>
      </c>
      <c r="BN5" s="2">
        <f>'Capital Spend fcst for SEWP'!S10</f>
        <v>143965.0059311981</v>
      </c>
      <c r="BO5" s="2">
        <f>'Capital Spend fcst for SEWP'!T10</f>
        <v>143965.0059311981</v>
      </c>
      <c r="BP5" s="2">
        <f>'Capital Spend fcst for SEWP'!U10</f>
        <v>143965.0059311981</v>
      </c>
      <c r="BQ5" s="305">
        <f>SUM(BE5:BP5)</f>
        <v>1727580.0711743773</v>
      </c>
      <c r="BR5" s="2">
        <f>'Capital Spend fcst for SEWP'!J12</f>
        <v>127511.86239620401</v>
      </c>
      <c r="BS5" s="2">
        <f>'Capital Spend fcst for SEWP'!K12</f>
        <v>127511.86239620401</v>
      </c>
      <c r="BT5" s="2">
        <f>'Capital Spend fcst for SEWP'!L12</f>
        <v>127511.86239620401</v>
      </c>
      <c r="BU5" s="2">
        <f>'Capital Spend fcst for SEWP'!M12</f>
        <v>127511.86239620401</v>
      </c>
      <c r="BV5" s="2">
        <f>'Capital Spend fcst for SEWP'!N12</f>
        <v>127511.86239620401</v>
      </c>
      <c r="BW5" s="2">
        <f>'Capital Spend fcst for SEWP'!O12</f>
        <v>127511.86239620401</v>
      </c>
      <c r="BX5" s="2">
        <f>'Capital Spend fcst for SEWP'!P12</f>
        <v>127511.86239620401</v>
      </c>
      <c r="BY5" s="2">
        <f>'Capital Spend fcst for SEWP'!Q12</f>
        <v>127511.86239620401</v>
      </c>
      <c r="BZ5" s="2">
        <f>'Capital Spend fcst for SEWP'!R12</f>
        <v>127511.86239620401</v>
      </c>
      <c r="CA5" s="2">
        <f>'Capital Spend fcst for SEWP'!S12</f>
        <v>127511.86239620401</v>
      </c>
      <c r="CB5" s="2">
        <f>'Capital Spend fcst for SEWP'!T12</f>
        <v>127511.86239620401</v>
      </c>
      <c r="CC5" s="2">
        <f>'Capital Spend fcst for SEWP'!U12</f>
        <v>127511.86239620401</v>
      </c>
      <c r="CD5" s="305">
        <f>SUM(BR5:CC5)</f>
        <v>1530142.3487544479</v>
      </c>
      <c r="CE5" s="2">
        <f>'Capital Spend fcst for SEWP'!J14</f>
        <v>205664.29418742587</v>
      </c>
      <c r="CF5" s="2">
        <f>'Capital Spend fcst for SEWP'!K14</f>
        <v>205664.29418742587</v>
      </c>
      <c r="CG5" s="2">
        <f>'Capital Spend fcst for SEWP'!L14</f>
        <v>205664.29418742587</v>
      </c>
      <c r="CH5" s="2">
        <f>'Capital Spend fcst for SEWP'!M14</f>
        <v>205664.29418742587</v>
      </c>
      <c r="CI5" s="2">
        <f>'Capital Spend fcst for SEWP'!N14</f>
        <v>205664.29418742587</v>
      </c>
      <c r="CJ5" s="2">
        <f>'Capital Spend fcst for SEWP'!O14</f>
        <v>205664.29418742587</v>
      </c>
      <c r="CK5" s="2">
        <f>'Capital Spend fcst for SEWP'!P14</f>
        <v>205664.29418742587</v>
      </c>
      <c r="CL5" s="2">
        <f>'Capital Spend fcst for SEWP'!Q14</f>
        <v>205664.29418742587</v>
      </c>
      <c r="CM5" s="2">
        <f>'Capital Spend fcst for SEWP'!R14</f>
        <v>205664.29418742587</v>
      </c>
      <c r="CN5" s="2">
        <f>'Capital Spend fcst for SEWP'!S14</f>
        <v>205664.29418742587</v>
      </c>
      <c r="CO5" s="2">
        <f>'Capital Spend fcst for SEWP'!T14</f>
        <v>205664.29418742587</v>
      </c>
      <c r="CP5" s="2">
        <f>'Capital Spend fcst for SEWP'!U14</f>
        <v>205664.29418742587</v>
      </c>
      <c r="CQ5" s="305">
        <f>SUM(CE5:CP5)</f>
        <v>2467971.5302491104</v>
      </c>
      <c r="CR5" s="2">
        <f>'Capital Spend fcst for SEWP'!J16</f>
        <v>59209.667852906285</v>
      </c>
      <c r="CS5" s="2">
        <f>'Capital Spend fcst for SEWP'!K16</f>
        <v>59209.667852906285</v>
      </c>
      <c r="CT5" s="2">
        <f>'Capital Spend fcst for SEWP'!L16</f>
        <v>59209.667852906285</v>
      </c>
      <c r="CU5" s="2">
        <f>'Capital Spend fcst for SEWP'!M16</f>
        <v>59209.667852906285</v>
      </c>
      <c r="CV5" s="2">
        <f>'Capital Spend fcst for SEWP'!N16</f>
        <v>59209.667852906285</v>
      </c>
      <c r="CW5" s="2">
        <f>'Capital Spend fcst for SEWP'!O16</f>
        <v>59209.667852906285</v>
      </c>
      <c r="CX5" s="2">
        <f>'Capital Spend fcst for SEWP'!P16</f>
        <v>59209.667852906285</v>
      </c>
      <c r="CY5" s="2">
        <f>'Capital Spend fcst for SEWP'!Q16</f>
        <v>59209.667852906285</v>
      </c>
      <c r="CZ5" s="2">
        <f>'Capital Spend fcst for SEWP'!R16</f>
        <v>59209.667852906285</v>
      </c>
      <c r="DA5" s="2">
        <f>'Capital Spend fcst for SEWP'!S16</f>
        <v>59209.667852906285</v>
      </c>
      <c r="DB5" s="2">
        <f>'Capital Spend fcst for SEWP'!T16</f>
        <v>59209.667852906285</v>
      </c>
      <c r="DC5" s="2">
        <f>'Capital Spend fcst for SEWP'!U16</f>
        <v>59209.667852906285</v>
      </c>
      <c r="DD5" s="305">
        <f>SUM(CR5:DC5)</f>
        <v>710516.01423487545</v>
      </c>
      <c r="DE5" s="2">
        <f>'Capital Spend fcst for SEWP'!J18</f>
        <v>312609.72716488736</v>
      </c>
      <c r="DF5" s="2">
        <f>'Capital Spend fcst for SEWP'!K18</f>
        <v>312609.72716488736</v>
      </c>
      <c r="DG5" s="2">
        <f>'Capital Spend fcst for SEWP'!L18</f>
        <v>312609.72716488736</v>
      </c>
      <c r="DH5" s="2">
        <f>'Capital Spend fcst for SEWP'!M18</f>
        <v>312609.72716488736</v>
      </c>
      <c r="DI5" s="2">
        <f>'Capital Spend fcst for SEWP'!N18</f>
        <v>312609.72716488736</v>
      </c>
      <c r="DJ5" s="2">
        <f>'Capital Spend fcst for SEWP'!O18</f>
        <v>312609.72716488736</v>
      </c>
      <c r="DK5" s="2">
        <f>'Capital Spend fcst for SEWP'!P18</f>
        <v>312609.72716488736</v>
      </c>
      <c r="DL5" s="2">
        <f>'Capital Spend fcst for SEWP'!Q18</f>
        <v>312609.72716488736</v>
      </c>
      <c r="DM5" s="2">
        <f>'Capital Spend fcst for SEWP'!R18</f>
        <v>312609.72716488736</v>
      </c>
      <c r="DN5" s="2">
        <f>'Capital Spend fcst for SEWP'!S18</f>
        <v>312609.72716488736</v>
      </c>
      <c r="DO5" s="2">
        <f>'Capital Spend fcst for SEWP'!T18</f>
        <v>312609.72716488736</v>
      </c>
      <c r="DP5" s="2">
        <f>'Capital Spend fcst for SEWP'!U18</f>
        <v>312609.72716488736</v>
      </c>
      <c r="DQ5" s="305">
        <f>SUM(DE5:DP5)</f>
        <v>3751316.7259786483</v>
      </c>
      <c r="DR5" s="2">
        <f>'Capital Spend fcst for SEWP'!J20</f>
        <v>67436.239620403314</v>
      </c>
      <c r="DS5" s="2">
        <f>'Capital Spend fcst for SEWP'!K20</f>
        <v>67436.239620403314</v>
      </c>
      <c r="DT5" s="2">
        <f>'Capital Spend fcst for SEWP'!L20</f>
        <v>67436.239620403314</v>
      </c>
      <c r="DU5" s="2">
        <f>'Capital Spend fcst for SEWP'!M20</f>
        <v>67436.239620403314</v>
      </c>
      <c r="DV5" s="2">
        <f>'Capital Spend fcst for SEWP'!N20</f>
        <v>67436.239620403314</v>
      </c>
      <c r="DW5" s="2">
        <f>'Capital Spend fcst for SEWP'!O20</f>
        <v>67436.239620403314</v>
      </c>
      <c r="DX5" s="2">
        <f>'Capital Spend fcst for SEWP'!P20</f>
        <v>67436.239620403314</v>
      </c>
      <c r="DY5" s="2">
        <f>'Capital Spend fcst for SEWP'!Q20</f>
        <v>67436.239620403314</v>
      </c>
      <c r="DZ5" s="2">
        <f>'Capital Spend fcst for SEWP'!R20</f>
        <v>67436.239620403314</v>
      </c>
      <c r="EA5" s="2">
        <f>'Capital Spend fcst for SEWP'!S20</f>
        <v>67436.239620403314</v>
      </c>
      <c r="EB5" s="2">
        <f>'Capital Spend fcst for SEWP'!T20</f>
        <v>67436.239620403314</v>
      </c>
      <c r="EC5" s="2">
        <f>'Capital Spend fcst for SEWP'!U20</f>
        <v>67436.239620403314</v>
      </c>
      <c r="ED5" s="305">
        <f>SUM(DR5:EC5)</f>
        <v>809234.87544483959</v>
      </c>
      <c r="EE5" s="2">
        <f t="shared" si="0"/>
        <v>15300000</v>
      </c>
    </row>
    <row r="6" spans="1:135" x14ac:dyDescent="0.2">
      <c r="A6" s="126" t="s">
        <v>845</v>
      </c>
      <c r="E6" s="82">
        <v>0</v>
      </c>
      <c r="F6" s="82">
        <v>0</v>
      </c>
      <c r="G6" s="82">
        <v>0</v>
      </c>
      <c r="H6" s="82">
        <v>0</v>
      </c>
      <c r="I6" s="82">
        <v>0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82">
        <v>0</v>
      </c>
      <c r="P6" s="82">
        <v>0</v>
      </c>
      <c r="Q6" s="305">
        <f>SUM(E6:P6)</f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305">
        <f>SUM(R6:AC6)</f>
        <v>0</v>
      </c>
      <c r="AE6" s="2">
        <f>'Capital Spend fcst for SEWP'!J7</f>
        <v>171152.13523131673</v>
      </c>
      <c r="AF6" s="2">
        <f>'Capital Spend fcst for SEWP'!K7</f>
        <v>171152.13523131673</v>
      </c>
      <c r="AG6" s="2">
        <f>'Capital Spend fcst for SEWP'!L7</f>
        <v>171152.13523131673</v>
      </c>
      <c r="AH6" s="2">
        <f>'Capital Spend fcst for SEWP'!M7</f>
        <v>171152.13523131673</v>
      </c>
      <c r="AI6" s="2">
        <f>'Capital Spend fcst for SEWP'!N7</f>
        <v>171152.13523131673</v>
      </c>
      <c r="AJ6" s="2">
        <f>'Capital Spend fcst for SEWP'!O7</f>
        <v>171152.13523131673</v>
      </c>
      <c r="AK6" s="2">
        <f>'Capital Spend fcst for SEWP'!P7</f>
        <v>171152.13523131673</v>
      </c>
      <c r="AL6" s="2">
        <f>'Capital Spend fcst for SEWP'!Q7</f>
        <v>171152.13523131673</v>
      </c>
      <c r="AM6" s="2">
        <f>'Capital Spend fcst for SEWP'!R7</f>
        <v>171152.13523131673</v>
      </c>
      <c r="AN6" s="2">
        <f>'Capital Spend fcst for SEWP'!S7</f>
        <v>171152.13523131673</v>
      </c>
      <c r="AO6" s="2">
        <f>'Capital Spend fcst for SEWP'!T7</f>
        <v>171152.13523131673</v>
      </c>
      <c r="AP6" s="2">
        <f>'Capital Spend fcst for SEWP'!U7</f>
        <v>171152.13523131673</v>
      </c>
      <c r="AQ6" s="305">
        <f>SUM(AE6:AP6)</f>
        <v>2053825.6227758012</v>
      </c>
      <c r="AR6" s="2">
        <f>'Capital Spend fcst for SEWP'!J9</f>
        <v>106494.66192170819</v>
      </c>
      <c r="AS6" s="2">
        <f>'Capital Spend fcst for SEWP'!K9</f>
        <v>106494.66192170819</v>
      </c>
      <c r="AT6" s="2">
        <f>'Capital Spend fcst for SEWP'!L9</f>
        <v>106494.66192170819</v>
      </c>
      <c r="AU6" s="2">
        <f>'Capital Spend fcst for SEWP'!M9</f>
        <v>106494.66192170819</v>
      </c>
      <c r="AV6" s="2">
        <f>'Capital Spend fcst for SEWP'!N9</f>
        <v>106494.66192170819</v>
      </c>
      <c r="AW6" s="2">
        <f>'Capital Spend fcst for SEWP'!O9</f>
        <v>106494.66192170819</v>
      </c>
      <c r="AX6" s="2">
        <f>'Capital Spend fcst for SEWP'!P9</f>
        <v>106494.66192170819</v>
      </c>
      <c r="AY6" s="2">
        <f>'Capital Spend fcst for SEWP'!Q9</f>
        <v>106494.66192170819</v>
      </c>
      <c r="AZ6" s="2">
        <f>'Capital Spend fcst for SEWP'!R9</f>
        <v>106494.66192170819</v>
      </c>
      <c r="BA6" s="2">
        <f>'Capital Spend fcst for SEWP'!S9</f>
        <v>106494.66192170819</v>
      </c>
      <c r="BB6" s="2">
        <f>'Capital Spend fcst for SEWP'!T9</f>
        <v>106494.66192170819</v>
      </c>
      <c r="BC6" s="2">
        <f>'Capital Spend fcst for SEWP'!U9</f>
        <v>106494.66192170819</v>
      </c>
      <c r="BD6" s="305">
        <f>SUM(AR6:BC6)</f>
        <v>1277935.943060498</v>
      </c>
      <c r="BE6" s="2">
        <f>'Capital Spend fcst for SEWP'!J11</f>
        <v>133118.32740213527</v>
      </c>
      <c r="BF6" s="2">
        <f>'Capital Spend fcst for SEWP'!K11</f>
        <v>133118.32740213527</v>
      </c>
      <c r="BG6" s="2">
        <f>'Capital Spend fcst for SEWP'!L11</f>
        <v>133118.32740213527</v>
      </c>
      <c r="BH6" s="2">
        <f>'Capital Spend fcst for SEWP'!M11</f>
        <v>133118.32740213527</v>
      </c>
      <c r="BI6" s="2">
        <f>'Capital Spend fcst for SEWP'!N11</f>
        <v>133118.32740213527</v>
      </c>
      <c r="BJ6" s="2">
        <f>'Capital Spend fcst for SEWP'!O11</f>
        <v>133118.32740213527</v>
      </c>
      <c r="BK6" s="2">
        <f>'Capital Spend fcst for SEWP'!P11</f>
        <v>133118.32740213527</v>
      </c>
      <c r="BL6" s="2">
        <f>'Capital Spend fcst for SEWP'!Q11</f>
        <v>133118.32740213527</v>
      </c>
      <c r="BM6" s="2">
        <f>'Capital Spend fcst for SEWP'!R11</f>
        <v>133118.32740213527</v>
      </c>
      <c r="BN6" s="2">
        <f>'Capital Spend fcst for SEWP'!S11</f>
        <v>133118.32740213527</v>
      </c>
      <c r="BO6" s="2">
        <f>'Capital Spend fcst for SEWP'!T11</f>
        <v>133118.32740213527</v>
      </c>
      <c r="BP6" s="2">
        <f>'Capital Spend fcst for SEWP'!U11</f>
        <v>133118.32740213527</v>
      </c>
      <c r="BQ6" s="305">
        <f>SUM(BE6:BP6)</f>
        <v>1597419.9288256236</v>
      </c>
      <c r="BR6" s="2">
        <f>'Capital Spend fcst for SEWP'!J13</f>
        <v>117904.80427046261</v>
      </c>
      <c r="BS6" s="2">
        <f>'Capital Spend fcst for SEWP'!K13</f>
        <v>117904.80427046261</v>
      </c>
      <c r="BT6" s="2">
        <f>'Capital Spend fcst for SEWP'!L13</f>
        <v>117904.80427046261</v>
      </c>
      <c r="BU6" s="2">
        <f>'Capital Spend fcst for SEWP'!M13</f>
        <v>117904.80427046261</v>
      </c>
      <c r="BV6" s="2">
        <f>'Capital Spend fcst for SEWP'!N13</f>
        <v>117904.80427046261</v>
      </c>
      <c r="BW6" s="2">
        <f>'Capital Spend fcst for SEWP'!O13</f>
        <v>117904.80427046261</v>
      </c>
      <c r="BX6" s="2">
        <f>'Capital Spend fcst for SEWP'!P13</f>
        <v>117904.80427046261</v>
      </c>
      <c r="BY6" s="2">
        <f>'Capital Spend fcst for SEWP'!Q13</f>
        <v>117904.80427046261</v>
      </c>
      <c r="BZ6" s="2">
        <f>'Capital Spend fcst for SEWP'!R13</f>
        <v>117904.80427046261</v>
      </c>
      <c r="CA6" s="2">
        <f>'Capital Spend fcst for SEWP'!S13</f>
        <v>117904.80427046261</v>
      </c>
      <c r="CB6" s="2">
        <f>'Capital Spend fcst for SEWP'!T13</f>
        <v>117904.80427046261</v>
      </c>
      <c r="CC6" s="2">
        <f>'Capital Spend fcst for SEWP'!U13</f>
        <v>117904.80427046261</v>
      </c>
      <c r="CD6" s="305">
        <f>SUM(BR6:CC6)</f>
        <v>1414857.6512455514</v>
      </c>
      <c r="CE6" s="2">
        <f>'Capital Spend fcst for SEWP'!J15</f>
        <v>190169.03914590747</v>
      </c>
      <c r="CF6" s="2">
        <f>'Capital Spend fcst for SEWP'!K15</f>
        <v>190169.03914590747</v>
      </c>
      <c r="CG6" s="2">
        <f>'Capital Spend fcst for SEWP'!L15</f>
        <v>190169.03914590747</v>
      </c>
      <c r="CH6" s="2">
        <f>'Capital Spend fcst for SEWP'!M15</f>
        <v>190169.03914590747</v>
      </c>
      <c r="CI6" s="2">
        <f>'Capital Spend fcst for SEWP'!N15</f>
        <v>190169.03914590747</v>
      </c>
      <c r="CJ6" s="2">
        <f>'Capital Spend fcst for SEWP'!O15</f>
        <v>190169.03914590747</v>
      </c>
      <c r="CK6" s="2">
        <f>'Capital Spend fcst for SEWP'!P15</f>
        <v>190169.03914590747</v>
      </c>
      <c r="CL6" s="2">
        <f>'Capital Spend fcst for SEWP'!Q15</f>
        <v>190169.03914590747</v>
      </c>
      <c r="CM6" s="2">
        <f>'Capital Spend fcst for SEWP'!R15</f>
        <v>190169.03914590747</v>
      </c>
      <c r="CN6" s="2">
        <f>'Capital Spend fcst for SEWP'!S15</f>
        <v>190169.03914590747</v>
      </c>
      <c r="CO6" s="2">
        <f>'Capital Spend fcst for SEWP'!T15</f>
        <v>190169.03914590747</v>
      </c>
      <c r="CP6" s="2">
        <f>'Capital Spend fcst for SEWP'!U15</f>
        <v>190169.03914590747</v>
      </c>
      <c r="CQ6" s="305">
        <f>SUM(CE6:CP6)</f>
        <v>2282028.4697508891</v>
      </c>
      <c r="CR6" s="2">
        <f>'Capital Spend fcst for SEWP'!J17</f>
        <v>54748.665480427044</v>
      </c>
      <c r="CS6" s="2">
        <f>'Capital Spend fcst for SEWP'!K17</f>
        <v>54748.665480427044</v>
      </c>
      <c r="CT6" s="2">
        <f>'Capital Spend fcst for SEWP'!L17</f>
        <v>54748.665480427044</v>
      </c>
      <c r="CU6" s="2">
        <f>'Capital Spend fcst for SEWP'!M17</f>
        <v>54748.665480427044</v>
      </c>
      <c r="CV6" s="2">
        <f>'Capital Spend fcst for SEWP'!N17</f>
        <v>54748.665480427044</v>
      </c>
      <c r="CW6" s="2">
        <f>'Capital Spend fcst for SEWP'!O17</f>
        <v>54748.665480427044</v>
      </c>
      <c r="CX6" s="2">
        <f>'Capital Spend fcst for SEWP'!P17</f>
        <v>54748.665480427044</v>
      </c>
      <c r="CY6" s="2">
        <f>'Capital Spend fcst for SEWP'!Q17</f>
        <v>54748.665480427044</v>
      </c>
      <c r="CZ6" s="2">
        <f>'Capital Spend fcst for SEWP'!R17</f>
        <v>54748.665480427044</v>
      </c>
      <c r="DA6" s="2">
        <f>'Capital Spend fcst for SEWP'!S17</f>
        <v>54748.665480427044</v>
      </c>
      <c r="DB6" s="2">
        <f>'Capital Spend fcst for SEWP'!T17</f>
        <v>54748.665480427044</v>
      </c>
      <c r="DC6" s="2">
        <f>'Capital Spend fcst for SEWP'!U17</f>
        <v>54748.665480427044</v>
      </c>
      <c r="DD6" s="305">
        <f>SUM(CR6:DC6)</f>
        <v>656983.98576512467</v>
      </c>
      <c r="DE6" s="2">
        <f>'Capital Spend fcst for SEWP'!J19</f>
        <v>289056.93950177939</v>
      </c>
      <c r="DF6" s="2">
        <f>'Capital Spend fcst for SEWP'!K19</f>
        <v>289056.93950177939</v>
      </c>
      <c r="DG6" s="2">
        <f>'Capital Spend fcst for SEWP'!L19</f>
        <v>289056.93950177939</v>
      </c>
      <c r="DH6" s="2">
        <f>'Capital Spend fcst for SEWP'!M19</f>
        <v>289056.93950177939</v>
      </c>
      <c r="DI6" s="2">
        <f>'Capital Spend fcst for SEWP'!N19</f>
        <v>289056.93950177939</v>
      </c>
      <c r="DJ6" s="2">
        <f>'Capital Spend fcst for SEWP'!O19</f>
        <v>289056.93950177939</v>
      </c>
      <c r="DK6" s="2">
        <f>'Capital Spend fcst for SEWP'!P19</f>
        <v>289056.93950177939</v>
      </c>
      <c r="DL6" s="2">
        <f>'Capital Spend fcst for SEWP'!Q19</f>
        <v>289056.93950177939</v>
      </c>
      <c r="DM6" s="2">
        <f>'Capital Spend fcst for SEWP'!R19</f>
        <v>289056.93950177939</v>
      </c>
      <c r="DN6" s="2">
        <f>'Capital Spend fcst for SEWP'!S19</f>
        <v>289056.93950177939</v>
      </c>
      <c r="DO6" s="2">
        <f>'Capital Spend fcst for SEWP'!T19</f>
        <v>289056.93950177939</v>
      </c>
      <c r="DP6" s="2">
        <f>'Capital Spend fcst for SEWP'!U19</f>
        <v>289056.93950177939</v>
      </c>
      <c r="DQ6" s="305">
        <f>SUM(DE6:DP6)</f>
        <v>3468683.2740213517</v>
      </c>
      <c r="DR6" s="2">
        <f>'Capital Spend fcst for SEWP'!J21</f>
        <v>62355.42704626335</v>
      </c>
      <c r="DS6" s="2">
        <f>'Capital Spend fcst for SEWP'!K21</f>
        <v>62355.42704626335</v>
      </c>
      <c r="DT6" s="2">
        <f>'Capital Spend fcst for SEWP'!L21</f>
        <v>62355.42704626335</v>
      </c>
      <c r="DU6" s="2">
        <f>'Capital Spend fcst for SEWP'!M21</f>
        <v>62355.42704626335</v>
      </c>
      <c r="DV6" s="2">
        <f>'Capital Spend fcst for SEWP'!N21</f>
        <v>62355.42704626335</v>
      </c>
      <c r="DW6" s="2">
        <f>'Capital Spend fcst for SEWP'!O21</f>
        <v>62355.42704626335</v>
      </c>
      <c r="DX6" s="2">
        <f>'Capital Spend fcst for SEWP'!P21</f>
        <v>62355.42704626335</v>
      </c>
      <c r="DY6" s="2">
        <f>'Capital Spend fcst for SEWP'!Q21</f>
        <v>62355.42704626335</v>
      </c>
      <c r="DZ6" s="2">
        <f>'Capital Spend fcst for SEWP'!R21</f>
        <v>62355.42704626335</v>
      </c>
      <c r="EA6" s="2">
        <f>'Capital Spend fcst for SEWP'!S21</f>
        <v>62355.42704626335</v>
      </c>
      <c r="EB6" s="2">
        <f>'Capital Spend fcst for SEWP'!T21</f>
        <v>62355.42704626335</v>
      </c>
      <c r="EC6" s="2">
        <f>'Capital Spend fcst for SEWP'!U21</f>
        <v>62355.42704626335</v>
      </c>
      <c r="ED6" s="305">
        <f>SUM(DR6:EC6)</f>
        <v>748265.12455516018</v>
      </c>
      <c r="EE6" s="2">
        <f t="shared" ref="EE6" si="1">ED6+DQ6+DD6+CQ6+CD6+BQ6+BD6+AQ6+AD6+Q6</f>
        <v>13500000</v>
      </c>
    </row>
    <row r="7" spans="1:135" x14ac:dyDescent="0.2">
      <c r="A7" s="126" t="s">
        <v>651</v>
      </c>
      <c r="E7" s="82">
        <f>'Capital Spend fcst from ED'!J9</f>
        <v>327573.53000000003</v>
      </c>
      <c r="F7" s="82">
        <f>'Capital Spend fcst from ED'!K9</f>
        <v>254486</v>
      </c>
      <c r="G7" s="82">
        <f>'Capital Spend fcst from ED'!L9</f>
        <v>2201678.625</v>
      </c>
      <c r="H7" s="82">
        <f>'Capital Spend fcst from ED'!M9</f>
        <v>4415185.96875</v>
      </c>
      <c r="I7" s="82">
        <f>'Capital Spend fcst from ED'!N9</f>
        <v>2435512.1850000001</v>
      </c>
      <c r="J7" s="82">
        <f>'Capital Spend fcst from ED'!O9</f>
        <v>2567917.3850000002</v>
      </c>
      <c r="K7" s="82">
        <f>'Capital Spend fcst from ED'!P9</f>
        <v>3285690.9400000004</v>
      </c>
      <c r="L7" s="82">
        <f>'Capital Spend fcst from ED'!Q9</f>
        <v>2384825.67</v>
      </c>
      <c r="M7" s="82">
        <f>'Capital Spend fcst from ED'!R9</f>
        <v>2989138.8024999998</v>
      </c>
      <c r="N7" s="82">
        <f>'Capital Spend fcst from ED'!S9</f>
        <v>7971249.3099999996</v>
      </c>
      <c r="O7" s="82">
        <f>'Capital Spend fcst from ED'!T9</f>
        <v>2039399.03</v>
      </c>
      <c r="P7" s="82">
        <f>'Capital Spend fcst from ED'!U9</f>
        <v>1970000</v>
      </c>
      <c r="Q7" s="305">
        <f t="shared" ref="Q7" si="2">SUM(E7:P7)</f>
        <v>32842657.446249999</v>
      </c>
      <c r="R7" s="2">
        <f>'Capital Spend fcst from ED'!J19</f>
        <v>1430000</v>
      </c>
      <c r="S7" s="2">
        <f>'Capital Spend fcst from ED'!K19</f>
        <v>2090000</v>
      </c>
      <c r="T7" s="2">
        <f>'Capital Spend fcst from ED'!L19</f>
        <v>2480000</v>
      </c>
      <c r="U7" s="2">
        <f>'Capital Spend fcst from ED'!M19</f>
        <v>2900000</v>
      </c>
      <c r="V7" s="2">
        <f>'Capital Spend fcst from ED'!N19</f>
        <v>2900000</v>
      </c>
      <c r="W7" s="2">
        <f>'Capital Spend fcst from ED'!O19</f>
        <v>2823479</v>
      </c>
      <c r="X7" s="2">
        <f>'Capital Spend fcst from ED'!P19</f>
        <v>2578792</v>
      </c>
      <c r="Y7" s="2">
        <f>'Capital Spend fcst from ED'!Q19</f>
        <v>2832333</v>
      </c>
      <c r="Z7" s="2">
        <f>'Capital Spend fcst from ED'!R19</f>
        <v>3272190</v>
      </c>
      <c r="AA7" s="2">
        <f>'Capital Spend fcst from ED'!S19</f>
        <v>2732832</v>
      </c>
      <c r="AB7" s="2">
        <f>'Capital Spend fcst from ED'!T19</f>
        <v>2645097</v>
      </c>
      <c r="AC7" s="2">
        <f>'Capital Spend fcst from ED'!U19</f>
        <v>1430460</v>
      </c>
      <c r="AD7" s="305">
        <f t="shared" ref="AD7:AD8" si="3">SUM(R7:AC7)</f>
        <v>30115183</v>
      </c>
      <c r="AE7" s="2">
        <f>'Capital Spend fcst from ED'!J29</f>
        <v>2499847.0865666582</v>
      </c>
      <c r="AF7" s="2">
        <f>'Capital Spend fcst from ED'!K29</f>
        <v>2499847.0865666582</v>
      </c>
      <c r="AG7" s="2">
        <f>'Capital Spend fcst from ED'!L29</f>
        <v>2499847.0865666582</v>
      </c>
      <c r="AH7" s="2">
        <f>'Capital Spend fcst from ED'!M29</f>
        <v>2499847.0865666582</v>
      </c>
      <c r="AI7" s="2">
        <f>'Capital Spend fcst from ED'!N29</f>
        <v>2499847.0865666582</v>
      </c>
      <c r="AJ7" s="2">
        <f>'Capital Spend fcst from ED'!O29</f>
        <v>2499847.0865666582</v>
      </c>
      <c r="AK7" s="2">
        <f>'Capital Spend fcst from ED'!P29</f>
        <v>2499847.0865666582</v>
      </c>
      <c r="AL7" s="2">
        <f>'Capital Spend fcst from ED'!Q29</f>
        <v>2499847.0865666582</v>
      </c>
      <c r="AM7" s="2">
        <f>'Capital Spend fcst from ED'!R29</f>
        <v>2499847.0865666582</v>
      </c>
      <c r="AN7" s="2">
        <f>'Capital Spend fcst from ED'!S29</f>
        <v>2499847.0865666582</v>
      </c>
      <c r="AO7" s="2">
        <f>'Capital Spend fcst from ED'!T29</f>
        <v>2499847.0865666582</v>
      </c>
      <c r="AP7" s="2">
        <f>'Capital Spend fcst from ED'!U29</f>
        <v>2499847.0865666582</v>
      </c>
      <c r="AQ7" s="305">
        <f t="shared" ref="AQ7:AQ8" si="4">SUM(AE7:AP7)</f>
        <v>29998165.038799893</v>
      </c>
      <c r="AR7" s="2">
        <f>'Capital Spend fcst from ED'!J39</f>
        <v>2499039.1545166667</v>
      </c>
      <c r="AS7" s="2">
        <f>'Capital Spend fcst from ED'!K39</f>
        <v>2499039.1545166667</v>
      </c>
      <c r="AT7" s="2">
        <f>'Capital Spend fcst from ED'!L39</f>
        <v>2499039.1545166667</v>
      </c>
      <c r="AU7" s="2">
        <f>'Capital Spend fcst from ED'!M39</f>
        <v>2499039.1545166667</v>
      </c>
      <c r="AV7" s="2">
        <f>'Capital Spend fcst from ED'!N39</f>
        <v>2499039.1545166667</v>
      </c>
      <c r="AW7" s="2">
        <f>'Capital Spend fcst from ED'!O39</f>
        <v>2499039.1545166667</v>
      </c>
      <c r="AX7" s="2">
        <f>'Capital Spend fcst from ED'!P39</f>
        <v>2499039.1545166667</v>
      </c>
      <c r="AY7" s="2">
        <f>'Capital Spend fcst from ED'!Q39</f>
        <v>2499039.1545166667</v>
      </c>
      <c r="AZ7" s="2">
        <f>'Capital Spend fcst from ED'!R39</f>
        <v>2499039.1545166667</v>
      </c>
      <c r="BA7" s="2">
        <f>'Capital Spend fcst from ED'!S39</f>
        <v>2499039.1545166667</v>
      </c>
      <c r="BB7" s="2">
        <f>'Capital Spend fcst from ED'!T39</f>
        <v>2499039.1545166667</v>
      </c>
      <c r="BC7" s="2">
        <f>'Capital Spend fcst from ED'!U39</f>
        <v>2499039.1545166667</v>
      </c>
      <c r="BD7" s="305">
        <f t="shared" ref="BD7:BD8" si="5">SUM(AR7:BC7)</f>
        <v>29988469.854200002</v>
      </c>
      <c r="BE7" s="2">
        <f>'Capital Spend fcst from ED'!J49</f>
        <v>2499141.663158325</v>
      </c>
      <c r="BF7" s="2">
        <f>'Capital Spend fcst from ED'!K49</f>
        <v>2499141.663158325</v>
      </c>
      <c r="BG7" s="2">
        <f>'Capital Spend fcst from ED'!L49</f>
        <v>2499141.663158325</v>
      </c>
      <c r="BH7" s="2">
        <f>'Capital Spend fcst from ED'!M49</f>
        <v>2499141.663158325</v>
      </c>
      <c r="BI7" s="2">
        <f>'Capital Spend fcst from ED'!N49</f>
        <v>2499141.663158325</v>
      </c>
      <c r="BJ7" s="2">
        <f>'Capital Spend fcst from ED'!O49</f>
        <v>2499141.663158325</v>
      </c>
      <c r="BK7" s="2">
        <f>'Capital Spend fcst from ED'!P49</f>
        <v>2499141.663158325</v>
      </c>
      <c r="BL7" s="2">
        <f>'Capital Spend fcst from ED'!Q49</f>
        <v>2499141.663158325</v>
      </c>
      <c r="BM7" s="2">
        <f>'Capital Spend fcst from ED'!R49</f>
        <v>2499141.663158325</v>
      </c>
      <c r="BN7" s="2">
        <f>'Capital Spend fcst from ED'!S49</f>
        <v>2499141.663158325</v>
      </c>
      <c r="BO7" s="2">
        <f>'Capital Spend fcst from ED'!T49</f>
        <v>2499141.663158325</v>
      </c>
      <c r="BP7" s="2">
        <f>'Capital Spend fcst from ED'!U49</f>
        <v>2499141.663158325</v>
      </c>
      <c r="BQ7" s="305">
        <f t="shared" ref="BQ7:BQ8" si="6">SUM(BE7:BP7)</f>
        <v>29989699.957899895</v>
      </c>
      <c r="BR7" s="2">
        <f>'Capital Spend fcst from ED'!J59</f>
        <v>2499722.3126833332</v>
      </c>
      <c r="BS7" s="2">
        <f>'Capital Spend fcst from ED'!K59</f>
        <v>2499722.3126833332</v>
      </c>
      <c r="BT7" s="2">
        <f>'Capital Spend fcst from ED'!L59</f>
        <v>2499722.3126833332</v>
      </c>
      <c r="BU7" s="2">
        <f>'Capital Spend fcst from ED'!M59</f>
        <v>2499722.3126833332</v>
      </c>
      <c r="BV7" s="2">
        <f>'Capital Spend fcst from ED'!N59</f>
        <v>2499722.3126833332</v>
      </c>
      <c r="BW7" s="2">
        <f>'Capital Spend fcst from ED'!O59</f>
        <v>2499722.3126833332</v>
      </c>
      <c r="BX7" s="2">
        <f>'Capital Spend fcst from ED'!P59</f>
        <v>2499722.3126833332</v>
      </c>
      <c r="BY7" s="2">
        <f>'Capital Spend fcst from ED'!Q59</f>
        <v>2499722.3126833332</v>
      </c>
      <c r="BZ7" s="2">
        <f>'Capital Spend fcst from ED'!R59</f>
        <v>2499722.3126833332</v>
      </c>
      <c r="CA7" s="2">
        <f>'Capital Spend fcst from ED'!S59</f>
        <v>2499722.3126833332</v>
      </c>
      <c r="CB7" s="2">
        <f>'Capital Spend fcst from ED'!T59</f>
        <v>2499722.3126833332</v>
      </c>
      <c r="CC7" s="2">
        <f>'Capital Spend fcst from ED'!U59</f>
        <v>2499722.3126833332</v>
      </c>
      <c r="CD7" s="305">
        <f t="shared" ref="CD7:CD8" si="7">SUM(BR7:CC7)</f>
        <v>29996667.752199996</v>
      </c>
      <c r="CE7" s="2">
        <f>'Capital Spend fcst from ED'!J69</f>
        <v>2499418.2957833251</v>
      </c>
      <c r="CF7" s="2">
        <f>'Capital Spend fcst from ED'!K69</f>
        <v>2499418.2957833251</v>
      </c>
      <c r="CG7" s="2">
        <f>'Capital Spend fcst from ED'!L69</f>
        <v>2499418.2957833251</v>
      </c>
      <c r="CH7" s="2">
        <f>'Capital Spend fcst from ED'!M69</f>
        <v>2499418.2957833251</v>
      </c>
      <c r="CI7" s="2">
        <f>'Capital Spend fcst from ED'!N69</f>
        <v>2499418.2957833251</v>
      </c>
      <c r="CJ7" s="2">
        <f>'Capital Spend fcst from ED'!O69</f>
        <v>2499418.2957833251</v>
      </c>
      <c r="CK7" s="2">
        <f>'Capital Spend fcst from ED'!P69</f>
        <v>2499418.2957833251</v>
      </c>
      <c r="CL7" s="2">
        <f>'Capital Spend fcst from ED'!Q69</f>
        <v>2499418.2957833251</v>
      </c>
      <c r="CM7" s="2">
        <f>'Capital Spend fcst from ED'!R69</f>
        <v>2499418.2957833251</v>
      </c>
      <c r="CN7" s="2">
        <f>'Capital Spend fcst from ED'!S69</f>
        <v>2499418.2957833251</v>
      </c>
      <c r="CO7" s="2">
        <f>'Capital Spend fcst from ED'!T69</f>
        <v>2499418.2957833251</v>
      </c>
      <c r="CP7" s="2">
        <f>'Capital Spend fcst from ED'!U69</f>
        <v>2499418.2957833251</v>
      </c>
      <c r="CQ7" s="305">
        <f t="shared" ref="CQ7:CQ8" si="8">SUM(CE7:CP7)</f>
        <v>29993019.549399909</v>
      </c>
      <c r="CR7" s="2">
        <f>'Capital Spend fcst from ED'!J79</f>
        <v>2498945.0320916665</v>
      </c>
      <c r="CS7" s="2">
        <f>'Capital Spend fcst from ED'!K79</f>
        <v>2498945.0320916665</v>
      </c>
      <c r="CT7" s="2">
        <f>'Capital Spend fcst from ED'!L79</f>
        <v>2498945.0320916665</v>
      </c>
      <c r="CU7" s="2">
        <f>'Capital Spend fcst from ED'!M79</f>
        <v>2498945.0320916665</v>
      </c>
      <c r="CV7" s="2">
        <f>'Capital Spend fcst from ED'!N79</f>
        <v>2498945.0320916665</v>
      </c>
      <c r="CW7" s="2">
        <f>'Capital Spend fcst from ED'!O79</f>
        <v>2498945.0320916665</v>
      </c>
      <c r="CX7" s="2">
        <f>'Capital Spend fcst from ED'!P79</f>
        <v>2498945.0320916665</v>
      </c>
      <c r="CY7" s="2">
        <f>'Capital Spend fcst from ED'!Q79</f>
        <v>2498945.0320916665</v>
      </c>
      <c r="CZ7" s="2">
        <f>'Capital Spend fcst from ED'!R79</f>
        <v>2498945.0320916665</v>
      </c>
      <c r="DA7" s="2">
        <f>'Capital Spend fcst from ED'!S79</f>
        <v>2498945.0320916665</v>
      </c>
      <c r="DB7" s="2">
        <f>'Capital Spend fcst from ED'!T79</f>
        <v>2498945.0320916665</v>
      </c>
      <c r="DC7" s="2">
        <f>'Capital Spend fcst from ED'!U79</f>
        <v>2498945.0320916665</v>
      </c>
      <c r="DD7" s="305">
        <f t="shared" ref="DD7:DD8" si="9">SUM(CR7:DC7)</f>
        <v>29987340.385099996</v>
      </c>
      <c r="DE7" s="2">
        <f>'Capital Spend fcst from ED'!J89</f>
        <v>3082906.2373833335</v>
      </c>
      <c r="DF7" s="2">
        <f>'Capital Spend fcst from ED'!K89</f>
        <v>3082906.2373833335</v>
      </c>
      <c r="DG7" s="2">
        <f>'Capital Spend fcst from ED'!L89</f>
        <v>3082906.2373833335</v>
      </c>
      <c r="DH7" s="2">
        <f>'Capital Spend fcst from ED'!M89</f>
        <v>3082906.2373833335</v>
      </c>
      <c r="DI7" s="2">
        <f>'Capital Spend fcst from ED'!N89</f>
        <v>3082906.2373833335</v>
      </c>
      <c r="DJ7" s="2">
        <f>'Capital Spend fcst from ED'!O89</f>
        <v>3082906.2373833335</v>
      </c>
      <c r="DK7" s="2">
        <f>'Capital Spend fcst from ED'!P89</f>
        <v>3082906.2373833335</v>
      </c>
      <c r="DL7" s="2">
        <f>'Capital Spend fcst from ED'!Q89</f>
        <v>3082906.2373833335</v>
      </c>
      <c r="DM7" s="2">
        <f>'Capital Spend fcst from ED'!R89</f>
        <v>3082906.2373833335</v>
      </c>
      <c r="DN7" s="2">
        <f>'Capital Spend fcst from ED'!S89</f>
        <v>3082906.2373833335</v>
      </c>
      <c r="DO7" s="2">
        <f>'Capital Spend fcst from ED'!T89</f>
        <v>3082906.2373833335</v>
      </c>
      <c r="DP7" s="2">
        <f>'Capital Spend fcst from ED'!U89</f>
        <v>3082906.2373833335</v>
      </c>
      <c r="DQ7" s="305">
        <f t="shared" ref="DQ7:DQ8" si="10">SUM(DE7:DP7)</f>
        <v>36994874.8486</v>
      </c>
      <c r="DR7" s="2">
        <f>'Capital Spend fcst from ED'!J99</f>
        <v>3082695.3321333327</v>
      </c>
      <c r="DS7" s="2">
        <f>'Capital Spend fcst from ED'!K99</f>
        <v>3082695.3321333327</v>
      </c>
      <c r="DT7" s="2">
        <f>'Capital Spend fcst from ED'!L99</f>
        <v>3082695.3321333327</v>
      </c>
      <c r="DU7" s="2">
        <f>'Capital Spend fcst from ED'!M99</f>
        <v>3082695.3321333327</v>
      </c>
      <c r="DV7" s="2">
        <f>'Capital Spend fcst from ED'!N99</f>
        <v>3082695.3321333327</v>
      </c>
      <c r="DW7" s="2">
        <f>'Capital Spend fcst from ED'!O99</f>
        <v>3082695.3321333327</v>
      </c>
      <c r="DX7" s="2">
        <f>'Capital Spend fcst from ED'!P99</f>
        <v>3082695.3321333327</v>
      </c>
      <c r="DY7" s="2">
        <f>'Capital Spend fcst from ED'!Q99</f>
        <v>3082695.3321333327</v>
      </c>
      <c r="DZ7" s="2">
        <f>'Capital Spend fcst from ED'!R99</f>
        <v>3082695.3321333327</v>
      </c>
      <c r="EA7" s="2">
        <f>'Capital Spend fcst from ED'!S99</f>
        <v>3082695.3321333327</v>
      </c>
      <c r="EB7" s="2">
        <f>'Capital Spend fcst from ED'!T99</f>
        <v>3082695.3321333327</v>
      </c>
      <c r="EC7" s="2">
        <f>'Capital Spend fcst from ED'!U99</f>
        <v>3082695.3321333327</v>
      </c>
      <c r="ED7" s="305">
        <f t="shared" ref="ED7:ED8" si="11">SUM(DR7:EC7)</f>
        <v>36992343.985599995</v>
      </c>
      <c r="EE7" s="2">
        <f t="shared" si="0"/>
        <v>316898421.81804973</v>
      </c>
    </row>
    <row r="8" spans="1:135" x14ac:dyDescent="0.2">
      <c r="A8" s="126" t="s">
        <v>652</v>
      </c>
      <c r="E8" s="82">
        <f>'Capital Spend fcst from ED'!J11</f>
        <v>316758.89999999997</v>
      </c>
      <c r="F8" s="82">
        <f>'Capital Spend fcst from ED'!K11</f>
        <v>313258.89999999997</v>
      </c>
      <c r="G8" s="82">
        <f>'Capital Spend fcst from ED'!L11</f>
        <v>119123.45</v>
      </c>
      <c r="H8" s="82">
        <f>'Capital Spend fcst from ED'!M11</f>
        <v>116347.59</v>
      </c>
      <c r="I8" s="82">
        <f>'Capital Spend fcst from ED'!N11</f>
        <v>222647.27</v>
      </c>
      <c r="J8" s="82">
        <f>'Capital Spend fcst from ED'!O11</f>
        <v>222647.27</v>
      </c>
      <c r="K8" s="82">
        <f>'Capital Spend fcst from ED'!P11</f>
        <v>257864.25999999998</v>
      </c>
      <c r="L8" s="82">
        <f>'Capital Spend fcst from ED'!Q11</f>
        <v>280864.25999999995</v>
      </c>
      <c r="M8" s="82">
        <f>'Capital Spend fcst from ED'!R11</f>
        <v>183231.25</v>
      </c>
      <c r="N8" s="82">
        <f>'Capital Spend fcst from ED'!S11</f>
        <v>245002.92</v>
      </c>
      <c r="O8" s="82">
        <f>'Capital Spend fcst from ED'!T11</f>
        <v>70438.34</v>
      </c>
      <c r="P8" s="82">
        <f>'Capital Spend fcst from ED'!U11</f>
        <v>61771.67</v>
      </c>
      <c r="Q8" s="305">
        <f>SUM(E8:P8)</f>
        <v>2409956.0799999996</v>
      </c>
      <c r="R8" s="2">
        <f>'Capital Spend fcst from ED'!J21</f>
        <v>205557.76000000001</v>
      </c>
      <c r="S8" s="2">
        <f>'Capital Spend fcst from ED'!K21</f>
        <v>342955.66000000003</v>
      </c>
      <c r="T8" s="2">
        <f>'Capital Spend fcst from ED'!L21</f>
        <v>368667.30000000005</v>
      </c>
      <c r="U8" s="2">
        <f>'Capital Spend fcst from ED'!M21</f>
        <v>509692.4</v>
      </c>
      <c r="V8" s="2">
        <f>'Capital Spend fcst from ED'!N21</f>
        <v>404939.30000000005</v>
      </c>
      <c r="W8" s="2">
        <f>'Capital Spend fcst from ED'!O21</f>
        <v>267541.40000000002</v>
      </c>
      <c r="X8" s="2">
        <f>'Capital Spend fcst from ED'!P21</f>
        <v>230028.71333333335</v>
      </c>
      <c r="Y8" s="2">
        <f>'Capital Spend fcst from ED'!Q21</f>
        <v>137524.94666666668</v>
      </c>
      <c r="Z8" s="2">
        <f>'Capital Spend fcst from ED'!R21</f>
        <v>137524.94666666668</v>
      </c>
      <c r="AA8" s="2">
        <f>'Capital Spend fcst from ED'!S21</f>
        <v>176685.37333333335</v>
      </c>
      <c r="AB8" s="2">
        <f>'Capital Spend fcst from ED'!T21</f>
        <v>128164.04000000001</v>
      </c>
      <c r="AC8" s="2">
        <f>'Capital Spend fcst from ED'!U21</f>
        <v>128164.04000000001</v>
      </c>
      <c r="AD8" s="305">
        <f t="shared" si="3"/>
        <v>3037445.8800000008</v>
      </c>
      <c r="AE8" s="2">
        <f>'Capital Spend fcst from ED'!J31</f>
        <v>250548.33333333334</v>
      </c>
      <c r="AF8" s="2">
        <f>'Capital Spend fcst from ED'!K31</f>
        <v>250548.33333333334</v>
      </c>
      <c r="AG8" s="2">
        <f>'Capital Spend fcst from ED'!L31</f>
        <v>250548.33333333334</v>
      </c>
      <c r="AH8" s="2">
        <f>'Capital Spend fcst from ED'!M31</f>
        <v>250548.33333333334</v>
      </c>
      <c r="AI8" s="2">
        <f>'Capital Spend fcst from ED'!N31</f>
        <v>250548.33333333334</v>
      </c>
      <c r="AJ8" s="2">
        <f>'Capital Spend fcst from ED'!O31</f>
        <v>250548.33333333334</v>
      </c>
      <c r="AK8" s="2">
        <f>'Capital Spend fcst from ED'!P31</f>
        <v>250548.33333333334</v>
      </c>
      <c r="AL8" s="2">
        <f>'Capital Spend fcst from ED'!Q31</f>
        <v>250548.33333333334</v>
      </c>
      <c r="AM8" s="2">
        <f>'Capital Spend fcst from ED'!R31</f>
        <v>250548.33333333334</v>
      </c>
      <c r="AN8" s="2">
        <f>'Capital Spend fcst from ED'!S31</f>
        <v>250548.33333333334</v>
      </c>
      <c r="AO8" s="2">
        <f>'Capital Spend fcst from ED'!T31</f>
        <v>250548.33333333334</v>
      </c>
      <c r="AP8" s="2">
        <f>'Capital Spend fcst from ED'!U31</f>
        <v>250548.33333333334</v>
      </c>
      <c r="AQ8" s="305">
        <f t="shared" si="4"/>
        <v>3006580.0000000005</v>
      </c>
      <c r="AR8" s="2">
        <f>'Capital Spend fcst from ED'!J41</f>
        <v>308574.41666666669</v>
      </c>
      <c r="AS8" s="2">
        <f>'Capital Spend fcst from ED'!K41</f>
        <v>308574.41666666669</v>
      </c>
      <c r="AT8" s="2">
        <f>'Capital Spend fcst from ED'!L41</f>
        <v>308574.41666666669</v>
      </c>
      <c r="AU8" s="2">
        <f>'Capital Spend fcst from ED'!M41</f>
        <v>308574.41666666669</v>
      </c>
      <c r="AV8" s="2">
        <f>'Capital Spend fcst from ED'!N41</f>
        <v>308574.41666666669</v>
      </c>
      <c r="AW8" s="2">
        <f>'Capital Spend fcst from ED'!O41</f>
        <v>308574.41666666669</v>
      </c>
      <c r="AX8" s="2">
        <f>'Capital Spend fcst from ED'!P41</f>
        <v>308574.41666666669</v>
      </c>
      <c r="AY8" s="2">
        <f>'Capital Spend fcst from ED'!Q41</f>
        <v>308574.41666666669</v>
      </c>
      <c r="AZ8" s="2">
        <f>'Capital Spend fcst from ED'!R41</f>
        <v>308574.41666666669</v>
      </c>
      <c r="BA8" s="2">
        <f>'Capital Spend fcst from ED'!S41</f>
        <v>308574.41666666669</v>
      </c>
      <c r="BB8" s="2">
        <f>'Capital Spend fcst from ED'!T41</f>
        <v>308574.41666666669</v>
      </c>
      <c r="BC8" s="2">
        <f>'Capital Spend fcst from ED'!U41</f>
        <v>308574.41666666669</v>
      </c>
      <c r="BD8" s="305">
        <f t="shared" si="5"/>
        <v>3702892.9999999995</v>
      </c>
      <c r="BE8" s="2">
        <f>'Capital Spend fcst from ED'!J51</f>
        <v>287209.66666666669</v>
      </c>
      <c r="BF8" s="2">
        <f>'Capital Spend fcst from ED'!K51</f>
        <v>287209.66666666669</v>
      </c>
      <c r="BG8" s="2">
        <f>'Capital Spend fcst from ED'!L51</f>
        <v>287209.66666666669</v>
      </c>
      <c r="BH8" s="2">
        <f>'Capital Spend fcst from ED'!M51</f>
        <v>287209.66666666669</v>
      </c>
      <c r="BI8" s="2">
        <f>'Capital Spend fcst from ED'!N51</f>
        <v>287209.66666666669</v>
      </c>
      <c r="BJ8" s="2">
        <f>'Capital Spend fcst from ED'!O51</f>
        <v>287209.66666666669</v>
      </c>
      <c r="BK8" s="2">
        <f>'Capital Spend fcst from ED'!P51</f>
        <v>287209.66666666669</v>
      </c>
      <c r="BL8" s="2">
        <f>'Capital Spend fcst from ED'!Q51</f>
        <v>287209.66666666669</v>
      </c>
      <c r="BM8" s="2">
        <f>'Capital Spend fcst from ED'!R51</f>
        <v>287209.66666666669</v>
      </c>
      <c r="BN8" s="2">
        <f>'Capital Spend fcst from ED'!S51</f>
        <v>287209.66666666669</v>
      </c>
      <c r="BO8" s="2">
        <f>'Capital Spend fcst from ED'!T51</f>
        <v>287209.66666666669</v>
      </c>
      <c r="BP8" s="2">
        <f>'Capital Spend fcst from ED'!U51</f>
        <v>287209.66666666669</v>
      </c>
      <c r="BQ8" s="305">
        <f t="shared" si="6"/>
        <v>3446515.9999999995</v>
      </c>
      <c r="BR8" s="2">
        <f>'Capital Spend fcst from ED'!J61</f>
        <v>283643.83333333331</v>
      </c>
      <c r="BS8" s="2">
        <f>'Capital Spend fcst from ED'!K61</f>
        <v>283643.83333333331</v>
      </c>
      <c r="BT8" s="2">
        <f>'Capital Spend fcst from ED'!L61</f>
        <v>283643.83333333331</v>
      </c>
      <c r="BU8" s="2">
        <f>'Capital Spend fcst from ED'!M61</f>
        <v>283643.83333333331</v>
      </c>
      <c r="BV8" s="2">
        <f>'Capital Spend fcst from ED'!N61</f>
        <v>283643.83333333331</v>
      </c>
      <c r="BW8" s="2">
        <f>'Capital Spend fcst from ED'!O61</f>
        <v>283643.83333333331</v>
      </c>
      <c r="BX8" s="2">
        <f>'Capital Spend fcst from ED'!P61</f>
        <v>283643.83333333331</v>
      </c>
      <c r="BY8" s="2">
        <f>'Capital Spend fcst from ED'!Q61</f>
        <v>283643.83333333331</v>
      </c>
      <c r="BZ8" s="2">
        <f>'Capital Spend fcst from ED'!R61</f>
        <v>283643.83333333331</v>
      </c>
      <c r="CA8" s="2">
        <f>'Capital Spend fcst from ED'!S61</f>
        <v>283643.83333333331</v>
      </c>
      <c r="CB8" s="2">
        <f>'Capital Spend fcst from ED'!T61</f>
        <v>283643.83333333331</v>
      </c>
      <c r="CC8" s="2">
        <f>'Capital Spend fcst from ED'!U61</f>
        <v>283643.83333333331</v>
      </c>
      <c r="CD8" s="305">
        <f t="shared" si="7"/>
        <v>3403726.0000000005</v>
      </c>
      <c r="CE8" s="2">
        <f>'Capital Spend fcst from ED'!J71</f>
        <v>261861.75</v>
      </c>
      <c r="CF8" s="2">
        <f>'Capital Spend fcst from ED'!K71</f>
        <v>261861.75</v>
      </c>
      <c r="CG8" s="2">
        <f>'Capital Spend fcst from ED'!L71</f>
        <v>261861.75</v>
      </c>
      <c r="CH8" s="2">
        <f>'Capital Spend fcst from ED'!M71</f>
        <v>261861.75</v>
      </c>
      <c r="CI8" s="2">
        <f>'Capital Spend fcst from ED'!N71</f>
        <v>261861.75</v>
      </c>
      <c r="CJ8" s="2">
        <f>'Capital Spend fcst from ED'!O71</f>
        <v>261861.75</v>
      </c>
      <c r="CK8" s="2">
        <f>'Capital Spend fcst from ED'!P71</f>
        <v>261861.75</v>
      </c>
      <c r="CL8" s="2">
        <f>'Capital Spend fcst from ED'!Q71</f>
        <v>261861.75</v>
      </c>
      <c r="CM8" s="2">
        <f>'Capital Spend fcst from ED'!R71</f>
        <v>261861.75</v>
      </c>
      <c r="CN8" s="2">
        <f>'Capital Spend fcst from ED'!S71</f>
        <v>261861.75</v>
      </c>
      <c r="CO8" s="2">
        <f>'Capital Spend fcst from ED'!T71</f>
        <v>261861.75</v>
      </c>
      <c r="CP8" s="2">
        <f>'Capital Spend fcst from ED'!U71</f>
        <v>261861.75</v>
      </c>
      <c r="CQ8" s="305">
        <f t="shared" si="8"/>
        <v>3142341</v>
      </c>
      <c r="CR8" s="2">
        <f>'Capital Spend fcst from ED'!J81</f>
        <v>236564.25</v>
      </c>
      <c r="CS8" s="2">
        <f>'Capital Spend fcst from ED'!K81</f>
        <v>236564.25</v>
      </c>
      <c r="CT8" s="2">
        <f>'Capital Spend fcst from ED'!L81</f>
        <v>236564.25</v>
      </c>
      <c r="CU8" s="2">
        <f>'Capital Spend fcst from ED'!M81</f>
        <v>236564.25</v>
      </c>
      <c r="CV8" s="2">
        <f>'Capital Spend fcst from ED'!N81</f>
        <v>236564.25</v>
      </c>
      <c r="CW8" s="2">
        <f>'Capital Spend fcst from ED'!O81</f>
        <v>236564.25</v>
      </c>
      <c r="CX8" s="2">
        <f>'Capital Spend fcst from ED'!P81</f>
        <v>236564.25</v>
      </c>
      <c r="CY8" s="2">
        <f>'Capital Spend fcst from ED'!Q81</f>
        <v>236564.25</v>
      </c>
      <c r="CZ8" s="2">
        <f>'Capital Spend fcst from ED'!R81</f>
        <v>236564.25</v>
      </c>
      <c r="DA8" s="2">
        <f>'Capital Spend fcst from ED'!S81</f>
        <v>236564.25</v>
      </c>
      <c r="DB8" s="2">
        <f>'Capital Spend fcst from ED'!T81</f>
        <v>236564.25</v>
      </c>
      <c r="DC8" s="2">
        <f>'Capital Spend fcst from ED'!U81</f>
        <v>236564.25</v>
      </c>
      <c r="DD8" s="305">
        <f t="shared" si="9"/>
        <v>2838771</v>
      </c>
      <c r="DE8" s="2">
        <f>'Capital Spend fcst from ED'!J91</f>
        <v>170068.66666666666</v>
      </c>
      <c r="DF8" s="2">
        <f>'Capital Spend fcst from ED'!K91</f>
        <v>170068.66666666666</v>
      </c>
      <c r="DG8" s="2">
        <f>'Capital Spend fcst from ED'!L91</f>
        <v>170068.66666666666</v>
      </c>
      <c r="DH8" s="2">
        <f>'Capital Spend fcst from ED'!M91</f>
        <v>170068.66666666666</v>
      </c>
      <c r="DI8" s="2">
        <f>'Capital Spend fcst from ED'!N91</f>
        <v>170068.66666666666</v>
      </c>
      <c r="DJ8" s="2">
        <f>'Capital Spend fcst from ED'!O91</f>
        <v>170068.66666666666</v>
      </c>
      <c r="DK8" s="2">
        <f>'Capital Spend fcst from ED'!P91</f>
        <v>170068.66666666666</v>
      </c>
      <c r="DL8" s="2">
        <f>'Capital Spend fcst from ED'!Q91</f>
        <v>170068.66666666666</v>
      </c>
      <c r="DM8" s="2">
        <f>'Capital Spend fcst from ED'!R91</f>
        <v>170068.66666666666</v>
      </c>
      <c r="DN8" s="2">
        <f>'Capital Spend fcst from ED'!S91</f>
        <v>170068.66666666666</v>
      </c>
      <c r="DO8" s="2">
        <f>'Capital Spend fcst from ED'!T91</f>
        <v>170068.66666666666</v>
      </c>
      <c r="DP8" s="2">
        <f>'Capital Spend fcst from ED'!U91</f>
        <v>170068.66666666666</v>
      </c>
      <c r="DQ8" s="305">
        <f t="shared" si="10"/>
        <v>2040824.0000000002</v>
      </c>
      <c r="DR8" s="2">
        <f>'Capital Spend fcst from ED'!J101</f>
        <v>368731</v>
      </c>
      <c r="DS8" s="2">
        <f>'Capital Spend fcst from ED'!K101</f>
        <v>368731</v>
      </c>
      <c r="DT8" s="2">
        <f>'Capital Spend fcst from ED'!L101</f>
        <v>368731</v>
      </c>
      <c r="DU8" s="2">
        <f>'Capital Spend fcst from ED'!M101</f>
        <v>368731</v>
      </c>
      <c r="DV8" s="2">
        <f>'Capital Spend fcst from ED'!N101</f>
        <v>368731</v>
      </c>
      <c r="DW8" s="2">
        <f>'Capital Spend fcst from ED'!O101</f>
        <v>368731</v>
      </c>
      <c r="DX8" s="2">
        <f>'Capital Spend fcst from ED'!P101</f>
        <v>368731</v>
      </c>
      <c r="DY8" s="2">
        <f>'Capital Spend fcst from ED'!Q101</f>
        <v>368731</v>
      </c>
      <c r="DZ8" s="2">
        <f>'Capital Spend fcst from ED'!R101</f>
        <v>368731</v>
      </c>
      <c r="EA8" s="2">
        <f>'Capital Spend fcst from ED'!S101</f>
        <v>368731</v>
      </c>
      <c r="EB8" s="2">
        <f>'Capital Spend fcst from ED'!T101</f>
        <v>368731</v>
      </c>
      <c r="EC8" s="2">
        <f>'Capital Spend fcst from ED'!U101</f>
        <v>368731</v>
      </c>
      <c r="ED8" s="305">
        <f t="shared" si="11"/>
        <v>4424772</v>
      </c>
      <c r="EE8" s="2">
        <f t="shared" si="0"/>
        <v>31453824.960000001</v>
      </c>
    </row>
    <row r="9" spans="1:135" x14ac:dyDescent="0.2">
      <c r="A9" s="126" t="s">
        <v>594</v>
      </c>
      <c r="E9" s="82">
        <f>'Capital Spend fcst from ED'!J12</f>
        <v>1042418.2875485588</v>
      </c>
      <c r="F9" s="82">
        <f>'Capital Spend fcst from ED'!K12</f>
        <v>1042418.2875485588</v>
      </c>
      <c r="G9" s="82">
        <f>'Capital Spend fcst from ED'!L12</f>
        <v>1042418.2875485588</v>
      </c>
      <c r="H9" s="82">
        <f>'Capital Spend fcst from ED'!M12</f>
        <v>1042418.2875485588</v>
      </c>
      <c r="I9" s="82">
        <f>'Capital Spend fcst from ED'!N12</f>
        <v>1042418.2875485588</v>
      </c>
      <c r="J9" s="82">
        <f>'Capital Spend fcst from ED'!O12</f>
        <v>1042418.2875485588</v>
      </c>
      <c r="K9" s="82">
        <f>'Capital Spend fcst from ED'!P12</f>
        <v>1042418.2875485588</v>
      </c>
      <c r="L9" s="82">
        <f>'Capital Spend fcst from ED'!Q12</f>
        <v>1042418.2875485588</v>
      </c>
      <c r="M9" s="82">
        <f>'Capital Spend fcst from ED'!R12</f>
        <v>1042418.2875485588</v>
      </c>
      <c r="N9" s="82">
        <f>'Capital Spend fcst from ED'!S12</f>
        <v>1042418.2875485588</v>
      </c>
      <c r="O9" s="82">
        <f>'Capital Spend fcst from ED'!T12</f>
        <v>1042418.2875485588</v>
      </c>
      <c r="P9" s="82">
        <f>'Capital Spend fcst from ED'!U12</f>
        <v>1042418.2875485588</v>
      </c>
      <c r="Q9" s="305">
        <f>SUM(E9:P9)</f>
        <v>12509019.450582705</v>
      </c>
      <c r="R9" s="2">
        <f>'Capital Spend fcst from ED'!J22</f>
        <v>1073899.3198325215</v>
      </c>
      <c r="S9" s="2">
        <f>'Capital Spend fcst from ED'!K22</f>
        <v>1073899.3198325215</v>
      </c>
      <c r="T9" s="2">
        <f>'Capital Spend fcst from ED'!L22</f>
        <v>1073899.3198325215</v>
      </c>
      <c r="U9" s="2">
        <f>'Capital Spend fcst from ED'!M22</f>
        <v>1073899.3198325215</v>
      </c>
      <c r="V9" s="2">
        <f>'Capital Spend fcst from ED'!N22</f>
        <v>1073899.3198325215</v>
      </c>
      <c r="W9" s="2">
        <f>'Capital Spend fcst from ED'!O22</f>
        <v>1073899.3198325215</v>
      </c>
      <c r="X9" s="2">
        <f>'Capital Spend fcst from ED'!P22</f>
        <v>1073899.3198325215</v>
      </c>
      <c r="Y9" s="2">
        <f>'Capital Spend fcst from ED'!Q22</f>
        <v>1073899.3198325215</v>
      </c>
      <c r="Z9" s="2">
        <f>'Capital Spend fcst from ED'!R22</f>
        <v>1073899.3198325215</v>
      </c>
      <c r="AA9" s="2">
        <f>'Capital Spend fcst from ED'!S22</f>
        <v>1073899.3198325215</v>
      </c>
      <c r="AB9" s="2">
        <f>'Capital Spend fcst from ED'!T22</f>
        <v>1073899.3198325215</v>
      </c>
      <c r="AC9" s="2">
        <f>'Capital Spend fcst from ED'!U22</f>
        <v>1073899.3198325215</v>
      </c>
      <c r="AD9" s="2">
        <f>'Capital Spend fcst from ED'!V22</f>
        <v>12886791.837990262</v>
      </c>
      <c r="AE9" s="2">
        <f>'Capital Spend fcst from ED'!J32</f>
        <v>1106331.0792914645</v>
      </c>
      <c r="AF9" s="2">
        <f>'Capital Spend fcst from ED'!K32</f>
        <v>1106331.0792914645</v>
      </c>
      <c r="AG9" s="2">
        <f>'Capital Spend fcst from ED'!L32</f>
        <v>1106331.0792914645</v>
      </c>
      <c r="AH9" s="2">
        <f>'Capital Spend fcst from ED'!M32</f>
        <v>1106331.0792914645</v>
      </c>
      <c r="AI9" s="2">
        <f>'Capital Spend fcst from ED'!N32</f>
        <v>1106331.0792914645</v>
      </c>
      <c r="AJ9" s="2">
        <f>'Capital Spend fcst from ED'!O32</f>
        <v>1106331.0792914645</v>
      </c>
      <c r="AK9" s="2">
        <f>'Capital Spend fcst from ED'!P32</f>
        <v>1106331.0792914645</v>
      </c>
      <c r="AL9" s="2">
        <f>'Capital Spend fcst from ED'!Q32</f>
        <v>1106331.0792914645</v>
      </c>
      <c r="AM9" s="2">
        <f>'Capital Spend fcst from ED'!R32</f>
        <v>1106331.0792914645</v>
      </c>
      <c r="AN9" s="2">
        <f>'Capital Spend fcst from ED'!S32</f>
        <v>1106331.0792914645</v>
      </c>
      <c r="AO9" s="2">
        <f>'Capital Spend fcst from ED'!T32</f>
        <v>1106331.0792914645</v>
      </c>
      <c r="AP9" s="2">
        <f>'Capital Spend fcst from ED'!U32</f>
        <v>1106331.0792914645</v>
      </c>
      <c r="AQ9" s="2">
        <f>'Capital Spend fcst from ED'!V32</f>
        <v>13275972.951497575</v>
      </c>
      <c r="AR9" s="2">
        <f>'Capital Spend fcst from ED'!J42</f>
        <v>1139742.2778860682</v>
      </c>
      <c r="AS9" s="2">
        <f>'Capital Spend fcst from ED'!K42</f>
        <v>1139742.2778860682</v>
      </c>
      <c r="AT9" s="2">
        <f>'Capital Spend fcst from ED'!L42</f>
        <v>1139742.2778860682</v>
      </c>
      <c r="AU9" s="2">
        <f>'Capital Spend fcst from ED'!M42</f>
        <v>1139742.2778860682</v>
      </c>
      <c r="AV9" s="2">
        <f>'Capital Spend fcst from ED'!N42</f>
        <v>1139742.2778860682</v>
      </c>
      <c r="AW9" s="2">
        <f>'Capital Spend fcst from ED'!O42</f>
        <v>1139742.2778860682</v>
      </c>
      <c r="AX9" s="2">
        <f>'Capital Spend fcst from ED'!P42</f>
        <v>1139742.2778860682</v>
      </c>
      <c r="AY9" s="2">
        <f>'Capital Spend fcst from ED'!Q42</f>
        <v>1139742.2778860682</v>
      </c>
      <c r="AZ9" s="2">
        <f>'Capital Spend fcst from ED'!R42</f>
        <v>1139742.2778860682</v>
      </c>
      <c r="BA9" s="2">
        <f>'Capital Spend fcst from ED'!S42</f>
        <v>1139742.2778860682</v>
      </c>
      <c r="BB9" s="2">
        <f>'Capital Spend fcst from ED'!T42</f>
        <v>1139742.2778860682</v>
      </c>
      <c r="BC9" s="2">
        <f>'Capital Spend fcst from ED'!U42</f>
        <v>1139742.2778860682</v>
      </c>
      <c r="BD9" s="2">
        <f>'Capital Spend fcst from ED'!V42</f>
        <v>13676907.33463282</v>
      </c>
      <c r="BE9" s="2">
        <f>'Capital Spend fcst from ED'!J52</f>
        <v>753824.96939483995</v>
      </c>
      <c r="BF9" s="2">
        <f>'Capital Spend fcst from ED'!K52</f>
        <v>753824.96939483995</v>
      </c>
      <c r="BG9" s="2">
        <f>'Capital Spend fcst from ED'!L52</f>
        <v>753824.96939483995</v>
      </c>
      <c r="BH9" s="2">
        <f>'Capital Spend fcst from ED'!M52</f>
        <v>753824.96939483995</v>
      </c>
      <c r="BI9" s="2">
        <f>'Capital Spend fcst from ED'!N52</f>
        <v>753824.96939483995</v>
      </c>
      <c r="BJ9" s="2">
        <f>'Capital Spend fcst from ED'!O52</f>
        <v>753824.96939483995</v>
      </c>
      <c r="BK9" s="2">
        <f>'Capital Spend fcst from ED'!P52</f>
        <v>753824.96939483995</v>
      </c>
      <c r="BL9" s="2">
        <f>'Capital Spend fcst from ED'!Q52</f>
        <v>753824.96939483995</v>
      </c>
      <c r="BM9" s="2">
        <f>'Capital Spend fcst from ED'!R52</f>
        <v>753824.96939483995</v>
      </c>
      <c r="BN9" s="2">
        <f>'Capital Spend fcst from ED'!S52</f>
        <v>753824.96939483995</v>
      </c>
      <c r="BO9" s="2">
        <f>'Capital Spend fcst from ED'!T52</f>
        <v>753824.96939483995</v>
      </c>
      <c r="BP9" s="2">
        <f>'Capital Spend fcst from ED'!U52</f>
        <v>753824.96939483995</v>
      </c>
      <c r="BQ9" s="2">
        <f>'Capital Spend fcst from ED'!V52</f>
        <v>9045899.6327380817</v>
      </c>
      <c r="BR9" s="2">
        <f>'Capital Spend fcst from ED'!J62</f>
        <v>768901.46878273657</v>
      </c>
      <c r="BS9" s="2">
        <f>'Capital Spend fcst from ED'!K62</f>
        <v>768901.46878273657</v>
      </c>
      <c r="BT9" s="2">
        <f>'Capital Spend fcst from ED'!L62</f>
        <v>768901.46878273657</v>
      </c>
      <c r="BU9" s="2">
        <f>'Capital Spend fcst from ED'!M62</f>
        <v>768901.46878273657</v>
      </c>
      <c r="BV9" s="2">
        <f>'Capital Spend fcst from ED'!N62</f>
        <v>768901.46878273657</v>
      </c>
      <c r="BW9" s="2">
        <f>'Capital Spend fcst from ED'!O62</f>
        <v>768901.46878273657</v>
      </c>
      <c r="BX9" s="2">
        <f>'Capital Spend fcst from ED'!P62</f>
        <v>768901.46878273657</v>
      </c>
      <c r="BY9" s="2">
        <f>'Capital Spend fcst from ED'!Q62</f>
        <v>768901.46878273657</v>
      </c>
      <c r="BZ9" s="2">
        <f>'Capital Spend fcst from ED'!R62</f>
        <v>768901.46878273657</v>
      </c>
      <c r="CA9" s="2">
        <f>'Capital Spend fcst from ED'!S62</f>
        <v>768901.46878273657</v>
      </c>
      <c r="CB9" s="2">
        <f>'Capital Spend fcst from ED'!T62</f>
        <v>768901.46878273657</v>
      </c>
      <c r="CC9" s="2">
        <f>'Capital Spend fcst from ED'!U62</f>
        <v>768901.46878273657</v>
      </c>
      <c r="CD9" s="2">
        <f>'Capital Spend fcst from ED'!V62</f>
        <v>9226817.6253928393</v>
      </c>
      <c r="CE9" s="2">
        <f>'Capital Spend fcst from ED'!J72</f>
        <v>784279.49815839145</v>
      </c>
      <c r="CF9" s="2">
        <f>'Capital Spend fcst from ED'!K72</f>
        <v>784279.49815839145</v>
      </c>
      <c r="CG9" s="2">
        <f>'Capital Spend fcst from ED'!L72</f>
        <v>784279.49815839145</v>
      </c>
      <c r="CH9" s="2">
        <f>'Capital Spend fcst from ED'!M72</f>
        <v>784279.49815839145</v>
      </c>
      <c r="CI9" s="2">
        <f>'Capital Spend fcst from ED'!N72</f>
        <v>784279.49815839145</v>
      </c>
      <c r="CJ9" s="2">
        <f>'Capital Spend fcst from ED'!O72</f>
        <v>784279.49815839145</v>
      </c>
      <c r="CK9" s="2">
        <f>'Capital Spend fcst from ED'!P72</f>
        <v>784279.49815839145</v>
      </c>
      <c r="CL9" s="2">
        <f>'Capital Spend fcst from ED'!Q72</f>
        <v>784279.49815839145</v>
      </c>
      <c r="CM9" s="2">
        <f>'Capital Spend fcst from ED'!R72</f>
        <v>784279.49815839145</v>
      </c>
      <c r="CN9" s="2">
        <f>'Capital Spend fcst from ED'!S72</f>
        <v>784279.49815839145</v>
      </c>
      <c r="CO9" s="2">
        <f>'Capital Spend fcst from ED'!T72</f>
        <v>784279.49815839145</v>
      </c>
      <c r="CP9" s="2">
        <f>'Capital Spend fcst from ED'!U72</f>
        <v>784279.49815839145</v>
      </c>
      <c r="CQ9" s="2">
        <f>'Capital Spend fcst from ED'!V72</f>
        <v>9411353.9779006969</v>
      </c>
      <c r="CR9" s="2">
        <f>'Capital Spend fcst from ED'!J82</f>
        <v>799965.08812155924</v>
      </c>
      <c r="CS9" s="2">
        <f>'Capital Spend fcst from ED'!K82</f>
        <v>799965.08812155924</v>
      </c>
      <c r="CT9" s="2">
        <f>'Capital Spend fcst from ED'!L82</f>
        <v>799965.08812155924</v>
      </c>
      <c r="CU9" s="2">
        <f>'Capital Spend fcst from ED'!M82</f>
        <v>799965.08812155924</v>
      </c>
      <c r="CV9" s="2">
        <f>'Capital Spend fcst from ED'!N82</f>
        <v>799965.08812155924</v>
      </c>
      <c r="CW9" s="2">
        <f>'Capital Spend fcst from ED'!O82</f>
        <v>799965.08812155924</v>
      </c>
      <c r="CX9" s="2">
        <f>'Capital Spend fcst from ED'!P82</f>
        <v>799965.08812155924</v>
      </c>
      <c r="CY9" s="2">
        <f>'Capital Spend fcst from ED'!Q82</f>
        <v>799965.08812155924</v>
      </c>
      <c r="CZ9" s="2">
        <f>'Capital Spend fcst from ED'!R82</f>
        <v>799965.08812155924</v>
      </c>
      <c r="DA9" s="2">
        <f>'Capital Spend fcst from ED'!S82</f>
        <v>799965.08812155924</v>
      </c>
      <c r="DB9" s="2">
        <f>'Capital Spend fcst from ED'!T82</f>
        <v>799965.08812155924</v>
      </c>
      <c r="DC9" s="2">
        <f>'Capital Spend fcst from ED'!U82</f>
        <v>799965.08812155924</v>
      </c>
      <c r="DD9" s="2">
        <f>'Capital Spend fcst from ED'!V82</f>
        <v>9599581.0574587118</v>
      </c>
      <c r="DE9" s="2">
        <f>'Capital Spend fcst from ED'!J92</f>
        <v>935286.3155588099</v>
      </c>
      <c r="DF9" s="2">
        <f>'Capital Spend fcst from ED'!K92</f>
        <v>935286.3155588099</v>
      </c>
      <c r="DG9" s="2">
        <f>'Capital Spend fcst from ED'!L92</f>
        <v>935286.3155588099</v>
      </c>
      <c r="DH9" s="2">
        <f>'Capital Spend fcst from ED'!M92</f>
        <v>935286.3155588099</v>
      </c>
      <c r="DI9" s="2">
        <f>'Capital Spend fcst from ED'!N92</f>
        <v>935286.3155588099</v>
      </c>
      <c r="DJ9" s="2">
        <f>'Capital Spend fcst from ED'!O92</f>
        <v>935286.3155588099</v>
      </c>
      <c r="DK9" s="2">
        <f>'Capital Spend fcst from ED'!P92</f>
        <v>935286.3155588099</v>
      </c>
      <c r="DL9" s="2">
        <f>'Capital Spend fcst from ED'!Q92</f>
        <v>935286.3155588099</v>
      </c>
      <c r="DM9" s="2">
        <f>'Capital Spend fcst from ED'!R92</f>
        <v>935286.3155588099</v>
      </c>
      <c r="DN9" s="2">
        <f>'Capital Spend fcst from ED'!S92</f>
        <v>935286.3155588099</v>
      </c>
      <c r="DO9" s="2">
        <f>'Capital Spend fcst from ED'!T92</f>
        <v>935286.3155588099</v>
      </c>
      <c r="DP9" s="2">
        <f>'Capital Spend fcst from ED'!U92</f>
        <v>935286.3155588099</v>
      </c>
      <c r="DQ9" s="2">
        <f>'Capital Spend fcst from ED'!V92</f>
        <v>11223435.786705719</v>
      </c>
      <c r="DR9" s="2">
        <f>'Capital Spend fcst from ED'!J102</f>
        <v>949987.33541266946</v>
      </c>
      <c r="DS9" s="2">
        <f>'Capital Spend fcst from ED'!K102</f>
        <v>949987.33541266946</v>
      </c>
      <c r="DT9" s="2">
        <f>'Capital Spend fcst from ED'!L102</f>
        <v>949987.33541266946</v>
      </c>
      <c r="DU9" s="2">
        <f>'Capital Spend fcst from ED'!M102</f>
        <v>949987.33541266946</v>
      </c>
      <c r="DV9" s="2">
        <f>'Capital Spend fcst from ED'!N102</f>
        <v>949987.33541266946</v>
      </c>
      <c r="DW9" s="2">
        <f>'Capital Spend fcst from ED'!O102</f>
        <v>949987.33541266946</v>
      </c>
      <c r="DX9" s="2">
        <f>'Capital Spend fcst from ED'!P102</f>
        <v>949987.33541266946</v>
      </c>
      <c r="DY9" s="2">
        <f>'Capital Spend fcst from ED'!Q102</f>
        <v>949987.33541266946</v>
      </c>
      <c r="DZ9" s="2">
        <f>'Capital Spend fcst from ED'!R102</f>
        <v>949987.33541266946</v>
      </c>
      <c r="EA9" s="2">
        <f>'Capital Spend fcst from ED'!S102</f>
        <v>949987.33541266946</v>
      </c>
      <c r="EB9" s="2">
        <f>'Capital Spend fcst from ED'!T102</f>
        <v>949987.33541266946</v>
      </c>
      <c r="EC9" s="2">
        <f>'Capital Spend fcst from ED'!U102</f>
        <v>949987.33541266946</v>
      </c>
      <c r="ED9" s="2">
        <f>'Capital Spend fcst from ED'!V102</f>
        <v>11399848.024952034</v>
      </c>
      <c r="EE9" s="2">
        <f t="shared" si="0"/>
        <v>112255627.67985144</v>
      </c>
    </row>
    <row r="10" spans="1:135" x14ac:dyDescent="0.2">
      <c r="A10" s="126"/>
      <c r="D10" s="306"/>
      <c r="E10" s="307">
        <f>SUM(E3:E9)</f>
        <v>8125185.4675485641</v>
      </c>
      <c r="F10" s="307">
        <f t="shared" ref="F10:Q10" si="12">SUM(F3:F9)</f>
        <v>8902043.6375485491</v>
      </c>
      <c r="G10" s="307">
        <f t="shared" si="12"/>
        <v>12738043.192548569</v>
      </c>
      <c r="H10" s="307">
        <f t="shared" si="12"/>
        <v>15284223.57629857</v>
      </c>
      <c r="I10" s="307">
        <f t="shared" si="12"/>
        <v>13540282.592548553</v>
      </c>
      <c r="J10" s="307">
        <f t="shared" si="12"/>
        <v>13912096.052548563</v>
      </c>
      <c r="K10" s="307">
        <f t="shared" si="12"/>
        <v>15817755.097548548</v>
      </c>
      <c r="L10" s="307">
        <f t="shared" si="12"/>
        <v>16474873.377548546</v>
      </c>
      <c r="M10" s="307">
        <f t="shared" si="12"/>
        <v>16667991.230048545</v>
      </c>
      <c r="N10" s="307">
        <f t="shared" si="12"/>
        <v>21202329.767548539</v>
      </c>
      <c r="O10" s="307">
        <f t="shared" si="12"/>
        <v>14295073.787548548</v>
      </c>
      <c r="P10" s="307">
        <f t="shared" si="12"/>
        <v>12943404.407548556</v>
      </c>
      <c r="Q10" s="307">
        <f t="shared" si="12"/>
        <v>169903302.1868327</v>
      </c>
      <c r="R10" s="307">
        <f>SUM(R3:R9)</f>
        <v>12789690.947308384</v>
      </c>
      <c r="S10" s="307">
        <f t="shared" ref="S10:AD10" si="13">SUM(S3:S9)</f>
        <v>14032564.947308384</v>
      </c>
      <c r="T10" s="307">
        <f t="shared" si="13"/>
        <v>13982665.787308384</v>
      </c>
      <c r="U10" s="307">
        <f t="shared" si="13"/>
        <v>14851291.659500208</v>
      </c>
      <c r="V10" s="307">
        <f t="shared" si="13"/>
        <v>15090546.172782771</v>
      </c>
      <c r="W10" s="307">
        <f t="shared" si="13"/>
        <v>14896290.821223732</v>
      </c>
      <c r="X10" s="307">
        <f t="shared" si="13"/>
        <v>14388186.436910316</v>
      </c>
      <c r="Y10" s="307">
        <f t="shared" si="13"/>
        <v>14474859.029669106</v>
      </c>
      <c r="Z10" s="307">
        <f t="shared" si="13"/>
        <v>15370460.833624598</v>
      </c>
      <c r="AA10" s="307">
        <f t="shared" si="13"/>
        <v>15026607.971402373</v>
      </c>
      <c r="AB10" s="307">
        <f t="shared" si="13"/>
        <v>13431166.582867298</v>
      </c>
      <c r="AC10" s="307">
        <f t="shared" si="13"/>
        <v>10411604.441614617</v>
      </c>
      <c r="AD10" s="307">
        <f t="shared" si="13"/>
        <v>168745935.63152018</v>
      </c>
      <c r="AE10" s="307">
        <f>SUM(AE3:AE9)</f>
        <v>14424646.499191457</v>
      </c>
      <c r="AF10" s="307">
        <f t="shared" ref="AF10:AQ10" si="14">SUM(AF3:AF9)</f>
        <v>14424646.499191457</v>
      </c>
      <c r="AG10" s="307">
        <f t="shared" si="14"/>
        <v>14424646.499191457</v>
      </c>
      <c r="AH10" s="307">
        <f t="shared" si="14"/>
        <v>14424646.499191457</v>
      </c>
      <c r="AI10" s="307">
        <f t="shared" si="14"/>
        <v>14424646.499191457</v>
      </c>
      <c r="AJ10" s="307">
        <f t="shared" si="14"/>
        <v>14424646.499191457</v>
      </c>
      <c r="AK10" s="307">
        <f t="shared" si="14"/>
        <v>14424646.499191457</v>
      </c>
      <c r="AL10" s="307">
        <f t="shared" si="14"/>
        <v>14424646.499191457</v>
      </c>
      <c r="AM10" s="307">
        <f t="shared" si="14"/>
        <v>14424646.499191457</v>
      </c>
      <c r="AN10" s="307">
        <f t="shared" si="14"/>
        <v>14424646.499191457</v>
      </c>
      <c r="AO10" s="307">
        <f t="shared" si="14"/>
        <v>14424646.499191457</v>
      </c>
      <c r="AP10" s="307">
        <f t="shared" si="14"/>
        <v>14424646.499191457</v>
      </c>
      <c r="AQ10" s="307">
        <f t="shared" si="14"/>
        <v>173095757.99029747</v>
      </c>
      <c r="AR10" s="307">
        <f>SUM(AR3:AR9)</f>
        <v>14412092.515736068</v>
      </c>
      <c r="AS10" s="307">
        <f t="shared" ref="AS10:BD10" si="15">SUM(AS3:AS9)</f>
        <v>14412092.515736068</v>
      </c>
      <c r="AT10" s="307">
        <f t="shared" si="15"/>
        <v>14412092.515736068</v>
      </c>
      <c r="AU10" s="307">
        <f t="shared" si="15"/>
        <v>14412092.515736068</v>
      </c>
      <c r="AV10" s="307">
        <f t="shared" si="15"/>
        <v>14412092.515736068</v>
      </c>
      <c r="AW10" s="307">
        <f t="shared" si="15"/>
        <v>14412092.515736068</v>
      </c>
      <c r="AX10" s="307">
        <f t="shared" si="15"/>
        <v>14412092.515736068</v>
      </c>
      <c r="AY10" s="307">
        <f t="shared" si="15"/>
        <v>14412092.515736068</v>
      </c>
      <c r="AZ10" s="307">
        <f t="shared" si="15"/>
        <v>14412092.515736068</v>
      </c>
      <c r="BA10" s="307">
        <f t="shared" si="15"/>
        <v>14412092.515736068</v>
      </c>
      <c r="BB10" s="307">
        <f t="shared" si="15"/>
        <v>14412092.515736068</v>
      </c>
      <c r="BC10" s="307">
        <f t="shared" si="15"/>
        <v>14412092.515736068</v>
      </c>
      <c r="BD10" s="307">
        <f t="shared" si="15"/>
        <v>172945110.18883282</v>
      </c>
      <c r="BE10" s="307">
        <f>SUM(BE3:BE9)</f>
        <v>14087269.632553166</v>
      </c>
      <c r="BF10" s="307">
        <f t="shared" ref="BF10:BQ10" si="16">SUM(BF3:BF9)</f>
        <v>14087269.632553166</v>
      </c>
      <c r="BG10" s="307">
        <f t="shared" si="16"/>
        <v>14087269.632553166</v>
      </c>
      <c r="BH10" s="307">
        <f t="shared" si="16"/>
        <v>14087269.632553166</v>
      </c>
      <c r="BI10" s="307">
        <f t="shared" si="16"/>
        <v>14087269.632553166</v>
      </c>
      <c r="BJ10" s="307">
        <f t="shared" si="16"/>
        <v>14087269.632553166</v>
      </c>
      <c r="BK10" s="307">
        <f t="shared" si="16"/>
        <v>14087269.632553166</v>
      </c>
      <c r="BL10" s="307">
        <f t="shared" si="16"/>
        <v>14087269.632553166</v>
      </c>
      <c r="BM10" s="307">
        <f t="shared" si="16"/>
        <v>14087269.632553166</v>
      </c>
      <c r="BN10" s="307">
        <f t="shared" si="16"/>
        <v>14087269.632553166</v>
      </c>
      <c r="BO10" s="307">
        <f t="shared" si="16"/>
        <v>14087269.632553166</v>
      </c>
      <c r="BP10" s="307">
        <f t="shared" si="16"/>
        <v>14087269.632553166</v>
      </c>
      <c r="BQ10" s="307">
        <f t="shared" si="16"/>
        <v>169047235.59063798</v>
      </c>
      <c r="BR10" s="307">
        <f>SUM(BR3:BR9)</f>
        <v>13955164.281466071</v>
      </c>
      <c r="BS10" s="307">
        <f t="shared" ref="BS10:CD10" si="17">SUM(BS3:BS9)</f>
        <v>13955164.281466071</v>
      </c>
      <c r="BT10" s="307">
        <f t="shared" si="17"/>
        <v>13955164.281466071</v>
      </c>
      <c r="BU10" s="307">
        <f t="shared" si="17"/>
        <v>13955164.281466071</v>
      </c>
      <c r="BV10" s="307">
        <f t="shared" si="17"/>
        <v>13955164.281466071</v>
      </c>
      <c r="BW10" s="307">
        <f t="shared" si="17"/>
        <v>13955164.281466071</v>
      </c>
      <c r="BX10" s="307">
        <f t="shared" si="17"/>
        <v>13955164.281466071</v>
      </c>
      <c r="BY10" s="307">
        <f t="shared" si="17"/>
        <v>13955164.281466071</v>
      </c>
      <c r="BZ10" s="307">
        <f t="shared" si="17"/>
        <v>13955164.281466071</v>
      </c>
      <c r="CA10" s="307">
        <f t="shared" si="17"/>
        <v>13955164.281466071</v>
      </c>
      <c r="CB10" s="307">
        <f t="shared" si="17"/>
        <v>13955164.281466071</v>
      </c>
      <c r="CC10" s="307">
        <f t="shared" si="17"/>
        <v>13955164.281466071</v>
      </c>
      <c r="CD10" s="307">
        <f t="shared" si="17"/>
        <v>167461971.37759286</v>
      </c>
      <c r="CE10" s="307">
        <f>SUM(CE3:CE9)</f>
        <v>14137022.87727505</v>
      </c>
      <c r="CF10" s="307">
        <f t="shared" ref="CF10:CQ10" si="18">SUM(CF3:CF9)</f>
        <v>14137022.87727505</v>
      </c>
      <c r="CG10" s="307">
        <f t="shared" si="18"/>
        <v>14137022.87727505</v>
      </c>
      <c r="CH10" s="307">
        <f t="shared" si="18"/>
        <v>14137022.87727505</v>
      </c>
      <c r="CI10" s="307">
        <f t="shared" si="18"/>
        <v>14137022.87727505</v>
      </c>
      <c r="CJ10" s="307">
        <f t="shared" si="18"/>
        <v>14137022.87727505</v>
      </c>
      <c r="CK10" s="307">
        <f t="shared" si="18"/>
        <v>14137022.87727505</v>
      </c>
      <c r="CL10" s="307">
        <f t="shared" si="18"/>
        <v>14137022.87727505</v>
      </c>
      <c r="CM10" s="307">
        <f t="shared" si="18"/>
        <v>14137022.87727505</v>
      </c>
      <c r="CN10" s="307">
        <f t="shared" si="18"/>
        <v>14137022.87727505</v>
      </c>
      <c r="CO10" s="307">
        <f t="shared" si="18"/>
        <v>14137022.87727505</v>
      </c>
      <c r="CP10" s="307">
        <f t="shared" si="18"/>
        <v>14137022.87727505</v>
      </c>
      <c r="CQ10" s="307">
        <f t="shared" si="18"/>
        <v>169644274.5273006</v>
      </c>
      <c r="CR10" s="307">
        <f>SUM(CR3:CR9)</f>
        <v>13836302.703546559</v>
      </c>
      <c r="CS10" s="307">
        <f t="shared" ref="CS10:DD10" si="19">SUM(CS3:CS9)</f>
        <v>13836302.703546559</v>
      </c>
      <c r="CT10" s="307">
        <f t="shared" si="19"/>
        <v>13836302.703546559</v>
      </c>
      <c r="CU10" s="307">
        <f t="shared" si="19"/>
        <v>13836302.703546559</v>
      </c>
      <c r="CV10" s="307">
        <f t="shared" si="19"/>
        <v>13836302.703546559</v>
      </c>
      <c r="CW10" s="307">
        <f t="shared" si="19"/>
        <v>13836302.703546559</v>
      </c>
      <c r="CX10" s="307">
        <f t="shared" si="19"/>
        <v>13836302.703546559</v>
      </c>
      <c r="CY10" s="307">
        <f t="shared" si="19"/>
        <v>13836302.703546559</v>
      </c>
      <c r="CZ10" s="307">
        <f t="shared" si="19"/>
        <v>13836302.703546559</v>
      </c>
      <c r="DA10" s="307">
        <f t="shared" si="19"/>
        <v>13836302.703546559</v>
      </c>
      <c r="DB10" s="307">
        <f t="shared" si="19"/>
        <v>13836302.703546559</v>
      </c>
      <c r="DC10" s="307">
        <f t="shared" si="19"/>
        <v>13836302.703546559</v>
      </c>
      <c r="DD10" s="307">
        <f t="shared" si="19"/>
        <v>166035632.44255871</v>
      </c>
      <c r="DE10" s="307">
        <f>SUM(DE3:DE9)</f>
        <v>14373261.21960881</v>
      </c>
      <c r="DF10" s="307">
        <f t="shared" ref="DF10:DQ10" si="20">SUM(DF3:DF9)</f>
        <v>14373261.21960881</v>
      </c>
      <c r="DG10" s="307">
        <f t="shared" si="20"/>
        <v>14373261.21960881</v>
      </c>
      <c r="DH10" s="307">
        <f t="shared" si="20"/>
        <v>14373261.21960881</v>
      </c>
      <c r="DI10" s="307">
        <f t="shared" si="20"/>
        <v>14373261.21960881</v>
      </c>
      <c r="DJ10" s="307">
        <f t="shared" si="20"/>
        <v>14373261.21960881</v>
      </c>
      <c r="DK10" s="307">
        <f t="shared" si="20"/>
        <v>14373261.21960881</v>
      </c>
      <c r="DL10" s="307">
        <f t="shared" si="20"/>
        <v>14373261.21960881</v>
      </c>
      <c r="DM10" s="307">
        <f t="shared" si="20"/>
        <v>14373261.21960881</v>
      </c>
      <c r="DN10" s="307">
        <f t="shared" si="20"/>
        <v>14373261.21960881</v>
      </c>
      <c r="DO10" s="307">
        <f t="shared" si="20"/>
        <v>14373261.21960881</v>
      </c>
      <c r="DP10" s="307">
        <f t="shared" si="20"/>
        <v>14373261.21960881</v>
      </c>
      <c r="DQ10" s="307">
        <f t="shared" si="20"/>
        <v>172479134.6353057</v>
      </c>
      <c r="DR10" s="307">
        <f>SUM(DR3:DR9)</f>
        <v>14114538.667546002</v>
      </c>
      <c r="DS10" s="307">
        <f t="shared" ref="DS10:EC10" si="21">SUM(DS3:DS9)</f>
        <v>14114538.667546002</v>
      </c>
      <c r="DT10" s="307">
        <f t="shared" si="21"/>
        <v>14114538.667546002</v>
      </c>
      <c r="DU10" s="307">
        <f t="shared" si="21"/>
        <v>14114538.667546002</v>
      </c>
      <c r="DV10" s="307">
        <f t="shared" si="21"/>
        <v>14114538.667546002</v>
      </c>
      <c r="DW10" s="307">
        <f t="shared" si="21"/>
        <v>14114538.667546002</v>
      </c>
      <c r="DX10" s="307">
        <f t="shared" si="21"/>
        <v>14114538.667546002</v>
      </c>
      <c r="DY10" s="307">
        <f t="shared" si="21"/>
        <v>14114538.667546002</v>
      </c>
      <c r="DZ10" s="307">
        <f t="shared" si="21"/>
        <v>14114538.667546002</v>
      </c>
      <c r="EA10" s="307">
        <f t="shared" si="21"/>
        <v>14114538.667546002</v>
      </c>
      <c r="EB10" s="307">
        <f t="shared" si="21"/>
        <v>14114538.667546002</v>
      </c>
      <c r="EC10" s="307">
        <f t="shared" si="21"/>
        <v>14114538.667546002</v>
      </c>
      <c r="ED10" s="307">
        <f>SUM(ED3:ED9)</f>
        <v>169374464.01055202</v>
      </c>
      <c r="EE10" s="307">
        <f>SUM(EE3:EE9)</f>
        <v>1698732818.5814312</v>
      </c>
    </row>
    <row r="11" spans="1:135" x14ac:dyDescent="0.2">
      <c r="A11" s="126"/>
      <c r="Q11" s="308">
        <f>('Capital Spend fcst from ED'!V4+'Capital Spend fcst from ED'!V6+'Capital Spend fcst from ED'!V8+'Capital Spend fcst from ED'!V9+'Capital Spend fcst from ED'!V11+'Capital Spend fcst from ED'!V12)-'In-Service &amp; Deprec Svgs'!Q10</f>
        <v>0</v>
      </c>
      <c r="AD11" s="308">
        <f>('Capital Spend fcst from ED'!V14+'Capital Spend fcst from ED'!V16+'Capital Spend fcst from ED'!V18+'Capital Spend fcst from ED'!V19+'Capital Spend fcst from ED'!V21+'Capital Spend fcst from ED'!V22)-'In-Service &amp; Deprec Svgs'!AD10</f>
        <v>0</v>
      </c>
      <c r="AQ11" s="308">
        <f>('Capital Spend fcst from ED'!V24+'Capital Spend fcst from ED'!V26+'Capital Spend fcst from ED'!V28+'Capital Spend fcst from ED'!V29+'Capital Spend fcst from ED'!V31+'Capital Spend fcst from ED'!V32)-'In-Service &amp; Deprec Svgs'!AQ10</f>
        <v>0</v>
      </c>
      <c r="BD11" s="308">
        <f>('Capital Spend fcst from ED'!V34+'Capital Spend fcst from ED'!V36+'Capital Spend fcst from ED'!V38+'Capital Spend fcst from ED'!V39+'Capital Spend fcst from ED'!V41+'Capital Spend fcst from ED'!V42)-'In-Service &amp; Deprec Svgs'!BD10</f>
        <v>0</v>
      </c>
      <c r="BQ11" s="308">
        <f>('Capital Spend fcst from ED'!V44+'Capital Spend fcst from ED'!V46+'Capital Spend fcst from ED'!V48+'Capital Spend fcst from ED'!V49+'Capital Spend fcst from ED'!V51+'Capital Spend fcst from ED'!V52)-'In-Service &amp; Deprec Svgs'!BQ10</f>
        <v>0</v>
      </c>
      <c r="CD11" s="308">
        <f>('Capital Spend fcst from ED'!V54+'Capital Spend fcst from ED'!V56+'Capital Spend fcst from ED'!V58+'Capital Spend fcst from ED'!V59+'Capital Spend fcst from ED'!V61+'Capital Spend fcst from ED'!V62)-'In-Service &amp; Deprec Svgs'!CD10</f>
        <v>0</v>
      </c>
      <c r="CQ11" s="308">
        <f>('Capital Spend fcst from ED'!V64+'Capital Spend fcst from ED'!V66+'Capital Spend fcst from ED'!V68+'Capital Spend fcst from ED'!V69+'Capital Spend fcst from ED'!V71+'Capital Spend fcst from ED'!V72)-'In-Service &amp; Deprec Svgs'!CQ10</f>
        <v>0</v>
      </c>
      <c r="DD11" s="308">
        <f>('Capital Spend fcst from ED'!V74+'Capital Spend fcst from ED'!V76+'Capital Spend fcst from ED'!V78+'Capital Spend fcst from ED'!V79+'Capital Spend fcst from ED'!V81+'Capital Spend fcst from ED'!V82)-'In-Service &amp; Deprec Svgs'!DD10</f>
        <v>-702500</v>
      </c>
      <c r="DQ11" s="308">
        <f>('Capital Spend fcst from ED'!V84+'Capital Spend fcst from ED'!V86+'Capital Spend fcst from ED'!V88+'Capital Spend fcst from ED'!V89+'Capital Spend fcst from ED'!V91+'Capital Spend fcst from ED'!V92)-'In-Service &amp; Deprec Svgs'!DQ10</f>
        <v>0</v>
      </c>
      <c r="ED11" s="308">
        <f>('Capital Spend fcst from ED'!V94+'Capital Spend fcst from ED'!V96+'Capital Spend fcst from ED'!V98+'Capital Spend fcst from ED'!V99+'Capital Spend fcst from ED'!V101+'Capital Spend fcst from ED'!V102)-'In-Service &amp; Deprec Svgs'!ED10</f>
        <v>-702500</v>
      </c>
    </row>
    <row r="12" spans="1:135" x14ac:dyDescent="0.2">
      <c r="A12" s="126"/>
      <c r="Q12" s="308">
        <f>SUM(E10:P10)-Q10</f>
        <v>0</v>
      </c>
      <c r="AD12" s="308">
        <f>SUM(R10:AC10)-AD10</f>
        <v>0</v>
      </c>
      <c r="AE12" s="464"/>
      <c r="AF12" s="464"/>
      <c r="AG12" s="464"/>
      <c r="AH12" s="464"/>
      <c r="AI12" s="464"/>
      <c r="AJ12" s="464"/>
      <c r="AK12" s="464"/>
      <c r="AL12" s="464"/>
      <c r="AM12" s="464"/>
      <c r="AN12" s="464"/>
      <c r="AO12" s="464"/>
      <c r="AP12" s="464"/>
      <c r="AQ12" s="308">
        <f>SUM(AE10:AP10)-AQ10</f>
        <v>0</v>
      </c>
      <c r="BD12" s="308">
        <f>SUM(AR10:BC10)-BD10</f>
        <v>0</v>
      </c>
      <c r="BQ12" s="308">
        <f>SUM(BE10:BP10)-BQ10</f>
        <v>0</v>
      </c>
      <c r="CD12" s="308">
        <f>SUM(BR10:CC10)-CD10</f>
        <v>0</v>
      </c>
      <c r="CQ12" s="308">
        <f>SUM(CE10:CP10)-CQ10</f>
        <v>0</v>
      </c>
      <c r="DD12" s="308">
        <f>SUM(CR10:DC10)-DD10</f>
        <v>0</v>
      </c>
      <c r="DQ12" s="308">
        <f>SUM(DE10:DP10)-DQ10</f>
        <v>0</v>
      </c>
      <c r="ED12" s="308">
        <f>SUM(DR10:EC10)-ED10</f>
        <v>0</v>
      </c>
    </row>
    <row r="13" spans="1:135" s="1" customFormat="1" ht="18" x14ac:dyDescent="0.4">
      <c r="A13" s="303" t="s">
        <v>525</v>
      </c>
      <c r="B13" s="301"/>
      <c r="C13" s="301" t="s">
        <v>837</v>
      </c>
      <c r="E13" s="304" t="s">
        <v>137</v>
      </c>
      <c r="F13" s="304" t="s">
        <v>138</v>
      </c>
      <c r="G13" s="304" t="s">
        <v>139</v>
      </c>
      <c r="H13" s="304" t="s">
        <v>140</v>
      </c>
      <c r="I13" s="304" t="s">
        <v>89</v>
      </c>
      <c r="J13" s="304" t="s">
        <v>141</v>
      </c>
      <c r="K13" s="304" t="s">
        <v>142</v>
      </c>
      <c r="L13" s="304" t="s">
        <v>143</v>
      </c>
      <c r="M13" s="304" t="s">
        <v>144</v>
      </c>
      <c r="N13" s="304" t="s">
        <v>145</v>
      </c>
      <c r="O13" s="304" t="s">
        <v>146</v>
      </c>
      <c r="P13" s="304" t="s">
        <v>147</v>
      </c>
      <c r="Q13" s="304" t="s">
        <v>6</v>
      </c>
      <c r="R13" s="304" t="s">
        <v>137</v>
      </c>
      <c r="S13" s="304" t="s">
        <v>138</v>
      </c>
      <c r="T13" s="304" t="s">
        <v>139</v>
      </c>
      <c r="U13" s="304" t="s">
        <v>140</v>
      </c>
      <c r="V13" s="304" t="s">
        <v>89</v>
      </c>
      <c r="W13" s="304" t="s">
        <v>141</v>
      </c>
      <c r="X13" s="304" t="s">
        <v>142</v>
      </c>
      <c r="Y13" s="304" t="s">
        <v>143</v>
      </c>
      <c r="Z13" s="304" t="s">
        <v>144</v>
      </c>
      <c r="AA13" s="304" t="s">
        <v>145</v>
      </c>
      <c r="AB13" s="304" t="s">
        <v>146</v>
      </c>
      <c r="AC13" s="304" t="s">
        <v>147</v>
      </c>
      <c r="AD13" s="304" t="s">
        <v>6</v>
      </c>
      <c r="AE13" s="304" t="s">
        <v>137</v>
      </c>
      <c r="AF13" s="304" t="s">
        <v>138</v>
      </c>
      <c r="AG13" s="304" t="s">
        <v>139</v>
      </c>
      <c r="AH13" s="304" t="s">
        <v>140</v>
      </c>
      <c r="AI13" s="304" t="s">
        <v>89</v>
      </c>
      <c r="AJ13" s="304" t="s">
        <v>141</v>
      </c>
      <c r="AK13" s="304" t="s">
        <v>142</v>
      </c>
      <c r="AL13" s="304" t="s">
        <v>143</v>
      </c>
      <c r="AM13" s="304" t="s">
        <v>144</v>
      </c>
      <c r="AN13" s="304" t="s">
        <v>145</v>
      </c>
      <c r="AO13" s="304" t="s">
        <v>146</v>
      </c>
      <c r="AP13" s="304" t="s">
        <v>147</v>
      </c>
      <c r="AQ13" s="304" t="s">
        <v>6</v>
      </c>
      <c r="AR13" s="304" t="s">
        <v>137</v>
      </c>
      <c r="AS13" s="304" t="s">
        <v>138</v>
      </c>
      <c r="AT13" s="304" t="s">
        <v>139</v>
      </c>
      <c r="AU13" s="304" t="s">
        <v>140</v>
      </c>
      <c r="AV13" s="304" t="s">
        <v>89</v>
      </c>
      <c r="AW13" s="304" t="s">
        <v>141</v>
      </c>
      <c r="AX13" s="304" t="s">
        <v>142</v>
      </c>
      <c r="AY13" s="304" t="s">
        <v>143</v>
      </c>
      <c r="AZ13" s="304" t="s">
        <v>144</v>
      </c>
      <c r="BA13" s="304" t="s">
        <v>145</v>
      </c>
      <c r="BB13" s="304" t="s">
        <v>146</v>
      </c>
      <c r="BC13" s="304" t="s">
        <v>147</v>
      </c>
      <c r="BD13" s="304" t="s">
        <v>6</v>
      </c>
      <c r="BE13" s="304" t="s">
        <v>137</v>
      </c>
      <c r="BF13" s="304" t="s">
        <v>138</v>
      </c>
      <c r="BG13" s="304" t="s">
        <v>139</v>
      </c>
      <c r="BH13" s="304" t="s">
        <v>140</v>
      </c>
      <c r="BI13" s="304" t="s">
        <v>89</v>
      </c>
      <c r="BJ13" s="304" t="s">
        <v>141</v>
      </c>
      <c r="BK13" s="304" t="s">
        <v>142</v>
      </c>
      <c r="BL13" s="304" t="s">
        <v>143</v>
      </c>
      <c r="BM13" s="304" t="s">
        <v>144</v>
      </c>
      <c r="BN13" s="304" t="s">
        <v>145</v>
      </c>
      <c r="BO13" s="304" t="s">
        <v>146</v>
      </c>
      <c r="BP13" s="304" t="s">
        <v>147</v>
      </c>
      <c r="BQ13" s="304" t="s">
        <v>6</v>
      </c>
      <c r="BR13" s="304" t="s">
        <v>137</v>
      </c>
      <c r="BS13" s="304" t="s">
        <v>138</v>
      </c>
      <c r="BT13" s="304" t="s">
        <v>139</v>
      </c>
      <c r="BU13" s="304" t="s">
        <v>140</v>
      </c>
      <c r="BV13" s="304" t="s">
        <v>89</v>
      </c>
      <c r="BW13" s="304" t="s">
        <v>141</v>
      </c>
      <c r="BX13" s="304" t="s">
        <v>142</v>
      </c>
      <c r="BY13" s="304" t="s">
        <v>143</v>
      </c>
      <c r="BZ13" s="304" t="s">
        <v>144</v>
      </c>
      <c r="CA13" s="304" t="s">
        <v>145</v>
      </c>
      <c r="CB13" s="304" t="s">
        <v>146</v>
      </c>
      <c r="CC13" s="304" t="s">
        <v>147</v>
      </c>
      <c r="CD13" s="304" t="s">
        <v>6</v>
      </c>
      <c r="CE13" s="304" t="s">
        <v>137</v>
      </c>
      <c r="CF13" s="304" t="s">
        <v>138</v>
      </c>
      <c r="CG13" s="304" t="s">
        <v>139</v>
      </c>
      <c r="CH13" s="304" t="s">
        <v>140</v>
      </c>
      <c r="CI13" s="304" t="s">
        <v>89</v>
      </c>
      <c r="CJ13" s="304" t="s">
        <v>141</v>
      </c>
      <c r="CK13" s="304" t="s">
        <v>142</v>
      </c>
      <c r="CL13" s="304" t="s">
        <v>143</v>
      </c>
      <c r="CM13" s="304" t="s">
        <v>144</v>
      </c>
      <c r="CN13" s="304" t="s">
        <v>145</v>
      </c>
      <c r="CO13" s="304" t="s">
        <v>146</v>
      </c>
      <c r="CP13" s="304" t="s">
        <v>147</v>
      </c>
      <c r="CQ13" s="304" t="s">
        <v>6</v>
      </c>
      <c r="CR13" s="304" t="s">
        <v>137</v>
      </c>
      <c r="CS13" s="304" t="s">
        <v>138</v>
      </c>
      <c r="CT13" s="304" t="s">
        <v>139</v>
      </c>
      <c r="CU13" s="304" t="s">
        <v>140</v>
      </c>
      <c r="CV13" s="304" t="s">
        <v>89</v>
      </c>
      <c r="CW13" s="304" t="s">
        <v>141</v>
      </c>
      <c r="CX13" s="304" t="s">
        <v>142</v>
      </c>
      <c r="CY13" s="304" t="s">
        <v>143</v>
      </c>
      <c r="CZ13" s="304" t="s">
        <v>144</v>
      </c>
      <c r="DA13" s="304" t="s">
        <v>145</v>
      </c>
      <c r="DB13" s="304" t="s">
        <v>146</v>
      </c>
      <c r="DC13" s="304" t="s">
        <v>147</v>
      </c>
      <c r="DD13" s="304" t="s">
        <v>6</v>
      </c>
      <c r="DE13" s="304" t="s">
        <v>137</v>
      </c>
      <c r="DF13" s="304" t="s">
        <v>138</v>
      </c>
      <c r="DG13" s="304" t="s">
        <v>139</v>
      </c>
      <c r="DH13" s="304" t="s">
        <v>140</v>
      </c>
      <c r="DI13" s="304" t="s">
        <v>89</v>
      </c>
      <c r="DJ13" s="304" t="s">
        <v>141</v>
      </c>
      <c r="DK13" s="304" t="s">
        <v>142</v>
      </c>
      <c r="DL13" s="304" t="s">
        <v>143</v>
      </c>
      <c r="DM13" s="304" t="s">
        <v>144</v>
      </c>
      <c r="DN13" s="304" t="s">
        <v>145</v>
      </c>
      <c r="DO13" s="304" t="s">
        <v>146</v>
      </c>
      <c r="DP13" s="304" t="s">
        <v>147</v>
      </c>
      <c r="DQ13" s="304" t="s">
        <v>6</v>
      </c>
      <c r="DR13" s="304" t="s">
        <v>137</v>
      </c>
      <c r="DS13" s="304" t="s">
        <v>138</v>
      </c>
      <c r="DT13" s="304" t="s">
        <v>139</v>
      </c>
      <c r="DU13" s="304" t="s">
        <v>140</v>
      </c>
      <c r="DV13" s="304" t="s">
        <v>89</v>
      </c>
      <c r="DW13" s="304" t="s">
        <v>141</v>
      </c>
      <c r="DX13" s="304" t="s">
        <v>142</v>
      </c>
      <c r="DY13" s="304" t="s">
        <v>143</v>
      </c>
      <c r="DZ13" s="304" t="s">
        <v>144</v>
      </c>
      <c r="EA13" s="304" t="s">
        <v>145</v>
      </c>
      <c r="EB13" s="304" t="s">
        <v>146</v>
      </c>
      <c r="EC13" s="304" t="s">
        <v>147</v>
      </c>
      <c r="ED13" s="304" t="s">
        <v>6</v>
      </c>
      <c r="EE13" s="2"/>
    </row>
    <row r="14" spans="1:135" x14ac:dyDescent="0.2">
      <c r="A14" s="126" t="s">
        <v>513</v>
      </c>
      <c r="B14" s="148"/>
      <c r="C14" s="148" t="s">
        <v>649</v>
      </c>
      <c r="E14" s="2">
        <v>3650449.75</v>
      </c>
      <c r="F14" s="2">
        <v>2346644.7800000003</v>
      </c>
      <c r="G14" s="2">
        <v>5257297.79</v>
      </c>
      <c r="H14" s="2">
        <v>1217105.94</v>
      </c>
      <c r="I14" s="2">
        <v>1327881.24</v>
      </c>
      <c r="J14" s="2">
        <v>5003940.1999999993</v>
      </c>
      <c r="K14" s="2">
        <v>3311490.9900000007</v>
      </c>
      <c r="L14" s="2">
        <v>5136014.7299999995</v>
      </c>
      <c r="M14" s="2">
        <v>7681077.9000000004</v>
      </c>
      <c r="N14" s="2">
        <v>16411939.050000003</v>
      </c>
      <c r="O14" s="2">
        <v>4772269.0599999996</v>
      </c>
      <c r="P14" s="2">
        <v>10445918.41</v>
      </c>
      <c r="Q14" s="305">
        <f>SUM(E14:P14)</f>
        <v>66562029.840000004</v>
      </c>
      <c r="R14" s="2">
        <v>21274602.830000002</v>
      </c>
      <c r="S14" s="2">
        <v>15940918.080000004</v>
      </c>
      <c r="T14" s="2">
        <v>11099041.719999999</v>
      </c>
      <c r="U14" s="2">
        <v>310156.02</v>
      </c>
      <c r="V14" s="2">
        <v>1823050.5700000003</v>
      </c>
      <c r="W14" s="2">
        <v>9809139.5599999987</v>
      </c>
      <c r="X14" s="2">
        <v>3358596.71</v>
      </c>
      <c r="Y14" s="2">
        <v>14414172.110000001</v>
      </c>
      <c r="Z14" s="2">
        <v>12400300.290000003</v>
      </c>
      <c r="AA14" s="2">
        <v>3173667.79</v>
      </c>
      <c r="AB14" s="2">
        <v>5512234.3100000015</v>
      </c>
      <c r="AC14" s="2">
        <v>2725944.06</v>
      </c>
      <c r="AD14" s="305">
        <f>SUM(R14:AC14)</f>
        <v>101841824.05000003</v>
      </c>
      <c r="AE14" s="2">
        <f>'Capital p1'!$AD$22/14</f>
        <v>7179768.1273949938</v>
      </c>
      <c r="AF14" s="2">
        <f>'Capital p1'!$AD$22/14</f>
        <v>7179768.1273949938</v>
      </c>
      <c r="AG14" s="2">
        <f>'Capital p1'!$AD$22/14</f>
        <v>7179768.1273949938</v>
      </c>
      <c r="AH14" s="2">
        <f>'Capital p1'!$AD$22/14</f>
        <v>7179768.1273949938</v>
      </c>
      <c r="AI14" s="2">
        <f>'Capital p1'!$AD$22/14</f>
        <v>7179768.1273949938</v>
      </c>
      <c r="AJ14" s="2">
        <f>'Capital p1'!$AD$22/14</f>
        <v>7179768.1273949938</v>
      </c>
      <c r="AK14" s="2">
        <f>'Capital p1'!$AD$22/14</f>
        <v>7179768.1273949938</v>
      </c>
      <c r="AL14" s="2">
        <f>'Capital p1'!$AD$22/14</f>
        <v>7179768.1273949938</v>
      </c>
      <c r="AM14" s="2">
        <f>'Capital p1'!$AD$22/14</f>
        <v>7179768.1273949938</v>
      </c>
      <c r="AN14" s="2">
        <f>'Capital p1'!$AD$22/14</f>
        <v>7179768.1273949938</v>
      </c>
      <c r="AO14" s="2">
        <f>'Capital p1'!$AD$22/14</f>
        <v>7179768.1273949938</v>
      </c>
      <c r="AP14" s="2">
        <f>'Capital p1'!$AD$22/14</f>
        <v>7179768.1273949938</v>
      </c>
      <c r="AQ14" s="305">
        <f>SUM(AE14:AP14)</f>
        <v>86157217.528739929</v>
      </c>
      <c r="AR14" s="2">
        <f>'Capital p1'!$AD$22/14</f>
        <v>7179768.1273949938</v>
      </c>
      <c r="AS14" s="2">
        <f>'Capital p1'!$AD$22/14</f>
        <v>7179768.1273949938</v>
      </c>
      <c r="AT14" s="2">
        <f>AE3</f>
        <v>8750000</v>
      </c>
      <c r="AU14" s="2">
        <f>+AF3</f>
        <v>8750000</v>
      </c>
      <c r="AV14" s="2">
        <f t="shared" ref="AV14:BC14" si="22">+AG3</f>
        <v>8750000</v>
      </c>
      <c r="AW14" s="2">
        <f t="shared" si="22"/>
        <v>8750000</v>
      </c>
      <c r="AX14" s="2">
        <f t="shared" si="22"/>
        <v>8750000</v>
      </c>
      <c r="AY14" s="2">
        <f t="shared" si="22"/>
        <v>8750000</v>
      </c>
      <c r="AZ14" s="2">
        <f t="shared" si="22"/>
        <v>8750000</v>
      </c>
      <c r="BA14" s="2">
        <f t="shared" si="22"/>
        <v>8750000</v>
      </c>
      <c r="BB14" s="2">
        <f t="shared" si="22"/>
        <v>8750000</v>
      </c>
      <c r="BC14" s="2">
        <f t="shared" si="22"/>
        <v>8750000</v>
      </c>
      <c r="BD14" s="305">
        <f>SUM(AR14:BC14)</f>
        <v>101859536.25478998</v>
      </c>
      <c r="BE14" s="2">
        <f>+AO3</f>
        <v>8750000</v>
      </c>
      <c r="BF14" s="2">
        <f>+AP3</f>
        <v>8750000</v>
      </c>
      <c r="BG14" s="2">
        <f>+AR3</f>
        <v>8750000</v>
      </c>
      <c r="BH14" s="2">
        <f t="shared" ref="BH14:BP14" si="23">+AS3</f>
        <v>8750000</v>
      </c>
      <c r="BI14" s="2">
        <f t="shared" si="23"/>
        <v>8750000</v>
      </c>
      <c r="BJ14" s="2">
        <f t="shared" si="23"/>
        <v>8750000</v>
      </c>
      <c r="BK14" s="2">
        <f t="shared" si="23"/>
        <v>8750000</v>
      </c>
      <c r="BL14" s="2">
        <f t="shared" si="23"/>
        <v>8750000</v>
      </c>
      <c r="BM14" s="2">
        <f t="shared" si="23"/>
        <v>8750000</v>
      </c>
      <c r="BN14" s="2">
        <f t="shared" si="23"/>
        <v>8750000</v>
      </c>
      <c r="BO14" s="2">
        <f t="shared" si="23"/>
        <v>8750000</v>
      </c>
      <c r="BP14" s="2">
        <f t="shared" si="23"/>
        <v>8750000</v>
      </c>
      <c r="BQ14" s="305">
        <f>SUM(BE14:BP14)</f>
        <v>105000000</v>
      </c>
      <c r="BR14" s="2">
        <f>+BB3</f>
        <v>8750000</v>
      </c>
      <c r="BS14" s="2">
        <f>+BC3</f>
        <v>8750000</v>
      </c>
      <c r="BT14" s="2">
        <f>+BE3</f>
        <v>8750000</v>
      </c>
      <c r="BU14" s="2">
        <f t="shared" ref="BU14" si="24">+BF3</f>
        <v>8750000</v>
      </c>
      <c r="BV14" s="2">
        <f t="shared" ref="BV14" si="25">+BG3</f>
        <v>8750000</v>
      </c>
      <c r="BW14" s="2">
        <f t="shared" ref="BW14" si="26">+BH3</f>
        <v>8750000</v>
      </c>
      <c r="BX14" s="2">
        <f t="shared" ref="BX14" si="27">+BI3</f>
        <v>8750000</v>
      </c>
      <c r="BY14" s="2">
        <f t="shared" ref="BY14" si="28">+BJ3</f>
        <v>8750000</v>
      </c>
      <c r="BZ14" s="2">
        <f t="shared" ref="BZ14" si="29">+BK3</f>
        <v>8750000</v>
      </c>
      <c r="CA14" s="2">
        <f t="shared" ref="CA14" si="30">+BL3</f>
        <v>8750000</v>
      </c>
      <c r="CB14" s="2">
        <f t="shared" ref="CB14" si="31">+BM3</f>
        <v>8750000</v>
      </c>
      <c r="CC14" s="2">
        <f t="shared" ref="CC14" si="32">+BN3</f>
        <v>8750000</v>
      </c>
      <c r="CD14" s="305">
        <f>SUM(BR14:CC14)</f>
        <v>105000000</v>
      </c>
      <c r="CE14" s="2">
        <f>+BO3</f>
        <v>8750000</v>
      </c>
      <c r="CF14" s="2">
        <f>+BP3</f>
        <v>8750000</v>
      </c>
      <c r="CG14" s="2">
        <f>+BR3</f>
        <v>8750000</v>
      </c>
      <c r="CH14" s="2">
        <f t="shared" ref="CH14" si="33">+BS3</f>
        <v>8750000</v>
      </c>
      <c r="CI14" s="2">
        <f t="shared" ref="CI14" si="34">+BT3</f>
        <v>8750000</v>
      </c>
      <c r="CJ14" s="2">
        <f t="shared" ref="CJ14" si="35">+BU3</f>
        <v>8750000</v>
      </c>
      <c r="CK14" s="2">
        <f t="shared" ref="CK14" si="36">+BV3</f>
        <v>8750000</v>
      </c>
      <c r="CL14" s="2">
        <f t="shared" ref="CL14" si="37">+BW3</f>
        <v>8750000</v>
      </c>
      <c r="CM14" s="2">
        <f t="shared" ref="CM14" si="38">+BX3</f>
        <v>8750000</v>
      </c>
      <c r="CN14" s="2">
        <f t="shared" ref="CN14" si="39">+BY3</f>
        <v>8750000</v>
      </c>
      <c r="CO14" s="2">
        <f t="shared" ref="CO14" si="40">+BZ3</f>
        <v>8750000</v>
      </c>
      <c r="CP14" s="2">
        <f t="shared" ref="CP14" si="41">+CA3</f>
        <v>8750000</v>
      </c>
      <c r="CQ14" s="305">
        <f>SUM(CE14:CP14)</f>
        <v>105000000</v>
      </c>
      <c r="CR14" s="2">
        <f>+CB3</f>
        <v>8750000</v>
      </c>
      <c r="CS14" s="2">
        <f>+CC3</f>
        <v>8750000</v>
      </c>
      <c r="CT14" s="2">
        <f>+CE3</f>
        <v>8750000</v>
      </c>
      <c r="CU14" s="2">
        <f t="shared" ref="CU14" si="42">+CF3</f>
        <v>8750000</v>
      </c>
      <c r="CV14" s="2">
        <f t="shared" ref="CV14" si="43">+CG3</f>
        <v>8750000</v>
      </c>
      <c r="CW14" s="2">
        <f t="shared" ref="CW14" si="44">+CH3</f>
        <v>8750000</v>
      </c>
      <c r="CX14" s="2">
        <f t="shared" ref="CX14" si="45">+CI3</f>
        <v>8750000</v>
      </c>
      <c r="CY14" s="2">
        <f t="shared" ref="CY14" si="46">+CJ3</f>
        <v>8750000</v>
      </c>
      <c r="CZ14" s="2">
        <f t="shared" ref="CZ14" si="47">+CK3</f>
        <v>8750000</v>
      </c>
      <c r="DA14" s="2">
        <f t="shared" ref="DA14" si="48">+CL3</f>
        <v>8750000</v>
      </c>
      <c r="DB14" s="2">
        <f t="shared" ref="DB14" si="49">+CM3</f>
        <v>8750000</v>
      </c>
      <c r="DC14" s="2">
        <f t="shared" ref="DC14" si="50">+CN3</f>
        <v>8750000</v>
      </c>
      <c r="DD14" s="305">
        <f>SUM(CR14:DC14)</f>
        <v>105000000</v>
      </c>
      <c r="DE14" s="2">
        <f>+CO3</f>
        <v>8750000</v>
      </c>
      <c r="DF14" s="2">
        <f>+CP3</f>
        <v>8750000</v>
      </c>
      <c r="DG14" s="2">
        <f>+CR3</f>
        <v>8750000</v>
      </c>
      <c r="DH14" s="2">
        <f t="shared" ref="DH14" si="51">+CS3</f>
        <v>8750000</v>
      </c>
      <c r="DI14" s="2">
        <f t="shared" ref="DI14" si="52">+CT3</f>
        <v>8750000</v>
      </c>
      <c r="DJ14" s="2">
        <f t="shared" ref="DJ14" si="53">+CU3</f>
        <v>8750000</v>
      </c>
      <c r="DK14" s="2">
        <f t="shared" ref="DK14" si="54">+CV3</f>
        <v>8750000</v>
      </c>
      <c r="DL14" s="2">
        <f t="shared" ref="DL14" si="55">+CW3</f>
        <v>8750000</v>
      </c>
      <c r="DM14" s="2">
        <f t="shared" ref="DM14" si="56">+CX3</f>
        <v>8750000</v>
      </c>
      <c r="DN14" s="2">
        <f t="shared" ref="DN14" si="57">+CY3</f>
        <v>8750000</v>
      </c>
      <c r="DO14" s="2">
        <f t="shared" ref="DO14" si="58">+CZ3</f>
        <v>8750000</v>
      </c>
      <c r="DP14" s="2">
        <f t="shared" ref="DP14" si="59">+DA3</f>
        <v>8750000</v>
      </c>
      <c r="DQ14" s="305">
        <f>SUM(DE14:DP14)</f>
        <v>105000000</v>
      </c>
      <c r="DR14" s="2">
        <f>+DB3</f>
        <v>8750000</v>
      </c>
      <c r="DS14" s="2">
        <f>+DC3</f>
        <v>8750000</v>
      </c>
      <c r="DT14" s="2">
        <f>+DE3</f>
        <v>9583333.333333334</v>
      </c>
      <c r="DU14" s="2">
        <f t="shared" ref="DU14" si="60">+DF3</f>
        <v>9583333.333333334</v>
      </c>
      <c r="DV14" s="2">
        <f t="shared" ref="DV14" si="61">+DG3</f>
        <v>9583333.333333334</v>
      </c>
      <c r="DW14" s="2">
        <f t="shared" ref="DW14" si="62">+DH3</f>
        <v>9583333.333333334</v>
      </c>
      <c r="DX14" s="2">
        <f t="shared" ref="DX14" si="63">+DI3</f>
        <v>9583333.333333334</v>
      </c>
      <c r="DY14" s="2">
        <f t="shared" ref="DY14" si="64">+DJ3</f>
        <v>9583333.333333334</v>
      </c>
      <c r="DZ14" s="2">
        <f t="shared" ref="DZ14" si="65">+DK3</f>
        <v>9583333.333333334</v>
      </c>
      <c r="EA14" s="2">
        <f t="shared" ref="EA14" si="66">+DL3</f>
        <v>9583333.333333334</v>
      </c>
      <c r="EB14" s="2">
        <f t="shared" ref="EB14" si="67">+DM3</f>
        <v>9583333.333333334</v>
      </c>
      <c r="EC14" s="2">
        <f t="shared" ref="EC14" si="68">+DN3</f>
        <v>9583333.333333334</v>
      </c>
      <c r="ED14" s="305">
        <f>SUM(DR14:EC14)</f>
        <v>113333333.33333333</v>
      </c>
      <c r="EE14" s="2">
        <f t="shared" si="0"/>
        <v>994753941.00686324</v>
      </c>
    </row>
    <row r="15" spans="1:135" x14ac:dyDescent="0.2">
      <c r="A15" s="126" t="s">
        <v>505</v>
      </c>
      <c r="B15" s="148"/>
      <c r="C15" s="148" t="s">
        <v>548</v>
      </c>
      <c r="E15" s="305">
        <v>1769972.82</v>
      </c>
      <c r="F15" s="305">
        <v>1456495.3800000004</v>
      </c>
      <c r="G15" s="305">
        <v>5442916.0599999996</v>
      </c>
      <c r="H15" s="305">
        <v>1492929.18</v>
      </c>
      <c r="I15" s="305">
        <v>2623784.4300000002</v>
      </c>
      <c r="J15" s="305">
        <v>3393439.9400000004</v>
      </c>
      <c r="K15" s="305">
        <v>0</v>
      </c>
      <c r="L15" s="305">
        <v>4400297.830000001</v>
      </c>
      <c r="M15" s="305">
        <v>839568.87000000011</v>
      </c>
      <c r="N15" s="305">
        <v>0</v>
      </c>
      <c r="O15" s="305">
        <v>2452959.4</v>
      </c>
      <c r="P15" s="305">
        <v>2026559.09</v>
      </c>
      <c r="Q15" s="305">
        <f>SUM(E15:P15)</f>
        <v>25898923</v>
      </c>
      <c r="R15" s="305">
        <v>0</v>
      </c>
      <c r="S15" s="305">
        <v>2583505.31</v>
      </c>
      <c r="T15" s="305">
        <v>0</v>
      </c>
      <c r="U15" s="305">
        <v>2111094.4000000004</v>
      </c>
      <c r="V15" s="305">
        <v>1429353</v>
      </c>
      <c r="W15" s="305">
        <v>1541947.74</v>
      </c>
      <c r="X15" s="305">
        <v>1270536</v>
      </c>
      <c r="Y15" s="305">
        <v>0</v>
      </c>
      <c r="Z15" s="305">
        <v>3830186.4099999997</v>
      </c>
      <c r="AA15" s="305">
        <v>1775413.7400000002</v>
      </c>
      <c r="AB15" s="305">
        <v>0</v>
      </c>
      <c r="AC15" s="305">
        <v>1313221.2</v>
      </c>
      <c r="AD15" s="305">
        <f>SUM(R15:AC15)</f>
        <v>15855257.800000001</v>
      </c>
      <c r="AE15" s="305">
        <f>'Capital p2'!$AD$22/8</f>
        <v>869656.13749999984</v>
      </c>
      <c r="AF15" s="305">
        <f>'Capital p2'!$AD$22/8</f>
        <v>869656.13749999984</v>
      </c>
      <c r="AG15" s="305">
        <f>'Capital p2'!$AD$22/8</f>
        <v>869656.13749999984</v>
      </c>
      <c r="AH15" s="305">
        <f>'Capital p2'!$AD$22/8</f>
        <v>869656.13749999984</v>
      </c>
      <c r="AI15" s="305">
        <f>'Capital p2'!$AD$22/8</f>
        <v>869656.13749999984</v>
      </c>
      <c r="AJ15" s="305">
        <f>'Capital p2'!$AD$22/8</f>
        <v>869656.13749999984</v>
      </c>
      <c r="AK15" s="305">
        <f>'Capital p2'!$AD$22/8</f>
        <v>869656.13749999984</v>
      </c>
      <c r="AL15" s="305">
        <f>'Capital p2'!$AD$22/8</f>
        <v>869656.13749999984</v>
      </c>
      <c r="AM15" s="305">
        <f>AE4</f>
        <v>1461670</v>
      </c>
      <c r="AN15" s="305">
        <f t="shared" ref="AN15:AO15" si="69">AF4</f>
        <v>1461670</v>
      </c>
      <c r="AO15" s="305">
        <f t="shared" si="69"/>
        <v>1461670</v>
      </c>
      <c r="AP15" s="305">
        <f>AH4</f>
        <v>1461670</v>
      </c>
      <c r="AQ15" s="305">
        <f>SUM(AE15:AP15)</f>
        <v>12803929.1</v>
      </c>
      <c r="AR15" s="305">
        <f>AI4</f>
        <v>1461670</v>
      </c>
      <c r="AS15" s="305">
        <f t="shared" ref="AS15:AY15" si="70">AJ4</f>
        <v>1461670</v>
      </c>
      <c r="AT15" s="305">
        <f t="shared" si="70"/>
        <v>1461670</v>
      </c>
      <c r="AU15" s="305">
        <f t="shared" si="70"/>
        <v>1461670</v>
      </c>
      <c r="AV15" s="305">
        <f t="shared" si="70"/>
        <v>1461670</v>
      </c>
      <c r="AW15" s="305">
        <f t="shared" si="70"/>
        <v>1461670</v>
      </c>
      <c r="AX15" s="305">
        <f t="shared" si="70"/>
        <v>1461670</v>
      </c>
      <c r="AY15" s="305">
        <f t="shared" si="70"/>
        <v>1461670</v>
      </c>
      <c r="AZ15" s="305">
        <f>AR4</f>
        <v>1493070</v>
      </c>
      <c r="BA15" s="305">
        <f t="shared" ref="BA15:BC15" si="71">AS4</f>
        <v>1493070</v>
      </c>
      <c r="BB15" s="305">
        <f t="shared" si="71"/>
        <v>1493070</v>
      </c>
      <c r="BC15" s="305">
        <f t="shared" si="71"/>
        <v>1493070</v>
      </c>
      <c r="BD15" s="305">
        <f>SUM(AR15:BC15)</f>
        <v>17665640</v>
      </c>
      <c r="BE15" s="305">
        <f>AV4</f>
        <v>1493070</v>
      </c>
      <c r="BF15" s="305">
        <f t="shared" ref="BF15" si="72">AW4</f>
        <v>1493070</v>
      </c>
      <c r="BG15" s="305">
        <f t="shared" ref="BG15" si="73">AX4</f>
        <v>1493070</v>
      </c>
      <c r="BH15" s="305">
        <f t="shared" ref="BH15" si="74">AY4</f>
        <v>1493070</v>
      </c>
      <c r="BI15" s="305">
        <f t="shared" ref="BI15" si="75">AZ4</f>
        <v>1493070</v>
      </c>
      <c r="BJ15" s="305">
        <f t="shared" ref="BJ15" si="76">BA4</f>
        <v>1493070</v>
      </c>
      <c r="BK15" s="305">
        <f t="shared" ref="BK15" si="77">BB4</f>
        <v>1493070</v>
      </c>
      <c r="BL15" s="305">
        <f t="shared" ref="BL15" si="78">BC4</f>
        <v>1493070</v>
      </c>
      <c r="BM15" s="305">
        <f>BE4</f>
        <v>1520010</v>
      </c>
      <c r="BN15" s="305">
        <f t="shared" ref="BN15" si="79">BF4</f>
        <v>1520010</v>
      </c>
      <c r="BO15" s="305">
        <f t="shared" ref="BO15" si="80">BG4</f>
        <v>1520010</v>
      </c>
      <c r="BP15" s="305">
        <f t="shared" ref="BP15" si="81">BH4</f>
        <v>1520010</v>
      </c>
      <c r="BQ15" s="305">
        <f>SUM(BE15:BP15)</f>
        <v>18024600</v>
      </c>
      <c r="BR15" s="305">
        <f>BI4</f>
        <v>1520010</v>
      </c>
      <c r="BS15" s="305">
        <f t="shared" ref="BS15" si="82">BJ4</f>
        <v>1520010</v>
      </c>
      <c r="BT15" s="305">
        <f t="shared" ref="BT15" si="83">BK4</f>
        <v>1520010</v>
      </c>
      <c r="BU15" s="305">
        <f t="shared" ref="BU15" si="84">BL4</f>
        <v>1520010</v>
      </c>
      <c r="BV15" s="305">
        <f t="shared" ref="BV15" si="85">BM4</f>
        <v>1520010</v>
      </c>
      <c r="BW15" s="305">
        <f t="shared" ref="BW15" si="86">BN4</f>
        <v>1520010</v>
      </c>
      <c r="BX15" s="305">
        <f t="shared" ref="BX15" si="87">BO4</f>
        <v>1520010</v>
      </c>
      <c r="BY15" s="305">
        <f t="shared" ref="BY15" si="88">BP4</f>
        <v>1520010</v>
      </c>
      <c r="BZ15" s="305">
        <f>BR4</f>
        <v>1407480</v>
      </c>
      <c r="CA15" s="305">
        <f t="shared" ref="CA15" si="89">BS4</f>
        <v>1407480</v>
      </c>
      <c r="CB15" s="305">
        <f t="shared" ref="CB15" si="90">BT4</f>
        <v>1407480</v>
      </c>
      <c r="CC15" s="305">
        <f t="shared" ref="CC15" si="91">BU4</f>
        <v>1407480</v>
      </c>
      <c r="CD15" s="305">
        <f>SUM(BR15:CC15)</f>
        <v>17790000</v>
      </c>
      <c r="CE15" s="305">
        <f>BV4</f>
        <v>1407480</v>
      </c>
      <c r="CF15" s="305">
        <f t="shared" ref="CF15" si="92">BW4</f>
        <v>1407480</v>
      </c>
      <c r="CG15" s="305">
        <f t="shared" ref="CG15" si="93">BX4</f>
        <v>1407480</v>
      </c>
      <c r="CH15" s="305">
        <f t="shared" ref="CH15" si="94">BY4</f>
        <v>1407480</v>
      </c>
      <c r="CI15" s="305">
        <f t="shared" ref="CI15" si="95">BZ4</f>
        <v>1407480</v>
      </c>
      <c r="CJ15" s="305">
        <f t="shared" ref="CJ15" si="96">CA4</f>
        <v>1407480</v>
      </c>
      <c r="CK15" s="305">
        <f t="shared" ref="CK15" si="97">CB4</f>
        <v>1407480</v>
      </c>
      <c r="CL15" s="305">
        <f t="shared" ref="CL15" si="98">CC4</f>
        <v>1407480</v>
      </c>
      <c r="CM15" s="305">
        <f>CE4</f>
        <v>1445630</v>
      </c>
      <c r="CN15" s="305">
        <f t="shared" ref="CN15" si="99">CF4</f>
        <v>1445630</v>
      </c>
      <c r="CO15" s="305">
        <f t="shared" ref="CO15" si="100">CG4</f>
        <v>1445630</v>
      </c>
      <c r="CP15" s="305">
        <f t="shared" ref="CP15" si="101">CH4</f>
        <v>1445630</v>
      </c>
      <c r="CQ15" s="305">
        <f>SUM(CE15:CP15)</f>
        <v>17042360</v>
      </c>
      <c r="CR15" s="305">
        <f>CI4</f>
        <v>1445630</v>
      </c>
      <c r="CS15" s="305">
        <f t="shared" ref="CS15" si="102">CJ4</f>
        <v>1445630</v>
      </c>
      <c r="CT15" s="305">
        <f t="shared" ref="CT15" si="103">CK4</f>
        <v>1445630</v>
      </c>
      <c r="CU15" s="305">
        <f t="shared" ref="CU15" si="104">CL4</f>
        <v>1445630</v>
      </c>
      <c r="CV15" s="305">
        <f t="shared" ref="CV15" si="105">CM4</f>
        <v>1445630</v>
      </c>
      <c r="CW15" s="305">
        <f t="shared" ref="CW15" si="106">CN4</f>
        <v>1445630</v>
      </c>
      <c r="CX15" s="305">
        <f t="shared" ref="CX15" si="107">CO4</f>
        <v>1445630</v>
      </c>
      <c r="CY15" s="305">
        <f t="shared" ref="CY15" si="108">CP4</f>
        <v>1445630</v>
      </c>
      <c r="CZ15" s="305">
        <f>CR4</f>
        <v>1436870</v>
      </c>
      <c r="DA15" s="305">
        <f t="shared" ref="DA15" si="109">CS4</f>
        <v>1436870</v>
      </c>
      <c r="DB15" s="305">
        <f t="shared" ref="DB15" si="110">CT4</f>
        <v>1436870</v>
      </c>
      <c r="DC15" s="305">
        <f t="shared" ref="DC15" si="111">CU4</f>
        <v>1436870</v>
      </c>
      <c r="DD15" s="305">
        <f>SUM(CR15:DC15)</f>
        <v>17312520</v>
      </c>
      <c r="DE15" s="305">
        <f>CV4</f>
        <v>1436870</v>
      </c>
      <c r="DF15" s="305">
        <f t="shared" ref="DF15" si="112">CW4</f>
        <v>1436870</v>
      </c>
      <c r="DG15" s="305">
        <f t="shared" ref="DG15" si="113">CX4</f>
        <v>1436870</v>
      </c>
      <c r="DH15" s="305">
        <f t="shared" ref="DH15" si="114">CY4</f>
        <v>1436870</v>
      </c>
      <c r="DI15" s="305">
        <f t="shared" ref="DI15" si="115">CZ4</f>
        <v>1436870</v>
      </c>
      <c r="DJ15" s="305">
        <f t="shared" ref="DJ15" si="116">DA4</f>
        <v>1436870</v>
      </c>
      <c r="DK15" s="305">
        <f t="shared" ref="DK15" si="117">DB4</f>
        <v>1436870</v>
      </c>
      <c r="DL15" s="305">
        <f t="shared" ref="DL15" si="118">DC4</f>
        <v>1436870</v>
      </c>
      <c r="DM15" s="305">
        <f>DE4</f>
        <v>0</v>
      </c>
      <c r="DN15" s="305">
        <f t="shared" ref="DN15" si="119">DF4</f>
        <v>0</v>
      </c>
      <c r="DO15" s="305">
        <f t="shared" ref="DO15" si="120">DG4</f>
        <v>0</v>
      </c>
      <c r="DP15" s="305">
        <f t="shared" ref="DP15" si="121">DH4</f>
        <v>0</v>
      </c>
      <c r="DQ15" s="305">
        <f>SUM(DE15:DP15)</f>
        <v>11494960</v>
      </c>
      <c r="DR15" s="305">
        <f>DI4</f>
        <v>0</v>
      </c>
      <c r="DS15" s="305">
        <f t="shared" ref="DS15" si="122">DJ4</f>
        <v>0</v>
      </c>
      <c r="DT15" s="305">
        <f t="shared" ref="DT15" si="123">DK4</f>
        <v>0</v>
      </c>
      <c r="DU15" s="305">
        <f t="shared" ref="DU15" si="124">DL4</f>
        <v>0</v>
      </c>
      <c r="DV15" s="305">
        <f t="shared" ref="DV15" si="125">DM4</f>
        <v>0</v>
      </c>
      <c r="DW15" s="305">
        <f t="shared" ref="DW15" si="126">DN4</f>
        <v>0</v>
      </c>
      <c r="DX15" s="305">
        <f t="shared" ref="DX15" si="127">DO4</f>
        <v>0</v>
      </c>
      <c r="DY15" s="305">
        <f t="shared" ref="DY15" si="128">DP4</f>
        <v>0</v>
      </c>
      <c r="DZ15" s="305">
        <f>DR4</f>
        <v>0</v>
      </c>
      <c r="EA15" s="305">
        <f t="shared" ref="EA15" si="129">DS4</f>
        <v>0</v>
      </c>
      <c r="EB15" s="305">
        <f t="shared" ref="EB15" si="130">DT4</f>
        <v>0</v>
      </c>
      <c r="EC15" s="305">
        <f t="shared" ref="EC15" si="131">DU4</f>
        <v>0</v>
      </c>
      <c r="ED15" s="305">
        <f>SUM(DR15:EC15)</f>
        <v>0</v>
      </c>
      <c r="EE15" s="2">
        <f t="shared" si="0"/>
        <v>153888189.89999998</v>
      </c>
    </row>
    <row r="16" spans="1:135" x14ac:dyDescent="0.2">
      <c r="A16" s="126" t="s">
        <v>844</v>
      </c>
      <c r="B16" s="148"/>
      <c r="C16" s="148" t="s">
        <v>547</v>
      </c>
      <c r="E16" s="305">
        <v>0</v>
      </c>
      <c r="F16" s="305">
        <v>0</v>
      </c>
      <c r="G16" s="305">
        <v>0</v>
      </c>
      <c r="H16" s="305">
        <v>0</v>
      </c>
      <c r="I16" s="305">
        <v>0</v>
      </c>
      <c r="J16" s="305">
        <v>0</v>
      </c>
      <c r="K16" s="305">
        <v>0</v>
      </c>
      <c r="L16" s="305">
        <v>0</v>
      </c>
      <c r="M16" s="305">
        <v>0</v>
      </c>
      <c r="N16" s="305">
        <v>0</v>
      </c>
      <c r="O16" s="305">
        <v>0</v>
      </c>
      <c r="P16" s="305">
        <v>0</v>
      </c>
      <c r="Q16" s="305">
        <f t="shared" ref="Q16:Q20" si="132">SUM(E16:P16)</f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0</v>
      </c>
      <c r="W16" s="305">
        <v>0</v>
      </c>
      <c r="X16" s="305">
        <v>0</v>
      </c>
      <c r="Y16" s="305">
        <v>0</v>
      </c>
      <c r="Z16" s="305">
        <v>0</v>
      </c>
      <c r="AA16" s="305">
        <v>0</v>
      </c>
      <c r="AB16" s="305">
        <v>0</v>
      </c>
      <c r="AC16" s="305">
        <v>0</v>
      </c>
      <c r="AD16" s="305">
        <f>SUM(R16:AC16)</f>
        <v>0</v>
      </c>
      <c r="AE16" s="305">
        <f>'Capital p3 D'!$AD$22/11</f>
        <v>63636.36363636364</v>
      </c>
      <c r="AF16" s="305">
        <f>'Capital p3 D'!$AD$22/11</f>
        <v>63636.36363636364</v>
      </c>
      <c r="AG16" s="305">
        <f>'Capital p3 D'!$AD$22/11</f>
        <v>63636.36363636364</v>
      </c>
      <c r="AH16" s="305">
        <f>'Capital p3 D'!$AD$22/11</f>
        <v>63636.36363636364</v>
      </c>
      <c r="AI16" s="305">
        <f>'Capital p3 D'!$AD$22/11</f>
        <v>63636.36363636364</v>
      </c>
      <c r="AJ16" s="305">
        <f>'Capital p3 D'!$AD$22/11</f>
        <v>63636.36363636364</v>
      </c>
      <c r="AK16" s="305">
        <f>'Capital p3 D'!$AD$22/11</f>
        <v>63636.36363636364</v>
      </c>
      <c r="AL16" s="305">
        <f>'Capital p3 D'!$AD$22/11</f>
        <v>63636.36363636364</v>
      </c>
      <c r="AM16" s="305">
        <f>'Capital p3 D'!$AD$22/11</f>
        <v>63636.36363636364</v>
      </c>
      <c r="AN16" s="305">
        <f>'Capital p3 D'!$AD$22/11</f>
        <v>63636.36363636364</v>
      </c>
      <c r="AO16" s="305">
        <f>'Capital p3 D'!$AD$22/11</f>
        <v>63636.36363636364</v>
      </c>
      <c r="AP16" s="305">
        <f>AE5</f>
        <v>185097.8647686833</v>
      </c>
      <c r="AQ16" s="305">
        <f>SUM(AE16:AP16)</f>
        <v>885097.86476868333</v>
      </c>
      <c r="AR16" s="305">
        <f>AF5</f>
        <v>185097.8647686833</v>
      </c>
      <c r="AS16" s="305">
        <f t="shared" ref="AS16:BB16" si="133">AG5</f>
        <v>185097.8647686833</v>
      </c>
      <c r="AT16" s="305">
        <f t="shared" si="133"/>
        <v>185097.8647686833</v>
      </c>
      <c r="AU16" s="305">
        <f t="shared" si="133"/>
        <v>185097.8647686833</v>
      </c>
      <c r="AV16" s="305">
        <f t="shared" si="133"/>
        <v>185097.8647686833</v>
      </c>
      <c r="AW16" s="305">
        <f t="shared" si="133"/>
        <v>185097.8647686833</v>
      </c>
      <c r="AX16" s="305">
        <f t="shared" si="133"/>
        <v>185097.8647686833</v>
      </c>
      <c r="AY16" s="305">
        <f t="shared" si="133"/>
        <v>185097.8647686833</v>
      </c>
      <c r="AZ16" s="305">
        <f t="shared" si="133"/>
        <v>185097.8647686833</v>
      </c>
      <c r="BA16" s="305">
        <f t="shared" si="133"/>
        <v>185097.8647686833</v>
      </c>
      <c r="BB16" s="305">
        <f t="shared" si="133"/>
        <v>185097.8647686833</v>
      </c>
      <c r="BC16" s="305">
        <f>AR5</f>
        <v>115172.00474495848</v>
      </c>
      <c r="BD16" s="305">
        <f>SUM(AR16:BC16)</f>
        <v>2151248.5172004742</v>
      </c>
      <c r="BE16" s="305">
        <f t="shared" ref="BE16:BO17" si="134">AS5</f>
        <v>115172.00474495848</v>
      </c>
      <c r="BF16" s="305">
        <f t="shared" si="134"/>
        <v>115172.00474495848</v>
      </c>
      <c r="BG16" s="305">
        <f t="shared" si="134"/>
        <v>115172.00474495848</v>
      </c>
      <c r="BH16" s="305">
        <f t="shared" si="134"/>
        <v>115172.00474495848</v>
      </c>
      <c r="BI16" s="305">
        <f t="shared" si="134"/>
        <v>115172.00474495848</v>
      </c>
      <c r="BJ16" s="305">
        <f t="shared" si="134"/>
        <v>115172.00474495848</v>
      </c>
      <c r="BK16" s="305">
        <f t="shared" si="134"/>
        <v>115172.00474495848</v>
      </c>
      <c r="BL16" s="305">
        <f t="shared" si="134"/>
        <v>115172.00474495848</v>
      </c>
      <c r="BM16" s="305">
        <f t="shared" si="134"/>
        <v>115172.00474495848</v>
      </c>
      <c r="BN16" s="305">
        <f t="shared" si="134"/>
        <v>115172.00474495848</v>
      </c>
      <c r="BO16" s="305">
        <f t="shared" si="134"/>
        <v>115172.00474495848</v>
      </c>
      <c r="BP16" s="305">
        <f>BE5</f>
        <v>143965.0059311981</v>
      </c>
      <c r="BQ16" s="305">
        <f>SUM(BE16:BP16)</f>
        <v>1410857.0581257413</v>
      </c>
      <c r="BR16" s="305">
        <f t="shared" ref="BR16:CB17" si="135">BF5</f>
        <v>143965.0059311981</v>
      </c>
      <c r="BS16" s="305">
        <f t="shared" si="135"/>
        <v>143965.0059311981</v>
      </c>
      <c r="BT16" s="305">
        <f t="shared" si="135"/>
        <v>143965.0059311981</v>
      </c>
      <c r="BU16" s="305">
        <f t="shared" si="135"/>
        <v>143965.0059311981</v>
      </c>
      <c r="BV16" s="305">
        <f t="shared" si="135"/>
        <v>143965.0059311981</v>
      </c>
      <c r="BW16" s="305">
        <f t="shared" si="135"/>
        <v>143965.0059311981</v>
      </c>
      <c r="BX16" s="305">
        <f t="shared" si="135"/>
        <v>143965.0059311981</v>
      </c>
      <c r="BY16" s="305">
        <f t="shared" si="135"/>
        <v>143965.0059311981</v>
      </c>
      <c r="BZ16" s="305">
        <f t="shared" si="135"/>
        <v>143965.0059311981</v>
      </c>
      <c r="CA16" s="305">
        <f t="shared" si="135"/>
        <v>143965.0059311981</v>
      </c>
      <c r="CB16" s="305">
        <f t="shared" si="135"/>
        <v>143965.0059311981</v>
      </c>
      <c r="CC16" s="305">
        <f>BR5</f>
        <v>127511.86239620401</v>
      </c>
      <c r="CD16" s="305">
        <f>SUM(BR16:CC16)</f>
        <v>1711126.9276393831</v>
      </c>
      <c r="CE16" s="305">
        <f t="shared" ref="CE16:CO17" si="136">BS5</f>
        <v>127511.86239620401</v>
      </c>
      <c r="CF16" s="305">
        <f t="shared" si="136"/>
        <v>127511.86239620401</v>
      </c>
      <c r="CG16" s="305">
        <f t="shared" si="136"/>
        <v>127511.86239620401</v>
      </c>
      <c r="CH16" s="305">
        <f t="shared" si="136"/>
        <v>127511.86239620401</v>
      </c>
      <c r="CI16" s="305">
        <f t="shared" si="136"/>
        <v>127511.86239620401</v>
      </c>
      <c r="CJ16" s="305">
        <f t="shared" si="136"/>
        <v>127511.86239620401</v>
      </c>
      <c r="CK16" s="305">
        <f t="shared" si="136"/>
        <v>127511.86239620401</v>
      </c>
      <c r="CL16" s="305">
        <f t="shared" si="136"/>
        <v>127511.86239620401</v>
      </c>
      <c r="CM16" s="305">
        <f t="shared" si="136"/>
        <v>127511.86239620401</v>
      </c>
      <c r="CN16" s="305">
        <f t="shared" si="136"/>
        <v>127511.86239620401</v>
      </c>
      <c r="CO16" s="305">
        <f t="shared" si="136"/>
        <v>127511.86239620401</v>
      </c>
      <c r="CP16" s="305">
        <f>CE5</f>
        <v>205664.29418742587</v>
      </c>
      <c r="CQ16" s="305">
        <f>SUM(CE16:CP16)</f>
        <v>1608294.7805456698</v>
      </c>
      <c r="CR16" s="305">
        <f t="shared" ref="CR16:DB17" si="137">CF5</f>
        <v>205664.29418742587</v>
      </c>
      <c r="CS16" s="305">
        <f t="shared" si="137"/>
        <v>205664.29418742587</v>
      </c>
      <c r="CT16" s="305">
        <f t="shared" si="137"/>
        <v>205664.29418742587</v>
      </c>
      <c r="CU16" s="305">
        <f t="shared" si="137"/>
        <v>205664.29418742587</v>
      </c>
      <c r="CV16" s="305">
        <f t="shared" si="137"/>
        <v>205664.29418742587</v>
      </c>
      <c r="CW16" s="305">
        <f t="shared" si="137"/>
        <v>205664.29418742587</v>
      </c>
      <c r="CX16" s="305">
        <f t="shared" si="137"/>
        <v>205664.29418742587</v>
      </c>
      <c r="CY16" s="305">
        <f t="shared" si="137"/>
        <v>205664.29418742587</v>
      </c>
      <c r="CZ16" s="305">
        <f t="shared" si="137"/>
        <v>205664.29418742587</v>
      </c>
      <c r="DA16" s="305">
        <f t="shared" si="137"/>
        <v>205664.29418742587</v>
      </c>
      <c r="DB16" s="305">
        <f t="shared" si="137"/>
        <v>205664.29418742587</v>
      </c>
      <c r="DC16" s="305">
        <f>CR5</f>
        <v>59209.667852906285</v>
      </c>
      <c r="DD16" s="305">
        <f>SUM(CR16:DC16)</f>
        <v>2321516.9039145913</v>
      </c>
      <c r="DE16" s="305">
        <f t="shared" ref="DE16:DO17" si="138">CS5</f>
        <v>59209.667852906285</v>
      </c>
      <c r="DF16" s="305">
        <f t="shared" si="138"/>
        <v>59209.667852906285</v>
      </c>
      <c r="DG16" s="305">
        <f t="shared" si="138"/>
        <v>59209.667852906285</v>
      </c>
      <c r="DH16" s="305">
        <f t="shared" si="138"/>
        <v>59209.667852906285</v>
      </c>
      <c r="DI16" s="305">
        <f t="shared" si="138"/>
        <v>59209.667852906285</v>
      </c>
      <c r="DJ16" s="305">
        <f t="shared" si="138"/>
        <v>59209.667852906285</v>
      </c>
      <c r="DK16" s="305">
        <f t="shared" si="138"/>
        <v>59209.667852906285</v>
      </c>
      <c r="DL16" s="305">
        <f t="shared" si="138"/>
        <v>59209.667852906285</v>
      </c>
      <c r="DM16" s="305">
        <f t="shared" si="138"/>
        <v>59209.667852906285</v>
      </c>
      <c r="DN16" s="305">
        <f t="shared" si="138"/>
        <v>59209.667852906285</v>
      </c>
      <c r="DO16" s="305">
        <f t="shared" si="138"/>
        <v>59209.667852906285</v>
      </c>
      <c r="DP16" s="305">
        <f>DE5</f>
        <v>312609.72716488736</v>
      </c>
      <c r="DQ16" s="305">
        <f>SUM(DE16:DP16)</f>
        <v>963916.07354685653</v>
      </c>
      <c r="DR16" s="305">
        <f t="shared" ref="DR16:EB17" si="139">DF5</f>
        <v>312609.72716488736</v>
      </c>
      <c r="DS16" s="305">
        <f t="shared" si="139"/>
        <v>312609.72716488736</v>
      </c>
      <c r="DT16" s="305">
        <f t="shared" si="139"/>
        <v>312609.72716488736</v>
      </c>
      <c r="DU16" s="305">
        <f t="shared" si="139"/>
        <v>312609.72716488736</v>
      </c>
      <c r="DV16" s="305">
        <f t="shared" si="139"/>
        <v>312609.72716488736</v>
      </c>
      <c r="DW16" s="305">
        <f t="shared" si="139"/>
        <v>312609.72716488736</v>
      </c>
      <c r="DX16" s="305">
        <f t="shared" si="139"/>
        <v>312609.72716488736</v>
      </c>
      <c r="DY16" s="305">
        <f t="shared" si="139"/>
        <v>312609.72716488736</v>
      </c>
      <c r="DZ16" s="305">
        <f t="shared" si="139"/>
        <v>312609.72716488736</v>
      </c>
      <c r="EA16" s="305">
        <f t="shared" si="139"/>
        <v>312609.72716488736</v>
      </c>
      <c r="EB16" s="305">
        <f t="shared" si="139"/>
        <v>312609.72716488736</v>
      </c>
      <c r="EC16" s="305">
        <f>DR5</f>
        <v>67436.239620403314</v>
      </c>
      <c r="ED16" s="305">
        <f>SUM(DR16:EC16)</f>
        <v>3506143.2384341643</v>
      </c>
      <c r="EE16" s="2">
        <f t="shared" si="0"/>
        <v>14558201.364175566</v>
      </c>
    </row>
    <row r="17" spans="1:135" x14ac:dyDescent="0.2">
      <c r="A17" s="126" t="s">
        <v>845</v>
      </c>
      <c r="B17" s="148"/>
      <c r="C17" s="148" t="s">
        <v>547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f t="shared" ref="Q17" si="140">SUM(E17:P17)</f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f>SUM(R17:AC17)</f>
        <v>0</v>
      </c>
      <c r="AE17" s="305">
        <f>'Capital p3 T'!$AD$22/11</f>
        <v>0</v>
      </c>
      <c r="AF17" s="305">
        <f>'Capital p3 T'!$AD$22/11</f>
        <v>0</v>
      </c>
      <c r="AG17" s="305">
        <f>'Capital p3 T'!$AD$22/11</f>
        <v>0</v>
      </c>
      <c r="AH17" s="305">
        <f>'Capital p3 T'!$AD$22/11</f>
        <v>0</v>
      </c>
      <c r="AI17" s="305">
        <f>'Capital p3 T'!$AD$22/11</f>
        <v>0</v>
      </c>
      <c r="AJ17" s="305">
        <f>'Capital p3 T'!$AD$22/11</f>
        <v>0</v>
      </c>
      <c r="AK17" s="305">
        <f>'Capital p3 T'!$AD$22/11</f>
        <v>0</v>
      </c>
      <c r="AL17" s="305">
        <f>'Capital p3 T'!$AD$22/11</f>
        <v>0</v>
      </c>
      <c r="AM17" s="305">
        <f>'Capital p3 T'!$AD$22/11</f>
        <v>0</v>
      </c>
      <c r="AN17" s="305">
        <f>'Capital p3 T'!$AD$22/11</f>
        <v>0</v>
      </c>
      <c r="AO17" s="305">
        <f>'Capital p3 T'!$AD$22/11</f>
        <v>0</v>
      </c>
      <c r="AP17" s="305">
        <f>AE6</f>
        <v>171152.13523131673</v>
      </c>
      <c r="AQ17" s="305">
        <f>SUM(AE17:AP17)</f>
        <v>171152.13523131673</v>
      </c>
      <c r="AR17" s="305">
        <f>AF6</f>
        <v>171152.13523131673</v>
      </c>
      <c r="AS17" s="305">
        <f t="shared" ref="AS17" si="141">AG6</f>
        <v>171152.13523131673</v>
      </c>
      <c r="AT17" s="305">
        <f t="shared" ref="AT17" si="142">AH6</f>
        <v>171152.13523131673</v>
      </c>
      <c r="AU17" s="305">
        <f t="shared" ref="AU17" si="143">AI6</f>
        <v>171152.13523131673</v>
      </c>
      <c r="AV17" s="305">
        <f t="shared" ref="AV17" si="144">AJ6</f>
        <v>171152.13523131673</v>
      </c>
      <c r="AW17" s="305">
        <f t="shared" ref="AW17" si="145">AK6</f>
        <v>171152.13523131673</v>
      </c>
      <c r="AX17" s="305">
        <f t="shared" ref="AX17" si="146">AL6</f>
        <v>171152.13523131673</v>
      </c>
      <c r="AY17" s="305">
        <f t="shared" ref="AY17" si="147">AM6</f>
        <v>171152.13523131673</v>
      </c>
      <c r="AZ17" s="305">
        <f t="shared" ref="AZ17" si="148">AN6</f>
        <v>171152.13523131673</v>
      </c>
      <c r="BA17" s="305">
        <f t="shared" ref="BA17" si="149">AO6</f>
        <v>171152.13523131673</v>
      </c>
      <c r="BB17" s="305">
        <f t="shared" ref="BB17" si="150">AP6</f>
        <v>171152.13523131673</v>
      </c>
      <c r="BC17" s="305">
        <f>AR6</f>
        <v>106494.66192170819</v>
      </c>
      <c r="BD17" s="305">
        <f>SUM(AR17:BC17)</f>
        <v>1989168.1494661926</v>
      </c>
      <c r="BE17" s="305">
        <f t="shared" si="134"/>
        <v>106494.66192170819</v>
      </c>
      <c r="BF17" s="305">
        <f t="shared" si="134"/>
        <v>106494.66192170819</v>
      </c>
      <c r="BG17" s="305">
        <f t="shared" si="134"/>
        <v>106494.66192170819</v>
      </c>
      <c r="BH17" s="305">
        <f t="shared" si="134"/>
        <v>106494.66192170819</v>
      </c>
      <c r="BI17" s="305">
        <f t="shared" si="134"/>
        <v>106494.66192170819</v>
      </c>
      <c r="BJ17" s="305">
        <f t="shared" si="134"/>
        <v>106494.66192170819</v>
      </c>
      <c r="BK17" s="305">
        <f t="shared" si="134"/>
        <v>106494.66192170819</v>
      </c>
      <c r="BL17" s="305">
        <f t="shared" si="134"/>
        <v>106494.66192170819</v>
      </c>
      <c r="BM17" s="305">
        <f t="shared" si="134"/>
        <v>106494.66192170819</v>
      </c>
      <c r="BN17" s="305">
        <f t="shared" si="134"/>
        <v>106494.66192170819</v>
      </c>
      <c r="BO17" s="305">
        <f t="shared" si="134"/>
        <v>106494.66192170819</v>
      </c>
      <c r="BP17" s="305">
        <f>BE6</f>
        <v>133118.32740213527</v>
      </c>
      <c r="BQ17" s="305">
        <f>SUM(BE17:BP17)</f>
        <v>1304559.6085409252</v>
      </c>
      <c r="BR17" s="305">
        <f t="shared" si="135"/>
        <v>133118.32740213527</v>
      </c>
      <c r="BS17" s="305">
        <f t="shared" si="135"/>
        <v>133118.32740213527</v>
      </c>
      <c r="BT17" s="305">
        <f t="shared" si="135"/>
        <v>133118.32740213527</v>
      </c>
      <c r="BU17" s="305">
        <f t="shared" si="135"/>
        <v>133118.32740213527</v>
      </c>
      <c r="BV17" s="305">
        <f t="shared" si="135"/>
        <v>133118.32740213527</v>
      </c>
      <c r="BW17" s="305">
        <f t="shared" si="135"/>
        <v>133118.32740213527</v>
      </c>
      <c r="BX17" s="305">
        <f t="shared" si="135"/>
        <v>133118.32740213527</v>
      </c>
      <c r="BY17" s="305">
        <f t="shared" si="135"/>
        <v>133118.32740213527</v>
      </c>
      <c r="BZ17" s="305">
        <f t="shared" si="135"/>
        <v>133118.32740213527</v>
      </c>
      <c r="CA17" s="305">
        <f t="shared" si="135"/>
        <v>133118.32740213527</v>
      </c>
      <c r="CB17" s="305">
        <f t="shared" si="135"/>
        <v>133118.32740213527</v>
      </c>
      <c r="CC17" s="305">
        <f>BR6</f>
        <v>117904.80427046261</v>
      </c>
      <c r="CD17" s="305">
        <f>SUM(BR17:CC17)</f>
        <v>1582206.4056939508</v>
      </c>
      <c r="CE17" s="305">
        <f t="shared" si="136"/>
        <v>117904.80427046261</v>
      </c>
      <c r="CF17" s="305">
        <f t="shared" si="136"/>
        <v>117904.80427046261</v>
      </c>
      <c r="CG17" s="305">
        <f t="shared" si="136"/>
        <v>117904.80427046261</v>
      </c>
      <c r="CH17" s="305">
        <f t="shared" si="136"/>
        <v>117904.80427046261</v>
      </c>
      <c r="CI17" s="305">
        <f t="shared" si="136"/>
        <v>117904.80427046261</v>
      </c>
      <c r="CJ17" s="305">
        <f t="shared" si="136"/>
        <v>117904.80427046261</v>
      </c>
      <c r="CK17" s="305">
        <f t="shared" si="136"/>
        <v>117904.80427046261</v>
      </c>
      <c r="CL17" s="305">
        <f t="shared" si="136"/>
        <v>117904.80427046261</v>
      </c>
      <c r="CM17" s="305">
        <f t="shared" si="136"/>
        <v>117904.80427046261</v>
      </c>
      <c r="CN17" s="305">
        <f t="shared" si="136"/>
        <v>117904.80427046261</v>
      </c>
      <c r="CO17" s="305">
        <f t="shared" si="136"/>
        <v>117904.80427046261</v>
      </c>
      <c r="CP17" s="305">
        <f>CE6</f>
        <v>190169.03914590747</v>
      </c>
      <c r="CQ17" s="305">
        <f>SUM(CE17:CP17)</f>
        <v>1487121.8861209962</v>
      </c>
      <c r="CR17" s="305">
        <f t="shared" si="137"/>
        <v>190169.03914590747</v>
      </c>
      <c r="CS17" s="305">
        <f t="shared" si="137"/>
        <v>190169.03914590747</v>
      </c>
      <c r="CT17" s="305">
        <f t="shared" si="137"/>
        <v>190169.03914590747</v>
      </c>
      <c r="CU17" s="305">
        <f t="shared" si="137"/>
        <v>190169.03914590747</v>
      </c>
      <c r="CV17" s="305">
        <f t="shared" si="137"/>
        <v>190169.03914590747</v>
      </c>
      <c r="CW17" s="305">
        <f t="shared" si="137"/>
        <v>190169.03914590747</v>
      </c>
      <c r="CX17" s="305">
        <f t="shared" si="137"/>
        <v>190169.03914590747</v>
      </c>
      <c r="CY17" s="305">
        <f t="shared" si="137"/>
        <v>190169.03914590747</v>
      </c>
      <c r="CZ17" s="305">
        <f t="shared" si="137"/>
        <v>190169.03914590747</v>
      </c>
      <c r="DA17" s="305">
        <f t="shared" si="137"/>
        <v>190169.03914590747</v>
      </c>
      <c r="DB17" s="305">
        <f t="shared" si="137"/>
        <v>190169.03914590747</v>
      </c>
      <c r="DC17" s="305">
        <f>CR6</f>
        <v>54748.665480427044</v>
      </c>
      <c r="DD17" s="305">
        <f>SUM(CR17:DC17)</f>
        <v>2146608.0960854087</v>
      </c>
      <c r="DE17" s="305">
        <f t="shared" si="138"/>
        <v>54748.665480427044</v>
      </c>
      <c r="DF17" s="305">
        <f t="shared" si="138"/>
        <v>54748.665480427044</v>
      </c>
      <c r="DG17" s="305">
        <f t="shared" si="138"/>
        <v>54748.665480427044</v>
      </c>
      <c r="DH17" s="305">
        <f t="shared" si="138"/>
        <v>54748.665480427044</v>
      </c>
      <c r="DI17" s="305">
        <f t="shared" si="138"/>
        <v>54748.665480427044</v>
      </c>
      <c r="DJ17" s="305">
        <f t="shared" si="138"/>
        <v>54748.665480427044</v>
      </c>
      <c r="DK17" s="305">
        <f t="shared" si="138"/>
        <v>54748.665480427044</v>
      </c>
      <c r="DL17" s="305">
        <f t="shared" si="138"/>
        <v>54748.665480427044</v>
      </c>
      <c r="DM17" s="305">
        <f t="shared" si="138"/>
        <v>54748.665480427044</v>
      </c>
      <c r="DN17" s="305">
        <f t="shared" si="138"/>
        <v>54748.665480427044</v>
      </c>
      <c r="DO17" s="305">
        <f t="shared" si="138"/>
        <v>54748.665480427044</v>
      </c>
      <c r="DP17" s="305">
        <f>DE6</f>
        <v>289056.93950177939</v>
      </c>
      <c r="DQ17" s="305">
        <f>SUM(DE17:DP17)</f>
        <v>891292.25978647696</v>
      </c>
      <c r="DR17" s="305">
        <f t="shared" si="139"/>
        <v>289056.93950177939</v>
      </c>
      <c r="DS17" s="305">
        <f t="shared" si="139"/>
        <v>289056.93950177939</v>
      </c>
      <c r="DT17" s="305">
        <f t="shared" si="139"/>
        <v>289056.93950177939</v>
      </c>
      <c r="DU17" s="305">
        <f t="shared" si="139"/>
        <v>289056.93950177939</v>
      </c>
      <c r="DV17" s="305">
        <f t="shared" si="139"/>
        <v>289056.93950177939</v>
      </c>
      <c r="DW17" s="305">
        <f t="shared" si="139"/>
        <v>289056.93950177939</v>
      </c>
      <c r="DX17" s="305">
        <f t="shared" si="139"/>
        <v>289056.93950177939</v>
      </c>
      <c r="DY17" s="305">
        <f t="shared" si="139"/>
        <v>289056.93950177939</v>
      </c>
      <c r="DZ17" s="305">
        <f t="shared" si="139"/>
        <v>289056.93950177939</v>
      </c>
      <c r="EA17" s="305">
        <f t="shared" si="139"/>
        <v>289056.93950177939</v>
      </c>
      <c r="EB17" s="305">
        <f t="shared" si="139"/>
        <v>289056.93950177939</v>
      </c>
      <c r="EC17" s="305">
        <f>DR6</f>
        <v>62355.42704626335</v>
      </c>
      <c r="ED17" s="305">
        <f>SUM(DR17:EC17)</f>
        <v>3241981.7615658357</v>
      </c>
      <c r="EE17" s="2">
        <f t="shared" ref="EE17" si="151">ED17+DQ17+DD17+CQ17+CD17+BQ17+BD17+AQ17+AD17+Q17</f>
        <v>12814090.302491101</v>
      </c>
    </row>
    <row r="18" spans="1:135" x14ac:dyDescent="0.2">
      <c r="A18" s="126" t="s">
        <v>651</v>
      </c>
      <c r="B18" s="148"/>
      <c r="C18" s="148" t="s">
        <v>547</v>
      </c>
      <c r="E18" s="82">
        <v>2067996.4000000004</v>
      </c>
      <c r="F18" s="82">
        <v>4356685.7</v>
      </c>
      <c r="G18" s="82">
        <v>5627375.1799999997</v>
      </c>
      <c r="H18" s="82">
        <v>9529.1700000000019</v>
      </c>
      <c r="I18" s="82">
        <v>1241065.99</v>
      </c>
      <c r="J18" s="82">
        <v>1666562.1300000001</v>
      </c>
      <c r="K18" s="82">
        <v>3175115.5000000005</v>
      </c>
      <c r="L18" s="82">
        <v>0</v>
      </c>
      <c r="M18" s="82">
        <v>2602873.38</v>
      </c>
      <c r="N18" s="82">
        <v>9636986.8000000007</v>
      </c>
      <c r="O18" s="82">
        <v>810000</v>
      </c>
      <c r="P18" s="82">
        <v>7822807.3262499999</v>
      </c>
      <c r="Q18" s="305">
        <f t="shared" si="132"/>
        <v>39016997.576250002</v>
      </c>
      <c r="R18" s="82">
        <v>3730758.4699999997</v>
      </c>
      <c r="S18" s="82">
        <v>493182.71999999997</v>
      </c>
      <c r="T18" s="82">
        <v>3220877.1</v>
      </c>
      <c r="U18" s="82">
        <v>200000</v>
      </c>
      <c r="V18" s="82">
        <v>200000</v>
      </c>
      <c r="W18" s="82">
        <v>370000</v>
      </c>
      <c r="X18" s="82">
        <v>300000</v>
      </c>
      <c r="Y18" s="82">
        <v>400000</v>
      </c>
      <c r="Z18" s="82">
        <v>7391880.9699999997</v>
      </c>
      <c r="AA18" s="82">
        <v>400000</v>
      </c>
      <c r="AB18" s="82">
        <v>397352</v>
      </c>
      <c r="AC18" s="82">
        <v>7655885.6500000004</v>
      </c>
      <c r="AD18" s="305">
        <f t="shared" ref="AD18:AD20" si="152">SUM(R18:AC18)</f>
        <v>24759936.909999996</v>
      </c>
      <c r="AE18" s="82">
        <f>'Capital p4'!$AD$22/11</f>
        <v>1400311.1818181816</v>
      </c>
      <c r="AF18" s="82">
        <f>'Capital p4'!$AD$22/11</f>
        <v>1400311.1818181816</v>
      </c>
      <c r="AG18" s="82">
        <f>'Capital p4'!$AD$22/11</f>
        <v>1400311.1818181816</v>
      </c>
      <c r="AH18" s="82">
        <f>'Capital p4'!$AD$22/11</f>
        <v>1400311.1818181816</v>
      </c>
      <c r="AI18" s="82">
        <f>'Capital p4'!$AD$22/11</f>
        <v>1400311.1818181816</v>
      </c>
      <c r="AJ18" s="82">
        <f>'Capital p4'!$AD$22/11</f>
        <v>1400311.1818181816</v>
      </c>
      <c r="AK18" s="82">
        <f>'Capital p4'!$AD$22/11</f>
        <v>1400311.1818181816</v>
      </c>
      <c r="AL18" s="82">
        <f>'Capital p4'!$AD$22/11</f>
        <v>1400311.1818181816</v>
      </c>
      <c r="AM18" s="82">
        <f>'Capital p4'!$AD$22/11</f>
        <v>1400311.1818181816</v>
      </c>
      <c r="AN18" s="82">
        <f>'Capital p4'!$AD$22/11</f>
        <v>1400311.1818181816</v>
      </c>
      <c r="AO18" s="82">
        <f>'Capital p4'!$AD$22/11</f>
        <v>1400311.1818181816</v>
      </c>
      <c r="AP18" s="82">
        <f>AE7</f>
        <v>2499847.0865666582</v>
      </c>
      <c r="AQ18" s="305">
        <f t="shared" ref="AQ18:AQ19" si="153">SUM(AE18:AP18)</f>
        <v>17903270.086566657</v>
      </c>
      <c r="AR18" s="82">
        <f>AF7</f>
        <v>2499847.0865666582</v>
      </c>
      <c r="AS18" s="82">
        <f t="shared" ref="AS18" si="154">AG7</f>
        <v>2499847.0865666582</v>
      </c>
      <c r="AT18" s="82">
        <f t="shared" ref="AT18" si="155">AH7</f>
        <v>2499847.0865666582</v>
      </c>
      <c r="AU18" s="82">
        <f t="shared" ref="AU18" si="156">AI7</f>
        <v>2499847.0865666582</v>
      </c>
      <c r="AV18" s="82">
        <f t="shared" ref="AV18" si="157">AJ7</f>
        <v>2499847.0865666582</v>
      </c>
      <c r="AW18" s="82">
        <f t="shared" ref="AW18" si="158">AK7</f>
        <v>2499847.0865666582</v>
      </c>
      <c r="AX18" s="82">
        <f t="shared" ref="AX18" si="159">AL7</f>
        <v>2499847.0865666582</v>
      </c>
      <c r="AY18" s="82">
        <f t="shared" ref="AY18" si="160">AM7</f>
        <v>2499847.0865666582</v>
      </c>
      <c r="AZ18" s="82">
        <f t="shared" ref="AZ18" si="161">AN7</f>
        <v>2499847.0865666582</v>
      </c>
      <c r="BA18" s="82">
        <f t="shared" ref="BA18" si="162">AO7</f>
        <v>2499847.0865666582</v>
      </c>
      <c r="BB18" s="82">
        <f t="shared" ref="BB18" si="163">AP7</f>
        <v>2499847.0865666582</v>
      </c>
      <c r="BC18" s="82">
        <f>AR7</f>
        <v>2499039.1545166667</v>
      </c>
      <c r="BD18" s="305">
        <f t="shared" ref="BD18:BD19" si="164">SUM(AR18:BC18)</f>
        <v>29997357.106749903</v>
      </c>
      <c r="BE18" s="82">
        <f>AS7</f>
        <v>2499039.1545166667</v>
      </c>
      <c r="BF18" s="82">
        <f t="shared" ref="BF18" si="165">AT7</f>
        <v>2499039.1545166667</v>
      </c>
      <c r="BG18" s="82">
        <f t="shared" ref="BG18" si="166">AU7</f>
        <v>2499039.1545166667</v>
      </c>
      <c r="BH18" s="82">
        <f t="shared" ref="BH18" si="167">AV7</f>
        <v>2499039.1545166667</v>
      </c>
      <c r="BI18" s="82">
        <f t="shared" ref="BI18" si="168">AW7</f>
        <v>2499039.1545166667</v>
      </c>
      <c r="BJ18" s="82">
        <f t="shared" ref="BJ18" si="169">AX7</f>
        <v>2499039.1545166667</v>
      </c>
      <c r="BK18" s="82">
        <f t="shared" ref="BK18" si="170">AY7</f>
        <v>2499039.1545166667</v>
      </c>
      <c r="BL18" s="82">
        <f t="shared" ref="BL18" si="171">AZ7</f>
        <v>2499039.1545166667</v>
      </c>
      <c r="BM18" s="82">
        <f t="shared" ref="BM18" si="172">BA7</f>
        <v>2499039.1545166667</v>
      </c>
      <c r="BN18" s="82">
        <f t="shared" ref="BN18" si="173">BB7</f>
        <v>2499039.1545166667</v>
      </c>
      <c r="BO18" s="82">
        <f t="shared" ref="BO18" si="174">BC7</f>
        <v>2499039.1545166667</v>
      </c>
      <c r="BP18" s="82">
        <f>BE7</f>
        <v>2499141.663158325</v>
      </c>
      <c r="BQ18" s="305">
        <f t="shared" ref="BQ18:BQ19" si="175">SUM(BE18:BP18)</f>
        <v>29988572.362841658</v>
      </c>
      <c r="BR18" s="82">
        <f>BF7</f>
        <v>2499141.663158325</v>
      </c>
      <c r="BS18" s="82">
        <f t="shared" ref="BS18" si="176">BG7</f>
        <v>2499141.663158325</v>
      </c>
      <c r="BT18" s="82">
        <f t="shared" ref="BT18" si="177">BH7</f>
        <v>2499141.663158325</v>
      </c>
      <c r="BU18" s="82">
        <f t="shared" ref="BU18" si="178">BI7</f>
        <v>2499141.663158325</v>
      </c>
      <c r="BV18" s="82">
        <f t="shared" ref="BV18" si="179">BJ7</f>
        <v>2499141.663158325</v>
      </c>
      <c r="BW18" s="82">
        <f t="shared" ref="BW18" si="180">BK7</f>
        <v>2499141.663158325</v>
      </c>
      <c r="BX18" s="82">
        <f t="shared" ref="BX18" si="181">BL7</f>
        <v>2499141.663158325</v>
      </c>
      <c r="BY18" s="82">
        <f t="shared" ref="BY18" si="182">BM7</f>
        <v>2499141.663158325</v>
      </c>
      <c r="BZ18" s="82">
        <f t="shared" ref="BZ18" si="183">BN7</f>
        <v>2499141.663158325</v>
      </c>
      <c r="CA18" s="82">
        <f t="shared" ref="CA18" si="184">BO7</f>
        <v>2499141.663158325</v>
      </c>
      <c r="CB18" s="82">
        <f t="shared" ref="CB18" si="185">BP7</f>
        <v>2499141.663158325</v>
      </c>
      <c r="CC18" s="82">
        <f>BR7</f>
        <v>2499722.3126833332</v>
      </c>
      <c r="CD18" s="305">
        <f t="shared" ref="CD18:CD19" si="186">SUM(BR18:CC18)</f>
        <v>29990280.607424904</v>
      </c>
      <c r="CE18" s="82">
        <f>BS7</f>
        <v>2499722.3126833332</v>
      </c>
      <c r="CF18" s="82">
        <f t="shared" ref="CF18" si="187">BT7</f>
        <v>2499722.3126833332</v>
      </c>
      <c r="CG18" s="82">
        <f t="shared" ref="CG18" si="188">BU7</f>
        <v>2499722.3126833332</v>
      </c>
      <c r="CH18" s="82">
        <f t="shared" ref="CH18" si="189">BV7</f>
        <v>2499722.3126833332</v>
      </c>
      <c r="CI18" s="82">
        <f t="shared" ref="CI18" si="190">BW7</f>
        <v>2499722.3126833332</v>
      </c>
      <c r="CJ18" s="82">
        <f t="shared" ref="CJ18" si="191">BX7</f>
        <v>2499722.3126833332</v>
      </c>
      <c r="CK18" s="82">
        <f t="shared" ref="CK18" si="192">BY7</f>
        <v>2499722.3126833332</v>
      </c>
      <c r="CL18" s="82">
        <f t="shared" ref="CL18" si="193">BZ7</f>
        <v>2499722.3126833332</v>
      </c>
      <c r="CM18" s="82">
        <f t="shared" ref="CM18" si="194">CA7</f>
        <v>2499722.3126833332</v>
      </c>
      <c r="CN18" s="82">
        <f t="shared" ref="CN18" si="195">CB7</f>
        <v>2499722.3126833332</v>
      </c>
      <c r="CO18" s="82">
        <f t="shared" ref="CO18" si="196">CC7</f>
        <v>2499722.3126833332</v>
      </c>
      <c r="CP18" s="82">
        <f>CE7</f>
        <v>2499418.2957833251</v>
      </c>
      <c r="CQ18" s="305">
        <f t="shared" ref="CQ18:CQ19" si="197">SUM(CE18:CP18)</f>
        <v>29996363.73529999</v>
      </c>
      <c r="CR18" s="82">
        <f>CF7</f>
        <v>2499418.2957833251</v>
      </c>
      <c r="CS18" s="82">
        <f t="shared" ref="CS18" si="198">CG7</f>
        <v>2499418.2957833251</v>
      </c>
      <c r="CT18" s="82">
        <f t="shared" ref="CT18" si="199">CH7</f>
        <v>2499418.2957833251</v>
      </c>
      <c r="CU18" s="82">
        <f t="shared" ref="CU18" si="200">CI7</f>
        <v>2499418.2957833251</v>
      </c>
      <c r="CV18" s="82">
        <f t="shared" ref="CV18" si="201">CJ7</f>
        <v>2499418.2957833251</v>
      </c>
      <c r="CW18" s="82">
        <f t="shared" ref="CW18" si="202">CK7</f>
        <v>2499418.2957833251</v>
      </c>
      <c r="CX18" s="82">
        <f t="shared" ref="CX18" si="203">CL7</f>
        <v>2499418.2957833251</v>
      </c>
      <c r="CY18" s="82">
        <f t="shared" ref="CY18" si="204">CM7</f>
        <v>2499418.2957833251</v>
      </c>
      <c r="CZ18" s="82">
        <f t="shared" ref="CZ18" si="205">CN7</f>
        <v>2499418.2957833251</v>
      </c>
      <c r="DA18" s="82">
        <f t="shared" ref="DA18" si="206">CO7</f>
        <v>2499418.2957833251</v>
      </c>
      <c r="DB18" s="82">
        <f t="shared" ref="DB18" si="207">CP7</f>
        <v>2499418.2957833251</v>
      </c>
      <c r="DC18" s="82">
        <f>CR7</f>
        <v>2498945.0320916665</v>
      </c>
      <c r="DD18" s="305">
        <f t="shared" ref="DD18:DD19" si="208">SUM(CR18:DC18)</f>
        <v>29992546.285708249</v>
      </c>
      <c r="DE18" s="82">
        <f>CS7</f>
        <v>2498945.0320916665</v>
      </c>
      <c r="DF18" s="82">
        <f t="shared" ref="DF18" si="209">CT7</f>
        <v>2498945.0320916665</v>
      </c>
      <c r="DG18" s="82">
        <f t="shared" ref="DG18" si="210">CU7</f>
        <v>2498945.0320916665</v>
      </c>
      <c r="DH18" s="82">
        <f t="shared" ref="DH18" si="211">CV7</f>
        <v>2498945.0320916665</v>
      </c>
      <c r="DI18" s="82">
        <f t="shared" ref="DI18" si="212">CW7</f>
        <v>2498945.0320916665</v>
      </c>
      <c r="DJ18" s="82">
        <f t="shared" ref="DJ18" si="213">CX7</f>
        <v>2498945.0320916665</v>
      </c>
      <c r="DK18" s="82">
        <f t="shared" ref="DK18" si="214">CY7</f>
        <v>2498945.0320916665</v>
      </c>
      <c r="DL18" s="82">
        <f t="shared" ref="DL18" si="215">CZ7</f>
        <v>2498945.0320916665</v>
      </c>
      <c r="DM18" s="82">
        <f t="shared" ref="DM18" si="216">DA7</f>
        <v>2498945.0320916665</v>
      </c>
      <c r="DN18" s="82">
        <f t="shared" ref="DN18" si="217">DB7</f>
        <v>2498945.0320916665</v>
      </c>
      <c r="DO18" s="82">
        <f t="shared" ref="DO18" si="218">DC7</f>
        <v>2498945.0320916665</v>
      </c>
      <c r="DP18" s="82">
        <f>DE7</f>
        <v>3082906.2373833335</v>
      </c>
      <c r="DQ18" s="305">
        <f t="shared" ref="DQ18:DQ19" si="219">SUM(DE18:DP18)</f>
        <v>30571301.590391662</v>
      </c>
      <c r="DR18" s="82">
        <f>DF7</f>
        <v>3082906.2373833335</v>
      </c>
      <c r="DS18" s="82">
        <f t="shared" ref="DS18" si="220">DG7</f>
        <v>3082906.2373833335</v>
      </c>
      <c r="DT18" s="82">
        <f t="shared" ref="DT18" si="221">DH7</f>
        <v>3082906.2373833335</v>
      </c>
      <c r="DU18" s="82">
        <f t="shared" ref="DU18" si="222">DI7</f>
        <v>3082906.2373833335</v>
      </c>
      <c r="DV18" s="82">
        <f t="shared" ref="DV18" si="223">DJ7</f>
        <v>3082906.2373833335</v>
      </c>
      <c r="DW18" s="82">
        <f t="shared" ref="DW18" si="224">DK7</f>
        <v>3082906.2373833335</v>
      </c>
      <c r="DX18" s="82">
        <f t="shared" ref="DX18" si="225">DL7</f>
        <v>3082906.2373833335</v>
      </c>
      <c r="DY18" s="82">
        <f t="shared" ref="DY18" si="226">DM7</f>
        <v>3082906.2373833335</v>
      </c>
      <c r="DZ18" s="82">
        <f t="shared" ref="DZ18" si="227">DN7</f>
        <v>3082906.2373833335</v>
      </c>
      <c r="EA18" s="82">
        <f t="shared" ref="EA18" si="228">DO7</f>
        <v>3082906.2373833335</v>
      </c>
      <c r="EB18" s="82">
        <f t="shared" ref="EB18" si="229">DP7</f>
        <v>3082906.2373833335</v>
      </c>
      <c r="EC18" s="82">
        <f>DR7</f>
        <v>3082695.3321333327</v>
      </c>
      <c r="ED18" s="305">
        <f t="shared" ref="ED18:ED19" si="230">SUM(DR18:EC18)</f>
        <v>36994663.943349995</v>
      </c>
      <c r="EE18" s="2">
        <f t="shared" si="0"/>
        <v>299211290.20458299</v>
      </c>
    </row>
    <row r="19" spans="1:135" x14ac:dyDescent="0.2">
      <c r="A19" s="126" t="s">
        <v>652</v>
      </c>
      <c r="B19" s="148"/>
      <c r="C19" s="148" t="s">
        <v>548</v>
      </c>
      <c r="E19" s="82">
        <v>0</v>
      </c>
      <c r="F19" s="82">
        <v>0</v>
      </c>
      <c r="G19" s="82">
        <v>0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512471.92</v>
      </c>
      <c r="N19" s="82">
        <v>0</v>
      </c>
      <c r="O19" s="82">
        <v>690211.20999999985</v>
      </c>
      <c r="P19" s="82">
        <v>0</v>
      </c>
      <c r="Q19" s="305">
        <f t="shared" si="132"/>
        <v>1202683.1299999999</v>
      </c>
      <c r="R19" s="82">
        <v>163116.65</v>
      </c>
      <c r="S19" s="82">
        <v>0</v>
      </c>
      <c r="T19" s="82">
        <v>0</v>
      </c>
      <c r="U19" s="82">
        <v>557197.32999999996</v>
      </c>
      <c r="V19" s="82">
        <v>0</v>
      </c>
      <c r="W19" s="82">
        <v>698589.83000000007</v>
      </c>
      <c r="X19" s="82">
        <v>652559.65</v>
      </c>
      <c r="Y19" s="82">
        <v>8055.47</v>
      </c>
      <c r="Z19" s="82">
        <v>718251.74</v>
      </c>
      <c r="AA19" s="82">
        <v>350100.36</v>
      </c>
      <c r="AB19" s="82">
        <v>194012.31</v>
      </c>
      <c r="AC19" s="82">
        <v>0</v>
      </c>
      <c r="AD19" s="305">
        <f t="shared" si="152"/>
        <v>3341883.34</v>
      </c>
      <c r="AE19" s="82">
        <f>'Capital p5'!$AD$22/8</f>
        <v>200462.97375000006</v>
      </c>
      <c r="AF19" s="82">
        <f>'Capital p5'!$AD$22/8</f>
        <v>200462.97375000006</v>
      </c>
      <c r="AG19" s="82">
        <f>'Capital p5'!$AD$22/8</f>
        <v>200462.97375000006</v>
      </c>
      <c r="AH19" s="82">
        <f>'Capital p5'!$AD$22/8</f>
        <v>200462.97375000006</v>
      </c>
      <c r="AI19" s="82">
        <f>'Capital p5'!$AD$22/8</f>
        <v>200462.97375000006</v>
      </c>
      <c r="AJ19" s="82">
        <f>'Capital p5'!$AD$22/8</f>
        <v>200462.97375000006</v>
      </c>
      <c r="AK19" s="82">
        <f>'Capital p5'!$AD$22/8</f>
        <v>200462.97375000006</v>
      </c>
      <c r="AL19" s="82">
        <f>'Capital p5'!$AD$22/8</f>
        <v>200462.97375000006</v>
      </c>
      <c r="AM19" s="82">
        <f>AE8</f>
        <v>250548.33333333334</v>
      </c>
      <c r="AN19" s="82">
        <f t="shared" ref="AN19" si="231">AF8</f>
        <v>250548.33333333334</v>
      </c>
      <c r="AO19" s="82">
        <f t="shared" ref="AO19" si="232">AG8</f>
        <v>250548.33333333334</v>
      </c>
      <c r="AP19" s="82">
        <f>AH8</f>
        <v>250548.33333333334</v>
      </c>
      <c r="AQ19" s="305">
        <f t="shared" si="153"/>
        <v>2605897.1233333345</v>
      </c>
      <c r="AR19" s="82">
        <f>AI8</f>
        <v>250548.33333333334</v>
      </c>
      <c r="AS19" s="82">
        <f t="shared" ref="AS19" si="233">AJ8</f>
        <v>250548.33333333334</v>
      </c>
      <c r="AT19" s="82">
        <f t="shared" ref="AT19" si="234">AK8</f>
        <v>250548.33333333334</v>
      </c>
      <c r="AU19" s="82">
        <f t="shared" ref="AU19" si="235">AL8</f>
        <v>250548.33333333334</v>
      </c>
      <c r="AV19" s="82">
        <f t="shared" ref="AV19" si="236">AM8</f>
        <v>250548.33333333334</v>
      </c>
      <c r="AW19" s="82">
        <f t="shared" ref="AW19" si="237">AN8</f>
        <v>250548.33333333334</v>
      </c>
      <c r="AX19" s="82">
        <f t="shared" ref="AX19" si="238">AO8</f>
        <v>250548.33333333334</v>
      </c>
      <c r="AY19" s="82">
        <f t="shared" ref="AY19" si="239">AP8</f>
        <v>250548.33333333334</v>
      </c>
      <c r="AZ19" s="82">
        <f>AR8</f>
        <v>308574.41666666669</v>
      </c>
      <c r="BA19" s="82">
        <f t="shared" ref="BA19" si="240">AS8</f>
        <v>308574.41666666669</v>
      </c>
      <c r="BB19" s="82">
        <f t="shared" ref="BB19" si="241">AT8</f>
        <v>308574.41666666669</v>
      </c>
      <c r="BC19" s="82">
        <f t="shared" ref="BC19" si="242">AU8</f>
        <v>308574.41666666669</v>
      </c>
      <c r="BD19" s="305">
        <f t="shared" si="164"/>
        <v>3238684.3333333326</v>
      </c>
      <c r="BE19" s="82">
        <f>AV8</f>
        <v>308574.41666666669</v>
      </c>
      <c r="BF19" s="82">
        <f t="shared" ref="BF19" si="243">AW8</f>
        <v>308574.41666666669</v>
      </c>
      <c r="BG19" s="82">
        <f t="shared" ref="BG19" si="244">AX8</f>
        <v>308574.41666666669</v>
      </c>
      <c r="BH19" s="82">
        <f t="shared" ref="BH19" si="245">AY8</f>
        <v>308574.41666666669</v>
      </c>
      <c r="BI19" s="82">
        <f t="shared" ref="BI19" si="246">AZ8</f>
        <v>308574.41666666669</v>
      </c>
      <c r="BJ19" s="82">
        <f t="shared" ref="BJ19" si="247">BA8</f>
        <v>308574.41666666669</v>
      </c>
      <c r="BK19" s="82">
        <f t="shared" ref="BK19" si="248">BB8</f>
        <v>308574.41666666669</v>
      </c>
      <c r="BL19" s="82">
        <f t="shared" ref="BL19" si="249">BC8</f>
        <v>308574.41666666669</v>
      </c>
      <c r="BM19" s="82">
        <f>BE8</f>
        <v>287209.66666666669</v>
      </c>
      <c r="BN19" s="82">
        <f t="shared" ref="BN19" si="250">BF8</f>
        <v>287209.66666666669</v>
      </c>
      <c r="BO19" s="82">
        <f t="shared" ref="BO19" si="251">BG8</f>
        <v>287209.66666666669</v>
      </c>
      <c r="BP19" s="82">
        <f t="shared" ref="BP19" si="252">BH8</f>
        <v>287209.66666666669</v>
      </c>
      <c r="BQ19" s="305">
        <f t="shared" si="175"/>
        <v>3617433.9999999995</v>
      </c>
      <c r="BR19" s="82">
        <f>BI8</f>
        <v>287209.66666666669</v>
      </c>
      <c r="BS19" s="82">
        <f t="shared" ref="BS19" si="253">BJ8</f>
        <v>287209.66666666669</v>
      </c>
      <c r="BT19" s="82">
        <f t="shared" ref="BT19" si="254">BK8</f>
        <v>287209.66666666669</v>
      </c>
      <c r="BU19" s="82">
        <f t="shared" ref="BU19" si="255">BL8</f>
        <v>287209.66666666669</v>
      </c>
      <c r="BV19" s="82">
        <f t="shared" ref="BV19" si="256">BM8</f>
        <v>287209.66666666669</v>
      </c>
      <c r="BW19" s="82">
        <f t="shared" ref="BW19" si="257">BN8</f>
        <v>287209.66666666669</v>
      </c>
      <c r="BX19" s="82">
        <f t="shared" ref="BX19" si="258">BO8</f>
        <v>287209.66666666669</v>
      </c>
      <c r="BY19" s="82">
        <f t="shared" ref="BY19" si="259">BP8</f>
        <v>287209.66666666669</v>
      </c>
      <c r="BZ19" s="82">
        <f>BR8</f>
        <v>283643.83333333331</v>
      </c>
      <c r="CA19" s="82">
        <f t="shared" ref="CA19" si="260">BS8</f>
        <v>283643.83333333331</v>
      </c>
      <c r="CB19" s="82">
        <f t="shared" ref="CB19" si="261">BT8</f>
        <v>283643.83333333331</v>
      </c>
      <c r="CC19" s="82">
        <f t="shared" ref="CC19" si="262">BU8</f>
        <v>283643.83333333331</v>
      </c>
      <c r="CD19" s="305">
        <f t="shared" si="186"/>
        <v>3432252.6666666674</v>
      </c>
      <c r="CE19" s="82">
        <f>BV8</f>
        <v>283643.83333333331</v>
      </c>
      <c r="CF19" s="82">
        <f t="shared" ref="CF19" si="263">BW8</f>
        <v>283643.83333333331</v>
      </c>
      <c r="CG19" s="82">
        <f t="shared" ref="CG19" si="264">BX8</f>
        <v>283643.83333333331</v>
      </c>
      <c r="CH19" s="82">
        <f t="shared" ref="CH19" si="265">BY8</f>
        <v>283643.83333333331</v>
      </c>
      <c r="CI19" s="82">
        <f t="shared" ref="CI19" si="266">BZ8</f>
        <v>283643.83333333331</v>
      </c>
      <c r="CJ19" s="82">
        <f t="shared" ref="CJ19" si="267">CA8</f>
        <v>283643.83333333331</v>
      </c>
      <c r="CK19" s="82">
        <f t="shared" ref="CK19" si="268">CB8</f>
        <v>283643.83333333331</v>
      </c>
      <c r="CL19" s="82">
        <f t="shared" ref="CL19" si="269">CC8</f>
        <v>283643.83333333331</v>
      </c>
      <c r="CM19" s="82">
        <f>CE8</f>
        <v>261861.75</v>
      </c>
      <c r="CN19" s="82">
        <f t="shared" ref="CN19" si="270">CF8</f>
        <v>261861.75</v>
      </c>
      <c r="CO19" s="82">
        <f t="shared" ref="CO19" si="271">CG8</f>
        <v>261861.75</v>
      </c>
      <c r="CP19" s="82">
        <f t="shared" ref="CP19" si="272">CH8</f>
        <v>261861.75</v>
      </c>
      <c r="CQ19" s="305">
        <f t="shared" si="197"/>
        <v>3316597.6666666665</v>
      </c>
      <c r="CR19" s="82">
        <f>CI8</f>
        <v>261861.75</v>
      </c>
      <c r="CS19" s="82">
        <f t="shared" ref="CS19" si="273">CJ8</f>
        <v>261861.75</v>
      </c>
      <c r="CT19" s="82">
        <f t="shared" ref="CT19" si="274">CK8</f>
        <v>261861.75</v>
      </c>
      <c r="CU19" s="82">
        <f t="shared" ref="CU19" si="275">CL8</f>
        <v>261861.75</v>
      </c>
      <c r="CV19" s="82">
        <f t="shared" ref="CV19" si="276">CM8</f>
        <v>261861.75</v>
      </c>
      <c r="CW19" s="82">
        <f t="shared" ref="CW19" si="277">CN8</f>
        <v>261861.75</v>
      </c>
      <c r="CX19" s="82">
        <f t="shared" ref="CX19" si="278">CO8</f>
        <v>261861.75</v>
      </c>
      <c r="CY19" s="82">
        <f t="shared" ref="CY19" si="279">CP8</f>
        <v>261861.75</v>
      </c>
      <c r="CZ19" s="82">
        <f>CR8</f>
        <v>236564.25</v>
      </c>
      <c r="DA19" s="82">
        <f t="shared" ref="DA19" si="280">CS8</f>
        <v>236564.25</v>
      </c>
      <c r="DB19" s="82">
        <f t="shared" ref="DB19" si="281">CT8</f>
        <v>236564.25</v>
      </c>
      <c r="DC19" s="82">
        <f t="shared" ref="DC19" si="282">CU8</f>
        <v>236564.25</v>
      </c>
      <c r="DD19" s="305">
        <f t="shared" si="208"/>
        <v>3041151</v>
      </c>
      <c r="DE19" s="82">
        <f>CV8</f>
        <v>236564.25</v>
      </c>
      <c r="DF19" s="82">
        <f t="shared" ref="DF19" si="283">CW8</f>
        <v>236564.25</v>
      </c>
      <c r="DG19" s="82">
        <f t="shared" ref="DG19" si="284">CX8</f>
        <v>236564.25</v>
      </c>
      <c r="DH19" s="82">
        <f t="shared" ref="DH19" si="285">CY8</f>
        <v>236564.25</v>
      </c>
      <c r="DI19" s="82">
        <f t="shared" ref="DI19" si="286">CZ8</f>
        <v>236564.25</v>
      </c>
      <c r="DJ19" s="82">
        <f t="shared" ref="DJ19" si="287">DA8</f>
        <v>236564.25</v>
      </c>
      <c r="DK19" s="82">
        <f t="shared" ref="DK19" si="288">DB8</f>
        <v>236564.25</v>
      </c>
      <c r="DL19" s="82">
        <f t="shared" ref="DL19" si="289">DC8</f>
        <v>236564.25</v>
      </c>
      <c r="DM19" s="82">
        <f>DE8</f>
        <v>170068.66666666666</v>
      </c>
      <c r="DN19" s="82">
        <f t="shared" ref="DN19" si="290">DF8</f>
        <v>170068.66666666666</v>
      </c>
      <c r="DO19" s="82">
        <f t="shared" ref="DO19" si="291">DG8</f>
        <v>170068.66666666666</v>
      </c>
      <c r="DP19" s="82">
        <f t="shared" ref="DP19" si="292">DH8</f>
        <v>170068.66666666666</v>
      </c>
      <c r="DQ19" s="305">
        <f t="shared" si="219"/>
        <v>2572788.6666666665</v>
      </c>
      <c r="DR19" s="82">
        <f>DI8</f>
        <v>170068.66666666666</v>
      </c>
      <c r="DS19" s="82">
        <f t="shared" ref="DS19" si="293">DJ8</f>
        <v>170068.66666666666</v>
      </c>
      <c r="DT19" s="82">
        <f t="shared" ref="DT19" si="294">DK8</f>
        <v>170068.66666666666</v>
      </c>
      <c r="DU19" s="82">
        <f t="shared" ref="DU19" si="295">DL8</f>
        <v>170068.66666666666</v>
      </c>
      <c r="DV19" s="82">
        <f t="shared" ref="DV19" si="296">DM8</f>
        <v>170068.66666666666</v>
      </c>
      <c r="DW19" s="82">
        <f t="shared" ref="DW19" si="297">DN8</f>
        <v>170068.66666666666</v>
      </c>
      <c r="DX19" s="82">
        <f t="shared" ref="DX19" si="298">DO8</f>
        <v>170068.66666666666</v>
      </c>
      <c r="DY19" s="82">
        <f t="shared" ref="DY19" si="299">DP8</f>
        <v>170068.66666666666</v>
      </c>
      <c r="DZ19" s="82">
        <f>DR8</f>
        <v>368731</v>
      </c>
      <c r="EA19" s="82">
        <f t="shared" ref="EA19" si="300">DS8</f>
        <v>368731</v>
      </c>
      <c r="EB19" s="82">
        <f t="shared" ref="EB19" si="301">DT8</f>
        <v>368731</v>
      </c>
      <c r="EC19" s="82">
        <f t="shared" ref="EC19" si="302">DU8</f>
        <v>368731</v>
      </c>
      <c r="ED19" s="305">
        <f t="shared" si="230"/>
        <v>2835473.333333333</v>
      </c>
      <c r="EE19" s="2">
        <f t="shared" si="0"/>
        <v>29204845.259999998</v>
      </c>
    </row>
    <row r="20" spans="1:135" x14ac:dyDescent="0.2">
      <c r="A20" s="126" t="s">
        <v>594</v>
      </c>
      <c r="B20" s="148"/>
      <c r="C20" s="148" t="s">
        <v>599</v>
      </c>
      <c r="E20" s="82">
        <f>E9</f>
        <v>1042418.2875485588</v>
      </c>
      <c r="F20" s="82">
        <f>F9</f>
        <v>1042418.2875485588</v>
      </c>
      <c r="G20" s="82">
        <f t="shared" ref="G20:P20" si="303">G9</f>
        <v>1042418.2875485588</v>
      </c>
      <c r="H20" s="82">
        <f t="shared" si="303"/>
        <v>1042418.2875485588</v>
      </c>
      <c r="I20" s="82">
        <f t="shared" si="303"/>
        <v>1042418.2875485588</v>
      </c>
      <c r="J20" s="82">
        <f t="shared" si="303"/>
        <v>1042418.2875485588</v>
      </c>
      <c r="K20" s="82">
        <f t="shared" si="303"/>
        <v>1042418.2875485588</v>
      </c>
      <c r="L20" s="82">
        <f t="shared" si="303"/>
        <v>1042418.2875485588</v>
      </c>
      <c r="M20" s="82">
        <f t="shared" si="303"/>
        <v>1042418.2875485588</v>
      </c>
      <c r="N20" s="82">
        <f t="shared" si="303"/>
        <v>1042418.2875485588</v>
      </c>
      <c r="O20" s="82">
        <f t="shared" si="303"/>
        <v>1042418.2875485588</v>
      </c>
      <c r="P20" s="82">
        <f t="shared" si="303"/>
        <v>1042418.2875485588</v>
      </c>
      <c r="Q20" s="305">
        <f t="shared" si="132"/>
        <v>12509019.450582705</v>
      </c>
      <c r="R20" s="82">
        <f>R9</f>
        <v>1073899.3198325215</v>
      </c>
      <c r="S20" s="82">
        <f t="shared" ref="S20:AC20" si="304">S9</f>
        <v>1073899.3198325215</v>
      </c>
      <c r="T20" s="82">
        <f t="shared" si="304"/>
        <v>1073899.3198325215</v>
      </c>
      <c r="U20" s="82">
        <f t="shared" si="304"/>
        <v>1073899.3198325215</v>
      </c>
      <c r="V20" s="82">
        <f t="shared" si="304"/>
        <v>1073899.3198325215</v>
      </c>
      <c r="W20" s="82">
        <f t="shared" si="304"/>
        <v>1073899.3198325215</v>
      </c>
      <c r="X20" s="82">
        <f t="shared" si="304"/>
        <v>1073899.3198325215</v>
      </c>
      <c r="Y20" s="82">
        <f t="shared" si="304"/>
        <v>1073899.3198325215</v>
      </c>
      <c r="Z20" s="82">
        <f t="shared" si="304"/>
        <v>1073899.3198325215</v>
      </c>
      <c r="AA20" s="82">
        <f t="shared" si="304"/>
        <v>1073899.3198325215</v>
      </c>
      <c r="AB20" s="82">
        <f t="shared" si="304"/>
        <v>1073899.3198325215</v>
      </c>
      <c r="AC20" s="82">
        <f t="shared" si="304"/>
        <v>1073899.3198325215</v>
      </c>
      <c r="AD20" s="305">
        <f t="shared" si="152"/>
        <v>12886791.837990262</v>
      </c>
      <c r="AE20" s="82">
        <f>'Capital p6'!$AD$22+'Capital Spend fcst from ED'!J32</f>
        <v>1106331.0792914645</v>
      </c>
      <c r="AF20" s="82">
        <f>'Capital Spend fcst from ED'!K32</f>
        <v>1106331.0792914645</v>
      </c>
      <c r="AG20" s="82">
        <f>'Capital Spend fcst from ED'!L32</f>
        <v>1106331.0792914645</v>
      </c>
      <c r="AH20" s="82">
        <f>'Capital Spend fcst from ED'!M32</f>
        <v>1106331.0792914645</v>
      </c>
      <c r="AI20" s="82">
        <f>'Capital Spend fcst from ED'!N32</f>
        <v>1106331.0792914645</v>
      </c>
      <c r="AJ20" s="82">
        <f>'Capital Spend fcst from ED'!O32</f>
        <v>1106331.0792914645</v>
      </c>
      <c r="AK20" s="82">
        <f>'Capital Spend fcst from ED'!P32</f>
        <v>1106331.0792914645</v>
      </c>
      <c r="AL20" s="82">
        <f>'Capital Spend fcst from ED'!Q32</f>
        <v>1106331.0792914645</v>
      </c>
      <c r="AM20" s="82">
        <f>'Capital Spend fcst from ED'!R32</f>
        <v>1106331.0792914645</v>
      </c>
      <c r="AN20" s="82">
        <f>'Capital Spend fcst from ED'!S32</f>
        <v>1106331.0792914645</v>
      </c>
      <c r="AO20" s="82">
        <f>'Capital Spend fcst from ED'!T32</f>
        <v>1106331.0792914645</v>
      </c>
      <c r="AP20" s="82">
        <f>'Capital Spend fcst from ED'!U32</f>
        <v>1106331.0792914645</v>
      </c>
      <c r="AQ20" s="305">
        <f>'Capital Spend fcst from ED'!V32</f>
        <v>13275972.951497575</v>
      </c>
      <c r="AR20" s="82">
        <f>'Capital Spend fcst from ED'!J42</f>
        <v>1139742.2778860682</v>
      </c>
      <c r="AS20" s="82">
        <f>'Capital Spend fcst from ED'!K42</f>
        <v>1139742.2778860682</v>
      </c>
      <c r="AT20" s="82">
        <f>'Capital Spend fcst from ED'!L42</f>
        <v>1139742.2778860682</v>
      </c>
      <c r="AU20" s="82">
        <f>'Capital Spend fcst from ED'!M42</f>
        <v>1139742.2778860682</v>
      </c>
      <c r="AV20" s="82">
        <f>'Capital Spend fcst from ED'!N42</f>
        <v>1139742.2778860682</v>
      </c>
      <c r="AW20" s="82">
        <f>'Capital Spend fcst from ED'!O42</f>
        <v>1139742.2778860682</v>
      </c>
      <c r="AX20" s="82">
        <f>'Capital Spend fcst from ED'!P42</f>
        <v>1139742.2778860682</v>
      </c>
      <c r="AY20" s="82">
        <f>'Capital Spend fcst from ED'!Q42</f>
        <v>1139742.2778860682</v>
      </c>
      <c r="AZ20" s="82">
        <f>'Capital Spend fcst from ED'!R42</f>
        <v>1139742.2778860682</v>
      </c>
      <c r="BA20" s="82">
        <f>'Capital Spend fcst from ED'!S42</f>
        <v>1139742.2778860682</v>
      </c>
      <c r="BB20" s="82">
        <f>'Capital Spend fcst from ED'!T42</f>
        <v>1139742.2778860682</v>
      </c>
      <c r="BC20" s="82">
        <f>'Capital Spend fcst from ED'!U42</f>
        <v>1139742.2778860682</v>
      </c>
      <c r="BD20" s="305">
        <f>'Capital Spend fcst from ED'!V42</f>
        <v>13676907.33463282</v>
      </c>
      <c r="BE20" s="82">
        <f>'Capital Spend fcst from ED'!J52</f>
        <v>753824.96939483995</v>
      </c>
      <c r="BF20" s="82">
        <f>'Capital Spend fcst from ED'!K52</f>
        <v>753824.96939483995</v>
      </c>
      <c r="BG20" s="82">
        <f>'Capital Spend fcst from ED'!L52</f>
        <v>753824.96939483995</v>
      </c>
      <c r="BH20" s="82">
        <f>'Capital Spend fcst from ED'!M52</f>
        <v>753824.96939483995</v>
      </c>
      <c r="BI20" s="82">
        <f>'Capital Spend fcst from ED'!N52</f>
        <v>753824.96939483995</v>
      </c>
      <c r="BJ20" s="82">
        <f>'Capital Spend fcst from ED'!O52</f>
        <v>753824.96939483995</v>
      </c>
      <c r="BK20" s="82">
        <f>'Capital Spend fcst from ED'!P52</f>
        <v>753824.96939483995</v>
      </c>
      <c r="BL20" s="82">
        <f>'Capital Spend fcst from ED'!Q52</f>
        <v>753824.96939483995</v>
      </c>
      <c r="BM20" s="82">
        <f>'Capital Spend fcst from ED'!R52</f>
        <v>753824.96939483995</v>
      </c>
      <c r="BN20" s="82">
        <f>'Capital Spend fcst from ED'!S52</f>
        <v>753824.96939483995</v>
      </c>
      <c r="BO20" s="82">
        <f>'Capital Spend fcst from ED'!T52</f>
        <v>753824.96939483995</v>
      </c>
      <c r="BP20" s="82">
        <f>'Capital Spend fcst from ED'!U52</f>
        <v>753824.96939483995</v>
      </c>
      <c r="BQ20" s="305">
        <f>'Capital Spend fcst from ED'!V52</f>
        <v>9045899.6327380817</v>
      </c>
      <c r="BR20" s="82">
        <f>'Capital Spend fcst from ED'!J62</f>
        <v>768901.46878273657</v>
      </c>
      <c r="BS20" s="82">
        <f>'Capital Spend fcst from ED'!K62</f>
        <v>768901.46878273657</v>
      </c>
      <c r="BT20" s="82">
        <f>'Capital Spend fcst from ED'!L62</f>
        <v>768901.46878273657</v>
      </c>
      <c r="BU20" s="82">
        <f>'Capital Spend fcst from ED'!M62</f>
        <v>768901.46878273657</v>
      </c>
      <c r="BV20" s="82">
        <f>'Capital Spend fcst from ED'!N62</f>
        <v>768901.46878273657</v>
      </c>
      <c r="BW20" s="82">
        <f>'Capital Spend fcst from ED'!O62</f>
        <v>768901.46878273657</v>
      </c>
      <c r="BX20" s="82">
        <f>'Capital Spend fcst from ED'!P62</f>
        <v>768901.46878273657</v>
      </c>
      <c r="BY20" s="82">
        <f>'Capital Spend fcst from ED'!Q62</f>
        <v>768901.46878273657</v>
      </c>
      <c r="BZ20" s="82">
        <f>'Capital Spend fcst from ED'!R62</f>
        <v>768901.46878273657</v>
      </c>
      <c r="CA20" s="82">
        <f>'Capital Spend fcst from ED'!S62</f>
        <v>768901.46878273657</v>
      </c>
      <c r="CB20" s="82">
        <f>'Capital Spend fcst from ED'!T62</f>
        <v>768901.46878273657</v>
      </c>
      <c r="CC20" s="82">
        <f>'Capital Spend fcst from ED'!U62</f>
        <v>768901.46878273657</v>
      </c>
      <c r="CD20" s="305">
        <f>'Capital Spend fcst from ED'!V62</f>
        <v>9226817.6253928393</v>
      </c>
      <c r="CE20" s="82">
        <f>'Capital Spend fcst from ED'!J72</f>
        <v>784279.49815839145</v>
      </c>
      <c r="CF20" s="82">
        <f>'Capital Spend fcst from ED'!K72</f>
        <v>784279.49815839145</v>
      </c>
      <c r="CG20" s="82">
        <f>'Capital Spend fcst from ED'!L72</f>
        <v>784279.49815839145</v>
      </c>
      <c r="CH20" s="82">
        <f>'Capital Spend fcst from ED'!M72</f>
        <v>784279.49815839145</v>
      </c>
      <c r="CI20" s="82">
        <f>'Capital Spend fcst from ED'!N72</f>
        <v>784279.49815839145</v>
      </c>
      <c r="CJ20" s="82">
        <f>'Capital Spend fcst from ED'!O72</f>
        <v>784279.49815839145</v>
      </c>
      <c r="CK20" s="82">
        <f>'Capital Spend fcst from ED'!P72</f>
        <v>784279.49815839145</v>
      </c>
      <c r="CL20" s="82">
        <f>'Capital Spend fcst from ED'!Q72</f>
        <v>784279.49815839145</v>
      </c>
      <c r="CM20" s="82">
        <f>'Capital Spend fcst from ED'!R72</f>
        <v>784279.49815839145</v>
      </c>
      <c r="CN20" s="82">
        <f>'Capital Spend fcst from ED'!S72</f>
        <v>784279.49815839145</v>
      </c>
      <c r="CO20" s="82">
        <f>'Capital Spend fcst from ED'!T72</f>
        <v>784279.49815839145</v>
      </c>
      <c r="CP20" s="82">
        <f>'Capital Spend fcst from ED'!U72</f>
        <v>784279.49815839145</v>
      </c>
      <c r="CQ20" s="305">
        <f>'Capital Spend fcst from ED'!V72</f>
        <v>9411353.9779006969</v>
      </c>
      <c r="CR20" s="82">
        <f>'Capital Spend fcst from ED'!J82</f>
        <v>799965.08812155924</v>
      </c>
      <c r="CS20" s="82">
        <f>'Capital Spend fcst from ED'!K82</f>
        <v>799965.08812155924</v>
      </c>
      <c r="CT20" s="82">
        <f>'Capital Spend fcst from ED'!L82</f>
        <v>799965.08812155924</v>
      </c>
      <c r="CU20" s="82">
        <f>'Capital Spend fcst from ED'!M82</f>
        <v>799965.08812155924</v>
      </c>
      <c r="CV20" s="82">
        <f>'Capital Spend fcst from ED'!N82</f>
        <v>799965.08812155924</v>
      </c>
      <c r="CW20" s="82">
        <f>'Capital Spend fcst from ED'!O82</f>
        <v>799965.08812155924</v>
      </c>
      <c r="CX20" s="82">
        <f>'Capital Spend fcst from ED'!P82</f>
        <v>799965.08812155924</v>
      </c>
      <c r="CY20" s="82">
        <f>'Capital Spend fcst from ED'!Q82</f>
        <v>799965.08812155924</v>
      </c>
      <c r="CZ20" s="82">
        <f>'Capital Spend fcst from ED'!R82</f>
        <v>799965.08812155924</v>
      </c>
      <c r="DA20" s="82">
        <f>'Capital Spend fcst from ED'!S82</f>
        <v>799965.08812155924</v>
      </c>
      <c r="DB20" s="82">
        <f>'Capital Spend fcst from ED'!T82</f>
        <v>799965.08812155924</v>
      </c>
      <c r="DC20" s="82">
        <f>'Capital Spend fcst from ED'!U82</f>
        <v>799965.08812155924</v>
      </c>
      <c r="DD20" s="305">
        <f>'Capital Spend fcst from ED'!V82</f>
        <v>9599581.0574587118</v>
      </c>
      <c r="DE20" s="82">
        <f>'Capital Spend fcst from ED'!J92</f>
        <v>935286.3155588099</v>
      </c>
      <c r="DF20" s="82">
        <f>'Capital Spend fcst from ED'!K92</f>
        <v>935286.3155588099</v>
      </c>
      <c r="DG20" s="82">
        <f>'Capital Spend fcst from ED'!L92</f>
        <v>935286.3155588099</v>
      </c>
      <c r="DH20" s="82">
        <f>'Capital Spend fcst from ED'!M92</f>
        <v>935286.3155588099</v>
      </c>
      <c r="DI20" s="82">
        <f>'Capital Spend fcst from ED'!N92</f>
        <v>935286.3155588099</v>
      </c>
      <c r="DJ20" s="82">
        <f>'Capital Spend fcst from ED'!O92</f>
        <v>935286.3155588099</v>
      </c>
      <c r="DK20" s="82">
        <f>'Capital Spend fcst from ED'!P92</f>
        <v>935286.3155588099</v>
      </c>
      <c r="DL20" s="82">
        <f>'Capital Spend fcst from ED'!Q92</f>
        <v>935286.3155588099</v>
      </c>
      <c r="DM20" s="82">
        <f>'Capital Spend fcst from ED'!R92</f>
        <v>935286.3155588099</v>
      </c>
      <c r="DN20" s="82">
        <f>'Capital Spend fcst from ED'!S92</f>
        <v>935286.3155588099</v>
      </c>
      <c r="DO20" s="82">
        <f>'Capital Spend fcst from ED'!T92</f>
        <v>935286.3155588099</v>
      </c>
      <c r="DP20" s="82">
        <f>'Capital Spend fcst from ED'!U92</f>
        <v>935286.3155588099</v>
      </c>
      <c r="DQ20" s="305">
        <f>'Capital Spend fcst from ED'!V92</f>
        <v>11223435.786705719</v>
      </c>
      <c r="DR20" s="82">
        <f>'Capital Spend fcst from ED'!J102</f>
        <v>949987.33541266946</v>
      </c>
      <c r="DS20" s="82">
        <f>'Capital Spend fcst from ED'!K102</f>
        <v>949987.33541266946</v>
      </c>
      <c r="DT20" s="82">
        <f>'Capital Spend fcst from ED'!L102</f>
        <v>949987.33541266946</v>
      </c>
      <c r="DU20" s="82">
        <f>'Capital Spend fcst from ED'!M102</f>
        <v>949987.33541266946</v>
      </c>
      <c r="DV20" s="82">
        <f>'Capital Spend fcst from ED'!N102</f>
        <v>949987.33541266946</v>
      </c>
      <c r="DW20" s="82">
        <f>'Capital Spend fcst from ED'!O102</f>
        <v>949987.33541266946</v>
      </c>
      <c r="DX20" s="82">
        <f>'Capital Spend fcst from ED'!P102</f>
        <v>949987.33541266946</v>
      </c>
      <c r="DY20" s="82">
        <f>'Capital Spend fcst from ED'!Q102</f>
        <v>949987.33541266946</v>
      </c>
      <c r="DZ20" s="82">
        <f>'Capital Spend fcst from ED'!R102</f>
        <v>949987.33541266946</v>
      </c>
      <c r="EA20" s="82">
        <f>'Capital Spend fcst from ED'!S102</f>
        <v>949987.33541266946</v>
      </c>
      <c r="EB20" s="82">
        <f>'Capital Spend fcst from ED'!T102</f>
        <v>949987.33541266946</v>
      </c>
      <c r="EC20" s="82">
        <f>'Capital Spend fcst from ED'!U102</f>
        <v>949987.33541266946</v>
      </c>
      <c r="ED20" s="305">
        <f>'Capital Spend fcst from ED'!V102</f>
        <v>11399848.024952034</v>
      </c>
      <c r="EE20" s="2">
        <f t="shared" si="0"/>
        <v>112255627.67985144</v>
      </c>
    </row>
    <row r="21" spans="1:135" x14ac:dyDescent="0.2">
      <c r="A21" s="126"/>
      <c r="D21" s="306"/>
      <c r="E21" s="307">
        <f>SUM(E14:E20)</f>
        <v>8530837.2575485595</v>
      </c>
      <c r="F21" s="307">
        <f t="shared" ref="F21:Q21" si="305">SUM(F14:F20)</f>
        <v>9202244.1475485601</v>
      </c>
      <c r="G21" s="307">
        <f t="shared" si="305"/>
        <v>17370007.317548558</v>
      </c>
      <c r="H21" s="307">
        <f t="shared" si="305"/>
        <v>3761982.5775485588</v>
      </c>
      <c r="I21" s="307">
        <f t="shared" si="305"/>
        <v>6235149.9475485589</v>
      </c>
      <c r="J21" s="307">
        <f t="shared" si="305"/>
        <v>11106360.55754856</v>
      </c>
      <c r="K21" s="307">
        <f t="shared" si="305"/>
        <v>7529024.7775485599</v>
      </c>
      <c r="L21" s="307">
        <f t="shared" si="305"/>
        <v>10578730.847548559</v>
      </c>
      <c r="M21" s="307">
        <f t="shared" si="305"/>
        <v>12678410.357548557</v>
      </c>
      <c r="N21" s="307">
        <f t="shared" si="305"/>
        <v>27091344.137548558</v>
      </c>
      <c r="O21" s="307">
        <f t="shared" si="305"/>
        <v>9767857.9575485568</v>
      </c>
      <c r="P21" s="307">
        <f t="shared" si="305"/>
        <v>21337703.113798559</v>
      </c>
      <c r="Q21" s="307">
        <f t="shared" si="305"/>
        <v>145189652.9968327</v>
      </c>
      <c r="R21" s="307">
        <f>SUM(R14:R20)</f>
        <v>26242377.269832522</v>
      </c>
      <c r="S21" s="307">
        <f t="shared" ref="S21:AD21" si="306">SUM(S14:S20)</f>
        <v>20091505.429832526</v>
      </c>
      <c r="T21" s="307">
        <f t="shared" si="306"/>
        <v>15393818.139832519</v>
      </c>
      <c r="U21" s="307">
        <f t="shared" si="306"/>
        <v>4252347.0698325224</v>
      </c>
      <c r="V21" s="307">
        <f t="shared" si="306"/>
        <v>4526302.8898325218</v>
      </c>
      <c r="W21" s="307">
        <f t="shared" si="306"/>
        <v>13493576.449832521</v>
      </c>
      <c r="X21" s="307">
        <f t="shared" si="306"/>
        <v>6655591.6798325218</v>
      </c>
      <c r="Y21" s="307">
        <f t="shared" si="306"/>
        <v>15896126.899832524</v>
      </c>
      <c r="Z21" s="307">
        <f t="shared" si="306"/>
        <v>25414518.729832523</v>
      </c>
      <c r="AA21" s="307">
        <f t="shared" si="306"/>
        <v>6773081.2098325221</v>
      </c>
      <c r="AB21" s="307">
        <f t="shared" si="306"/>
        <v>7177497.9398325225</v>
      </c>
      <c r="AC21" s="307">
        <f t="shared" si="306"/>
        <v>12768950.229832523</v>
      </c>
      <c r="AD21" s="307">
        <f t="shared" si="306"/>
        <v>158685693.93799028</v>
      </c>
      <c r="AE21" s="307">
        <f>SUM(AE14:AE20)</f>
        <v>10820165.863391005</v>
      </c>
      <c r="AF21" s="307">
        <f t="shared" ref="AF21:AQ21" si="307">SUM(AF14:AF20)</f>
        <v>10820165.863391005</v>
      </c>
      <c r="AG21" s="307">
        <f t="shared" si="307"/>
        <v>10820165.863391005</v>
      </c>
      <c r="AH21" s="307">
        <f t="shared" si="307"/>
        <v>10820165.863391005</v>
      </c>
      <c r="AI21" s="307">
        <f t="shared" si="307"/>
        <v>10820165.863391005</v>
      </c>
      <c r="AJ21" s="307">
        <f t="shared" si="307"/>
        <v>10820165.863391005</v>
      </c>
      <c r="AK21" s="307">
        <f t="shared" si="307"/>
        <v>10820165.863391005</v>
      </c>
      <c r="AL21" s="307">
        <f t="shared" si="307"/>
        <v>10820165.863391005</v>
      </c>
      <c r="AM21" s="307">
        <f t="shared" si="307"/>
        <v>11462265.085474337</v>
      </c>
      <c r="AN21" s="307">
        <f t="shared" si="307"/>
        <v>11462265.085474337</v>
      </c>
      <c r="AO21" s="307">
        <f t="shared" si="307"/>
        <v>11462265.085474337</v>
      </c>
      <c r="AP21" s="307">
        <f t="shared" si="307"/>
        <v>12854414.62658645</v>
      </c>
      <c r="AQ21" s="307">
        <f t="shared" si="307"/>
        <v>133802536.79013748</v>
      </c>
      <c r="AR21" s="307">
        <f>SUM(AR14:AR20)</f>
        <v>12887825.825181054</v>
      </c>
      <c r="AS21" s="307">
        <f t="shared" ref="AS21:BD21" si="308">SUM(AS14:AS20)</f>
        <v>12887825.825181054</v>
      </c>
      <c r="AT21" s="307">
        <f t="shared" si="308"/>
        <v>14458057.697786061</v>
      </c>
      <c r="AU21" s="307">
        <f t="shared" si="308"/>
        <v>14458057.697786061</v>
      </c>
      <c r="AV21" s="307">
        <f t="shared" si="308"/>
        <v>14458057.697786061</v>
      </c>
      <c r="AW21" s="307">
        <f t="shared" si="308"/>
        <v>14458057.697786061</v>
      </c>
      <c r="AX21" s="307">
        <f t="shared" si="308"/>
        <v>14458057.697786061</v>
      </c>
      <c r="AY21" s="307">
        <f t="shared" si="308"/>
        <v>14458057.697786061</v>
      </c>
      <c r="AZ21" s="307">
        <f t="shared" si="308"/>
        <v>14547483.781119393</v>
      </c>
      <c r="BA21" s="307">
        <f t="shared" si="308"/>
        <v>14547483.781119393</v>
      </c>
      <c r="BB21" s="307">
        <f t="shared" si="308"/>
        <v>14547483.781119393</v>
      </c>
      <c r="BC21" s="307">
        <f t="shared" si="308"/>
        <v>14412092.515736068</v>
      </c>
      <c r="BD21" s="307">
        <f t="shared" si="308"/>
        <v>170578541.69617268</v>
      </c>
      <c r="BE21" s="307">
        <f>SUM(BE14:BE20)</f>
        <v>14026175.20724484</v>
      </c>
      <c r="BF21" s="307">
        <f t="shared" ref="BF21:BQ21" si="309">SUM(BF14:BF20)</f>
        <v>14026175.20724484</v>
      </c>
      <c r="BG21" s="307">
        <f t="shared" si="309"/>
        <v>14026175.20724484</v>
      </c>
      <c r="BH21" s="307">
        <f t="shared" si="309"/>
        <v>14026175.20724484</v>
      </c>
      <c r="BI21" s="307">
        <f t="shared" si="309"/>
        <v>14026175.20724484</v>
      </c>
      <c r="BJ21" s="307">
        <f t="shared" si="309"/>
        <v>14026175.20724484</v>
      </c>
      <c r="BK21" s="307">
        <f t="shared" si="309"/>
        <v>14026175.20724484</v>
      </c>
      <c r="BL21" s="307">
        <f t="shared" si="309"/>
        <v>14026175.20724484</v>
      </c>
      <c r="BM21" s="307">
        <f t="shared" si="309"/>
        <v>14031750.45724484</v>
      </c>
      <c r="BN21" s="307">
        <f t="shared" si="309"/>
        <v>14031750.45724484</v>
      </c>
      <c r="BO21" s="307">
        <f t="shared" si="309"/>
        <v>14031750.45724484</v>
      </c>
      <c r="BP21" s="307">
        <f t="shared" si="309"/>
        <v>14087269.632553166</v>
      </c>
      <c r="BQ21" s="307">
        <f t="shared" si="309"/>
        <v>168391922.66224641</v>
      </c>
      <c r="BR21" s="307">
        <f>SUM(BR14:BR20)</f>
        <v>14102346.131941061</v>
      </c>
      <c r="BS21" s="307">
        <f t="shared" ref="BS21:CD21" si="310">SUM(BS14:BS20)</f>
        <v>14102346.131941061</v>
      </c>
      <c r="BT21" s="307">
        <f t="shared" si="310"/>
        <v>14102346.131941061</v>
      </c>
      <c r="BU21" s="307">
        <f t="shared" si="310"/>
        <v>14102346.131941061</v>
      </c>
      <c r="BV21" s="307">
        <f t="shared" si="310"/>
        <v>14102346.131941061</v>
      </c>
      <c r="BW21" s="307">
        <f t="shared" si="310"/>
        <v>14102346.131941061</v>
      </c>
      <c r="BX21" s="307">
        <f t="shared" si="310"/>
        <v>14102346.131941061</v>
      </c>
      <c r="BY21" s="307">
        <f t="shared" si="310"/>
        <v>14102346.131941061</v>
      </c>
      <c r="BZ21" s="307">
        <f t="shared" si="310"/>
        <v>13986250.298607729</v>
      </c>
      <c r="CA21" s="307">
        <f t="shared" si="310"/>
        <v>13986250.298607729</v>
      </c>
      <c r="CB21" s="307">
        <f t="shared" si="310"/>
        <v>13986250.298607729</v>
      </c>
      <c r="CC21" s="307">
        <f t="shared" si="310"/>
        <v>13955164.281466071</v>
      </c>
      <c r="CD21" s="307">
        <f t="shared" si="310"/>
        <v>168732684.23281771</v>
      </c>
      <c r="CE21" s="307">
        <f>SUM(CE14:CE20)</f>
        <v>13970542.310841726</v>
      </c>
      <c r="CF21" s="307">
        <f t="shared" ref="CF21:CQ21" si="311">SUM(CF14:CF20)</f>
        <v>13970542.310841726</v>
      </c>
      <c r="CG21" s="307">
        <f t="shared" si="311"/>
        <v>13970542.310841726</v>
      </c>
      <c r="CH21" s="307">
        <f t="shared" si="311"/>
        <v>13970542.310841726</v>
      </c>
      <c r="CI21" s="307">
        <f t="shared" si="311"/>
        <v>13970542.310841726</v>
      </c>
      <c r="CJ21" s="307">
        <f t="shared" si="311"/>
        <v>13970542.310841726</v>
      </c>
      <c r="CK21" s="307">
        <f t="shared" si="311"/>
        <v>13970542.310841726</v>
      </c>
      <c r="CL21" s="307">
        <f t="shared" si="311"/>
        <v>13970542.310841726</v>
      </c>
      <c r="CM21" s="307">
        <f t="shared" si="311"/>
        <v>13986910.227508392</v>
      </c>
      <c r="CN21" s="307">
        <f t="shared" si="311"/>
        <v>13986910.227508392</v>
      </c>
      <c r="CO21" s="307">
        <f t="shared" si="311"/>
        <v>13986910.227508392</v>
      </c>
      <c r="CP21" s="307">
        <f t="shared" si="311"/>
        <v>14137022.87727505</v>
      </c>
      <c r="CQ21" s="307">
        <f t="shared" si="311"/>
        <v>167862092.04653397</v>
      </c>
      <c r="CR21" s="307">
        <f>SUM(CR14:CR20)</f>
        <v>14152708.467238218</v>
      </c>
      <c r="CS21" s="307">
        <f t="shared" ref="CS21:DD21" si="312">SUM(CS14:CS20)</f>
        <v>14152708.467238218</v>
      </c>
      <c r="CT21" s="307">
        <f t="shared" si="312"/>
        <v>14152708.467238218</v>
      </c>
      <c r="CU21" s="307">
        <f t="shared" si="312"/>
        <v>14152708.467238218</v>
      </c>
      <c r="CV21" s="307">
        <f t="shared" si="312"/>
        <v>14152708.467238218</v>
      </c>
      <c r="CW21" s="307">
        <f t="shared" si="312"/>
        <v>14152708.467238218</v>
      </c>
      <c r="CX21" s="307">
        <f t="shared" si="312"/>
        <v>14152708.467238218</v>
      </c>
      <c r="CY21" s="307">
        <f t="shared" si="312"/>
        <v>14152708.467238218</v>
      </c>
      <c r="CZ21" s="307">
        <f t="shared" si="312"/>
        <v>14118650.967238218</v>
      </c>
      <c r="DA21" s="307">
        <f t="shared" si="312"/>
        <v>14118650.967238218</v>
      </c>
      <c r="DB21" s="307">
        <f t="shared" si="312"/>
        <v>14118650.967238218</v>
      </c>
      <c r="DC21" s="307">
        <f t="shared" si="312"/>
        <v>13836302.703546559</v>
      </c>
      <c r="DD21" s="307">
        <f t="shared" si="312"/>
        <v>169413923.34316695</v>
      </c>
      <c r="DE21" s="307">
        <f>SUM(DE14:DE20)</f>
        <v>13971623.93098381</v>
      </c>
      <c r="DF21" s="307">
        <f t="shared" ref="DF21:DQ21" si="313">SUM(DF14:DF20)</f>
        <v>13971623.93098381</v>
      </c>
      <c r="DG21" s="307">
        <f t="shared" si="313"/>
        <v>13971623.93098381</v>
      </c>
      <c r="DH21" s="307">
        <f t="shared" si="313"/>
        <v>13971623.93098381</v>
      </c>
      <c r="DI21" s="307">
        <f t="shared" si="313"/>
        <v>13971623.93098381</v>
      </c>
      <c r="DJ21" s="307">
        <f t="shared" si="313"/>
        <v>13971623.93098381</v>
      </c>
      <c r="DK21" s="307">
        <f t="shared" si="313"/>
        <v>13971623.93098381</v>
      </c>
      <c r="DL21" s="307">
        <f t="shared" si="313"/>
        <v>13971623.93098381</v>
      </c>
      <c r="DM21" s="307">
        <f t="shared" si="313"/>
        <v>12468258.347650476</v>
      </c>
      <c r="DN21" s="307">
        <f t="shared" si="313"/>
        <v>12468258.347650476</v>
      </c>
      <c r="DO21" s="307">
        <f t="shared" si="313"/>
        <v>12468258.347650476</v>
      </c>
      <c r="DP21" s="307">
        <f t="shared" si="313"/>
        <v>13539927.886275476</v>
      </c>
      <c r="DQ21" s="307">
        <f t="shared" si="313"/>
        <v>162717694.37709737</v>
      </c>
      <c r="DR21" s="307">
        <f>SUM(DR14:DR20)</f>
        <v>13554628.906129336</v>
      </c>
      <c r="DS21" s="307">
        <f t="shared" ref="DS21:ED21" si="314">SUM(DS14:DS20)</f>
        <v>13554628.906129336</v>
      </c>
      <c r="DT21" s="307">
        <f t="shared" si="314"/>
        <v>14387962.23946267</v>
      </c>
      <c r="DU21" s="307">
        <f t="shared" si="314"/>
        <v>14387962.23946267</v>
      </c>
      <c r="DV21" s="307">
        <f t="shared" si="314"/>
        <v>14387962.23946267</v>
      </c>
      <c r="DW21" s="307">
        <f t="shared" si="314"/>
        <v>14387962.23946267</v>
      </c>
      <c r="DX21" s="307">
        <f t="shared" si="314"/>
        <v>14387962.23946267</v>
      </c>
      <c r="DY21" s="307">
        <f t="shared" si="314"/>
        <v>14387962.23946267</v>
      </c>
      <c r="DZ21" s="307">
        <f t="shared" si="314"/>
        <v>14586624.572796004</v>
      </c>
      <c r="EA21" s="307">
        <f t="shared" si="314"/>
        <v>14586624.572796004</v>
      </c>
      <c r="EB21" s="307">
        <f t="shared" si="314"/>
        <v>14586624.572796004</v>
      </c>
      <c r="EC21" s="307">
        <f t="shared" si="314"/>
        <v>14114538.667546002</v>
      </c>
      <c r="ED21" s="307">
        <f t="shared" si="314"/>
        <v>171311443.6349687</v>
      </c>
      <c r="EE21" s="307">
        <f>SUM(EE14:EE20)</f>
        <v>1616686185.7179644</v>
      </c>
    </row>
    <row r="22" spans="1:135" x14ac:dyDescent="0.2">
      <c r="A22" s="126"/>
      <c r="Q22" s="308">
        <f>'Capital Spend fcst from ED'!V4+'Capital Spend fcst from ED'!V6+'Capital Spend fcst from ED'!V8+'Capital Spend fcst from ED'!V9+'Capital Spend fcst from ED'!V11+'Capital Spend fcst from ED'!V12-'In-Service &amp; Deprec Svgs'!Q21</f>
        <v>24713649.189999998</v>
      </c>
      <c r="AD22" s="308">
        <f>('Capital Spend fcst from ED'!V14+'Capital Spend fcst from ED'!V16+'Capital Spend fcst from ED'!V18+'Capital Spend fcst from ED'!V19+'Capital Spend fcst from ED'!V21+'Capital Spend fcst from ED'!V22)-'In-Service &amp; Deprec Svgs'!AD21</f>
        <v>10060241.693529904</v>
      </c>
      <c r="AQ22" s="308">
        <f>('Capital Spend fcst from ED'!V24+'Capital Spend fcst from ED'!V26+'Capital Spend fcst from ED'!V28+'Capital Spend fcst from ED'!V29+'Capital Spend fcst from ED'!V31+'Capital Spend fcst from ED'!V32)-'In-Service &amp; Deprec Svgs'!AQ21</f>
        <v>39293221.200159982</v>
      </c>
      <c r="BD22" s="308">
        <f>('Capital Spend fcst from ED'!V34+'Capital Spend fcst from ED'!V36+'Capital Spend fcst from ED'!V38+'Capital Spend fcst from ED'!V39+'Capital Spend fcst from ED'!V41+'Capital Spend fcst from ED'!V42)-'In-Service &amp; Deprec Svgs'!BD21</f>
        <v>2366568.492660135</v>
      </c>
      <c r="BQ22" s="308">
        <f>('Capital Spend fcst from ED'!V44+'Capital Spend fcst from ED'!V46+'Capital Spend fcst from ED'!V48+'Capital Spend fcst from ED'!V49+'Capital Spend fcst from ED'!V51+'Capital Spend fcst from ED'!V52)-'In-Service &amp; Deprec Svgs'!BQ21</f>
        <v>655312.92839157581</v>
      </c>
      <c r="CD22" s="308">
        <f>('Capital Spend fcst from ED'!V54+'Capital Spend fcst from ED'!V56+'Capital Spend fcst from ED'!V58+'Capital Spend fcst from ED'!V59+'Capital Spend fcst from ED'!V61+'Capital Spend fcst from ED'!V62)-'In-Service &amp; Deprec Svgs'!CD21</f>
        <v>-1270712.8552248478</v>
      </c>
      <c r="CQ22" s="308">
        <f>('Capital Spend fcst from ED'!V64+'Capital Spend fcst from ED'!V66+'Capital Spend fcst from ED'!V68+'Capital Spend fcst from ED'!V69+'Capital Spend fcst from ED'!V71+'Capital Spend fcst from ED'!V72)-'In-Service &amp; Deprec Svgs'!CQ21</f>
        <v>1782182.4807666242</v>
      </c>
      <c r="DD22" s="308">
        <f>('Capital Spend fcst from ED'!V74+'Capital Spend fcst from ED'!V76+'Capital Spend fcst from ED'!V78+'Capital Spend fcst from ED'!V79+'Capital Spend fcst from ED'!V81+'Capital Spend fcst from ED'!V82)-'In-Service &amp; Deprec Svgs'!DD21</f>
        <v>-4080790.9006082416</v>
      </c>
      <c r="DQ22" s="308">
        <f>('Capital Spend fcst from ED'!V84+'Capital Spend fcst from ED'!V86+'Capital Spend fcst from ED'!V88+'Capital Spend fcst from ED'!V89+'Capital Spend fcst from ED'!V91+'Capital Spend fcst from ED'!V92)-'In-Service &amp; Deprec Svgs'!DQ21</f>
        <v>9761440.2582083344</v>
      </c>
      <c r="ED22" s="308">
        <f>('Capital Spend fcst from ED'!V94+'Capital Spend fcst from ED'!V96+'Capital Spend fcst from ED'!V98+'Capital Spend fcst from ED'!V99+'Capital Spend fcst from ED'!V101+'Capital Spend fcst from ED'!V102)-'In-Service &amp; Deprec Svgs'!ED21</f>
        <v>-2639479.6244166791</v>
      </c>
    </row>
    <row r="23" spans="1:135" ht="15.75" x14ac:dyDescent="0.25">
      <c r="A23" s="126"/>
      <c r="B23" s="302" t="s">
        <v>518</v>
      </c>
      <c r="Q23" s="308">
        <f>SUM(E21:P21)-Q21</f>
        <v>0</v>
      </c>
      <c r="AD23" s="308">
        <f>SUM(R21:AC21)-AD21</f>
        <v>0</v>
      </c>
      <c r="AQ23" s="308">
        <f>SUM(AE21:AP21)-AQ21</f>
        <v>0</v>
      </c>
      <c r="BD23" s="308">
        <f>SUM(AR21:BC21)-BD21</f>
        <v>0</v>
      </c>
      <c r="BQ23" s="308">
        <f>SUM(BE21:BP21)-BQ21</f>
        <v>0</v>
      </c>
      <c r="CD23" s="308">
        <f>SUM(BR21:CC21)-CD21</f>
        <v>0</v>
      </c>
      <c r="CQ23" s="308">
        <f>SUM(CE21:CP21)-CQ21</f>
        <v>0</v>
      </c>
      <c r="DD23" s="308">
        <f>SUM(CR21:DC21)-DD21</f>
        <v>0</v>
      </c>
      <c r="DQ23" s="308">
        <f>SUM(DE21:DP21)-DQ21</f>
        <v>0</v>
      </c>
      <c r="ED23" s="308">
        <f>SUM(DR21:EC21)-ED21</f>
        <v>0</v>
      </c>
    </row>
    <row r="24" spans="1:135" s="1" customFormat="1" ht="15.75" x14ac:dyDescent="0.25">
      <c r="A24" s="303" t="s">
        <v>521</v>
      </c>
      <c r="B24" s="301" t="s">
        <v>492</v>
      </c>
      <c r="D24" s="309" t="s">
        <v>646</v>
      </c>
      <c r="E24" s="301" t="s">
        <v>137</v>
      </c>
      <c r="F24" s="301" t="s">
        <v>138</v>
      </c>
      <c r="G24" s="301" t="s">
        <v>139</v>
      </c>
      <c r="H24" s="301" t="s">
        <v>140</v>
      </c>
      <c r="I24" s="301" t="s">
        <v>89</v>
      </c>
      <c r="J24" s="301" t="s">
        <v>141</v>
      </c>
      <c r="K24" s="301" t="s">
        <v>142</v>
      </c>
      <c r="L24" s="301" t="s">
        <v>143</v>
      </c>
      <c r="M24" s="301" t="s">
        <v>144</v>
      </c>
      <c r="N24" s="301" t="s">
        <v>145</v>
      </c>
      <c r="O24" s="301" t="s">
        <v>146</v>
      </c>
      <c r="P24" s="301" t="s">
        <v>147</v>
      </c>
      <c r="R24" s="301" t="s">
        <v>137</v>
      </c>
      <c r="S24" s="301" t="s">
        <v>138</v>
      </c>
      <c r="T24" s="301" t="s">
        <v>139</v>
      </c>
      <c r="U24" s="301" t="s">
        <v>140</v>
      </c>
      <c r="V24" s="301" t="s">
        <v>89</v>
      </c>
      <c r="W24" s="301" t="s">
        <v>141</v>
      </c>
      <c r="X24" s="301" t="s">
        <v>142</v>
      </c>
      <c r="Y24" s="301" t="s">
        <v>143</v>
      </c>
      <c r="Z24" s="301" t="s">
        <v>144</v>
      </c>
      <c r="AA24" s="301" t="s">
        <v>145</v>
      </c>
      <c r="AB24" s="301" t="s">
        <v>146</v>
      </c>
      <c r="AC24" s="301" t="s">
        <v>147</v>
      </c>
      <c r="AE24" s="301" t="s">
        <v>137</v>
      </c>
      <c r="AF24" s="301" t="s">
        <v>138</v>
      </c>
      <c r="AG24" s="301" t="s">
        <v>139</v>
      </c>
      <c r="AH24" s="301" t="s">
        <v>140</v>
      </c>
      <c r="AI24" s="301" t="s">
        <v>89</v>
      </c>
      <c r="AJ24" s="301" t="s">
        <v>141</v>
      </c>
      <c r="AK24" s="301" t="s">
        <v>142</v>
      </c>
      <c r="AL24" s="301" t="s">
        <v>143</v>
      </c>
      <c r="AM24" s="301" t="s">
        <v>144</v>
      </c>
      <c r="AN24" s="301" t="s">
        <v>145</v>
      </c>
      <c r="AO24" s="301" t="s">
        <v>146</v>
      </c>
      <c r="AP24" s="301" t="s">
        <v>147</v>
      </c>
      <c r="AR24" s="301" t="s">
        <v>137</v>
      </c>
      <c r="AS24" s="301" t="s">
        <v>138</v>
      </c>
      <c r="AT24" s="301" t="s">
        <v>139</v>
      </c>
      <c r="AU24" s="301" t="s">
        <v>140</v>
      </c>
      <c r="AV24" s="301" t="s">
        <v>89</v>
      </c>
      <c r="AW24" s="301" t="s">
        <v>141</v>
      </c>
      <c r="AX24" s="301" t="s">
        <v>142</v>
      </c>
      <c r="AY24" s="301" t="s">
        <v>143</v>
      </c>
      <c r="AZ24" s="301" t="s">
        <v>144</v>
      </c>
      <c r="BA24" s="301" t="s">
        <v>145</v>
      </c>
      <c r="BB24" s="301" t="s">
        <v>146</v>
      </c>
      <c r="BC24" s="301" t="s">
        <v>147</v>
      </c>
      <c r="BE24" s="301" t="s">
        <v>137</v>
      </c>
      <c r="BF24" s="301" t="s">
        <v>138</v>
      </c>
      <c r="BG24" s="301" t="s">
        <v>139</v>
      </c>
      <c r="BH24" s="301" t="s">
        <v>140</v>
      </c>
      <c r="BI24" s="301" t="s">
        <v>89</v>
      </c>
      <c r="BJ24" s="301" t="s">
        <v>141</v>
      </c>
      <c r="BK24" s="301" t="s">
        <v>142</v>
      </c>
      <c r="BL24" s="301" t="s">
        <v>143</v>
      </c>
      <c r="BM24" s="301" t="s">
        <v>144</v>
      </c>
      <c r="BN24" s="301" t="s">
        <v>145</v>
      </c>
      <c r="BO24" s="301" t="s">
        <v>146</v>
      </c>
      <c r="BP24" s="301" t="s">
        <v>147</v>
      </c>
      <c r="BR24" s="301" t="s">
        <v>137</v>
      </c>
      <c r="BS24" s="301" t="s">
        <v>138</v>
      </c>
      <c r="BT24" s="301" t="s">
        <v>139</v>
      </c>
      <c r="BU24" s="301" t="s">
        <v>140</v>
      </c>
      <c r="BV24" s="301" t="s">
        <v>89</v>
      </c>
      <c r="BW24" s="301" t="s">
        <v>141</v>
      </c>
      <c r="BX24" s="301" t="s">
        <v>142</v>
      </c>
      <c r="BY24" s="301" t="s">
        <v>143</v>
      </c>
      <c r="BZ24" s="301" t="s">
        <v>144</v>
      </c>
      <c r="CA24" s="301" t="s">
        <v>145</v>
      </c>
      <c r="CB24" s="301" t="s">
        <v>146</v>
      </c>
      <c r="CC24" s="301" t="s">
        <v>147</v>
      </c>
      <c r="CE24" s="301" t="s">
        <v>137</v>
      </c>
      <c r="CF24" s="301" t="s">
        <v>138</v>
      </c>
      <c r="CG24" s="301" t="s">
        <v>139</v>
      </c>
      <c r="CH24" s="301" t="s">
        <v>140</v>
      </c>
      <c r="CI24" s="301" t="s">
        <v>89</v>
      </c>
      <c r="CJ24" s="301" t="s">
        <v>141</v>
      </c>
      <c r="CK24" s="301" t="s">
        <v>142</v>
      </c>
      <c r="CL24" s="301" t="s">
        <v>143</v>
      </c>
      <c r="CM24" s="301" t="s">
        <v>144</v>
      </c>
      <c r="CN24" s="301" t="s">
        <v>145</v>
      </c>
      <c r="CO24" s="301" t="s">
        <v>146</v>
      </c>
      <c r="CP24" s="301" t="s">
        <v>147</v>
      </c>
      <c r="CR24" s="301" t="s">
        <v>137</v>
      </c>
      <c r="CS24" s="301" t="s">
        <v>138</v>
      </c>
      <c r="CT24" s="301" t="s">
        <v>139</v>
      </c>
      <c r="CU24" s="301" t="s">
        <v>140</v>
      </c>
      <c r="CV24" s="301" t="s">
        <v>89</v>
      </c>
      <c r="CW24" s="301" t="s">
        <v>141</v>
      </c>
      <c r="CX24" s="301" t="s">
        <v>142</v>
      </c>
      <c r="CY24" s="301" t="s">
        <v>143</v>
      </c>
      <c r="CZ24" s="301" t="s">
        <v>144</v>
      </c>
      <c r="DA24" s="301" t="s">
        <v>145</v>
      </c>
      <c r="DB24" s="301" t="s">
        <v>146</v>
      </c>
      <c r="DC24" s="301" t="s">
        <v>147</v>
      </c>
      <c r="DE24" s="301" t="s">
        <v>137</v>
      </c>
      <c r="DF24" s="301" t="s">
        <v>138</v>
      </c>
      <c r="DG24" s="301" t="s">
        <v>139</v>
      </c>
      <c r="DH24" s="301" t="s">
        <v>140</v>
      </c>
      <c r="DI24" s="301" t="s">
        <v>89</v>
      </c>
      <c r="DJ24" s="301" t="s">
        <v>141</v>
      </c>
      <c r="DK24" s="301" t="s">
        <v>142</v>
      </c>
      <c r="DL24" s="301" t="s">
        <v>143</v>
      </c>
      <c r="DM24" s="301" t="s">
        <v>144</v>
      </c>
      <c r="DN24" s="301" t="s">
        <v>145</v>
      </c>
      <c r="DO24" s="301" t="s">
        <v>146</v>
      </c>
      <c r="DP24" s="301" t="s">
        <v>147</v>
      </c>
      <c r="DR24" s="301" t="s">
        <v>137</v>
      </c>
      <c r="DS24" s="301" t="s">
        <v>138</v>
      </c>
      <c r="DT24" s="301" t="s">
        <v>139</v>
      </c>
      <c r="DU24" s="301" t="s">
        <v>140</v>
      </c>
      <c r="DV24" s="301" t="s">
        <v>89</v>
      </c>
      <c r="DW24" s="301" t="s">
        <v>141</v>
      </c>
      <c r="DX24" s="301" t="s">
        <v>142</v>
      </c>
      <c r="DY24" s="301" t="s">
        <v>143</v>
      </c>
      <c r="DZ24" s="301" t="s">
        <v>144</v>
      </c>
      <c r="EA24" s="301" t="s">
        <v>145</v>
      </c>
      <c r="EB24" s="301" t="s">
        <v>146</v>
      </c>
      <c r="EC24" s="301" t="s">
        <v>147</v>
      </c>
    </row>
    <row r="25" spans="1:135" x14ac:dyDescent="0.2">
      <c r="A25" s="126" t="s">
        <v>513</v>
      </c>
      <c r="B25" s="310">
        <v>364</v>
      </c>
      <c r="D25" s="311">
        <v>89916.93</v>
      </c>
      <c r="E25" s="312">
        <v>89916.93</v>
      </c>
      <c r="F25" s="312">
        <v>89916.93</v>
      </c>
      <c r="G25" s="312">
        <v>89916.93</v>
      </c>
      <c r="H25" s="312">
        <v>89916.93</v>
      </c>
      <c r="I25" s="312">
        <v>89916.93</v>
      </c>
      <c r="J25" s="312">
        <v>89916.93</v>
      </c>
      <c r="K25" s="312">
        <v>89916.93</v>
      </c>
      <c r="L25" s="312">
        <v>89916.93</v>
      </c>
      <c r="M25" s="312">
        <v>89916.93</v>
      </c>
      <c r="N25" s="312">
        <v>89916.93</v>
      </c>
      <c r="O25" s="312">
        <v>89916.93</v>
      </c>
      <c r="P25" s="312">
        <v>89916.93</v>
      </c>
      <c r="R25" s="2">
        <v>89916.93</v>
      </c>
      <c r="S25" s="2">
        <v>89916.93</v>
      </c>
      <c r="T25" s="2">
        <v>89916.93</v>
      </c>
      <c r="U25" s="2">
        <v>89916.93</v>
      </c>
      <c r="V25" s="2">
        <v>89916.93</v>
      </c>
      <c r="W25" s="2">
        <v>93774.069999999992</v>
      </c>
      <c r="X25" s="2">
        <v>97631.209999999992</v>
      </c>
      <c r="Y25" s="2">
        <v>101488.34999999999</v>
      </c>
      <c r="Z25" s="2">
        <v>105345.48999999999</v>
      </c>
      <c r="AA25" s="2">
        <v>109202.62999999999</v>
      </c>
      <c r="AB25" s="2">
        <v>113059.76999999999</v>
      </c>
      <c r="AC25" s="2">
        <v>116916.90999999999</v>
      </c>
      <c r="AE25" s="2">
        <f>AC25+0</f>
        <v>116916.90999999999</v>
      </c>
      <c r="AF25" s="2">
        <f>AE25</f>
        <v>116916.90999999999</v>
      </c>
      <c r="AG25" s="2">
        <f t="shared" ref="AG25:AP25" si="315">AF25</f>
        <v>116916.90999999999</v>
      </c>
      <c r="AH25" s="2">
        <f t="shared" si="315"/>
        <v>116916.90999999999</v>
      </c>
      <c r="AI25" s="2">
        <f t="shared" si="315"/>
        <v>116916.90999999999</v>
      </c>
      <c r="AJ25" s="2">
        <f t="shared" si="315"/>
        <v>116916.90999999999</v>
      </c>
      <c r="AK25" s="2">
        <f t="shared" si="315"/>
        <v>116916.90999999999</v>
      </c>
      <c r="AL25" s="2">
        <f t="shared" si="315"/>
        <v>116916.90999999999</v>
      </c>
      <c r="AM25" s="2">
        <f t="shared" si="315"/>
        <v>116916.90999999999</v>
      </c>
      <c r="AN25" s="2">
        <f t="shared" si="315"/>
        <v>116916.90999999999</v>
      </c>
      <c r="AO25" s="2">
        <f t="shared" si="315"/>
        <v>116916.90999999999</v>
      </c>
      <c r="AP25" s="2">
        <f t="shared" si="315"/>
        <v>116916.90999999999</v>
      </c>
      <c r="AR25" s="2">
        <f>AP25+0</f>
        <v>116916.90999999999</v>
      </c>
      <c r="AS25" s="2">
        <f>AR25</f>
        <v>116916.90999999999</v>
      </c>
      <c r="AT25" s="2">
        <f t="shared" ref="AT25:BC25" si="316">AS25</f>
        <v>116916.90999999999</v>
      </c>
      <c r="AU25" s="2">
        <f t="shared" si="316"/>
        <v>116916.90999999999</v>
      </c>
      <c r="AV25" s="2">
        <f t="shared" si="316"/>
        <v>116916.90999999999</v>
      </c>
      <c r="AW25" s="2">
        <f t="shared" si="316"/>
        <v>116916.90999999999</v>
      </c>
      <c r="AX25" s="2">
        <f t="shared" si="316"/>
        <v>116916.90999999999</v>
      </c>
      <c r="AY25" s="2">
        <f t="shared" si="316"/>
        <v>116916.90999999999</v>
      </c>
      <c r="AZ25" s="2">
        <f t="shared" si="316"/>
        <v>116916.90999999999</v>
      </c>
      <c r="BA25" s="2">
        <f t="shared" si="316"/>
        <v>116916.90999999999</v>
      </c>
      <c r="BB25" s="2">
        <f t="shared" si="316"/>
        <v>116916.90999999999</v>
      </c>
      <c r="BC25" s="2">
        <f t="shared" si="316"/>
        <v>116916.90999999999</v>
      </c>
      <c r="BE25" s="2">
        <f>BC25+0</f>
        <v>116916.90999999999</v>
      </c>
      <c r="BF25" s="2">
        <f>BE25</f>
        <v>116916.90999999999</v>
      </c>
      <c r="BG25" s="2">
        <f t="shared" ref="BG25:BP25" si="317">BF25</f>
        <v>116916.90999999999</v>
      </c>
      <c r="BH25" s="2">
        <f t="shared" si="317"/>
        <v>116916.90999999999</v>
      </c>
      <c r="BI25" s="2">
        <f t="shared" si="317"/>
        <v>116916.90999999999</v>
      </c>
      <c r="BJ25" s="2">
        <f t="shared" si="317"/>
        <v>116916.90999999999</v>
      </c>
      <c r="BK25" s="2">
        <f t="shared" si="317"/>
        <v>116916.90999999999</v>
      </c>
      <c r="BL25" s="2">
        <f t="shared" si="317"/>
        <v>116916.90999999999</v>
      </c>
      <c r="BM25" s="2">
        <f t="shared" si="317"/>
        <v>116916.90999999999</v>
      </c>
      <c r="BN25" s="2">
        <f t="shared" si="317"/>
        <v>116916.90999999999</v>
      </c>
      <c r="BO25" s="2">
        <f t="shared" si="317"/>
        <v>116916.90999999999</v>
      </c>
      <c r="BP25" s="2">
        <f t="shared" si="317"/>
        <v>116916.90999999999</v>
      </c>
      <c r="BR25" s="2">
        <f>BP25+0</f>
        <v>116916.90999999999</v>
      </c>
      <c r="BS25" s="2">
        <f>BR25</f>
        <v>116916.90999999999</v>
      </c>
      <c r="BT25" s="2">
        <f t="shared" ref="BT25:CC25" si="318">BS25</f>
        <v>116916.90999999999</v>
      </c>
      <c r="BU25" s="2">
        <f t="shared" si="318"/>
        <v>116916.90999999999</v>
      </c>
      <c r="BV25" s="2">
        <f t="shared" si="318"/>
        <v>116916.90999999999</v>
      </c>
      <c r="BW25" s="2">
        <f t="shared" si="318"/>
        <v>116916.90999999999</v>
      </c>
      <c r="BX25" s="2">
        <f t="shared" si="318"/>
        <v>116916.90999999999</v>
      </c>
      <c r="BY25" s="2">
        <f t="shared" si="318"/>
        <v>116916.90999999999</v>
      </c>
      <c r="BZ25" s="2">
        <f t="shared" si="318"/>
        <v>116916.90999999999</v>
      </c>
      <c r="CA25" s="2">
        <f t="shared" si="318"/>
        <v>116916.90999999999</v>
      </c>
      <c r="CB25" s="2">
        <f t="shared" si="318"/>
        <v>116916.90999999999</v>
      </c>
      <c r="CC25" s="2">
        <f t="shared" si="318"/>
        <v>116916.90999999999</v>
      </c>
      <c r="CE25" s="2">
        <f>CC25+0</f>
        <v>116916.90999999999</v>
      </c>
      <c r="CF25" s="2">
        <f>CE25</f>
        <v>116916.90999999999</v>
      </c>
      <c r="CG25" s="2">
        <f t="shared" ref="CG25:CP25" si="319">CF25</f>
        <v>116916.90999999999</v>
      </c>
      <c r="CH25" s="2">
        <f t="shared" si="319"/>
        <v>116916.90999999999</v>
      </c>
      <c r="CI25" s="2">
        <f t="shared" si="319"/>
        <v>116916.90999999999</v>
      </c>
      <c r="CJ25" s="2">
        <f t="shared" si="319"/>
        <v>116916.90999999999</v>
      </c>
      <c r="CK25" s="2">
        <f t="shared" si="319"/>
        <v>116916.90999999999</v>
      </c>
      <c r="CL25" s="2">
        <f t="shared" si="319"/>
        <v>116916.90999999999</v>
      </c>
      <c r="CM25" s="2">
        <f t="shared" si="319"/>
        <v>116916.90999999999</v>
      </c>
      <c r="CN25" s="2">
        <f t="shared" si="319"/>
        <v>116916.90999999999</v>
      </c>
      <c r="CO25" s="2">
        <f t="shared" si="319"/>
        <v>116916.90999999999</v>
      </c>
      <c r="CP25" s="2">
        <f t="shared" si="319"/>
        <v>116916.90999999999</v>
      </c>
      <c r="CR25" s="2">
        <f>CP25+0</f>
        <v>116916.90999999999</v>
      </c>
      <c r="CS25" s="2">
        <f>CR25</f>
        <v>116916.90999999999</v>
      </c>
      <c r="CT25" s="2">
        <f t="shared" ref="CT25:DC25" si="320">CS25</f>
        <v>116916.90999999999</v>
      </c>
      <c r="CU25" s="2">
        <f t="shared" si="320"/>
        <v>116916.90999999999</v>
      </c>
      <c r="CV25" s="2">
        <f t="shared" si="320"/>
        <v>116916.90999999999</v>
      </c>
      <c r="CW25" s="2">
        <f t="shared" si="320"/>
        <v>116916.90999999999</v>
      </c>
      <c r="CX25" s="2">
        <f t="shared" si="320"/>
        <v>116916.90999999999</v>
      </c>
      <c r="CY25" s="2">
        <f t="shared" si="320"/>
        <v>116916.90999999999</v>
      </c>
      <c r="CZ25" s="2">
        <f t="shared" si="320"/>
        <v>116916.90999999999</v>
      </c>
      <c r="DA25" s="2">
        <f t="shared" si="320"/>
        <v>116916.90999999999</v>
      </c>
      <c r="DB25" s="2">
        <f t="shared" si="320"/>
        <v>116916.90999999999</v>
      </c>
      <c r="DC25" s="2">
        <f t="shared" si="320"/>
        <v>116916.90999999999</v>
      </c>
      <c r="DE25" s="2">
        <f>DC25+0</f>
        <v>116916.90999999999</v>
      </c>
      <c r="DF25" s="2">
        <f>DE25</f>
        <v>116916.90999999999</v>
      </c>
      <c r="DG25" s="2">
        <f t="shared" ref="DG25:DP25" si="321">DF25</f>
        <v>116916.90999999999</v>
      </c>
      <c r="DH25" s="2">
        <f t="shared" si="321"/>
        <v>116916.90999999999</v>
      </c>
      <c r="DI25" s="2">
        <f t="shared" si="321"/>
        <v>116916.90999999999</v>
      </c>
      <c r="DJ25" s="2">
        <f t="shared" si="321"/>
        <v>116916.90999999999</v>
      </c>
      <c r="DK25" s="2">
        <f t="shared" si="321"/>
        <v>116916.90999999999</v>
      </c>
      <c r="DL25" s="2">
        <f t="shared" si="321"/>
        <v>116916.90999999999</v>
      </c>
      <c r="DM25" s="2">
        <f t="shared" si="321"/>
        <v>116916.90999999999</v>
      </c>
      <c r="DN25" s="2">
        <f t="shared" si="321"/>
        <v>116916.90999999999</v>
      </c>
      <c r="DO25" s="2">
        <f t="shared" si="321"/>
        <v>116916.90999999999</v>
      </c>
      <c r="DP25" s="2">
        <f t="shared" si="321"/>
        <v>116916.90999999999</v>
      </c>
      <c r="DR25" s="2">
        <f>DP25+0</f>
        <v>116916.90999999999</v>
      </c>
      <c r="DS25" s="2">
        <f>DR25</f>
        <v>116916.90999999999</v>
      </c>
      <c r="DT25" s="2">
        <f t="shared" ref="DT25:EC25" si="322">DS25</f>
        <v>116916.90999999999</v>
      </c>
      <c r="DU25" s="2">
        <f t="shared" si="322"/>
        <v>116916.90999999999</v>
      </c>
      <c r="DV25" s="2">
        <f t="shared" si="322"/>
        <v>116916.90999999999</v>
      </c>
      <c r="DW25" s="2">
        <f t="shared" si="322"/>
        <v>116916.90999999999</v>
      </c>
      <c r="DX25" s="2">
        <f t="shared" si="322"/>
        <v>116916.90999999999</v>
      </c>
      <c r="DY25" s="2">
        <f t="shared" si="322"/>
        <v>116916.90999999999</v>
      </c>
      <c r="DZ25" s="2">
        <f t="shared" si="322"/>
        <v>116916.90999999999</v>
      </c>
      <c r="EA25" s="2">
        <f t="shared" si="322"/>
        <v>116916.90999999999</v>
      </c>
      <c r="EB25" s="2">
        <f t="shared" si="322"/>
        <v>116916.90999999999</v>
      </c>
      <c r="EC25" s="2">
        <f t="shared" si="322"/>
        <v>116916.90999999999</v>
      </c>
    </row>
    <row r="26" spans="1:135" x14ac:dyDescent="0.2">
      <c r="A26" s="126" t="s">
        <v>513</v>
      </c>
      <c r="B26" s="310">
        <v>365</v>
      </c>
      <c r="D26" s="311">
        <v>14800.77</v>
      </c>
      <c r="E26" s="312">
        <v>14800.77</v>
      </c>
      <c r="F26" s="312">
        <v>14800.77</v>
      </c>
      <c r="G26" s="312">
        <v>14800.77</v>
      </c>
      <c r="H26" s="312">
        <v>14800.77</v>
      </c>
      <c r="I26" s="312">
        <v>14800.77</v>
      </c>
      <c r="J26" s="312">
        <v>14800.77</v>
      </c>
      <c r="K26" s="312">
        <v>14800.77</v>
      </c>
      <c r="L26" s="312">
        <v>14800.77</v>
      </c>
      <c r="M26" s="312">
        <v>14800.77</v>
      </c>
      <c r="N26" s="312">
        <v>14800.77</v>
      </c>
      <c r="O26" s="312">
        <v>14800.77</v>
      </c>
      <c r="P26" s="312">
        <v>14800.77</v>
      </c>
      <c r="R26" s="2">
        <v>14800.77</v>
      </c>
      <c r="S26" s="2">
        <v>14800.77</v>
      </c>
      <c r="T26" s="2">
        <v>14800.77</v>
      </c>
      <c r="U26" s="2">
        <v>14800.77</v>
      </c>
      <c r="V26" s="2">
        <v>14800.77</v>
      </c>
      <c r="W26" s="2">
        <v>14800.77</v>
      </c>
      <c r="X26" s="2">
        <v>14800.77</v>
      </c>
      <c r="Y26" s="2">
        <v>14800.77</v>
      </c>
      <c r="Z26" s="2">
        <v>14800.77</v>
      </c>
      <c r="AA26" s="2">
        <v>14800.77</v>
      </c>
      <c r="AB26" s="2">
        <v>14800.77</v>
      </c>
      <c r="AC26" s="2">
        <v>14800.77</v>
      </c>
      <c r="AE26" s="2">
        <f t="shared" ref="AE26:AE34" si="323">AC26+0</f>
        <v>14800.77</v>
      </c>
      <c r="AF26" s="2">
        <f t="shared" ref="AF26:AP27" si="324">AE26</f>
        <v>14800.77</v>
      </c>
      <c r="AG26" s="2">
        <f t="shared" si="324"/>
        <v>14800.77</v>
      </c>
      <c r="AH26" s="2">
        <f t="shared" si="324"/>
        <v>14800.77</v>
      </c>
      <c r="AI26" s="2">
        <f t="shared" si="324"/>
        <v>14800.77</v>
      </c>
      <c r="AJ26" s="2">
        <f t="shared" si="324"/>
        <v>14800.77</v>
      </c>
      <c r="AK26" s="2">
        <f t="shared" si="324"/>
        <v>14800.77</v>
      </c>
      <c r="AL26" s="2">
        <f t="shared" si="324"/>
        <v>14800.77</v>
      </c>
      <c r="AM26" s="2">
        <f t="shared" si="324"/>
        <v>14800.77</v>
      </c>
      <c r="AN26" s="2">
        <f t="shared" si="324"/>
        <v>14800.77</v>
      </c>
      <c r="AO26" s="2">
        <f t="shared" si="324"/>
        <v>14800.77</v>
      </c>
      <c r="AP26" s="2">
        <f t="shared" si="324"/>
        <v>14800.77</v>
      </c>
      <c r="AR26" s="2">
        <f t="shared" ref="AR26:AR27" si="325">AP26+0</f>
        <v>14800.77</v>
      </c>
      <c r="AS26" s="2">
        <f t="shared" ref="AS26:BC26" si="326">AR26</f>
        <v>14800.77</v>
      </c>
      <c r="AT26" s="2">
        <f t="shared" si="326"/>
        <v>14800.77</v>
      </c>
      <c r="AU26" s="2">
        <f t="shared" si="326"/>
        <v>14800.77</v>
      </c>
      <c r="AV26" s="2">
        <f t="shared" si="326"/>
        <v>14800.77</v>
      </c>
      <c r="AW26" s="2">
        <f t="shared" si="326"/>
        <v>14800.77</v>
      </c>
      <c r="AX26" s="2">
        <f t="shared" si="326"/>
        <v>14800.77</v>
      </c>
      <c r="AY26" s="2">
        <f t="shared" si="326"/>
        <v>14800.77</v>
      </c>
      <c r="AZ26" s="2">
        <f t="shared" si="326"/>
        <v>14800.77</v>
      </c>
      <c r="BA26" s="2">
        <f t="shared" si="326"/>
        <v>14800.77</v>
      </c>
      <c r="BB26" s="2">
        <f t="shared" si="326"/>
        <v>14800.77</v>
      </c>
      <c r="BC26" s="2">
        <f t="shared" si="326"/>
        <v>14800.77</v>
      </c>
      <c r="BE26" s="2">
        <f t="shared" ref="BE26:BE27" si="327">BC26+0</f>
        <v>14800.77</v>
      </c>
      <c r="BF26" s="2">
        <f t="shared" ref="BF26:BP26" si="328">BE26</f>
        <v>14800.77</v>
      </c>
      <c r="BG26" s="2">
        <f t="shared" si="328"/>
        <v>14800.77</v>
      </c>
      <c r="BH26" s="2">
        <f t="shared" si="328"/>
        <v>14800.77</v>
      </c>
      <c r="BI26" s="2">
        <f t="shared" si="328"/>
        <v>14800.77</v>
      </c>
      <c r="BJ26" s="2">
        <f t="shared" si="328"/>
        <v>14800.77</v>
      </c>
      <c r="BK26" s="2">
        <f t="shared" si="328"/>
        <v>14800.77</v>
      </c>
      <c r="BL26" s="2">
        <f t="shared" si="328"/>
        <v>14800.77</v>
      </c>
      <c r="BM26" s="2">
        <f t="shared" si="328"/>
        <v>14800.77</v>
      </c>
      <c r="BN26" s="2">
        <f t="shared" si="328"/>
        <v>14800.77</v>
      </c>
      <c r="BO26" s="2">
        <f t="shared" si="328"/>
        <v>14800.77</v>
      </c>
      <c r="BP26" s="2">
        <f t="shared" si="328"/>
        <v>14800.77</v>
      </c>
      <c r="BR26" s="2">
        <f t="shared" ref="BR26:BR27" si="329">BP26+0</f>
        <v>14800.77</v>
      </c>
      <c r="BS26" s="2">
        <f t="shared" ref="BS26:CC26" si="330">BR26</f>
        <v>14800.77</v>
      </c>
      <c r="BT26" s="2">
        <f t="shared" si="330"/>
        <v>14800.77</v>
      </c>
      <c r="BU26" s="2">
        <f t="shared" si="330"/>
        <v>14800.77</v>
      </c>
      <c r="BV26" s="2">
        <f t="shared" si="330"/>
        <v>14800.77</v>
      </c>
      <c r="BW26" s="2">
        <f t="shared" si="330"/>
        <v>14800.77</v>
      </c>
      <c r="BX26" s="2">
        <f t="shared" si="330"/>
        <v>14800.77</v>
      </c>
      <c r="BY26" s="2">
        <f t="shared" si="330"/>
        <v>14800.77</v>
      </c>
      <c r="BZ26" s="2">
        <f t="shared" si="330"/>
        <v>14800.77</v>
      </c>
      <c r="CA26" s="2">
        <f t="shared" si="330"/>
        <v>14800.77</v>
      </c>
      <c r="CB26" s="2">
        <f t="shared" si="330"/>
        <v>14800.77</v>
      </c>
      <c r="CC26" s="2">
        <f t="shared" si="330"/>
        <v>14800.77</v>
      </c>
      <c r="CE26" s="2">
        <f t="shared" ref="CE26:CE27" si="331">CC26+0</f>
        <v>14800.77</v>
      </c>
      <c r="CF26" s="2">
        <f t="shared" ref="CF26:CP26" si="332">CE26</f>
        <v>14800.77</v>
      </c>
      <c r="CG26" s="2">
        <f t="shared" si="332"/>
        <v>14800.77</v>
      </c>
      <c r="CH26" s="2">
        <f t="shared" si="332"/>
        <v>14800.77</v>
      </c>
      <c r="CI26" s="2">
        <f t="shared" si="332"/>
        <v>14800.77</v>
      </c>
      <c r="CJ26" s="2">
        <f t="shared" si="332"/>
        <v>14800.77</v>
      </c>
      <c r="CK26" s="2">
        <f t="shared" si="332"/>
        <v>14800.77</v>
      </c>
      <c r="CL26" s="2">
        <f t="shared" si="332"/>
        <v>14800.77</v>
      </c>
      <c r="CM26" s="2">
        <f t="shared" si="332"/>
        <v>14800.77</v>
      </c>
      <c r="CN26" s="2">
        <f t="shared" si="332"/>
        <v>14800.77</v>
      </c>
      <c r="CO26" s="2">
        <f t="shared" si="332"/>
        <v>14800.77</v>
      </c>
      <c r="CP26" s="2">
        <f t="shared" si="332"/>
        <v>14800.77</v>
      </c>
      <c r="CR26" s="2">
        <f t="shared" ref="CR26:CR27" si="333">CP26+0</f>
        <v>14800.77</v>
      </c>
      <c r="CS26" s="2">
        <f t="shared" ref="CS26:DC26" si="334">CR26</f>
        <v>14800.77</v>
      </c>
      <c r="CT26" s="2">
        <f t="shared" si="334"/>
        <v>14800.77</v>
      </c>
      <c r="CU26" s="2">
        <f t="shared" si="334"/>
        <v>14800.77</v>
      </c>
      <c r="CV26" s="2">
        <f t="shared" si="334"/>
        <v>14800.77</v>
      </c>
      <c r="CW26" s="2">
        <f t="shared" si="334"/>
        <v>14800.77</v>
      </c>
      <c r="CX26" s="2">
        <f t="shared" si="334"/>
        <v>14800.77</v>
      </c>
      <c r="CY26" s="2">
        <f t="shared" si="334"/>
        <v>14800.77</v>
      </c>
      <c r="CZ26" s="2">
        <f t="shared" si="334"/>
        <v>14800.77</v>
      </c>
      <c r="DA26" s="2">
        <f t="shared" si="334"/>
        <v>14800.77</v>
      </c>
      <c r="DB26" s="2">
        <f t="shared" si="334"/>
        <v>14800.77</v>
      </c>
      <c r="DC26" s="2">
        <f t="shared" si="334"/>
        <v>14800.77</v>
      </c>
      <c r="DE26" s="2">
        <f t="shared" ref="DE26:DE27" si="335">DC26+0</f>
        <v>14800.77</v>
      </c>
      <c r="DF26" s="2">
        <f t="shared" ref="DF26:DP26" si="336">DE26</f>
        <v>14800.77</v>
      </c>
      <c r="DG26" s="2">
        <f t="shared" si="336"/>
        <v>14800.77</v>
      </c>
      <c r="DH26" s="2">
        <f t="shared" si="336"/>
        <v>14800.77</v>
      </c>
      <c r="DI26" s="2">
        <f t="shared" si="336"/>
        <v>14800.77</v>
      </c>
      <c r="DJ26" s="2">
        <f t="shared" si="336"/>
        <v>14800.77</v>
      </c>
      <c r="DK26" s="2">
        <f t="shared" si="336"/>
        <v>14800.77</v>
      </c>
      <c r="DL26" s="2">
        <f t="shared" si="336"/>
        <v>14800.77</v>
      </c>
      <c r="DM26" s="2">
        <f t="shared" si="336"/>
        <v>14800.77</v>
      </c>
      <c r="DN26" s="2">
        <f t="shared" si="336"/>
        <v>14800.77</v>
      </c>
      <c r="DO26" s="2">
        <f t="shared" si="336"/>
        <v>14800.77</v>
      </c>
      <c r="DP26" s="2">
        <f t="shared" si="336"/>
        <v>14800.77</v>
      </c>
      <c r="DR26" s="2">
        <f t="shared" ref="DR26:DR27" si="337">DP26+0</f>
        <v>14800.77</v>
      </c>
      <c r="DS26" s="2">
        <f t="shared" ref="DS26:EC26" si="338">DR26</f>
        <v>14800.77</v>
      </c>
      <c r="DT26" s="2">
        <f t="shared" si="338"/>
        <v>14800.77</v>
      </c>
      <c r="DU26" s="2">
        <f t="shared" si="338"/>
        <v>14800.77</v>
      </c>
      <c r="DV26" s="2">
        <f t="shared" si="338"/>
        <v>14800.77</v>
      </c>
      <c r="DW26" s="2">
        <f t="shared" si="338"/>
        <v>14800.77</v>
      </c>
      <c r="DX26" s="2">
        <f t="shared" si="338"/>
        <v>14800.77</v>
      </c>
      <c r="DY26" s="2">
        <f t="shared" si="338"/>
        <v>14800.77</v>
      </c>
      <c r="DZ26" s="2">
        <f t="shared" si="338"/>
        <v>14800.77</v>
      </c>
      <c r="EA26" s="2">
        <f t="shared" si="338"/>
        <v>14800.77</v>
      </c>
      <c r="EB26" s="2">
        <f t="shared" si="338"/>
        <v>14800.77</v>
      </c>
      <c r="EC26" s="2">
        <f t="shared" si="338"/>
        <v>14800.77</v>
      </c>
    </row>
    <row r="27" spans="1:135" x14ac:dyDescent="0.2">
      <c r="A27" s="126" t="s">
        <v>513</v>
      </c>
      <c r="B27" s="310">
        <v>366</v>
      </c>
      <c r="D27" s="311">
        <v>627818.73</v>
      </c>
      <c r="E27" s="312">
        <v>635818.73</v>
      </c>
      <c r="F27" s="312">
        <v>635818.73</v>
      </c>
      <c r="G27" s="312">
        <v>635818.73</v>
      </c>
      <c r="H27" s="312">
        <v>635818.73</v>
      </c>
      <c r="I27" s="312">
        <v>635818.73</v>
      </c>
      <c r="J27" s="312">
        <v>717018.73</v>
      </c>
      <c r="K27" s="312">
        <v>792818.73</v>
      </c>
      <c r="L27" s="312">
        <v>792818.73</v>
      </c>
      <c r="M27" s="312">
        <v>792818.73</v>
      </c>
      <c r="N27" s="312">
        <v>792818.73</v>
      </c>
      <c r="O27" s="312">
        <v>792818.73</v>
      </c>
      <c r="P27" s="312">
        <v>792818.73</v>
      </c>
      <c r="R27" s="2">
        <v>792818.73</v>
      </c>
      <c r="S27" s="2">
        <v>792818.73</v>
      </c>
      <c r="T27" s="2">
        <v>792818.73</v>
      </c>
      <c r="U27" s="2">
        <v>792818.73</v>
      </c>
      <c r="V27" s="2">
        <v>792818.73</v>
      </c>
      <c r="W27" s="2">
        <v>792818.73</v>
      </c>
      <c r="X27" s="2">
        <v>792818.73</v>
      </c>
      <c r="Y27" s="2">
        <v>792818.73</v>
      </c>
      <c r="Z27" s="2">
        <v>792818.73</v>
      </c>
      <c r="AA27" s="2">
        <v>792818.73</v>
      </c>
      <c r="AB27" s="2">
        <v>792818.73</v>
      </c>
      <c r="AC27" s="2">
        <v>792818.73</v>
      </c>
      <c r="AE27" s="2">
        <f t="shared" si="323"/>
        <v>792818.73</v>
      </c>
      <c r="AF27" s="2">
        <f t="shared" si="324"/>
        <v>792818.73</v>
      </c>
      <c r="AG27" s="2">
        <f t="shared" si="324"/>
        <v>792818.73</v>
      </c>
      <c r="AH27" s="2">
        <f t="shared" si="324"/>
        <v>792818.73</v>
      </c>
      <c r="AI27" s="2">
        <f t="shared" si="324"/>
        <v>792818.73</v>
      </c>
      <c r="AJ27" s="2">
        <f t="shared" si="324"/>
        <v>792818.73</v>
      </c>
      <c r="AK27" s="2">
        <f t="shared" si="324"/>
        <v>792818.73</v>
      </c>
      <c r="AL27" s="2">
        <f t="shared" si="324"/>
        <v>792818.73</v>
      </c>
      <c r="AM27" s="2">
        <f t="shared" si="324"/>
        <v>792818.73</v>
      </c>
      <c r="AN27" s="2">
        <f t="shared" si="324"/>
        <v>792818.73</v>
      </c>
      <c r="AO27" s="2">
        <f t="shared" si="324"/>
        <v>792818.73</v>
      </c>
      <c r="AP27" s="2">
        <f t="shared" si="324"/>
        <v>792818.73</v>
      </c>
      <c r="AR27" s="2">
        <f t="shared" si="325"/>
        <v>792818.73</v>
      </c>
      <c r="AS27" s="2">
        <f t="shared" ref="AS27:BC27" si="339">AR27</f>
        <v>792818.73</v>
      </c>
      <c r="AT27" s="2">
        <f t="shared" si="339"/>
        <v>792818.73</v>
      </c>
      <c r="AU27" s="2">
        <f t="shared" si="339"/>
        <v>792818.73</v>
      </c>
      <c r="AV27" s="2">
        <f t="shared" si="339"/>
        <v>792818.73</v>
      </c>
      <c r="AW27" s="2">
        <f t="shared" si="339"/>
        <v>792818.73</v>
      </c>
      <c r="AX27" s="2">
        <f t="shared" si="339"/>
        <v>792818.73</v>
      </c>
      <c r="AY27" s="2">
        <f t="shared" si="339"/>
        <v>792818.73</v>
      </c>
      <c r="AZ27" s="2">
        <f t="shared" si="339"/>
        <v>792818.73</v>
      </c>
      <c r="BA27" s="2">
        <f t="shared" si="339"/>
        <v>792818.73</v>
      </c>
      <c r="BB27" s="2">
        <f t="shared" si="339"/>
        <v>792818.73</v>
      </c>
      <c r="BC27" s="2">
        <f t="shared" si="339"/>
        <v>792818.73</v>
      </c>
      <c r="BE27" s="2">
        <f t="shared" si="327"/>
        <v>792818.73</v>
      </c>
      <c r="BF27" s="2">
        <f t="shared" ref="BF27:BP27" si="340">BE27</f>
        <v>792818.73</v>
      </c>
      <c r="BG27" s="2">
        <f t="shared" si="340"/>
        <v>792818.73</v>
      </c>
      <c r="BH27" s="2">
        <f t="shared" si="340"/>
        <v>792818.73</v>
      </c>
      <c r="BI27" s="2">
        <f t="shared" si="340"/>
        <v>792818.73</v>
      </c>
      <c r="BJ27" s="2">
        <f t="shared" si="340"/>
        <v>792818.73</v>
      </c>
      <c r="BK27" s="2">
        <f t="shared" si="340"/>
        <v>792818.73</v>
      </c>
      <c r="BL27" s="2">
        <f t="shared" si="340"/>
        <v>792818.73</v>
      </c>
      <c r="BM27" s="2">
        <f t="shared" si="340"/>
        <v>792818.73</v>
      </c>
      <c r="BN27" s="2">
        <f t="shared" si="340"/>
        <v>792818.73</v>
      </c>
      <c r="BO27" s="2">
        <f t="shared" si="340"/>
        <v>792818.73</v>
      </c>
      <c r="BP27" s="2">
        <f t="shared" si="340"/>
        <v>792818.73</v>
      </c>
      <c r="BR27" s="2">
        <f t="shared" si="329"/>
        <v>792818.73</v>
      </c>
      <c r="BS27" s="2">
        <f t="shared" ref="BS27:CC27" si="341">BR27</f>
        <v>792818.73</v>
      </c>
      <c r="BT27" s="2">
        <f t="shared" si="341"/>
        <v>792818.73</v>
      </c>
      <c r="BU27" s="2">
        <f t="shared" si="341"/>
        <v>792818.73</v>
      </c>
      <c r="BV27" s="2">
        <f t="shared" si="341"/>
        <v>792818.73</v>
      </c>
      <c r="BW27" s="2">
        <f t="shared" si="341"/>
        <v>792818.73</v>
      </c>
      <c r="BX27" s="2">
        <f t="shared" si="341"/>
        <v>792818.73</v>
      </c>
      <c r="BY27" s="2">
        <f t="shared" si="341"/>
        <v>792818.73</v>
      </c>
      <c r="BZ27" s="2">
        <f t="shared" si="341"/>
        <v>792818.73</v>
      </c>
      <c r="CA27" s="2">
        <f t="shared" si="341"/>
        <v>792818.73</v>
      </c>
      <c r="CB27" s="2">
        <f t="shared" si="341"/>
        <v>792818.73</v>
      </c>
      <c r="CC27" s="2">
        <f t="shared" si="341"/>
        <v>792818.73</v>
      </c>
      <c r="CE27" s="2">
        <f t="shared" si="331"/>
        <v>792818.73</v>
      </c>
      <c r="CF27" s="2">
        <f t="shared" ref="CF27:CP27" si="342">CE27</f>
        <v>792818.73</v>
      </c>
      <c r="CG27" s="2">
        <f t="shared" si="342"/>
        <v>792818.73</v>
      </c>
      <c r="CH27" s="2">
        <f t="shared" si="342"/>
        <v>792818.73</v>
      </c>
      <c r="CI27" s="2">
        <f t="shared" si="342"/>
        <v>792818.73</v>
      </c>
      <c r="CJ27" s="2">
        <f t="shared" si="342"/>
        <v>792818.73</v>
      </c>
      <c r="CK27" s="2">
        <f t="shared" si="342"/>
        <v>792818.73</v>
      </c>
      <c r="CL27" s="2">
        <f t="shared" si="342"/>
        <v>792818.73</v>
      </c>
      <c r="CM27" s="2">
        <f t="shared" si="342"/>
        <v>792818.73</v>
      </c>
      <c r="CN27" s="2">
        <f t="shared" si="342"/>
        <v>792818.73</v>
      </c>
      <c r="CO27" s="2">
        <f t="shared" si="342"/>
        <v>792818.73</v>
      </c>
      <c r="CP27" s="2">
        <f t="shared" si="342"/>
        <v>792818.73</v>
      </c>
      <c r="CR27" s="2">
        <f t="shared" si="333"/>
        <v>792818.73</v>
      </c>
      <c r="CS27" s="2">
        <f t="shared" ref="CS27:DC27" si="343">CR27</f>
        <v>792818.73</v>
      </c>
      <c r="CT27" s="2">
        <f t="shared" si="343"/>
        <v>792818.73</v>
      </c>
      <c r="CU27" s="2">
        <f t="shared" si="343"/>
        <v>792818.73</v>
      </c>
      <c r="CV27" s="2">
        <f t="shared" si="343"/>
        <v>792818.73</v>
      </c>
      <c r="CW27" s="2">
        <f t="shared" si="343"/>
        <v>792818.73</v>
      </c>
      <c r="CX27" s="2">
        <f t="shared" si="343"/>
        <v>792818.73</v>
      </c>
      <c r="CY27" s="2">
        <f t="shared" si="343"/>
        <v>792818.73</v>
      </c>
      <c r="CZ27" s="2">
        <f t="shared" si="343"/>
        <v>792818.73</v>
      </c>
      <c r="DA27" s="2">
        <f t="shared" si="343"/>
        <v>792818.73</v>
      </c>
      <c r="DB27" s="2">
        <f t="shared" si="343"/>
        <v>792818.73</v>
      </c>
      <c r="DC27" s="2">
        <f t="shared" si="343"/>
        <v>792818.73</v>
      </c>
      <c r="DE27" s="2">
        <f t="shared" si="335"/>
        <v>792818.73</v>
      </c>
      <c r="DF27" s="2">
        <f t="shared" ref="DF27:DP27" si="344">DE27</f>
        <v>792818.73</v>
      </c>
      <c r="DG27" s="2">
        <f t="shared" si="344"/>
        <v>792818.73</v>
      </c>
      <c r="DH27" s="2">
        <f t="shared" si="344"/>
        <v>792818.73</v>
      </c>
      <c r="DI27" s="2">
        <f t="shared" si="344"/>
        <v>792818.73</v>
      </c>
      <c r="DJ27" s="2">
        <f t="shared" si="344"/>
        <v>792818.73</v>
      </c>
      <c r="DK27" s="2">
        <f t="shared" si="344"/>
        <v>792818.73</v>
      </c>
      <c r="DL27" s="2">
        <f t="shared" si="344"/>
        <v>792818.73</v>
      </c>
      <c r="DM27" s="2">
        <f t="shared" si="344"/>
        <v>792818.73</v>
      </c>
      <c r="DN27" s="2">
        <f t="shared" si="344"/>
        <v>792818.73</v>
      </c>
      <c r="DO27" s="2">
        <f t="shared" si="344"/>
        <v>792818.73</v>
      </c>
      <c r="DP27" s="2">
        <f t="shared" si="344"/>
        <v>792818.73</v>
      </c>
      <c r="DR27" s="2">
        <f t="shared" si="337"/>
        <v>792818.73</v>
      </c>
      <c r="DS27" s="2">
        <f t="shared" ref="DS27:EC27" si="345">DR27</f>
        <v>792818.73</v>
      </c>
      <c r="DT27" s="2">
        <f t="shared" si="345"/>
        <v>792818.73</v>
      </c>
      <c r="DU27" s="2">
        <f t="shared" si="345"/>
        <v>792818.73</v>
      </c>
      <c r="DV27" s="2">
        <f t="shared" si="345"/>
        <v>792818.73</v>
      </c>
      <c r="DW27" s="2">
        <f t="shared" si="345"/>
        <v>792818.73</v>
      </c>
      <c r="DX27" s="2">
        <f t="shared" si="345"/>
        <v>792818.73</v>
      </c>
      <c r="DY27" s="2">
        <f t="shared" si="345"/>
        <v>792818.73</v>
      </c>
      <c r="DZ27" s="2">
        <f t="shared" si="345"/>
        <v>792818.73</v>
      </c>
      <c r="EA27" s="2">
        <f t="shared" si="345"/>
        <v>792818.73</v>
      </c>
      <c r="EB27" s="2">
        <f t="shared" si="345"/>
        <v>792818.73</v>
      </c>
      <c r="EC27" s="2">
        <f t="shared" si="345"/>
        <v>792818.73</v>
      </c>
    </row>
    <row r="28" spans="1:135" x14ac:dyDescent="0.2">
      <c r="A28" s="126" t="s">
        <v>513</v>
      </c>
      <c r="B28" s="310">
        <v>367</v>
      </c>
      <c r="D28" s="311">
        <v>679893.71</v>
      </c>
      <c r="E28" s="312">
        <v>4322343.46</v>
      </c>
      <c r="F28" s="312">
        <v>6668988.2400000002</v>
      </c>
      <c r="G28" s="312">
        <v>11926286.030000001</v>
      </c>
      <c r="H28" s="312">
        <v>13143391.970000004</v>
      </c>
      <c r="I28" s="312">
        <v>14471273.210000003</v>
      </c>
      <c r="J28" s="312">
        <v>19394013.410000004</v>
      </c>
      <c r="K28" s="312">
        <v>22629704.40000001</v>
      </c>
      <c r="L28" s="312">
        <v>27765719.129999999</v>
      </c>
      <c r="M28" s="312">
        <v>35446797.029999994</v>
      </c>
      <c r="N28" s="312">
        <v>51858736.079999998</v>
      </c>
      <c r="O28" s="312">
        <v>56631005.140000001</v>
      </c>
      <c r="P28" s="312">
        <v>67076923.550000004</v>
      </c>
      <c r="R28" s="2">
        <v>88351526.379999921</v>
      </c>
      <c r="S28" s="2">
        <v>104292444.45999995</v>
      </c>
      <c r="T28" s="2">
        <v>115391486.17999992</v>
      </c>
      <c r="U28" s="2">
        <v>115701642.19999991</v>
      </c>
      <c r="V28" s="2">
        <v>117524692.76999992</v>
      </c>
      <c r="W28" s="2">
        <v>127329975.18999992</v>
      </c>
      <c r="X28" s="2">
        <v>130684714.75999993</v>
      </c>
      <c r="Y28" s="2">
        <v>145095029.72999993</v>
      </c>
      <c r="Z28" s="2">
        <v>157491472.88</v>
      </c>
      <c r="AA28" s="2">
        <v>160661283.52999997</v>
      </c>
      <c r="AB28" s="2">
        <v>166169660.69999993</v>
      </c>
      <c r="AC28" s="2">
        <v>168891747.61999992</v>
      </c>
      <c r="AE28" s="2">
        <f>AC28+AE14</f>
        <v>176071515.74739492</v>
      </c>
      <c r="AF28" s="2">
        <f>AE28+AF14</f>
        <v>183251283.87478992</v>
      </c>
      <c r="AG28" s="2">
        <f t="shared" ref="AG28:AP28" si="346">AF28+AG14</f>
        <v>190431052.00218493</v>
      </c>
      <c r="AH28" s="2">
        <f t="shared" si="346"/>
        <v>197610820.12957993</v>
      </c>
      <c r="AI28" s="2">
        <f t="shared" si="346"/>
        <v>204790588.25697494</v>
      </c>
      <c r="AJ28" s="2">
        <f t="shared" si="346"/>
        <v>211970356.38436994</v>
      </c>
      <c r="AK28" s="2">
        <f t="shared" si="346"/>
        <v>219150124.51176494</v>
      </c>
      <c r="AL28" s="2">
        <f t="shared" si="346"/>
        <v>226329892.63915995</v>
      </c>
      <c r="AM28" s="2">
        <f t="shared" si="346"/>
        <v>233509660.76655495</v>
      </c>
      <c r="AN28" s="2">
        <f t="shared" si="346"/>
        <v>240689428.89394996</v>
      </c>
      <c r="AO28" s="2">
        <f t="shared" si="346"/>
        <v>247869197.02134496</v>
      </c>
      <c r="AP28" s="2">
        <f t="shared" si="346"/>
        <v>255048965.14873996</v>
      </c>
      <c r="AR28" s="2">
        <f>AP28+AR14</f>
        <v>262228733.27613497</v>
      </c>
      <c r="AS28" s="2">
        <f>AR28+AS14</f>
        <v>269408501.40352994</v>
      </c>
      <c r="AT28" s="2">
        <f t="shared" ref="AT28:BC28" si="347">AS28+AT14</f>
        <v>278158501.40352994</v>
      </c>
      <c r="AU28" s="2">
        <f t="shared" si="347"/>
        <v>286908501.40352994</v>
      </c>
      <c r="AV28" s="2">
        <f t="shared" si="347"/>
        <v>295658501.40352994</v>
      </c>
      <c r="AW28" s="2">
        <f t="shared" si="347"/>
        <v>304408501.40352994</v>
      </c>
      <c r="AX28" s="2">
        <f t="shared" si="347"/>
        <v>313158501.40352994</v>
      </c>
      <c r="AY28" s="2">
        <f t="shared" si="347"/>
        <v>321908501.40352994</v>
      </c>
      <c r="AZ28" s="2">
        <f t="shared" si="347"/>
        <v>330658501.40352994</v>
      </c>
      <c r="BA28" s="2">
        <f t="shared" si="347"/>
        <v>339408501.40352994</v>
      </c>
      <c r="BB28" s="2">
        <f t="shared" si="347"/>
        <v>348158501.40352994</v>
      </c>
      <c r="BC28" s="2">
        <f t="shared" si="347"/>
        <v>356908501.40352994</v>
      </c>
      <c r="BE28" s="2">
        <f>BC28+BE14</f>
        <v>365658501.40352994</v>
      </c>
      <c r="BF28" s="2">
        <f>BE28+BF14</f>
        <v>374408501.40352994</v>
      </c>
      <c r="BG28" s="2">
        <f t="shared" ref="BG28:BP28" si="348">BF28+BG14</f>
        <v>383158501.40352994</v>
      </c>
      <c r="BH28" s="2">
        <f t="shared" si="348"/>
        <v>391908501.40352994</v>
      </c>
      <c r="BI28" s="2">
        <f t="shared" si="348"/>
        <v>400658501.40352994</v>
      </c>
      <c r="BJ28" s="2">
        <f t="shared" si="348"/>
        <v>409408501.40352994</v>
      </c>
      <c r="BK28" s="2">
        <f t="shared" si="348"/>
        <v>418158501.40352994</v>
      </c>
      <c r="BL28" s="2">
        <f t="shared" si="348"/>
        <v>426908501.40352994</v>
      </c>
      <c r="BM28" s="2">
        <f t="shared" si="348"/>
        <v>435658501.40352994</v>
      </c>
      <c r="BN28" s="2">
        <f t="shared" si="348"/>
        <v>444408501.40352994</v>
      </c>
      <c r="BO28" s="2">
        <f t="shared" si="348"/>
        <v>453158501.40352994</v>
      </c>
      <c r="BP28" s="2">
        <f t="shared" si="348"/>
        <v>461908501.40352994</v>
      </c>
      <c r="BR28" s="2">
        <f>BP28+BR14</f>
        <v>470658501.40352994</v>
      </c>
      <c r="BS28" s="2">
        <f>BR28+BS14</f>
        <v>479408501.40352994</v>
      </c>
      <c r="BT28" s="2">
        <f t="shared" ref="BT28:CC28" si="349">BS28+BT14</f>
        <v>488158501.40352994</v>
      </c>
      <c r="BU28" s="2">
        <f t="shared" si="349"/>
        <v>496908501.40352994</v>
      </c>
      <c r="BV28" s="2">
        <f t="shared" si="349"/>
        <v>505658501.40352994</v>
      </c>
      <c r="BW28" s="2">
        <f t="shared" si="349"/>
        <v>514408501.40352994</v>
      </c>
      <c r="BX28" s="2">
        <f t="shared" si="349"/>
        <v>523158501.40352994</v>
      </c>
      <c r="BY28" s="2">
        <f t="shared" si="349"/>
        <v>531908501.40352994</v>
      </c>
      <c r="BZ28" s="2">
        <f t="shared" si="349"/>
        <v>540658501.40352988</v>
      </c>
      <c r="CA28" s="2">
        <f t="shared" si="349"/>
        <v>549408501.40352988</v>
      </c>
      <c r="CB28" s="2">
        <f t="shared" si="349"/>
        <v>558158501.40352988</v>
      </c>
      <c r="CC28" s="2">
        <f t="shared" si="349"/>
        <v>566908501.40352988</v>
      </c>
      <c r="CE28" s="2">
        <f>CC28+CE14</f>
        <v>575658501.40352988</v>
      </c>
      <c r="CF28" s="2">
        <f>CE28+CF14</f>
        <v>584408501.40352988</v>
      </c>
      <c r="CG28" s="2">
        <f t="shared" ref="CG28:CP28" si="350">CF28+CG14</f>
        <v>593158501.40352988</v>
      </c>
      <c r="CH28" s="2">
        <f t="shared" si="350"/>
        <v>601908501.40352988</v>
      </c>
      <c r="CI28" s="2">
        <f t="shared" si="350"/>
        <v>610658501.40352988</v>
      </c>
      <c r="CJ28" s="2">
        <f t="shared" si="350"/>
        <v>619408501.40352988</v>
      </c>
      <c r="CK28" s="2">
        <f t="shared" si="350"/>
        <v>628158501.40352988</v>
      </c>
      <c r="CL28" s="2">
        <f t="shared" si="350"/>
        <v>636908501.40352988</v>
      </c>
      <c r="CM28" s="2">
        <f t="shared" si="350"/>
        <v>645658501.40352988</v>
      </c>
      <c r="CN28" s="2">
        <f t="shared" si="350"/>
        <v>654408501.40352988</v>
      </c>
      <c r="CO28" s="2">
        <f t="shared" si="350"/>
        <v>663158501.40352988</v>
      </c>
      <c r="CP28" s="2">
        <f t="shared" si="350"/>
        <v>671908501.40352988</v>
      </c>
      <c r="CR28" s="2">
        <f>CP28+CR14</f>
        <v>680658501.40352988</v>
      </c>
      <c r="CS28" s="2">
        <f>CR28+CS14</f>
        <v>689408501.40352988</v>
      </c>
      <c r="CT28" s="2">
        <f t="shared" ref="CT28:DC28" si="351">CS28+CT14</f>
        <v>698158501.40352988</v>
      </c>
      <c r="CU28" s="2">
        <f t="shared" si="351"/>
        <v>706908501.40352988</v>
      </c>
      <c r="CV28" s="2">
        <f t="shared" si="351"/>
        <v>715658501.40352988</v>
      </c>
      <c r="CW28" s="2">
        <f t="shared" si="351"/>
        <v>724408501.40352988</v>
      </c>
      <c r="CX28" s="2">
        <f t="shared" si="351"/>
        <v>733158501.40352988</v>
      </c>
      <c r="CY28" s="2">
        <f t="shared" si="351"/>
        <v>741908501.40352988</v>
      </c>
      <c r="CZ28" s="2">
        <f t="shared" si="351"/>
        <v>750658501.40352988</v>
      </c>
      <c r="DA28" s="2">
        <f t="shared" si="351"/>
        <v>759408501.40352988</v>
      </c>
      <c r="DB28" s="2">
        <f t="shared" si="351"/>
        <v>768158501.40352988</v>
      </c>
      <c r="DC28" s="2">
        <f t="shared" si="351"/>
        <v>776908501.40352988</v>
      </c>
      <c r="DE28" s="2">
        <f>DC28+DE14</f>
        <v>785658501.40352988</v>
      </c>
      <c r="DF28" s="2">
        <f>DE28+DF14</f>
        <v>794408501.40352988</v>
      </c>
      <c r="DG28" s="2">
        <f t="shared" ref="DG28:DP28" si="352">DF28+DG14</f>
        <v>803158501.40352988</v>
      </c>
      <c r="DH28" s="2">
        <f t="shared" si="352"/>
        <v>811908501.40352988</v>
      </c>
      <c r="DI28" s="2">
        <f t="shared" si="352"/>
        <v>820658501.40352988</v>
      </c>
      <c r="DJ28" s="2">
        <f t="shared" si="352"/>
        <v>829408501.40352988</v>
      </c>
      <c r="DK28" s="2">
        <f t="shared" si="352"/>
        <v>838158501.40352988</v>
      </c>
      <c r="DL28" s="2">
        <f t="shared" si="352"/>
        <v>846908501.40352988</v>
      </c>
      <c r="DM28" s="2">
        <f t="shared" si="352"/>
        <v>855658501.40352988</v>
      </c>
      <c r="DN28" s="2">
        <f t="shared" si="352"/>
        <v>864408501.40352988</v>
      </c>
      <c r="DO28" s="2">
        <f t="shared" si="352"/>
        <v>873158501.40352988</v>
      </c>
      <c r="DP28" s="2">
        <f t="shared" si="352"/>
        <v>881908501.40352988</v>
      </c>
      <c r="DR28" s="2">
        <f>DP28+DR14</f>
        <v>890658501.40352988</v>
      </c>
      <c r="DS28" s="2">
        <f>DR28+DS14</f>
        <v>899408501.40352988</v>
      </c>
      <c r="DT28" s="2">
        <f t="shared" ref="DT28:EC28" si="353">DS28+DT14</f>
        <v>908991834.73686326</v>
      </c>
      <c r="DU28" s="2">
        <f t="shared" si="353"/>
        <v>918575168.07019663</v>
      </c>
      <c r="DV28" s="2">
        <f t="shared" si="353"/>
        <v>928158501.40353</v>
      </c>
      <c r="DW28" s="2">
        <f t="shared" si="353"/>
        <v>937741834.73686337</v>
      </c>
      <c r="DX28" s="2">
        <f t="shared" si="353"/>
        <v>947325168.07019675</v>
      </c>
      <c r="DY28" s="2">
        <f t="shared" si="353"/>
        <v>956908501.40353012</v>
      </c>
      <c r="DZ28" s="2">
        <f t="shared" si="353"/>
        <v>966491834.73686349</v>
      </c>
      <c r="EA28" s="2">
        <f t="shared" si="353"/>
        <v>976075168.07019687</v>
      </c>
      <c r="EB28" s="2">
        <f t="shared" si="353"/>
        <v>985658501.40353024</v>
      </c>
      <c r="EC28" s="2">
        <f t="shared" si="353"/>
        <v>995241834.73686361</v>
      </c>
    </row>
    <row r="29" spans="1:135" x14ac:dyDescent="0.2">
      <c r="A29" s="126" t="s">
        <v>513</v>
      </c>
      <c r="B29" s="310">
        <v>368</v>
      </c>
      <c r="D29" s="311">
        <v>393088.30000000005</v>
      </c>
      <c r="E29" s="312">
        <v>393088.30000000005</v>
      </c>
      <c r="F29" s="312">
        <v>393088.30000000005</v>
      </c>
      <c r="G29" s="312">
        <v>393088.30000000005</v>
      </c>
      <c r="H29" s="312">
        <v>393088.30000000005</v>
      </c>
      <c r="I29" s="312">
        <v>393088.30000000005</v>
      </c>
      <c r="J29" s="312">
        <v>393088.30000000005</v>
      </c>
      <c r="K29" s="312">
        <v>393088.30000000005</v>
      </c>
      <c r="L29" s="312">
        <v>393088.30000000005</v>
      </c>
      <c r="M29" s="312">
        <v>393088.30000000005</v>
      </c>
      <c r="N29" s="312">
        <v>393088.30000000005</v>
      </c>
      <c r="O29" s="312">
        <v>393088.30000000005</v>
      </c>
      <c r="P29" s="312">
        <v>393088.30000000005</v>
      </c>
      <c r="R29" s="2">
        <v>393088.30000000005</v>
      </c>
      <c r="S29" s="2">
        <v>393088.30000000005</v>
      </c>
      <c r="T29" s="2">
        <v>393088.30000000005</v>
      </c>
      <c r="U29" s="2">
        <v>393088.30000000005</v>
      </c>
      <c r="V29" s="2">
        <v>393088.30000000005</v>
      </c>
      <c r="W29" s="2">
        <v>393088.30000000005</v>
      </c>
      <c r="X29" s="2">
        <v>393088.30000000005</v>
      </c>
      <c r="Y29" s="2">
        <v>393088.30000000005</v>
      </c>
      <c r="Z29" s="2">
        <v>393088.30000000005</v>
      </c>
      <c r="AA29" s="2">
        <v>393088.30000000005</v>
      </c>
      <c r="AB29" s="2">
        <v>393088.30000000005</v>
      </c>
      <c r="AC29" s="2">
        <v>393088.30000000005</v>
      </c>
      <c r="AE29" s="2">
        <f t="shared" si="323"/>
        <v>393088.30000000005</v>
      </c>
      <c r="AF29" s="2">
        <f>AE29</f>
        <v>393088.30000000005</v>
      </c>
      <c r="AG29" s="2">
        <f t="shared" ref="AG29:AP29" si="354">AF29</f>
        <v>393088.30000000005</v>
      </c>
      <c r="AH29" s="2">
        <f t="shared" si="354"/>
        <v>393088.30000000005</v>
      </c>
      <c r="AI29" s="2">
        <f t="shared" si="354"/>
        <v>393088.30000000005</v>
      </c>
      <c r="AJ29" s="2">
        <f t="shared" si="354"/>
        <v>393088.30000000005</v>
      </c>
      <c r="AK29" s="2">
        <f t="shared" si="354"/>
        <v>393088.30000000005</v>
      </c>
      <c r="AL29" s="2">
        <f t="shared" si="354"/>
        <v>393088.30000000005</v>
      </c>
      <c r="AM29" s="2">
        <f t="shared" si="354"/>
        <v>393088.30000000005</v>
      </c>
      <c r="AN29" s="2">
        <f t="shared" si="354"/>
        <v>393088.30000000005</v>
      </c>
      <c r="AO29" s="2">
        <f t="shared" si="354"/>
        <v>393088.30000000005</v>
      </c>
      <c r="AP29" s="2">
        <f t="shared" si="354"/>
        <v>393088.30000000005</v>
      </c>
      <c r="AR29" s="2">
        <f t="shared" ref="AR29:AR34" si="355">AP29+0</f>
        <v>393088.30000000005</v>
      </c>
      <c r="AS29" s="2">
        <f>AR29</f>
        <v>393088.30000000005</v>
      </c>
      <c r="AT29" s="2">
        <f t="shared" ref="AT29:BC29" si="356">AS29</f>
        <v>393088.30000000005</v>
      </c>
      <c r="AU29" s="2">
        <f t="shared" si="356"/>
        <v>393088.30000000005</v>
      </c>
      <c r="AV29" s="2">
        <f t="shared" si="356"/>
        <v>393088.30000000005</v>
      </c>
      <c r="AW29" s="2">
        <f t="shared" si="356"/>
        <v>393088.30000000005</v>
      </c>
      <c r="AX29" s="2">
        <f t="shared" si="356"/>
        <v>393088.30000000005</v>
      </c>
      <c r="AY29" s="2">
        <f t="shared" si="356"/>
        <v>393088.30000000005</v>
      </c>
      <c r="AZ29" s="2">
        <f t="shared" si="356"/>
        <v>393088.30000000005</v>
      </c>
      <c r="BA29" s="2">
        <f t="shared" si="356"/>
        <v>393088.30000000005</v>
      </c>
      <c r="BB29" s="2">
        <f t="shared" si="356"/>
        <v>393088.30000000005</v>
      </c>
      <c r="BC29" s="2">
        <f t="shared" si="356"/>
        <v>393088.30000000005</v>
      </c>
      <c r="BE29" s="2">
        <f t="shared" ref="BE29:BE34" si="357">BC29+0</f>
        <v>393088.30000000005</v>
      </c>
      <c r="BF29" s="2">
        <f>BE29</f>
        <v>393088.30000000005</v>
      </c>
      <c r="BG29" s="2">
        <f t="shared" ref="BG29:BP29" si="358">BF29</f>
        <v>393088.30000000005</v>
      </c>
      <c r="BH29" s="2">
        <f t="shared" si="358"/>
        <v>393088.30000000005</v>
      </c>
      <c r="BI29" s="2">
        <f t="shared" si="358"/>
        <v>393088.30000000005</v>
      </c>
      <c r="BJ29" s="2">
        <f t="shared" si="358"/>
        <v>393088.30000000005</v>
      </c>
      <c r="BK29" s="2">
        <f t="shared" si="358"/>
        <v>393088.30000000005</v>
      </c>
      <c r="BL29" s="2">
        <f t="shared" si="358"/>
        <v>393088.30000000005</v>
      </c>
      <c r="BM29" s="2">
        <f t="shared" si="358"/>
        <v>393088.30000000005</v>
      </c>
      <c r="BN29" s="2">
        <f t="shared" si="358"/>
        <v>393088.30000000005</v>
      </c>
      <c r="BO29" s="2">
        <f t="shared" si="358"/>
        <v>393088.30000000005</v>
      </c>
      <c r="BP29" s="2">
        <f t="shared" si="358"/>
        <v>393088.30000000005</v>
      </c>
      <c r="BR29" s="2">
        <f t="shared" ref="BR29:BR34" si="359">BP29+0</f>
        <v>393088.30000000005</v>
      </c>
      <c r="BS29" s="2">
        <f>BR29</f>
        <v>393088.30000000005</v>
      </c>
      <c r="BT29" s="2">
        <f t="shared" ref="BT29:CC29" si="360">BS29</f>
        <v>393088.30000000005</v>
      </c>
      <c r="BU29" s="2">
        <f t="shared" si="360"/>
        <v>393088.30000000005</v>
      </c>
      <c r="BV29" s="2">
        <f t="shared" si="360"/>
        <v>393088.30000000005</v>
      </c>
      <c r="BW29" s="2">
        <f t="shared" si="360"/>
        <v>393088.30000000005</v>
      </c>
      <c r="BX29" s="2">
        <f t="shared" si="360"/>
        <v>393088.30000000005</v>
      </c>
      <c r="BY29" s="2">
        <f t="shared" si="360"/>
        <v>393088.30000000005</v>
      </c>
      <c r="BZ29" s="2">
        <f t="shared" si="360"/>
        <v>393088.30000000005</v>
      </c>
      <c r="CA29" s="2">
        <f t="shared" si="360"/>
        <v>393088.30000000005</v>
      </c>
      <c r="CB29" s="2">
        <f t="shared" si="360"/>
        <v>393088.30000000005</v>
      </c>
      <c r="CC29" s="2">
        <f t="shared" si="360"/>
        <v>393088.30000000005</v>
      </c>
      <c r="CE29" s="2">
        <f t="shared" ref="CE29:CE34" si="361">CC29+0</f>
        <v>393088.30000000005</v>
      </c>
      <c r="CF29" s="2">
        <f>CE29</f>
        <v>393088.30000000005</v>
      </c>
      <c r="CG29" s="2">
        <f t="shared" ref="CG29:CP29" si="362">CF29</f>
        <v>393088.30000000005</v>
      </c>
      <c r="CH29" s="2">
        <f t="shared" si="362"/>
        <v>393088.30000000005</v>
      </c>
      <c r="CI29" s="2">
        <f t="shared" si="362"/>
        <v>393088.30000000005</v>
      </c>
      <c r="CJ29" s="2">
        <f t="shared" si="362"/>
        <v>393088.30000000005</v>
      </c>
      <c r="CK29" s="2">
        <f t="shared" si="362"/>
        <v>393088.30000000005</v>
      </c>
      <c r="CL29" s="2">
        <f t="shared" si="362"/>
        <v>393088.30000000005</v>
      </c>
      <c r="CM29" s="2">
        <f t="shared" si="362"/>
        <v>393088.30000000005</v>
      </c>
      <c r="CN29" s="2">
        <f t="shared" si="362"/>
        <v>393088.30000000005</v>
      </c>
      <c r="CO29" s="2">
        <f t="shared" si="362"/>
        <v>393088.30000000005</v>
      </c>
      <c r="CP29" s="2">
        <f t="shared" si="362"/>
        <v>393088.30000000005</v>
      </c>
      <c r="CR29" s="2">
        <f t="shared" ref="CR29:CR34" si="363">CP29+0</f>
        <v>393088.30000000005</v>
      </c>
      <c r="CS29" s="2">
        <f>CR29</f>
        <v>393088.30000000005</v>
      </c>
      <c r="CT29" s="2">
        <f t="shared" ref="CT29:DC29" si="364">CS29</f>
        <v>393088.30000000005</v>
      </c>
      <c r="CU29" s="2">
        <f t="shared" si="364"/>
        <v>393088.30000000005</v>
      </c>
      <c r="CV29" s="2">
        <f t="shared" si="364"/>
        <v>393088.30000000005</v>
      </c>
      <c r="CW29" s="2">
        <f t="shared" si="364"/>
        <v>393088.30000000005</v>
      </c>
      <c r="CX29" s="2">
        <f t="shared" si="364"/>
        <v>393088.30000000005</v>
      </c>
      <c r="CY29" s="2">
        <f t="shared" si="364"/>
        <v>393088.30000000005</v>
      </c>
      <c r="CZ29" s="2">
        <f t="shared" si="364"/>
        <v>393088.30000000005</v>
      </c>
      <c r="DA29" s="2">
        <f t="shared" si="364"/>
        <v>393088.30000000005</v>
      </c>
      <c r="DB29" s="2">
        <f t="shared" si="364"/>
        <v>393088.30000000005</v>
      </c>
      <c r="DC29" s="2">
        <f t="shared" si="364"/>
        <v>393088.30000000005</v>
      </c>
      <c r="DE29" s="2">
        <f t="shared" ref="DE29:DE34" si="365">DC29+0</f>
        <v>393088.30000000005</v>
      </c>
      <c r="DF29" s="2">
        <f>DE29</f>
        <v>393088.30000000005</v>
      </c>
      <c r="DG29" s="2">
        <f t="shared" ref="DG29:DP29" si="366">DF29</f>
        <v>393088.30000000005</v>
      </c>
      <c r="DH29" s="2">
        <f t="shared" si="366"/>
        <v>393088.30000000005</v>
      </c>
      <c r="DI29" s="2">
        <f t="shared" si="366"/>
        <v>393088.30000000005</v>
      </c>
      <c r="DJ29" s="2">
        <f t="shared" si="366"/>
        <v>393088.30000000005</v>
      </c>
      <c r="DK29" s="2">
        <f t="shared" si="366"/>
        <v>393088.30000000005</v>
      </c>
      <c r="DL29" s="2">
        <f t="shared" si="366"/>
        <v>393088.30000000005</v>
      </c>
      <c r="DM29" s="2">
        <f t="shared" si="366"/>
        <v>393088.30000000005</v>
      </c>
      <c r="DN29" s="2">
        <f t="shared" si="366"/>
        <v>393088.30000000005</v>
      </c>
      <c r="DO29" s="2">
        <f t="shared" si="366"/>
        <v>393088.30000000005</v>
      </c>
      <c r="DP29" s="2">
        <f t="shared" si="366"/>
        <v>393088.30000000005</v>
      </c>
      <c r="DR29" s="2">
        <f t="shared" ref="DR29:DR34" si="367">DP29+0</f>
        <v>393088.30000000005</v>
      </c>
      <c r="DS29" s="2">
        <f>DR29</f>
        <v>393088.30000000005</v>
      </c>
      <c r="DT29" s="2">
        <f t="shared" ref="DT29:EC29" si="368">DS29</f>
        <v>393088.30000000005</v>
      </c>
      <c r="DU29" s="2">
        <f t="shared" si="368"/>
        <v>393088.30000000005</v>
      </c>
      <c r="DV29" s="2">
        <f t="shared" si="368"/>
        <v>393088.30000000005</v>
      </c>
      <c r="DW29" s="2">
        <f t="shared" si="368"/>
        <v>393088.30000000005</v>
      </c>
      <c r="DX29" s="2">
        <f t="shared" si="368"/>
        <v>393088.30000000005</v>
      </c>
      <c r="DY29" s="2">
        <f t="shared" si="368"/>
        <v>393088.30000000005</v>
      </c>
      <c r="DZ29" s="2">
        <f t="shared" si="368"/>
        <v>393088.30000000005</v>
      </c>
      <c r="EA29" s="2">
        <f t="shared" si="368"/>
        <v>393088.30000000005</v>
      </c>
      <c r="EB29" s="2">
        <f t="shared" si="368"/>
        <v>393088.30000000005</v>
      </c>
      <c r="EC29" s="2">
        <f t="shared" si="368"/>
        <v>393088.30000000005</v>
      </c>
    </row>
    <row r="30" spans="1:135" x14ac:dyDescent="0.2">
      <c r="A30" s="126" t="s">
        <v>513</v>
      </c>
      <c r="B30" s="310">
        <v>369</v>
      </c>
      <c r="D30" s="311">
        <v>16233.880000000001</v>
      </c>
      <c r="E30" s="312">
        <v>16233.880000000001</v>
      </c>
      <c r="F30" s="312">
        <v>16233.880000000001</v>
      </c>
      <c r="G30" s="312">
        <v>16233.880000000001</v>
      </c>
      <c r="H30" s="312">
        <v>16233.880000000001</v>
      </c>
      <c r="I30" s="312">
        <v>16233.880000000001</v>
      </c>
      <c r="J30" s="312">
        <v>16233.880000000001</v>
      </c>
      <c r="K30" s="312">
        <v>16233.880000000001</v>
      </c>
      <c r="L30" s="312">
        <v>16233.880000000001</v>
      </c>
      <c r="M30" s="312">
        <v>16233.880000000001</v>
      </c>
      <c r="N30" s="312">
        <v>16233.880000000001</v>
      </c>
      <c r="O30" s="312">
        <v>16233.880000000001</v>
      </c>
      <c r="P30" s="312">
        <v>16233.880000000001</v>
      </c>
      <c r="R30" s="2">
        <v>16233.880000000001</v>
      </c>
      <c r="S30" s="2">
        <v>16233.880000000001</v>
      </c>
      <c r="T30" s="2">
        <v>16233.880000000001</v>
      </c>
      <c r="U30" s="2">
        <v>16233.880000000001</v>
      </c>
      <c r="V30" s="2">
        <v>16233.880000000001</v>
      </c>
      <c r="W30" s="2">
        <v>16233.880000000001</v>
      </c>
      <c r="X30" s="2">
        <v>16233.880000000001</v>
      </c>
      <c r="Y30" s="2">
        <v>16233.880000000001</v>
      </c>
      <c r="Z30" s="2">
        <v>16233.880000000001</v>
      </c>
      <c r="AA30" s="2">
        <v>16233.880000000001</v>
      </c>
      <c r="AB30" s="2">
        <v>16233.880000000001</v>
      </c>
      <c r="AC30" s="2">
        <v>16233.880000000001</v>
      </c>
      <c r="AE30" s="2">
        <f t="shared" si="323"/>
        <v>16233.880000000001</v>
      </c>
      <c r="AF30" s="2">
        <f t="shared" ref="AF30:AP34" si="369">AE30</f>
        <v>16233.880000000001</v>
      </c>
      <c r="AG30" s="2">
        <f t="shared" si="369"/>
        <v>16233.880000000001</v>
      </c>
      <c r="AH30" s="2">
        <f t="shared" si="369"/>
        <v>16233.880000000001</v>
      </c>
      <c r="AI30" s="2">
        <f t="shared" si="369"/>
        <v>16233.880000000001</v>
      </c>
      <c r="AJ30" s="2">
        <f t="shared" si="369"/>
        <v>16233.880000000001</v>
      </c>
      <c r="AK30" s="2">
        <f t="shared" si="369"/>
        <v>16233.880000000001</v>
      </c>
      <c r="AL30" s="2">
        <f t="shared" si="369"/>
        <v>16233.880000000001</v>
      </c>
      <c r="AM30" s="2">
        <f t="shared" si="369"/>
        <v>16233.880000000001</v>
      </c>
      <c r="AN30" s="2">
        <f t="shared" si="369"/>
        <v>16233.880000000001</v>
      </c>
      <c r="AO30" s="2">
        <f t="shared" si="369"/>
        <v>16233.880000000001</v>
      </c>
      <c r="AP30" s="2">
        <f t="shared" si="369"/>
        <v>16233.880000000001</v>
      </c>
      <c r="AR30" s="2">
        <f t="shared" si="355"/>
        <v>16233.880000000001</v>
      </c>
      <c r="AS30" s="2">
        <f t="shared" ref="AS30:BC30" si="370">AR30</f>
        <v>16233.880000000001</v>
      </c>
      <c r="AT30" s="2">
        <f t="shared" si="370"/>
        <v>16233.880000000001</v>
      </c>
      <c r="AU30" s="2">
        <f t="shared" si="370"/>
        <v>16233.880000000001</v>
      </c>
      <c r="AV30" s="2">
        <f t="shared" si="370"/>
        <v>16233.880000000001</v>
      </c>
      <c r="AW30" s="2">
        <f t="shared" si="370"/>
        <v>16233.880000000001</v>
      </c>
      <c r="AX30" s="2">
        <f t="shared" si="370"/>
        <v>16233.880000000001</v>
      </c>
      <c r="AY30" s="2">
        <f t="shared" si="370"/>
        <v>16233.880000000001</v>
      </c>
      <c r="AZ30" s="2">
        <f t="shared" si="370"/>
        <v>16233.880000000001</v>
      </c>
      <c r="BA30" s="2">
        <f t="shared" si="370"/>
        <v>16233.880000000001</v>
      </c>
      <c r="BB30" s="2">
        <f t="shared" si="370"/>
        <v>16233.880000000001</v>
      </c>
      <c r="BC30" s="2">
        <f t="shared" si="370"/>
        <v>16233.880000000001</v>
      </c>
      <c r="BE30" s="2">
        <f t="shared" si="357"/>
        <v>16233.880000000001</v>
      </c>
      <c r="BF30" s="2">
        <f t="shared" ref="BF30:BP30" si="371">BE30</f>
        <v>16233.880000000001</v>
      </c>
      <c r="BG30" s="2">
        <f t="shared" si="371"/>
        <v>16233.880000000001</v>
      </c>
      <c r="BH30" s="2">
        <f t="shared" si="371"/>
        <v>16233.880000000001</v>
      </c>
      <c r="BI30" s="2">
        <f t="shared" si="371"/>
        <v>16233.880000000001</v>
      </c>
      <c r="BJ30" s="2">
        <f t="shared" si="371"/>
        <v>16233.880000000001</v>
      </c>
      <c r="BK30" s="2">
        <f t="shared" si="371"/>
        <v>16233.880000000001</v>
      </c>
      <c r="BL30" s="2">
        <f t="shared" si="371"/>
        <v>16233.880000000001</v>
      </c>
      <c r="BM30" s="2">
        <f t="shared" si="371"/>
        <v>16233.880000000001</v>
      </c>
      <c r="BN30" s="2">
        <f t="shared" si="371"/>
        <v>16233.880000000001</v>
      </c>
      <c r="BO30" s="2">
        <f t="shared" si="371"/>
        <v>16233.880000000001</v>
      </c>
      <c r="BP30" s="2">
        <f t="shared" si="371"/>
        <v>16233.880000000001</v>
      </c>
      <c r="BR30" s="2">
        <f t="shared" si="359"/>
        <v>16233.880000000001</v>
      </c>
      <c r="BS30" s="2">
        <f t="shared" ref="BS30:CC30" si="372">BR30</f>
        <v>16233.880000000001</v>
      </c>
      <c r="BT30" s="2">
        <f t="shared" si="372"/>
        <v>16233.880000000001</v>
      </c>
      <c r="BU30" s="2">
        <f t="shared" si="372"/>
        <v>16233.880000000001</v>
      </c>
      <c r="BV30" s="2">
        <f t="shared" si="372"/>
        <v>16233.880000000001</v>
      </c>
      <c r="BW30" s="2">
        <f t="shared" si="372"/>
        <v>16233.880000000001</v>
      </c>
      <c r="BX30" s="2">
        <f t="shared" si="372"/>
        <v>16233.880000000001</v>
      </c>
      <c r="BY30" s="2">
        <f t="shared" si="372"/>
        <v>16233.880000000001</v>
      </c>
      <c r="BZ30" s="2">
        <f t="shared" si="372"/>
        <v>16233.880000000001</v>
      </c>
      <c r="CA30" s="2">
        <f t="shared" si="372"/>
        <v>16233.880000000001</v>
      </c>
      <c r="CB30" s="2">
        <f t="shared" si="372"/>
        <v>16233.880000000001</v>
      </c>
      <c r="CC30" s="2">
        <f t="shared" si="372"/>
        <v>16233.880000000001</v>
      </c>
      <c r="CE30" s="2">
        <f t="shared" si="361"/>
        <v>16233.880000000001</v>
      </c>
      <c r="CF30" s="2">
        <f t="shared" ref="CF30:CP30" si="373">CE30</f>
        <v>16233.880000000001</v>
      </c>
      <c r="CG30" s="2">
        <f t="shared" si="373"/>
        <v>16233.880000000001</v>
      </c>
      <c r="CH30" s="2">
        <f t="shared" si="373"/>
        <v>16233.880000000001</v>
      </c>
      <c r="CI30" s="2">
        <f t="shared" si="373"/>
        <v>16233.880000000001</v>
      </c>
      <c r="CJ30" s="2">
        <f t="shared" si="373"/>
        <v>16233.880000000001</v>
      </c>
      <c r="CK30" s="2">
        <f t="shared" si="373"/>
        <v>16233.880000000001</v>
      </c>
      <c r="CL30" s="2">
        <f t="shared" si="373"/>
        <v>16233.880000000001</v>
      </c>
      <c r="CM30" s="2">
        <f t="shared" si="373"/>
        <v>16233.880000000001</v>
      </c>
      <c r="CN30" s="2">
        <f t="shared" si="373"/>
        <v>16233.880000000001</v>
      </c>
      <c r="CO30" s="2">
        <f t="shared" si="373"/>
        <v>16233.880000000001</v>
      </c>
      <c r="CP30" s="2">
        <f t="shared" si="373"/>
        <v>16233.880000000001</v>
      </c>
      <c r="CR30" s="2">
        <f t="shared" si="363"/>
        <v>16233.880000000001</v>
      </c>
      <c r="CS30" s="2">
        <f t="shared" ref="CS30:DC30" si="374">CR30</f>
        <v>16233.880000000001</v>
      </c>
      <c r="CT30" s="2">
        <f t="shared" si="374"/>
        <v>16233.880000000001</v>
      </c>
      <c r="CU30" s="2">
        <f t="shared" si="374"/>
        <v>16233.880000000001</v>
      </c>
      <c r="CV30" s="2">
        <f t="shared" si="374"/>
        <v>16233.880000000001</v>
      </c>
      <c r="CW30" s="2">
        <f t="shared" si="374"/>
        <v>16233.880000000001</v>
      </c>
      <c r="CX30" s="2">
        <f t="shared" si="374"/>
        <v>16233.880000000001</v>
      </c>
      <c r="CY30" s="2">
        <f t="shared" si="374"/>
        <v>16233.880000000001</v>
      </c>
      <c r="CZ30" s="2">
        <f t="shared" si="374"/>
        <v>16233.880000000001</v>
      </c>
      <c r="DA30" s="2">
        <f t="shared" si="374"/>
        <v>16233.880000000001</v>
      </c>
      <c r="DB30" s="2">
        <f t="shared" si="374"/>
        <v>16233.880000000001</v>
      </c>
      <c r="DC30" s="2">
        <f t="shared" si="374"/>
        <v>16233.880000000001</v>
      </c>
      <c r="DE30" s="2">
        <f t="shared" si="365"/>
        <v>16233.880000000001</v>
      </c>
      <c r="DF30" s="2">
        <f t="shared" ref="DF30:DP30" si="375">DE30</f>
        <v>16233.880000000001</v>
      </c>
      <c r="DG30" s="2">
        <f t="shared" si="375"/>
        <v>16233.880000000001</v>
      </c>
      <c r="DH30" s="2">
        <f t="shared" si="375"/>
        <v>16233.880000000001</v>
      </c>
      <c r="DI30" s="2">
        <f t="shared" si="375"/>
        <v>16233.880000000001</v>
      </c>
      <c r="DJ30" s="2">
        <f t="shared" si="375"/>
        <v>16233.880000000001</v>
      </c>
      <c r="DK30" s="2">
        <f t="shared" si="375"/>
        <v>16233.880000000001</v>
      </c>
      <c r="DL30" s="2">
        <f t="shared" si="375"/>
        <v>16233.880000000001</v>
      </c>
      <c r="DM30" s="2">
        <f t="shared" si="375"/>
        <v>16233.880000000001</v>
      </c>
      <c r="DN30" s="2">
        <f t="shared" si="375"/>
        <v>16233.880000000001</v>
      </c>
      <c r="DO30" s="2">
        <f t="shared" si="375"/>
        <v>16233.880000000001</v>
      </c>
      <c r="DP30" s="2">
        <f t="shared" si="375"/>
        <v>16233.880000000001</v>
      </c>
      <c r="DR30" s="2">
        <f t="shared" si="367"/>
        <v>16233.880000000001</v>
      </c>
      <c r="DS30" s="2">
        <f t="shared" ref="DS30:EC30" si="376">DR30</f>
        <v>16233.880000000001</v>
      </c>
      <c r="DT30" s="2">
        <f t="shared" si="376"/>
        <v>16233.880000000001</v>
      </c>
      <c r="DU30" s="2">
        <f t="shared" si="376"/>
        <v>16233.880000000001</v>
      </c>
      <c r="DV30" s="2">
        <f t="shared" si="376"/>
        <v>16233.880000000001</v>
      </c>
      <c r="DW30" s="2">
        <f t="shared" si="376"/>
        <v>16233.880000000001</v>
      </c>
      <c r="DX30" s="2">
        <f t="shared" si="376"/>
        <v>16233.880000000001</v>
      </c>
      <c r="DY30" s="2">
        <f t="shared" si="376"/>
        <v>16233.880000000001</v>
      </c>
      <c r="DZ30" s="2">
        <f t="shared" si="376"/>
        <v>16233.880000000001</v>
      </c>
      <c r="EA30" s="2">
        <f t="shared" si="376"/>
        <v>16233.880000000001</v>
      </c>
      <c r="EB30" s="2">
        <f t="shared" si="376"/>
        <v>16233.880000000001</v>
      </c>
      <c r="EC30" s="2">
        <f t="shared" si="376"/>
        <v>16233.880000000001</v>
      </c>
    </row>
    <row r="31" spans="1:135" x14ac:dyDescent="0.2">
      <c r="A31" s="126" t="s">
        <v>513</v>
      </c>
      <c r="B31" s="310">
        <v>369.02</v>
      </c>
      <c r="D31" s="311">
        <v>79802.509999999995</v>
      </c>
      <c r="E31" s="312">
        <v>79802.509999999995</v>
      </c>
      <c r="F31" s="312">
        <v>79802.509999999995</v>
      </c>
      <c r="G31" s="312">
        <v>79802.509999999995</v>
      </c>
      <c r="H31" s="312">
        <v>79802.509999999995</v>
      </c>
      <c r="I31" s="312">
        <v>79802.509999999995</v>
      </c>
      <c r="J31" s="312">
        <v>79802.509999999995</v>
      </c>
      <c r="K31" s="312">
        <v>79802.509999999995</v>
      </c>
      <c r="L31" s="312">
        <v>79802.509999999995</v>
      </c>
      <c r="M31" s="312">
        <v>79802.509999999995</v>
      </c>
      <c r="N31" s="312">
        <v>79802.509999999995</v>
      </c>
      <c r="O31" s="312">
        <v>79802.509999999995</v>
      </c>
      <c r="P31" s="312">
        <v>79802.509999999995</v>
      </c>
      <c r="R31" s="2">
        <v>79802.509999999995</v>
      </c>
      <c r="S31" s="2">
        <v>79802.509999999995</v>
      </c>
      <c r="T31" s="2">
        <v>79802.509999999995</v>
      </c>
      <c r="U31" s="2">
        <v>79802.509999999995</v>
      </c>
      <c r="V31" s="2">
        <v>79802.509999999995</v>
      </c>
      <c r="W31" s="2">
        <v>79802.509999999995</v>
      </c>
      <c r="X31" s="2">
        <v>79802.509999999995</v>
      </c>
      <c r="Y31" s="2">
        <v>79802.509999999995</v>
      </c>
      <c r="Z31" s="2">
        <v>79802.509999999995</v>
      </c>
      <c r="AA31" s="2">
        <v>79802.509999999995</v>
      </c>
      <c r="AB31" s="2">
        <v>79802.509999999995</v>
      </c>
      <c r="AC31" s="2">
        <v>79802.509999999995</v>
      </c>
      <c r="AE31" s="2">
        <f t="shared" si="323"/>
        <v>79802.509999999995</v>
      </c>
      <c r="AF31" s="2">
        <f t="shared" si="369"/>
        <v>79802.509999999995</v>
      </c>
      <c r="AG31" s="2">
        <f t="shared" si="369"/>
        <v>79802.509999999995</v>
      </c>
      <c r="AH31" s="2">
        <f t="shared" si="369"/>
        <v>79802.509999999995</v>
      </c>
      <c r="AI31" s="2">
        <f t="shared" si="369"/>
        <v>79802.509999999995</v>
      </c>
      <c r="AJ31" s="2">
        <f t="shared" si="369"/>
        <v>79802.509999999995</v>
      </c>
      <c r="AK31" s="2">
        <f t="shared" si="369"/>
        <v>79802.509999999995</v>
      </c>
      <c r="AL31" s="2">
        <f t="shared" si="369"/>
        <v>79802.509999999995</v>
      </c>
      <c r="AM31" s="2">
        <f t="shared" si="369"/>
        <v>79802.509999999995</v>
      </c>
      <c r="AN31" s="2">
        <f t="shared" si="369"/>
        <v>79802.509999999995</v>
      </c>
      <c r="AO31" s="2">
        <f t="shared" si="369"/>
        <v>79802.509999999995</v>
      </c>
      <c r="AP31" s="2">
        <f t="shared" si="369"/>
        <v>79802.509999999995</v>
      </c>
      <c r="AR31" s="2">
        <f t="shared" si="355"/>
        <v>79802.509999999995</v>
      </c>
      <c r="AS31" s="2">
        <f t="shared" ref="AS31:BC31" si="377">AR31</f>
        <v>79802.509999999995</v>
      </c>
      <c r="AT31" s="2">
        <f t="shared" si="377"/>
        <v>79802.509999999995</v>
      </c>
      <c r="AU31" s="2">
        <f t="shared" si="377"/>
        <v>79802.509999999995</v>
      </c>
      <c r="AV31" s="2">
        <f t="shared" si="377"/>
        <v>79802.509999999995</v>
      </c>
      <c r="AW31" s="2">
        <f t="shared" si="377"/>
        <v>79802.509999999995</v>
      </c>
      <c r="AX31" s="2">
        <f t="shared" si="377"/>
        <v>79802.509999999995</v>
      </c>
      <c r="AY31" s="2">
        <f t="shared" si="377"/>
        <v>79802.509999999995</v>
      </c>
      <c r="AZ31" s="2">
        <f t="shared" si="377"/>
        <v>79802.509999999995</v>
      </c>
      <c r="BA31" s="2">
        <f t="shared" si="377"/>
        <v>79802.509999999995</v>
      </c>
      <c r="BB31" s="2">
        <f t="shared" si="377"/>
        <v>79802.509999999995</v>
      </c>
      <c r="BC31" s="2">
        <f t="shared" si="377"/>
        <v>79802.509999999995</v>
      </c>
      <c r="BE31" s="2">
        <f t="shared" si="357"/>
        <v>79802.509999999995</v>
      </c>
      <c r="BF31" s="2">
        <f t="shared" ref="BF31:BP31" si="378">BE31</f>
        <v>79802.509999999995</v>
      </c>
      <c r="BG31" s="2">
        <f t="shared" si="378"/>
        <v>79802.509999999995</v>
      </c>
      <c r="BH31" s="2">
        <f t="shared" si="378"/>
        <v>79802.509999999995</v>
      </c>
      <c r="BI31" s="2">
        <f t="shared" si="378"/>
        <v>79802.509999999995</v>
      </c>
      <c r="BJ31" s="2">
        <f t="shared" si="378"/>
        <v>79802.509999999995</v>
      </c>
      <c r="BK31" s="2">
        <f t="shared" si="378"/>
        <v>79802.509999999995</v>
      </c>
      <c r="BL31" s="2">
        <f t="shared" si="378"/>
        <v>79802.509999999995</v>
      </c>
      <c r="BM31" s="2">
        <f t="shared" si="378"/>
        <v>79802.509999999995</v>
      </c>
      <c r="BN31" s="2">
        <f t="shared" si="378"/>
        <v>79802.509999999995</v>
      </c>
      <c r="BO31" s="2">
        <f t="shared" si="378"/>
        <v>79802.509999999995</v>
      </c>
      <c r="BP31" s="2">
        <f t="shared" si="378"/>
        <v>79802.509999999995</v>
      </c>
      <c r="BR31" s="2">
        <f t="shared" si="359"/>
        <v>79802.509999999995</v>
      </c>
      <c r="BS31" s="2">
        <f t="shared" ref="BS31:CC31" si="379">BR31</f>
        <v>79802.509999999995</v>
      </c>
      <c r="BT31" s="2">
        <f t="shared" si="379"/>
        <v>79802.509999999995</v>
      </c>
      <c r="BU31" s="2">
        <f t="shared" si="379"/>
        <v>79802.509999999995</v>
      </c>
      <c r="BV31" s="2">
        <f t="shared" si="379"/>
        <v>79802.509999999995</v>
      </c>
      <c r="BW31" s="2">
        <f t="shared" si="379"/>
        <v>79802.509999999995</v>
      </c>
      <c r="BX31" s="2">
        <f t="shared" si="379"/>
        <v>79802.509999999995</v>
      </c>
      <c r="BY31" s="2">
        <f t="shared" si="379"/>
        <v>79802.509999999995</v>
      </c>
      <c r="BZ31" s="2">
        <f t="shared" si="379"/>
        <v>79802.509999999995</v>
      </c>
      <c r="CA31" s="2">
        <f t="shared" si="379"/>
        <v>79802.509999999995</v>
      </c>
      <c r="CB31" s="2">
        <f t="shared" si="379"/>
        <v>79802.509999999995</v>
      </c>
      <c r="CC31" s="2">
        <f t="shared" si="379"/>
        <v>79802.509999999995</v>
      </c>
      <c r="CE31" s="2">
        <f t="shared" si="361"/>
        <v>79802.509999999995</v>
      </c>
      <c r="CF31" s="2">
        <f t="shared" ref="CF31:CP31" si="380">CE31</f>
        <v>79802.509999999995</v>
      </c>
      <c r="CG31" s="2">
        <f t="shared" si="380"/>
        <v>79802.509999999995</v>
      </c>
      <c r="CH31" s="2">
        <f t="shared" si="380"/>
        <v>79802.509999999995</v>
      </c>
      <c r="CI31" s="2">
        <f t="shared" si="380"/>
        <v>79802.509999999995</v>
      </c>
      <c r="CJ31" s="2">
        <f t="shared" si="380"/>
        <v>79802.509999999995</v>
      </c>
      <c r="CK31" s="2">
        <f t="shared" si="380"/>
        <v>79802.509999999995</v>
      </c>
      <c r="CL31" s="2">
        <f t="shared" si="380"/>
        <v>79802.509999999995</v>
      </c>
      <c r="CM31" s="2">
        <f t="shared" si="380"/>
        <v>79802.509999999995</v>
      </c>
      <c r="CN31" s="2">
        <f t="shared" si="380"/>
        <v>79802.509999999995</v>
      </c>
      <c r="CO31" s="2">
        <f t="shared" si="380"/>
        <v>79802.509999999995</v>
      </c>
      <c r="CP31" s="2">
        <f t="shared" si="380"/>
        <v>79802.509999999995</v>
      </c>
      <c r="CR31" s="2">
        <f t="shared" si="363"/>
        <v>79802.509999999995</v>
      </c>
      <c r="CS31" s="2">
        <f t="shared" ref="CS31:DC31" si="381">CR31</f>
        <v>79802.509999999995</v>
      </c>
      <c r="CT31" s="2">
        <f t="shared" si="381"/>
        <v>79802.509999999995</v>
      </c>
      <c r="CU31" s="2">
        <f t="shared" si="381"/>
        <v>79802.509999999995</v>
      </c>
      <c r="CV31" s="2">
        <f t="shared" si="381"/>
        <v>79802.509999999995</v>
      </c>
      <c r="CW31" s="2">
        <f t="shared" si="381"/>
        <v>79802.509999999995</v>
      </c>
      <c r="CX31" s="2">
        <f t="shared" si="381"/>
        <v>79802.509999999995</v>
      </c>
      <c r="CY31" s="2">
        <f t="shared" si="381"/>
        <v>79802.509999999995</v>
      </c>
      <c r="CZ31" s="2">
        <f t="shared" si="381"/>
        <v>79802.509999999995</v>
      </c>
      <c r="DA31" s="2">
        <f t="shared" si="381"/>
        <v>79802.509999999995</v>
      </c>
      <c r="DB31" s="2">
        <f t="shared" si="381"/>
        <v>79802.509999999995</v>
      </c>
      <c r="DC31" s="2">
        <f t="shared" si="381"/>
        <v>79802.509999999995</v>
      </c>
      <c r="DE31" s="2">
        <f t="shared" si="365"/>
        <v>79802.509999999995</v>
      </c>
      <c r="DF31" s="2">
        <f t="shared" ref="DF31:DP31" si="382">DE31</f>
        <v>79802.509999999995</v>
      </c>
      <c r="DG31" s="2">
        <f t="shared" si="382"/>
        <v>79802.509999999995</v>
      </c>
      <c r="DH31" s="2">
        <f t="shared" si="382"/>
        <v>79802.509999999995</v>
      </c>
      <c r="DI31" s="2">
        <f t="shared" si="382"/>
        <v>79802.509999999995</v>
      </c>
      <c r="DJ31" s="2">
        <f t="shared" si="382"/>
        <v>79802.509999999995</v>
      </c>
      <c r="DK31" s="2">
        <f t="shared" si="382"/>
        <v>79802.509999999995</v>
      </c>
      <c r="DL31" s="2">
        <f t="shared" si="382"/>
        <v>79802.509999999995</v>
      </c>
      <c r="DM31" s="2">
        <f t="shared" si="382"/>
        <v>79802.509999999995</v>
      </c>
      <c r="DN31" s="2">
        <f t="shared" si="382"/>
        <v>79802.509999999995</v>
      </c>
      <c r="DO31" s="2">
        <f t="shared" si="382"/>
        <v>79802.509999999995</v>
      </c>
      <c r="DP31" s="2">
        <f t="shared" si="382"/>
        <v>79802.509999999995</v>
      </c>
      <c r="DR31" s="2">
        <f t="shared" si="367"/>
        <v>79802.509999999995</v>
      </c>
      <c r="DS31" s="2">
        <f t="shared" ref="DS31:EC31" si="383">DR31</f>
        <v>79802.509999999995</v>
      </c>
      <c r="DT31" s="2">
        <f t="shared" si="383"/>
        <v>79802.509999999995</v>
      </c>
      <c r="DU31" s="2">
        <f t="shared" si="383"/>
        <v>79802.509999999995</v>
      </c>
      <c r="DV31" s="2">
        <f t="shared" si="383"/>
        <v>79802.509999999995</v>
      </c>
      <c r="DW31" s="2">
        <f t="shared" si="383"/>
        <v>79802.509999999995</v>
      </c>
      <c r="DX31" s="2">
        <f t="shared" si="383"/>
        <v>79802.509999999995</v>
      </c>
      <c r="DY31" s="2">
        <f t="shared" si="383"/>
        <v>79802.509999999995</v>
      </c>
      <c r="DZ31" s="2">
        <f t="shared" si="383"/>
        <v>79802.509999999995</v>
      </c>
      <c r="EA31" s="2">
        <f t="shared" si="383"/>
        <v>79802.509999999995</v>
      </c>
      <c r="EB31" s="2">
        <f t="shared" si="383"/>
        <v>79802.509999999995</v>
      </c>
      <c r="EC31" s="2">
        <f t="shared" si="383"/>
        <v>79802.509999999995</v>
      </c>
    </row>
    <row r="32" spans="1:135" x14ac:dyDescent="0.2">
      <c r="A32" s="126" t="s">
        <v>513</v>
      </c>
      <c r="B32" s="310">
        <v>373</v>
      </c>
      <c r="D32" s="311">
        <v>18509.030000000002</v>
      </c>
      <c r="E32" s="312">
        <v>18509.030000000002</v>
      </c>
      <c r="F32" s="312">
        <v>18509.030000000002</v>
      </c>
      <c r="G32" s="312">
        <v>18509.030000000002</v>
      </c>
      <c r="H32" s="312">
        <v>18509.030000000002</v>
      </c>
      <c r="I32" s="312">
        <v>18509.030000000002</v>
      </c>
      <c r="J32" s="312">
        <v>18509.030000000002</v>
      </c>
      <c r="K32" s="312">
        <v>18509.030000000002</v>
      </c>
      <c r="L32" s="312">
        <v>18509.030000000002</v>
      </c>
      <c r="M32" s="312">
        <v>18509.030000000002</v>
      </c>
      <c r="N32" s="312">
        <v>18509.030000000002</v>
      </c>
      <c r="O32" s="312">
        <v>18509.030000000002</v>
      </c>
      <c r="P32" s="312">
        <v>18509.030000000002</v>
      </c>
      <c r="R32" s="2">
        <v>18509.030000000002</v>
      </c>
      <c r="S32" s="2">
        <v>18509.030000000002</v>
      </c>
      <c r="T32" s="2">
        <v>18509.030000000002</v>
      </c>
      <c r="U32" s="2">
        <v>18509.030000000002</v>
      </c>
      <c r="V32" s="2">
        <v>18509.030000000002</v>
      </c>
      <c r="W32" s="2">
        <v>18509.030000000002</v>
      </c>
      <c r="X32" s="2">
        <v>18509.030000000002</v>
      </c>
      <c r="Y32" s="2">
        <v>18509.030000000002</v>
      </c>
      <c r="Z32" s="2">
        <v>18509.030000000002</v>
      </c>
      <c r="AA32" s="2">
        <v>18509.030000000002</v>
      </c>
      <c r="AB32" s="2">
        <v>18509.030000000002</v>
      </c>
      <c r="AC32" s="2">
        <v>18509.030000000002</v>
      </c>
      <c r="AE32" s="2">
        <f t="shared" si="323"/>
        <v>18509.030000000002</v>
      </c>
      <c r="AF32" s="2">
        <f t="shared" si="369"/>
        <v>18509.030000000002</v>
      </c>
      <c r="AG32" s="2">
        <f t="shared" si="369"/>
        <v>18509.030000000002</v>
      </c>
      <c r="AH32" s="2">
        <f t="shared" si="369"/>
        <v>18509.030000000002</v>
      </c>
      <c r="AI32" s="2">
        <f t="shared" si="369"/>
        <v>18509.030000000002</v>
      </c>
      <c r="AJ32" s="2">
        <f t="shared" si="369"/>
        <v>18509.030000000002</v>
      </c>
      <c r="AK32" s="2">
        <f t="shared" si="369"/>
        <v>18509.030000000002</v>
      </c>
      <c r="AL32" s="2">
        <f t="shared" si="369"/>
        <v>18509.030000000002</v>
      </c>
      <c r="AM32" s="2">
        <f t="shared" si="369"/>
        <v>18509.030000000002</v>
      </c>
      <c r="AN32" s="2">
        <f t="shared" si="369"/>
        <v>18509.030000000002</v>
      </c>
      <c r="AO32" s="2">
        <f t="shared" si="369"/>
        <v>18509.030000000002</v>
      </c>
      <c r="AP32" s="2">
        <f t="shared" si="369"/>
        <v>18509.030000000002</v>
      </c>
      <c r="AR32" s="2">
        <f t="shared" si="355"/>
        <v>18509.030000000002</v>
      </c>
      <c r="AS32" s="2">
        <f t="shared" ref="AS32:BC32" si="384">AR32</f>
        <v>18509.030000000002</v>
      </c>
      <c r="AT32" s="2">
        <f t="shared" si="384"/>
        <v>18509.030000000002</v>
      </c>
      <c r="AU32" s="2">
        <f t="shared" si="384"/>
        <v>18509.030000000002</v>
      </c>
      <c r="AV32" s="2">
        <f t="shared" si="384"/>
        <v>18509.030000000002</v>
      </c>
      <c r="AW32" s="2">
        <f t="shared" si="384"/>
        <v>18509.030000000002</v>
      </c>
      <c r="AX32" s="2">
        <f t="shared" si="384"/>
        <v>18509.030000000002</v>
      </c>
      <c r="AY32" s="2">
        <f t="shared" si="384"/>
        <v>18509.030000000002</v>
      </c>
      <c r="AZ32" s="2">
        <f t="shared" si="384"/>
        <v>18509.030000000002</v>
      </c>
      <c r="BA32" s="2">
        <f t="shared" si="384"/>
        <v>18509.030000000002</v>
      </c>
      <c r="BB32" s="2">
        <f t="shared" si="384"/>
        <v>18509.030000000002</v>
      </c>
      <c r="BC32" s="2">
        <f t="shared" si="384"/>
        <v>18509.030000000002</v>
      </c>
      <c r="BE32" s="2">
        <f t="shared" si="357"/>
        <v>18509.030000000002</v>
      </c>
      <c r="BF32" s="2">
        <f t="shared" ref="BF32:BP32" si="385">BE32</f>
        <v>18509.030000000002</v>
      </c>
      <c r="BG32" s="2">
        <f t="shared" si="385"/>
        <v>18509.030000000002</v>
      </c>
      <c r="BH32" s="2">
        <f t="shared" si="385"/>
        <v>18509.030000000002</v>
      </c>
      <c r="BI32" s="2">
        <f t="shared" si="385"/>
        <v>18509.030000000002</v>
      </c>
      <c r="BJ32" s="2">
        <f t="shared" si="385"/>
        <v>18509.030000000002</v>
      </c>
      <c r="BK32" s="2">
        <f t="shared" si="385"/>
        <v>18509.030000000002</v>
      </c>
      <c r="BL32" s="2">
        <f t="shared" si="385"/>
        <v>18509.030000000002</v>
      </c>
      <c r="BM32" s="2">
        <f t="shared" si="385"/>
        <v>18509.030000000002</v>
      </c>
      <c r="BN32" s="2">
        <f t="shared" si="385"/>
        <v>18509.030000000002</v>
      </c>
      <c r="BO32" s="2">
        <f t="shared" si="385"/>
        <v>18509.030000000002</v>
      </c>
      <c r="BP32" s="2">
        <f t="shared" si="385"/>
        <v>18509.030000000002</v>
      </c>
      <c r="BR32" s="2">
        <f t="shared" si="359"/>
        <v>18509.030000000002</v>
      </c>
      <c r="BS32" s="2">
        <f t="shared" ref="BS32:CC32" si="386">BR32</f>
        <v>18509.030000000002</v>
      </c>
      <c r="BT32" s="2">
        <f t="shared" si="386"/>
        <v>18509.030000000002</v>
      </c>
      <c r="BU32" s="2">
        <f t="shared" si="386"/>
        <v>18509.030000000002</v>
      </c>
      <c r="BV32" s="2">
        <f t="shared" si="386"/>
        <v>18509.030000000002</v>
      </c>
      <c r="BW32" s="2">
        <f t="shared" si="386"/>
        <v>18509.030000000002</v>
      </c>
      <c r="BX32" s="2">
        <f t="shared" si="386"/>
        <v>18509.030000000002</v>
      </c>
      <c r="BY32" s="2">
        <f t="shared" si="386"/>
        <v>18509.030000000002</v>
      </c>
      <c r="BZ32" s="2">
        <f t="shared" si="386"/>
        <v>18509.030000000002</v>
      </c>
      <c r="CA32" s="2">
        <f t="shared" si="386"/>
        <v>18509.030000000002</v>
      </c>
      <c r="CB32" s="2">
        <f t="shared" si="386"/>
        <v>18509.030000000002</v>
      </c>
      <c r="CC32" s="2">
        <f t="shared" si="386"/>
        <v>18509.030000000002</v>
      </c>
      <c r="CE32" s="2">
        <f t="shared" si="361"/>
        <v>18509.030000000002</v>
      </c>
      <c r="CF32" s="2">
        <f t="shared" ref="CF32:CP32" si="387">CE32</f>
        <v>18509.030000000002</v>
      </c>
      <c r="CG32" s="2">
        <f t="shared" si="387"/>
        <v>18509.030000000002</v>
      </c>
      <c r="CH32" s="2">
        <f t="shared" si="387"/>
        <v>18509.030000000002</v>
      </c>
      <c r="CI32" s="2">
        <f t="shared" si="387"/>
        <v>18509.030000000002</v>
      </c>
      <c r="CJ32" s="2">
        <f t="shared" si="387"/>
        <v>18509.030000000002</v>
      </c>
      <c r="CK32" s="2">
        <f t="shared" si="387"/>
        <v>18509.030000000002</v>
      </c>
      <c r="CL32" s="2">
        <f t="shared" si="387"/>
        <v>18509.030000000002</v>
      </c>
      <c r="CM32" s="2">
        <f t="shared" si="387"/>
        <v>18509.030000000002</v>
      </c>
      <c r="CN32" s="2">
        <f t="shared" si="387"/>
        <v>18509.030000000002</v>
      </c>
      <c r="CO32" s="2">
        <f t="shared" si="387"/>
        <v>18509.030000000002</v>
      </c>
      <c r="CP32" s="2">
        <f t="shared" si="387"/>
        <v>18509.030000000002</v>
      </c>
      <c r="CR32" s="2">
        <f t="shared" si="363"/>
        <v>18509.030000000002</v>
      </c>
      <c r="CS32" s="2">
        <f t="shared" ref="CS32:DC32" si="388">CR32</f>
        <v>18509.030000000002</v>
      </c>
      <c r="CT32" s="2">
        <f t="shared" si="388"/>
        <v>18509.030000000002</v>
      </c>
      <c r="CU32" s="2">
        <f t="shared" si="388"/>
        <v>18509.030000000002</v>
      </c>
      <c r="CV32" s="2">
        <f t="shared" si="388"/>
        <v>18509.030000000002</v>
      </c>
      <c r="CW32" s="2">
        <f t="shared" si="388"/>
        <v>18509.030000000002</v>
      </c>
      <c r="CX32" s="2">
        <f t="shared" si="388"/>
        <v>18509.030000000002</v>
      </c>
      <c r="CY32" s="2">
        <f t="shared" si="388"/>
        <v>18509.030000000002</v>
      </c>
      <c r="CZ32" s="2">
        <f t="shared" si="388"/>
        <v>18509.030000000002</v>
      </c>
      <c r="DA32" s="2">
        <f t="shared" si="388"/>
        <v>18509.030000000002</v>
      </c>
      <c r="DB32" s="2">
        <f t="shared" si="388"/>
        <v>18509.030000000002</v>
      </c>
      <c r="DC32" s="2">
        <f t="shared" si="388"/>
        <v>18509.030000000002</v>
      </c>
      <c r="DE32" s="2">
        <f t="shared" si="365"/>
        <v>18509.030000000002</v>
      </c>
      <c r="DF32" s="2">
        <f t="shared" ref="DF32:DP32" si="389">DE32</f>
        <v>18509.030000000002</v>
      </c>
      <c r="DG32" s="2">
        <f t="shared" si="389"/>
        <v>18509.030000000002</v>
      </c>
      <c r="DH32" s="2">
        <f t="shared" si="389"/>
        <v>18509.030000000002</v>
      </c>
      <c r="DI32" s="2">
        <f t="shared" si="389"/>
        <v>18509.030000000002</v>
      </c>
      <c r="DJ32" s="2">
        <f t="shared" si="389"/>
        <v>18509.030000000002</v>
      </c>
      <c r="DK32" s="2">
        <f t="shared" si="389"/>
        <v>18509.030000000002</v>
      </c>
      <c r="DL32" s="2">
        <f t="shared" si="389"/>
        <v>18509.030000000002</v>
      </c>
      <c r="DM32" s="2">
        <f t="shared" si="389"/>
        <v>18509.030000000002</v>
      </c>
      <c r="DN32" s="2">
        <f t="shared" si="389"/>
        <v>18509.030000000002</v>
      </c>
      <c r="DO32" s="2">
        <f t="shared" si="389"/>
        <v>18509.030000000002</v>
      </c>
      <c r="DP32" s="2">
        <f t="shared" si="389"/>
        <v>18509.030000000002</v>
      </c>
      <c r="DR32" s="2">
        <f t="shared" si="367"/>
        <v>18509.030000000002</v>
      </c>
      <c r="DS32" s="2">
        <f t="shared" ref="DS32:EC32" si="390">DR32</f>
        <v>18509.030000000002</v>
      </c>
      <c r="DT32" s="2">
        <f t="shared" si="390"/>
        <v>18509.030000000002</v>
      </c>
      <c r="DU32" s="2">
        <f t="shared" si="390"/>
        <v>18509.030000000002</v>
      </c>
      <c r="DV32" s="2">
        <f t="shared" si="390"/>
        <v>18509.030000000002</v>
      </c>
      <c r="DW32" s="2">
        <f t="shared" si="390"/>
        <v>18509.030000000002</v>
      </c>
      <c r="DX32" s="2">
        <f t="shared" si="390"/>
        <v>18509.030000000002</v>
      </c>
      <c r="DY32" s="2">
        <f t="shared" si="390"/>
        <v>18509.030000000002</v>
      </c>
      <c r="DZ32" s="2">
        <f t="shared" si="390"/>
        <v>18509.030000000002</v>
      </c>
      <c r="EA32" s="2">
        <f t="shared" si="390"/>
        <v>18509.030000000002</v>
      </c>
      <c r="EB32" s="2">
        <f t="shared" si="390"/>
        <v>18509.030000000002</v>
      </c>
      <c r="EC32" s="2">
        <f t="shared" si="390"/>
        <v>18509.030000000002</v>
      </c>
    </row>
    <row r="33" spans="1:133" x14ac:dyDescent="0.2">
      <c r="A33" s="126" t="s">
        <v>513</v>
      </c>
      <c r="B33" s="310">
        <v>392.02</v>
      </c>
      <c r="D33" s="311">
        <v>38208.269999999997</v>
      </c>
      <c r="E33" s="312">
        <v>38208.269999999997</v>
      </c>
      <c r="F33" s="312">
        <v>38208.269999999997</v>
      </c>
      <c r="G33" s="312">
        <v>38208.269999999997</v>
      </c>
      <c r="H33" s="312">
        <v>38208.269999999997</v>
      </c>
      <c r="I33" s="312">
        <v>38208.269999999997</v>
      </c>
      <c r="J33" s="312">
        <v>38208.269999999997</v>
      </c>
      <c r="K33" s="312">
        <v>38208.269999999997</v>
      </c>
      <c r="L33" s="312">
        <v>38208.269999999997</v>
      </c>
      <c r="M33" s="312">
        <v>38208.269999999997</v>
      </c>
      <c r="N33" s="312">
        <v>38208.269999999997</v>
      </c>
      <c r="O33" s="312">
        <v>38208.269999999997</v>
      </c>
      <c r="P33" s="312">
        <v>38208.269999999997</v>
      </c>
      <c r="R33" s="2">
        <v>38208.269999999997</v>
      </c>
      <c r="S33" s="2">
        <v>38208.269999999997</v>
      </c>
      <c r="T33" s="2">
        <v>38208.269999999997</v>
      </c>
      <c r="U33" s="2">
        <v>38208.269999999997</v>
      </c>
      <c r="V33" s="2">
        <v>38208.269999999997</v>
      </c>
      <c r="W33" s="2">
        <v>38208.269999999997</v>
      </c>
      <c r="X33" s="2">
        <v>38208.269999999997</v>
      </c>
      <c r="Y33" s="2">
        <v>38208.269999999997</v>
      </c>
      <c r="Z33" s="2">
        <v>38208.269999999997</v>
      </c>
      <c r="AA33" s="2">
        <v>38208.269999999997</v>
      </c>
      <c r="AB33" s="2">
        <v>38208.269999999997</v>
      </c>
      <c r="AC33" s="2">
        <v>38208.269999999997</v>
      </c>
      <c r="AE33" s="2">
        <f t="shared" si="323"/>
        <v>38208.269999999997</v>
      </c>
      <c r="AF33" s="2">
        <f t="shared" si="369"/>
        <v>38208.269999999997</v>
      </c>
      <c r="AG33" s="2">
        <f t="shared" si="369"/>
        <v>38208.269999999997</v>
      </c>
      <c r="AH33" s="2">
        <f t="shared" si="369"/>
        <v>38208.269999999997</v>
      </c>
      <c r="AI33" s="2">
        <f t="shared" si="369"/>
        <v>38208.269999999997</v>
      </c>
      <c r="AJ33" s="2">
        <f t="shared" si="369"/>
        <v>38208.269999999997</v>
      </c>
      <c r="AK33" s="2">
        <f t="shared" si="369"/>
        <v>38208.269999999997</v>
      </c>
      <c r="AL33" s="2">
        <f t="shared" si="369"/>
        <v>38208.269999999997</v>
      </c>
      <c r="AM33" s="2">
        <f t="shared" si="369"/>
        <v>38208.269999999997</v>
      </c>
      <c r="AN33" s="2">
        <f t="shared" si="369"/>
        <v>38208.269999999997</v>
      </c>
      <c r="AO33" s="2">
        <f t="shared" si="369"/>
        <v>38208.269999999997</v>
      </c>
      <c r="AP33" s="2">
        <f t="shared" si="369"/>
        <v>38208.269999999997</v>
      </c>
      <c r="AR33" s="2">
        <f t="shared" si="355"/>
        <v>38208.269999999997</v>
      </c>
      <c r="AS33" s="2">
        <f t="shared" ref="AS33:BC33" si="391">AR33</f>
        <v>38208.269999999997</v>
      </c>
      <c r="AT33" s="2">
        <f t="shared" si="391"/>
        <v>38208.269999999997</v>
      </c>
      <c r="AU33" s="2">
        <f t="shared" si="391"/>
        <v>38208.269999999997</v>
      </c>
      <c r="AV33" s="2">
        <f t="shared" si="391"/>
        <v>38208.269999999997</v>
      </c>
      <c r="AW33" s="2">
        <f t="shared" si="391"/>
        <v>38208.269999999997</v>
      </c>
      <c r="AX33" s="2">
        <f t="shared" si="391"/>
        <v>38208.269999999997</v>
      </c>
      <c r="AY33" s="2">
        <f t="shared" si="391"/>
        <v>38208.269999999997</v>
      </c>
      <c r="AZ33" s="2">
        <f t="shared" si="391"/>
        <v>38208.269999999997</v>
      </c>
      <c r="BA33" s="2">
        <f t="shared" si="391"/>
        <v>38208.269999999997</v>
      </c>
      <c r="BB33" s="2">
        <f t="shared" si="391"/>
        <v>38208.269999999997</v>
      </c>
      <c r="BC33" s="2">
        <f t="shared" si="391"/>
        <v>38208.269999999997</v>
      </c>
      <c r="BE33" s="2">
        <f t="shared" si="357"/>
        <v>38208.269999999997</v>
      </c>
      <c r="BF33" s="2">
        <f t="shared" ref="BF33:BP33" si="392">BE33</f>
        <v>38208.269999999997</v>
      </c>
      <c r="BG33" s="2">
        <f t="shared" si="392"/>
        <v>38208.269999999997</v>
      </c>
      <c r="BH33" s="2">
        <f t="shared" si="392"/>
        <v>38208.269999999997</v>
      </c>
      <c r="BI33" s="2">
        <f t="shared" si="392"/>
        <v>38208.269999999997</v>
      </c>
      <c r="BJ33" s="2">
        <f t="shared" si="392"/>
        <v>38208.269999999997</v>
      </c>
      <c r="BK33" s="2">
        <f t="shared" si="392"/>
        <v>38208.269999999997</v>
      </c>
      <c r="BL33" s="2">
        <f t="shared" si="392"/>
        <v>38208.269999999997</v>
      </c>
      <c r="BM33" s="2">
        <f t="shared" si="392"/>
        <v>38208.269999999997</v>
      </c>
      <c r="BN33" s="2">
        <f t="shared" si="392"/>
        <v>38208.269999999997</v>
      </c>
      <c r="BO33" s="2">
        <f t="shared" si="392"/>
        <v>38208.269999999997</v>
      </c>
      <c r="BP33" s="2">
        <f t="shared" si="392"/>
        <v>38208.269999999997</v>
      </c>
      <c r="BR33" s="2">
        <f t="shared" si="359"/>
        <v>38208.269999999997</v>
      </c>
      <c r="BS33" s="2">
        <f t="shared" ref="BS33:CC33" si="393">BR33</f>
        <v>38208.269999999997</v>
      </c>
      <c r="BT33" s="2">
        <f t="shared" si="393"/>
        <v>38208.269999999997</v>
      </c>
      <c r="BU33" s="2">
        <f t="shared" si="393"/>
        <v>38208.269999999997</v>
      </c>
      <c r="BV33" s="2">
        <f t="shared" si="393"/>
        <v>38208.269999999997</v>
      </c>
      <c r="BW33" s="2">
        <f t="shared" si="393"/>
        <v>38208.269999999997</v>
      </c>
      <c r="BX33" s="2">
        <f t="shared" si="393"/>
        <v>38208.269999999997</v>
      </c>
      <c r="BY33" s="2">
        <f t="shared" si="393"/>
        <v>38208.269999999997</v>
      </c>
      <c r="BZ33" s="2">
        <f t="shared" si="393"/>
        <v>38208.269999999997</v>
      </c>
      <c r="CA33" s="2">
        <f t="shared" si="393"/>
        <v>38208.269999999997</v>
      </c>
      <c r="CB33" s="2">
        <f t="shared" si="393"/>
        <v>38208.269999999997</v>
      </c>
      <c r="CC33" s="2">
        <f t="shared" si="393"/>
        <v>38208.269999999997</v>
      </c>
      <c r="CE33" s="2">
        <f t="shared" si="361"/>
        <v>38208.269999999997</v>
      </c>
      <c r="CF33" s="2">
        <f t="shared" ref="CF33:CP33" si="394">CE33</f>
        <v>38208.269999999997</v>
      </c>
      <c r="CG33" s="2">
        <f t="shared" si="394"/>
        <v>38208.269999999997</v>
      </c>
      <c r="CH33" s="2">
        <f t="shared" si="394"/>
        <v>38208.269999999997</v>
      </c>
      <c r="CI33" s="2">
        <f t="shared" si="394"/>
        <v>38208.269999999997</v>
      </c>
      <c r="CJ33" s="2">
        <f t="shared" si="394"/>
        <v>38208.269999999997</v>
      </c>
      <c r="CK33" s="2">
        <f t="shared" si="394"/>
        <v>38208.269999999997</v>
      </c>
      <c r="CL33" s="2">
        <f t="shared" si="394"/>
        <v>38208.269999999997</v>
      </c>
      <c r="CM33" s="2">
        <f t="shared" si="394"/>
        <v>38208.269999999997</v>
      </c>
      <c r="CN33" s="2">
        <f t="shared" si="394"/>
        <v>38208.269999999997</v>
      </c>
      <c r="CO33" s="2">
        <f t="shared" si="394"/>
        <v>38208.269999999997</v>
      </c>
      <c r="CP33" s="2">
        <f t="shared" si="394"/>
        <v>38208.269999999997</v>
      </c>
      <c r="CR33" s="2">
        <f t="shared" si="363"/>
        <v>38208.269999999997</v>
      </c>
      <c r="CS33" s="2">
        <f t="shared" ref="CS33:DC33" si="395">CR33</f>
        <v>38208.269999999997</v>
      </c>
      <c r="CT33" s="2">
        <f t="shared" si="395"/>
        <v>38208.269999999997</v>
      </c>
      <c r="CU33" s="2">
        <f t="shared" si="395"/>
        <v>38208.269999999997</v>
      </c>
      <c r="CV33" s="2">
        <f t="shared" si="395"/>
        <v>38208.269999999997</v>
      </c>
      <c r="CW33" s="2">
        <f t="shared" si="395"/>
        <v>38208.269999999997</v>
      </c>
      <c r="CX33" s="2">
        <f t="shared" si="395"/>
        <v>38208.269999999997</v>
      </c>
      <c r="CY33" s="2">
        <f t="shared" si="395"/>
        <v>38208.269999999997</v>
      </c>
      <c r="CZ33" s="2">
        <f t="shared" si="395"/>
        <v>38208.269999999997</v>
      </c>
      <c r="DA33" s="2">
        <f t="shared" si="395"/>
        <v>38208.269999999997</v>
      </c>
      <c r="DB33" s="2">
        <f t="shared" si="395"/>
        <v>38208.269999999997</v>
      </c>
      <c r="DC33" s="2">
        <f t="shared" si="395"/>
        <v>38208.269999999997</v>
      </c>
      <c r="DE33" s="2">
        <f t="shared" si="365"/>
        <v>38208.269999999997</v>
      </c>
      <c r="DF33" s="2">
        <f t="shared" ref="DF33:DP33" si="396">DE33</f>
        <v>38208.269999999997</v>
      </c>
      <c r="DG33" s="2">
        <f t="shared" si="396"/>
        <v>38208.269999999997</v>
      </c>
      <c r="DH33" s="2">
        <f t="shared" si="396"/>
        <v>38208.269999999997</v>
      </c>
      <c r="DI33" s="2">
        <f t="shared" si="396"/>
        <v>38208.269999999997</v>
      </c>
      <c r="DJ33" s="2">
        <f t="shared" si="396"/>
        <v>38208.269999999997</v>
      </c>
      <c r="DK33" s="2">
        <f t="shared" si="396"/>
        <v>38208.269999999997</v>
      </c>
      <c r="DL33" s="2">
        <f t="shared" si="396"/>
        <v>38208.269999999997</v>
      </c>
      <c r="DM33" s="2">
        <f t="shared" si="396"/>
        <v>38208.269999999997</v>
      </c>
      <c r="DN33" s="2">
        <f t="shared" si="396"/>
        <v>38208.269999999997</v>
      </c>
      <c r="DO33" s="2">
        <f t="shared" si="396"/>
        <v>38208.269999999997</v>
      </c>
      <c r="DP33" s="2">
        <f t="shared" si="396"/>
        <v>38208.269999999997</v>
      </c>
      <c r="DR33" s="2">
        <f t="shared" si="367"/>
        <v>38208.269999999997</v>
      </c>
      <c r="DS33" s="2">
        <f t="shared" ref="DS33:EC33" si="397">DR33</f>
        <v>38208.269999999997</v>
      </c>
      <c r="DT33" s="2">
        <f t="shared" si="397"/>
        <v>38208.269999999997</v>
      </c>
      <c r="DU33" s="2">
        <f t="shared" si="397"/>
        <v>38208.269999999997</v>
      </c>
      <c r="DV33" s="2">
        <f t="shared" si="397"/>
        <v>38208.269999999997</v>
      </c>
      <c r="DW33" s="2">
        <f t="shared" si="397"/>
        <v>38208.269999999997</v>
      </c>
      <c r="DX33" s="2">
        <f t="shared" si="397"/>
        <v>38208.269999999997</v>
      </c>
      <c r="DY33" s="2">
        <f t="shared" si="397"/>
        <v>38208.269999999997</v>
      </c>
      <c r="DZ33" s="2">
        <f t="shared" si="397"/>
        <v>38208.269999999997</v>
      </c>
      <c r="EA33" s="2">
        <f t="shared" si="397"/>
        <v>38208.269999999997</v>
      </c>
      <c r="EB33" s="2">
        <f t="shared" si="397"/>
        <v>38208.269999999997</v>
      </c>
      <c r="EC33" s="2">
        <f t="shared" si="397"/>
        <v>38208.269999999997</v>
      </c>
    </row>
    <row r="34" spans="1:133" x14ac:dyDescent="0.2">
      <c r="A34" s="126" t="s">
        <v>513</v>
      </c>
      <c r="B34" s="310">
        <v>397.25</v>
      </c>
      <c r="D34" s="311">
        <v>55306.28</v>
      </c>
      <c r="E34" s="312">
        <v>55306.28</v>
      </c>
      <c r="F34" s="312">
        <v>55306.28</v>
      </c>
      <c r="G34" s="312">
        <v>55306.28</v>
      </c>
      <c r="H34" s="312">
        <v>55306.28</v>
      </c>
      <c r="I34" s="312">
        <v>55306.28</v>
      </c>
      <c r="J34" s="312">
        <v>55306.28</v>
      </c>
      <c r="K34" s="312">
        <v>55306.28</v>
      </c>
      <c r="L34" s="312">
        <v>55306.28</v>
      </c>
      <c r="M34" s="312">
        <v>55306.28</v>
      </c>
      <c r="N34" s="312">
        <v>55306.28</v>
      </c>
      <c r="O34" s="312">
        <v>55306.28</v>
      </c>
      <c r="P34" s="312">
        <v>55306.28</v>
      </c>
      <c r="R34" s="2">
        <v>55306.28</v>
      </c>
      <c r="S34" s="2">
        <v>55306.28</v>
      </c>
      <c r="T34" s="2">
        <v>55306.28</v>
      </c>
      <c r="U34" s="2">
        <v>55306.28</v>
      </c>
      <c r="V34" s="2">
        <v>55306.28</v>
      </c>
      <c r="W34" s="2">
        <v>55306.28</v>
      </c>
      <c r="X34" s="2">
        <v>55306.28</v>
      </c>
      <c r="Y34" s="2">
        <v>55306.28</v>
      </c>
      <c r="Z34" s="2">
        <v>55306.28</v>
      </c>
      <c r="AA34" s="2">
        <v>55306.28</v>
      </c>
      <c r="AB34" s="2">
        <v>55306.28</v>
      </c>
      <c r="AC34" s="2">
        <v>55306.28</v>
      </c>
      <c r="AE34" s="2">
        <f t="shared" si="323"/>
        <v>55306.28</v>
      </c>
      <c r="AF34" s="2">
        <f t="shared" si="369"/>
        <v>55306.28</v>
      </c>
      <c r="AG34" s="2">
        <f t="shared" si="369"/>
        <v>55306.28</v>
      </c>
      <c r="AH34" s="2">
        <f t="shared" si="369"/>
        <v>55306.28</v>
      </c>
      <c r="AI34" s="2">
        <f t="shared" si="369"/>
        <v>55306.28</v>
      </c>
      <c r="AJ34" s="2">
        <f t="shared" si="369"/>
        <v>55306.28</v>
      </c>
      <c r="AK34" s="2">
        <f t="shared" si="369"/>
        <v>55306.28</v>
      </c>
      <c r="AL34" s="2">
        <f t="shared" si="369"/>
        <v>55306.28</v>
      </c>
      <c r="AM34" s="2">
        <f t="shared" si="369"/>
        <v>55306.28</v>
      </c>
      <c r="AN34" s="2">
        <f t="shared" si="369"/>
        <v>55306.28</v>
      </c>
      <c r="AO34" s="2">
        <f t="shared" si="369"/>
        <v>55306.28</v>
      </c>
      <c r="AP34" s="2">
        <f t="shared" si="369"/>
        <v>55306.28</v>
      </c>
      <c r="AR34" s="2">
        <f t="shared" si="355"/>
        <v>55306.28</v>
      </c>
      <c r="AS34" s="2">
        <f t="shared" ref="AS34:BC34" si="398">AR34</f>
        <v>55306.28</v>
      </c>
      <c r="AT34" s="2">
        <f t="shared" si="398"/>
        <v>55306.28</v>
      </c>
      <c r="AU34" s="2">
        <f t="shared" si="398"/>
        <v>55306.28</v>
      </c>
      <c r="AV34" s="2">
        <f t="shared" si="398"/>
        <v>55306.28</v>
      </c>
      <c r="AW34" s="2">
        <f t="shared" si="398"/>
        <v>55306.28</v>
      </c>
      <c r="AX34" s="2">
        <f t="shared" si="398"/>
        <v>55306.28</v>
      </c>
      <c r="AY34" s="2">
        <f t="shared" si="398"/>
        <v>55306.28</v>
      </c>
      <c r="AZ34" s="2">
        <f t="shared" si="398"/>
        <v>55306.28</v>
      </c>
      <c r="BA34" s="2">
        <f t="shared" si="398"/>
        <v>55306.28</v>
      </c>
      <c r="BB34" s="2">
        <f t="shared" si="398"/>
        <v>55306.28</v>
      </c>
      <c r="BC34" s="2">
        <f t="shared" si="398"/>
        <v>55306.28</v>
      </c>
      <c r="BE34" s="2">
        <f t="shared" si="357"/>
        <v>55306.28</v>
      </c>
      <c r="BF34" s="2">
        <f t="shared" ref="BF34:BP34" si="399">BE34</f>
        <v>55306.28</v>
      </c>
      <c r="BG34" s="2">
        <f t="shared" si="399"/>
        <v>55306.28</v>
      </c>
      <c r="BH34" s="2">
        <f t="shared" si="399"/>
        <v>55306.28</v>
      </c>
      <c r="BI34" s="2">
        <f t="shared" si="399"/>
        <v>55306.28</v>
      </c>
      <c r="BJ34" s="2">
        <f t="shared" si="399"/>
        <v>55306.28</v>
      </c>
      <c r="BK34" s="2">
        <f t="shared" si="399"/>
        <v>55306.28</v>
      </c>
      <c r="BL34" s="2">
        <f t="shared" si="399"/>
        <v>55306.28</v>
      </c>
      <c r="BM34" s="2">
        <f t="shared" si="399"/>
        <v>55306.28</v>
      </c>
      <c r="BN34" s="2">
        <f t="shared" si="399"/>
        <v>55306.28</v>
      </c>
      <c r="BO34" s="2">
        <f t="shared" si="399"/>
        <v>55306.28</v>
      </c>
      <c r="BP34" s="2">
        <f t="shared" si="399"/>
        <v>55306.28</v>
      </c>
      <c r="BR34" s="2">
        <f t="shared" si="359"/>
        <v>55306.28</v>
      </c>
      <c r="BS34" s="2">
        <f t="shared" ref="BS34:CC34" si="400">BR34</f>
        <v>55306.28</v>
      </c>
      <c r="BT34" s="2">
        <f t="shared" si="400"/>
        <v>55306.28</v>
      </c>
      <c r="BU34" s="2">
        <f t="shared" si="400"/>
        <v>55306.28</v>
      </c>
      <c r="BV34" s="2">
        <f t="shared" si="400"/>
        <v>55306.28</v>
      </c>
      <c r="BW34" s="2">
        <f t="shared" si="400"/>
        <v>55306.28</v>
      </c>
      <c r="BX34" s="2">
        <f t="shared" si="400"/>
        <v>55306.28</v>
      </c>
      <c r="BY34" s="2">
        <f t="shared" si="400"/>
        <v>55306.28</v>
      </c>
      <c r="BZ34" s="2">
        <f t="shared" si="400"/>
        <v>55306.28</v>
      </c>
      <c r="CA34" s="2">
        <f t="shared" si="400"/>
        <v>55306.28</v>
      </c>
      <c r="CB34" s="2">
        <f t="shared" si="400"/>
        <v>55306.28</v>
      </c>
      <c r="CC34" s="2">
        <f t="shared" si="400"/>
        <v>55306.28</v>
      </c>
      <c r="CE34" s="2">
        <f t="shared" si="361"/>
        <v>55306.28</v>
      </c>
      <c r="CF34" s="2">
        <f t="shared" ref="CF34:CP34" si="401">CE34</f>
        <v>55306.28</v>
      </c>
      <c r="CG34" s="2">
        <f t="shared" si="401"/>
        <v>55306.28</v>
      </c>
      <c r="CH34" s="2">
        <f t="shared" si="401"/>
        <v>55306.28</v>
      </c>
      <c r="CI34" s="2">
        <f t="shared" si="401"/>
        <v>55306.28</v>
      </c>
      <c r="CJ34" s="2">
        <f t="shared" si="401"/>
        <v>55306.28</v>
      </c>
      <c r="CK34" s="2">
        <f t="shared" si="401"/>
        <v>55306.28</v>
      </c>
      <c r="CL34" s="2">
        <f t="shared" si="401"/>
        <v>55306.28</v>
      </c>
      <c r="CM34" s="2">
        <f t="shared" si="401"/>
        <v>55306.28</v>
      </c>
      <c r="CN34" s="2">
        <f t="shared" si="401"/>
        <v>55306.28</v>
      </c>
      <c r="CO34" s="2">
        <f t="shared" si="401"/>
        <v>55306.28</v>
      </c>
      <c r="CP34" s="2">
        <f t="shared" si="401"/>
        <v>55306.28</v>
      </c>
      <c r="CR34" s="2">
        <f t="shared" si="363"/>
        <v>55306.28</v>
      </c>
      <c r="CS34" s="2">
        <f t="shared" ref="CS34:DC34" si="402">CR34</f>
        <v>55306.28</v>
      </c>
      <c r="CT34" s="2">
        <f t="shared" si="402"/>
        <v>55306.28</v>
      </c>
      <c r="CU34" s="2">
        <f t="shared" si="402"/>
        <v>55306.28</v>
      </c>
      <c r="CV34" s="2">
        <f t="shared" si="402"/>
        <v>55306.28</v>
      </c>
      <c r="CW34" s="2">
        <f t="shared" si="402"/>
        <v>55306.28</v>
      </c>
      <c r="CX34" s="2">
        <f t="shared" si="402"/>
        <v>55306.28</v>
      </c>
      <c r="CY34" s="2">
        <f t="shared" si="402"/>
        <v>55306.28</v>
      </c>
      <c r="CZ34" s="2">
        <f t="shared" si="402"/>
        <v>55306.28</v>
      </c>
      <c r="DA34" s="2">
        <f t="shared" si="402"/>
        <v>55306.28</v>
      </c>
      <c r="DB34" s="2">
        <f t="shared" si="402"/>
        <v>55306.28</v>
      </c>
      <c r="DC34" s="2">
        <f t="shared" si="402"/>
        <v>55306.28</v>
      </c>
      <c r="DE34" s="2">
        <f t="shared" si="365"/>
        <v>55306.28</v>
      </c>
      <c r="DF34" s="2">
        <f t="shared" ref="DF34:DP34" si="403">DE34</f>
        <v>55306.28</v>
      </c>
      <c r="DG34" s="2">
        <f t="shared" si="403"/>
        <v>55306.28</v>
      </c>
      <c r="DH34" s="2">
        <f t="shared" si="403"/>
        <v>55306.28</v>
      </c>
      <c r="DI34" s="2">
        <f t="shared" si="403"/>
        <v>55306.28</v>
      </c>
      <c r="DJ34" s="2">
        <f t="shared" si="403"/>
        <v>55306.28</v>
      </c>
      <c r="DK34" s="2">
        <f t="shared" si="403"/>
        <v>55306.28</v>
      </c>
      <c r="DL34" s="2">
        <f t="shared" si="403"/>
        <v>55306.28</v>
      </c>
      <c r="DM34" s="2">
        <f t="shared" si="403"/>
        <v>55306.28</v>
      </c>
      <c r="DN34" s="2">
        <f t="shared" si="403"/>
        <v>55306.28</v>
      </c>
      <c r="DO34" s="2">
        <f t="shared" si="403"/>
        <v>55306.28</v>
      </c>
      <c r="DP34" s="2">
        <f t="shared" si="403"/>
        <v>55306.28</v>
      </c>
      <c r="DR34" s="2">
        <f t="shared" si="367"/>
        <v>55306.28</v>
      </c>
      <c r="DS34" s="2">
        <f t="shared" ref="DS34:EC34" si="404">DR34</f>
        <v>55306.28</v>
      </c>
      <c r="DT34" s="2">
        <f t="shared" si="404"/>
        <v>55306.28</v>
      </c>
      <c r="DU34" s="2">
        <f t="shared" si="404"/>
        <v>55306.28</v>
      </c>
      <c r="DV34" s="2">
        <f t="shared" si="404"/>
        <v>55306.28</v>
      </c>
      <c r="DW34" s="2">
        <f t="shared" si="404"/>
        <v>55306.28</v>
      </c>
      <c r="DX34" s="2">
        <f t="shared" si="404"/>
        <v>55306.28</v>
      </c>
      <c r="DY34" s="2">
        <f t="shared" si="404"/>
        <v>55306.28</v>
      </c>
      <c r="DZ34" s="2">
        <f t="shared" si="404"/>
        <v>55306.28</v>
      </c>
      <c r="EA34" s="2">
        <f t="shared" si="404"/>
        <v>55306.28</v>
      </c>
      <c r="EB34" s="2">
        <f t="shared" si="404"/>
        <v>55306.28</v>
      </c>
      <c r="EC34" s="2">
        <f t="shared" si="404"/>
        <v>55306.28</v>
      </c>
    </row>
    <row r="35" spans="1:133" x14ac:dyDescent="0.2">
      <c r="A35" s="126" t="s">
        <v>505</v>
      </c>
      <c r="B35" s="310">
        <v>355</v>
      </c>
      <c r="D35" s="311">
        <v>6645421.9100000001</v>
      </c>
      <c r="E35" s="312">
        <v>8415394.7300000004</v>
      </c>
      <c r="F35" s="312">
        <v>9128294.5500000007</v>
      </c>
      <c r="G35" s="312">
        <v>14571210.609999998</v>
      </c>
      <c r="H35" s="312">
        <v>16064139.789999997</v>
      </c>
      <c r="I35" s="312">
        <v>18687924.219999999</v>
      </c>
      <c r="J35" s="312">
        <v>22081364.16</v>
      </c>
      <c r="K35" s="312">
        <v>22081364.16</v>
      </c>
      <c r="L35" s="312">
        <v>26481661.989999998</v>
      </c>
      <c r="M35" s="312">
        <v>27321230.859999999</v>
      </c>
      <c r="N35" s="312">
        <v>27321230.859999999</v>
      </c>
      <c r="O35" s="312">
        <v>29774190.259999998</v>
      </c>
      <c r="P35" s="312">
        <v>31800749.349999994</v>
      </c>
      <c r="R35" s="305">
        <v>31800749.349999994</v>
      </c>
      <c r="S35" s="2">
        <v>34384254.659999996</v>
      </c>
      <c r="T35" s="2">
        <v>34384254.659999996</v>
      </c>
      <c r="U35" s="2">
        <v>36495349.059999995</v>
      </c>
      <c r="V35" s="2">
        <v>37924702.059999995</v>
      </c>
      <c r="W35" s="2">
        <v>39466649.799999997</v>
      </c>
      <c r="X35" s="2">
        <v>40737185.799999997</v>
      </c>
      <c r="Y35" s="2">
        <v>40737185.799999997</v>
      </c>
      <c r="Z35" s="2">
        <v>44567372.209999993</v>
      </c>
      <c r="AA35" s="2">
        <v>46342785.949999996</v>
      </c>
      <c r="AB35" s="2">
        <v>46342785.949999996</v>
      </c>
      <c r="AC35" s="2">
        <v>47656007.149999999</v>
      </c>
      <c r="AE35" s="305">
        <f>AC35+AE15</f>
        <v>48525663.287500001</v>
      </c>
      <c r="AF35" s="2">
        <f t="shared" ref="AF35:AP35" si="405">AE35+AF15</f>
        <v>49395319.425000004</v>
      </c>
      <c r="AG35" s="2">
        <f t="shared" si="405"/>
        <v>50264975.562500007</v>
      </c>
      <c r="AH35" s="2">
        <f t="shared" si="405"/>
        <v>51134631.70000001</v>
      </c>
      <c r="AI35" s="2">
        <f t="shared" si="405"/>
        <v>52004287.837500013</v>
      </c>
      <c r="AJ35" s="2">
        <f t="shared" si="405"/>
        <v>52873943.975000016</v>
      </c>
      <c r="AK35" s="2">
        <f t="shared" si="405"/>
        <v>53743600.112500019</v>
      </c>
      <c r="AL35" s="2">
        <f t="shared" si="405"/>
        <v>54613256.250000022</v>
      </c>
      <c r="AM35" s="2">
        <f t="shared" si="405"/>
        <v>56074926.250000022</v>
      </c>
      <c r="AN35" s="2">
        <f t="shared" si="405"/>
        <v>57536596.250000022</v>
      </c>
      <c r="AO35" s="2">
        <f t="shared" si="405"/>
        <v>58998266.250000022</v>
      </c>
      <c r="AP35" s="2">
        <f t="shared" si="405"/>
        <v>60459936.250000022</v>
      </c>
      <c r="AR35" s="305">
        <f>AP35+AR15</f>
        <v>61921606.250000022</v>
      </c>
      <c r="AS35" s="2">
        <f t="shared" ref="AS35:BC35" si="406">AR35+AS15</f>
        <v>63383276.250000022</v>
      </c>
      <c r="AT35" s="2">
        <f t="shared" si="406"/>
        <v>64844946.250000022</v>
      </c>
      <c r="AU35" s="2">
        <f t="shared" si="406"/>
        <v>66306616.250000022</v>
      </c>
      <c r="AV35" s="2">
        <f t="shared" si="406"/>
        <v>67768286.25000003</v>
      </c>
      <c r="AW35" s="2">
        <f t="shared" si="406"/>
        <v>69229956.25000003</v>
      </c>
      <c r="AX35" s="2">
        <f t="shared" si="406"/>
        <v>70691626.25000003</v>
      </c>
      <c r="AY35" s="2">
        <f t="shared" si="406"/>
        <v>72153296.25000003</v>
      </c>
      <c r="AZ35" s="2">
        <f t="shared" si="406"/>
        <v>73646366.25000003</v>
      </c>
      <c r="BA35" s="2">
        <f t="shared" si="406"/>
        <v>75139436.25000003</v>
      </c>
      <c r="BB35" s="2">
        <f t="shared" si="406"/>
        <v>76632506.25000003</v>
      </c>
      <c r="BC35" s="2">
        <f t="shared" si="406"/>
        <v>78125576.25000003</v>
      </c>
      <c r="BE35" s="305">
        <f>BC35+BE15</f>
        <v>79618646.25000003</v>
      </c>
      <c r="BF35" s="2">
        <f t="shared" ref="BF35:BP35" si="407">BE35+BF15</f>
        <v>81111716.25000003</v>
      </c>
      <c r="BG35" s="2">
        <f t="shared" si="407"/>
        <v>82604786.25000003</v>
      </c>
      <c r="BH35" s="2">
        <f t="shared" si="407"/>
        <v>84097856.25000003</v>
      </c>
      <c r="BI35" s="2">
        <f t="shared" si="407"/>
        <v>85590926.25000003</v>
      </c>
      <c r="BJ35" s="2">
        <f t="shared" si="407"/>
        <v>87083996.25000003</v>
      </c>
      <c r="BK35" s="2">
        <f t="shared" si="407"/>
        <v>88577066.25000003</v>
      </c>
      <c r="BL35" s="2">
        <f t="shared" si="407"/>
        <v>90070136.25000003</v>
      </c>
      <c r="BM35" s="2">
        <f t="shared" si="407"/>
        <v>91590146.25000003</v>
      </c>
      <c r="BN35" s="2">
        <f t="shared" si="407"/>
        <v>93110156.25000003</v>
      </c>
      <c r="BO35" s="2">
        <f t="shared" si="407"/>
        <v>94630166.25000003</v>
      </c>
      <c r="BP35" s="2">
        <f t="shared" si="407"/>
        <v>96150176.25000003</v>
      </c>
      <c r="BR35" s="305">
        <f>BP35+BR15</f>
        <v>97670186.25000003</v>
      </c>
      <c r="BS35" s="2">
        <f t="shared" ref="BS35:CC35" si="408">BR35+BS15</f>
        <v>99190196.25000003</v>
      </c>
      <c r="BT35" s="2">
        <f t="shared" si="408"/>
        <v>100710206.25000003</v>
      </c>
      <c r="BU35" s="2">
        <f t="shared" si="408"/>
        <v>102230216.25000003</v>
      </c>
      <c r="BV35" s="2">
        <f t="shared" si="408"/>
        <v>103750226.25000003</v>
      </c>
      <c r="BW35" s="2">
        <f t="shared" si="408"/>
        <v>105270236.25000003</v>
      </c>
      <c r="BX35" s="2">
        <f t="shared" si="408"/>
        <v>106790246.25000003</v>
      </c>
      <c r="BY35" s="2">
        <f t="shared" si="408"/>
        <v>108310256.25000003</v>
      </c>
      <c r="BZ35" s="2">
        <f t="shared" si="408"/>
        <v>109717736.25000003</v>
      </c>
      <c r="CA35" s="2">
        <f t="shared" si="408"/>
        <v>111125216.25000003</v>
      </c>
      <c r="CB35" s="2">
        <f t="shared" si="408"/>
        <v>112532696.25000003</v>
      </c>
      <c r="CC35" s="2">
        <f t="shared" si="408"/>
        <v>113940176.25000003</v>
      </c>
      <c r="CE35" s="305">
        <f>CC35+CE15</f>
        <v>115347656.25000003</v>
      </c>
      <c r="CF35" s="2">
        <f t="shared" ref="CF35:CP35" si="409">CE35+CF15</f>
        <v>116755136.25000003</v>
      </c>
      <c r="CG35" s="2">
        <f t="shared" si="409"/>
        <v>118162616.25000003</v>
      </c>
      <c r="CH35" s="2">
        <f t="shared" si="409"/>
        <v>119570096.25000003</v>
      </c>
      <c r="CI35" s="2">
        <f t="shared" si="409"/>
        <v>120977576.25000003</v>
      </c>
      <c r="CJ35" s="2">
        <f t="shared" si="409"/>
        <v>122385056.25000003</v>
      </c>
      <c r="CK35" s="2">
        <f t="shared" si="409"/>
        <v>123792536.25000003</v>
      </c>
      <c r="CL35" s="2">
        <f t="shared" si="409"/>
        <v>125200016.25000003</v>
      </c>
      <c r="CM35" s="2">
        <f t="shared" si="409"/>
        <v>126645646.25000003</v>
      </c>
      <c r="CN35" s="2">
        <f t="shared" si="409"/>
        <v>128091276.25000003</v>
      </c>
      <c r="CO35" s="2">
        <f t="shared" si="409"/>
        <v>129536906.25000003</v>
      </c>
      <c r="CP35" s="2">
        <f t="shared" si="409"/>
        <v>130982536.25000003</v>
      </c>
      <c r="CR35" s="305">
        <f>CP35+CR15</f>
        <v>132428166.25000003</v>
      </c>
      <c r="CS35" s="2">
        <f t="shared" ref="CS35:DC35" si="410">CR35+CS15</f>
        <v>133873796.25000003</v>
      </c>
      <c r="CT35" s="2">
        <f t="shared" si="410"/>
        <v>135319426.25000003</v>
      </c>
      <c r="CU35" s="2">
        <f t="shared" si="410"/>
        <v>136765056.25000003</v>
      </c>
      <c r="CV35" s="2">
        <f t="shared" si="410"/>
        <v>138210686.25000003</v>
      </c>
      <c r="CW35" s="2">
        <f t="shared" si="410"/>
        <v>139656316.25000003</v>
      </c>
      <c r="CX35" s="2">
        <f t="shared" si="410"/>
        <v>141101946.25000003</v>
      </c>
      <c r="CY35" s="2">
        <f t="shared" si="410"/>
        <v>142547576.25000003</v>
      </c>
      <c r="CZ35" s="2">
        <f t="shared" si="410"/>
        <v>143984446.25000003</v>
      </c>
      <c r="DA35" s="2">
        <f t="shared" si="410"/>
        <v>145421316.25000003</v>
      </c>
      <c r="DB35" s="2">
        <f t="shared" si="410"/>
        <v>146858186.25000003</v>
      </c>
      <c r="DC35" s="2">
        <f t="shared" si="410"/>
        <v>148295056.25000003</v>
      </c>
      <c r="DE35" s="305">
        <f>DC35+DE15</f>
        <v>149731926.25000003</v>
      </c>
      <c r="DF35" s="2">
        <f t="shared" ref="DF35:DP35" si="411">DE35+DF15</f>
        <v>151168796.25000003</v>
      </c>
      <c r="DG35" s="2">
        <f t="shared" si="411"/>
        <v>152605666.25000003</v>
      </c>
      <c r="DH35" s="2">
        <f t="shared" si="411"/>
        <v>154042536.25000003</v>
      </c>
      <c r="DI35" s="2">
        <f t="shared" si="411"/>
        <v>155479406.25000003</v>
      </c>
      <c r="DJ35" s="2">
        <f t="shared" si="411"/>
        <v>156916276.25000003</v>
      </c>
      <c r="DK35" s="2">
        <f t="shared" si="411"/>
        <v>158353146.25000003</v>
      </c>
      <c r="DL35" s="2">
        <f t="shared" si="411"/>
        <v>159790016.25000003</v>
      </c>
      <c r="DM35" s="2">
        <f t="shared" si="411"/>
        <v>159790016.25000003</v>
      </c>
      <c r="DN35" s="2">
        <f t="shared" si="411"/>
        <v>159790016.25000003</v>
      </c>
      <c r="DO35" s="2">
        <f t="shared" si="411"/>
        <v>159790016.25000003</v>
      </c>
      <c r="DP35" s="2">
        <f t="shared" si="411"/>
        <v>159790016.25000003</v>
      </c>
      <c r="DR35" s="305">
        <f>DP35+DR15</f>
        <v>159790016.25000003</v>
      </c>
      <c r="DS35" s="2">
        <f t="shared" ref="DS35:EC35" si="412">DR35+DS15</f>
        <v>159790016.25000003</v>
      </c>
      <c r="DT35" s="2">
        <f t="shared" si="412"/>
        <v>159790016.25000003</v>
      </c>
      <c r="DU35" s="2">
        <f t="shared" si="412"/>
        <v>159790016.25000003</v>
      </c>
      <c r="DV35" s="2">
        <f t="shared" si="412"/>
        <v>159790016.25000003</v>
      </c>
      <c r="DW35" s="2">
        <f t="shared" si="412"/>
        <v>159790016.25000003</v>
      </c>
      <c r="DX35" s="2">
        <f t="shared" si="412"/>
        <v>159790016.25000003</v>
      </c>
      <c r="DY35" s="2">
        <f t="shared" si="412"/>
        <v>159790016.25000003</v>
      </c>
      <c r="DZ35" s="2">
        <f t="shared" si="412"/>
        <v>159790016.25000003</v>
      </c>
      <c r="EA35" s="2">
        <f t="shared" si="412"/>
        <v>159790016.25000003</v>
      </c>
      <c r="EB35" s="2">
        <f t="shared" si="412"/>
        <v>159790016.25000003</v>
      </c>
      <c r="EC35" s="2">
        <f t="shared" si="412"/>
        <v>159790016.25000003</v>
      </c>
    </row>
    <row r="36" spans="1:133" x14ac:dyDescent="0.2">
      <c r="A36" s="126" t="s">
        <v>505</v>
      </c>
      <c r="B36" s="310">
        <v>356</v>
      </c>
      <c r="D36" s="311">
        <v>1255578.6599999999</v>
      </c>
      <c r="E36" s="312">
        <v>1255578.6599999999</v>
      </c>
      <c r="F36" s="312">
        <v>1999174.2200000004</v>
      </c>
      <c r="G36" s="312">
        <v>1999174.2200000004</v>
      </c>
      <c r="H36" s="312">
        <v>1999174.2200000004</v>
      </c>
      <c r="I36" s="312">
        <v>1999174.2200000004</v>
      </c>
      <c r="J36" s="312">
        <v>1999174.2200000004</v>
      </c>
      <c r="K36" s="312">
        <v>1999174.2200000004</v>
      </c>
      <c r="L36" s="312">
        <v>1999174.2200000004</v>
      </c>
      <c r="M36" s="312">
        <v>1999174.2200000004</v>
      </c>
      <c r="N36" s="312">
        <v>1999174.2200000004</v>
      </c>
      <c r="O36" s="312">
        <v>1999174.2200000004</v>
      </c>
      <c r="P36" s="312">
        <v>1999174.2200000004</v>
      </c>
      <c r="R36" s="305">
        <v>1999174.2200000004</v>
      </c>
      <c r="S36" s="2">
        <v>1999174.2200000004</v>
      </c>
      <c r="T36" s="2">
        <v>1999174.2200000004</v>
      </c>
      <c r="U36" s="2">
        <v>1999174.2200000004</v>
      </c>
      <c r="V36" s="2">
        <v>1999174.2200000004</v>
      </c>
      <c r="W36" s="2">
        <v>1999174.2200000004</v>
      </c>
      <c r="X36" s="2">
        <v>1999174.2200000004</v>
      </c>
      <c r="Y36" s="2">
        <v>1999174.2200000004</v>
      </c>
      <c r="Z36" s="2">
        <v>1999174.2200000004</v>
      </c>
      <c r="AA36" s="2">
        <v>1999174.2200000004</v>
      </c>
      <c r="AB36" s="2">
        <v>1999174.2200000004</v>
      </c>
      <c r="AC36" s="2">
        <v>1999174.2200000004</v>
      </c>
      <c r="AE36" s="305">
        <f>AC36+0</f>
        <v>1999174.2200000004</v>
      </c>
      <c r="AF36" s="2">
        <f>AE36+0</f>
        <v>1999174.2200000004</v>
      </c>
      <c r="AG36" s="2">
        <f t="shared" ref="AG36:AP36" si="413">AF36+0</f>
        <v>1999174.2200000004</v>
      </c>
      <c r="AH36" s="2">
        <f t="shared" si="413"/>
        <v>1999174.2200000004</v>
      </c>
      <c r="AI36" s="2">
        <f t="shared" si="413"/>
        <v>1999174.2200000004</v>
      </c>
      <c r="AJ36" s="2">
        <f t="shared" si="413"/>
        <v>1999174.2200000004</v>
      </c>
      <c r="AK36" s="2">
        <f t="shared" si="413"/>
        <v>1999174.2200000004</v>
      </c>
      <c r="AL36" s="2">
        <f t="shared" si="413"/>
        <v>1999174.2200000004</v>
      </c>
      <c r="AM36" s="2">
        <f t="shared" si="413"/>
        <v>1999174.2200000004</v>
      </c>
      <c r="AN36" s="2">
        <f t="shared" si="413"/>
        <v>1999174.2200000004</v>
      </c>
      <c r="AO36" s="2">
        <f t="shared" si="413"/>
        <v>1999174.2200000004</v>
      </c>
      <c r="AP36" s="2">
        <f t="shared" si="413"/>
        <v>1999174.2200000004</v>
      </c>
      <c r="AR36" s="305">
        <f>AP36+0</f>
        <v>1999174.2200000004</v>
      </c>
      <c r="AS36" s="2">
        <f>AR36+0</f>
        <v>1999174.2200000004</v>
      </c>
      <c r="AT36" s="2">
        <f t="shared" ref="AT36:BC36" si="414">AS36+0</f>
        <v>1999174.2200000004</v>
      </c>
      <c r="AU36" s="2">
        <f t="shared" si="414"/>
        <v>1999174.2200000004</v>
      </c>
      <c r="AV36" s="2">
        <f t="shared" si="414"/>
        <v>1999174.2200000004</v>
      </c>
      <c r="AW36" s="2">
        <f t="shared" si="414"/>
        <v>1999174.2200000004</v>
      </c>
      <c r="AX36" s="2">
        <f t="shared" si="414"/>
        <v>1999174.2200000004</v>
      </c>
      <c r="AY36" s="2">
        <f t="shared" si="414"/>
        <v>1999174.2200000004</v>
      </c>
      <c r="AZ36" s="2">
        <f t="shared" si="414"/>
        <v>1999174.2200000004</v>
      </c>
      <c r="BA36" s="2">
        <f t="shared" si="414"/>
        <v>1999174.2200000004</v>
      </c>
      <c r="BB36" s="2">
        <f t="shared" si="414"/>
        <v>1999174.2200000004</v>
      </c>
      <c r="BC36" s="2">
        <f t="shared" si="414"/>
        <v>1999174.2200000004</v>
      </c>
      <c r="BE36" s="305">
        <f>BC36+0</f>
        <v>1999174.2200000004</v>
      </c>
      <c r="BF36" s="2">
        <f>BE36+0</f>
        <v>1999174.2200000004</v>
      </c>
      <c r="BG36" s="2">
        <f t="shared" ref="BG36:BP36" si="415">BF36+0</f>
        <v>1999174.2200000004</v>
      </c>
      <c r="BH36" s="2">
        <f t="shared" si="415"/>
        <v>1999174.2200000004</v>
      </c>
      <c r="BI36" s="2">
        <f t="shared" si="415"/>
        <v>1999174.2200000004</v>
      </c>
      <c r="BJ36" s="2">
        <f t="shared" si="415"/>
        <v>1999174.2200000004</v>
      </c>
      <c r="BK36" s="2">
        <f t="shared" si="415"/>
        <v>1999174.2200000004</v>
      </c>
      <c r="BL36" s="2">
        <f t="shared" si="415"/>
        <v>1999174.2200000004</v>
      </c>
      <c r="BM36" s="2">
        <f t="shared" si="415"/>
        <v>1999174.2200000004</v>
      </c>
      <c r="BN36" s="2">
        <f t="shared" si="415"/>
        <v>1999174.2200000004</v>
      </c>
      <c r="BO36" s="2">
        <f t="shared" si="415"/>
        <v>1999174.2200000004</v>
      </c>
      <c r="BP36" s="2">
        <f t="shared" si="415"/>
        <v>1999174.2200000004</v>
      </c>
      <c r="BR36" s="305">
        <f>BP36+0</f>
        <v>1999174.2200000004</v>
      </c>
      <c r="BS36" s="2">
        <f>BR36+0</f>
        <v>1999174.2200000004</v>
      </c>
      <c r="BT36" s="2">
        <f t="shared" ref="BT36:CC36" si="416">BS36+0</f>
        <v>1999174.2200000004</v>
      </c>
      <c r="BU36" s="2">
        <f t="shared" si="416"/>
        <v>1999174.2200000004</v>
      </c>
      <c r="BV36" s="2">
        <f t="shared" si="416"/>
        <v>1999174.2200000004</v>
      </c>
      <c r="BW36" s="2">
        <f t="shared" si="416"/>
        <v>1999174.2200000004</v>
      </c>
      <c r="BX36" s="2">
        <f t="shared" si="416"/>
        <v>1999174.2200000004</v>
      </c>
      <c r="BY36" s="2">
        <f t="shared" si="416"/>
        <v>1999174.2200000004</v>
      </c>
      <c r="BZ36" s="2">
        <f t="shared" si="416"/>
        <v>1999174.2200000004</v>
      </c>
      <c r="CA36" s="2">
        <f t="shared" si="416"/>
        <v>1999174.2200000004</v>
      </c>
      <c r="CB36" s="2">
        <f t="shared" si="416"/>
        <v>1999174.2200000004</v>
      </c>
      <c r="CC36" s="2">
        <f t="shared" si="416"/>
        <v>1999174.2200000004</v>
      </c>
      <c r="CE36" s="305">
        <f>CC36+0</f>
        <v>1999174.2200000004</v>
      </c>
      <c r="CF36" s="2">
        <f>CE36+0</f>
        <v>1999174.2200000004</v>
      </c>
      <c r="CG36" s="2">
        <f t="shared" ref="CG36:CP36" si="417">CF36+0</f>
        <v>1999174.2200000004</v>
      </c>
      <c r="CH36" s="2">
        <f t="shared" si="417"/>
        <v>1999174.2200000004</v>
      </c>
      <c r="CI36" s="2">
        <f t="shared" si="417"/>
        <v>1999174.2200000004</v>
      </c>
      <c r="CJ36" s="2">
        <f t="shared" si="417"/>
        <v>1999174.2200000004</v>
      </c>
      <c r="CK36" s="2">
        <f t="shared" si="417"/>
        <v>1999174.2200000004</v>
      </c>
      <c r="CL36" s="2">
        <f t="shared" si="417"/>
        <v>1999174.2200000004</v>
      </c>
      <c r="CM36" s="2">
        <f t="shared" si="417"/>
        <v>1999174.2200000004</v>
      </c>
      <c r="CN36" s="2">
        <f t="shared" si="417"/>
        <v>1999174.2200000004</v>
      </c>
      <c r="CO36" s="2">
        <f t="shared" si="417"/>
        <v>1999174.2200000004</v>
      </c>
      <c r="CP36" s="2">
        <f t="shared" si="417"/>
        <v>1999174.2200000004</v>
      </c>
      <c r="CR36" s="305">
        <f>CP36+0</f>
        <v>1999174.2200000004</v>
      </c>
      <c r="CS36" s="2">
        <f>CR36+0</f>
        <v>1999174.2200000004</v>
      </c>
      <c r="CT36" s="2">
        <f t="shared" ref="CT36:DC36" si="418">CS36+0</f>
        <v>1999174.2200000004</v>
      </c>
      <c r="CU36" s="2">
        <f t="shared" si="418"/>
        <v>1999174.2200000004</v>
      </c>
      <c r="CV36" s="2">
        <f t="shared" si="418"/>
        <v>1999174.2200000004</v>
      </c>
      <c r="CW36" s="2">
        <f t="shared" si="418"/>
        <v>1999174.2200000004</v>
      </c>
      <c r="CX36" s="2">
        <f t="shared" si="418"/>
        <v>1999174.2200000004</v>
      </c>
      <c r="CY36" s="2">
        <f t="shared" si="418"/>
        <v>1999174.2200000004</v>
      </c>
      <c r="CZ36" s="2">
        <f t="shared" si="418"/>
        <v>1999174.2200000004</v>
      </c>
      <c r="DA36" s="2">
        <f t="shared" si="418"/>
        <v>1999174.2200000004</v>
      </c>
      <c r="DB36" s="2">
        <f t="shared" si="418"/>
        <v>1999174.2200000004</v>
      </c>
      <c r="DC36" s="2">
        <f t="shared" si="418"/>
        <v>1999174.2200000004</v>
      </c>
      <c r="DE36" s="305">
        <f>DC36+0</f>
        <v>1999174.2200000004</v>
      </c>
      <c r="DF36" s="2">
        <f>DE36+0</f>
        <v>1999174.2200000004</v>
      </c>
      <c r="DG36" s="2">
        <f t="shared" ref="DG36:DP36" si="419">DF36+0</f>
        <v>1999174.2200000004</v>
      </c>
      <c r="DH36" s="2">
        <f t="shared" si="419"/>
        <v>1999174.2200000004</v>
      </c>
      <c r="DI36" s="2">
        <f t="shared" si="419"/>
        <v>1999174.2200000004</v>
      </c>
      <c r="DJ36" s="2">
        <f t="shared" si="419"/>
        <v>1999174.2200000004</v>
      </c>
      <c r="DK36" s="2">
        <f t="shared" si="419"/>
        <v>1999174.2200000004</v>
      </c>
      <c r="DL36" s="2">
        <f t="shared" si="419"/>
        <v>1999174.2200000004</v>
      </c>
      <c r="DM36" s="2">
        <f t="shared" si="419"/>
        <v>1999174.2200000004</v>
      </c>
      <c r="DN36" s="2">
        <f t="shared" si="419"/>
        <v>1999174.2200000004</v>
      </c>
      <c r="DO36" s="2">
        <f t="shared" si="419"/>
        <v>1999174.2200000004</v>
      </c>
      <c r="DP36" s="2">
        <f t="shared" si="419"/>
        <v>1999174.2200000004</v>
      </c>
      <c r="DR36" s="305">
        <f>DP36+0</f>
        <v>1999174.2200000004</v>
      </c>
      <c r="DS36" s="2">
        <f>DR36+0</f>
        <v>1999174.2200000004</v>
      </c>
      <c r="DT36" s="2">
        <f t="shared" ref="DT36:EC36" si="420">DS36+0</f>
        <v>1999174.2200000004</v>
      </c>
      <c r="DU36" s="2">
        <f t="shared" si="420"/>
        <v>1999174.2200000004</v>
      </c>
      <c r="DV36" s="2">
        <f t="shared" si="420"/>
        <v>1999174.2200000004</v>
      </c>
      <c r="DW36" s="2">
        <f t="shared" si="420"/>
        <v>1999174.2200000004</v>
      </c>
      <c r="DX36" s="2">
        <f t="shared" si="420"/>
        <v>1999174.2200000004</v>
      </c>
      <c r="DY36" s="2">
        <f t="shared" si="420"/>
        <v>1999174.2200000004</v>
      </c>
      <c r="DZ36" s="2">
        <f t="shared" si="420"/>
        <v>1999174.2200000004</v>
      </c>
      <c r="EA36" s="2">
        <f t="shared" si="420"/>
        <v>1999174.2200000004</v>
      </c>
      <c r="EB36" s="2">
        <f t="shared" si="420"/>
        <v>1999174.2200000004</v>
      </c>
      <c r="EC36" s="2">
        <f t="shared" si="420"/>
        <v>1999174.2200000004</v>
      </c>
    </row>
    <row r="37" spans="1:133" x14ac:dyDescent="0.2">
      <c r="A37" s="126" t="s">
        <v>505</v>
      </c>
      <c r="B37" s="310">
        <v>364</v>
      </c>
      <c r="D37" s="311">
        <v>170743.74</v>
      </c>
      <c r="E37" s="312">
        <v>170743.74</v>
      </c>
      <c r="F37" s="312">
        <v>170743.74</v>
      </c>
      <c r="G37" s="312">
        <v>170743.74</v>
      </c>
      <c r="H37" s="312">
        <v>170743.74</v>
      </c>
      <c r="I37" s="312">
        <v>170743.74</v>
      </c>
      <c r="J37" s="312">
        <v>170743.74</v>
      </c>
      <c r="K37" s="312">
        <v>170743.74</v>
      </c>
      <c r="L37" s="312">
        <v>170743.74</v>
      </c>
      <c r="M37" s="312">
        <v>170743.74</v>
      </c>
      <c r="N37" s="312">
        <v>170743.74</v>
      </c>
      <c r="O37" s="312">
        <v>170743.74</v>
      </c>
      <c r="P37" s="312">
        <v>170743.74</v>
      </c>
      <c r="R37" s="305">
        <v>170743.74</v>
      </c>
      <c r="S37" s="2">
        <v>170743.74</v>
      </c>
      <c r="T37" s="2">
        <v>170743.74</v>
      </c>
      <c r="U37" s="2">
        <v>170743.74</v>
      </c>
      <c r="V37" s="2">
        <v>170743.74</v>
      </c>
      <c r="W37" s="2">
        <v>170743.74</v>
      </c>
      <c r="X37" s="2">
        <v>170743.74</v>
      </c>
      <c r="Y37" s="2">
        <v>170743.74</v>
      </c>
      <c r="Z37" s="2">
        <v>170743.74</v>
      </c>
      <c r="AA37" s="2">
        <v>170743.74</v>
      </c>
      <c r="AB37" s="2">
        <v>170743.74</v>
      </c>
      <c r="AC37" s="2">
        <v>170743.74</v>
      </c>
      <c r="AE37" s="305">
        <f t="shared" ref="AE37:AE42" si="421">AC37+0</f>
        <v>170743.74</v>
      </c>
      <c r="AF37" s="2">
        <f t="shared" ref="AF37:AP43" si="422">AE37+0</f>
        <v>170743.74</v>
      </c>
      <c r="AG37" s="2">
        <f t="shared" si="422"/>
        <v>170743.74</v>
      </c>
      <c r="AH37" s="2">
        <f t="shared" si="422"/>
        <v>170743.74</v>
      </c>
      <c r="AI37" s="2">
        <f t="shared" si="422"/>
        <v>170743.74</v>
      </c>
      <c r="AJ37" s="2">
        <f t="shared" si="422"/>
        <v>170743.74</v>
      </c>
      <c r="AK37" s="2">
        <f t="shared" si="422"/>
        <v>170743.74</v>
      </c>
      <c r="AL37" s="2">
        <f t="shared" si="422"/>
        <v>170743.74</v>
      </c>
      <c r="AM37" s="2">
        <f t="shared" si="422"/>
        <v>170743.74</v>
      </c>
      <c r="AN37" s="2">
        <f t="shared" si="422"/>
        <v>170743.74</v>
      </c>
      <c r="AO37" s="2">
        <f t="shared" si="422"/>
        <v>170743.74</v>
      </c>
      <c r="AP37" s="2">
        <f t="shared" si="422"/>
        <v>170743.74</v>
      </c>
      <c r="AR37" s="305">
        <f t="shared" ref="AR37:AR42" si="423">AP37+0</f>
        <v>170743.74</v>
      </c>
      <c r="AS37" s="2">
        <f t="shared" ref="AS37:BC37" si="424">AR37+0</f>
        <v>170743.74</v>
      </c>
      <c r="AT37" s="2">
        <f t="shared" si="424"/>
        <v>170743.74</v>
      </c>
      <c r="AU37" s="2">
        <f t="shared" si="424"/>
        <v>170743.74</v>
      </c>
      <c r="AV37" s="2">
        <f t="shared" si="424"/>
        <v>170743.74</v>
      </c>
      <c r="AW37" s="2">
        <f t="shared" si="424"/>
        <v>170743.74</v>
      </c>
      <c r="AX37" s="2">
        <f t="shared" si="424"/>
        <v>170743.74</v>
      </c>
      <c r="AY37" s="2">
        <f t="shared" si="424"/>
        <v>170743.74</v>
      </c>
      <c r="AZ37" s="2">
        <f t="shared" si="424"/>
        <v>170743.74</v>
      </c>
      <c r="BA37" s="2">
        <f t="shared" si="424"/>
        <v>170743.74</v>
      </c>
      <c r="BB37" s="2">
        <f t="shared" si="424"/>
        <v>170743.74</v>
      </c>
      <c r="BC37" s="2">
        <f t="shared" si="424"/>
        <v>170743.74</v>
      </c>
      <c r="BE37" s="305">
        <f t="shared" ref="BE37:BE42" si="425">BC37+0</f>
        <v>170743.74</v>
      </c>
      <c r="BF37" s="2">
        <f t="shared" ref="BF37:BP37" si="426">BE37+0</f>
        <v>170743.74</v>
      </c>
      <c r="BG37" s="2">
        <f t="shared" si="426"/>
        <v>170743.74</v>
      </c>
      <c r="BH37" s="2">
        <f t="shared" si="426"/>
        <v>170743.74</v>
      </c>
      <c r="BI37" s="2">
        <f t="shared" si="426"/>
        <v>170743.74</v>
      </c>
      <c r="BJ37" s="2">
        <f t="shared" si="426"/>
        <v>170743.74</v>
      </c>
      <c r="BK37" s="2">
        <f t="shared" si="426"/>
        <v>170743.74</v>
      </c>
      <c r="BL37" s="2">
        <f t="shared" si="426"/>
        <v>170743.74</v>
      </c>
      <c r="BM37" s="2">
        <f t="shared" si="426"/>
        <v>170743.74</v>
      </c>
      <c r="BN37" s="2">
        <f t="shared" si="426"/>
        <v>170743.74</v>
      </c>
      <c r="BO37" s="2">
        <f t="shared" si="426"/>
        <v>170743.74</v>
      </c>
      <c r="BP37" s="2">
        <f t="shared" si="426"/>
        <v>170743.74</v>
      </c>
      <c r="BR37" s="305">
        <f t="shared" ref="BR37:BR42" si="427">BP37+0</f>
        <v>170743.74</v>
      </c>
      <c r="BS37" s="2">
        <f t="shared" ref="BS37:CC37" si="428">BR37+0</f>
        <v>170743.74</v>
      </c>
      <c r="BT37" s="2">
        <f t="shared" si="428"/>
        <v>170743.74</v>
      </c>
      <c r="BU37" s="2">
        <f t="shared" si="428"/>
        <v>170743.74</v>
      </c>
      <c r="BV37" s="2">
        <f t="shared" si="428"/>
        <v>170743.74</v>
      </c>
      <c r="BW37" s="2">
        <f t="shared" si="428"/>
        <v>170743.74</v>
      </c>
      <c r="BX37" s="2">
        <f t="shared" si="428"/>
        <v>170743.74</v>
      </c>
      <c r="BY37" s="2">
        <f t="shared" si="428"/>
        <v>170743.74</v>
      </c>
      <c r="BZ37" s="2">
        <f t="shared" si="428"/>
        <v>170743.74</v>
      </c>
      <c r="CA37" s="2">
        <f t="shared" si="428"/>
        <v>170743.74</v>
      </c>
      <c r="CB37" s="2">
        <f t="shared" si="428"/>
        <v>170743.74</v>
      </c>
      <c r="CC37" s="2">
        <f t="shared" si="428"/>
        <v>170743.74</v>
      </c>
      <c r="CE37" s="305">
        <f t="shared" ref="CE37:CE42" si="429">CC37+0</f>
        <v>170743.74</v>
      </c>
      <c r="CF37" s="2">
        <f t="shared" ref="CF37:CP37" si="430">CE37+0</f>
        <v>170743.74</v>
      </c>
      <c r="CG37" s="2">
        <f t="shared" si="430"/>
        <v>170743.74</v>
      </c>
      <c r="CH37" s="2">
        <f t="shared" si="430"/>
        <v>170743.74</v>
      </c>
      <c r="CI37" s="2">
        <f t="shared" si="430"/>
        <v>170743.74</v>
      </c>
      <c r="CJ37" s="2">
        <f t="shared" si="430"/>
        <v>170743.74</v>
      </c>
      <c r="CK37" s="2">
        <f t="shared" si="430"/>
        <v>170743.74</v>
      </c>
      <c r="CL37" s="2">
        <f t="shared" si="430"/>
        <v>170743.74</v>
      </c>
      <c r="CM37" s="2">
        <f t="shared" si="430"/>
        <v>170743.74</v>
      </c>
      <c r="CN37" s="2">
        <f t="shared" si="430"/>
        <v>170743.74</v>
      </c>
      <c r="CO37" s="2">
        <f t="shared" si="430"/>
        <v>170743.74</v>
      </c>
      <c r="CP37" s="2">
        <f t="shared" si="430"/>
        <v>170743.74</v>
      </c>
      <c r="CR37" s="305">
        <f t="shared" ref="CR37:CR42" si="431">CP37+0</f>
        <v>170743.74</v>
      </c>
      <c r="CS37" s="2">
        <f t="shared" ref="CS37:DC37" si="432">CR37+0</f>
        <v>170743.74</v>
      </c>
      <c r="CT37" s="2">
        <f t="shared" si="432"/>
        <v>170743.74</v>
      </c>
      <c r="CU37" s="2">
        <f t="shared" si="432"/>
        <v>170743.74</v>
      </c>
      <c r="CV37" s="2">
        <f t="shared" si="432"/>
        <v>170743.74</v>
      </c>
      <c r="CW37" s="2">
        <f t="shared" si="432"/>
        <v>170743.74</v>
      </c>
      <c r="CX37" s="2">
        <f t="shared" si="432"/>
        <v>170743.74</v>
      </c>
      <c r="CY37" s="2">
        <f t="shared" si="432"/>
        <v>170743.74</v>
      </c>
      <c r="CZ37" s="2">
        <f t="shared" si="432"/>
        <v>170743.74</v>
      </c>
      <c r="DA37" s="2">
        <f t="shared" si="432"/>
        <v>170743.74</v>
      </c>
      <c r="DB37" s="2">
        <f t="shared" si="432"/>
        <v>170743.74</v>
      </c>
      <c r="DC37" s="2">
        <f t="shared" si="432"/>
        <v>170743.74</v>
      </c>
      <c r="DE37" s="305">
        <f t="shared" ref="DE37:DE42" si="433">DC37+0</f>
        <v>170743.74</v>
      </c>
      <c r="DF37" s="2">
        <f t="shared" ref="DF37:DP37" si="434">DE37+0</f>
        <v>170743.74</v>
      </c>
      <c r="DG37" s="2">
        <f t="shared" si="434"/>
        <v>170743.74</v>
      </c>
      <c r="DH37" s="2">
        <f t="shared" si="434"/>
        <v>170743.74</v>
      </c>
      <c r="DI37" s="2">
        <f t="shared" si="434"/>
        <v>170743.74</v>
      </c>
      <c r="DJ37" s="2">
        <f t="shared" si="434"/>
        <v>170743.74</v>
      </c>
      <c r="DK37" s="2">
        <f t="shared" si="434"/>
        <v>170743.74</v>
      </c>
      <c r="DL37" s="2">
        <f t="shared" si="434"/>
        <v>170743.74</v>
      </c>
      <c r="DM37" s="2">
        <f t="shared" si="434"/>
        <v>170743.74</v>
      </c>
      <c r="DN37" s="2">
        <f t="shared" si="434"/>
        <v>170743.74</v>
      </c>
      <c r="DO37" s="2">
        <f t="shared" si="434"/>
        <v>170743.74</v>
      </c>
      <c r="DP37" s="2">
        <f t="shared" si="434"/>
        <v>170743.74</v>
      </c>
      <c r="DR37" s="305">
        <f t="shared" ref="DR37:DR42" si="435">DP37+0</f>
        <v>170743.74</v>
      </c>
      <c r="DS37" s="2">
        <f t="shared" ref="DS37:EC37" si="436">DR37+0</f>
        <v>170743.74</v>
      </c>
      <c r="DT37" s="2">
        <f t="shared" si="436"/>
        <v>170743.74</v>
      </c>
      <c r="DU37" s="2">
        <f t="shared" si="436"/>
        <v>170743.74</v>
      </c>
      <c r="DV37" s="2">
        <f t="shared" si="436"/>
        <v>170743.74</v>
      </c>
      <c r="DW37" s="2">
        <f t="shared" si="436"/>
        <v>170743.74</v>
      </c>
      <c r="DX37" s="2">
        <f t="shared" si="436"/>
        <v>170743.74</v>
      </c>
      <c r="DY37" s="2">
        <f t="shared" si="436"/>
        <v>170743.74</v>
      </c>
      <c r="DZ37" s="2">
        <f t="shared" si="436"/>
        <v>170743.74</v>
      </c>
      <c r="EA37" s="2">
        <f t="shared" si="436"/>
        <v>170743.74</v>
      </c>
      <c r="EB37" s="2">
        <f t="shared" si="436"/>
        <v>170743.74</v>
      </c>
      <c r="EC37" s="2">
        <f t="shared" si="436"/>
        <v>170743.74</v>
      </c>
    </row>
    <row r="38" spans="1:133" x14ac:dyDescent="0.2">
      <c r="A38" s="126" t="s">
        <v>505</v>
      </c>
      <c r="B38" s="310">
        <v>365</v>
      </c>
      <c r="D38" s="311">
        <v>27205.88</v>
      </c>
      <c r="E38" s="312">
        <v>27205.88</v>
      </c>
      <c r="F38" s="312">
        <v>27205.88</v>
      </c>
      <c r="G38" s="312">
        <v>27205.88</v>
      </c>
      <c r="H38" s="312">
        <v>27205.88</v>
      </c>
      <c r="I38" s="312">
        <v>27205.88</v>
      </c>
      <c r="J38" s="312">
        <v>27205.88</v>
      </c>
      <c r="K38" s="312">
        <v>27205.88</v>
      </c>
      <c r="L38" s="312">
        <v>27205.88</v>
      </c>
      <c r="M38" s="312">
        <v>27205.88</v>
      </c>
      <c r="N38" s="312">
        <v>27205.88</v>
      </c>
      <c r="O38" s="312">
        <v>27205.88</v>
      </c>
      <c r="P38" s="312">
        <v>27205.88</v>
      </c>
      <c r="R38" s="305">
        <v>27205.88</v>
      </c>
      <c r="S38" s="2">
        <v>27205.88</v>
      </c>
      <c r="T38" s="2">
        <v>27205.88</v>
      </c>
      <c r="U38" s="2">
        <v>27205.88</v>
      </c>
      <c r="V38" s="2">
        <v>27205.88</v>
      </c>
      <c r="W38" s="2">
        <v>27205.88</v>
      </c>
      <c r="X38" s="2">
        <v>27205.88</v>
      </c>
      <c r="Y38" s="2">
        <v>27205.88</v>
      </c>
      <c r="Z38" s="2">
        <v>27205.88</v>
      </c>
      <c r="AA38" s="2">
        <v>27205.88</v>
      </c>
      <c r="AB38" s="2">
        <v>27205.88</v>
      </c>
      <c r="AC38" s="2">
        <v>27205.88</v>
      </c>
      <c r="AE38" s="305">
        <f t="shared" si="421"/>
        <v>27205.88</v>
      </c>
      <c r="AF38" s="2">
        <f t="shared" si="422"/>
        <v>27205.88</v>
      </c>
      <c r="AG38" s="2">
        <f t="shared" si="422"/>
        <v>27205.88</v>
      </c>
      <c r="AH38" s="2">
        <f t="shared" si="422"/>
        <v>27205.88</v>
      </c>
      <c r="AI38" s="2">
        <f t="shared" si="422"/>
        <v>27205.88</v>
      </c>
      <c r="AJ38" s="2">
        <f t="shared" si="422"/>
        <v>27205.88</v>
      </c>
      <c r="AK38" s="2">
        <f t="shared" si="422"/>
        <v>27205.88</v>
      </c>
      <c r="AL38" s="2">
        <f t="shared" si="422"/>
        <v>27205.88</v>
      </c>
      <c r="AM38" s="2">
        <f t="shared" si="422"/>
        <v>27205.88</v>
      </c>
      <c r="AN38" s="2">
        <f t="shared" si="422"/>
        <v>27205.88</v>
      </c>
      <c r="AO38" s="2">
        <f t="shared" si="422"/>
        <v>27205.88</v>
      </c>
      <c r="AP38" s="2">
        <f t="shared" si="422"/>
        <v>27205.88</v>
      </c>
      <c r="AR38" s="305">
        <f t="shared" si="423"/>
        <v>27205.88</v>
      </c>
      <c r="AS38" s="2">
        <f t="shared" ref="AS38:BC38" si="437">AR38+0</f>
        <v>27205.88</v>
      </c>
      <c r="AT38" s="2">
        <f t="shared" si="437"/>
        <v>27205.88</v>
      </c>
      <c r="AU38" s="2">
        <f t="shared" si="437"/>
        <v>27205.88</v>
      </c>
      <c r="AV38" s="2">
        <f t="shared" si="437"/>
        <v>27205.88</v>
      </c>
      <c r="AW38" s="2">
        <f t="shared" si="437"/>
        <v>27205.88</v>
      </c>
      <c r="AX38" s="2">
        <f t="shared" si="437"/>
        <v>27205.88</v>
      </c>
      <c r="AY38" s="2">
        <f t="shared" si="437"/>
        <v>27205.88</v>
      </c>
      <c r="AZ38" s="2">
        <f t="shared" si="437"/>
        <v>27205.88</v>
      </c>
      <c r="BA38" s="2">
        <f t="shared" si="437"/>
        <v>27205.88</v>
      </c>
      <c r="BB38" s="2">
        <f t="shared" si="437"/>
        <v>27205.88</v>
      </c>
      <c r="BC38" s="2">
        <f t="shared" si="437"/>
        <v>27205.88</v>
      </c>
      <c r="BE38" s="305">
        <f t="shared" si="425"/>
        <v>27205.88</v>
      </c>
      <c r="BF38" s="2">
        <f t="shared" ref="BF38:BP38" si="438">BE38+0</f>
        <v>27205.88</v>
      </c>
      <c r="BG38" s="2">
        <f t="shared" si="438"/>
        <v>27205.88</v>
      </c>
      <c r="BH38" s="2">
        <f t="shared" si="438"/>
        <v>27205.88</v>
      </c>
      <c r="BI38" s="2">
        <f t="shared" si="438"/>
        <v>27205.88</v>
      </c>
      <c r="BJ38" s="2">
        <f t="shared" si="438"/>
        <v>27205.88</v>
      </c>
      <c r="BK38" s="2">
        <f t="shared" si="438"/>
        <v>27205.88</v>
      </c>
      <c r="BL38" s="2">
        <f t="shared" si="438"/>
        <v>27205.88</v>
      </c>
      <c r="BM38" s="2">
        <f t="shared" si="438"/>
        <v>27205.88</v>
      </c>
      <c r="BN38" s="2">
        <f t="shared" si="438"/>
        <v>27205.88</v>
      </c>
      <c r="BO38" s="2">
        <f t="shared" si="438"/>
        <v>27205.88</v>
      </c>
      <c r="BP38" s="2">
        <f t="shared" si="438"/>
        <v>27205.88</v>
      </c>
      <c r="BR38" s="305">
        <f t="shared" si="427"/>
        <v>27205.88</v>
      </c>
      <c r="BS38" s="2">
        <f t="shared" ref="BS38:CC38" si="439">BR38+0</f>
        <v>27205.88</v>
      </c>
      <c r="BT38" s="2">
        <f t="shared" si="439"/>
        <v>27205.88</v>
      </c>
      <c r="BU38" s="2">
        <f t="shared" si="439"/>
        <v>27205.88</v>
      </c>
      <c r="BV38" s="2">
        <f t="shared" si="439"/>
        <v>27205.88</v>
      </c>
      <c r="BW38" s="2">
        <f t="shared" si="439"/>
        <v>27205.88</v>
      </c>
      <c r="BX38" s="2">
        <f t="shared" si="439"/>
        <v>27205.88</v>
      </c>
      <c r="BY38" s="2">
        <f t="shared" si="439"/>
        <v>27205.88</v>
      </c>
      <c r="BZ38" s="2">
        <f t="shared" si="439"/>
        <v>27205.88</v>
      </c>
      <c r="CA38" s="2">
        <f t="shared" si="439"/>
        <v>27205.88</v>
      </c>
      <c r="CB38" s="2">
        <f t="shared" si="439"/>
        <v>27205.88</v>
      </c>
      <c r="CC38" s="2">
        <f t="shared" si="439"/>
        <v>27205.88</v>
      </c>
      <c r="CE38" s="305">
        <f t="shared" si="429"/>
        <v>27205.88</v>
      </c>
      <c r="CF38" s="2">
        <f t="shared" ref="CF38:CP38" si="440">CE38+0</f>
        <v>27205.88</v>
      </c>
      <c r="CG38" s="2">
        <f t="shared" si="440"/>
        <v>27205.88</v>
      </c>
      <c r="CH38" s="2">
        <f t="shared" si="440"/>
        <v>27205.88</v>
      </c>
      <c r="CI38" s="2">
        <f t="shared" si="440"/>
        <v>27205.88</v>
      </c>
      <c r="CJ38" s="2">
        <f t="shared" si="440"/>
        <v>27205.88</v>
      </c>
      <c r="CK38" s="2">
        <f t="shared" si="440"/>
        <v>27205.88</v>
      </c>
      <c r="CL38" s="2">
        <f t="shared" si="440"/>
        <v>27205.88</v>
      </c>
      <c r="CM38" s="2">
        <f t="shared" si="440"/>
        <v>27205.88</v>
      </c>
      <c r="CN38" s="2">
        <f t="shared" si="440"/>
        <v>27205.88</v>
      </c>
      <c r="CO38" s="2">
        <f t="shared" si="440"/>
        <v>27205.88</v>
      </c>
      <c r="CP38" s="2">
        <f t="shared" si="440"/>
        <v>27205.88</v>
      </c>
      <c r="CR38" s="305">
        <f t="shared" si="431"/>
        <v>27205.88</v>
      </c>
      <c r="CS38" s="2">
        <f t="shared" ref="CS38:DC38" si="441">CR38+0</f>
        <v>27205.88</v>
      </c>
      <c r="CT38" s="2">
        <f t="shared" si="441"/>
        <v>27205.88</v>
      </c>
      <c r="CU38" s="2">
        <f t="shared" si="441"/>
        <v>27205.88</v>
      </c>
      <c r="CV38" s="2">
        <f t="shared" si="441"/>
        <v>27205.88</v>
      </c>
      <c r="CW38" s="2">
        <f t="shared" si="441"/>
        <v>27205.88</v>
      </c>
      <c r="CX38" s="2">
        <f t="shared" si="441"/>
        <v>27205.88</v>
      </c>
      <c r="CY38" s="2">
        <f t="shared" si="441"/>
        <v>27205.88</v>
      </c>
      <c r="CZ38" s="2">
        <f t="shared" si="441"/>
        <v>27205.88</v>
      </c>
      <c r="DA38" s="2">
        <f t="shared" si="441"/>
        <v>27205.88</v>
      </c>
      <c r="DB38" s="2">
        <f t="shared" si="441"/>
        <v>27205.88</v>
      </c>
      <c r="DC38" s="2">
        <f t="shared" si="441"/>
        <v>27205.88</v>
      </c>
      <c r="DE38" s="305">
        <f t="shared" si="433"/>
        <v>27205.88</v>
      </c>
      <c r="DF38" s="2">
        <f t="shared" ref="DF38:DP38" si="442">DE38+0</f>
        <v>27205.88</v>
      </c>
      <c r="DG38" s="2">
        <f t="shared" si="442"/>
        <v>27205.88</v>
      </c>
      <c r="DH38" s="2">
        <f t="shared" si="442"/>
        <v>27205.88</v>
      </c>
      <c r="DI38" s="2">
        <f t="shared" si="442"/>
        <v>27205.88</v>
      </c>
      <c r="DJ38" s="2">
        <f t="shared" si="442"/>
        <v>27205.88</v>
      </c>
      <c r="DK38" s="2">
        <f t="shared" si="442"/>
        <v>27205.88</v>
      </c>
      <c r="DL38" s="2">
        <f t="shared" si="442"/>
        <v>27205.88</v>
      </c>
      <c r="DM38" s="2">
        <f t="shared" si="442"/>
        <v>27205.88</v>
      </c>
      <c r="DN38" s="2">
        <f t="shared" si="442"/>
        <v>27205.88</v>
      </c>
      <c r="DO38" s="2">
        <f t="shared" si="442"/>
        <v>27205.88</v>
      </c>
      <c r="DP38" s="2">
        <f t="shared" si="442"/>
        <v>27205.88</v>
      </c>
      <c r="DR38" s="305">
        <f t="shared" si="435"/>
        <v>27205.88</v>
      </c>
      <c r="DS38" s="2">
        <f t="shared" ref="DS38:EC38" si="443">DR38+0</f>
        <v>27205.88</v>
      </c>
      <c r="DT38" s="2">
        <f t="shared" si="443"/>
        <v>27205.88</v>
      </c>
      <c r="DU38" s="2">
        <f t="shared" si="443"/>
        <v>27205.88</v>
      </c>
      <c r="DV38" s="2">
        <f t="shared" si="443"/>
        <v>27205.88</v>
      </c>
      <c r="DW38" s="2">
        <f t="shared" si="443"/>
        <v>27205.88</v>
      </c>
      <c r="DX38" s="2">
        <f t="shared" si="443"/>
        <v>27205.88</v>
      </c>
      <c r="DY38" s="2">
        <f t="shared" si="443"/>
        <v>27205.88</v>
      </c>
      <c r="DZ38" s="2">
        <f t="shared" si="443"/>
        <v>27205.88</v>
      </c>
      <c r="EA38" s="2">
        <f t="shared" si="443"/>
        <v>27205.88</v>
      </c>
      <c r="EB38" s="2">
        <f t="shared" si="443"/>
        <v>27205.88</v>
      </c>
      <c r="EC38" s="2">
        <f t="shared" si="443"/>
        <v>27205.88</v>
      </c>
    </row>
    <row r="39" spans="1:133" x14ac:dyDescent="0.2">
      <c r="A39" s="126" t="s">
        <v>505</v>
      </c>
      <c r="B39" s="310">
        <v>366</v>
      </c>
      <c r="D39" s="311">
        <v>12552.78</v>
      </c>
      <c r="E39" s="312">
        <v>12552.78</v>
      </c>
      <c r="F39" s="312">
        <v>12552.78</v>
      </c>
      <c r="G39" s="312">
        <v>12552.78</v>
      </c>
      <c r="H39" s="312">
        <v>12552.78</v>
      </c>
      <c r="I39" s="312">
        <v>12552.78</v>
      </c>
      <c r="J39" s="312">
        <v>12552.78</v>
      </c>
      <c r="K39" s="312">
        <v>12552.78</v>
      </c>
      <c r="L39" s="312">
        <v>12552.78</v>
      </c>
      <c r="M39" s="312">
        <v>12552.78</v>
      </c>
      <c r="N39" s="312">
        <v>12552.78</v>
      </c>
      <c r="O39" s="312">
        <v>12552.78</v>
      </c>
      <c r="P39" s="312">
        <v>12552.78</v>
      </c>
      <c r="R39" s="305">
        <v>12552.78</v>
      </c>
      <c r="S39" s="2">
        <v>12552.78</v>
      </c>
      <c r="T39" s="2">
        <v>12552.78</v>
      </c>
      <c r="U39" s="2">
        <v>12552.78</v>
      </c>
      <c r="V39" s="2">
        <v>12552.78</v>
      </c>
      <c r="W39" s="2">
        <v>12552.78</v>
      </c>
      <c r="X39" s="2">
        <v>12552.78</v>
      </c>
      <c r="Y39" s="2">
        <v>12552.78</v>
      </c>
      <c r="Z39" s="2">
        <v>12552.78</v>
      </c>
      <c r="AA39" s="2">
        <v>12552.78</v>
      </c>
      <c r="AB39" s="2">
        <v>12552.78</v>
      </c>
      <c r="AC39" s="2">
        <v>12552.78</v>
      </c>
      <c r="AE39" s="305">
        <f t="shared" si="421"/>
        <v>12552.78</v>
      </c>
      <c r="AF39" s="2">
        <f t="shared" si="422"/>
        <v>12552.78</v>
      </c>
      <c r="AG39" s="2">
        <f t="shared" si="422"/>
        <v>12552.78</v>
      </c>
      <c r="AH39" s="2">
        <f t="shared" si="422"/>
        <v>12552.78</v>
      </c>
      <c r="AI39" s="2">
        <f t="shared" si="422"/>
        <v>12552.78</v>
      </c>
      <c r="AJ39" s="2">
        <f t="shared" si="422"/>
        <v>12552.78</v>
      </c>
      <c r="AK39" s="2">
        <f t="shared" si="422"/>
        <v>12552.78</v>
      </c>
      <c r="AL39" s="2">
        <f t="shared" si="422"/>
        <v>12552.78</v>
      </c>
      <c r="AM39" s="2">
        <f t="shared" si="422"/>
        <v>12552.78</v>
      </c>
      <c r="AN39" s="2">
        <f t="shared" si="422"/>
        <v>12552.78</v>
      </c>
      <c r="AO39" s="2">
        <f t="shared" si="422"/>
        <v>12552.78</v>
      </c>
      <c r="AP39" s="2">
        <f t="shared" si="422"/>
        <v>12552.78</v>
      </c>
      <c r="AR39" s="305">
        <f t="shared" si="423"/>
        <v>12552.78</v>
      </c>
      <c r="AS39" s="2">
        <f t="shared" ref="AS39:BC39" si="444">AR39+0</f>
        <v>12552.78</v>
      </c>
      <c r="AT39" s="2">
        <f t="shared" si="444"/>
        <v>12552.78</v>
      </c>
      <c r="AU39" s="2">
        <f t="shared" si="444"/>
        <v>12552.78</v>
      </c>
      <c r="AV39" s="2">
        <f t="shared" si="444"/>
        <v>12552.78</v>
      </c>
      <c r="AW39" s="2">
        <f t="shared" si="444"/>
        <v>12552.78</v>
      </c>
      <c r="AX39" s="2">
        <f t="shared" si="444"/>
        <v>12552.78</v>
      </c>
      <c r="AY39" s="2">
        <f t="shared" si="444"/>
        <v>12552.78</v>
      </c>
      <c r="AZ39" s="2">
        <f t="shared" si="444"/>
        <v>12552.78</v>
      </c>
      <c r="BA39" s="2">
        <f t="shared" si="444"/>
        <v>12552.78</v>
      </c>
      <c r="BB39" s="2">
        <f t="shared" si="444"/>
        <v>12552.78</v>
      </c>
      <c r="BC39" s="2">
        <f t="shared" si="444"/>
        <v>12552.78</v>
      </c>
      <c r="BE39" s="305">
        <f t="shared" si="425"/>
        <v>12552.78</v>
      </c>
      <c r="BF39" s="2">
        <f t="shared" ref="BF39:BP39" si="445">BE39+0</f>
        <v>12552.78</v>
      </c>
      <c r="BG39" s="2">
        <f t="shared" si="445"/>
        <v>12552.78</v>
      </c>
      <c r="BH39" s="2">
        <f t="shared" si="445"/>
        <v>12552.78</v>
      </c>
      <c r="BI39" s="2">
        <f t="shared" si="445"/>
        <v>12552.78</v>
      </c>
      <c r="BJ39" s="2">
        <f t="shared" si="445"/>
        <v>12552.78</v>
      </c>
      <c r="BK39" s="2">
        <f t="shared" si="445"/>
        <v>12552.78</v>
      </c>
      <c r="BL39" s="2">
        <f t="shared" si="445"/>
        <v>12552.78</v>
      </c>
      <c r="BM39" s="2">
        <f t="shared" si="445"/>
        <v>12552.78</v>
      </c>
      <c r="BN39" s="2">
        <f t="shared" si="445"/>
        <v>12552.78</v>
      </c>
      <c r="BO39" s="2">
        <f t="shared" si="445"/>
        <v>12552.78</v>
      </c>
      <c r="BP39" s="2">
        <f t="shared" si="445"/>
        <v>12552.78</v>
      </c>
      <c r="BR39" s="305">
        <f t="shared" si="427"/>
        <v>12552.78</v>
      </c>
      <c r="BS39" s="2">
        <f t="shared" ref="BS39:CC39" si="446">BR39+0</f>
        <v>12552.78</v>
      </c>
      <c r="BT39" s="2">
        <f t="shared" si="446"/>
        <v>12552.78</v>
      </c>
      <c r="BU39" s="2">
        <f t="shared" si="446"/>
        <v>12552.78</v>
      </c>
      <c r="BV39" s="2">
        <f t="shared" si="446"/>
        <v>12552.78</v>
      </c>
      <c r="BW39" s="2">
        <f t="shared" si="446"/>
        <v>12552.78</v>
      </c>
      <c r="BX39" s="2">
        <f t="shared" si="446"/>
        <v>12552.78</v>
      </c>
      <c r="BY39" s="2">
        <f t="shared" si="446"/>
        <v>12552.78</v>
      </c>
      <c r="BZ39" s="2">
        <f t="shared" si="446"/>
        <v>12552.78</v>
      </c>
      <c r="CA39" s="2">
        <f t="shared" si="446"/>
        <v>12552.78</v>
      </c>
      <c r="CB39" s="2">
        <f t="shared" si="446"/>
        <v>12552.78</v>
      </c>
      <c r="CC39" s="2">
        <f t="shared" si="446"/>
        <v>12552.78</v>
      </c>
      <c r="CE39" s="305">
        <f t="shared" si="429"/>
        <v>12552.78</v>
      </c>
      <c r="CF39" s="2">
        <f t="shared" ref="CF39:CP39" si="447">CE39+0</f>
        <v>12552.78</v>
      </c>
      <c r="CG39" s="2">
        <f t="shared" si="447"/>
        <v>12552.78</v>
      </c>
      <c r="CH39" s="2">
        <f t="shared" si="447"/>
        <v>12552.78</v>
      </c>
      <c r="CI39" s="2">
        <f t="shared" si="447"/>
        <v>12552.78</v>
      </c>
      <c r="CJ39" s="2">
        <f t="shared" si="447"/>
        <v>12552.78</v>
      </c>
      <c r="CK39" s="2">
        <f t="shared" si="447"/>
        <v>12552.78</v>
      </c>
      <c r="CL39" s="2">
        <f t="shared" si="447"/>
        <v>12552.78</v>
      </c>
      <c r="CM39" s="2">
        <f t="shared" si="447"/>
        <v>12552.78</v>
      </c>
      <c r="CN39" s="2">
        <f t="shared" si="447"/>
        <v>12552.78</v>
      </c>
      <c r="CO39" s="2">
        <f t="shared" si="447"/>
        <v>12552.78</v>
      </c>
      <c r="CP39" s="2">
        <f t="shared" si="447"/>
        <v>12552.78</v>
      </c>
      <c r="CR39" s="305">
        <f t="shared" si="431"/>
        <v>12552.78</v>
      </c>
      <c r="CS39" s="2">
        <f t="shared" ref="CS39:DC39" si="448">CR39+0</f>
        <v>12552.78</v>
      </c>
      <c r="CT39" s="2">
        <f t="shared" si="448"/>
        <v>12552.78</v>
      </c>
      <c r="CU39" s="2">
        <f t="shared" si="448"/>
        <v>12552.78</v>
      </c>
      <c r="CV39" s="2">
        <f t="shared" si="448"/>
        <v>12552.78</v>
      </c>
      <c r="CW39" s="2">
        <f t="shared" si="448"/>
        <v>12552.78</v>
      </c>
      <c r="CX39" s="2">
        <f t="shared" si="448"/>
        <v>12552.78</v>
      </c>
      <c r="CY39" s="2">
        <f t="shared" si="448"/>
        <v>12552.78</v>
      </c>
      <c r="CZ39" s="2">
        <f t="shared" si="448"/>
        <v>12552.78</v>
      </c>
      <c r="DA39" s="2">
        <f t="shared" si="448"/>
        <v>12552.78</v>
      </c>
      <c r="DB39" s="2">
        <f t="shared" si="448"/>
        <v>12552.78</v>
      </c>
      <c r="DC39" s="2">
        <f t="shared" si="448"/>
        <v>12552.78</v>
      </c>
      <c r="DE39" s="305">
        <f t="shared" si="433"/>
        <v>12552.78</v>
      </c>
      <c r="DF39" s="2">
        <f t="shared" ref="DF39:DP39" si="449">DE39+0</f>
        <v>12552.78</v>
      </c>
      <c r="DG39" s="2">
        <f t="shared" si="449"/>
        <v>12552.78</v>
      </c>
      <c r="DH39" s="2">
        <f t="shared" si="449"/>
        <v>12552.78</v>
      </c>
      <c r="DI39" s="2">
        <f t="shared" si="449"/>
        <v>12552.78</v>
      </c>
      <c r="DJ39" s="2">
        <f t="shared" si="449"/>
        <v>12552.78</v>
      </c>
      <c r="DK39" s="2">
        <f t="shared" si="449"/>
        <v>12552.78</v>
      </c>
      <c r="DL39" s="2">
        <f t="shared" si="449"/>
        <v>12552.78</v>
      </c>
      <c r="DM39" s="2">
        <f t="shared" si="449"/>
        <v>12552.78</v>
      </c>
      <c r="DN39" s="2">
        <f t="shared" si="449"/>
        <v>12552.78</v>
      </c>
      <c r="DO39" s="2">
        <f t="shared" si="449"/>
        <v>12552.78</v>
      </c>
      <c r="DP39" s="2">
        <f t="shared" si="449"/>
        <v>12552.78</v>
      </c>
      <c r="DR39" s="305">
        <f t="shared" si="435"/>
        <v>12552.78</v>
      </c>
      <c r="DS39" s="2">
        <f t="shared" ref="DS39:EC39" si="450">DR39+0</f>
        <v>12552.78</v>
      </c>
      <c r="DT39" s="2">
        <f t="shared" si="450"/>
        <v>12552.78</v>
      </c>
      <c r="DU39" s="2">
        <f t="shared" si="450"/>
        <v>12552.78</v>
      </c>
      <c r="DV39" s="2">
        <f t="shared" si="450"/>
        <v>12552.78</v>
      </c>
      <c r="DW39" s="2">
        <f t="shared" si="450"/>
        <v>12552.78</v>
      </c>
      <c r="DX39" s="2">
        <f t="shared" si="450"/>
        <v>12552.78</v>
      </c>
      <c r="DY39" s="2">
        <f t="shared" si="450"/>
        <v>12552.78</v>
      </c>
      <c r="DZ39" s="2">
        <f t="shared" si="450"/>
        <v>12552.78</v>
      </c>
      <c r="EA39" s="2">
        <f t="shared" si="450"/>
        <v>12552.78</v>
      </c>
      <c r="EB39" s="2">
        <f t="shared" si="450"/>
        <v>12552.78</v>
      </c>
      <c r="EC39" s="2">
        <f t="shared" si="450"/>
        <v>12552.78</v>
      </c>
    </row>
    <row r="40" spans="1:133" x14ac:dyDescent="0.2">
      <c r="A40" s="126" t="s">
        <v>505</v>
      </c>
      <c r="B40" s="310">
        <v>367</v>
      </c>
      <c r="D40" s="311">
        <v>33045.910000000003</v>
      </c>
      <c r="E40" s="312">
        <v>33045.910000000003</v>
      </c>
      <c r="F40" s="312">
        <v>33045.910000000003</v>
      </c>
      <c r="G40" s="312">
        <v>33045.910000000003</v>
      </c>
      <c r="H40" s="312">
        <v>33045.910000000003</v>
      </c>
      <c r="I40" s="312">
        <v>33045.910000000003</v>
      </c>
      <c r="J40" s="312">
        <v>33045.910000000003</v>
      </c>
      <c r="K40" s="312">
        <v>33045.910000000003</v>
      </c>
      <c r="L40" s="312">
        <v>33045.910000000003</v>
      </c>
      <c r="M40" s="312">
        <v>33045.910000000003</v>
      </c>
      <c r="N40" s="312">
        <v>33045.910000000003</v>
      </c>
      <c r="O40" s="312">
        <v>33045.910000000003</v>
      </c>
      <c r="P40" s="312">
        <v>33045.910000000003</v>
      </c>
      <c r="R40" s="305">
        <v>33045.910000000003</v>
      </c>
      <c r="S40" s="2">
        <v>33045.910000000003</v>
      </c>
      <c r="T40" s="2">
        <v>33045.910000000003</v>
      </c>
      <c r="U40" s="2">
        <v>33045.910000000003</v>
      </c>
      <c r="V40" s="2">
        <v>33045.910000000003</v>
      </c>
      <c r="W40" s="2">
        <v>33045.910000000003</v>
      </c>
      <c r="X40" s="2">
        <v>33045.910000000003</v>
      </c>
      <c r="Y40" s="2">
        <v>33045.910000000003</v>
      </c>
      <c r="Z40" s="2">
        <v>33045.910000000003</v>
      </c>
      <c r="AA40" s="2">
        <v>33045.910000000003</v>
      </c>
      <c r="AB40" s="2">
        <v>33045.910000000003</v>
      </c>
      <c r="AC40" s="2">
        <v>33045.910000000003</v>
      </c>
      <c r="AE40" s="305">
        <f t="shared" si="421"/>
        <v>33045.910000000003</v>
      </c>
      <c r="AF40" s="2">
        <f t="shared" si="422"/>
        <v>33045.910000000003</v>
      </c>
      <c r="AG40" s="2">
        <f t="shared" si="422"/>
        <v>33045.910000000003</v>
      </c>
      <c r="AH40" s="2">
        <f t="shared" si="422"/>
        <v>33045.910000000003</v>
      </c>
      <c r="AI40" s="2">
        <f t="shared" si="422"/>
        <v>33045.910000000003</v>
      </c>
      <c r="AJ40" s="2">
        <f t="shared" si="422"/>
        <v>33045.910000000003</v>
      </c>
      <c r="AK40" s="2">
        <f t="shared" si="422"/>
        <v>33045.910000000003</v>
      </c>
      <c r="AL40" s="2">
        <f t="shared" si="422"/>
        <v>33045.910000000003</v>
      </c>
      <c r="AM40" s="2">
        <f t="shared" si="422"/>
        <v>33045.910000000003</v>
      </c>
      <c r="AN40" s="2">
        <f t="shared" si="422"/>
        <v>33045.910000000003</v>
      </c>
      <c r="AO40" s="2">
        <f t="shared" si="422"/>
        <v>33045.910000000003</v>
      </c>
      <c r="AP40" s="2">
        <f t="shared" si="422"/>
        <v>33045.910000000003</v>
      </c>
      <c r="AR40" s="305">
        <f t="shared" si="423"/>
        <v>33045.910000000003</v>
      </c>
      <c r="AS40" s="2">
        <f t="shared" ref="AS40:BC40" si="451">AR40+0</f>
        <v>33045.910000000003</v>
      </c>
      <c r="AT40" s="2">
        <f t="shared" si="451"/>
        <v>33045.910000000003</v>
      </c>
      <c r="AU40" s="2">
        <f t="shared" si="451"/>
        <v>33045.910000000003</v>
      </c>
      <c r="AV40" s="2">
        <f t="shared" si="451"/>
        <v>33045.910000000003</v>
      </c>
      <c r="AW40" s="2">
        <f t="shared" si="451"/>
        <v>33045.910000000003</v>
      </c>
      <c r="AX40" s="2">
        <f t="shared" si="451"/>
        <v>33045.910000000003</v>
      </c>
      <c r="AY40" s="2">
        <f t="shared" si="451"/>
        <v>33045.910000000003</v>
      </c>
      <c r="AZ40" s="2">
        <f t="shared" si="451"/>
        <v>33045.910000000003</v>
      </c>
      <c r="BA40" s="2">
        <f t="shared" si="451"/>
        <v>33045.910000000003</v>
      </c>
      <c r="BB40" s="2">
        <f t="shared" si="451"/>
        <v>33045.910000000003</v>
      </c>
      <c r="BC40" s="2">
        <f t="shared" si="451"/>
        <v>33045.910000000003</v>
      </c>
      <c r="BE40" s="305">
        <f t="shared" si="425"/>
        <v>33045.910000000003</v>
      </c>
      <c r="BF40" s="2">
        <f t="shared" ref="BF40:BP40" si="452">BE40+0</f>
        <v>33045.910000000003</v>
      </c>
      <c r="BG40" s="2">
        <f t="shared" si="452"/>
        <v>33045.910000000003</v>
      </c>
      <c r="BH40" s="2">
        <f t="shared" si="452"/>
        <v>33045.910000000003</v>
      </c>
      <c r="BI40" s="2">
        <f t="shared" si="452"/>
        <v>33045.910000000003</v>
      </c>
      <c r="BJ40" s="2">
        <f t="shared" si="452"/>
        <v>33045.910000000003</v>
      </c>
      <c r="BK40" s="2">
        <f t="shared" si="452"/>
        <v>33045.910000000003</v>
      </c>
      <c r="BL40" s="2">
        <f t="shared" si="452"/>
        <v>33045.910000000003</v>
      </c>
      <c r="BM40" s="2">
        <f t="shared" si="452"/>
        <v>33045.910000000003</v>
      </c>
      <c r="BN40" s="2">
        <f t="shared" si="452"/>
        <v>33045.910000000003</v>
      </c>
      <c r="BO40" s="2">
        <f t="shared" si="452"/>
        <v>33045.910000000003</v>
      </c>
      <c r="BP40" s="2">
        <f t="shared" si="452"/>
        <v>33045.910000000003</v>
      </c>
      <c r="BR40" s="305">
        <f t="shared" si="427"/>
        <v>33045.910000000003</v>
      </c>
      <c r="BS40" s="2">
        <f t="shared" ref="BS40:CC40" si="453">BR40+0</f>
        <v>33045.910000000003</v>
      </c>
      <c r="BT40" s="2">
        <f t="shared" si="453"/>
        <v>33045.910000000003</v>
      </c>
      <c r="BU40" s="2">
        <f t="shared" si="453"/>
        <v>33045.910000000003</v>
      </c>
      <c r="BV40" s="2">
        <f t="shared" si="453"/>
        <v>33045.910000000003</v>
      </c>
      <c r="BW40" s="2">
        <f t="shared" si="453"/>
        <v>33045.910000000003</v>
      </c>
      <c r="BX40" s="2">
        <f t="shared" si="453"/>
        <v>33045.910000000003</v>
      </c>
      <c r="BY40" s="2">
        <f t="shared" si="453"/>
        <v>33045.910000000003</v>
      </c>
      <c r="BZ40" s="2">
        <f t="shared" si="453"/>
        <v>33045.910000000003</v>
      </c>
      <c r="CA40" s="2">
        <f t="shared" si="453"/>
        <v>33045.910000000003</v>
      </c>
      <c r="CB40" s="2">
        <f t="shared" si="453"/>
        <v>33045.910000000003</v>
      </c>
      <c r="CC40" s="2">
        <f t="shared" si="453"/>
        <v>33045.910000000003</v>
      </c>
      <c r="CE40" s="305">
        <f t="shared" si="429"/>
        <v>33045.910000000003</v>
      </c>
      <c r="CF40" s="2">
        <f t="shared" ref="CF40:CP40" si="454">CE40+0</f>
        <v>33045.910000000003</v>
      </c>
      <c r="CG40" s="2">
        <f t="shared" si="454"/>
        <v>33045.910000000003</v>
      </c>
      <c r="CH40" s="2">
        <f t="shared" si="454"/>
        <v>33045.910000000003</v>
      </c>
      <c r="CI40" s="2">
        <f t="shared" si="454"/>
        <v>33045.910000000003</v>
      </c>
      <c r="CJ40" s="2">
        <f t="shared" si="454"/>
        <v>33045.910000000003</v>
      </c>
      <c r="CK40" s="2">
        <f t="shared" si="454"/>
        <v>33045.910000000003</v>
      </c>
      <c r="CL40" s="2">
        <f t="shared" si="454"/>
        <v>33045.910000000003</v>
      </c>
      <c r="CM40" s="2">
        <f t="shared" si="454"/>
        <v>33045.910000000003</v>
      </c>
      <c r="CN40" s="2">
        <f t="shared" si="454"/>
        <v>33045.910000000003</v>
      </c>
      <c r="CO40" s="2">
        <f t="shared" si="454"/>
        <v>33045.910000000003</v>
      </c>
      <c r="CP40" s="2">
        <f t="shared" si="454"/>
        <v>33045.910000000003</v>
      </c>
      <c r="CR40" s="305">
        <f t="shared" si="431"/>
        <v>33045.910000000003</v>
      </c>
      <c r="CS40" s="2">
        <f t="shared" ref="CS40:DC40" si="455">CR40+0</f>
        <v>33045.910000000003</v>
      </c>
      <c r="CT40" s="2">
        <f t="shared" si="455"/>
        <v>33045.910000000003</v>
      </c>
      <c r="CU40" s="2">
        <f t="shared" si="455"/>
        <v>33045.910000000003</v>
      </c>
      <c r="CV40" s="2">
        <f t="shared" si="455"/>
        <v>33045.910000000003</v>
      </c>
      <c r="CW40" s="2">
        <f t="shared" si="455"/>
        <v>33045.910000000003</v>
      </c>
      <c r="CX40" s="2">
        <f t="shared" si="455"/>
        <v>33045.910000000003</v>
      </c>
      <c r="CY40" s="2">
        <f t="shared" si="455"/>
        <v>33045.910000000003</v>
      </c>
      <c r="CZ40" s="2">
        <f t="shared" si="455"/>
        <v>33045.910000000003</v>
      </c>
      <c r="DA40" s="2">
        <f t="shared" si="455"/>
        <v>33045.910000000003</v>
      </c>
      <c r="DB40" s="2">
        <f t="shared" si="455"/>
        <v>33045.910000000003</v>
      </c>
      <c r="DC40" s="2">
        <f t="shared" si="455"/>
        <v>33045.910000000003</v>
      </c>
      <c r="DE40" s="305">
        <f t="shared" si="433"/>
        <v>33045.910000000003</v>
      </c>
      <c r="DF40" s="2">
        <f t="shared" ref="DF40:DP40" si="456">DE40+0</f>
        <v>33045.910000000003</v>
      </c>
      <c r="DG40" s="2">
        <f t="shared" si="456"/>
        <v>33045.910000000003</v>
      </c>
      <c r="DH40" s="2">
        <f t="shared" si="456"/>
        <v>33045.910000000003</v>
      </c>
      <c r="DI40" s="2">
        <f t="shared" si="456"/>
        <v>33045.910000000003</v>
      </c>
      <c r="DJ40" s="2">
        <f t="shared" si="456"/>
        <v>33045.910000000003</v>
      </c>
      <c r="DK40" s="2">
        <f t="shared" si="456"/>
        <v>33045.910000000003</v>
      </c>
      <c r="DL40" s="2">
        <f t="shared" si="456"/>
        <v>33045.910000000003</v>
      </c>
      <c r="DM40" s="2">
        <f t="shared" si="456"/>
        <v>33045.910000000003</v>
      </c>
      <c r="DN40" s="2">
        <f t="shared" si="456"/>
        <v>33045.910000000003</v>
      </c>
      <c r="DO40" s="2">
        <f t="shared" si="456"/>
        <v>33045.910000000003</v>
      </c>
      <c r="DP40" s="2">
        <f t="shared" si="456"/>
        <v>33045.910000000003</v>
      </c>
      <c r="DR40" s="305">
        <f t="shared" si="435"/>
        <v>33045.910000000003</v>
      </c>
      <c r="DS40" s="2">
        <f t="shared" ref="DS40:EC40" si="457">DR40+0</f>
        <v>33045.910000000003</v>
      </c>
      <c r="DT40" s="2">
        <f t="shared" si="457"/>
        <v>33045.910000000003</v>
      </c>
      <c r="DU40" s="2">
        <f t="shared" si="457"/>
        <v>33045.910000000003</v>
      </c>
      <c r="DV40" s="2">
        <f t="shared" si="457"/>
        <v>33045.910000000003</v>
      </c>
      <c r="DW40" s="2">
        <f t="shared" si="457"/>
        <v>33045.910000000003</v>
      </c>
      <c r="DX40" s="2">
        <f t="shared" si="457"/>
        <v>33045.910000000003</v>
      </c>
      <c r="DY40" s="2">
        <f t="shared" si="457"/>
        <v>33045.910000000003</v>
      </c>
      <c r="DZ40" s="2">
        <f t="shared" si="457"/>
        <v>33045.910000000003</v>
      </c>
      <c r="EA40" s="2">
        <f t="shared" si="457"/>
        <v>33045.910000000003</v>
      </c>
      <c r="EB40" s="2">
        <f t="shared" si="457"/>
        <v>33045.910000000003</v>
      </c>
      <c r="EC40" s="2">
        <f t="shared" si="457"/>
        <v>33045.910000000003</v>
      </c>
    </row>
    <row r="41" spans="1:133" x14ac:dyDescent="0.2">
      <c r="A41" s="126" t="s">
        <v>505</v>
      </c>
      <c r="B41" s="310">
        <v>368</v>
      </c>
      <c r="D41" s="311">
        <v>310824.88999999996</v>
      </c>
      <c r="E41" s="312">
        <v>310824.88999999996</v>
      </c>
      <c r="F41" s="312">
        <v>310824.88999999996</v>
      </c>
      <c r="G41" s="312">
        <v>310824.88999999996</v>
      </c>
      <c r="H41" s="312">
        <v>310824.88999999996</v>
      </c>
      <c r="I41" s="312">
        <v>310824.88999999996</v>
      </c>
      <c r="J41" s="312">
        <v>310824.88999999996</v>
      </c>
      <c r="K41" s="312">
        <v>310824.88999999996</v>
      </c>
      <c r="L41" s="312">
        <v>310824.88999999996</v>
      </c>
      <c r="M41" s="312">
        <v>310824.88999999996</v>
      </c>
      <c r="N41" s="312">
        <v>310824.88999999996</v>
      </c>
      <c r="O41" s="312">
        <v>310824.88999999996</v>
      </c>
      <c r="P41" s="312">
        <v>310824.88999999996</v>
      </c>
      <c r="R41" s="305">
        <v>310824.88999999996</v>
      </c>
      <c r="S41" s="2">
        <v>310824.88999999996</v>
      </c>
      <c r="T41" s="2">
        <v>310824.88999999996</v>
      </c>
      <c r="U41" s="2">
        <v>310824.88999999996</v>
      </c>
      <c r="V41" s="2">
        <v>310824.88999999996</v>
      </c>
      <c r="W41" s="2">
        <v>310824.88999999996</v>
      </c>
      <c r="X41" s="2">
        <v>310824.88999999996</v>
      </c>
      <c r="Y41" s="2">
        <v>310824.88999999996</v>
      </c>
      <c r="Z41" s="2">
        <v>310824.88999999996</v>
      </c>
      <c r="AA41" s="2">
        <v>310824.88999999996</v>
      </c>
      <c r="AB41" s="2">
        <v>310824.88999999996</v>
      </c>
      <c r="AC41" s="2">
        <v>310824.88999999996</v>
      </c>
      <c r="AE41" s="305">
        <f t="shared" si="421"/>
        <v>310824.88999999996</v>
      </c>
      <c r="AF41" s="2">
        <f t="shared" si="422"/>
        <v>310824.88999999996</v>
      </c>
      <c r="AG41" s="2">
        <f t="shared" si="422"/>
        <v>310824.88999999996</v>
      </c>
      <c r="AH41" s="2">
        <f t="shared" si="422"/>
        <v>310824.88999999996</v>
      </c>
      <c r="AI41" s="2">
        <f t="shared" si="422"/>
        <v>310824.88999999996</v>
      </c>
      <c r="AJ41" s="2">
        <f t="shared" si="422"/>
        <v>310824.88999999996</v>
      </c>
      <c r="AK41" s="2">
        <f t="shared" si="422"/>
        <v>310824.88999999996</v>
      </c>
      <c r="AL41" s="2">
        <f t="shared" si="422"/>
        <v>310824.88999999996</v>
      </c>
      <c r="AM41" s="2">
        <f t="shared" si="422"/>
        <v>310824.88999999996</v>
      </c>
      <c r="AN41" s="2">
        <f t="shared" si="422"/>
        <v>310824.88999999996</v>
      </c>
      <c r="AO41" s="2">
        <f t="shared" si="422"/>
        <v>310824.88999999996</v>
      </c>
      <c r="AP41" s="2">
        <f t="shared" si="422"/>
        <v>310824.88999999996</v>
      </c>
      <c r="AR41" s="305">
        <f t="shared" si="423"/>
        <v>310824.88999999996</v>
      </c>
      <c r="AS41" s="2">
        <f t="shared" ref="AS41:BC41" si="458">AR41+0</f>
        <v>310824.88999999996</v>
      </c>
      <c r="AT41" s="2">
        <f t="shared" si="458"/>
        <v>310824.88999999996</v>
      </c>
      <c r="AU41" s="2">
        <f t="shared" si="458"/>
        <v>310824.88999999996</v>
      </c>
      <c r="AV41" s="2">
        <f t="shared" si="458"/>
        <v>310824.88999999996</v>
      </c>
      <c r="AW41" s="2">
        <f t="shared" si="458"/>
        <v>310824.88999999996</v>
      </c>
      <c r="AX41" s="2">
        <f t="shared" si="458"/>
        <v>310824.88999999996</v>
      </c>
      <c r="AY41" s="2">
        <f t="shared" si="458"/>
        <v>310824.88999999996</v>
      </c>
      <c r="AZ41" s="2">
        <f t="shared" si="458"/>
        <v>310824.88999999996</v>
      </c>
      <c r="BA41" s="2">
        <f t="shared" si="458"/>
        <v>310824.88999999996</v>
      </c>
      <c r="BB41" s="2">
        <f t="shared" si="458"/>
        <v>310824.88999999996</v>
      </c>
      <c r="BC41" s="2">
        <f t="shared" si="458"/>
        <v>310824.88999999996</v>
      </c>
      <c r="BE41" s="305">
        <f t="shared" si="425"/>
        <v>310824.88999999996</v>
      </c>
      <c r="BF41" s="2">
        <f t="shared" ref="BF41:BP41" si="459">BE41+0</f>
        <v>310824.88999999996</v>
      </c>
      <c r="BG41" s="2">
        <f t="shared" si="459"/>
        <v>310824.88999999996</v>
      </c>
      <c r="BH41" s="2">
        <f t="shared" si="459"/>
        <v>310824.88999999996</v>
      </c>
      <c r="BI41" s="2">
        <f t="shared" si="459"/>
        <v>310824.88999999996</v>
      </c>
      <c r="BJ41" s="2">
        <f t="shared" si="459"/>
        <v>310824.88999999996</v>
      </c>
      <c r="BK41" s="2">
        <f t="shared" si="459"/>
        <v>310824.88999999996</v>
      </c>
      <c r="BL41" s="2">
        <f t="shared" si="459"/>
        <v>310824.88999999996</v>
      </c>
      <c r="BM41" s="2">
        <f t="shared" si="459"/>
        <v>310824.88999999996</v>
      </c>
      <c r="BN41" s="2">
        <f t="shared" si="459"/>
        <v>310824.88999999996</v>
      </c>
      <c r="BO41" s="2">
        <f t="shared" si="459"/>
        <v>310824.88999999996</v>
      </c>
      <c r="BP41" s="2">
        <f t="shared" si="459"/>
        <v>310824.88999999996</v>
      </c>
      <c r="BR41" s="305">
        <f t="shared" si="427"/>
        <v>310824.88999999996</v>
      </c>
      <c r="BS41" s="2">
        <f t="shared" ref="BS41:CC41" si="460">BR41+0</f>
        <v>310824.88999999996</v>
      </c>
      <c r="BT41" s="2">
        <f t="shared" si="460"/>
        <v>310824.88999999996</v>
      </c>
      <c r="BU41" s="2">
        <f t="shared" si="460"/>
        <v>310824.88999999996</v>
      </c>
      <c r="BV41" s="2">
        <f t="shared" si="460"/>
        <v>310824.88999999996</v>
      </c>
      <c r="BW41" s="2">
        <f t="shared" si="460"/>
        <v>310824.88999999996</v>
      </c>
      <c r="BX41" s="2">
        <f t="shared" si="460"/>
        <v>310824.88999999996</v>
      </c>
      <c r="BY41" s="2">
        <f t="shared" si="460"/>
        <v>310824.88999999996</v>
      </c>
      <c r="BZ41" s="2">
        <f t="shared" si="460"/>
        <v>310824.88999999996</v>
      </c>
      <c r="CA41" s="2">
        <f t="shared" si="460"/>
        <v>310824.88999999996</v>
      </c>
      <c r="CB41" s="2">
        <f t="shared" si="460"/>
        <v>310824.88999999996</v>
      </c>
      <c r="CC41" s="2">
        <f t="shared" si="460"/>
        <v>310824.88999999996</v>
      </c>
      <c r="CE41" s="305">
        <f t="shared" si="429"/>
        <v>310824.88999999996</v>
      </c>
      <c r="CF41" s="2">
        <f t="shared" ref="CF41:CP41" si="461">CE41+0</f>
        <v>310824.88999999996</v>
      </c>
      <c r="CG41" s="2">
        <f t="shared" si="461"/>
        <v>310824.88999999996</v>
      </c>
      <c r="CH41" s="2">
        <f t="shared" si="461"/>
        <v>310824.88999999996</v>
      </c>
      <c r="CI41" s="2">
        <f t="shared" si="461"/>
        <v>310824.88999999996</v>
      </c>
      <c r="CJ41" s="2">
        <f t="shared" si="461"/>
        <v>310824.88999999996</v>
      </c>
      <c r="CK41" s="2">
        <f t="shared" si="461"/>
        <v>310824.88999999996</v>
      </c>
      <c r="CL41" s="2">
        <f t="shared" si="461"/>
        <v>310824.88999999996</v>
      </c>
      <c r="CM41" s="2">
        <f t="shared" si="461"/>
        <v>310824.88999999996</v>
      </c>
      <c r="CN41" s="2">
        <f t="shared" si="461"/>
        <v>310824.88999999996</v>
      </c>
      <c r="CO41" s="2">
        <f t="shared" si="461"/>
        <v>310824.88999999996</v>
      </c>
      <c r="CP41" s="2">
        <f t="shared" si="461"/>
        <v>310824.88999999996</v>
      </c>
      <c r="CR41" s="305">
        <f t="shared" si="431"/>
        <v>310824.88999999996</v>
      </c>
      <c r="CS41" s="2">
        <f t="shared" ref="CS41:DC41" si="462">CR41+0</f>
        <v>310824.88999999996</v>
      </c>
      <c r="CT41" s="2">
        <f t="shared" si="462"/>
        <v>310824.88999999996</v>
      </c>
      <c r="CU41" s="2">
        <f t="shared" si="462"/>
        <v>310824.88999999996</v>
      </c>
      <c r="CV41" s="2">
        <f t="shared" si="462"/>
        <v>310824.88999999996</v>
      </c>
      <c r="CW41" s="2">
        <f t="shared" si="462"/>
        <v>310824.88999999996</v>
      </c>
      <c r="CX41" s="2">
        <f t="shared" si="462"/>
        <v>310824.88999999996</v>
      </c>
      <c r="CY41" s="2">
        <f t="shared" si="462"/>
        <v>310824.88999999996</v>
      </c>
      <c r="CZ41" s="2">
        <f t="shared" si="462"/>
        <v>310824.88999999996</v>
      </c>
      <c r="DA41" s="2">
        <f t="shared" si="462"/>
        <v>310824.88999999996</v>
      </c>
      <c r="DB41" s="2">
        <f t="shared" si="462"/>
        <v>310824.88999999996</v>
      </c>
      <c r="DC41" s="2">
        <f t="shared" si="462"/>
        <v>310824.88999999996</v>
      </c>
      <c r="DE41" s="305">
        <f t="shared" si="433"/>
        <v>310824.88999999996</v>
      </c>
      <c r="DF41" s="2">
        <f t="shared" ref="DF41:DP41" si="463">DE41+0</f>
        <v>310824.88999999996</v>
      </c>
      <c r="DG41" s="2">
        <f t="shared" si="463"/>
        <v>310824.88999999996</v>
      </c>
      <c r="DH41" s="2">
        <f t="shared" si="463"/>
        <v>310824.88999999996</v>
      </c>
      <c r="DI41" s="2">
        <f t="shared" si="463"/>
        <v>310824.88999999996</v>
      </c>
      <c r="DJ41" s="2">
        <f t="shared" si="463"/>
        <v>310824.88999999996</v>
      </c>
      <c r="DK41" s="2">
        <f t="shared" si="463"/>
        <v>310824.88999999996</v>
      </c>
      <c r="DL41" s="2">
        <f t="shared" si="463"/>
        <v>310824.88999999996</v>
      </c>
      <c r="DM41" s="2">
        <f t="shared" si="463"/>
        <v>310824.88999999996</v>
      </c>
      <c r="DN41" s="2">
        <f t="shared" si="463"/>
        <v>310824.88999999996</v>
      </c>
      <c r="DO41" s="2">
        <f t="shared" si="463"/>
        <v>310824.88999999996</v>
      </c>
      <c r="DP41" s="2">
        <f t="shared" si="463"/>
        <v>310824.88999999996</v>
      </c>
      <c r="DR41" s="305">
        <f t="shared" si="435"/>
        <v>310824.88999999996</v>
      </c>
      <c r="DS41" s="2">
        <f t="shared" ref="DS41:EC41" si="464">DR41+0</f>
        <v>310824.88999999996</v>
      </c>
      <c r="DT41" s="2">
        <f t="shared" si="464"/>
        <v>310824.88999999996</v>
      </c>
      <c r="DU41" s="2">
        <f t="shared" si="464"/>
        <v>310824.88999999996</v>
      </c>
      <c r="DV41" s="2">
        <f t="shared" si="464"/>
        <v>310824.88999999996</v>
      </c>
      <c r="DW41" s="2">
        <f t="shared" si="464"/>
        <v>310824.88999999996</v>
      </c>
      <c r="DX41" s="2">
        <f t="shared" si="464"/>
        <v>310824.88999999996</v>
      </c>
      <c r="DY41" s="2">
        <f t="shared" si="464"/>
        <v>310824.88999999996</v>
      </c>
      <c r="DZ41" s="2">
        <f t="shared" si="464"/>
        <v>310824.88999999996</v>
      </c>
      <c r="EA41" s="2">
        <f t="shared" si="464"/>
        <v>310824.88999999996</v>
      </c>
      <c r="EB41" s="2">
        <f t="shared" si="464"/>
        <v>310824.88999999996</v>
      </c>
      <c r="EC41" s="2">
        <f t="shared" si="464"/>
        <v>310824.88999999996</v>
      </c>
    </row>
    <row r="42" spans="1:133" x14ac:dyDescent="0.2">
      <c r="A42" s="126" t="s">
        <v>505</v>
      </c>
      <c r="B42" s="310">
        <v>369</v>
      </c>
      <c r="D42" s="311">
        <v>16935.37</v>
      </c>
      <c r="E42" s="312">
        <v>16935.37</v>
      </c>
      <c r="F42" s="312">
        <v>16935.37</v>
      </c>
      <c r="G42" s="312">
        <v>16935.37</v>
      </c>
      <c r="H42" s="312">
        <v>16935.37</v>
      </c>
      <c r="I42" s="312">
        <v>16935.37</v>
      </c>
      <c r="J42" s="312">
        <v>16935.37</v>
      </c>
      <c r="K42" s="312">
        <v>16935.37</v>
      </c>
      <c r="L42" s="312">
        <v>16935.37</v>
      </c>
      <c r="M42" s="312">
        <v>16935.37</v>
      </c>
      <c r="N42" s="312">
        <v>16935.37</v>
      </c>
      <c r="O42" s="312">
        <v>16935.37</v>
      </c>
      <c r="P42" s="312">
        <v>16935.37</v>
      </c>
      <c r="R42" s="305">
        <v>16935.37</v>
      </c>
      <c r="S42" s="2">
        <v>16935.37</v>
      </c>
      <c r="T42" s="2">
        <v>16935.37</v>
      </c>
      <c r="U42" s="2">
        <v>16935.37</v>
      </c>
      <c r="V42" s="2">
        <v>16935.37</v>
      </c>
      <c r="W42" s="2">
        <v>16935.37</v>
      </c>
      <c r="X42" s="2">
        <v>16935.37</v>
      </c>
      <c r="Y42" s="2">
        <v>16935.37</v>
      </c>
      <c r="Z42" s="2">
        <v>16935.37</v>
      </c>
      <c r="AA42" s="2">
        <v>16935.37</v>
      </c>
      <c r="AB42" s="2">
        <v>16935.37</v>
      </c>
      <c r="AC42" s="2">
        <v>16935.37</v>
      </c>
      <c r="AE42" s="305">
        <f t="shared" si="421"/>
        <v>16935.37</v>
      </c>
      <c r="AF42" s="2">
        <f t="shared" si="422"/>
        <v>16935.37</v>
      </c>
      <c r="AG42" s="2">
        <f t="shared" si="422"/>
        <v>16935.37</v>
      </c>
      <c r="AH42" s="2">
        <f t="shared" si="422"/>
        <v>16935.37</v>
      </c>
      <c r="AI42" s="2">
        <f t="shared" si="422"/>
        <v>16935.37</v>
      </c>
      <c r="AJ42" s="2">
        <f t="shared" si="422"/>
        <v>16935.37</v>
      </c>
      <c r="AK42" s="2">
        <f t="shared" si="422"/>
        <v>16935.37</v>
      </c>
      <c r="AL42" s="2">
        <f t="shared" si="422"/>
        <v>16935.37</v>
      </c>
      <c r="AM42" s="2">
        <f t="shared" si="422"/>
        <v>16935.37</v>
      </c>
      <c r="AN42" s="2">
        <f t="shared" si="422"/>
        <v>16935.37</v>
      </c>
      <c r="AO42" s="2">
        <f t="shared" si="422"/>
        <v>16935.37</v>
      </c>
      <c r="AP42" s="2">
        <f t="shared" si="422"/>
        <v>16935.37</v>
      </c>
      <c r="AR42" s="305">
        <f t="shared" si="423"/>
        <v>16935.37</v>
      </c>
      <c r="AS42" s="2">
        <f t="shared" ref="AS42:BC42" si="465">AR42+0</f>
        <v>16935.37</v>
      </c>
      <c r="AT42" s="2">
        <f t="shared" si="465"/>
        <v>16935.37</v>
      </c>
      <c r="AU42" s="2">
        <f t="shared" si="465"/>
        <v>16935.37</v>
      </c>
      <c r="AV42" s="2">
        <f t="shared" si="465"/>
        <v>16935.37</v>
      </c>
      <c r="AW42" s="2">
        <f t="shared" si="465"/>
        <v>16935.37</v>
      </c>
      <c r="AX42" s="2">
        <f t="shared" si="465"/>
        <v>16935.37</v>
      </c>
      <c r="AY42" s="2">
        <f t="shared" si="465"/>
        <v>16935.37</v>
      </c>
      <c r="AZ42" s="2">
        <f t="shared" si="465"/>
        <v>16935.37</v>
      </c>
      <c r="BA42" s="2">
        <f t="shared" si="465"/>
        <v>16935.37</v>
      </c>
      <c r="BB42" s="2">
        <f t="shared" si="465"/>
        <v>16935.37</v>
      </c>
      <c r="BC42" s="2">
        <f t="shared" si="465"/>
        <v>16935.37</v>
      </c>
      <c r="BE42" s="305">
        <f t="shared" si="425"/>
        <v>16935.37</v>
      </c>
      <c r="BF42" s="2">
        <f t="shared" ref="BF42:BP42" si="466">BE42+0</f>
        <v>16935.37</v>
      </c>
      <c r="BG42" s="2">
        <f t="shared" si="466"/>
        <v>16935.37</v>
      </c>
      <c r="BH42" s="2">
        <f t="shared" si="466"/>
        <v>16935.37</v>
      </c>
      <c r="BI42" s="2">
        <f t="shared" si="466"/>
        <v>16935.37</v>
      </c>
      <c r="BJ42" s="2">
        <f t="shared" si="466"/>
        <v>16935.37</v>
      </c>
      <c r="BK42" s="2">
        <f t="shared" si="466"/>
        <v>16935.37</v>
      </c>
      <c r="BL42" s="2">
        <f t="shared" si="466"/>
        <v>16935.37</v>
      </c>
      <c r="BM42" s="2">
        <f t="shared" si="466"/>
        <v>16935.37</v>
      </c>
      <c r="BN42" s="2">
        <f t="shared" si="466"/>
        <v>16935.37</v>
      </c>
      <c r="BO42" s="2">
        <f t="shared" si="466"/>
        <v>16935.37</v>
      </c>
      <c r="BP42" s="2">
        <f t="shared" si="466"/>
        <v>16935.37</v>
      </c>
      <c r="BR42" s="305">
        <f t="shared" si="427"/>
        <v>16935.37</v>
      </c>
      <c r="BS42" s="2">
        <f t="shared" ref="BS42:CC42" si="467">BR42+0</f>
        <v>16935.37</v>
      </c>
      <c r="BT42" s="2">
        <f t="shared" si="467"/>
        <v>16935.37</v>
      </c>
      <c r="BU42" s="2">
        <f t="shared" si="467"/>
        <v>16935.37</v>
      </c>
      <c r="BV42" s="2">
        <f t="shared" si="467"/>
        <v>16935.37</v>
      </c>
      <c r="BW42" s="2">
        <f t="shared" si="467"/>
        <v>16935.37</v>
      </c>
      <c r="BX42" s="2">
        <f t="shared" si="467"/>
        <v>16935.37</v>
      </c>
      <c r="BY42" s="2">
        <f t="shared" si="467"/>
        <v>16935.37</v>
      </c>
      <c r="BZ42" s="2">
        <f t="shared" si="467"/>
        <v>16935.37</v>
      </c>
      <c r="CA42" s="2">
        <f t="shared" si="467"/>
        <v>16935.37</v>
      </c>
      <c r="CB42" s="2">
        <f t="shared" si="467"/>
        <v>16935.37</v>
      </c>
      <c r="CC42" s="2">
        <f t="shared" si="467"/>
        <v>16935.37</v>
      </c>
      <c r="CE42" s="305">
        <f t="shared" si="429"/>
        <v>16935.37</v>
      </c>
      <c r="CF42" s="2">
        <f t="shared" ref="CF42:CP42" si="468">CE42+0</f>
        <v>16935.37</v>
      </c>
      <c r="CG42" s="2">
        <f t="shared" si="468"/>
        <v>16935.37</v>
      </c>
      <c r="CH42" s="2">
        <f t="shared" si="468"/>
        <v>16935.37</v>
      </c>
      <c r="CI42" s="2">
        <f t="shared" si="468"/>
        <v>16935.37</v>
      </c>
      <c r="CJ42" s="2">
        <f t="shared" si="468"/>
        <v>16935.37</v>
      </c>
      <c r="CK42" s="2">
        <f t="shared" si="468"/>
        <v>16935.37</v>
      </c>
      <c r="CL42" s="2">
        <f t="shared" si="468"/>
        <v>16935.37</v>
      </c>
      <c r="CM42" s="2">
        <f t="shared" si="468"/>
        <v>16935.37</v>
      </c>
      <c r="CN42" s="2">
        <f t="shared" si="468"/>
        <v>16935.37</v>
      </c>
      <c r="CO42" s="2">
        <f t="shared" si="468"/>
        <v>16935.37</v>
      </c>
      <c r="CP42" s="2">
        <f t="shared" si="468"/>
        <v>16935.37</v>
      </c>
      <c r="CR42" s="305">
        <f t="shared" si="431"/>
        <v>16935.37</v>
      </c>
      <c r="CS42" s="2">
        <f t="shared" ref="CS42:DC42" si="469">CR42+0</f>
        <v>16935.37</v>
      </c>
      <c r="CT42" s="2">
        <f t="shared" si="469"/>
        <v>16935.37</v>
      </c>
      <c r="CU42" s="2">
        <f t="shared" si="469"/>
        <v>16935.37</v>
      </c>
      <c r="CV42" s="2">
        <f t="shared" si="469"/>
        <v>16935.37</v>
      </c>
      <c r="CW42" s="2">
        <f t="shared" si="469"/>
        <v>16935.37</v>
      </c>
      <c r="CX42" s="2">
        <f t="shared" si="469"/>
        <v>16935.37</v>
      </c>
      <c r="CY42" s="2">
        <f t="shared" si="469"/>
        <v>16935.37</v>
      </c>
      <c r="CZ42" s="2">
        <f t="shared" si="469"/>
        <v>16935.37</v>
      </c>
      <c r="DA42" s="2">
        <f t="shared" si="469"/>
        <v>16935.37</v>
      </c>
      <c r="DB42" s="2">
        <f t="shared" si="469"/>
        <v>16935.37</v>
      </c>
      <c r="DC42" s="2">
        <f t="shared" si="469"/>
        <v>16935.37</v>
      </c>
      <c r="DE42" s="305">
        <f t="shared" si="433"/>
        <v>16935.37</v>
      </c>
      <c r="DF42" s="2">
        <f t="shared" ref="DF42:DP42" si="470">DE42+0</f>
        <v>16935.37</v>
      </c>
      <c r="DG42" s="2">
        <f t="shared" si="470"/>
        <v>16935.37</v>
      </c>
      <c r="DH42" s="2">
        <f t="shared" si="470"/>
        <v>16935.37</v>
      </c>
      <c r="DI42" s="2">
        <f t="shared" si="470"/>
        <v>16935.37</v>
      </c>
      <c r="DJ42" s="2">
        <f t="shared" si="470"/>
        <v>16935.37</v>
      </c>
      <c r="DK42" s="2">
        <f t="shared" si="470"/>
        <v>16935.37</v>
      </c>
      <c r="DL42" s="2">
        <f t="shared" si="470"/>
        <v>16935.37</v>
      </c>
      <c r="DM42" s="2">
        <f t="shared" si="470"/>
        <v>16935.37</v>
      </c>
      <c r="DN42" s="2">
        <f t="shared" si="470"/>
        <v>16935.37</v>
      </c>
      <c r="DO42" s="2">
        <f t="shared" si="470"/>
        <v>16935.37</v>
      </c>
      <c r="DP42" s="2">
        <f t="shared" si="470"/>
        <v>16935.37</v>
      </c>
      <c r="DR42" s="305">
        <f t="shared" si="435"/>
        <v>16935.37</v>
      </c>
      <c r="DS42" s="2">
        <f t="shared" ref="DS42:EC42" si="471">DR42+0</f>
        <v>16935.37</v>
      </c>
      <c r="DT42" s="2">
        <f t="shared" si="471"/>
        <v>16935.37</v>
      </c>
      <c r="DU42" s="2">
        <f t="shared" si="471"/>
        <v>16935.37</v>
      </c>
      <c r="DV42" s="2">
        <f t="shared" si="471"/>
        <v>16935.37</v>
      </c>
      <c r="DW42" s="2">
        <f t="shared" si="471"/>
        <v>16935.37</v>
      </c>
      <c r="DX42" s="2">
        <f t="shared" si="471"/>
        <v>16935.37</v>
      </c>
      <c r="DY42" s="2">
        <f t="shared" si="471"/>
        <v>16935.37</v>
      </c>
      <c r="DZ42" s="2">
        <f t="shared" si="471"/>
        <v>16935.37</v>
      </c>
      <c r="EA42" s="2">
        <f t="shared" si="471"/>
        <v>16935.37</v>
      </c>
      <c r="EB42" s="2">
        <f t="shared" si="471"/>
        <v>16935.37</v>
      </c>
      <c r="EC42" s="2">
        <f t="shared" si="471"/>
        <v>16935.37</v>
      </c>
    </row>
    <row r="43" spans="1:133" x14ac:dyDescent="0.2">
      <c r="A43" s="126" t="s">
        <v>505</v>
      </c>
      <c r="B43" s="310">
        <v>369.02</v>
      </c>
      <c r="D43" s="311">
        <v>3033.01</v>
      </c>
      <c r="E43" s="312">
        <v>3033.01</v>
      </c>
      <c r="F43" s="312">
        <v>3033.01</v>
      </c>
      <c r="G43" s="312">
        <v>3033.01</v>
      </c>
      <c r="H43" s="312">
        <v>3033.01</v>
      </c>
      <c r="I43" s="312">
        <v>3033.01</v>
      </c>
      <c r="J43" s="312">
        <v>3033.01</v>
      </c>
      <c r="K43" s="312">
        <v>3033.01</v>
      </c>
      <c r="L43" s="312">
        <v>3033.01</v>
      </c>
      <c r="M43" s="312">
        <v>3033.01</v>
      </c>
      <c r="N43" s="312">
        <v>3033.01</v>
      </c>
      <c r="O43" s="312">
        <v>3033.01</v>
      </c>
      <c r="P43" s="312">
        <v>3033.01</v>
      </c>
      <c r="R43" s="305">
        <v>3033.01</v>
      </c>
      <c r="S43" s="2">
        <v>3033.01</v>
      </c>
      <c r="T43" s="2">
        <v>3033.01</v>
      </c>
      <c r="U43" s="2">
        <v>3033.01</v>
      </c>
      <c r="V43" s="2">
        <v>3033.01</v>
      </c>
      <c r="W43" s="2">
        <v>3033.01</v>
      </c>
      <c r="X43" s="2">
        <v>3033.01</v>
      </c>
      <c r="Y43" s="2">
        <v>3033.01</v>
      </c>
      <c r="Z43" s="2">
        <v>3033.01</v>
      </c>
      <c r="AA43" s="2">
        <v>3033.01</v>
      </c>
      <c r="AB43" s="2">
        <v>3033.01</v>
      </c>
      <c r="AC43" s="2">
        <v>3033.01</v>
      </c>
      <c r="AE43" s="305">
        <f>AC43+0</f>
        <v>3033.01</v>
      </c>
      <c r="AF43" s="2">
        <f t="shared" si="422"/>
        <v>3033.01</v>
      </c>
      <c r="AG43" s="2">
        <f t="shared" si="422"/>
        <v>3033.01</v>
      </c>
      <c r="AH43" s="2">
        <f t="shared" si="422"/>
        <v>3033.01</v>
      </c>
      <c r="AI43" s="2">
        <f t="shared" si="422"/>
        <v>3033.01</v>
      </c>
      <c r="AJ43" s="2">
        <f t="shared" si="422"/>
        <v>3033.01</v>
      </c>
      <c r="AK43" s="2">
        <f t="shared" si="422"/>
        <v>3033.01</v>
      </c>
      <c r="AL43" s="2">
        <f t="shared" si="422"/>
        <v>3033.01</v>
      </c>
      <c r="AM43" s="2">
        <f t="shared" si="422"/>
        <v>3033.01</v>
      </c>
      <c r="AN43" s="2">
        <f t="shared" si="422"/>
        <v>3033.01</v>
      </c>
      <c r="AO43" s="2">
        <f t="shared" si="422"/>
        <v>3033.01</v>
      </c>
      <c r="AP43" s="2">
        <f t="shared" si="422"/>
        <v>3033.01</v>
      </c>
      <c r="AR43" s="305">
        <f>AP43+0</f>
        <v>3033.01</v>
      </c>
      <c r="AS43" s="2">
        <f t="shared" ref="AS43:BC43" si="472">AR43+0</f>
        <v>3033.01</v>
      </c>
      <c r="AT43" s="2">
        <f t="shared" si="472"/>
        <v>3033.01</v>
      </c>
      <c r="AU43" s="2">
        <f t="shared" si="472"/>
        <v>3033.01</v>
      </c>
      <c r="AV43" s="2">
        <f t="shared" si="472"/>
        <v>3033.01</v>
      </c>
      <c r="AW43" s="2">
        <f t="shared" si="472"/>
        <v>3033.01</v>
      </c>
      <c r="AX43" s="2">
        <f t="shared" si="472"/>
        <v>3033.01</v>
      </c>
      <c r="AY43" s="2">
        <f t="shared" si="472"/>
        <v>3033.01</v>
      </c>
      <c r="AZ43" s="2">
        <f t="shared" si="472"/>
        <v>3033.01</v>
      </c>
      <c r="BA43" s="2">
        <f t="shared" si="472"/>
        <v>3033.01</v>
      </c>
      <c r="BB43" s="2">
        <f t="shared" si="472"/>
        <v>3033.01</v>
      </c>
      <c r="BC43" s="2">
        <f t="shared" si="472"/>
        <v>3033.01</v>
      </c>
      <c r="BE43" s="305">
        <f>BC43+0</f>
        <v>3033.01</v>
      </c>
      <c r="BF43" s="2">
        <f t="shared" ref="BF43:BP43" si="473">BE43+0</f>
        <v>3033.01</v>
      </c>
      <c r="BG43" s="2">
        <f t="shared" si="473"/>
        <v>3033.01</v>
      </c>
      <c r="BH43" s="2">
        <f t="shared" si="473"/>
        <v>3033.01</v>
      </c>
      <c r="BI43" s="2">
        <f t="shared" si="473"/>
        <v>3033.01</v>
      </c>
      <c r="BJ43" s="2">
        <f t="shared" si="473"/>
        <v>3033.01</v>
      </c>
      <c r="BK43" s="2">
        <f t="shared" si="473"/>
        <v>3033.01</v>
      </c>
      <c r="BL43" s="2">
        <f t="shared" si="473"/>
        <v>3033.01</v>
      </c>
      <c r="BM43" s="2">
        <f t="shared" si="473"/>
        <v>3033.01</v>
      </c>
      <c r="BN43" s="2">
        <f t="shared" si="473"/>
        <v>3033.01</v>
      </c>
      <c r="BO43" s="2">
        <f t="shared" si="473"/>
        <v>3033.01</v>
      </c>
      <c r="BP43" s="2">
        <f t="shared" si="473"/>
        <v>3033.01</v>
      </c>
      <c r="BR43" s="305">
        <f>BP43+0</f>
        <v>3033.01</v>
      </c>
      <c r="BS43" s="2">
        <f t="shared" ref="BS43:CC43" si="474">BR43+0</f>
        <v>3033.01</v>
      </c>
      <c r="BT43" s="2">
        <f t="shared" si="474"/>
        <v>3033.01</v>
      </c>
      <c r="BU43" s="2">
        <f t="shared" si="474"/>
        <v>3033.01</v>
      </c>
      <c r="BV43" s="2">
        <f t="shared" si="474"/>
        <v>3033.01</v>
      </c>
      <c r="BW43" s="2">
        <f t="shared" si="474"/>
        <v>3033.01</v>
      </c>
      <c r="BX43" s="2">
        <f t="shared" si="474"/>
        <v>3033.01</v>
      </c>
      <c r="BY43" s="2">
        <f t="shared" si="474"/>
        <v>3033.01</v>
      </c>
      <c r="BZ43" s="2">
        <f t="shared" si="474"/>
        <v>3033.01</v>
      </c>
      <c r="CA43" s="2">
        <f t="shared" si="474"/>
        <v>3033.01</v>
      </c>
      <c r="CB43" s="2">
        <f t="shared" si="474"/>
        <v>3033.01</v>
      </c>
      <c r="CC43" s="2">
        <f t="shared" si="474"/>
        <v>3033.01</v>
      </c>
      <c r="CE43" s="305">
        <f>CC43+0</f>
        <v>3033.01</v>
      </c>
      <c r="CF43" s="2">
        <f t="shared" ref="CF43:CP43" si="475">CE43+0</f>
        <v>3033.01</v>
      </c>
      <c r="CG43" s="2">
        <f t="shared" si="475"/>
        <v>3033.01</v>
      </c>
      <c r="CH43" s="2">
        <f t="shared" si="475"/>
        <v>3033.01</v>
      </c>
      <c r="CI43" s="2">
        <f t="shared" si="475"/>
        <v>3033.01</v>
      </c>
      <c r="CJ43" s="2">
        <f t="shared" si="475"/>
        <v>3033.01</v>
      </c>
      <c r="CK43" s="2">
        <f t="shared" si="475"/>
        <v>3033.01</v>
      </c>
      <c r="CL43" s="2">
        <f t="shared" si="475"/>
        <v>3033.01</v>
      </c>
      <c r="CM43" s="2">
        <f t="shared" si="475"/>
        <v>3033.01</v>
      </c>
      <c r="CN43" s="2">
        <f t="shared" si="475"/>
        <v>3033.01</v>
      </c>
      <c r="CO43" s="2">
        <f t="shared" si="475"/>
        <v>3033.01</v>
      </c>
      <c r="CP43" s="2">
        <f t="shared" si="475"/>
        <v>3033.01</v>
      </c>
      <c r="CR43" s="305">
        <f>CP43+0</f>
        <v>3033.01</v>
      </c>
      <c r="CS43" s="2">
        <f t="shared" ref="CS43:DC43" si="476">CR43+0</f>
        <v>3033.01</v>
      </c>
      <c r="CT43" s="2">
        <f t="shared" si="476"/>
        <v>3033.01</v>
      </c>
      <c r="CU43" s="2">
        <f t="shared" si="476"/>
        <v>3033.01</v>
      </c>
      <c r="CV43" s="2">
        <f t="shared" si="476"/>
        <v>3033.01</v>
      </c>
      <c r="CW43" s="2">
        <f t="shared" si="476"/>
        <v>3033.01</v>
      </c>
      <c r="CX43" s="2">
        <f t="shared" si="476"/>
        <v>3033.01</v>
      </c>
      <c r="CY43" s="2">
        <f t="shared" si="476"/>
        <v>3033.01</v>
      </c>
      <c r="CZ43" s="2">
        <f t="shared" si="476"/>
        <v>3033.01</v>
      </c>
      <c r="DA43" s="2">
        <f t="shared" si="476"/>
        <v>3033.01</v>
      </c>
      <c r="DB43" s="2">
        <f t="shared" si="476"/>
        <v>3033.01</v>
      </c>
      <c r="DC43" s="2">
        <f t="shared" si="476"/>
        <v>3033.01</v>
      </c>
      <c r="DE43" s="305">
        <f>DC43+0</f>
        <v>3033.01</v>
      </c>
      <c r="DF43" s="2">
        <f t="shared" ref="DF43:DP43" si="477">DE43+0</f>
        <v>3033.01</v>
      </c>
      <c r="DG43" s="2">
        <f t="shared" si="477"/>
        <v>3033.01</v>
      </c>
      <c r="DH43" s="2">
        <f t="shared" si="477"/>
        <v>3033.01</v>
      </c>
      <c r="DI43" s="2">
        <f t="shared" si="477"/>
        <v>3033.01</v>
      </c>
      <c r="DJ43" s="2">
        <f t="shared" si="477"/>
        <v>3033.01</v>
      </c>
      <c r="DK43" s="2">
        <f t="shared" si="477"/>
        <v>3033.01</v>
      </c>
      <c r="DL43" s="2">
        <f t="shared" si="477"/>
        <v>3033.01</v>
      </c>
      <c r="DM43" s="2">
        <f t="shared" si="477"/>
        <v>3033.01</v>
      </c>
      <c r="DN43" s="2">
        <f t="shared" si="477"/>
        <v>3033.01</v>
      </c>
      <c r="DO43" s="2">
        <f t="shared" si="477"/>
        <v>3033.01</v>
      </c>
      <c r="DP43" s="2">
        <f t="shared" si="477"/>
        <v>3033.01</v>
      </c>
      <c r="DR43" s="305">
        <f>DP43+0</f>
        <v>3033.01</v>
      </c>
      <c r="DS43" s="2">
        <f t="shared" ref="DS43:EC43" si="478">DR43+0</f>
        <v>3033.01</v>
      </c>
      <c r="DT43" s="2">
        <f t="shared" si="478"/>
        <v>3033.01</v>
      </c>
      <c r="DU43" s="2">
        <f t="shared" si="478"/>
        <v>3033.01</v>
      </c>
      <c r="DV43" s="2">
        <f t="shared" si="478"/>
        <v>3033.01</v>
      </c>
      <c r="DW43" s="2">
        <f t="shared" si="478"/>
        <v>3033.01</v>
      </c>
      <c r="DX43" s="2">
        <f t="shared" si="478"/>
        <v>3033.01</v>
      </c>
      <c r="DY43" s="2">
        <f t="shared" si="478"/>
        <v>3033.01</v>
      </c>
      <c r="DZ43" s="2">
        <f t="shared" si="478"/>
        <v>3033.01</v>
      </c>
      <c r="EA43" s="2">
        <f t="shared" si="478"/>
        <v>3033.01</v>
      </c>
      <c r="EB43" s="2">
        <f t="shared" si="478"/>
        <v>3033.01</v>
      </c>
      <c r="EC43" s="2">
        <f t="shared" si="478"/>
        <v>3033.01</v>
      </c>
    </row>
    <row r="44" spans="1:133" x14ac:dyDescent="0.2">
      <c r="A44" s="126" t="s">
        <v>505</v>
      </c>
      <c r="B44" s="310">
        <v>373</v>
      </c>
      <c r="D44" s="311">
        <v>90.8</v>
      </c>
      <c r="E44" s="312">
        <v>90.8</v>
      </c>
      <c r="F44" s="312">
        <v>90.8</v>
      </c>
      <c r="G44" s="312">
        <v>90.8</v>
      </c>
      <c r="H44" s="312">
        <v>90.8</v>
      </c>
      <c r="I44" s="312">
        <v>90.8</v>
      </c>
      <c r="J44" s="312">
        <v>90.8</v>
      </c>
      <c r="K44" s="312">
        <v>90.8</v>
      </c>
      <c r="L44" s="312">
        <v>90.8</v>
      </c>
      <c r="M44" s="312">
        <v>90.8</v>
      </c>
      <c r="N44" s="312">
        <v>90.8</v>
      </c>
      <c r="O44" s="312">
        <v>90.8</v>
      </c>
      <c r="P44" s="312">
        <v>90.8</v>
      </c>
      <c r="R44" s="305">
        <v>90.8</v>
      </c>
      <c r="S44" s="2">
        <v>90.8</v>
      </c>
      <c r="T44" s="2">
        <v>90.8</v>
      </c>
      <c r="U44" s="2">
        <v>90.8</v>
      </c>
      <c r="V44" s="2">
        <v>90.8</v>
      </c>
      <c r="W44" s="2">
        <v>90.8</v>
      </c>
      <c r="X44" s="2">
        <v>90.8</v>
      </c>
      <c r="Y44" s="2">
        <v>90.8</v>
      </c>
      <c r="Z44" s="2">
        <v>90.8</v>
      </c>
      <c r="AA44" s="2">
        <v>90.8</v>
      </c>
      <c r="AB44" s="2">
        <v>90.8</v>
      </c>
      <c r="AC44" s="2">
        <v>90.8</v>
      </c>
      <c r="AE44" s="305">
        <f>AC44+0</f>
        <v>90.8</v>
      </c>
      <c r="AF44" s="2">
        <f t="shared" ref="AF44" si="479">AE44+0</f>
        <v>90.8</v>
      </c>
      <c r="AG44" s="2">
        <f t="shared" ref="AG44" si="480">AF44+0</f>
        <v>90.8</v>
      </c>
      <c r="AH44" s="2">
        <f t="shared" ref="AH44" si="481">AG44+0</f>
        <v>90.8</v>
      </c>
      <c r="AI44" s="2">
        <f t="shared" ref="AI44" si="482">AH44+0</f>
        <v>90.8</v>
      </c>
      <c r="AJ44" s="2">
        <f t="shared" ref="AJ44" si="483">AI44+0</f>
        <v>90.8</v>
      </c>
      <c r="AK44" s="2">
        <f t="shared" ref="AK44" si="484">AJ44+0</f>
        <v>90.8</v>
      </c>
      <c r="AL44" s="2">
        <f t="shared" ref="AL44" si="485">AK44+0</f>
        <v>90.8</v>
      </c>
      <c r="AM44" s="2">
        <f t="shared" ref="AM44" si="486">AL44+0</f>
        <v>90.8</v>
      </c>
      <c r="AN44" s="2">
        <f t="shared" ref="AN44" si="487">AM44+0</f>
        <v>90.8</v>
      </c>
      <c r="AO44" s="2">
        <f t="shared" ref="AO44" si="488">AN44+0</f>
        <v>90.8</v>
      </c>
      <c r="AP44" s="2">
        <f t="shared" ref="AP44" si="489">AO44+0</f>
        <v>90.8</v>
      </c>
      <c r="AR44" s="305">
        <f>AP44+0</f>
        <v>90.8</v>
      </c>
      <c r="AS44" s="2">
        <f t="shared" ref="AS44" si="490">AR44+0</f>
        <v>90.8</v>
      </c>
      <c r="AT44" s="2">
        <f t="shared" ref="AT44" si="491">AS44+0</f>
        <v>90.8</v>
      </c>
      <c r="AU44" s="2">
        <f t="shared" ref="AU44" si="492">AT44+0</f>
        <v>90.8</v>
      </c>
      <c r="AV44" s="2">
        <f t="shared" ref="AV44" si="493">AU44+0</f>
        <v>90.8</v>
      </c>
      <c r="AW44" s="2">
        <f t="shared" ref="AW44" si="494">AV44+0</f>
        <v>90.8</v>
      </c>
      <c r="AX44" s="2">
        <f t="shared" ref="AX44" si="495">AW44+0</f>
        <v>90.8</v>
      </c>
      <c r="AY44" s="2">
        <f t="shared" ref="AY44" si="496">AX44+0</f>
        <v>90.8</v>
      </c>
      <c r="AZ44" s="2">
        <f t="shared" ref="AZ44" si="497">AY44+0</f>
        <v>90.8</v>
      </c>
      <c r="BA44" s="2">
        <f t="shared" ref="BA44" si="498">AZ44+0</f>
        <v>90.8</v>
      </c>
      <c r="BB44" s="2">
        <f t="shared" ref="BB44" si="499">BA44+0</f>
        <v>90.8</v>
      </c>
      <c r="BC44" s="2">
        <f t="shared" ref="BC44" si="500">BB44+0</f>
        <v>90.8</v>
      </c>
      <c r="BE44" s="305">
        <f>BC44+0</f>
        <v>90.8</v>
      </c>
      <c r="BF44" s="2">
        <f t="shared" ref="BF44" si="501">BE44+0</f>
        <v>90.8</v>
      </c>
      <c r="BG44" s="2">
        <f t="shared" ref="BG44" si="502">BF44+0</f>
        <v>90.8</v>
      </c>
      <c r="BH44" s="2">
        <f t="shared" ref="BH44" si="503">BG44+0</f>
        <v>90.8</v>
      </c>
      <c r="BI44" s="2">
        <f t="shared" ref="BI44" si="504">BH44+0</f>
        <v>90.8</v>
      </c>
      <c r="BJ44" s="2">
        <f t="shared" ref="BJ44" si="505">BI44+0</f>
        <v>90.8</v>
      </c>
      <c r="BK44" s="2">
        <f t="shared" ref="BK44" si="506">BJ44+0</f>
        <v>90.8</v>
      </c>
      <c r="BL44" s="2">
        <f t="shared" ref="BL44" si="507">BK44+0</f>
        <v>90.8</v>
      </c>
      <c r="BM44" s="2">
        <f t="shared" ref="BM44" si="508">BL44+0</f>
        <v>90.8</v>
      </c>
      <c r="BN44" s="2">
        <f t="shared" ref="BN44" si="509">BM44+0</f>
        <v>90.8</v>
      </c>
      <c r="BO44" s="2">
        <f t="shared" ref="BO44" si="510">BN44+0</f>
        <v>90.8</v>
      </c>
      <c r="BP44" s="2">
        <f t="shared" ref="BP44" si="511">BO44+0</f>
        <v>90.8</v>
      </c>
      <c r="BR44" s="305">
        <f>BP44+0</f>
        <v>90.8</v>
      </c>
      <c r="BS44" s="2">
        <f t="shared" ref="BS44" si="512">BR44+0</f>
        <v>90.8</v>
      </c>
      <c r="BT44" s="2">
        <f t="shared" ref="BT44" si="513">BS44+0</f>
        <v>90.8</v>
      </c>
      <c r="BU44" s="2">
        <f t="shared" ref="BU44" si="514">BT44+0</f>
        <v>90.8</v>
      </c>
      <c r="BV44" s="2">
        <f t="shared" ref="BV44" si="515">BU44+0</f>
        <v>90.8</v>
      </c>
      <c r="BW44" s="2">
        <f t="shared" ref="BW44" si="516">BV44+0</f>
        <v>90.8</v>
      </c>
      <c r="BX44" s="2">
        <f t="shared" ref="BX44" si="517">BW44+0</f>
        <v>90.8</v>
      </c>
      <c r="BY44" s="2">
        <f t="shared" ref="BY44" si="518">BX44+0</f>
        <v>90.8</v>
      </c>
      <c r="BZ44" s="2">
        <f t="shared" ref="BZ44" si="519">BY44+0</f>
        <v>90.8</v>
      </c>
      <c r="CA44" s="2">
        <f t="shared" ref="CA44" si="520">BZ44+0</f>
        <v>90.8</v>
      </c>
      <c r="CB44" s="2">
        <f t="shared" ref="CB44" si="521">CA44+0</f>
        <v>90.8</v>
      </c>
      <c r="CC44" s="2">
        <f t="shared" ref="CC44" si="522">CB44+0</f>
        <v>90.8</v>
      </c>
      <c r="CE44" s="305">
        <f>CC44+0</f>
        <v>90.8</v>
      </c>
      <c r="CF44" s="2">
        <f t="shared" ref="CF44" si="523">CE44+0</f>
        <v>90.8</v>
      </c>
      <c r="CG44" s="2">
        <f t="shared" ref="CG44" si="524">CF44+0</f>
        <v>90.8</v>
      </c>
      <c r="CH44" s="2">
        <f t="shared" ref="CH44" si="525">CG44+0</f>
        <v>90.8</v>
      </c>
      <c r="CI44" s="2">
        <f t="shared" ref="CI44" si="526">CH44+0</f>
        <v>90.8</v>
      </c>
      <c r="CJ44" s="2">
        <f t="shared" ref="CJ44" si="527">CI44+0</f>
        <v>90.8</v>
      </c>
      <c r="CK44" s="2">
        <f t="shared" ref="CK44" si="528">CJ44+0</f>
        <v>90.8</v>
      </c>
      <c r="CL44" s="2">
        <f t="shared" ref="CL44" si="529">CK44+0</f>
        <v>90.8</v>
      </c>
      <c r="CM44" s="2">
        <f t="shared" ref="CM44" si="530">CL44+0</f>
        <v>90.8</v>
      </c>
      <c r="CN44" s="2">
        <f t="shared" ref="CN44" si="531">CM44+0</f>
        <v>90.8</v>
      </c>
      <c r="CO44" s="2">
        <f t="shared" ref="CO44" si="532">CN44+0</f>
        <v>90.8</v>
      </c>
      <c r="CP44" s="2">
        <f t="shared" ref="CP44" si="533">CO44+0</f>
        <v>90.8</v>
      </c>
      <c r="CR44" s="305">
        <f>CP44+0</f>
        <v>90.8</v>
      </c>
      <c r="CS44" s="2">
        <f t="shared" ref="CS44" si="534">CR44+0</f>
        <v>90.8</v>
      </c>
      <c r="CT44" s="2">
        <f t="shared" ref="CT44" si="535">CS44+0</f>
        <v>90.8</v>
      </c>
      <c r="CU44" s="2">
        <f t="shared" ref="CU44" si="536">CT44+0</f>
        <v>90.8</v>
      </c>
      <c r="CV44" s="2">
        <f t="shared" ref="CV44" si="537">CU44+0</f>
        <v>90.8</v>
      </c>
      <c r="CW44" s="2">
        <f t="shared" ref="CW44" si="538">CV44+0</f>
        <v>90.8</v>
      </c>
      <c r="CX44" s="2">
        <f t="shared" ref="CX44" si="539">CW44+0</f>
        <v>90.8</v>
      </c>
      <c r="CY44" s="2">
        <f t="shared" ref="CY44" si="540">CX44+0</f>
        <v>90.8</v>
      </c>
      <c r="CZ44" s="2">
        <f t="shared" ref="CZ44" si="541">CY44+0</f>
        <v>90.8</v>
      </c>
      <c r="DA44" s="2">
        <f t="shared" ref="DA44" si="542">CZ44+0</f>
        <v>90.8</v>
      </c>
      <c r="DB44" s="2">
        <f t="shared" ref="DB44" si="543">DA44+0</f>
        <v>90.8</v>
      </c>
      <c r="DC44" s="2">
        <f t="shared" ref="DC44" si="544">DB44+0</f>
        <v>90.8</v>
      </c>
      <c r="DE44" s="305">
        <f>DC44+0</f>
        <v>90.8</v>
      </c>
      <c r="DF44" s="2">
        <f t="shared" ref="DF44" si="545">DE44+0</f>
        <v>90.8</v>
      </c>
      <c r="DG44" s="2">
        <f t="shared" ref="DG44" si="546">DF44+0</f>
        <v>90.8</v>
      </c>
      <c r="DH44" s="2">
        <f t="shared" ref="DH44" si="547">DG44+0</f>
        <v>90.8</v>
      </c>
      <c r="DI44" s="2">
        <f t="shared" ref="DI44" si="548">DH44+0</f>
        <v>90.8</v>
      </c>
      <c r="DJ44" s="2">
        <f t="shared" ref="DJ44" si="549">DI44+0</f>
        <v>90.8</v>
      </c>
      <c r="DK44" s="2">
        <f t="shared" ref="DK44" si="550">DJ44+0</f>
        <v>90.8</v>
      </c>
      <c r="DL44" s="2">
        <f t="shared" ref="DL44" si="551">DK44+0</f>
        <v>90.8</v>
      </c>
      <c r="DM44" s="2">
        <f t="shared" ref="DM44" si="552">DL44+0</f>
        <v>90.8</v>
      </c>
      <c r="DN44" s="2">
        <f t="shared" ref="DN44" si="553">DM44+0</f>
        <v>90.8</v>
      </c>
      <c r="DO44" s="2">
        <f t="shared" ref="DO44" si="554">DN44+0</f>
        <v>90.8</v>
      </c>
      <c r="DP44" s="2">
        <f t="shared" ref="DP44" si="555">DO44+0</f>
        <v>90.8</v>
      </c>
      <c r="DR44" s="305">
        <f>DP44+0</f>
        <v>90.8</v>
      </c>
      <c r="DS44" s="2">
        <f t="shared" ref="DS44" si="556">DR44+0</f>
        <v>90.8</v>
      </c>
      <c r="DT44" s="2">
        <f t="shared" ref="DT44" si="557">DS44+0</f>
        <v>90.8</v>
      </c>
      <c r="DU44" s="2">
        <f t="shared" ref="DU44" si="558">DT44+0</f>
        <v>90.8</v>
      </c>
      <c r="DV44" s="2">
        <f t="shared" ref="DV44" si="559">DU44+0</f>
        <v>90.8</v>
      </c>
      <c r="DW44" s="2">
        <f t="shared" ref="DW44" si="560">DV44+0</f>
        <v>90.8</v>
      </c>
      <c r="DX44" s="2">
        <f t="shared" ref="DX44" si="561">DW44+0</f>
        <v>90.8</v>
      </c>
      <c r="DY44" s="2">
        <f t="shared" ref="DY44" si="562">DX44+0</f>
        <v>90.8</v>
      </c>
      <c r="DZ44" s="2">
        <f t="shared" ref="DZ44" si="563">DY44+0</f>
        <v>90.8</v>
      </c>
      <c r="EA44" s="2">
        <f t="shared" ref="EA44" si="564">DZ44+0</f>
        <v>90.8</v>
      </c>
      <c r="EB44" s="2">
        <f t="shared" ref="EB44" si="565">EA44+0</f>
        <v>90.8</v>
      </c>
      <c r="EC44" s="2">
        <f t="shared" ref="EC44" si="566">EB44+0</f>
        <v>90.8</v>
      </c>
    </row>
    <row r="45" spans="1:133" x14ac:dyDescent="0.2">
      <c r="A45" s="126" t="s">
        <v>844</v>
      </c>
      <c r="B45" s="310">
        <v>367</v>
      </c>
      <c r="D45" s="311">
        <v>0</v>
      </c>
      <c r="E45" s="2">
        <f t="shared" ref="E45:P45" si="567">D45+E16</f>
        <v>0</v>
      </c>
      <c r="F45" s="2">
        <f t="shared" si="567"/>
        <v>0</v>
      </c>
      <c r="G45" s="2">
        <f t="shared" si="567"/>
        <v>0</v>
      </c>
      <c r="H45" s="2">
        <f t="shared" si="567"/>
        <v>0</v>
      </c>
      <c r="I45" s="2">
        <f t="shared" si="567"/>
        <v>0</v>
      </c>
      <c r="J45" s="2">
        <f t="shared" si="567"/>
        <v>0</v>
      </c>
      <c r="K45" s="2">
        <f t="shared" si="567"/>
        <v>0</v>
      </c>
      <c r="L45" s="2">
        <f t="shared" si="567"/>
        <v>0</v>
      </c>
      <c r="M45" s="2">
        <f t="shared" si="567"/>
        <v>0</v>
      </c>
      <c r="N45" s="2">
        <f t="shared" si="567"/>
        <v>0</v>
      </c>
      <c r="O45" s="2">
        <f t="shared" si="567"/>
        <v>0</v>
      </c>
      <c r="P45" s="2">
        <f t="shared" si="567"/>
        <v>0</v>
      </c>
      <c r="R45" s="2">
        <f>P45+R16</f>
        <v>0</v>
      </c>
      <c r="S45" s="2">
        <f t="shared" ref="S45:AC45" si="568">R45+S16</f>
        <v>0</v>
      </c>
      <c r="T45" s="2">
        <f t="shared" si="568"/>
        <v>0</v>
      </c>
      <c r="U45" s="2">
        <f t="shared" si="568"/>
        <v>0</v>
      </c>
      <c r="V45" s="2">
        <f t="shared" si="568"/>
        <v>0</v>
      </c>
      <c r="W45" s="2">
        <f t="shared" si="568"/>
        <v>0</v>
      </c>
      <c r="X45" s="2">
        <f t="shared" si="568"/>
        <v>0</v>
      </c>
      <c r="Y45" s="2">
        <f t="shared" si="568"/>
        <v>0</v>
      </c>
      <c r="Z45" s="2">
        <f t="shared" si="568"/>
        <v>0</v>
      </c>
      <c r="AA45" s="2">
        <f t="shared" si="568"/>
        <v>0</v>
      </c>
      <c r="AB45" s="2">
        <f t="shared" si="568"/>
        <v>0</v>
      </c>
      <c r="AC45" s="2">
        <f t="shared" si="568"/>
        <v>0</v>
      </c>
      <c r="AE45" s="2">
        <f>AC45+AE16</f>
        <v>63636.36363636364</v>
      </c>
      <c r="AF45" s="2">
        <f t="shared" ref="AF45:AP45" si="569">AE45+AF16</f>
        <v>127272.72727272728</v>
      </c>
      <c r="AG45" s="2">
        <f t="shared" si="569"/>
        <v>190909.09090909091</v>
      </c>
      <c r="AH45" s="2">
        <f t="shared" si="569"/>
        <v>254545.45454545456</v>
      </c>
      <c r="AI45" s="2">
        <f t="shared" si="569"/>
        <v>318181.81818181818</v>
      </c>
      <c r="AJ45" s="2">
        <f t="shared" si="569"/>
        <v>381818.18181818182</v>
      </c>
      <c r="AK45" s="2">
        <f t="shared" si="569"/>
        <v>445454.54545454547</v>
      </c>
      <c r="AL45" s="2">
        <f t="shared" si="569"/>
        <v>509090.90909090912</v>
      </c>
      <c r="AM45" s="2">
        <f t="shared" si="569"/>
        <v>572727.27272727271</v>
      </c>
      <c r="AN45" s="2">
        <f t="shared" si="569"/>
        <v>636363.63636363635</v>
      </c>
      <c r="AO45" s="2">
        <f t="shared" si="569"/>
        <v>700000</v>
      </c>
      <c r="AP45" s="2">
        <f t="shared" si="569"/>
        <v>885097.86476868333</v>
      </c>
      <c r="AR45" s="2">
        <f>AP45+AR16</f>
        <v>1070195.7295373667</v>
      </c>
      <c r="AS45" s="2">
        <f t="shared" ref="AS45:BC45" si="570">AR45+AS16</f>
        <v>1255293.5943060499</v>
      </c>
      <c r="AT45" s="2">
        <f t="shared" si="570"/>
        <v>1440391.4590747331</v>
      </c>
      <c r="AU45" s="2">
        <f t="shared" si="570"/>
        <v>1625489.3238434163</v>
      </c>
      <c r="AV45" s="2">
        <f t="shared" si="570"/>
        <v>1810587.1886120995</v>
      </c>
      <c r="AW45" s="2">
        <f t="shared" si="570"/>
        <v>1995685.0533807827</v>
      </c>
      <c r="AX45" s="2">
        <f t="shared" si="570"/>
        <v>2180782.9181494662</v>
      </c>
      <c r="AY45" s="2">
        <f t="shared" si="570"/>
        <v>2365880.7829181496</v>
      </c>
      <c r="AZ45" s="2">
        <f t="shared" si="570"/>
        <v>2550978.6476868331</v>
      </c>
      <c r="BA45" s="2">
        <f t="shared" si="570"/>
        <v>2736076.5124555165</v>
      </c>
      <c r="BB45" s="2">
        <f t="shared" si="570"/>
        <v>2921174.3772241999</v>
      </c>
      <c r="BC45" s="2">
        <f t="shared" si="570"/>
        <v>3036346.3819691585</v>
      </c>
      <c r="BE45" s="2">
        <f>BC45+BE16</f>
        <v>3151518.3867141171</v>
      </c>
      <c r="BF45" s="2">
        <f t="shared" ref="BF45:BP45" si="571">BE45+BF16</f>
        <v>3266690.3914590757</v>
      </c>
      <c r="BG45" s="2">
        <f t="shared" si="571"/>
        <v>3381862.3962040343</v>
      </c>
      <c r="BH45" s="2">
        <f t="shared" si="571"/>
        <v>3497034.4009489929</v>
      </c>
      <c r="BI45" s="2">
        <f t="shared" si="571"/>
        <v>3612206.4056939515</v>
      </c>
      <c r="BJ45" s="2">
        <f t="shared" si="571"/>
        <v>3727378.4104389101</v>
      </c>
      <c r="BK45" s="2">
        <f t="shared" si="571"/>
        <v>3842550.4151838687</v>
      </c>
      <c r="BL45" s="2">
        <f t="shared" si="571"/>
        <v>3957722.4199288273</v>
      </c>
      <c r="BM45" s="2">
        <f t="shared" si="571"/>
        <v>4072894.4246737859</v>
      </c>
      <c r="BN45" s="2">
        <f t="shared" si="571"/>
        <v>4188066.4294187445</v>
      </c>
      <c r="BO45" s="2">
        <f t="shared" si="571"/>
        <v>4303238.4341637027</v>
      </c>
      <c r="BP45" s="2">
        <f t="shared" si="571"/>
        <v>4447203.4400949003</v>
      </c>
      <c r="BR45" s="2">
        <f>BP45+BR16</f>
        <v>4591168.446026098</v>
      </c>
      <c r="BS45" s="2">
        <f t="shared" ref="BS45:CC45" si="572">BR45+BS16</f>
        <v>4735133.4519572956</v>
      </c>
      <c r="BT45" s="2">
        <f t="shared" si="572"/>
        <v>4879098.4578884933</v>
      </c>
      <c r="BU45" s="2">
        <f t="shared" si="572"/>
        <v>5023063.463819691</v>
      </c>
      <c r="BV45" s="2">
        <f t="shared" si="572"/>
        <v>5167028.4697508886</v>
      </c>
      <c r="BW45" s="2">
        <f t="shared" si="572"/>
        <v>5310993.4756820863</v>
      </c>
      <c r="BX45" s="2">
        <f t="shared" si="572"/>
        <v>5454958.481613284</v>
      </c>
      <c r="BY45" s="2">
        <f t="shared" si="572"/>
        <v>5598923.4875444816</v>
      </c>
      <c r="BZ45" s="2">
        <f t="shared" si="572"/>
        <v>5742888.4934756793</v>
      </c>
      <c r="CA45" s="2">
        <f t="shared" si="572"/>
        <v>5886853.499406877</v>
      </c>
      <c r="CB45" s="2">
        <f t="shared" si="572"/>
        <v>6030818.5053380746</v>
      </c>
      <c r="CC45" s="2">
        <f t="shared" si="572"/>
        <v>6158330.3677342786</v>
      </c>
      <c r="CE45" s="2">
        <f>CC45+CE16</f>
        <v>6285842.2301304825</v>
      </c>
      <c r="CF45" s="2">
        <f t="shared" ref="CF45:CP45" si="573">CE45+CF16</f>
        <v>6413354.0925266864</v>
      </c>
      <c r="CG45" s="2">
        <f t="shared" si="573"/>
        <v>6540865.9549228903</v>
      </c>
      <c r="CH45" s="2">
        <f t="shared" si="573"/>
        <v>6668377.8173190942</v>
      </c>
      <c r="CI45" s="2">
        <f t="shared" si="573"/>
        <v>6795889.6797152981</v>
      </c>
      <c r="CJ45" s="2">
        <f t="shared" si="573"/>
        <v>6923401.542111502</v>
      </c>
      <c r="CK45" s="2">
        <f t="shared" si="573"/>
        <v>7050913.4045077059</v>
      </c>
      <c r="CL45" s="2">
        <f t="shared" si="573"/>
        <v>7178425.2669039099</v>
      </c>
      <c r="CM45" s="2">
        <f t="shared" si="573"/>
        <v>7305937.1293001138</v>
      </c>
      <c r="CN45" s="2">
        <f t="shared" si="573"/>
        <v>7433448.9916963177</v>
      </c>
      <c r="CO45" s="2">
        <f t="shared" si="573"/>
        <v>7560960.8540925216</v>
      </c>
      <c r="CP45" s="2">
        <f t="shared" si="573"/>
        <v>7766625.1482799472</v>
      </c>
      <c r="CR45" s="2">
        <f>CP45+CR16</f>
        <v>7972289.4424673729</v>
      </c>
      <c r="CS45" s="2">
        <f t="shared" ref="CS45:DC45" si="574">CR45+CS16</f>
        <v>8177953.7366547985</v>
      </c>
      <c r="CT45" s="2">
        <f t="shared" si="574"/>
        <v>8383618.0308422241</v>
      </c>
      <c r="CU45" s="2">
        <f t="shared" si="574"/>
        <v>8589282.3250296507</v>
      </c>
      <c r="CV45" s="2">
        <f t="shared" si="574"/>
        <v>8794946.6192170773</v>
      </c>
      <c r="CW45" s="2">
        <f t="shared" si="574"/>
        <v>9000610.9134045038</v>
      </c>
      <c r="CX45" s="2">
        <f t="shared" si="574"/>
        <v>9206275.2075919304</v>
      </c>
      <c r="CY45" s="2">
        <f t="shared" si="574"/>
        <v>9411939.501779357</v>
      </c>
      <c r="CZ45" s="2">
        <f t="shared" si="574"/>
        <v>9617603.7959667835</v>
      </c>
      <c r="DA45" s="2">
        <f t="shared" si="574"/>
        <v>9823268.0901542101</v>
      </c>
      <c r="DB45" s="2">
        <f t="shared" si="574"/>
        <v>10028932.384341637</v>
      </c>
      <c r="DC45" s="2">
        <f t="shared" si="574"/>
        <v>10088142.052194543</v>
      </c>
      <c r="DE45" s="2">
        <f>DC45+DE16</f>
        <v>10147351.72004745</v>
      </c>
      <c r="DF45" s="2">
        <f t="shared" ref="DF45:DP45" si="575">DE45+DF16</f>
        <v>10206561.387900356</v>
      </c>
      <c r="DG45" s="2">
        <f t="shared" si="575"/>
        <v>10265771.055753263</v>
      </c>
      <c r="DH45" s="2">
        <f t="shared" si="575"/>
        <v>10324980.723606169</v>
      </c>
      <c r="DI45" s="2">
        <f t="shared" si="575"/>
        <v>10384190.391459076</v>
      </c>
      <c r="DJ45" s="2">
        <f t="shared" si="575"/>
        <v>10443400.059311982</v>
      </c>
      <c r="DK45" s="2">
        <f t="shared" si="575"/>
        <v>10502609.727164889</v>
      </c>
      <c r="DL45" s="2">
        <f t="shared" si="575"/>
        <v>10561819.395017795</v>
      </c>
      <c r="DM45" s="2">
        <f t="shared" si="575"/>
        <v>10621029.062870702</v>
      </c>
      <c r="DN45" s="2">
        <f t="shared" si="575"/>
        <v>10680238.730723608</v>
      </c>
      <c r="DO45" s="2">
        <f t="shared" si="575"/>
        <v>10739448.398576515</v>
      </c>
      <c r="DP45" s="2">
        <f t="shared" si="575"/>
        <v>11052058.125741402</v>
      </c>
      <c r="DR45" s="2">
        <f>DP45+DR16</f>
        <v>11364667.852906289</v>
      </c>
      <c r="DS45" s="2">
        <f t="shared" ref="DS45:EC45" si="576">DR45+DS16</f>
        <v>11677277.580071175</v>
      </c>
      <c r="DT45" s="2">
        <f t="shared" si="576"/>
        <v>11989887.307236062</v>
      </c>
      <c r="DU45" s="2">
        <f t="shared" si="576"/>
        <v>12302497.034400949</v>
      </c>
      <c r="DV45" s="2">
        <f t="shared" si="576"/>
        <v>12615106.761565836</v>
      </c>
      <c r="DW45" s="2">
        <f t="shared" si="576"/>
        <v>12927716.488730723</v>
      </c>
      <c r="DX45" s="2">
        <f t="shared" si="576"/>
        <v>13240326.21589561</v>
      </c>
      <c r="DY45" s="2">
        <f t="shared" si="576"/>
        <v>13552935.943060497</v>
      </c>
      <c r="DZ45" s="2">
        <f t="shared" si="576"/>
        <v>13865545.670225384</v>
      </c>
      <c r="EA45" s="2">
        <f t="shared" si="576"/>
        <v>14178155.397390271</v>
      </c>
      <c r="EB45" s="2">
        <f t="shared" si="576"/>
        <v>14490765.124555157</v>
      </c>
      <c r="EC45" s="2">
        <f t="shared" si="576"/>
        <v>14558201.36417556</v>
      </c>
    </row>
    <row r="46" spans="1:133" x14ac:dyDescent="0.2">
      <c r="A46" s="126" t="s">
        <v>845</v>
      </c>
      <c r="B46" s="310">
        <v>353</v>
      </c>
      <c r="D46" s="311">
        <v>0</v>
      </c>
      <c r="E46" s="2">
        <f t="shared" ref="E46" si="577">D46+E17</f>
        <v>0</v>
      </c>
      <c r="F46" s="2">
        <f t="shared" ref="F46" si="578">E46+F17</f>
        <v>0</v>
      </c>
      <c r="G46" s="2">
        <f t="shared" ref="G46" si="579">F46+G17</f>
        <v>0</v>
      </c>
      <c r="H46" s="2">
        <f t="shared" ref="H46" si="580">G46+H17</f>
        <v>0</v>
      </c>
      <c r="I46" s="2">
        <f t="shared" ref="I46" si="581">H46+I17</f>
        <v>0</v>
      </c>
      <c r="J46" s="2">
        <f t="shared" ref="J46" si="582">I46+J17</f>
        <v>0</v>
      </c>
      <c r="K46" s="2">
        <f t="shared" ref="K46" si="583">J46+K17</f>
        <v>0</v>
      </c>
      <c r="L46" s="2">
        <f t="shared" ref="L46" si="584">K46+L17</f>
        <v>0</v>
      </c>
      <c r="M46" s="2">
        <f t="shared" ref="M46" si="585">L46+M17</f>
        <v>0</v>
      </c>
      <c r="N46" s="2">
        <f t="shared" ref="N46" si="586">M46+N17</f>
        <v>0</v>
      </c>
      <c r="O46" s="2">
        <f t="shared" ref="O46" si="587">N46+O17</f>
        <v>0</v>
      </c>
      <c r="P46" s="2">
        <f t="shared" ref="P46" si="588">O46+P17</f>
        <v>0</v>
      </c>
      <c r="R46" s="2">
        <f>P46+R17</f>
        <v>0</v>
      </c>
      <c r="S46" s="2">
        <f t="shared" ref="S46" si="589">R46+S17</f>
        <v>0</v>
      </c>
      <c r="T46" s="2">
        <f t="shared" ref="T46" si="590">S46+T17</f>
        <v>0</v>
      </c>
      <c r="U46" s="2">
        <f t="shared" ref="U46" si="591">T46+U17</f>
        <v>0</v>
      </c>
      <c r="V46" s="2">
        <f t="shared" ref="V46" si="592">U46+V17</f>
        <v>0</v>
      </c>
      <c r="W46" s="2">
        <f t="shared" ref="W46" si="593">V46+W17</f>
        <v>0</v>
      </c>
      <c r="X46" s="2">
        <f t="shared" ref="X46" si="594">W46+X17</f>
        <v>0</v>
      </c>
      <c r="Y46" s="2">
        <f t="shared" ref="Y46" si="595">X46+Y17</f>
        <v>0</v>
      </c>
      <c r="Z46" s="2">
        <f t="shared" ref="Z46" si="596">Y46+Z17</f>
        <v>0</v>
      </c>
      <c r="AA46" s="2">
        <f t="shared" ref="AA46" si="597">Z46+AA17</f>
        <v>0</v>
      </c>
      <c r="AB46" s="2">
        <f t="shared" ref="AB46" si="598">AA46+AB17</f>
        <v>0</v>
      </c>
      <c r="AC46" s="2">
        <f t="shared" ref="AC46" si="599">AB46+AC17</f>
        <v>0</v>
      </c>
      <c r="AE46" s="2">
        <f>AC46+AE17</f>
        <v>0</v>
      </c>
      <c r="AF46" s="2">
        <f t="shared" ref="AF46" si="600">AE46+AF17</f>
        <v>0</v>
      </c>
      <c r="AG46" s="2">
        <f t="shared" ref="AG46" si="601">AF46+AG17</f>
        <v>0</v>
      </c>
      <c r="AH46" s="2">
        <f t="shared" ref="AH46" si="602">AG46+AH17</f>
        <v>0</v>
      </c>
      <c r="AI46" s="2">
        <f t="shared" ref="AI46" si="603">AH46+AI17</f>
        <v>0</v>
      </c>
      <c r="AJ46" s="2">
        <f t="shared" ref="AJ46" si="604">AI46+AJ17</f>
        <v>0</v>
      </c>
      <c r="AK46" s="2">
        <f t="shared" ref="AK46" si="605">AJ46+AK17</f>
        <v>0</v>
      </c>
      <c r="AL46" s="2">
        <f t="shared" ref="AL46" si="606">AK46+AL17</f>
        <v>0</v>
      </c>
      <c r="AM46" s="2">
        <f t="shared" ref="AM46" si="607">AL46+AM17</f>
        <v>0</v>
      </c>
      <c r="AN46" s="2">
        <f t="shared" ref="AN46" si="608">AM46+AN17</f>
        <v>0</v>
      </c>
      <c r="AO46" s="2">
        <f t="shared" ref="AO46" si="609">AN46+AO17</f>
        <v>0</v>
      </c>
      <c r="AP46" s="2">
        <f t="shared" ref="AP46" si="610">AO46+AP17</f>
        <v>171152.13523131673</v>
      </c>
      <c r="AR46" s="2">
        <f>AP46+AR17</f>
        <v>342304.27046263346</v>
      </c>
      <c r="AS46" s="2">
        <f t="shared" ref="AS46" si="611">AR46+AS17</f>
        <v>513456.40569395019</v>
      </c>
      <c r="AT46" s="2">
        <f t="shared" ref="AT46" si="612">AS46+AT17</f>
        <v>684608.54092526692</v>
      </c>
      <c r="AU46" s="2">
        <f t="shared" ref="AU46" si="613">AT46+AU17</f>
        <v>855760.67615658371</v>
      </c>
      <c r="AV46" s="2">
        <f t="shared" ref="AV46" si="614">AU46+AV17</f>
        <v>1026912.8113879005</v>
      </c>
      <c r="AW46" s="2">
        <f t="shared" ref="AW46" si="615">AV46+AW17</f>
        <v>1198064.9466192173</v>
      </c>
      <c r="AX46" s="2">
        <f t="shared" ref="AX46" si="616">AW46+AX17</f>
        <v>1369217.0818505341</v>
      </c>
      <c r="AY46" s="2">
        <f t="shared" ref="AY46" si="617">AX46+AY17</f>
        <v>1540369.2170818509</v>
      </c>
      <c r="AZ46" s="2">
        <f t="shared" ref="AZ46" si="618">AY46+AZ17</f>
        <v>1711521.3523131676</v>
      </c>
      <c r="BA46" s="2">
        <f t="shared" ref="BA46" si="619">AZ46+BA17</f>
        <v>1882673.4875444844</v>
      </c>
      <c r="BB46" s="2">
        <f t="shared" ref="BB46" si="620">BA46+BB17</f>
        <v>2053825.6227758012</v>
      </c>
      <c r="BC46" s="2">
        <f t="shared" ref="BC46" si="621">BB46+BC17</f>
        <v>2160320.2846975094</v>
      </c>
      <c r="BE46" s="2">
        <f>BC46+BE17</f>
        <v>2266814.9466192177</v>
      </c>
      <c r="BF46" s="2">
        <f t="shared" ref="BF46" si="622">BE46+BF17</f>
        <v>2373309.6085409261</v>
      </c>
      <c r="BG46" s="2">
        <f t="shared" ref="BG46" si="623">BF46+BG17</f>
        <v>2479804.2704626345</v>
      </c>
      <c r="BH46" s="2">
        <f t="shared" ref="BH46" si="624">BG46+BH17</f>
        <v>2586298.9323843429</v>
      </c>
      <c r="BI46" s="2">
        <f t="shared" ref="BI46" si="625">BH46+BI17</f>
        <v>2692793.5943060513</v>
      </c>
      <c r="BJ46" s="2">
        <f t="shared" ref="BJ46" si="626">BI46+BJ17</f>
        <v>2799288.2562277596</v>
      </c>
      <c r="BK46" s="2">
        <f t="shared" ref="BK46" si="627">BJ46+BK17</f>
        <v>2905782.918149468</v>
      </c>
      <c r="BL46" s="2">
        <f t="shared" ref="BL46" si="628">BK46+BL17</f>
        <v>3012277.5800711764</v>
      </c>
      <c r="BM46" s="2">
        <f t="shared" ref="BM46" si="629">BL46+BM17</f>
        <v>3118772.2419928848</v>
      </c>
      <c r="BN46" s="2">
        <f t="shared" ref="BN46" si="630">BM46+BN17</f>
        <v>3225266.9039145932</v>
      </c>
      <c r="BO46" s="2">
        <f t="shared" ref="BO46" si="631">BN46+BO17</f>
        <v>3331761.5658363015</v>
      </c>
      <c r="BP46" s="2">
        <f t="shared" ref="BP46" si="632">BO46+BP17</f>
        <v>3464879.8932384369</v>
      </c>
      <c r="BR46" s="2">
        <f>BP46+BR17</f>
        <v>3597998.2206405723</v>
      </c>
      <c r="BS46" s="2">
        <f t="shared" ref="BS46" si="633">BR46+BS17</f>
        <v>3731116.5480427076</v>
      </c>
      <c r="BT46" s="2">
        <f t="shared" ref="BT46" si="634">BS46+BT17</f>
        <v>3864234.875444843</v>
      </c>
      <c r="BU46" s="2">
        <f t="shared" ref="BU46" si="635">BT46+BU17</f>
        <v>3997353.2028469783</v>
      </c>
      <c r="BV46" s="2">
        <f t="shared" ref="BV46" si="636">BU46+BV17</f>
        <v>4130471.5302491137</v>
      </c>
      <c r="BW46" s="2">
        <f t="shared" ref="BW46" si="637">BV46+BW17</f>
        <v>4263589.8576512486</v>
      </c>
      <c r="BX46" s="2">
        <f t="shared" ref="BX46" si="638">BW46+BX17</f>
        <v>4396708.1850533839</v>
      </c>
      <c r="BY46" s="2">
        <f t="shared" ref="BY46" si="639">BX46+BY17</f>
        <v>4529826.5124555193</v>
      </c>
      <c r="BZ46" s="2">
        <f t="shared" ref="BZ46" si="640">BY46+BZ17</f>
        <v>4662944.8398576546</v>
      </c>
      <c r="CA46" s="2">
        <f t="shared" ref="CA46" si="641">BZ46+CA17</f>
        <v>4796063.16725979</v>
      </c>
      <c r="CB46" s="2">
        <f t="shared" ref="CB46" si="642">CA46+CB17</f>
        <v>4929181.4946619254</v>
      </c>
      <c r="CC46" s="2">
        <f t="shared" ref="CC46" si="643">CB46+CC17</f>
        <v>5047086.2989323884</v>
      </c>
      <c r="CE46" s="2">
        <f>CC46+CE17</f>
        <v>5164991.1032028515</v>
      </c>
      <c r="CF46" s="2">
        <f t="shared" ref="CF46" si="644">CE46+CF17</f>
        <v>5282895.9074733146</v>
      </c>
      <c r="CG46" s="2">
        <f t="shared" ref="CG46" si="645">CF46+CG17</f>
        <v>5400800.7117437776</v>
      </c>
      <c r="CH46" s="2">
        <f t="shared" ref="CH46" si="646">CG46+CH17</f>
        <v>5518705.5160142407</v>
      </c>
      <c r="CI46" s="2">
        <f t="shared" ref="CI46" si="647">CH46+CI17</f>
        <v>5636610.3202847037</v>
      </c>
      <c r="CJ46" s="2">
        <f t="shared" ref="CJ46" si="648">CI46+CJ17</f>
        <v>5754515.1245551668</v>
      </c>
      <c r="CK46" s="2">
        <f t="shared" ref="CK46" si="649">CJ46+CK17</f>
        <v>5872419.9288256299</v>
      </c>
      <c r="CL46" s="2">
        <f t="shared" ref="CL46" si="650">CK46+CL17</f>
        <v>5990324.7330960929</v>
      </c>
      <c r="CM46" s="2">
        <f t="shared" ref="CM46" si="651">CL46+CM17</f>
        <v>6108229.537366556</v>
      </c>
      <c r="CN46" s="2">
        <f t="shared" ref="CN46" si="652">CM46+CN17</f>
        <v>6226134.3416370191</v>
      </c>
      <c r="CO46" s="2">
        <f t="shared" ref="CO46" si="653">CN46+CO17</f>
        <v>6344039.1459074821</v>
      </c>
      <c r="CP46" s="2">
        <f t="shared" ref="CP46" si="654">CO46+CP17</f>
        <v>6534208.1850533895</v>
      </c>
      <c r="CR46" s="2">
        <f>CP46+CR17</f>
        <v>6724377.2241992969</v>
      </c>
      <c r="CS46" s="2">
        <f t="shared" ref="CS46" si="655">CR46+CS17</f>
        <v>6914546.2633452043</v>
      </c>
      <c r="CT46" s="2">
        <f t="shared" ref="CT46" si="656">CS46+CT17</f>
        <v>7104715.3024911117</v>
      </c>
      <c r="CU46" s="2">
        <f t="shared" ref="CU46" si="657">CT46+CU17</f>
        <v>7294884.3416370191</v>
      </c>
      <c r="CV46" s="2">
        <f t="shared" ref="CV46" si="658">CU46+CV17</f>
        <v>7485053.3807829265</v>
      </c>
      <c r="CW46" s="2">
        <f t="shared" ref="CW46" si="659">CV46+CW17</f>
        <v>7675222.4199288338</v>
      </c>
      <c r="CX46" s="2">
        <f t="shared" ref="CX46" si="660">CW46+CX17</f>
        <v>7865391.4590747412</v>
      </c>
      <c r="CY46" s="2">
        <f t="shared" ref="CY46" si="661">CX46+CY17</f>
        <v>8055560.4982206486</v>
      </c>
      <c r="CZ46" s="2">
        <f t="shared" ref="CZ46" si="662">CY46+CZ17</f>
        <v>8245729.537366556</v>
      </c>
      <c r="DA46" s="2">
        <f t="shared" ref="DA46" si="663">CZ46+DA17</f>
        <v>8435898.5765124634</v>
      </c>
      <c r="DB46" s="2">
        <f t="shared" ref="DB46" si="664">DA46+DB17</f>
        <v>8626067.6156583708</v>
      </c>
      <c r="DC46" s="2">
        <f t="shared" ref="DC46" si="665">DB46+DC17</f>
        <v>8680816.2811387982</v>
      </c>
      <c r="DE46" s="2">
        <f>DC46+DE17</f>
        <v>8735564.9466192257</v>
      </c>
      <c r="DF46" s="2">
        <f t="shared" ref="DF46" si="666">DE46+DF17</f>
        <v>8790313.6120996531</v>
      </c>
      <c r="DG46" s="2">
        <f t="shared" ref="DG46" si="667">DF46+DG17</f>
        <v>8845062.2775800806</v>
      </c>
      <c r="DH46" s="2">
        <f t="shared" ref="DH46" si="668">DG46+DH17</f>
        <v>8899810.943060508</v>
      </c>
      <c r="DI46" s="2">
        <f t="shared" ref="DI46" si="669">DH46+DI17</f>
        <v>8954559.6085409354</v>
      </c>
      <c r="DJ46" s="2">
        <f t="shared" ref="DJ46" si="670">DI46+DJ17</f>
        <v>9009308.2740213629</v>
      </c>
      <c r="DK46" s="2">
        <f t="shared" ref="DK46" si="671">DJ46+DK17</f>
        <v>9064056.9395017903</v>
      </c>
      <c r="DL46" s="2">
        <f t="shared" ref="DL46" si="672">DK46+DL17</f>
        <v>9118805.6049822178</v>
      </c>
      <c r="DM46" s="2">
        <f t="shared" ref="DM46" si="673">DL46+DM17</f>
        <v>9173554.2704626452</v>
      </c>
      <c r="DN46" s="2">
        <f t="shared" ref="DN46" si="674">DM46+DN17</f>
        <v>9228302.9359430727</v>
      </c>
      <c r="DO46" s="2">
        <f t="shared" ref="DO46" si="675">DN46+DO17</f>
        <v>9283051.6014235001</v>
      </c>
      <c r="DP46" s="2">
        <f t="shared" ref="DP46" si="676">DO46+DP17</f>
        <v>9572108.5409252793</v>
      </c>
      <c r="DR46" s="2">
        <f>DP46+DR17</f>
        <v>9861165.4804270584</v>
      </c>
      <c r="DS46" s="2">
        <f t="shared" ref="DS46" si="677">DR46+DS17</f>
        <v>10150222.419928838</v>
      </c>
      <c r="DT46" s="2">
        <f t="shared" ref="DT46" si="678">DS46+DT17</f>
        <v>10439279.359430617</v>
      </c>
      <c r="DU46" s="2">
        <f t="shared" ref="DU46" si="679">DT46+DU17</f>
        <v>10728336.298932396</v>
      </c>
      <c r="DV46" s="2">
        <f t="shared" ref="DV46" si="680">DU46+DV17</f>
        <v>11017393.238434175</v>
      </c>
      <c r="DW46" s="2">
        <f t="shared" ref="DW46" si="681">DV46+DW17</f>
        <v>11306450.177935954</v>
      </c>
      <c r="DX46" s="2">
        <f t="shared" ref="DX46" si="682">DW46+DX17</f>
        <v>11595507.117437733</v>
      </c>
      <c r="DY46" s="2">
        <f t="shared" ref="DY46" si="683">DX46+DY17</f>
        <v>11884564.056939512</v>
      </c>
      <c r="DZ46" s="2">
        <f t="shared" ref="DZ46" si="684">DY46+DZ17</f>
        <v>12173620.996441292</v>
      </c>
      <c r="EA46" s="2">
        <f t="shared" ref="EA46" si="685">DZ46+EA17</f>
        <v>12462677.935943071</v>
      </c>
      <c r="EB46" s="2">
        <f t="shared" ref="EB46" si="686">EA46+EB17</f>
        <v>12751734.87544485</v>
      </c>
      <c r="EC46" s="2">
        <f t="shared" ref="EC46" si="687">EB46+EC17</f>
        <v>12814090.302491114</v>
      </c>
    </row>
    <row r="47" spans="1:133" x14ac:dyDescent="0.2">
      <c r="A47" s="126" t="s">
        <v>651</v>
      </c>
      <c r="B47" s="310">
        <v>355</v>
      </c>
      <c r="D47" s="311">
        <v>93934.17</v>
      </c>
      <c r="E47" s="312">
        <v>93934.17</v>
      </c>
      <c r="F47" s="312">
        <v>93934.17</v>
      </c>
      <c r="G47" s="312">
        <v>93934.17</v>
      </c>
      <c r="H47" s="312">
        <v>93934.17</v>
      </c>
      <c r="I47" s="312">
        <v>93934.17</v>
      </c>
      <c r="J47" s="312">
        <v>93934.17</v>
      </c>
      <c r="K47" s="312">
        <v>93934.17</v>
      </c>
      <c r="L47" s="312">
        <v>93934.17</v>
      </c>
      <c r="M47" s="312">
        <v>93934.17</v>
      </c>
      <c r="N47" s="312">
        <v>93934.17</v>
      </c>
      <c r="O47" s="312">
        <v>93934.17</v>
      </c>
      <c r="P47" s="312">
        <v>93934.17</v>
      </c>
      <c r="R47" s="82">
        <v>93934.17</v>
      </c>
      <c r="S47" s="2">
        <v>93934.17</v>
      </c>
      <c r="T47" s="2">
        <v>93934.17</v>
      </c>
      <c r="U47" s="2">
        <v>93934.17</v>
      </c>
      <c r="V47" s="2">
        <v>93934.17</v>
      </c>
      <c r="W47" s="2">
        <v>93934.17</v>
      </c>
      <c r="X47" s="2">
        <v>93934.17</v>
      </c>
      <c r="Y47" s="2">
        <v>93934.17</v>
      </c>
      <c r="Z47" s="2">
        <v>93934.17</v>
      </c>
      <c r="AA47" s="2">
        <v>93934.17</v>
      </c>
      <c r="AB47" s="2">
        <v>93934.17</v>
      </c>
      <c r="AC47" s="2">
        <v>93934.17</v>
      </c>
      <c r="AE47" s="82">
        <f>AC47+0</f>
        <v>93934.17</v>
      </c>
      <c r="AF47" s="2">
        <f>AE47+0</f>
        <v>93934.17</v>
      </c>
      <c r="AG47" s="2">
        <f t="shared" ref="AG47" si="688">AF47+0</f>
        <v>93934.17</v>
      </c>
      <c r="AH47" s="2">
        <f t="shared" ref="AH47" si="689">AG47+0</f>
        <v>93934.17</v>
      </c>
      <c r="AI47" s="2">
        <f t="shared" ref="AI47" si="690">AH47+0</f>
        <v>93934.17</v>
      </c>
      <c r="AJ47" s="2">
        <f t="shared" ref="AJ47" si="691">AI47+0</f>
        <v>93934.17</v>
      </c>
      <c r="AK47" s="2">
        <f t="shared" ref="AK47" si="692">AJ47+0</f>
        <v>93934.17</v>
      </c>
      <c r="AL47" s="2">
        <f t="shared" ref="AL47" si="693">AK47+0</f>
        <v>93934.17</v>
      </c>
      <c r="AM47" s="2">
        <f t="shared" ref="AM47" si="694">AL47+0</f>
        <v>93934.17</v>
      </c>
      <c r="AN47" s="2">
        <f t="shared" ref="AN47" si="695">AM47+0</f>
        <v>93934.17</v>
      </c>
      <c r="AO47" s="2">
        <f t="shared" ref="AO47" si="696">AN47+0</f>
        <v>93934.17</v>
      </c>
      <c r="AP47" s="2">
        <f t="shared" ref="AP47" si="697">AO47+0</f>
        <v>93934.17</v>
      </c>
      <c r="AR47" s="82">
        <f>AP47+0</f>
        <v>93934.17</v>
      </c>
      <c r="AS47" s="2">
        <f>AR47+0</f>
        <v>93934.17</v>
      </c>
      <c r="AT47" s="2">
        <f t="shared" ref="AT47" si="698">AS47+0</f>
        <v>93934.17</v>
      </c>
      <c r="AU47" s="2">
        <f t="shared" ref="AU47" si="699">AT47+0</f>
        <v>93934.17</v>
      </c>
      <c r="AV47" s="2">
        <f t="shared" ref="AV47" si="700">AU47+0</f>
        <v>93934.17</v>
      </c>
      <c r="AW47" s="2">
        <f t="shared" ref="AW47" si="701">AV47+0</f>
        <v>93934.17</v>
      </c>
      <c r="AX47" s="2">
        <f t="shared" ref="AX47" si="702">AW47+0</f>
        <v>93934.17</v>
      </c>
      <c r="AY47" s="2">
        <f t="shared" ref="AY47" si="703">AX47+0</f>
        <v>93934.17</v>
      </c>
      <c r="AZ47" s="2">
        <f t="shared" ref="AZ47" si="704">AY47+0</f>
        <v>93934.17</v>
      </c>
      <c r="BA47" s="2">
        <f t="shared" ref="BA47" si="705">AZ47+0</f>
        <v>93934.17</v>
      </c>
      <c r="BB47" s="2">
        <f t="shared" ref="BB47" si="706">BA47+0</f>
        <v>93934.17</v>
      </c>
      <c r="BC47" s="2">
        <f t="shared" ref="BC47" si="707">BB47+0</f>
        <v>93934.17</v>
      </c>
      <c r="BE47" s="82">
        <f>BC47+0</f>
        <v>93934.17</v>
      </c>
      <c r="BF47" s="2">
        <f>BE47+0</f>
        <v>93934.17</v>
      </c>
      <c r="BG47" s="2">
        <f t="shared" ref="BG47" si="708">BF47+0</f>
        <v>93934.17</v>
      </c>
      <c r="BH47" s="2">
        <f t="shared" ref="BH47" si="709">BG47+0</f>
        <v>93934.17</v>
      </c>
      <c r="BI47" s="2">
        <f t="shared" ref="BI47" si="710">BH47+0</f>
        <v>93934.17</v>
      </c>
      <c r="BJ47" s="2">
        <f t="shared" ref="BJ47" si="711">BI47+0</f>
        <v>93934.17</v>
      </c>
      <c r="BK47" s="2">
        <f t="shared" ref="BK47" si="712">BJ47+0</f>
        <v>93934.17</v>
      </c>
      <c r="BL47" s="2">
        <f t="shared" ref="BL47" si="713">BK47+0</f>
        <v>93934.17</v>
      </c>
      <c r="BM47" s="2">
        <f t="shared" ref="BM47" si="714">BL47+0</f>
        <v>93934.17</v>
      </c>
      <c r="BN47" s="2">
        <f t="shared" ref="BN47" si="715">BM47+0</f>
        <v>93934.17</v>
      </c>
      <c r="BO47" s="2">
        <f t="shared" ref="BO47" si="716">BN47+0</f>
        <v>93934.17</v>
      </c>
      <c r="BP47" s="2">
        <f t="shared" ref="BP47" si="717">BO47+0</f>
        <v>93934.17</v>
      </c>
      <c r="BR47" s="82">
        <f>BP47+0</f>
        <v>93934.17</v>
      </c>
      <c r="BS47" s="2">
        <f>BR47+0</f>
        <v>93934.17</v>
      </c>
      <c r="BT47" s="2">
        <f t="shared" ref="BT47" si="718">BS47+0</f>
        <v>93934.17</v>
      </c>
      <c r="BU47" s="2">
        <f t="shared" ref="BU47" si="719">BT47+0</f>
        <v>93934.17</v>
      </c>
      <c r="BV47" s="2">
        <f t="shared" ref="BV47" si="720">BU47+0</f>
        <v>93934.17</v>
      </c>
      <c r="BW47" s="2">
        <f t="shared" ref="BW47" si="721">BV47+0</f>
        <v>93934.17</v>
      </c>
      <c r="BX47" s="2">
        <f t="shared" ref="BX47" si="722">BW47+0</f>
        <v>93934.17</v>
      </c>
      <c r="BY47" s="2">
        <f t="shared" ref="BY47" si="723">BX47+0</f>
        <v>93934.17</v>
      </c>
      <c r="BZ47" s="2">
        <f t="shared" ref="BZ47" si="724">BY47+0</f>
        <v>93934.17</v>
      </c>
      <c r="CA47" s="2">
        <f t="shared" ref="CA47" si="725">BZ47+0</f>
        <v>93934.17</v>
      </c>
      <c r="CB47" s="2">
        <f t="shared" ref="CB47" si="726">CA47+0</f>
        <v>93934.17</v>
      </c>
      <c r="CC47" s="2">
        <f t="shared" ref="CC47" si="727">CB47+0</f>
        <v>93934.17</v>
      </c>
      <c r="CE47" s="82">
        <f>CC47+0</f>
        <v>93934.17</v>
      </c>
      <c r="CF47" s="2">
        <f>CE47+0</f>
        <v>93934.17</v>
      </c>
      <c r="CG47" s="2">
        <f t="shared" ref="CG47" si="728">CF47+0</f>
        <v>93934.17</v>
      </c>
      <c r="CH47" s="2">
        <f t="shared" ref="CH47" si="729">CG47+0</f>
        <v>93934.17</v>
      </c>
      <c r="CI47" s="2">
        <f t="shared" ref="CI47" si="730">CH47+0</f>
        <v>93934.17</v>
      </c>
      <c r="CJ47" s="2">
        <f t="shared" ref="CJ47" si="731">CI47+0</f>
        <v>93934.17</v>
      </c>
      <c r="CK47" s="2">
        <f t="shared" ref="CK47" si="732">CJ47+0</f>
        <v>93934.17</v>
      </c>
      <c r="CL47" s="2">
        <f t="shared" ref="CL47" si="733">CK47+0</f>
        <v>93934.17</v>
      </c>
      <c r="CM47" s="2">
        <f t="shared" ref="CM47" si="734">CL47+0</f>
        <v>93934.17</v>
      </c>
      <c r="CN47" s="2">
        <f t="shared" ref="CN47" si="735">CM47+0</f>
        <v>93934.17</v>
      </c>
      <c r="CO47" s="2">
        <f t="shared" ref="CO47" si="736">CN47+0</f>
        <v>93934.17</v>
      </c>
      <c r="CP47" s="2">
        <f t="shared" ref="CP47" si="737">CO47+0</f>
        <v>93934.17</v>
      </c>
      <c r="CR47" s="82">
        <f>CP47+0</f>
        <v>93934.17</v>
      </c>
      <c r="CS47" s="2">
        <f>CR47+0</f>
        <v>93934.17</v>
      </c>
      <c r="CT47" s="2">
        <f t="shared" ref="CT47" si="738">CS47+0</f>
        <v>93934.17</v>
      </c>
      <c r="CU47" s="2">
        <f t="shared" ref="CU47" si="739">CT47+0</f>
        <v>93934.17</v>
      </c>
      <c r="CV47" s="2">
        <f t="shared" ref="CV47" si="740">CU47+0</f>
        <v>93934.17</v>
      </c>
      <c r="CW47" s="2">
        <f t="shared" ref="CW47" si="741">CV47+0</f>
        <v>93934.17</v>
      </c>
      <c r="CX47" s="2">
        <f t="shared" ref="CX47" si="742">CW47+0</f>
        <v>93934.17</v>
      </c>
      <c r="CY47" s="2">
        <f t="shared" ref="CY47" si="743">CX47+0</f>
        <v>93934.17</v>
      </c>
      <c r="CZ47" s="2">
        <f t="shared" ref="CZ47" si="744">CY47+0</f>
        <v>93934.17</v>
      </c>
      <c r="DA47" s="2">
        <f t="shared" ref="DA47" si="745">CZ47+0</f>
        <v>93934.17</v>
      </c>
      <c r="DB47" s="2">
        <f t="shared" ref="DB47" si="746">DA47+0</f>
        <v>93934.17</v>
      </c>
      <c r="DC47" s="2">
        <f t="shared" ref="DC47" si="747">DB47+0</f>
        <v>93934.17</v>
      </c>
      <c r="DE47" s="82">
        <f>DC47+0</f>
        <v>93934.17</v>
      </c>
      <c r="DF47" s="2">
        <f>DE47+0</f>
        <v>93934.17</v>
      </c>
      <c r="DG47" s="2">
        <f t="shared" ref="DG47" si="748">DF47+0</f>
        <v>93934.17</v>
      </c>
      <c r="DH47" s="2">
        <f t="shared" ref="DH47" si="749">DG47+0</f>
        <v>93934.17</v>
      </c>
      <c r="DI47" s="2">
        <f t="shared" ref="DI47" si="750">DH47+0</f>
        <v>93934.17</v>
      </c>
      <c r="DJ47" s="2">
        <f t="shared" ref="DJ47" si="751">DI47+0</f>
        <v>93934.17</v>
      </c>
      <c r="DK47" s="2">
        <f t="shared" ref="DK47" si="752">DJ47+0</f>
        <v>93934.17</v>
      </c>
      <c r="DL47" s="2">
        <f t="shared" ref="DL47" si="753">DK47+0</f>
        <v>93934.17</v>
      </c>
      <c r="DM47" s="2">
        <f t="shared" ref="DM47" si="754">DL47+0</f>
        <v>93934.17</v>
      </c>
      <c r="DN47" s="2">
        <f t="shared" ref="DN47" si="755">DM47+0</f>
        <v>93934.17</v>
      </c>
      <c r="DO47" s="2">
        <f t="shared" ref="DO47" si="756">DN47+0</f>
        <v>93934.17</v>
      </c>
      <c r="DP47" s="2">
        <f t="shared" ref="DP47" si="757">DO47+0</f>
        <v>93934.17</v>
      </c>
      <c r="DR47" s="82">
        <f>DP47+0</f>
        <v>93934.17</v>
      </c>
      <c r="DS47" s="2">
        <f>DR47+0</f>
        <v>93934.17</v>
      </c>
      <c r="DT47" s="2">
        <f t="shared" ref="DT47" si="758">DS47+0</f>
        <v>93934.17</v>
      </c>
      <c r="DU47" s="2">
        <f t="shared" ref="DU47" si="759">DT47+0</f>
        <v>93934.17</v>
      </c>
      <c r="DV47" s="2">
        <f t="shared" ref="DV47" si="760">DU47+0</f>
        <v>93934.17</v>
      </c>
      <c r="DW47" s="2">
        <f t="shared" ref="DW47" si="761">DV47+0</f>
        <v>93934.17</v>
      </c>
      <c r="DX47" s="2">
        <f t="shared" ref="DX47" si="762">DW47+0</f>
        <v>93934.17</v>
      </c>
      <c r="DY47" s="2">
        <f t="shared" ref="DY47" si="763">DX47+0</f>
        <v>93934.17</v>
      </c>
      <c r="DZ47" s="2">
        <f t="shared" ref="DZ47" si="764">DY47+0</f>
        <v>93934.17</v>
      </c>
      <c r="EA47" s="2">
        <f t="shared" ref="EA47" si="765">DZ47+0</f>
        <v>93934.17</v>
      </c>
      <c r="EB47" s="2">
        <f t="shared" ref="EB47" si="766">EA47+0</f>
        <v>93934.17</v>
      </c>
      <c r="EC47" s="2">
        <f t="shared" ref="EC47" si="767">EB47+0</f>
        <v>93934.17</v>
      </c>
    </row>
    <row r="48" spans="1:133" x14ac:dyDescent="0.2">
      <c r="A48" s="126" t="s">
        <v>651</v>
      </c>
      <c r="B48" s="310">
        <v>356</v>
      </c>
      <c r="D48" s="311">
        <v>121876.15</v>
      </c>
      <c r="E48" s="312">
        <v>121876.15</v>
      </c>
      <c r="F48" s="312">
        <v>121876.15</v>
      </c>
      <c r="G48" s="312">
        <v>121876.15</v>
      </c>
      <c r="H48" s="312">
        <v>121876.15</v>
      </c>
      <c r="I48" s="312">
        <v>121876.15</v>
      </c>
      <c r="J48" s="312">
        <v>121876.15</v>
      </c>
      <c r="K48" s="312">
        <v>121876.15</v>
      </c>
      <c r="L48" s="312">
        <v>121876.15</v>
      </c>
      <c r="M48" s="312">
        <v>121876.15</v>
      </c>
      <c r="N48" s="312">
        <v>121876.15</v>
      </c>
      <c r="O48" s="312">
        <v>121876.15</v>
      </c>
      <c r="P48" s="312">
        <v>121876.15</v>
      </c>
      <c r="R48" s="82">
        <v>121876.15</v>
      </c>
      <c r="S48" s="2">
        <v>121876.15</v>
      </c>
      <c r="T48" s="2">
        <v>121876.15</v>
      </c>
      <c r="U48" s="2">
        <v>121876.15</v>
      </c>
      <c r="V48" s="2">
        <v>121876.15</v>
      </c>
      <c r="W48" s="2">
        <v>121876.15</v>
      </c>
      <c r="X48" s="2">
        <v>121876.15</v>
      </c>
      <c r="Y48" s="2">
        <v>121876.15</v>
      </c>
      <c r="Z48" s="2">
        <v>121876.15</v>
      </c>
      <c r="AA48" s="2">
        <v>121876.15</v>
      </c>
      <c r="AB48" s="2">
        <v>121876.15</v>
      </c>
      <c r="AC48" s="2">
        <v>121876.15</v>
      </c>
      <c r="AE48" s="82">
        <f>AC48+0</f>
        <v>121876.15</v>
      </c>
      <c r="AF48" s="2">
        <f>AE48+0</f>
        <v>121876.15</v>
      </c>
      <c r="AG48" s="2">
        <f t="shared" ref="AG48" si="768">AF48+0</f>
        <v>121876.15</v>
      </c>
      <c r="AH48" s="2">
        <f t="shared" ref="AH48" si="769">AG48+0</f>
        <v>121876.15</v>
      </c>
      <c r="AI48" s="2">
        <f t="shared" ref="AI48" si="770">AH48+0</f>
        <v>121876.15</v>
      </c>
      <c r="AJ48" s="2">
        <f t="shared" ref="AJ48" si="771">AI48+0</f>
        <v>121876.15</v>
      </c>
      <c r="AK48" s="2">
        <f t="shared" ref="AK48" si="772">AJ48+0</f>
        <v>121876.15</v>
      </c>
      <c r="AL48" s="2">
        <f t="shared" ref="AL48" si="773">AK48+0</f>
        <v>121876.15</v>
      </c>
      <c r="AM48" s="2">
        <f t="shared" ref="AM48" si="774">AL48+0</f>
        <v>121876.15</v>
      </c>
      <c r="AN48" s="2">
        <f t="shared" ref="AN48" si="775">AM48+0</f>
        <v>121876.15</v>
      </c>
      <c r="AO48" s="2">
        <f t="shared" ref="AO48" si="776">AN48+0</f>
        <v>121876.15</v>
      </c>
      <c r="AP48" s="2">
        <f t="shared" ref="AP48" si="777">AO48+0</f>
        <v>121876.15</v>
      </c>
      <c r="AR48" s="82">
        <f>AP48+0</f>
        <v>121876.15</v>
      </c>
      <c r="AS48" s="2">
        <f>AR48+0</f>
        <v>121876.15</v>
      </c>
      <c r="AT48" s="2">
        <f t="shared" ref="AT48" si="778">AS48+0</f>
        <v>121876.15</v>
      </c>
      <c r="AU48" s="2">
        <f t="shared" ref="AU48" si="779">AT48+0</f>
        <v>121876.15</v>
      </c>
      <c r="AV48" s="2">
        <f t="shared" ref="AV48" si="780">AU48+0</f>
        <v>121876.15</v>
      </c>
      <c r="AW48" s="2">
        <f t="shared" ref="AW48" si="781">AV48+0</f>
        <v>121876.15</v>
      </c>
      <c r="AX48" s="2">
        <f t="shared" ref="AX48" si="782">AW48+0</f>
        <v>121876.15</v>
      </c>
      <c r="AY48" s="2">
        <f t="shared" ref="AY48" si="783">AX48+0</f>
        <v>121876.15</v>
      </c>
      <c r="AZ48" s="2">
        <f t="shared" ref="AZ48" si="784">AY48+0</f>
        <v>121876.15</v>
      </c>
      <c r="BA48" s="2">
        <f t="shared" ref="BA48" si="785">AZ48+0</f>
        <v>121876.15</v>
      </c>
      <c r="BB48" s="2">
        <f t="shared" ref="BB48" si="786">BA48+0</f>
        <v>121876.15</v>
      </c>
      <c r="BC48" s="2">
        <f t="shared" ref="BC48" si="787">BB48+0</f>
        <v>121876.15</v>
      </c>
      <c r="BE48" s="82">
        <f>BC48+0</f>
        <v>121876.15</v>
      </c>
      <c r="BF48" s="2">
        <f>BE48+0</f>
        <v>121876.15</v>
      </c>
      <c r="BG48" s="2">
        <f t="shared" ref="BG48" si="788">BF48+0</f>
        <v>121876.15</v>
      </c>
      <c r="BH48" s="2">
        <f t="shared" ref="BH48" si="789">BG48+0</f>
        <v>121876.15</v>
      </c>
      <c r="BI48" s="2">
        <f t="shared" ref="BI48" si="790">BH48+0</f>
        <v>121876.15</v>
      </c>
      <c r="BJ48" s="2">
        <f t="shared" ref="BJ48" si="791">BI48+0</f>
        <v>121876.15</v>
      </c>
      <c r="BK48" s="2">
        <f t="shared" ref="BK48" si="792">BJ48+0</f>
        <v>121876.15</v>
      </c>
      <c r="BL48" s="2">
        <f t="shared" ref="BL48" si="793">BK48+0</f>
        <v>121876.15</v>
      </c>
      <c r="BM48" s="2">
        <f t="shared" ref="BM48" si="794">BL48+0</f>
        <v>121876.15</v>
      </c>
      <c r="BN48" s="2">
        <f t="shared" ref="BN48" si="795">BM48+0</f>
        <v>121876.15</v>
      </c>
      <c r="BO48" s="2">
        <f t="shared" ref="BO48" si="796">BN48+0</f>
        <v>121876.15</v>
      </c>
      <c r="BP48" s="2">
        <f t="shared" ref="BP48" si="797">BO48+0</f>
        <v>121876.15</v>
      </c>
      <c r="BR48" s="82">
        <f>BP48+0</f>
        <v>121876.15</v>
      </c>
      <c r="BS48" s="2">
        <f>BR48+0</f>
        <v>121876.15</v>
      </c>
      <c r="BT48" s="2">
        <f t="shared" ref="BT48" si="798">BS48+0</f>
        <v>121876.15</v>
      </c>
      <c r="BU48" s="2">
        <f t="shared" ref="BU48" si="799">BT48+0</f>
        <v>121876.15</v>
      </c>
      <c r="BV48" s="2">
        <f t="shared" ref="BV48" si="800">BU48+0</f>
        <v>121876.15</v>
      </c>
      <c r="BW48" s="2">
        <f t="shared" ref="BW48" si="801">BV48+0</f>
        <v>121876.15</v>
      </c>
      <c r="BX48" s="2">
        <f t="shared" ref="BX48" si="802">BW48+0</f>
        <v>121876.15</v>
      </c>
      <c r="BY48" s="2">
        <f t="shared" ref="BY48" si="803">BX48+0</f>
        <v>121876.15</v>
      </c>
      <c r="BZ48" s="2">
        <f t="shared" ref="BZ48" si="804">BY48+0</f>
        <v>121876.15</v>
      </c>
      <c r="CA48" s="2">
        <f t="shared" ref="CA48" si="805">BZ48+0</f>
        <v>121876.15</v>
      </c>
      <c r="CB48" s="2">
        <f t="shared" ref="CB48" si="806">CA48+0</f>
        <v>121876.15</v>
      </c>
      <c r="CC48" s="2">
        <f t="shared" ref="CC48" si="807">CB48+0</f>
        <v>121876.15</v>
      </c>
      <c r="CE48" s="82">
        <f>CC48+0</f>
        <v>121876.15</v>
      </c>
      <c r="CF48" s="2">
        <f>CE48+0</f>
        <v>121876.15</v>
      </c>
      <c r="CG48" s="2">
        <f t="shared" ref="CG48" si="808">CF48+0</f>
        <v>121876.15</v>
      </c>
      <c r="CH48" s="2">
        <f t="shared" ref="CH48" si="809">CG48+0</f>
        <v>121876.15</v>
      </c>
      <c r="CI48" s="2">
        <f t="shared" ref="CI48" si="810">CH48+0</f>
        <v>121876.15</v>
      </c>
      <c r="CJ48" s="2">
        <f t="shared" ref="CJ48" si="811">CI48+0</f>
        <v>121876.15</v>
      </c>
      <c r="CK48" s="2">
        <f t="shared" ref="CK48" si="812">CJ48+0</f>
        <v>121876.15</v>
      </c>
      <c r="CL48" s="2">
        <f t="shared" ref="CL48" si="813">CK48+0</f>
        <v>121876.15</v>
      </c>
      <c r="CM48" s="2">
        <f t="shared" ref="CM48" si="814">CL48+0</f>
        <v>121876.15</v>
      </c>
      <c r="CN48" s="2">
        <f t="shared" ref="CN48" si="815">CM48+0</f>
        <v>121876.15</v>
      </c>
      <c r="CO48" s="2">
        <f t="shared" ref="CO48" si="816">CN48+0</f>
        <v>121876.15</v>
      </c>
      <c r="CP48" s="2">
        <f t="shared" ref="CP48" si="817">CO48+0</f>
        <v>121876.15</v>
      </c>
      <c r="CR48" s="82">
        <f>CP48+0</f>
        <v>121876.15</v>
      </c>
      <c r="CS48" s="2">
        <f>CR48+0</f>
        <v>121876.15</v>
      </c>
      <c r="CT48" s="2">
        <f t="shared" ref="CT48" si="818">CS48+0</f>
        <v>121876.15</v>
      </c>
      <c r="CU48" s="2">
        <f t="shared" ref="CU48" si="819">CT48+0</f>
        <v>121876.15</v>
      </c>
      <c r="CV48" s="2">
        <f t="shared" ref="CV48" si="820">CU48+0</f>
        <v>121876.15</v>
      </c>
      <c r="CW48" s="2">
        <f t="shared" ref="CW48" si="821">CV48+0</f>
        <v>121876.15</v>
      </c>
      <c r="CX48" s="2">
        <f t="shared" ref="CX48" si="822">CW48+0</f>
        <v>121876.15</v>
      </c>
      <c r="CY48" s="2">
        <f t="shared" ref="CY48" si="823">CX48+0</f>
        <v>121876.15</v>
      </c>
      <c r="CZ48" s="2">
        <f t="shared" ref="CZ48" si="824">CY48+0</f>
        <v>121876.15</v>
      </c>
      <c r="DA48" s="2">
        <f t="shared" ref="DA48" si="825">CZ48+0</f>
        <v>121876.15</v>
      </c>
      <c r="DB48" s="2">
        <f t="shared" ref="DB48" si="826">DA48+0</f>
        <v>121876.15</v>
      </c>
      <c r="DC48" s="2">
        <f t="shared" ref="DC48" si="827">DB48+0</f>
        <v>121876.15</v>
      </c>
      <c r="DE48" s="82">
        <f>DC48+0</f>
        <v>121876.15</v>
      </c>
      <c r="DF48" s="2">
        <f>DE48+0</f>
        <v>121876.15</v>
      </c>
      <c r="DG48" s="2">
        <f t="shared" ref="DG48" si="828">DF48+0</f>
        <v>121876.15</v>
      </c>
      <c r="DH48" s="2">
        <f t="shared" ref="DH48" si="829">DG48+0</f>
        <v>121876.15</v>
      </c>
      <c r="DI48" s="2">
        <f t="shared" ref="DI48" si="830">DH48+0</f>
        <v>121876.15</v>
      </c>
      <c r="DJ48" s="2">
        <f t="shared" ref="DJ48" si="831">DI48+0</f>
        <v>121876.15</v>
      </c>
      <c r="DK48" s="2">
        <f t="shared" ref="DK48" si="832">DJ48+0</f>
        <v>121876.15</v>
      </c>
      <c r="DL48" s="2">
        <f t="shared" ref="DL48" si="833">DK48+0</f>
        <v>121876.15</v>
      </c>
      <c r="DM48" s="2">
        <f t="shared" ref="DM48" si="834">DL48+0</f>
        <v>121876.15</v>
      </c>
      <c r="DN48" s="2">
        <f t="shared" ref="DN48" si="835">DM48+0</f>
        <v>121876.15</v>
      </c>
      <c r="DO48" s="2">
        <f t="shared" ref="DO48" si="836">DN48+0</f>
        <v>121876.15</v>
      </c>
      <c r="DP48" s="2">
        <f t="shared" ref="DP48" si="837">DO48+0</f>
        <v>121876.15</v>
      </c>
      <c r="DR48" s="82">
        <f>DP48+0</f>
        <v>121876.15</v>
      </c>
      <c r="DS48" s="2">
        <f>DR48+0</f>
        <v>121876.15</v>
      </c>
      <c r="DT48" s="2">
        <f t="shared" ref="DT48" si="838">DS48+0</f>
        <v>121876.15</v>
      </c>
      <c r="DU48" s="2">
        <f t="shared" ref="DU48" si="839">DT48+0</f>
        <v>121876.15</v>
      </c>
      <c r="DV48" s="2">
        <f t="shared" ref="DV48" si="840">DU48+0</f>
        <v>121876.15</v>
      </c>
      <c r="DW48" s="2">
        <f t="shared" ref="DW48" si="841">DV48+0</f>
        <v>121876.15</v>
      </c>
      <c r="DX48" s="2">
        <f t="shared" ref="DX48" si="842">DW48+0</f>
        <v>121876.15</v>
      </c>
      <c r="DY48" s="2">
        <f t="shared" ref="DY48" si="843">DX48+0</f>
        <v>121876.15</v>
      </c>
      <c r="DZ48" s="2">
        <f t="shared" ref="DZ48" si="844">DY48+0</f>
        <v>121876.15</v>
      </c>
      <c r="EA48" s="2">
        <f t="shared" ref="EA48" si="845">DZ48+0</f>
        <v>121876.15</v>
      </c>
      <c r="EB48" s="2">
        <f t="shared" ref="EB48" si="846">EA48+0</f>
        <v>121876.15</v>
      </c>
      <c r="EC48" s="2">
        <f t="shared" ref="EC48" si="847">EB48+0</f>
        <v>121876.15</v>
      </c>
    </row>
    <row r="49" spans="1:135" x14ac:dyDescent="0.2">
      <c r="A49" s="126" t="s">
        <v>651</v>
      </c>
      <c r="B49" s="310">
        <v>362</v>
      </c>
      <c r="D49" s="311">
        <v>717895.93</v>
      </c>
      <c r="E49" s="312">
        <v>717895.93</v>
      </c>
      <c r="F49" s="312">
        <v>717895.93</v>
      </c>
      <c r="G49" s="312">
        <v>717895.93</v>
      </c>
      <c r="H49" s="312">
        <v>717895.93</v>
      </c>
      <c r="I49" s="312">
        <v>717895.93</v>
      </c>
      <c r="J49" s="312">
        <v>717895.93</v>
      </c>
      <c r="K49" s="312">
        <v>717895.93</v>
      </c>
      <c r="L49" s="312">
        <v>717895.93</v>
      </c>
      <c r="M49" s="312">
        <v>717895.93</v>
      </c>
      <c r="N49" s="312">
        <v>717895.93</v>
      </c>
      <c r="O49" s="312">
        <v>717895.93</v>
      </c>
      <c r="P49" s="312">
        <v>717895.93</v>
      </c>
      <c r="R49" s="82">
        <v>717895.93</v>
      </c>
      <c r="S49" s="2">
        <v>717895.93</v>
      </c>
      <c r="T49" s="2">
        <v>717895.93</v>
      </c>
      <c r="U49" s="2">
        <v>717895.93</v>
      </c>
      <c r="V49" s="2">
        <v>717895.93</v>
      </c>
      <c r="W49" s="2">
        <v>717895.93</v>
      </c>
      <c r="X49" s="2">
        <v>717895.93</v>
      </c>
      <c r="Y49" s="2">
        <v>717895.93</v>
      </c>
      <c r="Z49" s="2">
        <v>717895.93</v>
      </c>
      <c r="AA49" s="2">
        <v>717895.93</v>
      </c>
      <c r="AB49" s="2">
        <v>717895.93</v>
      </c>
      <c r="AC49" s="2">
        <v>717895.93</v>
      </c>
      <c r="AE49" s="82">
        <f>AC49+0</f>
        <v>717895.93</v>
      </c>
      <c r="AF49" s="2">
        <f>AE49+0</f>
        <v>717895.93</v>
      </c>
      <c r="AG49" s="2">
        <f t="shared" ref="AG49:AP49" si="848">AF49+0</f>
        <v>717895.93</v>
      </c>
      <c r="AH49" s="2">
        <f t="shared" si="848"/>
        <v>717895.93</v>
      </c>
      <c r="AI49" s="2">
        <f t="shared" si="848"/>
        <v>717895.93</v>
      </c>
      <c r="AJ49" s="2">
        <f t="shared" si="848"/>
        <v>717895.93</v>
      </c>
      <c r="AK49" s="2">
        <f t="shared" si="848"/>
        <v>717895.93</v>
      </c>
      <c r="AL49" s="2">
        <f t="shared" si="848"/>
        <v>717895.93</v>
      </c>
      <c r="AM49" s="2">
        <f t="shared" si="848"/>
        <v>717895.93</v>
      </c>
      <c r="AN49" s="2">
        <f t="shared" si="848"/>
        <v>717895.93</v>
      </c>
      <c r="AO49" s="2">
        <f t="shared" si="848"/>
        <v>717895.93</v>
      </c>
      <c r="AP49" s="2">
        <f t="shared" si="848"/>
        <v>717895.93</v>
      </c>
      <c r="AR49" s="82">
        <f>AP49+0</f>
        <v>717895.93</v>
      </c>
      <c r="AS49" s="2">
        <f>AR49+0</f>
        <v>717895.93</v>
      </c>
      <c r="AT49" s="2">
        <f t="shared" ref="AT49:BC49" si="849">AS49+0</f>
        <v>717895.93</v>
      </c>
      <c r="AU49" s="2">
        <f t="shared" si="849"/>
        <v>717895.93</v>
      </c>
      <c r="AV49" s="2">
        <f t="shared" si="849"/>
        <v>717895.93</v>
      </c>
      <c r="AW49" s="2">
        <f t="shared" si="849"/>
        <v>717895.93</v>
      </c>
      <c r="AX49" s="2">
        <f t="shared" si="849"/>
        <v>717895.93</v>
      </c>
      <c r="AY49" s="2">
        <f t="shared" si="849"/>
        <v>717895.93</v>
      </c>
      <c r="AZ49" s="2">
        <f t="shared" si="849"/>
        <v>717895.93</v>
      </c>
      <c r="BA49" s="2">
        <f t="shared" si="849"/>
        <v>717895.93</v>
      </c>
      <c r="BB49" s="2">
        <f t="shared" si="849"/>
        <v>717895.93</v>
      </c>
      <c r="BC49" s="2">
        <f t="shared" si="849"/>
        <v>717895.93</v>
      </c>
      <c r="BE49" s="82">
        <f>BC49+0</f>
        <v>717895.93</v>
      </c>
      <c r="BF49" s="2">
        <f>BE49+0</f>
        <v>717895.93</v>
      </c>
      <c r="BG49" s="2">
        <f t="shared" ref="BG49:BP49" si="850">BF49+0</f>
        <v>717895.93</v>
      </c>
      <c r="BH49" s="2">
        <f t="shared" si="850"/>
        <v>717895.93</v>
      </c>
      <c r="BI49" s="2">
        <f t="shared" si="850"/>
        <v>717895.93</v>
      </c>
      <c r="BJ49" s="2">
        <f t="shared" si="850"/>
        <v>717895.93</v>
      </c>
      <c r="BK49" s="2">
        <f t="shared" si="850"/>
        <v>717895.93</v>
      </c>
      <c r="BL49" s="2">
        <f t="shared" si="850"/>
        <v>717895.93</v>
      </c>
      <c r="BM49" s="2">
        <f t="shared" si="850"/>
        <v>717895.93</v>
      </c>
      <c r="BN49" s="2">
        <f t="shared" si="850"/>
        <v>717895.93</v>
      </c>
      <c r="BO49" s="2">
        <f t="shared" si="850"/>
        <v>717895.93</v>
      </c>
      <c r="BP49" s="2">
        <f t="shared" si="850"/>
        <v>717895.93</v>
      </c>
      <c r="BR49" s="82">
        <f>BP49+0</f>
        <v>717895.93</v>
      </c>
      <c r="BS49" s="2">
        <f>BR49+0</f>
        <v>717895.93</v>
      </c>
      <c r="BT49" s="2">
        <f t="shared" ref="BT49:CC49" si="851">BS49+0</f>
        <v>717895.93</v>
      </c>
      <c r="BU49" s="2">
        <f t="shared" si="851"/>
        <v>717895.93</v>
      </c>
      <c r="BV49" s="2">
        <f t="shared" si="851"/>
        <v>717895.93</v>
      </c>
      <c r="BW49" s="2">
        <f t="shared" si="851"/>
        <v>717895.93</v>
      </c>
      <c r="BX49" s="2">
        <f t="shared" si="851"/>
        <v>717895.93</v>
      </c>
      <c r="BY49" s="2">
        <f t="shared" si="851"/>
        <v>717895.93</v>
      </c>
      <c r="BZ49" s="2">
        <f t="shared" si="851"/>
        <v>717895.93</v>
      </c>
      <c r="CA49" s="2">
        <f t="shared" si="851"/>
        <v>717895.93</v>
      </c>
      <c r="CB49" s="2">
        <f t="shared" si="851"/>
        <v>717895.93</v>
      </c>
      <c r="CC49" s="2">
        <f t="shared" si="851"/>
        <v>717895.93</v>
      </c>
      <c r="CE49" s="82">
        <f>CC49+0</f>
        <v>717895.93</v>
      </c>
      <c r="CF49" s="2">
        <f>CE49+0</f>
        <v>717895.93</v>
      </c>
      <c r="CG49" s="2">
        <f t="shared" ref="CG49:CP49" si="852">CF49+0</f>
        <v>717895.93</v>
      </c>
      <c r="CH49" s="2">
        <f t="shared" si="852"/>
        <v>717895.93</v>
      </c>
      <c r="CI49" s="2">
        <f t="shared" si="852"/>
        <v>717895.93</v>
      </c>
      <c r="CJ49" s="2">
        <f t="shared" si="852"/>
        <v>717895.93</v>
      </c>
      <c r="CK49" s="2">
        <f t="shared" si="852"/>
        <v>717895.93</v>
      </c>
      <c r="CL49" s="2">
        <f t="shared" si="852"/>
        <v>717895.93</v>
      </c>
      <c r="CM49" s="2">
        <f t="shared" si="852"/>
        <v>717895.93</v>
      </c>
      <c r="CN49" s="2">
        <f t="shared" si="852"/>
        <v>717895.93</v>
      </c>
      <c r="CO49" s="2">
        <f t="shared" si="852"/>
        <v>717895.93</v>
      </c>
      <c r="CP49" s="2">
        <f t="shared" si="852"/>
        <v>717895.93</v>
      </c>
      <c r="CR49" s="82">
        <f>CP49+0</f>
        <v>717895.93</v>
      </c>
      <c r="CS49" s="2">
        <f>CR49+0</f>
        <v>717895.93</v>
      </c>
      <c r="CT49" s="2">
        <f t="shared" ref="CT49:DC49" si="853">CS49+0</f>
        <v>717895.93</v>
      </c>
      <c r="CU49" s="2">
        <f t="shared" si="853"/>
        <v>717895.93</v>
      </c>
      <c r="CV49" s="2">
        <f t="shared" si="853"/>
        <v>717895.93</v>
      </c>
      <c r="CW49" s="2">
        <f t="shared" si="853"/>
        <v>717895.93</v>
      </c>
      <c r="CX49" s="2">
        <f t="shared" si="853"/>
        <v>717895.93</v>
      </c>
      <c r="CY49" s="2">
        <f t="shared" si="853"/>
        <v>717895.93</v>
      </c>
      <c r="CZ49" s="2">
        <f t="shared" si="853"/>
        <v>717895.93</v>
      </c>
      <c r="DA49" s="2">
        <f t="shared" si="853"/>
        <v>717895.93</v>
      </c>
      <c r="DB49" s="2">
        <f t="shared" si="853"/>
        <v>717895.93</v>
      </c>
      <c r="DC49" s="2">
        <f t="shared" si="853"/>
        <v>717895.93</v>
      </c>
      <c r="DE49" s="82">
        <f>DC49+0</f>
        <v>717895.93</v>
      </c>
      <c r="DF49" s="2">
        <f>DE49+0</f>
        <v>717895.93</v>
      </c>
      <c r="DG49" s="2">
        <f t="shared" ref="DG49:DP49" si="854">DF49+0</f>
        <v>717895.93</v>
      </c>
      <c r="DH49" s="2">
        <f t="shared" si="854"/>
        <v>717895.93</v>
      </c>
      <c r="DI49" s="2">
        <f t="shared" si="854"/>
        <v>717895.93</v>
      </c>
      <c r="DJ49" s="2">
        <f t="shared" si="854"/>
        <v>717895.93</v>
      </c>
      <c r="DK49" s="2">
        <f t="shared" si="854"/>
        <v>717895.93</v>
      </c>
      <c r="DL49" s="2">
        <f t="shared" si="854"/>
        <v>717895.93</v>
      </c>
      <c r="DM49" s="2">
        <f t="shared" si="854"/>
        <v>717895.93</v>
      </c>
      <c r="DN49" s="2">
        <f t="shared" si="854"/>
        <v>717895.93</v>
      </c>
      <c r="DO49" s="2">
        <f t="shared" si="854"/>
        <v>717895.93</v>
      </c>
      <c r="DP49" s="2">
        <f t="shared" si="854"/>
        <v>717895.93</v>
      </c>
      <c r="DR49" s="82">
        <f>DP49+0</f>
        <v>717895.93</v>
      </c>
      <c r="DS49" s="2">
        <f>DR49+0</f>
        <v>717895.93</v>
      </c>
      <c r="DT49" s="2">
        <f t="shared" ref="DT49:EC49" si="855">DS49+0</f>
        <v>717895.93</v>
      </c>
      <c r="DU49" s="2">
        <f t="shared" si="855"/>
        <v>717895.93</v>
      </c>
      <c r="DV49" s="2">
        <f t="shared" si="855"/>
        <v>717895.93</v>
      </c>
      <c r="DW49" s="2">
        <f t="shared" si="855"/>
        <v>717895.93</v>
      </c>
      <c r="DX49" s="2">
        <f t="shared" si="855"/>
        <v>717895.93</v>
      </c>
      <c r="DY49" s="2">
        <f t="shared" si="855"/>
        <v>717895.93</v>
      </c>
      <c r="DZ49" s="2">
        <f t="shared" si="855"/>
        <v>717895.93</v>
      </c>
      <c r="EA49" s="2">
        <f t="shared" si="855"/>
        <v>717895.93</v>
      </c>
      <c r="EB49" s="2">
        <f t="shared" si="855"/>
        <v>717895.93</v>
      </c>
      <c r="EC49" s="2">
        <f t="shared" si="855"/>
        <v>717895.93</v>
      </c>
    </row>
    <row r="50" spans="1:135" x14ac:dyDescent="0.2">
      <c r="A50" s="126" t="s">
        <v>651</v>
      </c>
      <c r="B50" s="310">
        <v>364</v>
      </c>
      <c r="D50" s="311">
        <v>1166283.8500000001</v>
      </c>
      <c r="E50" s="312">
        <v>3234280.25</v>
      </c>
      <c r="F50" s="312">
        <v>7588192.8399999999</v>
      </c>
      <c r="G50" s="312">
        <v>13215568.02</v>
      </c>
      <c r="H50" s="312">
        <v>13225097.189999999</v>
      </c>
      <c r="I50" s="312">
        <v>14466163.179999998</v>
      </c>
      <c r="J50" s="312">
        <v>16132725.309999999</v>
      </c>
      <c r="K50" s="312">
        <v>19307840.810000002</v>
      </c>
      <c r="L50" s="312">
        <v>19307840.810000002</v>
      </c>
      <c r="M50" s="312">
        <v>21910714.189999998</v>
      </c>
      <c r="N50" s="312">
        <v>31547700.990000002</v>
      </c>
      <c r="O50" s="312">
        <v>32357700.990000002</v>
      </c>
      <c r="P50" s="312">
        <v>40180508.316249996</v>
      </c>
      <c r="R50" s="82">
        <v>43911266.786249995</v>
      </c>
      <c r="S50" s="2">
        <v>44404449.506249994</v>
      </c>
      <c r="T50" s="2">
        <v>47625326.606249996</v>
      </c>
      <c r="U50" s="2">
        <v>47825326.606249996</v>
      </c>
      <c r="V50" s="2">
        <v>48025326.606249996</v>
      </c>
      <c r="W50" s="2">
        <v>48395326.606249996</v>
      </c>
      <c r="X50" s="2">
        <v>48695326.606249996</v>
      </c>
      <c r="Y50" s="2">
        <v>49095326.606249996</v>
      </c>
      <c r="Z50" s="2">
        <v>56487207.576250002</v>
      </c>
      <c r="AA50" s="2">
        <v>56887207.576250002</v>
      </c>
      <c r="AB50" s="2">
        <v>57284559.576250002</v>
      </c>
      <c r="AC50" s="2">
        <v>64940445.22625</v>
      </c>
      <c r="AE50" s="82">
        <f>AC50+AE18</f>
        <v>66340756.40806818</v>
      </c>
      <c r="AF50" s="82">
        <f>AE50+AF18</f>
        <v>67741067.589886367</v>
      </c>
      <c r="AG50" s="82">
        <f t="shared" ref="AG50:AP50" si="856">AF50+AG18</f>
        <v>69141378.771704555</v>
      </c>
      <c r="AH50" s="82">
        <f t="shared" si="856"/>
        <v>70541689.953522742</v>
      </c>
      <c r="AI50" s="82">
        <f t="shared" si="856"/>
        <v>71942001.135340929</v>
      </c>
      <c r="AJ50" s="82">
        <f t="shared" si="856"/>
        <v>73342312.317159116</v>
      </c>
      <c r="AK50" s="82">
        <f t="shared" si="856"/>
        <v>74742623.498977304</v>
      </c>
      <c r="AL50" s="82">
        <f t="shared" si="856"/>
        <v>76142934.680795491</v>
      </c>
      <c r="AM50" s="82">
        <f t="shared" si="856"/>
        <v>77543245.862613678</v>
      </c>
      <c r="AN50" s="82">
        <f t="shared" si="856"/>
        <v>78943557.044431865</v>
      </c>
      <c r="AO50" s="82">
        <f t="shared" si="856"/>
        <v>80343868.226250052</v>
      </c>
      <c r="AP50" s="82">
        <f t="shared" si="856"/>
        <v>82843715.312816709</v>
      </c>
      <c r="AR50" s="82">
        <f>AP50+AR18</f>
        <v>85343562.399383366</v>
      </c>
      <c r="AS50" s="2">
        <f>AR50+AS18</f>
        <v>87843409.485950023</v>
      </c>
      <c r="AT50" s="2">
        <f t="shared" ref="AT50:BC50" si="857">AS50+AT18</f>
        <v>90343256.57251668</v>
      </c>
      <c r="AU50" s="2">
        <f t="shared" si="857"/>
        <v>92843103.659083337</v>
      </c>
      <c r="AV50" s="2">
        <f t="shared" si="857"/>
        <v>95342950.745649993</v>
      </c>
      <c r="AW50" s="2">
        <f t="shared" si="857"/>
        <v>97842797.83221665</v>
      </c>
      <c r="AX50" s="2">
        <f t="shared" si="857"/>
        <v>100342644.91878331</v>
      </c>
      <c r="AY50" s="2">
        <f t="shared" si="857"/>
        <v>102842492.00534996</v>
      </c>
      <c r="AZ50" s="2">
        <f t="shared" si="857"/>
        <v>105342339.09191662</v>
      </c>
      <c r="BA50" s="2">
        <f t="shared" si="857"/>
        <v>107842186.17848328</v>
      </c>
      <c r="BB50" s="2">
        <f t="shared" si="857"/>
        <v>110342033.26504993</v>
      </c>
      <c r="BC50" s="2">
        <f t="shared" si="857"/>
        <v>112841072.4195666</v>
      </c>
      <c r="BE50" s="82">
        <f>BC50+BE18</f>
        <v>115340111.57408327</v>
      </c>
      <c r="BF50" s="2">
        <f>BE50+BF18</f>
        <v>117839150.72859994</v>
      </c>
      <c r="BG50" s="2">
        <f t="shared" ref="BG50:BP50" si="858">BF50+BG18</f>
        <v>120338189.8831166</v>
      </c>
      <c r="BH50" s="2">
        <f t="shared" si="858"/>
        <v>122837229.03763327</v>
      </c>
      <c r="BI50" s="2">
        <f t="shared" si="858"/>
        <v>125336268.19214994</v>
      </c>
      <c r="BJ50" s="2">
        <f t="shared" si="858"/>
        <v>127835307.3466666</v>
      </c>
      <c r="BK50" s="2">
        <f t="shared" si="858"/>
        <v>130334346.50118327</v>
      </c>
      <c r="BL50" s="2">
        <f t="shared" si="858"/>
        <v>132833385.65569994</v>
      </c>
      <c r="BM50" s="2">
        <f t="shared" si="858"/>
        <v>135332424.81021661</v>
      </c>
      <c r="BN50" s="2">
        <f t="shared" si="858"/>
        <v>137831463.96473327</v>
      </c>
      <c r="BO50" s="2">
        <f t="shared" si="858"/>
        <v>140330503.11924994</v>
      </c>
      <c r="BP50" s="2">
        <f t="shared" si="858"/>
        <v>142829644.78240827</v>
      </c>
      <c r="BR50" s="82">
        <f>BP50+BR18</f>
        <v>145328786.44556659</v>
      </c>
      <c r="BS50" s="2">
        <f>BR50+BS18</f>
        <v>147827928.10872492</v>
      </c>
      <c r="BT50" s="2">
        <f t="shared" ref="BT50:CC50" si="859">BS50+BT18</f>
        <v>150327069.77188325</v>
      </c>
      <c r="BU50" s="2">
        <f t="shared" si="859"/>
        <v>152826211.43504158</v>
      </c>
      <c r="BV50" s="2">
        <f t="shared" si="859"/>
        <v>155325353.0981999</v>
      </c>
      <c r="BW50" s="2">
        <f t="shared" si="859"/>
        <v>157824494.76135823</v>
      </c>
      <c r="BX50" s="2">
        <f t="shared" si="859"/>
        <v>160323636.42451656</v>
      </c>
      <c r="BY50" s="2">
        <f t="shared" si="859"/>
        <v>162822778.08767489</v>
      </c>
      <c r="BZ50" s="2">
        <f t="shared" si="859"/>
        <v>165321919.75083321</v>
      </c>
      <c r="CA50" s="2">
        <f t="shared" si="859"/>
        <v>167821061.41399154</v>
      </c>
      <c r="CB50" s="2">
        <f t="shared" si="859"/>
        <v>170320203.07714987</v>
      </c>
      <c r="CC50" s="2">
        <f t="shared" si="859"/>
        <v>172819925.38983321</v>
      </c>
      <c r="CE50" s="82">
        <f>CC50+CE18</f>
        <v>175319647.70251656</v>
      </c>
      <c r="CF50" s="2">
        <f>CE50+CF18</f>
        <v>177819370.0151999</v>
      </c>
      <c r="CG50" s="2">
        <f t="shared" ref="CG50:CP50" si="860">CF50+CG18</f>
        <v>180319092.32788324</v>
      </c>
      <c r="CH50" s="2">
        <f t="shared" si="860"/>
        <v>182818814.64056659</v>
      </c>
      <c r="CI50" s="2">
        <f t="shared" si="860"/>
        <v>185318536.95324993</v>
      </c>
      <c r="CJ50" s="2">
        <f t="shared" si="860"/>
        <v>187818259.26593328</v>
      </c>
      <c r="CK50" s="2">
        <f t="shared" si="860"/>
        <v>190317981.57861662</v>
      </c>
      <c r="CL50" s="2">
        <f t="shared" si="860"/>
        <v>192817703.89129996</v>
      </c>
      <c r="CM50" s="2">
        <f t="shared" si="860"/>
        <v>195317426.20398331</v>
      </c>
      <c r="CN50" s="2">
        <f t="shared" si="860"/>
        <v>197817148.51666665</v>
      </c>
      <c r="CO50" s="2">
        <f t="shared" si="860"/>
        <v>200316870.82934999</v>
      </c>
      <c r="CP50" s="2">
        <f t="shared" si="860"/>
        <v>202816289.12513331</v>
      </c>
      <c r="CR50" s="82">
        <f>CP50+CR18</f>
        <v>205315707.42091662</v>
      </c>
      <c r="CS50" s="2">
        <f>CR50+CS18</f>
        <v>207815125.71669993</v>
      </c>
      <c r="CT50" s="2">
        <f t="shared" ref="CT50:DC50" si="861">CS50+CT18</f>
        <v>210314544.01248324</v>
      </c>
      <c r="CU50" s="2">
        <f t="shared" si="861"/>
        <v>212813962.30826655</v>
      </c>
      <c r="CV50" s="2">
        <f t="shared" si="861"/>
        <v>215313380.60404986</v>
      </c>
      <c r="CW50" s="2">
        <f t="shared" si="861"/>
        <v>217812798.89983317</v>
      </c>
      <c r="CX50" s="2">
        <f t="shared" si="861"/>
        <v>220312217.19561648</v>
      </c>
      <c r="CY50" s="2">
        <f t="shared" si="861"/>
        <v>222811635.49139979</v>
      </c>
      <c r="CZ50" s="2">
        <f t="shared" si="861"/>
        <v>225311053.78718311</v>
      </c>
      <c r="DA50" s="2">
        <f t="shared" si="861"/>
        <v>227810472.08296642</v>
      </c>
      <c r="DB50" s="2">
        <f t="shared" si="861"/>
        <v>230309890.37874973</v>
      </c>
      <c r="DC50" s="2">
        <f t="shared" si="861"/>
        <v>232808835.41084141</v>
      </c>
      <c r="DE50" s="82">
        <f>DC50+DE18</f>
        <v>235307780.44293308</v>
      </c>
      <c r="DF50" s="2">
        <f>DE50+DF18</f>
        <v>237806725.47502476</v>
      </c>
      <c r="DG50" s="2">
        <f t="shared" ref="DG50:DP50" si="862">DF50+DG18</f>
        <v>240305670.50711644</v>
      </c>
      <c r="DH50" s="2">
        <f t="shared" si="862"/>
        <v>242804615.53920811</v>
      </c>
      <c r="DI50" s="2">
        <f t="shared" si="862"/>
        <v>245303560.57129979</v>
      </c>
      <c r="DJ50" s="2">
        <f t="shared" si="862"/>
        <v>247802505.60339147</v>
      </c>
      <c r="DK50" s="2">
        <f t="shared" si="862"/>
        <v>250301450.63548315</v>
      </c>
      <c r="DL50" s="2">
        <f t="shared" si="862"/>
        <v>252800395.66757482</v>
      </c>
      <c r="DM50" s="2">
        <f t="shared" si="862"/>
        <v>255299340.6996665</v>
      </c>
      <c r="DN50" s="2">
        <f t="shared" si="862"/>
        <v>257798285.73175818</v>
      </c>
      <c r="DO50" s="2">
        <f t="shared" si="862"/>
        <v>260297230.76384985</v>
      </c>
      <c r="DP50" s="2">
        <f t="shared" si="862"/>
        <v>263380137.00123319</v>
      </c>
      <c r="DR50" s="82">
        <f>DP50+DR18</f>
        <v>266463043.23861653</v>
      </c>
      <c r="DS50" s="2">
        <f>DR50+DS18</f>
        <v>269545949.47599983</v>
      </c>
      <c r="DT50" s="2">
        <f t="shared" ref="DT50:EC50" si="863">DS50+DT18</f>
        <v>272628855.71338314</v>
      </c>
      <c r="DU50" s="2">
        <f t="shared" si="863"/>
        <v>275711761.95076644</v>
      </c>
      <c r="DV50" s="2">
        <f t="shared" si="863"/>
        <v>278794668.18814975</v>
      </c>
      <c r="DW50" s="2">
        <f t="shared" si="863"/>
        <v>281877574.42553306</v>
      </c>
      <c r="DX50" s="2">
        <f t="shared" si="863"/>
        <v>284960480.66291636</v>
      </c>
      <c r="DY50" s="2">
        <f t="shared" si="863"/>
        <v>288043386.90029967</v>
      </c>
      <c r="DZ50" s="2">
        <f t="shared" si="863"/>
        <v>291126293.13768297</v>
      </c>
      <c r="EA50" s="2">
        <f t="shared" si="863"/>
        <v>294209199.37506628</v>
      </c>
      <c r="EB50" s="2">
        <f t="shared" si="863"/>
        <v>297292105.61244959</v>
      </c>
      <c r="EC50" s="2">
        <f t="shared" si="863"/>
        <v>300374800.94458294</v>
      </c>
    </row>
    <row r="51" spans="1:135" x14ac:dyDescent="0.2">
      <c r="A51" s="126" t="s">
        <v>651</v>
      </c>
      <c r="B51" s="310">
        <v>365</v>
      </c>
      <c r="D51" s="311">
        <v>1476541.8099999998</v>
      </c>
      <c r="E51" s="312">
        <v>1476541.8099999998</v>
      </c>
      <c r="F51" s="312">
        <v>1479314.92</v>
      </c>
      <c r="G51" s="312">
        <v>1479314.92</v>
      </c>
      <c r="H51" s="312">
        <v>1479314.92</v>
      </c>
      <c r="I51" s="312">
        <v>1479314.92</v>
      </c>
      <c r="J51" s="312">
        <v>1479314.92</v>
      </c>
      <c r="K51" s="312">
        <v>1479314.92</v>
      </c>
      <c r="L51" s="312">
        <v>1479314.92</v>
      </c>
      <c r="M51" s="312">
        <v>1479314.92</v>
      </c>
      <c r="N51" s="312">
        <v>1479314.92</v>
      </c>
      <c r="O51" s="312">
        <v>1479314.92</v>
      </c>
      <c r="P51" s="312">
        <v>1479314.92</v>
      </c>
      <c r="R51" s="82">
        <v>1479314.92</v>
      </c>
      <c r="S51" s="2">
        <v>1479314.92</v>
      </c>
      <c r="T51" s="2">
        <v>1479314.92</v>
      </c>
      <c r="U51" s="2">
        <v>1479314.92</v>
      </c>
      <c r="V51" s="2">
        <v>1479314.92</v>
      </c>
      <c r="W51" s="2">
        <v>1479314.92</v>
      </c>
      <c r="X51" s="2">
        <v>1479314.92</v>
      </c>
      <c r="Y51" s="2">
        <v>1479314.92</v>
      </c>
      <c r="Z51" s="2">
        <v>1479314.92</v>
      </c>
      <c r="AA51" s="2">
        <v>1479314.92</v>
      </c>
      <c r="AB51" s="2">
        <v>1479314.92</v>
      </c>
      <c r="AC51" s="2">
        <v>1479314.92</v>
      </c>
      <c r="AE51" s="82">
        <f>AC51+0</f>
        <v>1479314.92</v>
      </c>
      <c r="AF51" s="2">
        <f>AE51+0</f>
        <v>1479314.92</v>
      </c>
      <c r="AG51" s="2">
        <f t="shared" ref="AG51:AP51" si="864">AF51+0</f>
        <v>1479314.92</v>
      </c>
      <c r="AH51" s="2">
        <f t="shared" si="864"/>
        <v>1479314.92</v>
      </c>
      <c r="AI51" s="2">
        <f t="shared" si="864"/>
        <v>1479314.92</v>
      </c>
      <c r="AJ51" s="2">
        <f t="shared" si="864"/>
        <v>1479314.92</v>
      </c>
      <c r="AK51" s="2">
        <f t="shared" si="864"/>
        <v>1479314.92</v>
      </c>
      <c r="AL51" s="2">
        <f t="shared" si="864"/>
        <v>1479314.92</v>
      </c>
      <c r="AM51" s="2">
        <f t="shared" si="864"/>
        <v>1479314.92</v>
      </c>
      <c r="AN51" s="2">
        <f t="shared" si="864"/>
        <v>1479314.92</v>
      </c>
      <c r="AO51" s="2">
        <f t="shared" si="864"/>
        <v>1479314.92</v>
      </c>
      <c r="AP51" s="2">
        <f t="shared" si="864"/>
        <v>1479314.92</v>
      </c>
      <c r="AR51" s="82">
        <f>AP51+0</f>
        <v>1479314.92</v>
      </c>
      <c r="AS51" s="2">
        <f>AR51+0</f>
        <v>1479314.92</v>
      </c>
      <c r="AT51" s="2">
        <f t="shared" ref="AT51:BC51" si="865">AS51+0</f>
        <v>1479314.92</v>
      </c>
      <c r="AU51" s="2">
        <f t="shared" si="865"/>
        <v>1479314.92</v>
      </c>
      <c r="AV51" s="2">
        <f t="shared" si="865"/>
        <v>1479314.92</v>
      </c>
      <c r="AW51" s="2">
        <f t="shared" si="865"/>
        <v>1479314.92</v>
      </c>
      <c r="AX51" s="2">
        <f t="shared" si="865"/>
        <v>1479314.92</v>
      </c>
      <c r="AY51" s="2">
        <f t="shared" si="865"/>
        <v>1479314.92</v>
      </c>
      <c r="AZ51" s="2">
        <f t="shared" si="865"/>
        <v>1479314.92</v>
      </c>
      <c r="BA51" s="2">
        <f t="shared" si="865"/>
        <v>1479314.92</v>
      </c>
      <c r="BB51" s="2">
        <f t="shared" si="865"/>
        <v>1479314.92</v>
      </c>
      <c r="BC51" s="2">
        <f t="shared" si="865"/>
        <v>1479314.92</v>
      </c>
      <c r="BE51" s="82">
        <f>BC51+0</f>
        <v>1479314.92</v>
      </c>
      <c r="BF51" s="2">
        <f>BE51+0</f>
        <v>1479314.92</v>
      </c>
      <c r="BG51" s="2">
        <f t="shared" ref="BG51:BP51" si="866">BF51+0</f>
        <v>1479314.92</v>
      </c>
      <c r="BH51" s="2">
        <f t="shared" si="866"/>
        <v>1479314.92</v>
      </c>
      <c r="BI51" s="2">
        <f t="shared" si="866"/>
        <v>1479314.92</v>
      </c>
      <c r="BJ51" s="2">
        <f t="shared" si="866"/>
        <v>1479314.92</v>
      </c>
      <c r="BK51" s="2">
        <f t="shared" si="866"/>
        <v>1479314.92</v>
      </c>
      <c r="BL51" s="2">
        <f t="shared" si="866"/>
        <v>1479314.92</v>
      </c>
      <c r="BM51" s="2">
        <f t="shared" si="866"/>
        <v>1479314.92</v>
      </c>
      <c r="BN51" s="2">
        <f t="shared" si="866"/>
        <v>1479314.92</v>
      </c>
      <c r="BO51" s="2">
        <f t="shared" si="866"/>
        <v>1479314.92</v>
      </c>
      <c r="BP51" s="2">
        <f t="shared" si="866"/>
        <v>1479314.92</v>
      </c>
      <c r="BR51" s="82">
        <f>BP51+0</f>
        <v>1479314.92</v>
      </c>
      <c r="BS51" s="2">
        <f>BR51+0</f>
        <v>1479314.92</v>
      </c>
      <c r="BT51" s="2">
        <f t="shared" ref="BT51:CC51" si="867">BS51+0</f>
        <v>1479314.92</v>
      </c>
      <c r="BU51" s="2">
        <f t="shared" si="867"/>
        <v>1479314.92</v>
      </c>
      <c r="BV51" s="2">
        <f t="shared" si="867"/>
        <v>1479314.92</v>
      </c>
      <c r="BW51" s="2">
        <f t="shared" si="867"/>
        <v>1479314.92</v>
      </c>
      <c r="BX51" s="2">
        <f t="shared" si="867"/>
        <v>1479314.92</v>
      </c>
      <c r="BY51" s="2">
        <f t="shared" si="867"/>
        <v>1479314.92</v>
      </c>
      <c r="BZ51" s="2">
        <f t="shared" si="867"/>
        <v>1479314.92</v>
      </c>
      <c r="CA51" s="2">
        <f t="shared" si="867"/>
        <v>1479314.92</v>
      </c>
      <c r="CB51" s="2">
        <f t="shared" si="867"/>
        <v>1479314.92</v>
      </c>
      <c r="CC51" s="2">
        <f t="shared" si="867"/>
        <v>1479314.92</v>
      </c>
      <c r="CE51" s="82">
        <f>CC51+0</f>
        <v>1479314.92</v>
      </c>
      <c r="CF51" s="2">
        <f>CE51+0</f>
        <v>1479314.92</v>
      </c>
      <c r="CG51" s="2">
        <f t="shared" ref="CG51:CP51" si="868">CF51+0</f>
        <v>1479314.92</v>
      </c>
      <c r="CH51" s="2">
        <f t="shared" si="868"/>
        <v>1479314.92</v>
      </c>
      <c r="CI51" s="2">
        <f t="shared" si="868"/>
        <v>1479314.92</v>
      </c>
      <c r="CJ51" s="2">
        <f t="shared" si="868"/>
        <v>1479314.92</v>
      </c>
      <c r="CK51" s="2">
        <f t="shared" si="868"/>
        <v>1479314.92</v>
      </c>
      <c r="CL51" s="2">
        <f t="shared" si="868"/>
        <v>1479314.92</v>
      </c>
      <c r="CM51" s="2">
        <f t="shared" si="868"/>
        <v>1479314.92</v>
      </c>
      <c r="CN51" s="2">
        <f t="shared" si="868"/>
        <v>1479314.92</v>
      </c>
      <c r="CO51" s="2">
        <f t="shared" si="868"/>
        <v>1479314.92</v>
      </c>
      <c r="CP51" s="2">
        <f t="shared" si="868"/>
        <v>1479314.92</v>
      </c>
      <c r="CR51" s="82">
        <f>CP51+0</f>
        <v>1479314.92</v>
      </c>
      <c r="CS51" s="2">
        <f>CR51+0</f>
        <v>1479314.92</v>
      </c>
      <c r="CT51" s="2">
        <f t="shared" ref="CT51:DC51" si="869">CS51+0</f>
        <v>1479314.92</v>
      </c>
      <c r="CU51" s="2">
        <f t="shared" si="869"/>
        <v>1479314.92</v>
      </c>
      <c r="CV51" s="2">
        <f t="shared" si="869"/>
        <v>1479314.92</v>
      </c>
      <c r="CW51" s="2">
        <f t="shared" si="869"/>
        <v>1479314.92</v>
      </c>
      <c r="CX51" s="2">
        <f t="shared" si="869"/>
        <v>1479314.92</v>
      </c>
      <c r="CY51" s="2">
        <f t="shared" si="869"/>
        <v>1479314.92</v>
      </c>
      <c r="CZ51" s="2">
        <f t="shared" si="869"/>
        <v>1479314.92</v>
      </c>
      <c r="DA51" s="2">
        <f t="shared" si="869"/>
        <v>1479314.92</v>
      </c>
      <c r="DB51" s="2">
        <f t="shared" si="869"/>
        <v>1479314.92</v>
      </c>
      <c r="DC51" s="2">
        <f t="shared" si="869"/>
        <v>1479314.92</v>
      </c>
      <c r="DE51" s="82">
        <f>DC51+0</f>
        <v>1479314.92</v>
      </c>
      <c r="DF51" s="2">
        <f>DE51+0</f>
        <v>1479314.92</v>
      </c>
      <c r="DG51" s="2">
        <f t="shared" ref="DG51:DP51" si="870">DF51+0</f>
        <v>1479314.92</v>
      </c>
      <c r="DH51" s="2">
        <f t="shared" si="870"/>
        <v>1479314.92</v>
      </c>
      <c r="DI51" s="2">
        <f t="shared" si="870"/>
        <v>1479314.92</v>
      </c>
      <c r="DJ51" s="2">
        <f t="shared" si="870"/>
        <v>1479314.92</v>
      </c>
      <c r="DK51" s="2">
        <f t="shared" si="870"/>
        <v>1479314.92</v>
      </c>
      <c r="DL51" s="2">
        <f t="shared" si="870"/>
        <v>1479314.92</v>
      </c>
      <c r="DM51" s="2">
        <f t="shared" si="870"/>
        <v>1479314.92</v>
      </c>
      <c r="DN51" s="2">
        <f t="shared" si="870"/>
        <v>1479314.92</v>
      </c>
      <c r="DO51" s="2">
        <f t="shared" si="870"/>
        <v>1479314.92</v>
      </c>
      <c r="DP51" s="2">
        <f t="shared" si="870"/>
        <v>1479314.92</v>
      </c>
      <c r="DR51" s="82">
        <f>DP51+0</f>
        <v>1479314.92</v>
      </c>
      <c r="DS51" s="2">
        <f>DR51+0</f>
        <v>1479314.92</v>
      </c>
      <c r="DT51" s="2">
        <f t="shared" ref="DT51:EC51" si="871">DS51+0</f>
        <v>1479314.92</v>
      </c>
      <c r="DU51" s="2">
        <f t="shared" si="871"/>
        <v>1479314.92</v>
      </c>
      <c r="DV51" s="2">
        <f t="shared" si="871"/>
        <v>1479314.92</v>
      </c>
      <c r="DW51" s="2">
        <f t="shared" si="871"/>
        <v>1479314.92</v>
      </c>
      <c r="DX51" s="2">
        <f t="shared" si="871"/>
        <v>1479314.92</v>
      </c>
      <c r="DY51" s="2">
        <f t="shared" si="871"/>
        <v>1479314.92</v>
      </c>
      <c r="DZ51" s="2">
        <f t="shared" si="871"/>
        <v>1479314.92</v>
      </c>
      <c r="EA51" s="2">
        <f t="shared" si="871"/>
        <v>1479314.92</v>
      </c>
      <c r="EB51" s="2">
        <f t="shared" si="871"/>
        <v>1479314.92</v>
      </c>
      <c r="EC51" s="2">
        <f t="shared" si="871"/>
        <v>1479314.92</v>
      </c>
    </row>
    <row r="52" spans="1:135" x14ac:dyDescent="0.2">
      <c r="A52" s="126" t="s">
        <v>651</v>
      </c>
      <c r="B52" s="310">
        <v>366</v>
      </c>
      <c r="D52" s="311">
        <v>19275</v>
      </c>
      <c r="E52" s="312">
        <v>19275</v>
      </c>
      <c r="F52" s="312">
        <v>19275</v>
      </c>
      <c r="G52" s="312">
        <v>19275</v>
      </c>
      <c r="H52" s="312">
        <v>19275</v>
      </c>
      <c r="I52" s="312">
        <v>19275</v>
      </c>
      <c r="J52" s="312">
        <v>19275</v>
      </c>
      <c r="K52" s="312">
        <v>19275</v>
      </c>
      <c r="L52" s="312">
        <v>19275</v>
      </c>
      <c r="M52" s="312">
        <v>19275</v>
      </c>
      <c r="N52" s="312">
        <v>19275</v>
      </c>
      <c r="O52" s="312">
        <v>19275</v>
      </c>
      <c r="P52" s="312">
        <v>19275</v>
      </c>
      <c r="R52" s="82">
        <v>19275</v>
      </c>
      <c r="S52" s="2">
        <v>19275</v>
      </c>
      <c r="T52" s="2">
        <v>19275</v>
      </c>
      <c r="U52" s="2">
        <v>19275</v>
      </c>
      <c r="V52" s="2">
        <v>19275</v>
      </c>
      <c r="W52" s="2">
        <v>19275</v>
      </c>
      <c r="X52" s="2">
        <v>19275</v>
      </c>
      <c r="Y52" s="2">
        <v>19275</v>
      </c>
      <c r="Z52" s="2">
        <v>19275</v>
      </c>
      <c r="AA52" s="2">
        <v>19275</v>
      </c>
      <c r="AB52" s="2">
        <v>19275</v>
      </c>
      <c r="AC52" s="2">
        <v>19275</v>
      </c>
      <c r="AE52" s="82">
        <f t="shared" ref="AE52:AE58" si="872">AC52+0</f>
        <v>19275</v>
      </c>
      <c r="AF52" s="2">
        <f t="shared" ref="AF52:AP58" si="873">AE52+0</f>
        <v>19275</v>
      </c>
      <c r="AG52" s="2">
        <f t="shared" si="873"/>
        <v>19275</v>
      </c>
      <c r="AH52" s="2">
        <f t="shared" si="873"/>
        <v>19275</v>
      </c>
      <c r="AI52" s="2">
        <f t="shared" si="873"/>
        <v>19275</v>
      </c>
      <c r="AJ52" s="2">
        <f t="shared" si="873"/>
        <v>19275</v>
      </c>
      <c r="AK52" s="2">
        <f t="shared" si="873"/>
        <v>19275</v>
      </c>
      <c r="AL52" s="2">
        <f t="shared" si="873"/>
        <v>19275</v>
      </c>
      <c r="AM52" s="2">
        <f t="shared" si="873"/>
        <v>19275</v>
      </c>
      <c r="AN52" s="2">
        <f t="shared" si="873"/>
        <v>19275</v>
      </c>
      <c r="AO52" s="2">
        <f t="shared" si="873"/>
        <v>19275</v>
      </c>
      <c r="AP52" s="2">
        <f t="shared" si="873"/>
        <v>19275</v>
      </c>
      <c r="AR52" s="82">
        <f t="shared" ref="AR52:AR58" si="874">AP52+0</f>
        <v>19275</v>
      </c>
      <c r="AS52" s="2">
        <f t="shared" ref="AS52:BC52" si="875">AR52+0</f>
        <v>19275</v>
      </c>
      <c r="AT52" s="2">
        <f t="shared" si="875"/>
        <v>19275</v>
      </c>
      <c r="AU52" s="2">
        <f t="shared" si="875"/>
        <v>19275</v>
      </c>
      <c r="AV52" s="2">
        <f t="shared" si="875"/>
        <v>19275</v>
      </c>
      <c r="AW52" s="2">
        <f t="shared" si="875"/>
        <v>19275</v>
      </c>
      <c r="AX52" s="2">
        <f t="shared" si="875"/>
        <v>19275</v>
      </c>
      <c r="AY52" s="2">
        <f t="shared" si="875"/>
        <v>19275</v>
      </c>
      <c r="AZ52" s="2">
        <f t="shared" si="875"/>
        <v>19275</v>
      </c>
      <c r="BA52" s="2">
        <f t="shared" si="875"/>
        <v>19275</v>
      </c>
      <c r="BB52" s="2">
        <f t="shared" si="875"/>
        <v>19275</v>
      </c>
      <c r="BC52" s="2">
        <f t="shared" si="875"/>
        <v>19275</v>
      </c>
      <c r="BE52" s="82">
        <f t="shared" ref="BE52:BE58" si="876">BC52+0</f>
        <v>19275</v>
      </c>
      <c r="BF52" s="2">
        <f t="shared" ref="BF52:BP52" si="877">BE52+0</f>
        <v>19275</v>
      </c>
      <c r="BG52" s="2">
        <f t="shared" si="877"/>
        <v>19275</v>
      </c>
      <c r="BH52" s="2">
        <f t="shared" si="877"/>
        <v>19275</v>
      </c>
      <c r="BI52" s="2">
        <f t="shared" si="877"/>
        <v>19275</v>
      </c>
      <c r="BJ52" s="2">
        <f t="shared" si="877"/>
        <v>19275</v>
      </c>
      <c r="BK52" s="2">
        <f t="shared" si="877"/>
        <v>19275</v>
      </c>
      <c r="BL52" s="2">
        <f t="shared" si="877"/>
        <v>19275</v>
      </c>
      <c r="BM52" s="2">
        <f t="shared" si="877"/>
        <v>19275</v>
      </c>
      <c r="BN52" s="2">
        <f t="shared" si="877"/>
        <v>19275</v>
      </c>
      <c r="BO52" s="2">
        <f t="shared" si="877"/>
        <v>19275</v>
      </c>
      <c r="BP52" s="2">
        <f t="shared" si="877"/>
        <v>19275</v>
      </c>
      <c r="BR52" s="82">
        <f t="shared" ref="BR52:BR58" si="878">BP52+0</f>
        <v>19275</v>
      </c>
      <c r="BS52" s="2">
        <f t="shared" ref="BS52:CC52" si="879">BR52+0</f>
        <v>19275</v>
      </c>
      <c r="BT52" s="2">
        <f t="shared" si="879"/>
        <v>19275</v>
      </c>
      <c r="BU52" s="2">
        <f t="shared" si="879"/>
        <v>19275</v>
      </c>
      <c r="BV52" s="2">
        <f t="shared" si="879"/>
        <v>19275</v>
      </c>
      <c r="BW52" s="2">
        <f t="shared" si="879"/>
        <v>19275</v>
      </c>
      <c r="BX52" s="2">
        <f t="shared" si="879"/>
        <v>19275</v>
      </c>
      <c r="BY52" s="2">
        <f t="shared" si="879"/>
        <v>19275</v>
      </c>
      <c r="BZ52" s="2">
        <f t="shared" si="879"/>
        <v>19275</v>
      </c>
      <c r="CA52" s="2">
        <f t="shared" si="879"/>
        <v>19275</v>
      </c>
      <c r="CB52" s="2">
        <f t="shared" si="879"/>
        <v>19275</v>
      </c>
      <c r="CC52" s="2">
        <f t="shared" si="879"/>
        <v>19275</v>
      </c>
      <c r="CE52" s="82">
        <f t="shared" ref="CE52:CE58" si="880">CC52+0</f>
        <v>19275</v>
      </c>
      <c r="CF52" s="2">
        <f t="shared" ref="CF52:CP52" si="881">CE52+0</f>
        <v>19275</v>
      </c>
      <c r="CG52" s="2">
        <f t="shared" si="881"/>
        <v>19275</v>
      </c>
      <c r="CH52" s="2">
        <f t="shared" si="881"/>
        <v>19275</v>
      </c>
      <c r="CI52" s="2">
        <f t="shared" si="881"/>
        <v>19275</v>
      </c>
      <c r="CJ52" s="2">
        <f t="shared" si="881"/>
        <v>19275</v>
      </c>
      <c r="CK52" s="2">
        <f t="shared" si="881"/>
        <v>19275</v>
      </c>
      <c r="CL52" s="2">
        <f t="shared" si="881"/>
        <v>19275</v>
      </c>
      <c r="CM52" s="2">
        <f t="shared" si="881"/>
        <v>19275</v>
      </c>
      <c r="CN52" s="2">
        <f t="shared" si="881"/>
        <v>19275</v>
      </c>
      <c r="CO52" s="2">
        <f t="shared" si="881"/>
        <v>19275</v>
      </c>
      <c r="CP52" s="2">
        <f t="shared" si="881"/>
        <v>19275</v>
      </c>
      <c r="CR52" s="82">
        <f t="shared" ref="CR52:CR58" si="882">CP52+0</f>
        <v>19275</v>
      </c>
      <c r="CS52" s="2">
        <f t="shared" ref="CS52:DC52" si="883">CR52+0</f>
        <v>19275</v>
      </c>
      <c r="CT52" s="2">
        <f t="shared" si="883"/>
        <v>19275</v>
      </c>
      <c r="CU52" s="2">
        <f t="shared" si="883"/>
        <v>19275</v>
      </c>
      <c r="CV52" s="2">
        <f t="shared" si="883"/>
        <v>19275</v>
      </c>
      <c r="CW52" s="2">
        <f t="shared" si="883"/>
        <v>19275</v>
      </c>
      <c r="CX52" s="2">
        <f t="shared" si="883"/>
        <v>19275</v>
      </c>
      <c r="CY52" s="2">
        <f t="shared" si="883"/>
        <v>19275</v>
      </c>
      <c r="CZ52" s="2">
        <f t="shared" si="883"/>
        <v>19275</v>
      </c>
      <c r="DA52" s="2">
        <f t="shared" si="883"/>
        <v>19275</v>
      </c>
      <c r="DB52" s="2">
        <f t="shared" si="883"/>
        <v>19275</v>
      </c>
      <c r="DC52" s="2">
        <f t="shared" si="883"/>
        <v>19275</v>
      </c>
      <c r="DE52" s="82">
        <f t="shared" ref="DE52:DE58" si="884">DC52+0</f>
        <v>19275</v>
      </c>
      <c r="DF52" s="2">
        <f t="shared" ref="DF52:DP52" si="885">DE52+0</f>
        <v>19275</v>
      </c>
      <c r="DG52" s="2">
        <f t="shared" si="885"/>
        <v>19275</v>
      </c>
      <c r="DH52" s="2">
        <f t="shared" si="885"/>
        <v>19275</v>
      </c>
      <c r="DI52" s="2">
        <f t="shared" si="885"/>
        <v>19275</v>
      </c>
      <c r="DJ52" s="2">
        <f t="shared" si="885"/>
        <v>19275</v>
      </c>
      <c r="DK52" s="2">
        <f t="shared" si="885"/>
        <v>19275</v>
      </c>
      <c r="DL52" s="2">
        <f t="shared" si="885"/>
        <v>19275</v>
      </c>
      <c r="DM52" s="2">
        <f t="shared" si="885"/>
        <v>19275</v>
      </c>
      <c r="DN52" s="2">
        <f t="shared" si="885"/>
        <v>19275</v>
      </c>
      <c r="DO52" s="2">
        <f t="shared" si="885"/>
        <v>19275</v>
      </c>
      <c r="DP52" s="2">
        <f t="shared" si="885"/>
        <v>19275</v>
      </c>
      <c r="DR52" s="82">
        <f t="shared" ref="DR52:DR58" si="886">DP52+0</f>
        <v>19275</v>
      </c>
      <c r="DS52" s="2">
        <f t="shared" ref="DS52:EC52" si="887">DR52+0</f>
        <v>19275</v>
      </c>
      <c r="DT52" s="2">
        <f t="shared" si="887"/>
        <v>19275</v>
      </c>
      <c r="DU52" s="2">
        <f t="shared" si="887"/>
        <v>19275</v>
      </c>
      <c r="DV52" s="2">
        <f t="shared" si="887"/>
        <v>19275</v>
      </c>
      <c r="DW52" s="2">
        <f t="shared" si="887"/>
        <v>19275</v>
      </c>
      <c r="DX52" s="2">
        <f t="shared" si="887"/>
        <v>19275</v>
      </c>
      <c r="DY52" s="2">
        <f t="shared" si="887"/>
        <v>19275</v>
      </c>
      <c r="DZ52" s="2">
        <f t="shared" si="887"/>
        <v>19275</v>
      </c>
      <c r="EA52" s="2">
        <f t="shared" si="887"/>
        <v>19275</v>
      </c>
      <c r="EB52" s="2">
        <f t="shared" si="887"/>
        <v>19275</v>
      </c>
      <c r="EC52" s="2">
        <f t="shared" si="887"/>
        <v>19275</v>
      </c>
    </row>
    <row r="53" spans="1:135" x14ac:dyDescent="0.2">
      <c r="A53" s="126" t="s">
        <v>651</v>
      </c>
      <c r="B53" s="310">
        <v>367</v>
      </c>
      <c r="D53" s="311">
        <v>102449.65</v>
      </c>
      <c r="E53" s="312">
        <v>102449.65</v>
      </c>
      <c r="F53" s="312">
        <v>102449.65</v>
      </c>
      <c r="G53" s="312">
        <v>102449.65</v>
      </c>
      <c r="H53" s="312">
        <v>102449.65</v>
      </c>
      <c r="I53" s="312">
        <v>102449.65</v>
      </c>
      <c r="J53" s="312">
        <v>102449.65</v>
      </c>
      <c r="K53" s="312">
        <v>102449.65</v>
      </c>
      <c r="L53" s="312">
        <v>102449.65</v>
      </c>
      <c r="M53" s="312">
        <v>102449.65</v>
      </c>
      <c r="N53" s="312">
        <v>102449.65</v>
      </c>
      <c r="O53" s="312">
        <v>102449.65</v>
      </c>
      <c r="P53" s="312">
        <v>102449.65</v>
      </c>
      <c r="R53" s="82">
        <v>102449.65</v>
      </c>
      <c r="S53" s="2">
        <v>102449.65</v>
      </c>
      <c r="T53" s="2">
        <v>102449.65</v>
      </c>
      <c r="U53" s="2">
        <v>102449.65</v>
      </c>
      <c r="V53" s="2">
        <v>102449.65</v>
      </c>
      <c r="W53" s="2">
        <v>102449.65</v>
      </c>
      <c r="X53" s="2">
        <v>102449.65</v>
      </c>
      <c r="Y53" s="2">
        <v>102449.65</v>
      </c>
      <c r="Z53" s="2">
        <v>102449.65</v>
      </c>
      <c r="AA53" s="2">
        <v>102449.65</v>
      </c>
      <c r="AB53" s="2">
        <v>102449.65</v>
      </c>
      <c r="AC53" s="2">
        <v>102449.65</v>
      </c>
      <c r="AE53" s="82">
        <f t="shared" si="872"/>
        <v>102449.65</v>
      </c>
      <c r="AF53" s="2">
        <f t="shared" si="873"/>
        <v>102449.65</v>
      </c>
      <c r="AG53" s="2">
        <f t="shared" si="873"/>
        <v>102449.65</v>
      </c>
      <c r="AH53" s="2">
        <f t="shared" si="873"/>
        <v>102449.65</v>
      </c>
      <c r="AI53" s="2">
        <f t="shared" si="873"/>
        <v>102449.65</v>
      </c>
      <c r="AJ53" s="2">
        <f t="shared" si="873"/>
        <v>102449.65</v>
      </c>
      <c r="AK53" s="2">
        <f t="shared" si="873"/>
        <v>102449.65</v>
      </c>
      <c r="AL53" s="2">
        <f t="shared" si="873"/>
        <v>102449.65</v>
      </c>
      <c r="AM53" s="2">
        <f t="shared" si="873"/>
        <v>102449.65</v>
      </c>
      <c r="AN53" s="2">
        <f t="shared" si="873"/>
        <v>102449.65</v>
      </c>
      <c r="AO53" s="2">
        <f t="shared" si="873"/>
        <v>102449.65</v>
      </c>
      <c r="AP53" s="2">
        <f t="shared" si="873"/>
        <v>102449.65</v>
      </c>
      <c r="AR53" s="82">
        <f t="shared" si="874"/>
        <v>102449.65</v>
      </c>
      <c r="AS53" s="2">
        <f t="shared" ref="AS53:BC53" si="888">AR53+0</f>
        <v>102449.65</v>
      </c>
      <c r="AT53" s="2">
        <f t="shared" si="888"/>
        <v>102449.65</v>
      </c>
      <c r="AU53" s="2">
        <f t="shared" si="888"/>
        <v>102449.65</v>
      </c>
      <c r="AV53" s="2">
        <f t="shared" si="888"/>
        <v>102449.65</v>
      </c>
      <c r="AW53" s="2">
        <f t="shared" si="888"/>
        <v>102449.65</v>
      </c>
      <c r="AX53" s="2">
        <f t="shared" si="888"/>
        <v>102449.65</v>
      </c>
      <c r="AY53" s="2">
        <f t="shared" si="888"/>
        <v>102449.65</v>
      </c>
      <c r="AZ53" s="2">
        <f t="shared" si="888"/>
        <v>102449.65</v>
      </c>
      <c r="BA53" s="2">
        <f t="shared" si="888"/>
        <v>102449.65</v>
      </c>
      <c r="BB53" s="2">
        <f t="shared" si="888"/>
        <v>102449.65</v>
      </c>
      <c r="BC53" s="2">
        <f t="shared" si="888"/>
        <v>102449.65</v>
      </c>
      <c r="BE53" s="82">
        <f t="shared" si="876"/>
        <v>102449.65</v>
      </c>
      <c r="BF53" s="2">
        <f t="shared" ref="BF53:BP53" si="889">BE53+0</f>
        <v>102449.65</v>
      </c>
      <c r="BG53" s="2">
        <f t="shared" si="889"/>
        <v>102449.65</v>
      </c>
      <c r="BH53" s="2">
        <f t="shared" si="889"/>
        <v>102449.65</v>
      </c>
      <c r="BI53" s="2">
        <f t="shared" si="889"/>
        <v>102449.65</v>
      </c>
      <c r="BJ53" s="2">
        <f t="shared" si="889"/>
        <v>102449.65</v>
      </c>
      <c r="BK53" s="2">
        <f t="shared" si="889"/>
        <v>102449.65</v>
      </c>
      <c r="BL53" s="2">
        <f t="shared" si="889"/>
        <v>102449.65</v>
      </c>
      <c r="BM53" s="2">
        <f t="shared" si="889"/>
        <v>102449.65</v>
      </c>
      <c r="BN53" s="2">
        <f t="shared" si="889"/>
        <v>102449.65</v>
      </c>
      <c r="BO53" s="2">
        <f t="shared" si="889"/>
        <v>102449.65</v>
      </c>
      <c r="BP53" s="2">
        <f t="shared" si="889"/>
        <v>102449.65</v>
      </c>
      <c r="BR53" s="82">
        <f t="shared" si="878"/>
        <v>102449.65</v>
      </c>
      <c r="BS53" s="2">
        <f t="shared" ref="BS53:CC53" si="890">BR53+0</f>
        <v>102449.65</v>
      </c>
      <c r="BT53" s="2">
        <f t="shared" si="890"/>
        <v>102449.65</v>
      </c>
      <c r="BU53" s="2">
        <f t="shared" si="890"/>
        <v>102449.65</v>
      </c>
      <c r="BV53" s="2">
        <f t="shared" si="890"/>
        <v>102449.65</v>
      </c>
      <c r="BW53" s="2">
        <f t="shared" si="890"/>
        <v>102449.65</v>
      </c>
      <c r="BX53" s="2">
        <f t="shared" si="890"/>
        <v>102449.65</v>
      </c>
      <c r="BY53" s="2">
        <f t="shared" si="890"/>
        <v>102449.65</v>
      </c>
      <c r="BZ53" s="2">
        <f t="shared" si="890"/>
        <v>102449.65</v>
      </c>
      <c r="CA53" s="2">
        <f t="shared" si="890"/>
        <v>102449.65</v>
      </c>
      <c r="CB53" s="2">
        <f t="shared" si="890"/>
        <v>102449.65</v>
      </c>
      <c r="CC53" s="2">
        <f t="shared" si="890"/>
        <v>102449.65</v>
      </c>
      <c r="CE53" s="82">
        <f t="shared" si="880"/>
        <v>102449.65</v>
      </c>
      <c r="CF53" s="2">
        <f t="shared" ref="CF53:CP53" si="891">CE53+0</f>
        <v>102449.65</v>
      </c>
      <c r="CG53" s="2">
        <f t="shared" si="891"/>
        <v>102449.65</v>
      </c>
      <c r="CH53" s="2">
        <f t="shared" si="891"/>
        <v>102449.65</v>
      </c>
      <c r="CI53" s="2">
        <f t="shared" si="891"/>
        <v>102449.65</v>
      </c>
      <c r="CJ53" s="2">
        <f t="shared" si="891"/>
        <v>102449.65</v>
      </c>
      <c r="CK53" s="2">
        <f t="shared" si="891"/>
        <v>102449.65</v>
      </c>
      <c r="CL53" s="2">
        <f t="shared" si="891"/>
        <v>102449.65</v>
      </c>
      <c r="CM53" s="2">
        <f t="shared" si="891"/>
        <v>102449.65</v>
      </c>
      <c r="CN53" s="2">
        <f t="shared" si="891"/>
        <v>102449.65</v>
      </c>
      <c r="CO53" s="2">
        <f t="shared" si="891"/>
        <v>102449.65</v>
      </c>
      <c r="CP53" s="2">
        <f t="shared" si="891"/>
        <v>102449.65</v>
      </c>
      <c r="CR53" s="82">
        <f t="shared" si="882"/>
        <v>102449.65</v>
      </c>
      <c r="CS53" s="2">
        <f t="shared" ref="CS53:DC53" si="892">CR53+0</f>
        <v>102449.65</v>
      </c>
      <c r="CT53" s="2">
        <f t="shared" si="892"/>
        <v>102449.65</v>
      </c>
      <c r="CU53" s="2">
        <f t="shared" si="892"/>
        <v>102449.65</v>
      </c>
      <c r="CV53" s="2">
        <f t="shared" si="892"/>
        <v>102449.65</v>
      </c>
      <c r="CW53" s="2">
        <f t="shared" si="892"/>
        <v>102449.65</v>
      </c>
      <c r="CX53" s="2">
        <f t="shared" si="892"/>
        <v>102449.65</v>
      </c>
      <c r="CY53" s="2">
        <f t="shared" si="892"/>
        <v>102449.65</v>
      </c>
      <c r="CZ53" s="2">
        <f t="shared" si="892"/>
        <v>102449.65</v>
      </c>
      <c r="DA53" s="2">
        <f t="shared" si="892"/>
        <v>102449.65</v>
      </c>
      <c r="DB53" s="2">
        <f t="shared" si="892"/>
        <v>102449.65</v>
      </c>
      <c r="DC53" s="2">
        <f t="shared" si="892"/>
        <v>102449.65</v>
      </c>
      <c r="DE53" s="82">
        <f t="shared" si="884"/>
        <v>102449.65</v>
      </c>
      <c r="DF53" s="2">
        <f t="shared" ref="DF53:DP53" si="893">DE53+0</f>
        <v>102449.65</v>
      </c>
      <c r="DG53" s="2">
        <f t="shared" si="893"/>
        <v>102449.65</v>
      </c>
      <c r="DH53" s="2">
        <f t="shared" si="893"/>
        <v>102449.65</v>
      </c>
      <c r="DI53" s="2">
        <f t="shared" si="893"/>
        <v>102449.65</v>
      </c>
      <c r="DJ53" s="2">
        <f t="shared" si="893"/>
        <v>102449.65</v>
      </c>
      <c r="DK53" s="2">
        <f t="shared" si="893"/>
        <v>102449.65</v>
      </c>
      <c r="DL53" s="2">
        <f t="shared" si="893"/>
        <v>102449.65</v>
      </c>
      <c r="DM53" s="2">
        <f t="shared" si="893"/>
        <v>102449.65</v>
      </c>
      <c r="DN53" s="2">
        <f t="shared" si="893"/>
        <v>102449.65</v>
      </c>
      <c r="DO53" s="2">
        <f t="shared" si="893"/>
        <v>102449.65</v>
      </c>
      <c r="DP53" s="2">
        <f t="shared" si="893"/>
        <v>102449.65</v>
      </c>
      <c r="DR53" s="82">
        <f t="shared" si="886"/>
        <v>102449.65</v>
      </c>
      <c r="DS53" s="2">
        <f t="shared" ref="DS53:EC53" si="894">DR53+0</f>
        <v>102449.65</v>
      </c>
      <c r="DT53" s="2">
        <f t="shared" si="894"/>
        <v>102449.65</v>
      </c>
      <c r="DU53" s="2">
        <f t="shared" si="894"/>
        <v>102449.65</v>
      </c>
      <c r="DV53" s="2">
        <f t="shared" si="894"/>
        <v>102449.65</v>
      </c>
      <c r="DW53" s="2">
        <f t="shared" si="894"/>
        <v>102449.65</v>
      </c>
      <c r="DX53" s="2">
        <f t="shared" si="894"/>
        <v>102449.65</v>
      </c>
      <c r="DY53" s="2">
        <f t="shared" si="894"/>
        <v>102449.65</v>
      </c>
      <c r="DZ53" s="2">
        <f t="shared" si="894"/>
        <v>102449.65</v>
      </c>
      <c r="EA53" s="2">
        <f t="shared" si="894"/>
        <v>102449.65</v>
      </c>
      <c r="EB53" s="2">
        <f t="shared" si="894"/>
        <v>102449.65</v>
      </c>
      <c r="EC53" s="2">
        <f t="shared" si="894"/>
        <v>102449.65</v>
      </c>
    </row>
    <row r="54" spans="1:135" x14ac:dyDescent="0.2">
      <c r="A54" s="126" t="s">
        <v>651</v>
      </c>
      <c r="B54" s="310">
        <v>368</v>
      </c>
      <c r="D54" s="311">
        <v>943448.57</v>
      </c>
      <c r="E54" s="312">
        <v>943448.57</v>
      </c>
      <c r="F54" s="312">
        <v>943448.57</v>
      </c>
      <c r="G54" s="312">
        <v>943448.57</v>
      </c>
      <c r="H54" s="312">
        <v>943448.57</v>
      </c>
      <c r="I54" s="312">
        <v>943448.57</v>
      </c>
      <c r="J54" s="312">
        <v>943448.57</v>
      </c>
      <c r="K54" s="312">
        <v>943448.57</v>
      </c>
      <c r="L54" s="312">
        <v>943448.57</v>
      </c>
      <c r="M54" s="312">
        <v>943448.57</v>
      </c>
      <c r="N54" s="312">
        <v>943448.57</v>
      </c>
      <c r="O54" s="312">
        <v>943448.57</v>
      </c>
      <c r="P54" s="312">
        <v>943448.57</v>
      </c>
      <c r="R54" s="82">
        <v>943448.57</v>
      </c>
      <c r="S54" s="2">
        <v>943448.57</v>
      </c>
      <c r="T54" s="2">
        <v>943448.57</v>
      </c>
      <c r="U54" s="2">
        <v>943448.57</v>
      </c>
      <c r="V54" s="2">
        <v>943448.57</v>
      </c>
      <c r="W54" s="2">
        <v>943448.57</v>
      </c>
      <c r="X54" s="2">
        <v>943448.57</v>
      </c>
      <c r="Y54" s="2">
        <v>943448.57</v>
      </c>
      <c r="Z54" s="2">
        <v>943448.57</v>
      </c>
      <c r="AA54" s="2">
        <v>943448.57</v>
      </c>
      <c r="AB54" s="2">
        <v>943448.57</v>
      </c>
      <c r="AC54" s="2">
        <v>943448.57</v>
      </c>
      <c r="AE54" s="82">
        <f t="shared" si="872"/>
        <v>943448.57</v>
      </c>
      <c r="AF54" s="2">
        <f t="shared" si="873"/>
        <v>943448.57</v>
      </c>
      <c r="AG54" s="2">
        <f t="shared" si="873"/>
        <v>943448.57</v>
      </c>
      <c r="AH54" s="2">
        <f t="shared" si="873"/>
        <v>943448.57</v>
      </c>
      <c r="AI54" s="2">
        <f t="shared" si="873"/>
        <v>943448.57</v>
      </c>
      <c r="AJ54" s="2">
        <f t="shared" si="873"/>
        <v>943448.57</v>
      </c>
      <c r="AK54" s="2">
        <f t="shared" si="873"/>
        <v>943448.57</v>
      </c>
      <c r="AL54" s="2">
        <f t="shared" si="873"/>
        <v>943448.57</v>
      </c>
      <c r="AM54" s="2">
        <f t="shared" si="873"/>
        <v>943448.57</v>
      </c>
      <c r="AN54" s="2">
        <f t="shared" si="873"/>
        <v>943448.57</v>
      </c>
      <c r="AO54" s="2">
        <f t="shared" si="873"/>
        <v>943448.57</v>
      </c>
      <c r="AP54" s="2">
        <f t="shared" si="873"/>
        <v>943448.57</v>
      </c>
      <c r="AR54" s="82">
        <f t="shared" si="874"/>
        <v>943448.57</v>
      </c>
      <c r="AS54" s="2">
        <f t="shared" ref="AS54:BC54" si="895">AR54+0</f>
        <v>943448.57</v>
      </c>
      <c r="AT54" s="2">
        <f t="shared" si="895"/>
        <v>943448.57</v>
      </c>
      <c r="AU54" s="2">
        <f t="shared" si="895"/>
        <v>943448.57</v>
      </c>
      <c r="AV54" s="2">
        <f t="shared" si="895"/>
        <v>943448.57</v>
      </c>
      <c r="AW54" s="2">
        <f t="shared" si="895"/>
        <v>943448.57</v>
      </c>
      <c r="AX54" s="2">
        <f t="shared" si="895"/>
        <v>943448.57</v>
      </c>
      <c r="AY54" s="2">
        <f t="shared" si="895"/>
        <v>943448.57</v>
      </c>
      <c r="AZ54" s="2">
        <f t="shared" si="895"/>
        <v>943448.57</v>
      </c>
      <c r="BA54" s="2">
        <f t="shared" si="895"/>
        <v>943448.57</v>
      </c>
      <c r="BB54" s="2">
        <f t="shared" si="895"/>
        <v>943448.57</v>
      </c>
      <c r="BC54" s="2">
        <f t="shared" si="895"/>
        <v>943448.57</v>
      </c>
      <c r="BE54" s="82">
        <f t="shared" si="876"/>
        <v>943448.57</v>
      </c>
      <c r="BF54" s="2">
        <f t="shared" ref="BF54:BP54" si="896">BE54+0</f>
        <v>943448.57</v>
      </c>
      <c r="BG54" s="2">
        <f t="shared" si="896"/>
        <v>943448.57</v>
      </c>
      <c r="BH54" s="2">
        <f t="shared" si="896"/>
        <v>943448.57</v>
      </c>
      <c r="BI54" s="2">
        <f t="shared" si="896"/>
        <v>943448.57</v>
      </c>
      <c r="BJ54" s="2">
        <f t="shared" si="896"/>
        <v>943448.57</v>
      </c>
      <c r="BK54" s="2">
        <f t="shared" si="896"/>
        <v>943448.57</v>
      </c>
      <c r="BL54" s="2">
        <f t="shared" si="896"/>
        <v>943448.57</v>
      </c>
      <c r="BM54" s="2">
        <f t="shared" si="896"/>
        <v>943448.57</v>
      </c>
      <c r="BN54" s="2">
        <f t="shared" si="896"/>
        <v>943448.57</v>
      </c>
      <c r="BO54" s="2">
        <f t="shared" si="896"/>
        <v>943448.57</v>
      </c>
      <c r="BP54" s="2">
        <f t="shared" si="896"/>
        <v>943448.57</v>
      </c>
      <c r="BR54" s="82">
        <f t="shared" si="878"/>
        <v>943448.57</v>
      </c>
      <c r="BS54" s="2">
        <f t="shared" ref="BS54:CC54" si="897">BR54+0</f>
        <v>943448.57</v>
      </c>
      <c r="BT54" s="2">
        <f t="shared" si="897"/>
        <v>943448.57</v>
      </c>
      <c r="BU54" s="2">
        <f t="shared" si="897"/>
        <v>943448.57</v>
      </c>
      <c r="BV54" s="2">
        <f t="shared" si="897"/>
        <v>943448.57</v>
      </c>
      <c r="BW54" s="2">
        <f t="shared" si="897"/>
        <v>943448.57</v>
      </c>
      <c r="BX54" s="2">
        <f t="shared" si="897"/>
        <v>943448.57</v>
      </c>
      <c r="BY54" s="2">
        <f t="shared" si="897"/>
        <v>943448.57</v>
      </c>
      <c r="BZ54" s="2">
        <f t="shared" si="897"/>
        <v>943448.57</v>
      </c>
      <c r="CA54" s="2">
        <f t="shared" si="897"/>
        <v>943448.57</v>
      </c>
      <c r="CB54" s="2">
        <f t="shared" si="897"/>
        <v>943448.57</v>
      </c>
      <c r="CC54" s="2">
        <f t="shared" si="897"/>
        <v>943448.57</v>
      </c>
      <c r="CE54" s="82">
        <f t="shared" si="880"/>
        <v>943448.57</v>
      </c>
      <c r="CF54" s="2">
        <f t="shared" ref="CF54:CP54" si="898">CE54+0</f>
        <v>943448.57</v>
      </c>
      <c r="CG54" s="2">
        <f t="shared" si="898"/>
        <v>943448.57</v>
      </c>
      <c r="CH54" s="2">
        <f t="shared" si="898"/>
        <v>943448.57</v>
      </c>
      <c r="CI54" s="2">
        <f t="shared" si="898"/>
        <v>943448.57</v>
      </c>
      <c r="CJ54" s="2">
        <f t="shared" si="898"/>
        <v>943448.57</v>
      </c>
      <c r="CK54" s="2">
        <f t="shared" si="898"/>
        <v>943448.57</v>
      </c>
      <c r="CL54" s="2">
        <f t="shared" si="898"/>
        <v>943448.57</v>
      </c>
      <c r="CM54" s="2">
        <f t="shared" si="898"/>
        <v>943448.57</v>
      </c>
      <c r="CN54" s="2">
        <f t="shared" si="898"/>
        <v>943448.57</v>
      </c>
      <c r="CO54" s="2">
        <f t="shared" si="898"/>
        <v>943448.57</v>
      </c>
      <c r="CP54" s="2">
        <f t="shared" si="898"/>
        <v>943448.57</v>
      </c>
      <c r="CR54" s="82">
        <f t="shared" si="882"/>
        <v>943448.57</v>
      </c>
      <c r="CS54" s="2">
        <f t="shared" ref="CS54:DC54" si="899">CR54+0</f>
        <v>943448.57</v>
      </c>
      <c r="CT54" s="2">
        <f t="shared" si="899"/>
        <v>943448.57</v>
      </c>
      <c r="CU54" s="2">
        <f t="shared" si="899"/>
        <v>943448.57</v>
      </c>
      <c r="CV54" s="2">
        <f t="shared" si="899"/>
        <v>943448.57</v>
      </c>
      <c r="CW54" s="2">
        <f t="shared" si="899"/>
        <v>943448.57</v>
      </c>
      <c r="CX54" s="2">
        <f t="shared" si="899"/>
        <v>943448.57</v>
      </c>
      <c r="CY54" s="2">
        <f t="shared" si="899"/>
        <v>943448.57</v>
      </c>
      <c r="CZ54" s="2">
        <f t="shared" si="899"/>
        <v>943448.57</v>
      </c>
      <c r="DA54" s="2">
        <f t="shared" si="899"/>
        <v>943448.57</v>
      </c>
      <c r="DB54" s="2">
        <f t="shared" si="899"/>
        <v>943448.57</v>
      </c>
      <c r="DC54" s="2">
        <f t="shared" si="899"/>
        <v>943448.57</v>
      </c>
      <c r="DE54" s="82">
        <f t="shared" si="884"/>
        <v>943448.57</v>
      </c>
      <c r="DF54" s="2">
        <f t="shared" ref="DF54:DP54" si="900">DE54+0</f>
        <v>943448.57</v>
      </c>
      <c r="DG54" s="2">
        <f t="shared" si="900"/>
        <v>943448.57</v>
      </c>
      <c r="DH54" s="2">
        <f t="shared" si="900"/>
        <v>943448.57</v>
      </c>
      <c r="DI54" s="2">
        <f t="shared" si="900"/>
        <v>943448.57</v>
      </c>
      <c r="DJ54" s="2">
        <f t="shared" si="900"/>
        <v>943448.57</v>
      </c>
      <c r="DK54" s="2">
        <f t="shared" si="900"/>
        <v>943448.57</v>
      </c>
      <c r="DL54" s="2">
        <f t="shared" si="900"/>
        <v>943448.57</v>
      </c>
      <c r="DM54" s="2">
        <f t="shared" si="900"/>
        <v>943448.57</v>
      </c>
      <c r="DN54" s="2">
        <f t="shared" si="900"/>
        <v>943448.57</v>
      </c>
      <c r="DO54" s="2">
        <f t="shared" si="900"/>
        <v>943448.57</v>
      </c>
      <c r="DP54" s="2">
        <f t="shared" si="900"/>
        <v>943448.57</v>
      </c>
      <c r="DR54" s="82">
        <f t="shared" si="886"/>
        <v>943448.57</v>
      </c>
      <c r="DS54" s="2">
        <f t="shared" ref="DS54:EC54" si="901">DR54+0</f>
        <v>943448.57</v>
      </c>
      <c r="DT54" s="2">
        <f t="shared" si="901"/>
        <v>943448.57</v>
      </c>
      <c r="DU54" s="2">
        <f t="shared" si="901"/>
        <v>943448.57</v>
      </c>
      <c r="DV54" s="2">
        <f t="shared" si="901"/>
        <v>943448.57</v>
      </c>
      <c r="DW54" s="2">
        <f t="shared" si="901"/>
        <v>943448.57</v>
      </c>
      <c r="DX54" s="2">
        <f t="shared" si="901"/>
        <v>943448.57</v>
      </c>
      <c r="DY54" s="2">
        <f t="shared" si="901"/>
        <v>943448.57</v>
      </c>
      <c r="DZ54" s="2">
        <f t="shared" si="901"/>
        <v>943448.57</v>
      </c>
      <c r="EA54" s="2">
        <f t="shared" si="901"/>
        <v>943448.57</v>
      </c>
      <c r="EB54" s="2">
        <f t="shared" si="901"/>
        <v>943448.57</v>
      </c>
      <c r="EC54" s="2">
        <f t="shared" si="901"/>
        <v>943448.57</v>
      </c>
    </row>
    <row r="55" spans="1:135" x14ac:dyDescent="0.2">
      <c r="A55" s="126" t="s">
        <v>651</v>
      </c>
      <c r="B55" s="310">
        <v>369</v>
      </c>
      <c r="D55" s="311">
        <v>32000.519999999997</v>
      </c>
      <c r="E55" s="312">
        <v>32000.519999999997</v>
      </c>
      <c r="F55" s="312">
        <v>32000.519999999997</v>
      </c>
      <c r="G55" s="312">
        <v>32000.519999999997</v>
      </c>
      <c r="H55" s="312">
        <v>32000.519999999997</v>
      </c>
      <c r="I55" s="312">
        <v>32000.519999999997</v>
      </c>
      <c r="J55" s="312">
        <v>32000.519999999997</v>
      </c>
      <c r="K55" s="312">
        <v>32000.519999999997</v>
      </c>
      <c r="L55" s="312">
        <v>32000.519999999997</v>
      </c>
      <c r="M55" s="312">
        <v>32000.519999999997</v>
      </c>
      <c r="N55" s="312">
        <v>32000.519999999997</v>
      </c>
      <c r="O55" s="312">
        <v>32000.519999999997</v>
      </c>
      <c r="P55" s="312">
        <v>32000.519999999997</v>
      </c>
      <c r="R55" s="82">
        <v>32000.519999999997</v>
      </c>
      <c r="S55" s="2">
        <v>32000.519999999997</v>
      </c>
      <c r="T55" s="2">
        <v>32000.519999999997</v>
      </c>
      <c r="U55" s="2">
        <v>32000.519999999997</v>
      </c>
      <c r="V55" s="2">
        <v>32000.519999999997</v>
      </c>
      <c r="W55" s="2">
        <v>32000.519999999997</v>
      </c>
      <c r="X55" s="2">
        <v>32000.519999999997</v>
      </c>
      <c r="Y55" s="2">
        <v>32000.519999999997</v>
      </c>
      <c r="Z55" s="2">
        <v>32000.519999999997</v>
      </c>
      <c r="AA55" s="2">
        <v>32000.519999999997</v>
      </c>
      <c r="AB55" s="2">
        <v>32000.519999999997</v>
      </c>
      <c r="AC55" s="2">
        <v>32000.519999999997</v>
      </c>
      <c r="AE55" s="82">
        <f t="shared" si="872"/>
        <v>32000.519999999997</v>
      </c>
      <c r="AF55" s="2">
        <f t="shared" si="873"/>
        <v>32000.519999999997</v>
      </c>
      <c r="AG55" s="2">
        <f t="shared" si="873"/>
        <v>32000.519999999997</v>
      </c>
      <c r="AH55" s="2">
        <f t="shared" si="873"/>
        <v>32000.519999999997</v>
      </c>
      <c r="AI55" s="2">
        <f t="shared" si="873"/>
        <v>32000.519999999997</v>
      </c>
      <c r="AJ55" s="2">
        <f t="shared" si="873"/>
        <v>32000.519999999997</v>
      </c>
      <c r="AK55" s="2">
        <f t="shared" si="873"/>
        <v>32000.519999999997</v>
      </c>
      <c r="AL55" s="2">
        <f t="shared" si="873"/>
        <v>32000.519999999997</v>
      </c>
      <c r="AM55" s="2">
        <f t="shared" si="873"/>
        <v>32000.519999999997</v>
      </c>
      <c r="AN55" s="2">
        <f t="shared" si="873"/>
        <v>32000.519999999997</v>
      </c>
      <c r="AO55" s="2">
        <f t="shared" si="873"/>
        <v>32000.519999999997</v>
      </c>
      <c r="AP55" s="2">
        <f t="shared" si="873"/>
        <v>32000.519999999997</v>
      </c>
      <c r="AR55" s="82">
        <f t="shared" si="874"/>
        <v>32000.519999999997</v>
      </c>
      <c r="AS55" s="2">
        <f t="shared" ref="AS55:BC55" si="902">AR55+0</f>
        <v>32000.519999999997</v>
      </c>
      <c r="AT55" s="2">
        <f t="shared" si="902"/>
        <v>32000.519999999997</v>
      </c>
      <c r="AU55" s="2">
        <f t="shared" si="902"/>
        <v>32000.519999999997</v>
      </c>
      <c r="AV55" s="2">
        <f t="shared" si="902"/>
        <v>32000.519999999997</v>
      </c>
      <c r="AW55" s="2">
        <f t="shared" si="902"/>
        <v>32000.519999999997</v>
      </c>
      <c r="AX55" s="2">
        <f t="shared" si="902"/>
        <v>32000.519999999997</v>
      </c>
      <c r="AY55" s="2">
        <f t="shared" si="902"/>
        <v>32000.519999999997</v>
      </c>
      <c r="AZ55" s="2">
        <f t="shared" si="902"/>
        <v>32000.519999999997</v>
      </c>
      <c r="BA55" s="2">
        <f t="shared" si="902"/>
        <v>32000.519999999997</v>
      </c>
      <c r="BB55" s="2">
        <f t="shared" si="902"/>
        <v>32000.519999999997</v>
      </c>
      <c r="BC55" s="2">
        <f t="shared" si="902"/>
        <v>32000.519999999997</v>
      </c>
      <c r="BE55" s="82">
        <f t="shared" si="876"/>
        <v>32000.519999999997</v>
      </c>
      <c r="BF55" s="2">
        <f t="shared" ref="BF55:BP55" si="903">BE55+0</f>
        <v>32000.519999999997</v>
      </c>
      <c r="BG55" s="2">
        <f t="shared" si="903"/>
        <v>32000.519999999997</v>
      </c>
      <c r="BH55" s="2">
        <f t="shared" si="903"/>
        <v>32000.519999999997</v>
      </c>
      <c r="BI55" s="2">
        <f t="shared" si="903"/>
        <v>32000.519999999997</v>
      </c>
      <c r="BJ55" s="2">
        <f t="shared" si="903"/>
        <v>32000.519999999997</v>
      </c>
      <c r="BK55" s="2">
        <f t="shared" si="903"/>
        <v>32000.519999999997</v>
      </c>
      <c r="BL55" s="2">
        <f t="shared" si="903"/>
        <v>32000.519999999997</v>
      </c>
      <c r="BM55" s="2">
        <f t="shared" si="903"/>
        <v>32000.519999999997</v>
      </c>
      <c r="BN55" s="2">
        <f t="shared" si="903"/>
        <v>32000.519999999997</v>
      </c>
      <c r="BO55" s="2">
        <f t="shared" si="903"/>
        <v>32000.519999999997</v>
      </c>
      <c r="BP55" s="2">
        <f t="shared" si="903"/>
        <v>32000.519999999997</v>
      </c>
      <c r="BR55" s="82">
        <f t="shared" si="878"/>
        <v>32000.519999999997</v>
      </c>
      <c r="BS55" s="2">
        <f t="shared" ref="BS55:CC55" si="904">BR55+0</f>
        <v>32000.519999999997</v>
      </c>
      <c r="BT55" s="2">
        <f t="shared" si="904"/>
        <v>32000.519999999997</v>
      </c>
      <c r="BU55" s="2">
        <f t="shared" si="904"/>
        <v>32000.519999999997</v>
      </c>
      <c r="BV55" s="2">
        <f t="shared" si="904"/>
        <v>32000.519999999997</v>
      </c>
      <c r="BW55" s="2">
        <f t="shared" si="904"/>
        <v>32000.519999999997</v>
      </c>
      <c r="BX55" s="2">
        <f t="shared" si="904"/>
        <v>32000.519999999997</v>
      </c>
      <c r="BY55" s="2">
        <f t="shared" si="904"/>
        <v>32000.519999999997</v>
      </c>
      <c r="BZ55" s="2">
        <f t="shared" si="904"/>
        <v>32000.519999999997</v>
      </c>
      <c r="CA55" s="2">
        <f t="shared" si="904"/>
        <v>32000.519999999997</v>
      </c>
      <c r="CB55" s="2">
        <f t="shared" si="904"/>
        <v>32000.519999999997</v>
      </c>
      <c r="CC55" s="2">
        <f t="shared" si="904"/>
        <v>32000.519999999997</v>
      </c>
      <c r="CE55" s="82">
        <f t="shared" si="880"/>
        <v>32000.519999999997</v>
      </c>
      <c r="CF55" s="2">
        <f t="shared" ref="CF55:CP55" si="905">CE55+0</f>
        <v>32000.519999999997</v>
      </c>
      <c r="CG55" s="2">
        <f t="shared" si="905"/>
        <v>32000.519999999997</v>
      </c>
      <c r="CH55" s="2">
        <f t="shared" si="905"/>
        <v>32000.519999999997</v>
      </c>
      <c r="CI55" s="2">
        <f t="shared" si="905"/>
        <v>32000.519999999997</v>
      </c>
      <c r="CJ55" s="2">
        <f t="shared" si="905"/>
        <v>32000.519999999997</v>
      </c>
      <c r="CK55" s="2">
        <f t="shared" si="905"/>
        <v>32000.519999999997</v>
      </c>
      <c r="CL55" s="2">
        <f t="shared" si="905"/>
        <v>32000.519999999997</v>
      </c>
      <c r="CM55" s="2">
        <f t="shared" si="905"/>
        <v>32000.519999999997</v>
      </c>
      <c r="CN55" s="2">
        <f t="shared" si="905"/>
        <v>32000.519999999997</v>
      </c>
      <c r="CO55" s="2">
        <f t="shared" si="905"/>
        <v>32000.519999999997</v>
      </c>
      <c r="CP55" s="2">
        <f t="shared" si="905"/>
        <v>32000.519999999997</v>
      </c>
      <c r="CR55" s="82">
        <f t="shared" si="882"/>
        <v>32000.519999999997</v>
      </c>
      <c r="CS55" s="2">
        <f t="shared" ref="CS55:DC55" si="906">CR55+0</f>
        <v>32000.519999999997</v>
      </c>
      <c r="CT55" s="2">
        <f t="shared" si="906"/>
        <v>32000.519999999997</v>
      </c>
      <c r="CU55" s="2">
        <f t="shared" si="906"/>
        <v>32000.519999999997</v>
      </c>
      <c r="CV55" s="2">
        <f t="shared" si="906"/>
        <v>32000.519999999997</v>
      </c>
      <c r="CW55" s="2">
        <f t="shared" si="906"/>
        <v>32000.519999999997</v>
      </c>
      <c r="CX55" s="2">
        <f t="shared" si="906"/>
        <v>32000.519999999997</v>
      </c>
      <c r="CY55" s="2">
        <f t="shared" si="906"/>
        <v>32000.519999999997</v>
      </c>
      <c r="CZ55" s="2">
        <f t="shared" si="906"/>
        <v>32000.519999999997</v>
      </c>
      <c r="DA55" s="2">
        <f t="shared" si="906"/>
        <v>32000.519999999997</v>
      </c>
      <c r="DB55" s="2">
        <f t="shared" si="906"/>
        <v>32000.519999999997</v>
      </c>
      <c r="DC55" s="2">
        <f t="shared" si="906"/>
        <v>32000.519999999997</v>
      </c>
      <c r="DE55" s="82">
        <f t="shared" si="884"/>
        <v>32000.519999999997</v>
      </c>
      <c r="DF55" s="2">
        <f t="shared" ref="DF55:DP55" si="907">DE55+0</f>
        <v>32000.519999999997</v>
      </c>
      <c r="DG55" s="2">
        <f t="shared" si="907"/>
        <v>32000.519999999997</v>
      </c>
      <c r="DH55" s="2">
        <f t="shared" si="907"/>
        <v>32000.519999999997</v>
      </c>
      <c r="DI55" s="2">
        <f t="shared" si="907"/>
        <v>32000.519999999997</v>
      </c>
      <c r="DJ55" s="2">
        <f t="shared" si="907"/>
        <v>32000.519999999997</v>
      </c>
      <c r="DK55" s="2">
        <f t="shared" si="907"/>
        <v>32000.519999999997</v>
      </c>
      <c r="DL55" s="2">
        <f t="shared" si="907"/>
        <v>32000.519999999997</v>
      </c>
      <c r="DM55" s="2">
        <f t="shared" si="907"/>
        <v>32000.519999999997</v>
      </c>
      <c r="DN55" s="2">
        <f t="shared" si="907"/>
        <v>32000.519999999997</v>
      </c>
      <c r="DO55" s="2">
        <f t="shared" si="907"/>
        <v>32000.519999999997</v>
      </c>
      <c r="DP55" s="2">
        <f t="shared" si="907"/>
        <v>32000.519999999997</v>
      </c>
      <c r="DR55" s="82">
        <f t="shared" si="886"/>
        <v>32000.519999999997</v>
      </c>
      <c r="DS55" s="2">
        <f t="shared" ref="DS55:EC55" si="908">DR55+0</f>
        <v>32000.519999999997</v>
      </c>
      <c r="DT55" s="2">
        <f t="shared" si="908"/>
        <v>32000.519999999997</v>
      </c>
      <c r="DU55" s="2">
        <f t="shared" si="908"/>
        <v>32000.519999999997</v>
      </c>
      <c r="DV55" s="2">
        <f t="shared" si="908"/>
        <v>32000.519999999997</v>
      </c>
      <c r="DW55" s="2">
        <f t="shared" si="908"/>
        <v>32000.519999999997</v>
      </c>
      <c r="DX55" s="2">
        <f t="shared" si="908"/>
        <v>32000.519999999997</v>
      </c>
      <c r="DY55" s="2">
        <f t="shared" si="908"/>
        <v>32000.519999999997</v>
      </c>
      <c r="DZ55" s="2">
        <f t="shared" si="908"/>
        <v>32000.519999999997</v>
      </c>
      <c r="EA55" s="2">
        <f t="shared" si="908"/>
        <v>32000.519999999997</v>
      </c>
      <c r="EB55" s="2">
        <f t="shared" si="908"/>
        <v>32000.519999999997</v>
      </c>
      <c r="EC55" s="2">
        <f t="shared" si="908"/>
        <v>32000.519999999997</v>
      </c>
    </row>
    <row r="56" spans="1:135" x14ac:dyDescent="0.2">
      <c r="A56" s="126" t="s">
        <v>651</v>
      </c>
      <c r="B56" s="310">
        <v>369.02</v>
      </c>
      <c r="D56" s="311">
        <v>304.14</v>
      </c>
      <c r="E56" s="312">
        <v>304.14</v>
      </c>
      <c r="F56" s="312">
        <v>304.14</v>
      </c>
      <c r="G56" s="312">
        <v>304.14</v>
      </c>
      <c r="H56" s="312">
        <v>304.14</v>
      </c>
      <c r="I56" s="312">
        <v>304.14</v>
      </c>
      <c r="J56" s="312">
        <v>304.14</v>
      </c>
      <c r="K56" s="312">
        <v>304.14</v>
      </c>
      <c r="L56" s="312">
        <v>304.14</v>
      </c>
      <c r="M56" s="312">
        <v>304.14</v>
      </c>
      <c r="N56" s="312">
        <v>304.14</v>
      </c>
      <c r="O56" s="312">
        <v>304.14</v>
      </c>
      <c r="P56" s="312">
        <v>304.14</v>
      </c>
      <c r="R56" s="82">
        <v>304.14</v>
      </c>
      <c r="S56" s="2">
        <v>304.14</v>
      </c>
      <c r="T56" s="2">
        <v>304.14</v>
      </c>
      <c r="U56" s="2">
        <v>304.14</v>
      </c>
      <c r="V56" s="2">
        <v>304.14</v>
      </c>
      <c r="W56" s="2">
        <v>304.14</v>
      </c>
      <c r="X56" s="2">
        <v>304.14</v>
      </c>
      <c r="Y56" s="2">
        <v>304.14</v>
      </c>
      <c r="Z56" s="2">
        <v>304.14</v>
      </c>
      <c r="AA56" s="2">
        <v>304.14</v>
      </c>
      <c r="AB56" s="2">
        <v>304.14</v>
      </c>
      <c r="AC56" s="2">
        <v>304.14</v>
      </c>
      <c r="AE56" s="82">
        <f t="shared" si="872"/>
        <v>304.14</v>
      </c>
      <c r="AF56" s="2">
        <f t="shared" si="873"/>
        <v>304.14</v>
      </c>
      <c r="AG56" s="2">
        <f t="shared" si="873"/>
        <v>304.14</v>
      </c>
      <c r="AH56" s="2">
        <f t="shared" si="873"/>
        <v>304.14</v>
      </c>
      <c r="AI56" s="2">
        <f t="shared" si="873"/>
        <v>304.14</v>
      </c>
      <c r="AJ56" s="2">
        <f t="shared" si="873"/>
        <v>304.14</v>
      </c>
      <c r="AK56" s="2">
        <f t="shared" si="873"/>
        <v>304.14</v>
      </c>
      <c r="AL56" s="2">
        <f t="shared" si="873"/>
        <v>304.14</v>
      </c>
      <c r="AM56" s="2">
        <f t="shared" si="873"/>
        <v>304.14</v>
      </c>
      <c r="AN56" s="2">
        <f t="shared" si="873"/>
        <v>304.14</v>
      </c>
      <c r="AO56" s="2">
        <f t="shared" si="873"/>
        <v>304.14</v>
      </c>
      <c r="AP56" s="2">
        <f t="shared" si="873"/>
        <v>304.14</v>
      </c>
      <c r="AR56" s="82">
        <f t="shared" si="874"/>
        <v>304.14</v>
      </c>
      <c r="AS56" s="2">
        <f t="shared" ref="AS56:BC56" si="909">AR56+0</f>
        <v>304.14</v>
      </c>
      <c r="AT56" s="2">
        <f t="shared" si="909"/>
        <v>304.14</v>
      </c>
      <c r="AU56" s="2">
        <f t="shared" si="909"/>
        <v>304.14</v>
      </c>
      <c r="AV56" s="2">
        <f t="shared" si="909"/>
        <v>304.14</v>
      </c>
      <c r="AW56" s="2">
        <f t="shared" si="909"/>
        <v>304.14</v>
      </c>
      <c r="AX56" s="2">
        <f t="shared" si="909"/>
        <v>304.14</v>
      </c>
      <c r="AY56" s="2">
        <f t="shared" si="909"/>
        <v>304.14</v>
      </c>
      <c r="AZ56" s="2">
        <f t="shared" si="909"/>
        <v>304.14</v>
      </c>
      <c r="BA56" s="2">
        <f t="shared" si="909"/>
        <v>304.14</v>
      </c>
      <c r="BB56" s="2">
        <f t="shared" si="909"/>
        <v>304.14</v>
      </c>
      <c r="BC56" s="2">
        <f t="shared" si="909"/>
        <v>304.14</v>
      </c>
      <c r="BE56" s="82">
        <f t="shared" si="876"/>
        <v>304.14</v>
      </c>
      <c r="BF56" s="2">
        <f t="shared" ref="BF56:BP56" si="910">BE56+0</f>
        <v>304.14</v>
      </c>
      <c r="BG56" s="2">
        <f t="shared" si="910"/>
        <v>304.14</v>
      </c>
      <c r="BH56" s="2">
        <f t="shared" si="910"/>
        <v>304.14</v>
      </c>
      <c r="BI56" s="2">
        <f t="shared" si="910"/>
        <v>304.14</v>
      </c>
      <c r="BJ56" s="2">
        <f t="shared" si="910"/>
        <v>304.14</v>
      </c>
      <c r="BK56" s="2">
        <f t="shared" si="910"/>
        <v>304.14</v>
      </c>
      <c r="BL56" s="2">
        <f t="shared" si="910"/>
        <v>304.14</v>
      </c>
      <c r="BM56" s="2">
        <f t="shared" si="910"/>
        <v>304.14</v>
      </c>
      <c r="BN56" s="2">
        <f t="shared" si="910"/>
        <v>304.14</v>
      </c>
      <c r="BO56" s="2">
        <f t="shared" si="910"/>
        <v>304.14</v>
      </c>
      <c r="BP56" s="2">
        <f t="shared" si="910"/>
        <v>304.14</v>
      </c>
      <c r="BR56" s="82">
        <f t="shared" si="878"/>
        <v>304.14</v>
      </c>
      <c r="BS56" s="2">
        <f t="shared" ref="BS56:CC56" si="911">BR56+0</f>
        <v>304.14</v>
      </c>
      <c r="BT56" s="2">
        <f t="shared" si="911"/>
        <v>304.14</v>
      </c>
      <c r="BU56" s="2">
        <f t="shared" si="911"/>
        <v>304.14</v>
      </c>
      <c r="BV56" s="2">
        <f t="shared" si="911"/>
        <v>304.14</v>
      </c>
      <c r="BW56" s="2">
        <f t="shared" si="911"/>
        <v>304.14</v>
      </c>
      <c r="BX56" s="2">
        <f t="shared" si="911"/>
        <v>304.14</v>
      </c>
      <c r="BY56" s="2">
        <f t="shared" si="911"/>
        <v>304.14</v>
      </c>
      <c r="BZ56" s="2">
        <f t="shared" si="911"/>
        <v>304.14</v>
      </c>
      <c r="CA56" s="2">
        <f t="shared" si="911"/>
        <v>304.14</v>
      </c>
      <c r="CB56" s="2">
        <f t="shared" si="911"/>
        <v>304.14</v>
      </c>
      <c r="CC56" s="2">
        <f t="shared" si="911"/>
        <v>304.14</v>
      </c>
      <c r="CE56" s="82">
        <f t="shared" si="880"/>
        <v>304.14</v>
      </c>
      <c r="CF56" s="2">
        <f t="shared" ref="CF56:CP56" si="912">CE56+0</f>
        <v>304.14</v>
      </c>
      <c r="CG56" s="2">
        <f t="shared" si="912"/>
        <v>304.14</v>
      </c>
      <c r="CH56" s="2">
        <f t="shared" si="912"/>
        <v>304.14</v>
      </c>
      <c r="CI56" s="2">
        <f t="shared" si="912"/>
        <v>304.14</v>
      </c>
      <c r="CJ56" s="2">
        <f t="shared" si="912"/>
        <v>304.14</v>
      </c>
      <c r="CK56" s="2">
        <f t="shared" si="912"/>
        <v>304.14</v>
      </c>
      <c r="CL56" s="2">
        <f t="shared" si="912"/>
        <v>304.14</v>
      </c>
      <c r="CM56" s="2">
        <f t="shared" si="912"/>
        <v>304.14</v>
      </c>
      <c r="CN56" s="2">
        <f t="shared" si="912"/>
        <v>304.14</v>
      </c>
      <c r="CO56" s="2">
        <f t="shared" si="912"/>
        <v>304.14</v>
      </c>
      <c r="CP56" s="2">
        <f t="shared" si="912"/>
        <v>304.14</v>
      </c>
      <c r="CR56" s="82">
        <f t="shared" si="882"/>
        <v>304.14</v>
      </c>
      <c r="CS56" s="2">
        <f t="shared" ref="CS56:DC56" si="913">CR56+0</f>
        <v>304.14</v>
      </c>
      <c r="CT56" s="2">
        <f t="shared" si="913"/>
        <v>304.14</v>
      </c>
      <c r="CU56" s="2">
        <f t="shared" si="913"/>
        <v>304.14</v>
      </c>
      <c r="CV56" s="2">
        <f t="shared" si="913"/>
        <v>304.14</v>
      </c>
      <c r="CW56" s="2">
        <f t="shared" si="913"/>
        <v>304.14</v>
      </c>
      <c r="CX56" s="2">
        <f t="shared" si="913"/>
        <v>304.14</v>
      </c>
      <c r="CY56" s="2">
        <f t="shared" si="913"/>
        <v>304.14</v>
      </c>
      <c r="CZ56" s="2">
        <f t="shared" si="913"/>
        <v>304.14</v>
      </c>
      <c r="DA56" s="2">
        <f t="shared" si="913"/>
        <v>304.14</v>
      </c>
      <c r="DB56" s="2">
        <f t="shared" si="913"/>
        <v>304.14</v>
      </c>
      <c r="DC56" s="2">
        <f t="shared" si="913"/>
        <v>304.14</v>
      </c>
      <c r="DE56" s="82">
        <f t="shared" si="884"/>
        <v>304.14</v>
      </c>
      <c r="DF56" s="2">
        <f t="shared" ref="DF56:DP56" si="914">DE56+0</f>
        <v>304.14</v>
      </c>
      <c r="DG56" s="2">
        <f t="shared" si="914"/>
        <v>304.14</v>
      </c>
      <c r="DH56" s="2">
        <f t="shared" si="914"/>
        <v>304.14</v>
      </c>
      <c r="DI56" s="2">
        <f t="shared" si="914"/>
        <v>304.14</v>
      </c>
      <c r="DJ56" s="2">
        <f t="shared" si="914"/>
        <v>304.14</v>
      </c>
      <c r="DK56" s="2">
        <f t="shared" si="914"/>
        <v>304.14</v>
      </c>
      <c r="DL56" s="2">
        <f t="shared" si="914"/>
        <v>304.14</v>
      </c>
      <c r="DM56" s="2">
        <f t="shared" si="914"/>
        <v>304.14</v>
      </c>
      <c r="DN56" s="2">
        <f t="shared" si="914"/>
        <v>304.14</v>
      </c>
      <c r="DO56" s="2">
        <f t="shared" si="914"/>
        <v>304.14</v>
      </c>
      <c r="DP56" s="2">
        <f t="shared" si="914"/>
        <v>304.14</v>
      </c>
      <c r="DR56" s="82">
        <f t="shared" si="886"/>
        <v>304.14</v>
      </c>
      <c r="DS56" s="2">
        <f t="shared" ref="DS56:EC56" si="915">DR56+0</f>
        <v>304.14</v>
      </c>
      <c r="DT56" s="2">
        <f t="shared" si="915"/>
        <v>304.14</v>
      </c>
      <c r="DU56" s="2">
        <f t="shared" si="915"/>
        <v>304.14</v>
      </c>
      <c r="DV56" s="2">
        <f t="shared" si="915"/>
        <v>304.14</v>
      </c>
      <c r="DW56" s="2">
        <f t="shared" si="915"/>
        <v>304.14</v>
      </c>
      <c r="DX56" s="2">
        <f t="shared" si="915"/>
        <v>304.14</v>
      </c>
      <c r="DY56" s="2">
        <f t="shared" si="915"/>
        <v>304.14</v>
      </c>
      <c r="DZ56" s="2">
        <f t="shared" si="915"/>
        <v>304.14</v>
      </c>
      <c r="EA56" s="2">
        <f t="shared" si="915"/>
        <v>304.14</v>
      </c>
      <c r="EB56" s="2">
        <f t="shared" si="915"/>
        <v>304.14</v>
      </c>
      <c r="EC56" s="2">
        <f t="shared" si="915"/>
        <v>304.14</v>
      </c>
    </row>
    <row r="57" spans="1:135" x14ac:dyDescent="0.2">
      <c r="A57" s="126" t="s">
        <v>651</v>
      </c>
      <c r="B57" s="310">
        <v>373</v>
      </c>
      <c r="D57" s="311">
        <v>2398.4399999999996</v>
      </c>
      <c r="E57" s="312">
        <v>2398.4399999999996</v>
      </c>
      <c r="F57" s="312">
        <v>2398.4399999999996</v>
      </c>
      <c r="G57" s="312">
        <v>2398.4399999999996</v>
      </c>
      <c r="H57" s="312">
        <v>2398.4399999999996</v>
      </c>
      <c r="I57" s="312">
        <v>2398.4399999999996</v>
      </c>
      <c r="J57" s="312">
        <v>2398.4399999999996</v>
      </c>
      <c r="K57" s="312">
        <v>2398.4399999999996</v>
      </c>
      <c r="L57" s="312">
        <v>2398.4399999999996</v>
      </c>
      <c r="M57" s="312">
        <v>2398.4399999999996</v>
      </c>
      <c r="N57" s="312">
        <v>2398.4399999999996</v>
      </c>
      <c r="O57" s="312">
        <v>2398.4399999999996</v>
      </c>
      <c r="P57" s="312">
        <v>2398.4399999999996</v>
      </c>
      <c r="R57" s="82">
        <v>2398.4399999999996</v>
      </c>
      <c r="S57" s="2">
        <v>2398.4399999999996</v>
      </c>
      <c r="T57" s="2">
        <v>2398.4399999999996</v>
      </c>
      <c r="U57" s="2">
        <v>2398.4399999999996</v>
      </c>
      <c r="V57" s="2">
        <v>2398.4399999999996</v>
      </c>
      <c r="W57" s="2">
        <v>2398.4399999999996</v>
      </c>
      <c r="X57" s="2">
        <v>2398.4399999999996</v>
      </c>
      <c r="Y57" s="2">
        <v>2398.4399999999996</v>
      </c>
      <c r="Z57" s="2">
        <v>2398.4399999999996</v>
      </c>
      <c r="AA57" s="2">
        <v>2398.4399999999996</v>
      </c>
      <c r="AB57" s="2">
        <v>2398.4399999999996</v>
      </c>
      <c r="AC57" s="2">
        <v>2398.4399999999996</v>
      </c>
      <c r="AE57" s="82">
        <f t="shared" si="872"/>
        <v>2398.4399999999996</v>
      </c>
      <c r="AF57" s="2">
        <f t="shared" si="873"/>
        <v>2398.4399999999996</v>
      </c>
      <c r="AG57" s="2">
        <f t="shared" si="873"/>
        <v>2398.4399999999996</v>
      </c>
      <c r="AH57" s="2">
        <f t="shared" si="873"/>
        <v>2398.4399999999996</v>
      </c>
      <c r="AI57" s="2">
        <f t="shared" si="873"/>
        <v>2398.4399999999996</v>
      </c>
      <c r="AJ57" s="2">
        <f t="shared" si="873"/>
        <v>2398.4399999999996</v>
      </c>
      <c r="AK57" s="2">
        <f t="shared" si="873"/>
        <v>2398.4399999999996</v>
      </c>
      <c r="AL57" s="2">
        <f t="shared" si="873"/>
        <v>2398.4399999999996</v>
      </c>
      <c r="AM57" s="2">
        <f t="shared" si="873"/>
        <v>2398.4399999999996</v>
      </c>
      <c r="AN57" s="2">
        <f t="shared" si="873"/>
        <v>2398.4399999999996</v>
      </c>
      <c r="AO57" s="2">
        <f t="shared" si="873"/>
        <v>2398.4399999999996</v>
      </c>
      <c r="AP57" s="2">
        <f t="shared" si="873"/>
        <v>2398.4399999999996</v>
      </c>
      <c r="AR57" s="82">
        <f t="shared" si="874"/>
        <v>2398.4399999999996</v>
      </c>
      <c r="AS57" s="2">
        <f t="shared" ref="AS57:BC57" si="916">AR57+0</f>
        <v>2398.4399999999996</v>
      </c>
      <c r="AT57" s="2">
        <f t="shared" si="916"/>
        <v>2398.4399999999996</v>
      </c>
      <c r="AU57" s="2">
        <f t="shared" si="916"/>
        <v>2398.4399999999996</v>
      </c>
      <c r="AV57" s="2">
        <f t="shared" si="916"/>
        <v>2398.4399999999996</v>
      </c>
      <c r="AW57" s="2">
        <f t="shared" si="916"/>
        <v>2398.4399999999996</v>
      </c>
      <c r="AX57" s="2">
        <f t="shared" si="916"/>
        <v>2398.4399999999996</v>
      </c>
      <c r="AY57" s="2">
        <f t="shared" si="916"/>
        <v>2398.4399999999996</v>
      </c>
      <c r="AZ57" s="2">
        <f t="shared" si="916"/>
        <v>2398.4399999999996</v>
      </c>
      <c r="BA57" s="2">
        <f t="shared" si="916"/>
        <v>2398.4399999999996</v>
      </c>
      <c r="BB57" s="2">
        <f t="shared" si="916"/>
        <v>2398.4399999999996</v>
      </c>
      <c r="BC57" s="2">
        <f t="shared" si="916"/>
        <v>2398.4399999999996</v>
      </c>
      <c r="BE57" s="82">
        <f t="shared" si="876"/>
        <v>2398.4399999999996</v>
      </c>
      <c r="BF57" s="2">
        <f t="shared" ref="BF57:BP57" si="917">BE57+0</f>
        <v>2398.4399999999996</v>
      </c>
      <c r="BG57" s="2">
        <f t="shared" si="917"/>
        <v>2398.4399999999996</v>
      </c>
      <c r="BH57" s="2">
        <f t="shared" si="917"/>
        <v>2398.4399999999996</v>
      </c>
      <c r="BI57" s="2">
        <f t="shared" si="917"/>
        <v>2398.4399999999996</v>
      </c>
      <c r="BJ57" s="2">
        <f t="shared" si="917"/>
        <v>2398.4399999999996</v>
      </c>
      <c r="BK57" s="2">
        <f t="shared" si="917"/>
        <v>2398.4399999999996</v>
      </c>
      <c r="BL57" s="2">
        <f t="shared" si="917"/>
        <v>2398.4399999999996</v>
      </c>
      <c r="BM57" s="2">
        <f t="shared" si="917"/>
        <v>2398.4399999999996</v>
      </c>
      <c r="BN57" s="2">
        <f t="shared" si="917"/>
        <v>2398.4399999999996</v>
      </c>
      <c r="BO57" s="2">
        <f t="shared" si="917"/>
        <v>2398.4399999999996</v>
      </c>
      <c r="BP57" s="2">
        <f t="shared" si="917"/>
        <v>2398.4399999999996</v>
      </c>
      <c r="BR57" s="82">
        <f t="shared" si="878"/>
        <v>2398.4399999999996</v>
      </c>
      <c r="BS57" s="2">
        <f t="shared" ref="BS57:CC57" si="918">BR57+0</f>
        <v>2398.4399999999996</v>
      </c>
      <c r="BT57" s="2">
        <f t="shared" si="918"/>
        <v>2398.4399999999996</v>
      </c>
      <c r="BU57" s="2">
        <f t="shared" si="918"/>
        <v>2398.4399999999996</v>
      </c>
      <c r="BV57" s="2">
        <f t="shared" si="918"/>
        <v>2398.4399999999996</v>
      </c>
      <c r="BW57" s="2">
        <f t="shared" si="918"/>
        <v>2398.4399999999996</v>
      </c>
      <c r="BX57" s="2">
        <f t="shared" si="918"/>
        <v>2398.4399999999996</v>
      </c>
      <c r="BY57" s="2">
        <f t="shared" si="918"/>
        <v>2398.4399999999996</v>
      </c>
      <c r="BZ57" s="2">
        <f t="shared" si="918"/>
        <v>2398.4399999999996</v>
      </c>
      <c r="CA57" s="2">
        <f t="shared" si="918"/>
        <v>2398.4399999999996</v>
      </c>
      <c r="CB57" s="2">
        <f t="shared" si="918"/>
        <v>2398.4399999999996</v>
      </c>
      <c r="CC57" s="2">
        <f t="shared" si="918"/>
        <v>2398.4399999999996</v>
      </c>
      <c r="CE57" s="82">
        <f t="shared" si="880"/>
        <v>2398.4399999999996</v>
      </c>
      <c r="CF57" s="2">
        <f t="shared" ref="CF57:CP57" si="919">CE57+0</f>
        <v>2398.4399999999996</v>
      </c>
      <c r="CG57" s="2">
        <f t="shared" si="919"/>
        <v>2398.4399999999996</v>
      </c>
      <c r="CH57" s="2">
        <f t="shared" si="919"/>
        <v>2398.4399999999996</v>
      </c>
      <c r="CI57" s="2">
        <f t="shared" si="919"/>
        <v>2398.4399999999996</v>
      </c>
      <c r="CJ57" s="2">
        <f t="shared" si="919"/>
        <v>2398.4399999999996</v>
      </c>
      <c r="CK57" s="2">
        <f t="shared" si="919"/>
        <v>2398.4399999999996</v>
      </c>
      <c r="CL57" s="2">
        <f t="shared" si="919"/>
        <v>2398.4399999999996</v>
      </c>
      <c r="CM57" s="2">
        <f t="shared" si="919"/>
        <v>2398.4399999999996</v>
      </c>
      <c r="CN57" s="2">
        <f t="shared" si="919"/>
        <v>2398.4399999999996</v>
      </c>
      <c r="CO57" s="2">
        <f t="shared" si="919"/>
        <v>2398.4399999999996</v>
      </c>
      <c r="CP57" s="2">
        <f t="shared" si="919"/>
        <v>2398.4399999999996</v>
      </c>
      <c r="CR57" s="82">
        <f t="shared" si="882"/>
        <v>2398.4399999999996</v>
      </c>
      <c r="CS57" s="2">
        <f t="shared" ref="CS57:DC57" si="920">CR57+0</f>
        <v>2398.4399999999996</v>
      </c>
      <c r="CT57" s="2">
        <f t="shared" si="920"/>
        <v>2398.4399999999996</v>
      </c>
      <c r="CU57" s="2">
        <f t="shared" si="920"/>
        <v>2398.4399999999996</v>
      </c>
      <c r="CV57" s="2">
        <f t="shared" si="920"/>
        <v>2398.4399999999996</v>
      </c>
      <c r="CW57" s="2">
        <f t="shared" si="920"/>
        <v>2398.4399999999996</v>
      </c>
      <c r="CX57" s="2">
        <f t="shared" si="920"/>
        <v>2398.4399999999996</v>
      </c>
      <c r="CY57" s="2">
        <f t="shared" si="920"/>
        <v>2398.4399999999996</v>
      </c>
      <c r="CZ57" s="2">
        <f t="shared" si="920"/>
        <v>2398.4399999999996</v>
      </c>
      <c r="DA57" s="2">
        <f t="shared" si="920"/>
        <v>2398.4399999999996</v>
      </c>
      <c r="DB57" s="2">
        <f t="shared" si="920"/>
        <v>2398.4399999999996</v>
      </c>
      <c r="DC57" s="2">
        <f t="shared" si="920"/>
        <v>2398.4399999999996</v>
      </c>
      <c r="DE57" s="82">
        <f t="shared" si="884"/>
        <v>2398.4399999999996</v>
      </c>
      <c r="DF57" s="2">
        <f t="shared" ref="DF57:DP57" si="921">DE57+0</f>
        <v>2398.4399999999996</v>
      </c>
      <c r="DG57" s="2">
        <f t="shared" si="921"/>
        <v>2398.4399999999996</v>
      </c>
      <c r="DH57" s="2">
        <f t="shared" si="921"/>
        <v>2398.4399999999996</v>
      </c>
      <c r="DI57" s="2">
        <f t="shared" si="921"/>
        <v>2398.4399999999996</v>
      </c>
      <c r="DJ57" s="2">
        <f t="shared" si="921"/>
        <v>2398.4399999999996</v>
      </c>
      <c r="DK57" s="2">
        <f t="shared" si="921"/>
        <v>2398.4399999999996</v>
      </c>
      <c r="DL57" s="2">
        <f t="shared" si="921"/>
        <v>2398.4399999999996</v>
      </c>
      <c r="DM57" s="2">
        <f t="shared" si="921"/>
        <v>2398.4399999999996</v>
      </c>
      <c r="DN57" s="2">
        <f t="shared" si="921"/>
        <v>2398.4399999999996</v>
      </c>
      <c r="DO57" s="2">
        <f t="shared" si="921"/>
        <v>2398.4399999999996</v>
      </c>
      <c r="DP57" s="2">
        <f t="shared" si="921"/>
        <v>2398.4399999999996</v>
      </c>
      <c r="DR57" s="82">
        <f t="shared" si="886"/>
        <v>2398.4399999999996</v>
      </c>
      <c r="DS57" s="2">
        <f t="shared" ref="DS57:EC57" si="922">DR57+0</f>
        <v>2398.4399999999996</v>
      </c>
      <c r="DT57" s="2">
        <f t="shared" si="922"/>
        <v>2398.4399999999996</v>
      </c>
      <c r="DU57" s="2">
        <f t="shared" si="922"/>
        <v>2398.4399999999996</v>
      </c>
      <c r="DV57" s="2">
        <f t="shared" si="922"/>
        <v>2398.4399999999996</v>
      </c>
      <c r="DW57" s="2">
        <f t="shared" si="922"/>
        <v>2398.4399999999996</v>
      </c>
      <c r="DX57" s="2">
        <f t="shared" si="922"/>
        <v>2398.4399999999996</v>
      </c>
      <c r="DY57" s="2">
        <f t="shared" si="922"/>
        <v>2398.4399999999996</v>
      </c>
      <c r="DZ57" s="2">
        <f t="shared" si="922"/>
        <v>2398.4399999999996</v>
      </c>
      <c r="EA57" s="2">
        <f t="shared" si="922"/>
        <v>2398.4399999999996</v>
      </c>
      <c r="EB57" s="2">
        <f t="shared" si="922"/>
        <v>2398.4399999999996</v>
      </c>
      <c r="EC57" s="2">
        <f t="shared" si="922"/>
        <v>2398.4399999999996</v>
      </c>
    </row>
    <row r="58" spans="1:135" x14ac:dyDescent="0.2">
      <c r="A58" s="126" t="s">
        <v>651</v>
      </c>
      <c r="B58" s="310">
        <v>397</v>
      </c>
      <c r="D58" s="311">
        <v>244618.5</v>
      </c>
      <c r="E58" s="312">
        <v>244618.5</v>
      </c>
      <c r="F58" s="312">
        <v>244618.5</v>
      </c>
      <c r="G58" s="312">
        <v>244618.5</v>
      </c>
      <c r="H58" s="312">
        <v>244618.5</v>
      </c>
      <c r="I58" s="312">
        <v>244618.5</v>
      </c>
      <c r="J58" s="312">
        <v>244618.5</v>
      </c>
      <c r="K58" s="312">
        <v>244618.5</v>
      </c>
      <c r="L58" s="312">
        <v>244618.5</v>
      </c>
      <c r="M58" s="312">
        <v>244618.5</v>
      </c>
      <c r="N58" s="312">
        <v>244618.5</v>
      </c>
      <c r="O58" s="312">
        <v>244618.5</v>
      </c>
      <c r="P58" s="312">
        <v>244618.5</v>
      </c>
      <c r="R58" s="82">
        <v>244618.5</v>
      </c>
      <c r="S58" s="2">
        <v>244618.5</v>
      </c>
      <c r="T58" s="2">
        <v>244618.5</v>
      </c>
      <c r="U58" s="2">
        <v>244618.5</v>
      </c>
      <c r="V58" s="2">
        <v>244618.5</v>
      </c>
      <c r="W58" s="2">
        <v>244618.5</v>
      </c>
      <c r="X58" s="2">
        <v>244618.5</v>
      </c>
      <c r="Y58" s="2">
        <v>244618.5</v>
      </c>
      <c r="Z58" s="2">
        <v>244618.5</v>
      </c>
      <c r="AA58" s="2">
        <v>244618.5</v>
      </c>
      <c r="AB58" s="2">
        <v>244618.5</v>
      </c>
      <c r="AC58" s="2">
        <v>244618.5</v>
      </c>
      <c r="AE58" s="82">
        <f t="shared" si="872"/>
        <v>244618.5</v>
      </c>
      <c r="AF58" s="2">
        <f t="shared" si="873"/>
        <v>244618.5</v>
      </c>
      <c r="AG58" s="2">
        <f t="shared" si="873"/>
        <v>244618.5</v>
      </c>
      <c r="AH58" s="2">
        <f t="shared" si="873"/>
        <v>244618.5</v>
      </c>
      <c r="AI58" s="2">
        <f t="shared" si="873"/>
        <v>244618.5</v>
      </c>
      <c r="AJ58" s="2">
        <f t="shared" si="873"/>
        <v>244618.5</v>
      </c>
      <c r="AK58" s="2">
        <f t="shared" si="873"/>
        <v>244618.5</v>
      </c>
      <c r="AL58" s="2">
        <f t="shared" si="873"/>
        <v>244618.5</v>
      </c>
      <c r="AM58" s="2">
        <f t="shared" si="873"/>
        <v>244618.5</v>
      </c>
      <c r="AN58" s="2">
        <f t="shared" si="873"/>
        <v>244618.5</v>
      </c>
      <c r="AO58" s="2">
        <f t="shared" si="873"/>
        <v>244618.5</v>
      </c>
      <c r="AP58" s="2">
        <f t="shared" si="873"/>
        <v>244618.5</v>
      </c>
      <c r="AR58" s="82">
        <f t="shared" si="874"/>
        <v>244618.5</v>
      </c>
      <c r="AS58" s="2">
        <f t="shared" ref="AS58:BC58" si="923">AR58+0</f>
        <v>244618.5</v>
      </c>
      <c r="AT58" s="2">
        <f t="shared" si="923"/>
        <v>244618.5</v>
      </c>
      <c r="AU58" s="2">
        <f t="shared" si="923"/>
        <v>244618.5</v>
      </c>
      <c r="AV58" s="2">
        <f t="shared" si="923"/>
        <v>244618.5</v>
      </c>
      <c r="AW58" s="2">
        <f t="shared" si="923"/>
        <v>244618.5</v>
      </c>
      <c r="AX58" s="2">
        <f t="shared" si="923"/>
        <v>244618.5</v>
      </c>
      <c r="AY58" s="2">
        <f t="shared" si="923"/>
        <v>244618.5</v>
      </c>
      <c r="AZ58" s="2">
        <f t="shared" si="923"/>
        <v>244618.5</v>
      </c>
      <c r="BA58" s="2">
        <f t="shared" si="923"/>
        <v>244618.5</v>
      </c>
      <c r="BB58" s="2">
        <f t="shared" si="923"/>
        <v>244618.5</v>
      </c>
      <c r="BC58" s="2">
        <f t="shared" si="923"/>
        <v>244618.5</v>
      </c>
      <c r="BE58" s="82">
        <f t="shared" si="876"/>
        <v>244618.5</v>
      </c>
      <c r="BF58" s="2">
        <f t="shared" ref="BF58:BP58" si="924">BE58+0</f>
        <v>244618.5</v>
      </c>
      <c r="BG58" s="2">
        <f t="shared" si="924"/>
        <v>244618.5</v>
      </c>
      <c r="BH58" s="2">
        <f t="shared" si="924"/>
        <v>244618.5</v>
      </c>
      <c r="BI58" s="2">
        <f t="shared" si="924"/>
        <v>244618.5</v>
      </c>
      <c r="BJ58" s="2">
        <f t="shared" si="924"/>
        <v>244618.5</v>
      </c>
      <c r="BK58" s="2">
        <f t="shared" si="924"/>
        <v>244618.5</v>
      </c>
      <c r="BL58" s="2">
        <f t="shared" si="924"/>
        <v>244618.5</v>
      </c>
      <c r="BM58" s="2">
        <f t="shared" si="924"/>
        <v>244618.5</v>
      </c>
      <c r="BN58" s="2">
        <f t="shared" si="924"/>
        <v>244618.5</v>
      </c>
      <c r="BO58" s="2">
        <f t="shared" si="924"/>
        <v>244618.5</v>
      </c>
      <c r="BP58" s="2">
        <f t="shared" si="924"/>
        <v>244618.5</v>
      </c>
      <c r="BR58" s="82">
        <f t="shared" si="878"/>
        <v>244618.5</v>
      </c>
      <c r="BS58" s="2">
        <f t="shared" ref="BS58:CC58" si="925">BR58+0</f>
        <v>244618.5</v>
      </c>
      <c r="BT58" s="2">
        <f t="shared" si="925"/>
        <v>244618.5</v>
      </c>
      <c r="BU58" s="2">
        <f t="shared" si="925"/>
        <v>244618.5</v>
      </c>
      <c r="BV58" s="2">
        <f t="shared" si="925"/>
        <v>244618.5</v>
      </c>
      <c r="BW58" s="2">
        <f t="shared" si="925"/>
        <v>244618.5</v>
      </c>
      <c r="BX58" s="2">
        <f t="shared" si="925"/>
        <v>244618.5</v>
      </c>
      <c r="BY58" s="2">
        <f t="shared" si="925"/>
        <v>244618.5</v>
      </c>
      <c r="BZ58" s="2">
        <f t="shared" si="925"/>
        <v>244618.5</v>
      </c>
      <c r="CA58" s="2">
        <f t="shared" si="925"/>
        <v>244618.5</v>
      </c>
      <c r="CB58" s="2">
        <f t="shared" si="925"/>
        <v>244618.5</v>
      </c>
      <c r="CC58" s="2">
        <f t="shared" si="925"/>
        <v>244618.5</v>
      </c>
      <c r="CE58" s="82">
        <f t="shared" si="880"/>
        <v>244618.5</v>
      </c>
      <c r="CF58" s="2">
        <f t="shared" ref="CF58:CP58" si="926">CE58+0</f>
        <v>244618.5</v>
      </c>
      <c r="CG58" s="2">
        <f t="shared" si="926"/>
        <v>244618.5</v>
      </c>
      <c r="CH58" s="2">
        <f t="shared" si="926"/>
        <v>244618.5</v>
      </c>
      <c r="CI58" s="2">
        <f t="shared" si="926"/>
        <v>244618.5</v>
      </c>
      <c r="CJ58" s="2">
        <f t="shared" si="926"/>
        <v>244618.5</v>
      </c>
      <c r="CK58" s="2">
        <f t="shared" si="926"/>
        <v>244618.5</v>
      </c>
      <c r="CL58" s="2">
        <f t="shared" si="926"/>
        <v>244618.5</v>
      </c>
      <c r="CM58" s="2">
        <f t="shared" si="926"/>
        <v>244618.5</v>
      </c>
      <c r="CN58" s="2">
        <f t="shared" si="926"/>
        <v>244618.5</v>
      </c>
      <c r="CO58" s="2">
        <f t="shared" si="926"/>
        <v>244618.5</v>
      </c>
      <c r="CP58" s="2">
        <f t="shared" si="926"/>
        <v>244618.5</v>
      </c>
      <c r="CR58" s="82">
        <f t="shared" si="882"/>
        <v>244618.5</v>
      </c>
      <c r="CS58" s="2">
        <f t="shared" ref="CS58:DC58" si="927">CR58+0</f>
        <v>244618.5</v>
      </c>
      <c r="CT58" s="2">
        <f t="shared" si="927"/>
        <v>244618.5</v>
      </c>
      <c r="CU58" s="2">
        <f t="shared" si="927"/>
        <v>244618.5</v>
      </c>
      <c r="CV58" s="2">
        <f t="shared" si="927"/>
        <v>244618.5</v>
      </c>
      <c r="CW58" s="2">
        <f t="shared" si="927"/>
        <v>244618.5</v>
      </c>
      <c r="CX58" s="2">
        <f t="shared" si="927"/>
        <v>244618.5</v>
      </c>
      <c r="CY58" s="2">
        <f t="shared" si="927"/>
        <v>244618.5</v>
      </c>
      <c r="CZ58" s="2">
        <f t="shared" si="927"/>
        <v>244618.5</v>
      </c>
      <c r="DA58" s="2">
        <f t="shared" si="927"/>
        <v>244618.5</v>
      </c>
      <c r="DB58" s="2">
        <f t="shared" si="927"/>
        <v>244618.5</v>
      </c>
      <c r="DC58" s="2">
        <f t="shared" si="927"/>
        <v>244618.5</v>
      </c>
      <c r="DE58" s="82">
        <f t="shared" si="884"/>
        <v>244618.5</v>
      </c>
      <c r="DF58" s="2">
        <f t="shared" ref="DF58:DP58" si="928">DE58+0</f>
        <v>244618.5</v>
      </c>
      <c r="DG58" s="2">
        <f t="shared" si="928"/>
        <v>244618.5</v>
      </c>
      <c r="DH58" s="2">
        <f t="shared" si="928"/>
        <v>244618.5</v>
      </c>
      <c r="DI58" s="2">
        <f t="shared" si="928"/>
        <v>244618.5</v>
      </c>
      <c r="DJ58" s="2">
        <f t="shared" si="928"/>
        <v>244618.5</v>
      </c>
      <c r="DK58" s="2">
        <f t="shared" si="928"/>
        <v>244618.5</v>
      </c>
      <c r="DL58" s="2">
        <f t="shared" si="928"/>
        <v>244618.5</v>
      </c>
      <c r="DM58" s="2">
        <f t="shared" si="928"/>
        <v>244618.5</v>
      </c>
      <c r="DN58" s="2">
        <f t="shared" si="928"/>
        <v>244618.5</v>
      </c>
      <c r="DO58" s="2">
        <f t="shared" si="928"/>
        <v>244618.5</v>
      </c>
      <c r="DP58" s="2">
        <f t="shared" si="928"/>
        <v>244618.5</v>
      </c>
      <c r="DR58" s="82">
        <f t="shared" si="886"/>
        <v>244618.5</v>
      </c>
      <c r="DS58" s="2">
        <f t="shared" ref="DS58:EC58" si="929">DR58+0</f>
        <v>244618.5</v>
      </c>
      <c r="DT58" s="2">
        <f t="shared" si="929"/>
        <v>244618.5</v>
      </c>
      <c r="DU58" s="2">
        <f t="shared" si="929"/>
        <v>244618.5</v>
      </c>
      <c r="DV58" s="2">
        <f t="shared" si="929"/>
        <v>244618.5</v>
      </c>
      <c r="DW58" s="2">
        <f t="shared" si="929"/>
        <v>244618.5</v>
      </c>
      <c r="DX58" s="2">
        <f t="shared" si="929"/>
        <v>244618.5</v>
      </c>
      <c r="DY58" s="2">
        <f t="shared" si="929"/>
        <v>244618.5</v>
      </c>
      <c r="DZ58" s="2">
        <f t="shared" si="929"/>
        <v>244618.5</v>
      </c>
      <c r="EA58" s="2">
        <f t="shared" si="929"/>
        <v>244618.5</v>
      </c>
      <c r="EB58" s="2">
        <f t="shared" si="929"/>
        <v>244618.5</v>
      </c>
      <c r="EC58" s="2">
        <f t="shared" si="929"/>
        <v>244618.5</v>
      </c>
    </row>
    <row r="59" spans="1:135" x14ac:dyDescent="0.2">
      <c r="A59" s="126" t="s">
        <v>652</v>
      </c>
      <c r="B59" s="310">
        <v>359</v>
      </c>
      <c r="D59" s="311">
        <v>0</v>
      </c>
      <c r="E59" s="312">
        <v>0</v>
      </c>
      <c r="F59" s="312">
        <v>0</v>
      </c>
      <c r="G59" s="312">
        <v>0</v>
      </c>
      <c r="H59" s="312">
        <v>0</v>
      </c>
      <c r="I59" s="312">
        <v>0</v>
      </c>
      <c r="J59" s="312">
        <v>0</v>
      </c>
      <c r="K59" s="312">
        <v>0</v>
      </c>
      <c r="L59" s="312">
        <v>0</v>
      </c>
      <c r="M59" s="312">
        <v>512471.92</v>
      </c>
      <c r="N59" s="312">
        <v>512471.92</v>
      </c>
      <c r="O59" s="312">
        <v>1202683.1299999999</v>
      </c>
      <c r="P59" s="312">
        <v>1202683.1299999999</v>
      </c>
      <c r="R59" s="2">
        <v>1365799.7799999998</v>
      </c>
      <c r="S59" s="2">
        <v>1365799.7799999998</v>
      </c>
      <c r="T59" s="2">
        <v>1365799.7799999998</v>
      </c>
      <c r="U59" s="2">
        <v>1922997.1099999999</v>
      </c>
      <c r="V59" s="2">
        <v>1922997.1099999999</v>
      </c>
      <c r="W59" s="2">
        <v>2621586.94</v>
      </c>
      <c r="X59" s="2">
        <v>3274146.59</v>
      </c>
      <c r="Y59" s="2">
        <v>3282202.06</v>
      </c>
      <c r="Z59" s="2">
        <v>4000453.8</v>
      </c>
      <c r="AA59" s="2">
        <v>4350554.16</v>
      </c>
      <c r="AB59" s="2">
        <v>4544566.4700000007</v>
      </c>
      <c r="AC59" s="2">
        <v>4544566.4700000007</v>
      </c>
      <c r="AE59" s="2">
        <f>AC59+AE19</f>
        <v>4745029.4437500006</v>
      </c>
      <c r="AF59" s="2">
        <f t="shared" ref="AF59:AP59" si="930">AE59+AF19</f>
        <v>4945492.4175000004</v>
      </c>
      <c r="AG59" s="2">
        <f t="shared" si="930"/>
        <v>5145955.3912500003</v>
      </c>
      <c r="AH59" s="2">
        <f t="shared" si="930"/>
        <v>5346418.3650000002</v>
      </c>
      <c r="AI59" s="2">
        <f t="shared" si="930"/>
        <v>5546881.3387500001</v>
      </c>
      <c r="AJ59" s="2">
        <f t="shared" si="930"/>
        <v>5747344.3125</v>
      </c>
      <c r="AK59" s="2">
        <f t="shared" si="930"/>
        <v>5947807.2862499999</v>
      </c>
      <c r="AL59" s="2">
        <f t="shared" si="930"/>
        <v>6148270.2599999998</v>
      </c>
      <c r="AM59" s="2">
        <f t="shared" si="930"/>
        <v>6398818.5933333328</v>
      </c>
      <c r="AN59" s="2">
        <f t="shared" si="930"/>
        <v>6649366.9266666658</v>
      </c>
      <c r="AO59" s="2">
        <f t="shared" si="930"/>
        <v>6899915.2599999988</v>
      </c>
      <c r="AP59" s="2">
        <f t="shared" si="930"/>
        <v>7150463.5933333319</v>
      </c>
      <c r="AR59" s="2">
        <f>AP59+AR19</f>
        <v>7401011.9266666649</v>
      </c>
      <c r="AS59" s="2">
        <f t="shared" ref="AS59:BC59" si="931">AR59+AS19</f>
        <v>7651560.2599999979</v>
      </c>
      <c r="AT59" s="2">
        <f t="shared" si="931"/>
        <v>7902108.5933333309</v>
      </c>
      <c r="AU59" s="2">
        <f t="shared" si="931"/>
        <v>8152656.926666664</v>
      </c>
      <c r="AV59" s="2">
        <f t="shared" si="931"/>
        <v>8403205.2599999979</v>
      </c>
      <c r="AW59" s="2">
        <f t="shared" si="931"/>
        <v>8653753.5933333319</v>
      </c>
      <c r="AX59" s="2">
        <f t="shared" si="931"/>
        <v>8904301.9266666658</v>
      </c>
      <c r="AY59" s="2">
        <f t="shared" si="931"/>
        <v>9154850.2599999998</v>
      </c>
      <c r="AZ59" s="2">
        <f t="shared" si="931"/>
        <v>9463424.6766666658</v>
      </c>
      <c r="BA59" s="2">
        <f t="shared" si="931"/>
        <v>9771999.0933333319</v>
      </c>
      <c r="BB59" s="2">
        <f t="shared" si="931"/>
        <v>10080573.509999998</v>
      </c>
      <c r="BC59" s="2">
        <f t="shared" si="931"/>
        <v>10389147.926666664</v>
      </c>
      <c r="BE59" s="2">
        <f>BC59+BE19</f>
        <v>10697722.34333333</v>
      </c>
      <c r="BF59" s="2">
        <f t="shared" ref="BF59:BP59" si="932">BE59+BF19</f>
        <v>11006296.759999996</v>
      </c>
      <c r="BG59" s="2">
        <f t="shared" si="932"/>
        <v>11314871.176666662</v>
      </c>
      <c r="BH59" s="2">
        <f t="shared" si="932"/>
        <v>11623445.593333328</v>
      </c>
      <c r="BI59" s="2">
        <f t="shared" si="932"/>
        <v>11932020.009999994</v>
      </c>
      <c r="BJ59" s="2">
        <f t="shared" si="932"/>
        <v>12240594.42666666</v>
      </c>
      <c r="BK59" s="2">
        <f t="shared" si="932"/>
        <v>12549168.843333326</v>
      </c>
      <c r="BL59" s="2">
        <f t="shared" si="932"/>
        <v>12857743.259999992</v>
      </c>
      <c r="BM59" s="2">
        <f t="shared" si="932"/>
        <v>13144952.926666658</v>
      </c>
      <c r="BN59" s="2">
        <f t="shared" si="932"/>
        <v>13432162.593333324</v>
      </c>
      <c r="BO59" s="2">
        <f t="shared" si="932"/>
        <v>13719372.25999999</v>
      </c>
      <c r="BP59" s="2">
        <f t="shared" si="932"/>
        <v>14006581.926666657</v>
      </c>
      <c r="BR59" s="2">
        <f>BP59+BR19</f>
        <v>14293791.593333323</v>
      </c>
      <c r="BS59" s="2">
        <f t="shared" ref="BS59:CC59" si="933">BR59+BS19</f>
        <v>14581001.259999989</v>
      </c>
      <c r="BT59" s="2">
        <f t="shared" si="933"/>
        <v>14868210.926666655</v>
      </c>
      <c r="BU59" s="2">
        <f t="shared" si="933"/>
        <v>15155420.593333321</v>
      </c>
      <c r="BV59" s="2">
        <f t="shared" si="933"/>
        <v>15442630.259999987</v>
      </c>
      <c r="BW59" s="2">
        <f t="shared" si="933"/>
        <v>15729839.926666653</v>
      </c>
      <c r="BX59" s="2">
        <f t="shared" si="933"/>
        <v>16017049.593333319</v>
      </c>
      <c r="BY59" s="2">
        <f t="shared" si="933"/>
        <v>16304259.259999985</v>
      </c>
      <c r="BZ59" s="2">
        <f t="shared" si="933"/>
        <v>16587903.093333319</v>
      </c>
      <c r="CA59" s="2">
        <f t="shared" si="933"/>
        <v>16871546.926666651</v>
      </c>
      <c r="CB59" s="2">
        <f t="shared" si="933"/>
        <v>17155190.759999983</v>
      </c>
      <c r="CC59" s="2">
        <f t="shared" si="933"/>
        <v>17438834.593333315</v>
      </c>
      <c r="CE59" s="2">
        <f>CC59+CE19</f>
        <v>17722478.426666647</v>
      </c>
      <c r="CF59" s="2">
        <f t="shared" ref="CF59:CP59" si="934">CE59+CF19</f>
        <v>18006122.259999979</v>
      </c>
      <c r="CG59" s="2">
        <f t="shared" si="934"/>
        <v>18289766.093333311</v>
      </c>
      <c r="CH59" s="2">
        <f t="shared" si="934"/>
        <v>18573409.926666643</v>
      </c>
      <c r="CI59" s="2">
        <f t="shared" si="934"/>
        <v>18857053.759999976</v>
      </c>
      <c r="CJ59" s="2">
        <f t="shared" si="934"/>
        <v>19140697.593333308</v>
      </c>
      <c r="CK59" s="2">
        <f t="shared" si="934"/>
        <v>19424341.42666664</v>
      </c>
      <c r="CL59" s="2">
        <f t="shared" si="934"/>
        <v>19707985.259999972</v>
      </c>
      <c r="CM59" s="2">
        <f t="shared" si="934"/>
        <v>19969847.009999972</v>
      </c>
      <c r="CN59" s="2">
        <f t="shared" si="934"/>
        <v>20231708.759999972</v>
      </c>
      <c r="CO59" s="2">
        <f t="shared" si="934"/>
        <v>20493570.509999972</v>
      </c>
      <c r="CP59" s="2">
        <f t="shared" si="934"/>
        <v>20755432.259999972</v>
      </c>
      <c r="CR59" s="2">
        <f>CP59+CR19</f>
        <v>21017294.009999972</v>
      </c>
      <c r="CS59" s="2">
        <f t="shared" ref="CS59:DC59" si="935">CR59+CS19</f>
        <v>21279155.759999972</v>
      </c>
      <c r="CT59" s="2">
        <f t="shared" si="935"/>
        <v>21541017.509999972</v>
      </c>
      <c r="CU59" s="2">
        <f t="shared" si="935"/>
        <v>21802879.259999972</v>
      </c>
      <c r="CV59" s="2">
        <f t="shared" si="935"/>
        <v>22064741.009999972</v>
      </c>
      <c r="CW59" s="2">
        <f t="shared" si="935"/>
        <v>22326602.759999972</v>
      </c>
      <c r="CX59" s="2">
        <f t="shared" si="935"/>
        <v>22588464.509999972</v>
      </c>
      <c r="CY59" s="2">
        <f t="shared" si="935"/>
        <v>22850326.259999972</v>
      </c>
      <c r="CZ59" s="2">
        <f t="shared" si="935"/>
        <v>23086890.509999972</v>
      </c>
      <c r="DA59" s="2">
        <f t="shared" si="935"/>
        <v>23323454.759999972</v>
      </c>
      <c r="DB59" s="2">
        <f t="shared" si="935"/>
        <v>23560019.009999972</v>
      </c>
      <c r="DC59" s="2">
        <f t="shared" si="935"/>
        <v>23796583.259999972</v>
      </c>
      <c r="DE59" s="2">
        <f>DC59+DE19</f>
        <v>24033147.509999972</v>
      </c>
      <c r="DF59" s="2">
        <f t="shared" ref="DF59:DP59" si="936">DE59+DF19</f>
        <v>24269711.759999972</v>
      </c>
      <c r="DG59" s="2">
        <f t="shared" si="936"/>
        <v>24506276.009999972</v>
      </c>
      <c r="DH59" s="2">
        <f t="shared" si="936"/>
        <v>24742840.259999972</v>
      </c>
      <c r="DI59" s="2">
        <f t="shared" si="936"/>
        <v>24979404.509999972</v>
      </c>
      <c r="DJ59" s="2">
        <f t="shared" si="936"/>
        <v>25215968.759999972</v>
      </c>
      <c r="DK59" s="2">
        <f t="shared" si="936"/>
        <v>25452533.009999972</v>
      </c>
      <c r="DL59" s="2">
        <f t="shared" si="936"/>
        <v>25689097.259999972</v>
      </c>
      <c r="DM59" s="2">
        <f t="shared" si="936"/>
        <v>25859165.92666664</v>
      </c>
      <c r="DN59" s="2">
        <f t="shared" si="936"/>
        <v>26029234.593333308</v>
      </c>
      <c r="DO59" s="2">
        <f t="shared" si="936"/>
        <v>26199303.259999976</v>
      </c>
      <c r="DP59" s="2">
        <f t="shared" si="936"/>
        <v>26369371.926666643</v>
      </c>
      <c r="DR59" s="2">
        <f>DP59+DR19</f>
        <v>26539440.593333311</v>
      </c>
      <c r="DS59" s="2">
        <f t="shared" ref="DS59:EC59" si="937">DR59+DS19</f>
        <v>26709509.259999979</v>
      </c>
      <c r="DT59" s="2">
        <f t="shared" si="937"/>
        <v>26879577.926666647</v>
      </c>
      <c r="DU59" s="2">
        <f t="shared" si="937"/>
        <v>27049646.593333315</v>
      </c>
      <c r="DV59" s="2">
        <f t="shared" si="937"/>
        <v>27219715.259999983</v>
      </c>
      <c r="DW59" s="2">
        <f t="shared" si="937"/>
        <v>27389783.926666651</v>
      </c>
      <c r="DX59" s="2">
        <f t="shared" si="937"/>
        <v>27559852.593333319</v>
      </c>
      <c r="DY59" s="2">
        <f t="shared" si="937"/>
        <v>27729921.259999987</v>
      </c>
      <c r="DZ59" s="2">
        <f t="shared" si="937"/>
        <v>28098652.259999987</v>
      </c>
      <c r="EA59" s="2">
        <f t="shared" si="937"/>
        <v>28467383.259999987</v>
      </c>
      <c r="EB59" s="2">
        <f t="shared" si="937"/>
        <v>28836114.259999987</v>
      </c>
      <c r="EC59" s="2">
        <f t="shared" si="937"/>
        <v>29204845.259999987</v>
      </c>
    </row>
    <row r="60" spans="1:135" x14ac:dyDescent="0.2">
      <c r="A60" s="126" t="s">
        <v>594</v>
      </c>
      <c r="B60" s="310">
        <v>355</v>
      </c>
      <c r="D60" s="311">
        <v>24390.980000000003</v>
      </c>
      <c r="E60" s="312">
        <f>D60+0</f>
        <v>24390.980000000003</v>
      </c>
      <c r="F60" s="312">
        <f t="shared" ref="F60:O60" si="938">E60+0</f>
        <v>24390.980000000003</v>
      </c>
      <c r="G60" s="312">
        <f t="shared" si="938"/>
        <v>24390.980000000003</v>
      </c>
      <c r="H60" s="312">
        <f t="shared" si="938"/>
        <v>24390.980000000003</v>
      </c>
      <c r="I60" s="312">
        <f t="shared" si="938"/>
        <v>24390.980000000003</v>
      </c>
      <c r="J60" s="312">
        <f t="shared" si="938"/>
        <v>24390.980000000003</v>
      </c>
      <c r="K60" s="312">
        <f t="shared" si="938"/>
        <v>24390.980000000003</v>
      </c>
      <c r="L60" s="312">
        <f t="shared" si="938"/>
        <v>24390.980000000003</v>
      </c>
      <c r="M60" s="312">
        <f t="shared" si="938"/>
        <v>24390.980000000003</v>
      </c>
      <c r="N60" s="312">
        <f t="shared" si="938"/>
        <v>24390.980000000003</v>
      </c>
      <c r="O60" s="312">
        <f t="shared" si="938"/>
        <v>24390.980000000003</v>
      </c>
      <c r="P60" s="312">
        <f>O60+0</f>
        <v>24390.980000000003</v>
      </c>
      <c r="R60" s="312">
        <f>P60+0</f>
        <v>24390.980000000003</v>
      </c>
      <c r="S60" s="312">
        <f t="shared" ref="S60:AB60" si="939">R60+0</f>
        <v>24390.980000000003</v>
      </c>
      <c r="T60" s="312">
        <f t="shared" si="939"/>
        <v>24390.980000000003</v>
      </c>
      <c r="U60" s="312">
        <f t="shared" si="939"/>
        <v>24390.980000000003</v>
      </c>
      <c r="V60" s="312">
        <f t="shared" si="939"/>
        <v>24390.980000000003</v>
      </c>
      <c r="W60" s="312">
        <f t="shared" si="939"/>
        <v>24390.980000000003</v>
      </c>
      <c r="X60" s="312">
        <f t="shared" si="939"/>
        <v>24390.980000000003</v>
      </c>
      <c r="Y60" s="312">
        <f t="shared" si="939"/>
        <v>24390.980000000003</v>
      </c>
      <c r="Z60" s="312">
        <f t="shared" si="939"/>
        <v>24390.980000000003</v>
      </c>
      <c r="AA60" s="312">
        <f t="shared" si="939"/>
        <v>24390.980000000003</v>
      </c>
      <c r="AB60" s="312">
        <f t="shared" si="939"/>
        <v>24390.980000000003</v>
      </c>
      <c r="AC60" s="312">
        <f>AB60+0</f>
        <v>24390.980000000003</v>
      </c>
      <c r="AE60" s="312">
        <f>AC60+0</f>
        <v>24390.980000000003</v>
      </c>
      <c r="AF60" s="312">
        <f t="shared" ref="AF60:AO60" si="940">AE60+0</f>
        <v>24390.980000000003</v>
      </c>
      <c r="AG60" s="312">
        <f t="shared" si="940"/>
        <v>24390.980000000003</v>
      </c>
      <c r="AH60" s="312">
        <f t="shared" si="940"/>
        <v>24390.980000000003</v>
      </c>
      <c r="AI60" s="312">
        <f t="shared" si="940"/>
        <v>24390.980000000003</v>
      </c>
      <c r="AJ60" s="312">
        <f t="shared" si="940"/>
        <v>24390.980000000003</v>
      </c>
      <c r="AK60" s="312">
        <f t="shared" si="940"/>
        <v>24390.980000000003</v>
      </c>
      <c r="AL60" s="312">
        <f t="shared" si="940"/>
        <v>24390.980000000003</v>
      </c>
      <c r="AM60" s="312">
        <f t="shared" si="940"/>
        <v>24390.980000000003</v>
      </c>
      <c r="AN60" s="312">
        <f t="shared" si="940"/>
        <v>24390.980000000003</v>
      </c>
      <c r="AO60" s="312">
        <f t="shared" si="940"/>
        <v>24390.980000000003</v>
      </c>
      <c r="AP60" s="312">
        <f>AO60+0</f>
        <v>24390.980000000003</v>
      </c>
      <c r="AR60" s="312">
        <f>AP60+0</f>
        <v>24390.980000000003</v>
      </c>
      <c r="AS60" s="312">
        <f t="shared" ref="AS60:BB60" si="941">AR60+0</f>
        <v>24390.980000000003</v>
      </c>
      <c r="AT60" s="312">
        <f t="shared" si="941"/>
        <v>24390.980000000003</v>
      </c>
      <c r="AU60" s="312">
        <f t="shared" si="941"/>
        <v>24390.980000000003</v>
      </c>
      <c r="AV60" s="312">
        <f t="shared" si="941"/>
        <v>24390.980000000003</v>
      </c>
      <c r="AW60" s="312">
        <f t="shared" si="941"/>
        <v>24390.980000000003</v>
      </c>
      <c r="AX60" s="312">
        <f t="shared" si="941"/>
        <v>24390.980000000003</v>
      </c>
      <c r="AY60" s="312">
        <f t="shared" si="941"/>
        <v>24390.980000000003</v>
      </c>
      <c r="AZ60" s="312">
        <f t="shared" si="941"/>
        <v>24390.980000000003</v>
      </c>
      <c r="BA60" s="312">
        <f t="shared" si="941"/>
        <v>24390.980000000003</v>
      </c>
      <c r="BB60" s="312">
        <f t="shared" si="941"/>
        <v>24390.980000000003</v>
      </c>
      <c r="BC60" s="312">
        <f>BB60+0</f>
        <v>24390.980000000003</v>
      </c>
      <c r="BE60" s="312">
        <f>BC60+0</f>
        <v>24390.980000000003</v>
      </c>
      <c r="BF60" s="312">
        <f t="shared" ref="BF60:BO60" si="942">BE60+0</f>
        <v>24390.980000000003</v>
      </c>
      <c r="BG60" s="312">
        <f t="shared" si="942"/>
        <v>24390.980000000003</v>
      </c>
      <c r="BH60" s="312">
        <f t="shared" si="942"/>
        <v>24390.980000000003</v>
      </c>
      <c r="BI60" s="312">
        <f t="shared" si="942"/>
        <v>24390.980000000003</v>
      </c>
      <c r="BJ60" s="312">
        <f t="shared" si="942"/>
        <v>24390.980000000003</v>
      </c>
      <c r="BK60" s="312">
        <f t="shared" si="942"/>
        <v>24390.980000000003</v>
      </c>
      <c r="BL60" s="312">
        <f t="shared" si="942"/>
        <v>24390.980000000003</v>
      </c>
      <c r="BM60" s="312">
        <f t="shared" si="942"/>
        <v>24390.980000000003</v>
      </c>
      <c r="BN60" s="312">
        <f t="shared" si="942"/>
        <v>24390.980000000003</v>
      </c>
      <c r="BO60" s="312">
        <f t="shared" si="942"/>
        <v>24390.980000000003</v>
      </c>
      <c r="BP60" s="312">
        <f>BO60+0</f>
        <v>24390.980000000003</v>
      </c>
      <c r="BR60" s="312">
        <f>BP60+0</f>
        <v>24390.980000000003</v>
      </c>
      <c r="BS60" s="312">
        <f t="shared" ref="BS60:CB60" si="943">BR60+0</f>
        <v>24390.980000000003</v>
      </c>
      <c r="BT60" s="312">
        <f t="shared" si="943"/>
        <v>24390.980000000003</v>
      </c>
      <c r="BU60" s="312">
        <f t="shared" si="943"/>
        <v>24390.980000000003</v>
      </c>
      <c r="BV60" s="312">
        <f t="shared" si="943"/>
        <v>24390.980000000003</v>
      </c>
      <c r="BW60" s="312">
        <f t="shared" si="943"/>
        <v>24390.980000000003</v>
      </c>
      <c r="BX60" s="312">
        <f t="shared" si="943"/>
        <v>24390.980000000003</v>
      </c>
      <c r="BY60" s="312">
        <f t="shared" si="943"/>
        <v>24390.980000000003</v>
      </c>
      <c r="BZ60" s="312">
        <f t="shared" si="943"/>
        <v>24390.980000000003</v>
      </c>
      <c r="CA60" s="312">
        <f t="shared" si="943"/>
        <v>24390.980000000003</v>
      </c>
      <c r="CB60" s="312">
        <f t="shared" si="943"/>
        <v>24390.980000000003</v>
      </c>
      <c r="CC60" s="312">
        <f>CB60+0</f>
        <v>24390.980000000003</v>
      </c>
      <c r="CE60" s="312">
        <f>CC60+0</f>
        <v>24390.980000000003</v>
      </c>
      <c r="CF60" s="312">
        <f t="shared" ref="CF60:CO60" si="944">CE60+0</f>
        <v>24390.980000000003</v>
      </c>
      <c r="CG60" s="312">
        <f t="shared" si="944"/>
        <v>24390.980000000003</v>
      </c>
      <c r="CH60" s="312">
        <f t="shared" si="944"/>
        <v>24390.980000000003</v>
      </c>
      <c r="CI60" s="312">
        <f t="shared" si="944"/>
        <v>24390.980000000003</v>
      </c>
      <c r="CJ60" s="312">
        <f t="shared" si="944"/>
        <v>24390.980000000003</v>
      </c>
      <c r="CK60" s="312">
        <f t="shared" si="944"/>
        <v>24390.980000000003</v>
      </c>
      <c r="CL60" s="312">
        <f t="shared" si="944"/>
        <v>24390.980000000003</v>
      </c>
      <c r="CM60" s="312">
        <f t="shared" si="944"/>
        <v>24390.980000000003</v>
      </c>
      <c r="CN60" s="312">
        <f t="shared" si="944"/>
        <v>24390.980000000003</v>
      </c>
      <c r="CO60" s="312">
        <f t="shared" si="944"/>
        <v>24390.980000000003</v>
      </c>
      <c r="CP60" s="312">
        <f>CO60+0</f>
        <v>24390.980000000003</v>
      </c>
      <c r="CR60" s="312">
        <f>CP60+0</f>
        <v>24390.980000000003</v>
      </c>
      <c r="CS60" s="312">
        <f t="shared" ref="CS60:DB60" si="945">CR60+0</f>
        <v>24390.980000000003</v>
      </c>
      <c r="CT60" s="312">
        <f t="shared" si="945"/>
        <v>24390.980000000003</v>
      </c>
      <c r="CU60" s="312">
        <f t="shared" si="945"/>
        <v>24390.980000000003</v>
      </c>
      <c r="CV60" s="312">
        <f t="shared" si="945"/>
        <v>24390.980000000003</v>
      </c>
      <c r="CW60" s="312">
        <f t="shared" si="945"/>
        <v>24390.980000000003</v>
      </c>
      <c r="CX60" s="312">
        <f t="shared" si="945"/>
        <v>24390.980000000003</v>
      </c>
      <c r="CY60" s="312">
        <f t="shared" si="945"/>
        <v>24390.980000000003</v>
      </c>
      <c r="CZ60" s="312">
        <f t="shared" si="945"/>
        <v>24390.980000000003</v>
      </c>
      <c r="DA60" s="312">
        <f t="shared" si="945"/>
        <v>24390.980000000003</v>
      </c>
      <c r="DB60" s="312">
        <f t="shared" si="945"/>
        <v>24390.980000000003</v>
      </c>
      <c r="DC60" s="312">
        <f>DB60+0</f>
        <v>24390.980000000003</v>
      </c>
      <c r="DE60" s="312">
        <f>DC60+0</f>
        <v>24390.980000000003</v>
      </c>
      <c r="DF60" s="312">
        <f t="shared" ref="DF60:DO60" si="946">DE60+0</f>
        <v>24390.980000000003</v>
      </c>
      <c r="DG60" s="312">
        <f t="shared" si="946"/>
        <v>24390.980000000003</v>
      </c>
      <c r="DH60" s="312">
        <f t="shared" si="946"/>
        <v>24390.980000000003</v>
      </c>
      <c r="DI60" s="312">
        <f t="shared" si="946"/>
        <v>24390.980000000003</v>
      </c>
      <c r="DJ60" s="312">
        <f t="shared" si="946"/>
        <v>24390.980000000003</v>
      </c>
      <c r="DK60" s="312">
        <f t="shared" si="946"/>
        <v>24390.980000000003</v>
      </c>
      <c r="DL60" s="312">
        <f t="shared" si="946"/>
        <v>24390.980000000003</v>
      </c>
      <c r="DM60" s="312">
        <f t="shared" si="946"/>
        <v>24390.980000000003</v>
      </c>
      <c r="DN60" s="312">
        <f t="shared" si="946"/>
        <v>24390.980000000003</v>
      </c>
      <c r="DO60" s="312">
        <f t="shared" si="946"/>
        <v>24390.980000000003</v>
      </c>
      <c r="DP60" s="312">
        <f>DO60+0</f>
        <v>24390.980000000003</v>
      </c>
      <c r="DR60" s="312">
        <f>DP60+0</f>
        <v>24390.980000000003</v>
      </c>
      <c r="DS60" s="312">
        <f t="shared" ref="DS60:EB60" si="947">DR60+0</f>
        <v>24390.980000000003</v>
      </c>
      <c r="DT60" s="312">
        <f t="shared" si="947"/>
        <v>24390.980000000003</v>
      </c>
      <c r="DU60" s="312">
        <f t="shared" si="947"/>
        <v>24390.980000000003</v>
      </c>
      <c r="DV60" s="312">
        <f t="shared" si="947"/>
        <v>24390.980000000003</v>
      </c>
      <c r="DW60" s="312">
        <f t="shared" si="947"/>
        <v>24390.980000000003</v>
      </c>
      <c r="DX60" s="312">
        <f t="shared" si="947"/>
        <v>24390.980000000003</v>
      </c>
      <c r="DY60" s="312">
        <f t="shared" si="947"/>
        <v>24390.980000000003</v>
      </c>
      <c r="DZ60" s="312">
        <f t="shared" si="947"/>
        <v>24390.980000000003</v>
      </c>
      <c r="EA60" s="312">
        <f t="shared" si="947"/>
        <v>24390.980000000003</v>
      </c>
      <c r="EB60" s="312">
        <f t="shared" si="947"/>
        <v>24390.980000000003</v>
      </c>
      <c r="EC60" s="312">
        <f>EB60+0</f>
        <v>24390.980000000003</v>
      </c>
    </row>
    <row r="61" spans="1:135" x14ac:dyDescent="0.2">
      <c r="A61" s="126" t="s">
        <v>594</v>
      </c>
      <c r="B61" s="310">
        <v>356</v>
      </c>
      <c r="D61" s="311">
        <v>2260.69</v>
      </c>
      <c r="E61" s="312">
        <f>D61+0</f>
        <v>2260.69</v>
      </c>
      <c r="F61" s="312">
        <f t="shared" ref="F61:P61" si="948">E61+0</f>
        <v>2260.69</v>
      </c>
      <c r="G61" s="312">
        <f t="shared" si="948"/>
        <v>2260.69</v>
      </c>
      <c r="H61" s="312">
        <f t="shared" si="948"/>
        <v>2260.69</v>
      </c>
      <c r="I61" s="312">
        <f t="shared" si="948"/>
        <v>2260.69</v>
      </c>
      <c r="J61" s="312">
        <f t="shared" si="948"/>
        <v>2260.69</v>
      </c>
      <c r="K61" s="312">
        <f t="shared" si="948"/>
        <v>2260.69</v>
      </c>
      <c r="L61" s="312">
        <f t="shared" si="948"/>
        <v>2260.69</v>
      </c>
      <c r="M61" s="312">
        <f t="shared" si="948"/>
        <v>2260.69</v>
      </c>
      <c r="N61" s="312">
        <f t="shared" si="948"/>
        <v>2260.69</v>
      </c>
      <c r="O61" s="312">
        <f t="shared" si="948"/>
        <v>2260.69</v>
      </c>
      <c r="P61" s="312">
        <f t="shared" si="948"/>
        <v>2260.69</v>
      </c>
      <c r="R61" s="312">
        <f>P61+0</f>
        <v>2260.69</v>
      </c>
      <c r="S61" s="312">
        <f t="shared" ref="S61:AC61" si="949">R61+0</f>
        <v>2260.69</v>
      </c>
      <c r="T61" s="312">
        <f t="shared" si="949"/>
        <v>2260.69</v>
      </c>
      <c r="U61" s="312">
        <f t="shared" si="949"/>
        <v>2260.69</v>
      </c>
      <c r="V61" s="312">
        <f t="shared" si="949"/>
        <v>2260.69</v>
      </c>
      <c r="W61" s="312">
        <f t="shared" si="949"/>
        <v>2260.69</v>
      </c>
      <c r="X61" s="312">
        <f t="shared" si="949"/>
        <v>2260.69</v>
      </c>
      <c r="Y61" s="312">
        <f t="shared" si="949"/>
        <v>2260.69</v>
      </c>
      <c r="Z61" s="312">
        <f t="shared" si="949"/>
        <v>2260.69</v>
      </c>
      <c r="AA61" s="312">
        <f t="shared" si="949"/>
        <v>2260.69</v>
      </c>
      <c r="AB61" s="312">
        <f t="shared" si="949"/>
        <v>2260.69</v>
      </c>
      <c r="AC61" s="312">
        <f t="shared" si="949"/>
        <v>2260.69</v>
      </c>
      <c r="AE61" s="312">
        <f>AC61+0</f>
        <v>2260.69</v>
      </c>
      <c r="AF61" s="312">
        <f t="shared" ref="AF61:AP61" si="950">AE61+0</f>
        <v>2260.69</v>
      </c>
      <c r="AG61" s="312">
        <f t="shared" si="950"/>
        <v>2260.69</v>
      </c>
      <c r="AH61" s="312">
        <f t="shared" si="950"/>
        <v>2260.69</v>
      </c>
      <c r="AI61" s="312">
        <f t="shared" si="950"/>
        <v>2260.69</v>
      </c>
      <c r="AJ61" s="312">
        <f t="shared" si="950"/>
        <v>2260.69</v>
      </c>
      <c r="AK61" s="312">
        <f t="shared" si="950"/>
        <v>2260.69</v>
      </c>
      <c r="AL61" s="312">
        <f t="shared" si="950"/>
        <v>2260.69</v>
      </c>
      <c r="AM61" s="312">
        <f t="shared" si="950"/>
        <v>2260.69</v>
      </c>
      <c r="AN61" s="312">
        <f t="shared" si="950"/>
        <v>2260.69</v>
      </c>
      <c r="AO61" s="312">
        <f t="shared" si="950"/>
        <v>2260.69</v>
      </c>
      <c r="AP61" s="312">
        <f t="shared" si="950"/>
        <v>2260.69</v>
      </c>
      <c r="AR61" s="312">
        <f>AP61+0</f>
        <v>2260.69</v>
      </c>
      <c r="AS61" s="312">
        <f t="shared" ref="AS61:BC61" si="951">AR61+0</f>
        <v>2260.69</v>
      </c>
      <c r="AT61" s="312">
        <f t="shared" si="951"/>
        <v>2260.69</v>
      </c>
      <c r="AU61" s="312">
        <f t="shared" si="951"/>
        <v>2260.69</v>
      </c>
      <c r="AV61" s="312">
        <f t="shared" si="951"/>
        <v>2260.69</v>
      </c>
      <c r="AW61" s="312">
        <f t="shared" si="951"/>
        <v>2260.69</v>
      </c>
      <c r="AX61" s="312">
        <f t="shared" si="951"/>
        <v>2260.69</v>
      </c>
      <c r="AY61" s="312">
        <f t="shared" si="951"/>
        <v>2260.69</v>
      </c>
      <c r="AZ61" s="312">
        <f t="shared" si="951"/>
        <v>2260.69</v>
      </c>
      <c r="BA61" s="312">
        <f t="shared" si="951"/>
        <v>2260.69</v>
      </c>
      <c r="BB61" s="312">
        <f t="shared" si="951"/>
        <v>2260.69</v>
      </c>
      <c r="BC61" s="312">
        <f t="shared" si="951"/>
        <v>2260.69</v>
      </c>
      <c r="BE61" s="312">
        <f>BC61+0</f>
        <v>2260.69</v>
      </c>
      <c r="BF61" s="312">
        <f t="shared" ref="BF61:BP61" si="952">BE61+0</f>
        <v>2260.69</v>
      </c>
      <c r="BG61" s="312">
        <f t="shared" si="952"/>
        <v>2260.69</v>
      </c>
      <c r="BH61" s="312">
        <f t="shared" si="952"/>
        <v>2260.69</v>
      </c>
      <c r="BI61" s="312">
        <f t="shared" si="952"/>
        <v>2260.69</v>
      </c>
      <c r="BJ61" s="312">
        <f t="shared" si="952"/>
        <v>2260.69</v>
      </c>
      <c r="BK61" s="312">
        <f t="shared" si="952"/>
        <v>2260.69</v>
      </c>
      <c r="BL61" s="312">
        <f t="shared" si="952"/>
        <v>2260.69</v>
      </c>
      <c r="BM61" s="312">
        <f t="shared" si="952"/>
        <v>2260.69</v>
      </c>
      <c r="BN61" s="312">
        <f t="shared" si="952"/>
        <v>2260.69</v>
      </c>
      <c r="BO61" s="312">
        <f t="shared" si="952"/>
        <v>2260.69</v>
      </c>
      <c r="BP61" s="312">
        <f t="shared" si="952"/>
        <v>2260.69</v>
      </c>
      <c r="BR61" s="312">
        <f>BP61+0</f>
        <v>2260.69</v>
      </c>
      <c r="BS61" s="312">
        <f t="shared" ref="BS61:CC61" si="953">BR61+0</f>
        <v>2260.69</v>
      </c>
      <c r="BT61" s="312">
        <f t="shared" si="953"/>
        <v>2260.69</v>
      </c>
      <c r="BU61" s="312">
        <f t="shared" si="953"/>
        <v>2260.69</v>
      </c>
      <c r="BV61" s="312">
        <f t="shared" si="953"/>
        <v>2260.69</v>
      </c>
      <c r="BW61" s="312">
        <f t="shared" si="953"/>
        <v>2260.69</v>
      </c>
      <c r="BX61" s="312">
        <f t="shared" si="953"/>
        <v>2260.69</v>
      </c>
      <c r="BY61" s="312">
        <f t="shared" si="953"/>
        <v>2260.69</v>
      </c>
      <c r="BZ61" s="312">
        <f t="shared" si="953"/>
        <v>2260.69</v>
      </c>
      <c r="CA61" s="312">
        <f t="shared" si="953"/>
        <v>2260.69</v>
      </c>
      <c r="CB61" s="312">
        <f t="shared" si="953"/>
        <v>2260.69</v>
      </c>
      <c r="CC61" s="312">
        <f t="shared" si="953"/>
        <v>2260.69</v>
      </c>
      <c r="CE61" s="312">
        <f>CC61+0</f>
        <v>2260.69</v>
      </c>
      <c r="CF61" s="312">
        <f t="shared" ref="CF61:CP61" si="954">CE61+0</f>
        <v>2260.69</v>
      </c>
      <c r="CG61" s="312">
        <f t="shared" si="954"/>
        <v>2260.69</v>
      </c>
      <c r="CH61" s="312">
        <f t="shared" si="954"/>
        <v>2260.69</v>
      </c>
      <c r="CI61" s="312">
        <f t="shared" si="954"/>
        <v>2260.69</v>
      </c>
      <c r="CJ61" s="312">
        <f t="shared" si="954"/>
        <v>2260.69</v>
      </c>
      <c r="CK61" s="312">
        <f t="shared" si="954"/>
        <v>2260.69</v>
      </c>
      <c r="CL61" s="312">
        <f t="shared" si="954"/>
        <v>2260.69</v>
      </c>
      <c r="CM61" s="312">
        <f t="shared" si="954"/>
        <v>2260.69</v>
      </c>
      <c r="CN61" s="312">
        <f t="shared" si="954"/>
        <v>2260.69</v>
      </c>
      <c r="CO61" s="312">
        <f t="shared" si="954"/>
        <v>2260.69</v>
      </c>
      <c r="CP61" s="312">
        <f t="shared" si="954"/>
        <v>2260.69</v>
      </c>
      <c r="CR61" s="312">
        <f>CP61+0</f>
        <v>2260.69</v>
      </c>
      <c r="CS61" s="312">
        <f t="shared" ref="CS61:DC61" si="955">CR61+0</f>
        <v>2260.69</v>
      </c>
      <c r="CT61" s="312">
        <f t="shared" si="955"/>
        <v>2260.69</v>
      </c>
      <c r="CU61" s="312">
        <f t="shared" si="955"/>
        <v>2260.69</v>
      </c>
      <c r="CV61" s="312">
        <f t="shared" si="955"/>
        <v>2260.69</v>
      </c>
      <c r="CW61" s="312">
        <f t="shared" si="955"/>
        <v>2260.69</v>
      </c>
      <c r="CX61" s="312">
        <f t="shared" si="955"/>
        <v>2260.69</v>
      </c>
      <c r="CY61" s="312">
        <f t="shared" si="955"/>
        <v>2260.69</v>
      </c>
      <c r="CZ61" s="312">
        <f t="shared" si="955"/>
        <v>2260.69</v>
      </c>
      <c r="DA61" s="312">
        <f t="shared" si="955"/>
        <v>2260.69</v>
      </c>
      <c r="DB61" s="312">
        <f t="shared" si="955"/>
        <v>2260.69</v>
      </c>
      <c r="DC61" s="312">
        <f t="shared" si="955"/>
        <v>2260.69</v>
      </c>
      <c r="DE61" s="312">
        <f>DC61+0</f>
        <v>2260.69</v>
      </c>
      <c r="DF61" s="312">
        <f t="shared" ref="DF61:DP61" si="956">DE61+0</f>
        <v>2260.69</v>
      </c>
      <c r="DG61" s="312">
        <f t="shared" si="956"/>
        <v>2260.69</v>
      </c>
      <c r="DH61" s="312">
        <f t="shared" si="956"/>
        <v>2260.69</v>
      </c>
      <c r="DI61" s="312">
        <f t="shared" si="956"/>
        <v>2260.69</v>
      </c>
      <c r="DJ61" s="312">
        <f t="shared" si="956"/>
        <v>2260.69</v>
      </c>
      <c r="DK61" s="312">
        <f t="shared" si="956"/>
        <v>2260.69</v>
      </c>
      <c r="DL61" s="312">
        <f t="shared" si="956"/>
        <v>2260.69</v>
      </c>
      <c r="DM61" s="312">
        <f t="shared" si="956"/>
        <v>2260.69</v>
      </c>
      <c r="DN61" s="312">
        <f t="shared" si="956"/>
        <v>2260.69</v>
      </c>
      <c r="DO61" s="312">
        <f t="shared" si="956"/>
        <v>2260.69</v>
      </c>
      <c r="DP61" s="312">
        <f t="shared" si="956"/>
        <v>2260.69</v>
      </c>
      <c r="DR61" s="312">
        <f>DP61+0</f>
        <v>2260.69</v>
      </c>
      <c r="DS61" s="312">
        <f t="shared" ref="DS61:EC61" si="957">DR61+0</f>
        <v>2260.69</v>
      </c>
      <c r="DT61" s="312">
        <f t="shared" si="957"/>
        <v>2260.69</v>
      </c>
      <c r="DU61" s="312">
        <f t="shared" si="957"/>
        <v>2260.69</v>
      </c>
      <c r="DV61" s="312">
        <f t="shared" si="957"/>
        <v>2260.69</v>
      </c>
      <c r="DW61" s="312">
        <f t="shared" si="957"/>
        <v>2260.69</v>
      </c>
      <c r="DX61" s="312">
        <f t="shared" si="957"/>
        <v>2260.69</v>
      </c>
      <c r="DY61" s="312">
        <f t="shared" si="957"/>
        <v>2260.69</v>
      </c>
      <c r="DZ61" s="312">
        <f t="shared" si="957"/>
        <v>2260.69</v>
      </c>
      <c r="EA61" s="312">
        <f t="shared" si="957"/>
        <v>2260.69</v>
      </c>
      <c r="EB61" s="312">
        <f t="shared" si="957"/>
        <v>2260.69</v>
      </c>
      <c r="EC61" s="312">
        <f t="shared" si="957"/>
        <v>2260.69</v>
      </c>
    </row>
    <row r="62" spans="1:135" x14ac:dyDescent="0.2">
      <c r="A62" s="126" t="s">
        <v>594</v>
      </c>
      <c r="B62" s="310">
        <v>364</v>
      </c>
      <c r="D62" s="311">
        <v>2768233.1800000011</v>
      </c>
      <c r="E62" s="312">
        <f>D62+E20</f>
        <v>3810651.4675485599</v>
      </c>
      <c r="F62" s="312">
        <f t="shared" ref="F62:P62" si="958">E62+F20</f>
        <v>4853069.7550971191</v>
      </c>
      <c r="G62" s="312">
        <f t="shared" si="958"/>
        <v>5895488.0426456779</v>
      </c>
      <c r="H62" s="312">
        <f t="shared" si="958"/>
        <v>6937906.3301942367</v>
      </c>
      <c r="I62" s="312">
        <f t="shared" si="958"/>
        <v>7980324.6177427955</v>
      </c>
      <c r="J62" s="312">
        <f t="shared" si="958"/>
        <v>9022742.9052913543</v>
      </c>
      <c r="K62" s="312">
        <f t="shared" si="958"/>
        <v>10065161.192839913</v>
      </c>
      <c r="L62" s="312">
        <f t="shared" si="958"/>
        <v>11107579.480388472</v>
      </c>
      <c r="M62" s="312">
        <f t="shared" si="958"/>
        <v>12149997.767937031</v>
      </c>
      <c r="N62" s="312">
        <f t="shared" si="958"/>
        <v>13192416.055485589</v>
      </c>
      <c r="O62" s="312">
        <f t="shared" si="958"/>
        <v>14234834.343034148</v>
      </c>
      <c r="P62" s="312">
        <f t="shared" si="958"/>
        <v>15277252.630582707</v>
      </c>
      <c r="R62" s="312">
        <f>P62+R20</f>
        <v>16351151.950415228</v>
      </c>
      <c r="S62" s="312">
        <f t="shared" ref="S62:AC62" si="959">R62+S20</f>
        <v>17425051.27024775</v>
      </c>
      <c r="T62" s="312">
        <f t="shared" si="959"/>
        <v>18498950.590080272</v>
      </c>
      <c r="U62" s="312">
        <f t="shared" si="959"/>
        <v>19572849.909912795</v>
      </c>
      <c r="V62" s="312">
        <f t="shared" si="959"/>
        <v>20646749.229745317</v>
      </c>
      <c r="W62" s="312">
        <f t="shared" si="959"/>
        <v>21720648.54957784</v>
      </c>
      <c r="X62" s="312">
        <f t="shared" si="959"/>
        <v>22794547.869410362</v>
      </c>
      <c r="Y62" s="312">
        <f t="shared" si="959"/>
        <v>23868447.189242885</v>
      </c>
      <c r="Z62" s="312">
        <f t="shared" si="959"/>
        <v>24942346.509075407</v>
      </c>
      <c r="AA62" s="312">
        <f t="shared" si="959"/>
        <v>26016245.828907929</v>
      </c>
      <c r="AB62" s="312">
        <f t="shared" si="959"/>
        <v>27090145.148740452</v>
      </c>
      <c r="AC62" s="312">
        <f t="shared" si="959"/>
        <v>28164044.468572974</v>
      </c>
      <c r="AE62" s="312">
        <f>AC62+AE20</f>
        <v>29270375.547864437</v>
      </c>
      <c r="AF62" s="312">
        <f t="shared" ref="AF62:AP62" si="960">AE62+AF20</f>
        <v>30376706.6271559</v>
      </c>
      <c r="AG62" s="312">
        <f t="shared" si="960"/>
        <v>31483037.706447363</v>
      </c>
      <c r="AH62" s="312">
        <f t="shared" si="960"/>
        <v>32589368.785738826</v>
      </c>
      <c r="AI62" s="312">
        <f t="shared" si="960"/>
        <v>33695699.865030289</v>
      </c>
      <c r="AJ62" s="312">
        <f t="shared" si="960"/>
        <v>34802030.944321752</v>
      </c>
      <c r="AK62" s="312">
        <f t="shared" si="960"/>
        <v>35908362.023613214</v>
      </c>
      <c r="AL62" s="312">
        <f t="shared" si="960"/>
        <v>37014693.102904677</v>
      </c>
      <c r="AM62" s="312">
        <f t="shared" si="960"/>
        <v>38121024.18219614</v>
      </c>
      <c r="AN62" s="312">
        <f t="shared" si="960"/>
        <v>39227355.261487603</v>
      </c>
      <c r="AO62" s="312">
        <f t="shared" si="960"/>
        <v>40333686.340779066</v>
      </c>
      <c r="AP62" s="312">
        <f t="shared" si="960"/>
        <v>41440017.420070529</v>
      </c>
      <c r="AR62" s="312">
        <f>AP62+AR20</f>
        <v>42579759.697956599</v>
      </c>
      <c r="AS62" s="312">
        <f t="shared" ref="AS62:BC62" si="961">AR62+AS20</f>
        <v>43719501.97584267</v>
      </c>
      <c r="AT62" s="312">
        <f t="shared" si="961"/>
        <v>44859244.25372874</v>
      </c>
      <c r="AU62" s="312">
        <f t="shared" si="961"/>
        <v>45998986.53161481</v>
      </c>
      <c r="AV62" s="312">
        <f t="shared" si="961"/>
        <v>47138728.809500881</v>
      </c>
      <c r="AW62" s="312">
        <f t="shared" si="961"/>
        <v>48278471.087386951</v>
      </c>
      <c r="AX62" s="312">
        <f t="shared" si="961"/>
        <v>49418213.365273021</v>
      </c>
      <c r="AY62" s="312">
        <f t="shared" si="961"/>
        <v>50557955.643159091</v>
      </c>
      <c r="AZ62" s="312">
        <f t="shared" si="961"/>
        <v>51697697.921045162</v>
      </c>
      <c r="BA62" s="312">
        <f t="shared" si="961"/>
        <v>52837440.198931232</v>
      </c>
      <c r="BB62" s="312">
        <f t="shared" si="961"/>
        <v>53977182.476817302</v>
      </c>
      <c r="BC62" s="312">
        <f t="shared" si="961"/>
        <v>55116924.754703373</v>
      </c>
      <c r="BE62" s="312">
        <f>BC62+BE20</f>
        <v>55870749.724098213</v>
      </c>
      <c r="BF62" s="312">
        <f t="shared" ref="BF62:BP62" si="962">BE62+BF20</f>
        <v>56624574.693493053</v>
      </c>
      <c r="BG62" s="312">
        <f t="shared" si="962"/>
        <v>57378399.662887894</v>
      </c>
      <c r="BH62" s="312">
        <f t="shared" si="962"/>
        <v>58132224.632282734</v>
      </c>
      <c r="BI62" s="312">
        <f t="shared" si="962"/>
        <v>58886049.601677574</v>
      </c>
      <c r="BJ62" s="312">
        <f t="shared" si="962"/>
        <v>59639874.571072415</v>
      </c>
      <c r="BK62" s="312">
        <f t="shared" si="962"/>
        <v>60393699.540467255</v>
      </c>
      <c r="BL62" s="312">
        <f t="shared" si="962"/>
        <v>61147524.509862095</v>
      </c>
      <c r="BM62" s="312">
        <f t="shared" si="962"/>
        <v>61901349.479256935</v>
      </c>
      <c r="BN62" s="312">
        <f t="shared" si="962"/>
        <v>62655174.448651776</v>
      </c>
      <c r="BO62" s="312">
        <f t="shared" si="962"/>
        <v>63408999.418046616</v>
      </c>
      <c r="BP62" s="312">
        <f t="shared" si="962"/>
        <v>64162824.387441456</v>
      </c>
      <c r="BR62" s="312">
        <f>BP62+BR20</f>
        <v>64931725.856224194</v>
      </c>
      <c r="BS62" s="312">
        <f t="shared" ref="BS62:CC62" si="963">BR62+BS20</f>
        <v>65700627.325006932</v>
      </c>
      <c r="BT62" s="312">
        <f t="shared" si="963"/>
        <v>66469528.79378967</v>
      </c>
      <c r="BU62" s="312">
        <f t="shared" si="963"/>
        <v>67238430.262572408</v>
      </c>
      <c r="BV62" s="312">
        <f t="shared" si="963"/>
        <v>68007331.731355146</v>
      </c>
      <c r="BW62" s="312">
        <f t="shared" si="963"/>
        <v>68776233.200137883</v>
      </c>
      <c r="BX62" s="312">
        <f t="shared" si="963"/>
        <v>69545134.668920621</v>
      </c>
      <c r="BY62" s="312">
        <f t="shared" si="963"/>
        <v>70314036.137703359</v>
      </c>
      <c r="BZ62" s="312">
        <f t="shared" si="963"/>
        <v>71082937.606486097</v>
      </c>
      <c r="CA62" s="312">
        <f t="shared" si="963"/>
        <v>71851839.075268835</v>
      </c>
      <c r="CB62" s="312">
        <f t="shared" si="963"/>
        <v>72620740.544051573</v>
      </c>
      <c r="CC62" s="312">
        <f t="shared" si="963"/>
        <v>73389642.012834311</v>
      </c>
      <c r="CE62" s="312">
        <f>CC62+CE20</f>
        <v>74173921.510992706</v>
      </c>
      <c r="CF62" s="312">
        <f t="shared" ref="CF62:CP62" si="964">CE62+CF20</f>
        <v>74958201.009151101</v>
      </c>
      <c r="CG62" s="312">
        <f t="shared" si="964"/>
        <v>75742480.507309496</v>
      </c>
      <c r="CH62" s="312">
        <f t="shared" si="964"/>
        <v>76526760.005467892</v>
      </c>
      <c r="CI62" s="312">
        <f t="shared" si="964"/>
        <v>77311039.503626287</v>
      </c>
      <c r="CJ62" s="312">
        <f t="shared" si="964"/>
        <v>78095319.001784682</v>
      </c>
      <c r="CK62" s="312">
        <f t="shared" si="964"/>
        <v>78879598.499943078</v>
      </c>
      <c r="CL62" s="312">
        <f t="shared" si="964"/>
        <v>79663877.998101473</v>
      </c>
      <c r="CM62" s="312">
        <f t="shared" si="964"/>
        <v>80448157.496259868</v>
      </c>
      <c r="CN62" s="312">
        <f t="shared" si="964"/>
        <v>81232436.994418263</v>
      </c>
      <c r="CO62" s="312">
        <f t="shared" si="964"/>
        <v>82016716.492576659</v>
      </c>
      <c r="CP62" s="312">
        <f t="shared" si="964"/>
        <v>82800995.990735054</v>
      </c>
      <c r="CR62" s="312">
        <f>CP62+CR20</f>
        <v>83600961.078856617</v>
      </c>
      <c r="CS62" s="312">
        <f t="shared" ref="CS62:DC62" si="965">CR62+CS20</f>
        <v>84400926.16697818</v>
      </c>
      <c r="CT62" s="312">
        <f t="shared" si="965"/>
        <v>85200891.255099744</v>
      </c>
      <c r="CU62" s="312">
        <f t="shared" si="965"/>
        <v>86000856.343221307</v>
      </c>
      <c r="CV62" s="312">
        <f t="shared" si="965"/>
        <v>86800821.43134287</v>
      </c>
      <c r="CW62" s="312">
        <f t="shared" si="965"/>
        <v>87600786.519464433</v>
      </c>
      <c r="CX62" s="312">
        <f t="shared" si="965"/>
        <v>88400751.607585996</v>
      </c>
      <c r="CY62" s="312">
        <f t="shared" si="965"/>
        <v>89200716.69570756</v>
      </c>
      <c r="CZ62" s="312">
        <f t="shared" si="965"/>
        <v>90000681.783829123</v>
      </c>
      <c r="DA62" s="312">
        <f t="shared" si="965"/>
        <v>90800646.871950686</v>
      </c>
      <c r="DB62" s="312">
        <f t="shared" si="965"/>
        <v>91600611.960072249</v>
      </c>
      <c r="DC62" s="312">
        <f t="shared" si="965"/>
        <v>92400577.048193812</v>
      </c>
      <c r="DE62" s="312">
        <f>DC62+DE20</f>
        <v>93335863.363752618</v>
      </c>
      <c r="DF62" s="312">
        <f t="shared" ref="DF62:DP62" si="966">DE62+DF20</f>
        <v>94271149.679311424</v>
      </c>
      <c r="DG62" s="312">
        <f t="shared" si="966"/>
        <v>95206435.994870231</v>
      </c>
      <c r="DH62" s="312">
        <f t="shared" si="966"/>
        <v>96141722.310429037</v>
      </c>
      <c r="DI62" s="312">
        <f t="shared" si="966"/>
        <v>97077008.625987843</v>
      </c>
      <c r="DJ62" s="312">
        <f t="shared" si="966"/>
        <v>98012294.941546649</v>
      </c>
      <c r="DK62" s="312">
        <f t="shared" si="966"/>
        <v>98947581.257105455</v>
      </c>
      <c r="DL62" s="312">
        <f t="shared" si="966"/>
        <v>99882867.572664261</v>
      </c>
      <c r="DM62" s="312">
        <f t="shared" si="966"/>
        <v>100818153.88822307</v>
      </c>
      <c r="DN62" s="312">
        <f t="shared" si="966"/>
        <v>101753440.20378187</v>
      </c>
      <c r="DO62" s="312">
        <f t="shared" si="966"/>
        <v>102688726.51934068</v>
      </c>
      <c r="DP62" s="312">
        <f t="shared" si="966"/>
        <v>103624012.83489949</v>
      </c>
      <c r="DR62" s="312">
        <f>DP62+DR20</f>
        <v>104574000.17031215</v>
      </c>
      <c r="DS62" s="312">
        <f t="shared" ref="DS62:EC62" si="967">DR62+DS20</f>
        <v>105523987.50572482</v>
      </c>
      <c r="DT62" s="312">
        <f t="shared" si="967"/>
        <v>106473974.84113748</v>
      </c>
      <c r="DU62" s="312">
        <f t="shared" si="967"/>
        <v>107423962.17655015</v>
      </c>
      <c r="DV62" s="312">
        <f t="shared" si="967"/>
        <v>108373949.51196282</v>
      </c>
      <c r="DW62" s="312">
        <f t="shared" si="967"/>
        <v>109323936.84737548</v>
      </c>
      <c r="DX62" s="312">
        <f t="shared" si="967"/>
        <v>110273924.18278815</v>
      </c>
      <c r="DY62" s="312">
        <f t="shared" si="967"/>
        <v>111223911.51820081</v>
      </c>
      <c r="DZ62" s="312">
        <f t="shared" si="967"/>
        <v>112173898.85361348</v>
      </c>
      <c r="EA62" s="312">
        <f t="shared" si="967"/>
        <v>113123886.18902615</v>
      </c>
      <c r="EB62" s="312">
        <f t="shared" si="967"/>
        <v>114073873.52443881</v>
      </c>
      <c r="EC62" s="312">
        <f t="shared" si="967"/>
        <v>115023860.85985148</v>
      </c>
      <c r="EE62" s="312"/>
    </row>
    <row r="63" spans="1:135" x14ac:dyDescent="0.2">
      <c r="A63" s="126" t="s">
        <v>594</v>
      </c>
      <c r="B63" s="310">
        <v>365</v>
      </c>
      <c r="D63" s="311">
        <v>-150160.27000000002</v>
      </c>
      <c r="E63" s="312">
        <f>D63+0</f>
        <v>-150160.27000000002</v>
      </c>
      <c r="F63" s="312">
        <f t="shared" ref="F63:O63" si="968">E63+0</f>
        <v>-150160.27000000002</v>
      </c>
      <c r="G63" s="312">
        <f t="shared" si="968"/>
        <v>-150160.27000000002</v>
      </c>
      <c r="H63" s="312">
        <f t="shared" si="968"/>
        <v>-150160.27000000002</v>
      </c>
      <c r="I63" s="312">
        <f t="shared" si="968"/>
        <v>-150160.27000000002</v>
      </c>
      <c r="J63" s="312">
        <f t="shared" si="968"/>
        <v>-150160.27000000002</v>
      </c>
      <c r="K63" s="312">
        <f t="shared" si="968"/>
        <v>-150160.27000000002</v>
      </c>
      <c r="L63" s="312">
        <f t="shared" si="968"/>
        <v>-150160.27000000002</v>
      </c>
      <c r="M63" s="312">
        <f t="shared" si="968"/>
        <v>-150160.27000000002</v>
      </c>
      <c r="N63" s="312">
        <f t="shared" si="968"/>
        <v>-150160.27000000002</v>
      </c>
      <c r="O63" s="312">
        <f t="shared" si="968"/>
        <v>-150160.27000000002</v>
      </c>
      <c r="P63" s="312">
        <f>O63+0</f>
        <v>-150160.27000000002</v>
      </c>
      <c r="R63" s="312">
        <f>P63+0</f>
        <v>-150160.27000000002</v>
      </c>
      <c r="S63" s="312">
        <f t="shared" ref="S63:AB63" si="969">R63+0</f>
        <v>-150160.27000000002</v>
      </c>
      <c r="T63" s="312">
        <f t="shared" si="969"/>
        <v>-150160.27000000002</v>
      </c>
      <c r="U63" s="312">
        <f t="shared" si="969"/>
        <v>-150160.27000000002</v>
      </c>
      <c r="V63" s="312">
        <f t="shared" si="969"/>
        <v>-150160.27000000002</v>
      </c>
      <c r="W63" s="312">
        <f t="shared" si="969"/>
        <v>-150160.27000000002</v>
      </c>
      <c r="X63" s="312">
        <f t="shared" si="969"/>
        <v>-150160.27000000002</v>
      </c>
      <c r="Y63" s="312">
        <f t="shared" si="969"/>
        <v>-150160.27000000002</v>
      </c>
      <c r="Z63" s="312">
        <f t="shared" si="969"/>
        <v>-150160.27000000002</v>
      </c>
      <c r="AA63" s="312">
        <f t="shared" si="969"/>
        <v>-150160.27000000002</v>
      </c>
      <c r="AB63" s="312">
        <f t="shared" si="969"/>
        <v>-150160.27000000002</v>
      </c>
      <c r="AC63" s="312">
        <f>AB63+0</f>
        <v>-150160.27000000002</v>
      </c>
      <c r="AE63" s="312">
        <f>AC63+0</f>
        <v>-150160.27000000002</v>
      </c>
      <c r="AF63" s="312">
        <f t="shared" ref="AF63:AO63" si="970">AE63+0</f>
        <v>-150160.27000000002</v>
      </c>
      <c r="AG63" s="312">
        <f t="shared" si="970"/>
        <v>-150160.27000000002</v>
      </c>
      <c r="AH63" s="312">
        <f t="shared" si="970"/>
        <v>-150160.27000000002</v>
      </c>
      <c r="AI63" s="312">
        <f t="shared" si="970"/>
        <v>-150160.27000000002</v>
      </c>
      <c r="AJ63" s="312">
        <f t="shared" si="970"/>
        <v>-150160.27000000002</v>
      </c>
      <c r="AK63" s="312">
        <f t="shared" si="970"/>
        <v>-150160.27000000002</v>
      </c>
      <c r="AL63" s="312">
        <f t="shared" si="970"/>
        <v>-150160.27000000002</v>
      </c>
      <c r="AM63" s="312">
        <f t="shared" si="970"/>
        <v>-150160.27000000002</v>
      </c>
      <c r="AN63" s="312">
        <f t="shared" si="970"/>
        <v>-150160.27000000002</v>
      </c>
      <c r="AO63" s="312">
        <f t="shared" si="970"/>
        <v>-150160.27000000002</v>
      </c>
      <c r="AP63" s="312">
        <f>AO63+0</f>
        <v>-150160.27000000002</v>
      </c>
      <c r="AR63" s="312">
        <f>AP63+0</f>
        <v>-150160.27000000002</v>
      </c>
      <c r="AS63" s="312">
        <f t="shared" ref="AS63:BB63" si="971">AR63+0</f>
        <v>-150160.27000000002</v>
      </c>
      <c r="AT63" s="312">
        <f t="shared" si="971"/>
        <v>-150160.27000000002</v>
      </c>
      <c r="AU63" s="312">
        <f t="shared" si="971"/>
        <v>-150160.27000000002</v>
      </c>
      <c r="AV63" s="312">
        <f t="shared" si="971"/>
        <v>-150160.27000000002</v>
      </c>
      <c r="AW63" s="312">
        <f t="shared" si="971"/>
        <v>-150160.27000000002</v>
      </c>
      <c r="AX63" s="312">
        <f t="shared" si="971"/>
        <v>-150160.27000000002</v>
      </c>
      <c r="AY63" s="312">
        <f t="shared" si="971"/>
        <v>-150160.27000000002</v>
      </c>
      <c r="AZ63" s="312">
        <f t="shared" si="971"/>
        <v>-150160.27000000002</v>
      </c>
      <c r="BA63" s="312">
        <f t="shared" si="971"/>
        <v>-150160.27000000002</v>
      </c>
      <c r="BB63" s="312">
        <f t="shared" si="971"/>
        <v>-150160.27000000002</v>
      </c>
      <c r="BC63" s="312">
        <f>BB63+0</f>
        <v>-150160.27000000002</v>
      </c>
      <c r="BE63" s="312">
        <f>BC63+0</f>
        <v>-150160.27000000002</v>
      </c>
      <c r="BF63" s="312">
        <f t="shared" ref="BF63:BO63" si="972">BE63+0</f>
        <v>-150160.27000000002</v>
      </c>
      <c r="BG63" s="312">
        <f t="shared" si="972"/>
        <v>-150160.27000000002</v>
      </c>
      <c r="BH63" s="312">
        <f t="shared" si="972"/>
        <v>-150160.27000000002</v>
      </c>
      <c r="BI63" s="312">
        <f t="shared" si="972"/>
        <v>-150160.27000000002</v>
      </c>
      <c r="BJ63" s="312">
        <f t="shared" si="972"/>
        <v>-150160.27000000002</v>
      </c>
      <c r="BK63" s="312">
        <f t="shared" si="972"/>
        <v>-150160.27000000002</v>
      </c>
      <c r="BL63" s="312">
        <f t="shared" si="972"/>
        <v>-150160.27000000002</v>
      </c>
      <c r="BM63" s="312">
        <f t="shared" si="972"/>
        <v>-150160.27000000002</v>
      </c>
      <c r="BN63" s="312">
        <f t="shared" si="972"/>
        <v>-150160.27000000002</v>
      </c>
      <c r="BO63" s="312">
        <f t="shared" si="972"/>
        <v>-150160.27000000002</v>
      </c>
      <c r="BP63" s="312">
        <f>BO63+0</f>
        <v>-150160.27000000002</v>
      </c>
      <c r="BR63" s="312">
        <f>BP63+0</f>
        <v>-150160.27000000002</v>
      </c>
      <c r="BS63" s="312">
        <f t="shared" ref="BS63:CB63" si="973">BR63+0</f>
        <v>-150160.27000000002</v>
      </c>
      <c r="BT63" s="312">
        <f t="shared" si="973"/>
        <v>-150160.27000000002</v>
      </c>
      <c r="BU63" s="312">
        <f t="shared" si="973"/>
        <v>-150160.27000000002</v>
      </c>
      <c r="BV63" s="312">
        <f t="shared" si="973"/>
        <v>-150160.27000000002</v>
      </c>
      <c r="BW63" s="312">
        <f t="shared" si="973"/>
        <v>-150160.27000000002</v>
      </c>
      <c r="BX63" s="312">
        <f t="shared" si="973"/>
        <v>-150160.27000000002</v>
      </c>
      <c r="BY63" s="312">
        <f t="shared" si="973"/>
        <v>-150160.27000000002</v>
      </c>
      <c r="BZ63" s="312">
        <f t="shared" si="973"/>
        <v>-150160.27000000002</v>
      </c>
      <c r="CA63" s="312">
        <f t="shared" si="973"/>
        <v>-150160.27000000002</v>
      </c>
      <c r="CB63" s="312">
        <f t="shared" si="973"/>
        <v>-150160.27000000002</v>
      </c>
      <c r="CC63" s="312">
        <f>CB63+0</f>
        <v>-150160.27000000002</v>
      </c>
      <c r="CE63" s="312">
        <f>CC63+0</f>
        <v>-150160.27000000002</v>
      </c>
      <c r="CF63" s="312">
        <f t="shared" ref="CF63:CO63" si="974">CE63+0</f>
        <v>-150160.27000000002</v>
      </c>
      <c r="CG63" s="312">
        <f t="shared" si="974"/>
        <v>-150160.27000000002</v>
      </c>
      <c r="CH63" s="312">
        <f t="shared" si="974"/>
        <v>-150160.27000000002</v>
      </c>
      <c r="CI63" s="312">
        <f t="shared" si="974"/>
        <v>-150160.27000000002</v>
      </c>
      <c r="CJ63" s="312">
        <f t="shared" si="974"/>
        <v>-150160.27000000002</v>
      </c>
      <c r="CK63" s="312">
        <f t="shared" si="974"/>
        <v>-150160.27000000002</v>
      </c>
      <c r="CL63" s="312">
        <f t="shared" si="974"/>
        <v>-150160.27000000002</v>
      </c>
      <c r="CM63" s="312">
        <f t="shared" si="974"/>
        <v>-150160.27000000002</v>
      </c>
      <c r="CN63" s="312">
        <f t="shared" si="974"/>
        <v>-150160.27000000002</v>
      </c>
      <c r="CO63" s="312">
        <f t="shared" si="974"/>
        <v>-150160.27000000002</v>
      </c>
      <c r="CP63" s="312">
        <f>CO63+0</f>
        <v>-150160.27000000002</v>
      </c>
      <c r="CR63" s="312">
        <f>CP63+0</f>
        <v>-150160.27000000002</v>
      </c>
      <c r="CS63" s="312">
        <f t="shared" ref="CS63:DB63" si="975">CR63+0</f>
        <v>-150160.27000000002</v>
      </c>
      <c r="CT63" s="312">
        <f t="shared" si="975"/>
        <v>-150160.27000000002</v>
      </c>
      <c r="CU63" s="312">
        <f t="shared" si="975"/>
        <v>-150160.27000000002</v>
      </c>
      <c r="CV63" s="312">
        <f t="shared" si="975"/>
        <v>-150160.27000000002</v>
      </c>
      <c r="CW63" s="312">
        <f t="shared" si="975"/>
        <v>-150160.27000000002</v>
      </c>
      <c r="CX63" s="312">
        <f t="shared" si="975"/>
        <v>-150160.27000000002</v>
      </c>
      <c r="CY63" s="312">
        <f t="shared" si="975"/>
        <v>-150160.27000000002</v>
      </c>
      <c r="CZ63" s="312">
        <f t="shared" si="975"/>
        <v>-150160.27000000002</v>
      </c>
      <c r="DA63" s="312">
        <f t="shared" si="975"/>
        <v>-150160.27000000002</v>
      </c>
      <c r="DB63" s="312">
        <f t="shared" si="975"/>
        <v>-150160.27000000002</v>
      </c>
      <c r="DC63" s="312">
        <f>DB63+0</f>
        <v>-150160.27000000002</v>
      </c>
      <c r="DE63" s="312">
        <f>DC63+0</f>
        <v>-150160.27000000002</v>
      </c>
      <c r="DF63" s="312">
        <f t="shared" ref="DF63:DO63" si="976">DE63+0</f>
        <v>-150160.27000000002</v>
      </c>
      <c r="DG63" s="312">
        <f t="shared" si="976"/>
        <v>-150160.27000000002</v>
      </c>
      <c r="DH63" s="312">
        <f t="shared" si="976"/>
        <v>-150160.27000000002</v>
      </c>
      <c r="DI63" s="312">
        <f t="shared" si="976"/>
        <v>-150160.27000000002</v>
      </c>
      <c r="DJ63" s="312">
        <f t="shared" si="976"/>
        <v>-150160.27000000002</v>
      </c>
      <c r="DK63" s="312">
        <f t="shared" si="976"/>
        <v>-150160.27000000002</v>
      </c>
      <c r="DL63" s="312">
        <f t="shared" si="976"/>
        <v>-150160.27000000002</v>
      </c>
      <c r="DM63" s="312">
        <f t="shared" si="976"/>
        <v>-150160.27000000002</v>
      </c>
      <c r="DN63" s="312">
        <f t="shared" si="976"/>
        <v>-150160.27000000002</v>
      </c>
      <c r="DO63" s="312">
        <f t="shared" si="976"/>
        <v>-150160.27000000002</v>
      </c>
      <c r="DP63" s="312">
        <f>DO63+0</f>
        <v>-150160.27000000002</v>
      </c>
      <c r="DR63" s="312">
        <f>DP63+0</f>
        <v>-150160.27000000002</v>
      </c>
      <c r="DS63" s="312">
        <f t="shared" ref="DS63:EB63" si="977">DR63+0</f>
        <v>-150160.27000000002</v>
      </c>
      <c r="DT63" s="312">
        <f t="shared" si="977"/>
        <v>-150160.27000000002</v>
      </c>
      <c r="DU63" s="312">
        <f t="shared" si="977"/>
        <v>-150160.27000000002</v>
      </c>
      <c r="DV63" s="312">
        <f t="shared" si="977"/>
        <v>-150160.27000000002</v>
      </c>
      <c r="DW63" s="312">
        <f t="shared" si="977"/>
        <v>-150160.27000000002</v>
      </c>
      <c r="DX63" s="312">
        <f t="shared" si="977"/>
        <v>-150160.27000000002</v>
      </c>
      <c r="DY63" s="312">
        <f t="shared" si="977"/>
        <v>-150160.27000000002</v>
      </c>
      <c r="DZ63" s="312">
        <f t="shared" si="977"/>
        <v>-150160.27000000002</v>
      </c>
      <c r="EA63" s="312">
        <f t="shared" si="977"/>
        <v>-150160.27000000002</v>
      </c>
      <c r="EB63" s="312">
        <f t="shared" si="977"/>
        <v>-150160.27000000002</v>
      </c>
      <c r="EC63" s="312">
        <f>EB63+0</f>
        <v>-150160.27000000002</v>
      </c>
    </row>
    <row r="64" spans="1:135" x14ac:dyDescent="0.2">
      <c r="A64" s="126" t="s">
        <v>594</v>
      </c>
      <c r="B64" s="310">
        <v>366</v>
      </c>
      <c r="D64" s="311">
        <v>180989.08000000002</v>
      </c>
      <c r="E64" s="312">
        <f t="shared" ref="E64:P69" si="978">D64+0</f>
        <v>180989.08000000002</v>
      </c>
      <c r="F64" s="312">
        <f t="shared" si="978"/>
        <v>180989.08000000002</v>
      </c>
      <c r="G64" s="312">
        <f t="shared" si="978"/>
        <v>180989.08000000002</v>
      </c>
      <c r="H64" s="312">
        <f t="shared" si="978"/>
        <v>180989.08000000002</v>
      </c>
      <c r="I64" s="312">
        <f t="shared" si="978"/>
        <v>180989.08000000002</v>
      </c>
      <c r="J64" s="312">
        <f t="shared" si="978"/>
        <v>180989.08000000002</v>
      </c>
      <c r="K64" s="312">
        <f t="shared" si="978"/>
        <v>180989.08000000002</v>
      </c>
      <c r="L64" s="312">
        <f t="shared" si="978"/>
        <v>180989.08000000002</v>
      </c>
      <c r="M64" s="312">
        <f t="shared" si="978"/>
        <v>180989.08000000002</v>
      </c>
      <c r="N64" s="312">
        <f t="shared" si="978"/>
        <v>180989.08000000002</v>
      </c>
      <c r="O64" s="312">
        <f t="shared" si="978"/>
        <v>180989.08000000002</v>
      </c>
      <c r="P64" s="312">
        <f t="shared" si="978"/>
        <v>180989.08000000002</v>
      </c>
      <c r="R64" s="312">
        <f t="shared" ref="R64:R69" si="979">P64+0</f>
        <v>180989.08000000002</v>
      </c>
      <c r="S64" s="312">
        <f t="shared" ref="S64:AC64" si="980">R64+0</f>
        <v>180989.08000000002</v>
      </c>
      <c r="T64" s="312">
        <f t="shared" si="980"/>
        <v>180989.08000000002</v>
      </c>
      <c r="U64" s="312">
        <f t="shared" si="980"/>
        <v>180989.08000000002</v>
      </c>
      <c r="V64" s="312">
        <f t="shared" si="980"/>
        <v>180989.08000000002</v>
      </c>
      <c r="W64" s="312">
        <f t="shared" si="980"/>
        <v>180989.08000000002</v>
      </c>
      <c r="X64" s="312">
        <f t="shared" si="980"/>
        <v>180989.08000000002</v>
      </c>
      <c r="Y64" s="312">
        <f t="shared" si="980"/>
        <v>180989.08000000002</v>
      </c>
      <c r="Z64" s="312">
        <f t="shared" si="980"/>
        <v>180989.08000000002</v>
      </c>
      <c r="AA64" s="312">
        <f t="shared" si="980"/>
        <v>180989.08000000002</v>
      </c>
      <c r="AB64" s="312">
        <f t="shared" si="980"/>
        <v>180989.08000000002</v>
      </c>
      <c r="AC64" s="312">
        <f t="shared" si="980"/>
        <v>180989.08000000002</v>
      </c>
      <c r="AE64" s="312">
        <f t="shared" ref="AE64:AE69" si="981">AC64+0</f>
        <v>180989.08000000002</v>
      </c>
      <c r="AF64" s="312">
        <f t="shared" ref="AF64:AP64" si="982">AE64+0</f>
        <v>180989.08000000002</v>
      </c>
      <c r="AG64" s="312">
        <f t="shared" si="982"/>
        <v>180989.08000000002</v>
      </c>
      <c r="AH64" s="312">
        <f t="shared" si="982"/>
        <v>180989.08000000002</v>
      </c>
      <c r="AI64" s="312">
        <f t="shared" si="982"/>
        <v>180989.08000000002</v>
      </c>
      <c r="AJ64" s="312">
        <f t="shared" si="982"/>
        <v>180989.08000000002</v>
      </c>
      <c r="AK64" s="312">
        <f t="shared" si="982"/>
        <v>180989.08000000002</v>
      </c>
      <c r="AL64" s="312">
        <f t="shared" si="982"/>
        <v>180989.08000000002</v>
      </c>
      <c r="AM64" s="312">
        <f t="shared" si="982"/>
        <v>180989.08000000002</v>
      </c>
      <c r="AN64" s="312">
        <f t="shared" si="982"/>
        <v>180989.08000000002</v>
      </c>
      <c r="AO64" s="312">
        <f t="shared" si="982"/>
        <v>180989.08000000002</v>
      </c>
      <c r="AP64" s="312">
        <f t="shared" si="982"/>
        <v>180989.08000000002</v>
      </c>
      <c r="AR64" s="312">
        <f t="shared" ref="AR64:AR69" si="983">AP64+0</f>
        <v>180989.08000000002</v>
      </c>
      <c r="AS64" s="312">
        <f t="shared" ref="AS64:BC64" si="984">AR64+0</f>
        <v>180989.08000000002</v>
      </c>
      <c r="AT64" s="312">
        <f t="shared" si="984"/>
        <v>180989.08000000002</v>
      </c>
      <c r="AU64" s="312">
        <f t="shared" si="984"/>
        <v>180989.08000000002</v>
      </c>
      <c r="AV64" s="312">
        <f t="shared" si="984"/>
        <v>180989.08000000002</v>
      </c>
      <c r="AW64" s="312">
        <f t="shared" si="984"/>
        <v>180989.08000000002</v>
      </c>
      <c r="AX64" s="312">
        <f t="shared" si="984"/>
        <v>180989.08000000002</v>
      </c>
      <c r="AY64" s="312">
        <f t="shared" si="984"/>
        <v>180989.08000000002</v>
      </c>
      <c r="AZ64" s="312">
        <f t="shared" si="984"/>
        <v>180989.08000000002</v>
      </c>
      <c r="BA64" s="312">
        <f t="shared" si="984"/>
        <v>180989.08000000002</v>
      </c>
      <c r="BB64" s="312">
        <f t="shared" si="984"/>
        <v>180989.08000000002</v>
      </c>
      <c r="BC64" s="312">
        <f t="shared" si="984"/>
        <v>180989.08000000002</v>
      </c>
      <c r="BE64" s="312">
        <f t="shared" ref="BE64:BE69" si="985">BC64+0</f>
        <v>180989.08000000002</v>
      </c>
      <c r="BF64" s="312">
        <f t="shared" ref="BF64:BP64" si="986">BE64+0</f>
        <v>180989.08000000002</v>
      </c>
      <c r="BG64" s="312">
        <f t="shared" si="986"/>
        <v>180989.08000000002</v>
      </c>
      <c r="BH64" s="312">
        <f t="shared" si="986"/>
        <v>180989.08000000002</v>
      </c>
      <c r="BI64" s="312">
        <f t="shared" si="986"/>
        <v>180989.08000000002</v>
      </c>
      <c r="BJ64" s="312">
        <f t="shared" si="986"/>
        <v>180989.08000000002</v>
      </c>
      <c r="BK64" s="312">
        <f t="shared" si="986"/>
        <v>180989.08000000002</v>
      </c>
      <c r="BL64" s="312">
        <f t="shared" si="986"/>
        <v>180989.08000000002</v>
      </c>
      <c r="BM64" s="312">
        <f t="shared" si="986"/>
        <v>180989.08000000002</v>
      </c>
      <c r="BN64" s="312">
        <f t="shared" si="986"/>
        <v>180989.08000000002</v>
      </c>
      <c r="BO64" s="312">
        <f t="shared" si="986"/>
        <v>180989.08000000002</v>
      </c>
      <c r="BP64" s="312">
        <f t="shared" si="986"/>
        <v>180989.08000000002</v>
      </c>
      <c r="BR64" s="312">
        <f t="shared" ref="BR64:BR69" si="987">BP64+0</f>
        <v>180989.08000000002</v>
      </c>
      <c r="BS64" s="312">
        <f t="shared" ref="BS64:CC64" si="988">BR64+0</f>
        <v>180989.08000000002</v>
      </c>
      <c r="BT64" s="312">
        <f t="shared" si="988"/>
        <v>180989.08000000002</v>
      </c>
      <c r="BU64" s="312">
        <f t="shared" si="988"/>
        <v>180989.08000000002</v>
      </c>
      <c r="BV64" s="312">
        <f t="shared" si="988"/>
        <v>180989.08000000002</v>
      </c>
      <c r="BW64" s="312">
        <f t="shared" si="988"/>
        <v>180989.08000000002</v>
      </c>
      <c r="BX64" s="312">
        <f t="shared" si="988"/>
        <v>180989.08000000002</v>
      </c>
      <c r="BY64" s="312">
        <f t="shared" si="988"/>
        <v>180989.08000000002</v>
      </c>
      <c r="BZ64" s="312">
        <f t="shared" si="988"/>
        <v>180989.08000000002</v>
      </c>
      <c r="CA64" s="312">
        <f t="shared" si="988"/>
        <v>180989.08000000002</v>
      </c>
      <c r="CB64" s="312">
        <f t="shared" si="988"/>
        <v>180989.08000000002</v>
      </c>
      <c r="CC64" s="312">
        <f t="shared" si="988"/>
        <v>180989.08000000002</v>
      </c>
      <c r="CE64" s="312">
        <f t="shared" ref="CE64:CE69" si="989">CC64+0</f>
        <v>180989.08000000002</v>
      </c>
      <c r="CF64" s="312">
        <f t="shared" ref="CF64:CP64" si="990">CE64+0</f>
        <v>180989.08000000002</v>
      </c>
      <c r="CG64" s="312">
        <f t="shared" si="990"/>
        <v>180989.08000000002</v>
      </c>
      <c r="CH64" s="312">
        <f t="shared" si="990"/>
        <v>180989.08000000002</v>
      </c>
      <c r="CI64" s="312">
        <f t="shared" si="990"/>
        <v>180989.08000000002</v>
      </c>
      <c r="CJ64" s="312">
        <f t="shared" si="990"/>
        <v>180989.08000000002</v>
      </c>
      <c r="CK64" s="312">
        <f t="shared" si="990"/>
        <v>180989.08000000002</v>
      </c>
      <c r="CL64" s="312">
        <f t="shared" si="990"/>
        <v>180989.08000000002</v>
      </c>
      <c r="CM64" s="312">
        <f t="shared" si="990"/>
        <v>180989.08000000002</v>
      </c>
      <c r="CN64" s="312">
        <f t="shared" si="990"/>
        <v>180989.08000000002</v>
      </c>
      <c r="CO64" s="312">
        <f t="shared" si="990"/>
        <v>180989.08000000002</v>
      </c>
      <c r="CP64" s="312">
        <f t="shared" si="990"/>
        <v>180989.08000000002</v>
      </c>
      <c r="CR64" s="312">
        <f t="shared" ref="CR64:CR69" si="991">CP64+0</f>
        <v>180989.08000000002</v>
      </c>
      <c r="CS64" s="312">
        <f t="shared" ref="CS64:DC64" si="992">CR64+0</f>
        <v>180989.08000000002</v>
      </c>
      <c r="CT64" s="312">
        <f t="shared" si="992"/>
        <v>180989.08000000002</v>
      </c>
      <c r="CU64" s="312">
        <f t="shared" si="992"/>
        <v>180989.08000000002</v>
      </c>
      <c r="CV64" s="312">
        <f t="shared" si="992"/>
        <v>180989.08000000002</v>
      </c>
      <c r="CW64" s="312">
        <f t="shared" si="992"/>
        <v>180989.08000000002</v>
      </c>
      <c r="CX64" s="312">
        <f t="shared" si="992"/>
        <v>180989.08000000002</v>
      </c>
      <c r="CY64" s="312">
        <f t="shared" si="992"/>
        <v>180989.08000000002</v>
      </c>
      <c r="CZ64" s="312">
        <f t="shared" si="992"/>
        <v>180989.08000000002</v>
      </c>
      <c r="DA64" s="312">
        <f t="shared" si="992"/>
        <v>180989.08000000002</v>
      </c>
      <c r="DB64" s="312">
        <f t="shared" si="992"/>
        <v>180989.08000000002</v>
      </c>
      <c r="DC64" s="312">
        <f t="shared" si="992"/>
        <v>180989.08000000002</v>
      </c>
      <c r="DE64" s="312">
        <f t="shared" ref="DE64:DE69" si="993">DC64+0</f>
        <v>180989.08000000002</v>
      </c>
      <c r="DF64" s="312">
        <f t="shared" ref="DF64:DP64" si="994">DE64+0</f>
        <v>180989.08000000002</v>
      </c>
      <c r="DG64" s="312">
        <f t="shared" si="994"/>
        <v>180989.08000000002</v>
      </c>
      <c r="DH64" s="312">
        <f t="shared" si="994"/>
        <v>180989.08000000002</v>
      </c>
      <c r="DI64" s="312">
        <f t="shared" si="994"/>
        <v>180989.08000000002</v>
      </c>
      <c r="DJ64" s="312">
        <f t="shared" si="994"/>
        <v>180989.08000000002</v>
      </c>
      <c r="DK64" s="312">
        <f t="shared" si="994"/>
        <v>180989.08000000002</v>
      </c>
      <c r="DL64" s="312">
        <f t="shared" si="994"/>
        <v>180989.08000000002</v>
      </c>
      <c r="DM64" s="312">
        <f t="shared" si="994"/>
        <v>180989.08000000002</v>
      </c>
      <c r="DN64" s="312">
        <f t="shared" si="994"/>
        <v>180989.08000000002</v>
      </c>
      <c r="DO64" s="312">
        <f t="shared" si="994"/>
        <v>180989.08000000002</v>
      </c>
      <c r="DP64" s="312">
        <f t="shared" si="994"/>
        <v>180989.08000000002</v>
      </c>
      <c r="DR64" s="312">
        <f t="shared" ref="DR64:DR69" si="995">DP64+0</f>
        <v>180989.08000000002</v>
      </c>
      <c r="DS64" s="312">
        <f t="shared" ref="DS64:EC64" si="996">DR64+0</f>
        <v>180989.08000000002</v>
      </c>
      <c r="DT64" s="312">
        <f t="shared" si="996"/>
        <v>180989.08000000002</v>
      </c>
      <c r="DU64" s="312">
        <f t="shared" si="996"/>
        <v>180989.08000000002</v>
      </c>
      <c r="DV64" s="312">
        <f t="shared" si="996"/>
        <v>180989.08000000002</v>
      </c>
      <c r="DW64" s="312">
        <f t="shared" si="996"/>
        <v>180989.08000000002</v>
      </c>
      <c r="DX64" s="312">
        <f t="shared" si="996"/>
        <v>180989.08000000002</v>
      </c>
      <c r="DY64" s="312">
        <f t="shared" si="996"/>
        <v>180989.08000000002</v>
      </c>
      <c r="DZ64" s="312">
        <f t="shared" si="996"/>
        <v>180989.08000000002</v>
      </c>
      <c r="EA64" s="312">
        <f t="shared" si="996"/>
        <v>180989.08000000002</v>
      </c>
      <c r="EB64" s="312">
        <f t="shared" si="996"/>
        <v>180989.08000000002</v>
      </c>
      <c r="EC64" s="312">
        <f t="shared" si="996"/>
        <v>180989.08000000002</v>
      </c>
    </row>
    <row r="65" spans="1:135" x14ac:dyDescent="0.2">
      <c r="A65" s="126" t="s">
        <v>594</v>
      </c>
      <c r="B65" s="310">
        <v>367</v>
      </c>
      <c r="D65" s="311">
        <v>618273.92000000004</v>
      </c>
      <c r="E65" s="312">
        <f t="shared" si="978"/>
        <v>618273.92000000004</v>
      </c>
      <c r="F65" s="312">
        <f t="shared" si="978"/>
        <v>618273.92000000004</v>
      </c>
      <c r="G65" s="312">
        <f t="shared" si="978"/>
        <v>618273.92000000004</v>
      </c>
      <c r="H65" s="312">
        <f t="shared" si="978"/>
        <v>618273.92000000004</v>
      </c>
      <c r="I65" s="312">
        <f t="shared" si="978"/>
        <v>618273.92000000004</v>
      </c>
      <c r="J65" s="312">
        <f t="shared" si="978"/>
        <v>618273.92000000004</v>
      </c>
      <c r="K65" s="312">
        <f t="shared" si="978"/>
        <v>618273.92000000004</v>
      </c>
      <c r="L65" s="312">
        <f t="shared" si="978"/>
        <v>618273.92000000004</v>
      </c>
      <c r="M65" s="312">
        <f t="shared" si="978"/>
        <v>618273.92000000004</v>
      </c>
      <c r="N65" s="312">
        <f t="shared" si="978"/>
        <v>618273.92000000004</v>
      </c>
      <c r="O65" s="312">
        <f t="shared" si="978"/>
        <v>618273.92000000004</v>
      </c>
      <c r="P65" s="312">
        <f t="shared" si="978"/>
        <v>618273.92000000004</v>
      </c>
      <c r="R65" s="312">
        <f t="shared" si="979"/>
        <v>618273.92000000004</v>
      </c>
      <c r="S65" s="312">
        <f t="shared" ref="S65:AC65" si="997">R65+0</f>
        <v>618273.92000000004</v>
      </c>
      <c r="T65" s="312">
        <f t="shared" si="997"/>
        <v>618273.92000000004</v>
      </c>
      <c r="U65" s="312">
        <f t="shared" si="997"/>
        <v>618273.92000000004</v>
      </c>
      <c r="V65" s="312">
        <f t="shared" si="997"/>
        <v>618273.92000000004</v>
      </c>
      <c r="W65" s="312">
        <f t="shared" si="997"/>
        <v>618273.92000000004</v>
      </c>
      <c r="X65" s="312">
        <f t="shared" si="997"/>
        <v>618273.92000000004</v>
      </c>
      <c r="Y65" s="312">
        <f t="shared" si="997"/>
        <v>618273.92000000004</v>
      </c>
      <c r="Z65" s="312">
        <f t="shared" si="997"/>
        <v>618273.92000000004</v>
      </c>
      <c r="AA65" s="312">
        <f t="shared" si="997"/>
        <v>618273.92000000004</v>
      </c>
      <c r="AB65" s="312">
        <f t="shared" si="997"/>
        <v>618273.92000000004</v>
      </c>
      <c r="AC65" s="312">
        <f t="shared" si="997"/>
        <v>618273.92000000004</v>
      </c>
      <c r="AE65" s="312">
        <f t="shared" si="981"/>
        <v>618273.92000000004</v>
      </c>
      <c r="AF65" s="312">
        <f t="shared" ref="AF65:AP65" si="998">AE65+0</f>
        <v>618273.92000000004</v>
      </c>
      <c r="AG65" s="312">
        <f t="shared" si="998"/>
        <v>618273.92000000004</v>
      </c>
      <c r="AH65" s="312">
        <f t="shared" si="998"/>
        <v>618273.92000000004</v>
      </c>
      <c r="AI65" s="312">
        <f t="shared" si="998"/>
        <v>618273.92000000004</v>
      </c>
      <c r="AJ65" s="312">
        <f t="shared" si="998"/>
        <v>618273.92000000004</v>
      </c>
      <c r="AK65" s="312">
        <f t="shared" si="998"/>
        <v>618273.92000000004</v>
      </c>
      <c r="AL65" s="312">
        <f t="shared" si="998"/>
        <v>618273.92000000004</v>
      </c>
      <c r="AM65" s="312">
        <f t="shared" si="998"/>
        <v>618273.92000000004</v>
      </c>
      <c r="AN65" s="312">
        <f t="shared" si="998"/>
        <v>618273.92000000004</v>
      </c>
      <c r="AO65" s="312">
        <f t="shared" si="998"/>
        <v>618273.92000000004</v>
      </c>
      <c r="AP65" s="312">
        <f t="shared" si="998"/>
        <v>618273.92000000004</v>
      </c>
      <c r="AR65" s="312">
        <f t="shared" si="983"/>
        <v>618273.92000000004</v>
      </c>
      <c r="AS65" s="312">
        <f t="shared" ref="AS65:BC65" si="999">AR65+0</f>
        <v>618273.92000000004</v>
      </c>
      <c r="AT65" s="312">
        <f t="shared" si="999"/>
        <v>618273.92000000004</v>
      </c>
      <c r="AU65" s="312">
        <f t="shared" si="999"/>
        <v>618273.92000000004</v>
      </c>
      <c r="AV65" s="312">
        <f t="shared" si="999"/>
        <v>618273.92000000004</v>
      </c>
      <c r="AW65" s="312">
        <f t="shared" si="999"/>
        <v>618273.92000000004</v>
      </c>
      <c r="AX65" s="312">
        <f t="shared" si="999"/>
        <v>618273.92000000004</v>
      </c>
      <c r="AY65" s="312">
        <f t="shared" si="999"/>
        <v>618273.92000000004</v>
      </c>
      <c r="AZ65" s="312">
        <f t="shared" si="999"/>
        <v>618273.92000000004</v>
      </c>
      <c r="BA65" s="312">
        <f t="shared" si="999"/>
        <v>618273.92000000004</v>
      </c>
      <c r="BB65" s="312">
        <f t="shared" si="999"/>
        <v>618273.92000000004</v>
      </c>
      <c r="BC65" s="312">
        <f t="shared" si="999"/>
        <v>618273.92000000004</v>
      </c>
      <c r="BE65" s="312">
        <f t="shared" si="985"/>
        <v>618273.92000000004</v>
      </c>
      <c r="BF65" s="312">
        <f t="shared" ref="BF65:BP65" si="1000">BE65+0</f>
        <v>618273.92000000004</v>
      </c>
      <c r="BG65" s="312">
        <f t="shared" si="1000"/>
        <v>618273.92000000004</v>
      </c>
      <c r="BH65" s="312">
        <f t="shared" si="1000"/>
        <v>618273.92000000004</v>
      </c>
      <c r="BI65" s="312">
        <f t="shared" si="1000"/>
        <v>618273.92000000004</v>
      </c>
      <c r="BJ65" s="312">
        <f t="shared" si="1000"/>
        <v>618273.92000000004</v>
      </c>
      <c r="BK65" s="312">
        <f t="shared" si="1000"/>
        <v>618273.92000000004</v>
      </c>
      <c r="BL65" s="312">
        <f t="shared" si="1000"/>
        <v>618273.92000000004</v>
      </c>
      <c r="BM65" s="312">
        <f t="shared" si="1000"/>
        <v>618273.92000000004</v>
      </c>
      <c r="BN65" s="312">
        <f t="shared" si="1000"/>
        <v>618273.92000000004</v>
      </c>
      <c r="BO65" s="312">
        <f t="shared" si="1000"/>
        <v>618273.92000000004</v>
      </c>
      <c r="BP65" s="312">
        <f t="shared" si="1000"/>
        <v>618273.92000000004</v>
      </c>
      <c r="BR65" s="312">
        <f t="shared" si="987"/>
        <v>618273.92000000004</v>
      </c>
      <c r="BS65" s="312">
        <f t="shared" ref="BS65:CC65" si="1001">BR65+0</f>
        <v>618273.92000000004</v>
      </c>
      <c r="BT65" s="312">
        <f t="shared" si="1001"/>
        <v>618273.92000000004</v>
      </c>
      <c r="BU65" s="312">
        <f t="shared" si="1001"/>
        <v>618273.92000000004</v>
      </c>
      <c r="BV65" s="312">
        <f t="shared" si="1001"/>
        <v>618273.92000000004</v>
      </c>
      <c r="BW65" s="312">
        <f t="shared" si="1001"/>
        <v>618273.92000000004</v>
      </c>
      <c r="BX65" s="312">
        <f t="shared" si="1001"/>
        <v>618273.92000000004</v>
      </c>
      <c r="BY65" s="312">
        <f t="shared" si="1001"/>
        <v>618273.92000000004</v>
      </c>
      <c r="BZ65" s="312">
        <f t="shared" si="1001"/>
        <v>618273.92000000004</v>
      </c>
      <c r="CA65" s="312">
        <f t="shared" si="1001"/>
        <v>618273.92000000004</v>
      </c>
      <c r="CB65" s="312">
        <f t="shared" si="1001"/>
        <v>618273.92000000004</v>
      </c>
      <c r="CC65" s="312">
        <f t="shared" si="1001"/>
        <v>618273.92000000004</v>
      </c>
      <c r="CE65" s="312">
        <f t="shared" si="989"/>
        <v>618273.92000000004</v>
      </c>
      <c r="CF65" s="312">
        <f t="shared" ref="CF65:CP65" si="1002">CE65+0</f>
        <v>618273.92000000004</v>
      </c>
      <c r="CG65" s="312">
        <f t="shared" si="1002"/>
        <v>618273.92000000004</v>
      </c>
      <c r="CH65" s="312">
        <f t="shared" si="1002"/>
        <v>618273.92000000004</v>
      </c>
      <c r="CI65" s="312">
        <f t="shared" si="1002"/>
        <v>618273.92000000004</v>
      </c>
      <c r="CJ65" s="312">
        <f t="shared" si="1002"/>
        <v>618273.92000000004</v>
      </c>
      <c r="CK65" s="312">
        <f t="shared" si="1002"/>
        <v>618273.92000000004</v>
      </c>
      <c r="CL65" s="312">
        <f t="shared" si="1002"/>
        <v>618273.92000000004</v>
      </c>
      <c r="CM65" s="312">
        <f t="shared" si="1002"/>
        <v>618273.92000000004</v>
      </c>
      <c r="CN65" s="312">
        <f t="shared" si="1002"/>
        <v>618273.92000000004</v>
      </c>
      <c r="CO65" s="312">
        <f t="shared" si="1002"/>
        <v>618273.92000000004</v>
      </c>
      <c r="CP65" s="312">
        <f t="shared" si="1002"/>
        <v>618273.92000000004</v>
      </c>
      <c r="CR65" s="312">
        <f t="shared" si="991"/>
        <v>618273.92000000004</v>
      </c>
      <c r="CS65" s="312">
        <f t="shared" ref="CS65:DC65" si="1003">CR65+0</f>
        <v>618273.92000000004</v>
      </c>
      <c r="CT65" s="312">
        <f t="shared" si="1003"/>
        <v>618273.92000000004</v>
      </c>
      <c r="CU65" s="312">
        <f t="shared" si="1003"/>
        <v>618273.92000000004</v>
      </c>
      <c r="CV65" s="312">
        <f t="shared" si="1003"/>
        <v>618273.92000000004</v>
      </c>
      <c r="CW65" s="312">
        <f t="shared" si="1003"/>
        <v>618273.92000000004</v>
      </c>
      <c r="CX65" s="312">
        <f t="shared" si="1003"/>
        <v>618273.92000000004</v>
      </c>
      <c r="CY65" s="312">
        <f t="shared" si="1003"/>
        <v>618273.92000000004</v>
      </c>
      <c r="CZ65" s="312">
        <f t="shared" si="1003"/>
        <v>618273.92000000004</v>
      </c>
      <c r="DA65" s="312">
        <f t="shared" si="1003"/>
        <v>618273.92000000004</v>
      </c>
      <c r="DB65" s="312">
        <f t="shared" si="1003"/>
        <v>618273.92000000004</v>
      </c>
      <c r="DC65" s="312">
        <f t="shared" si="1003"/>
        <v>618273.92000000004</v>
      </c>
      <c r="DE65" s="312">
        <f t="shared" si="993"/>
        <v>618273.92000000004</v>
      </c>
      <c r="DF65" s="312">
        <f t="shared" ref="DF65:DP65" si="1004">DE65+0</f>
        <v>618273.92000000004</v>
      </c>
      <c r="DG65" s="312">
        <f t="shared" si="1004"/>
        <v>618273.92000000004</v>
      </c>
      <c r="DH65" s="312">
        <f t="shared" si="1004"/>
        <v>618273.92000000004</v>
      </c>
      <c r="DI65" s="312">
        <f t="shared" si="1004"/>
        <v>618273.92000000004</v>
      </c>
      <c r="DJ65" s="312">
        <f t="shared" si="1004"/>
        <v>618273.92000000004</v>
      </c>
      <c r="DK65" s="312">
        <f t="shared" si="1004"/>
        <v>618273.92000000004</v>
      </c>
      <c r="DL65" s="312">
        <f t="shared" si="1004"/>
        <v>618273.92000000004</v>
      </c>
      <c r="DM65" s="312">
        <f t="shared" si="1004"/>
        <v>618273.92000000004</v>
      </c>
      <c r="DN65" s="312">
        <f t="shared" si="1004"/>
        <v>618273.92000000004</v>
      </c>
      <c r="DO65" s="312">
        <f t="shared" si="1004"/>
        <v>618273.92000000004</v>
      </c>
      <c r="DP65" s="312">
        <f t="shared" si="1004"/>
        <v>618273.92000000004</v>
      </c>
      <c r="DR65" s="312">
        <f t="shared" si="995"/>
        <v>618273.92000000004</v>
      </c>
      <c r="DS65" s="312">
        <f t="shared" ref="DS65:EC65" si="1005">DR65+0</f>
        <v>618273.92000000004</v>
      </c>
      <c r="DT65" s="312">
        <f t="shared" si="1005"/>
        <v>618273.92000000004</v>
      </c>
      <c r="DU65" s="312">
        <f t="shared" si="1005"/>
        <v>618273.92000000004</v>
      </c>
      <c r="DV65" s="312">
        <f t="shared" si="1005"/>
        <v>618273.92000000004</v>
      </c>
      <c r="DW65" s="312">
        <f t="shared" si="1005"/>
        <v>618273.92000000004</v>
      </c>
      <c r="DX65" s="312">
        <f t="shared" si="1005"/>
        <v>618273.92000000004</v>
      </c>
      <c r="DY65" s="312">
        <f t="shared" si="1005"/>
        <v>618273.92000000004</v>
      </c>
      <c r="DZ65" s="312">
        <f t="shared" si="1005"/>
        <v>618273.92000000004</v>
      </c>
      <c r="EA65" s="312">
        <f t="shared" si="1005"/>
        <v>618273.92000000004</v>
      </c>
      <c r="EB65" s="312">
        <f t="shared" si="1005"/>
        <v>618273.92000000004</v>
      </c>
      <c r="EC65" s="312">
        <f t="shared" si="1005"/>
        <v>618273.92000000004</v>
      </c>
    </row>
    <row r="66" spans="1:135" x14ac:dyDescent="0.2">
      <c r="A66" s="126" t="s">
        <v>594</v>
      </c>
      <c r="B66" s="310">
        <v>368</v>
      </c>
      <c r="D66" s="311">
        <v>4492730.8000000007</v>
      </c>
      <c r="E66" s="312">
        <f t="shared" si="978"/>
        <v>4492730.8000000007</v>
      </c>
      <c r="F66" s="312">
        <f t="shared" si="978"/>
        <v>4492730.8000000007</v>
      </c>
      <c r="G66" s="312">
        <f t="shared" si="978"/>
        <v>4492730.8000000007</v>
      </c>
      <c r="H66" s="312">
        <f t="shared" si="978"/>
        <v>4492730.8000000007</v>
      </c>
      <c r="I66" s="312">
        <f t="shared" si="978"/>
        <v>4492730.8000000007</v>
      </c>
      <c r="J66" s="312">
        <f t="shared" si="978"/>
        <v>4492730.8000000007</v>
      </c>
      <c r="K66" s="312">
        <f t="shared" si="978"/>
        <v>4492730.8000000007</v>
      </c>
      <c r="L66" s="312">
        <f t="shared" si="978"/>
        <v>4492730.8000000007</v>
      </c>
      <c r="M66" s="312">
        <f t="shared" si="978"/>
        <v>4492730.8000000007</v>
      </c>
      <c r="N66" s="312">
        <f t="shared" si="978"/>
        <v>4492730.8000000007</v>
      </c>
      <c r="O66" s="312">
        <f t="shared" si="978"/>
        <v>4492730.8000000007</v>
      </c>
      <c r="P66" s="312">
        <f t="shared" si="978"/>
        <v>4492730.8000000007</v>
      </c>
      <c r="R66" s="312">
        <f t="shared" si="979"/>
        <v>4492730.8000000007</v>
      </c>
      <c r="S66" s="312">
        <f t="shared" ref="S66:AC66" si="1006">R66+0</f>
        <v>4492730.8000000007</v>
      </c>
      <c r="T66" s="312">
        <f t="shared" si="1006"/>
        <v>4492730.8000000007</v>
      </c>
      <c r="U66" s="312">
        <f t="shared" si="1006"/>
        <v>4492730.8000000007</v>
      </c>
      <c r="V66" s="312">
        <f t="shared" si="1006"/>
        <v>4492730.8000000007</v>
      </c>
      <c r="W66" s="312">
        <f t="shared" si="1006"/>
        <v>4492730.8000000007</v>
      </c>
      <c r="X66" s="312">
        <f t="shared" si="1006"/>
        <v>4492730.8000000007</v>
      </c>
      <c r="Y66" s="312">
        <f t="shared" si="1006"/>
        <v>4492730.8000000007</v>
      </c>
      <c r="Z66" s="312">
        <f t="shared" si="1006"/>
        <v>4492730.8000000007</v>
      </c>
      <c r="AA66" s="312">
        <f t="shared" si="1006"/>
        <v>4492730.8000000007</v>
      </c>
      <c r="AB66" s="312">
        <f t="shared" si="1006"/>
        <v>4492730.8000000007</v>
      </c>
      <c r="AC66" s="312">
        <f t="shared" si="1006"/>
        <v>4492730.8000000007</v>
      </c>
      <c r="AE66" s="312">
        <f t="shared" si="981"/>
        <v>4492730.8000000007</v>
      </c>
      <c r="AF66" s="312">
        <f t="shared" ref="AF66:AP66" si="1007">AE66+0</f>
        <v>4492730.8000000007</v>
      </c>
      <c r="AG66" s="312">
        <f t="shared" si="1007"/>
        <v>4492730.8000000007</v>
      </c>
      <c r="AH66" s="312">
        <f t="shared" si="1007"/>
        <v>4492730.8000000007</v>
      </c>
      <c r="AI66" s="312">
        <f t="shared" si="1007"/>
        <v>4492730.8000000007</v>
      </c>
      <c r="AJ66" s="312">
        <f t="shared" si="1007"/>
        <v>4492730.8000000007</v>
      </c>
      <c r="AK66" s="312">
        <f t="shared" si="1007"/>
        <v>4492730.8000000007</v>
      </c>
      <c r="AL66" s="312">
        <f t="shared" si="1007"/>
        <v>4492730.8000000007</v>
      </c>
      <c r="AM66" s="312">
        <f t="shared" si="1007"/>
        <v>4492730.8000000007</v>
      </c>
      <c r="AN66" s="312">
        <f t="shared" si="1007"/>
        <v>4492730.8000000007</v>
      </c>
      <c r="AO66" s="312">
        <f t="shared" si="1007"/>
        <v>4492730.8000000007</v>
      </c>
      <c r="AP66" s="312">
        <f t="shared" si="1007"/>
        <v>4492730.8000000007</v>
      </c>
      <c r="AR66" s="312">
        <f t="shared" si="983"/>
        <v>4492730.8000000007</v>
      </c>
      <c r="AS66" s="312">
        <f t="shared" ref="AS66:BC66" si="1008">AR66+0</f>
        <v>4492730.8000000007</v>
      </c>
      <c r="AT66" s="312">
        <f t="shared" si="1008"/>
        <v>4492730.8000000007</v>
      </c>
      <c r="AU66" s="312">
        <f t="shared" si="1008"/>
        <v>4492730.8000000007</v>
      </c>
      <c r="AV66" s="312">
        <f t="shared" si="1008"/>
        <v>4492730.8000000007</v>
      </c>
      <c r="AW66" s="312">
        <f t="shared" si="1008"/>
        <v>4492730.8000000007</v>
      </c>
      <c r="AX66" s="312">
        <f t="shared" si="1008"/>
        <v>4492730.8000000007</v>
      </c>
      <c r="AY66" s="312">
        <f t="shared" si="1008"/>
        <v>4492730.8000000007</v>
      </c>
      <c r="AZ66" s="312">
        <f t="shared" si="1008"/>
        <v>4492730.8000000007</v>
      </c>
      <c r="BA66" s="312">
        <f t="shared" si="1008"/>
        <v>4492730.8000000007</v>
      </c>
      <c r="BB66" s="312">
        <f t="shared" si="1008"/>
        <v>4492730.8000000007</v>
      </c>
      <c r="BC66" s="312">
        <f t="shared" si="1008"/>
        <v>4492730.8000000007</v>
      </c>
      <c r="BE66" s="312">
        <f t="shared" si="985"/>
        <v>4492730.8000000007</v>
      </c>
      <c r="BF66" s="312">
        <f t="shared" ref="BF66:BP66" si="1009">BE66+0</f>
        <v>4492730.8000000007</v>
      </c>
      <c r="BG66" s="312">
        <f t="shared" si="1009"/>
        <v>4492730.8000000007</v>
      </c>
      <c r="BH66" s="312">
        <f t="shared" si="1009"/>
        <v>4492730.8000000007</v>
      </c>
      <c r="BI66" s="312">
        <f t="shared" si="1009"/>
        <v>4492730.8000000007</v>
      </c>
      <c r="BJ66" s="312">
        <f t="shared" si="1009"/>
        <v>4492730.8000000007</v>
      </c>
      <c r="BK66" s="312">
        <f t="shared" si="1009"/>
        <v>4492730.8000000007</v>
      </c>
      <c r="BL66" s="312">
        <f t="shared" si="1009"/>
        <v>4492730.8000000007</v>
      </c>
      <c r="BM66" s="312">
        <f t="shared" si="1009"/>
        <v>4492730.8000000007</v>
      </c>
      <c r="BN66" s="312">
        <f t="shared" si="1009"/>
        <v>4492730.8000000007</v>
      </c>
      <c r="BO66" s="312">
        <f t="shared" si="1009"/>
        <v>4492730.8000000007</v>
      </c>
      <c r="BP66" s="312">
        <f t="shared" si="1009"/>
        <v>4492730.8000000007</v>
      </c>
      <c r="BR66" s="312">
        <f t="shared" si="987"/>
        <v>4492730.8000000007</v>
      </c>
      <c r="BS66" s="312">
        <f t="shared" ref="BS66:CC66" si="1010">BR66+0</f>
        <v>4492730.8000000007</v>
      </c>
      <c r="BT66" s="312">
        <f t="shared" si="1010"/>
        <v>4492730.8000000007</v>
      </c>
      <c r="BU66" s="312">
        <f t="shared" si="1010"/>
        <v>4492730.8000000007</v>
      </c>
      <c r="BV66" s="312">
        <f t="shared" si="1010"/>
        <v>4492730.8000000007</v>
      </c>
      <c r="BW66" s="312">
        <f t="shared" si="1010"/>
        <v>4492730.8000000007</v>
      </c>
      <c r="BX66" s="312">
        <f t="shared" si="1010"/>
        <v>4492730.8000000007</v>
      </c>
      <c r="BY66" s="312">
        <f t="shared" si="1010"/>
        <v>4492730.8000000007</v>
      </c>
      <c r="BZ66" s="312">
        <f t="shared" si="1010"/>
        <v>4492730.8000000007</v>
      </c>
      <c r="CA66" s="312">
        <f t="shared" si="1010"/>
        <v>4492730.8000000007</v>
      </c>
      <c r="CB66" s="312">
        <f t="shared" si="1010"/>
        <v>4492730.8000000007</v>
      </c>
      <c r="CC66" s="312">
        <f t="shared" si="1010"/>
        <v>4492730.8000000007</v>
      </c>
      <c r="CE66" s="312">
        <f t="shared" si="989"/>
        <v>4492730.8000000007</v>
      </c>
      <c r="CF66" s="312">
        <f t="shared" ref="CF66:CP66" si="1011">CE66+0</f>
        <v>4492730.8000000007</v>
      </c>
      <c r="CG66" s="312">
        <f t="shared" si="1011"/>
        <v>4492730.8000000007</v>
      </c>
      <c r="CH66" s="312">
        <f t="shared" si="1011"/>
        <v>4492730.8000000007</v>
      </c>
      <c r="CI66" s="312">
        <f t="shared" si="1011"/>
        <v>4492730.8000000007</v>
      </c>
      <c r="CJ66" s="312">
        <f t="shared" si="1011"/>
        <v>4492730.8000000007</v>
      </c>
      <c r="CK66" s="312">
        <f t="shared" si="1011"/>
        <v>4492730.8000000007</v>
      </c>
      <c r="CL66" s="312">
        <f t="shared" si="1011"/>
        <v>4492730.8000000007</v>
      </c>
      <c r="CM66" s="312">
        <f t="shared" si="1011"/>
        <v>4492730.8000000007</v>
      </c>
      <c r="CN66" s="312">
        <f t="shared" si="1011"/>
        <v>4492730.8000000007</v>
      </c>
      <c r="CO66" s="312">
        <f t="shared" si="1011"/>
        <v>4492730.8000000007</v>
      </c>
      <c r="CP66" s="312">
        <f t="shared" si="1011"/>
        <v>4492730.8000000007</v>
      </c>
      <c r="CR66" s="312">
        <f t="shared" si="991"/>
        <v>4492730.8000000007</v>
      </c>
      <c r="CS66" s="312">
        <f t="shared" ref="CS66:DC66" si="1012">CR66+0</f>
        <v>4492730.8000000007</v>
      </c>
      <c r="CT66" s="312">
        <f t="shared" si="1012"/>
        <v>4492730.8000000007</v>
      </c>
      <c r="CU66" s="312">
        <f t="shared" si="1012"/>
        <v>4492730.8000000007</v>
      </c>
      <c r="CV66" s="312">
        <f t="shared" si="1012"/>
        <v>4492730.8000000007</v>
      </c>
      <c r="CW66" s="312">
        <f t="shared" si="1012"/>
        <v>4492730.8000000007</v>
      </c>
      <c r="CX66" s="312">
        <f t="shared" si="1012"/>
        <v>4492730.8000000007</v>
      </c>
      <c r="CY66" s="312">
        <f t="shared" si="1012"/>
        <v>4492730.8000000007</v>
      </c>
      <c r="CZ66" s="312">
        <f t="shared" si="1012"/>
        <v>4492730.8000000007</v>
      </c>
      <c r="DA66" s="312">
        <f t="shared" si="1012"/>
        <v>4492730.8000000007</v>
      </c>
      <c r="DB66" s="312">
        <f t="shared" si="1012"/>
        <v>4492730.8000000007</v>
      </c>
      <c r="DC66" s="312">
        <f t="shared" si="1012"/>
        <v>4492730.8000000007</v>
      </c>
      <c r="DE66" s="312">
        <f t="shared" si="993"/>
        <v>4492730.8000000007</v>
      </c>
      <c r="DF66" s="312">
        <f t="shared" ref="DF66:DP66" si="1013">DE66+0</f>
        <v>4492730.8000000007</v>
      </c>
      <c r="DG66" s="312">
        <f t="shared" si="1013"/>
        <v>4492730.8000000007</v>
      </c>
      <c r="DH66" s="312">
        <f t="shared" si="1013"/>
        <v>4492730.8000000007</v>
      </c>
      <c r="DI66" s="312">
        <f t="shared" si="1013"/>
        <v>4492730.8000000007</v>
      </c>
      <c r="DJ66" s="312">
        <f t="shared" si="1013"/>
        <v>4492730.8000000007</v>
      </c>
      <c r="DK66" s="312">
        <f t="shared" si="1013"/>
        <v>4492730.8000000007</v>
      </c>
      <c r="DL66" s="312">
        <f t="shared" si="1013"/>
        <v>4492730.8000000007</v>
      </c>
      <c r="DM66" s="312">
        <f t="shared" si="1013"/>
        <v>4492730.8000000007</v>
      </c>
      <c r="DN66" s="312">
        <f t="shared" si="1013"/>
        <v>4492730.8000000007</v>
      </c>
      <c r="DO66" s="312">
        <f t="shared" si="1013"/>
        <v>4492730.8000000007</v>
      </c>
      <c r="DP66" s="312">
        <f t="shared" si="1013"/>
        <v>4492730.8000000007</v>
      </c>
      <c r="DR66" s="312">
        <f t="shared" si="995"/>
        <v>4492730.8000000007</v>
      </c>
      <c r="DS66" s="312">
        <f t="shared" ref="DS66:EC66" si="1014">DR66+0</f>
        <v>4492730.8000000007</v>
      </c>
      <c r="DT66" s="312">
        <f t="shared" si="1014"/>
        <v>4492730.8000000007</v>
      </c>
      <c r="DU66" s="312">
        <f t="shared" si="1014"/>
        <v>4492730.8000000007</v>
      </c>
      <c r="DV66" s="312">
        <f t="shared" si="1014"/>
        <v>4492730.8000000007</v>
      </c>
      <c r="DW66" s="312">
        <f t="shared" si="1014"/>
        <v>4492730.8000000007</v>
      </c>
      <c r="DX66" s="312">
        <f t="shared" si="1014"/>
        <v>4492730.8000000007</v>
      </c>
      <c r="DY66" s="312">
        <f t="shared" si="1014"/>
        <v>4492730.8000000007</v>
      </c>
      <c r="DZ66" s="312">
        <f t="shared" si="1014"/>
        <v>4492730.8000000007</v>
      </c>
      <c r="EA66" s="312">
        <f t="shared" si="1014"/>
        <v>4492730.8000000007</v>
      </c>
      <c r="EB66" s="312">
        <f t="shared" si="1014"/>
        <v>4492730.8000000007</v>
      </c>
      <c r="EC66" s="312">
        <f t="shared" si="1014"/>
        <v>4492730.8000000007</v>
      </c>
    </row>
    <row r="67" spans="1:135" x14ac:dyDescent="0.2">
      <c r="A67" s="126" t="s">
        <v>594</v>
      </c>
      <c r="B67" s="310">
        <v>369</v>
      </c>
      <c r="D67" s="311">
        <v>-219538.79000000004</v>
      </c>
      <c r="E67" s="312">
        <f t="shared" si="978"/>
        <v>-219538.79000000004</v>
      </c>
      <c r="F67" s="312">
        <f t="shared" si="978"/>
        <v>-219538.79000000004</v>
      </c>
      <c r="G67" s="312">
        <f t="shared" si="978"/>
        <v>-219538.79000000004</v>
      </c>
      <c r="H67" s="312">
        <f t="shared" si="978"/>
        <v>-219538.79000000004</v>
      </c>
      <c r="I67" s="312">
        <f t="shared" si="978"/>
        <v>-219538.79000000004</v>
      </c>
      <c r="J67" s="312">
        <f t="shared" si="978"/>
        <v>-219538.79000000004</v>
      </c>
      <c r="K67" s="312">
        <f t="shared" si="978"/>
        <v>-219538.79000000004</v>
      </c>
      <c r="L67" s="312">
        <f t="shared" si="978"/>
        <v>-219538.79000000004</v>
      </c>
      <c r="M67" s="312">
        <f t="shared" si="978"/>
        <v>-219538.79000000004</v>
      </c>
      <c r="N67" s="312">
        <f t="shared" si="978"/>
        <v>-219538.79000000004</v>
      </c>
      <c r="O67" s="312">
        <f t="shared" si="978"/>
        <v>-219538.79000000004</v>
      </c>
      <c r="P67" s="312">
        <f t="shared" si="978"/>
        <v>-219538.79000000004</v>
      </c>
      <c r="R67" s="312">
        <f t="shared" si="979"/>
        <v>-219538.79000000004</v>
      </c>
      <c r="S67" s="312">
        <f t="shared" ref="S67:AC67" si="1015">R67+0</f>
        <v>-219538.79000000004</v>
      </c>
      <c r="T67" s="312">
        <f t="shared" si="1015"/>
        <v>-219538.79000000004</v>
      </c>
      <c r="U67" s="312">
        <f t="shared" si="1015"/>
        <v>-219538.79000000004</v>
      </c>
      <c r="V67" s="312">
        <f t="shared" si="1015"/>
        <v>-219538.79000000004</v>
      </c>
      <c r="W67" s="312">
        <f t="shared" si="1015"/>
        <v>-219538.79000000004</v>
      </c>
      <c r="X67" s="312">
        <f t="shared" si="1015"/>
        <v>-219538.79000000004</v>
      </c>
      <c r="Y67" s="312">
        <f t="shared" si="1015"/>
        <v>-219538.79000000004</v>
      </c>
      <c r="Z67" s="312">
        <f t="shared" si="1015"/>
        <v>-219538.79000000004</v>
      </c>
      <c r="AA67" s="312">
        <f t="shared" si="1015"/>
        <v>-219538.79000000004</v>
      </c>
      <c r="AB67" s="312">
        <f t="shared" si="1015"/>
        <v>-219538.79000000004</v>
      </c>
      <c r="AC67" s="312">
        <f t="shared" si="1015"/>
        <v>-219538.79000000004</v>
      </c>
      <c r="AE67" s="312">
        <f t="shared" si="981"/>
        <v>-219538.79000000004</v>
      </c>
      <c r="AF67" s="312">
        <f t="shared" ref="AF67:AP67" si="1016">AE67+0</f>
        <v>-219538.79000000004</v>
      </c>
      <c r="AG67" s="312">
        <f t="shared" si="1016"/>
        <v>-219538.79000000004</v>
      </c>
      <c r="AH67" s="312">
        <f t="shared" si="1016"/>
        <v>-219538.79000000004</v>
      </c>
      <c r="AI67" s="312">
        <f t="shared" si="1016"/>
        <v>-219538.79000000004</v>
      </c>
      <c r="AJ67" s="312">
        <f t="shared" si="1016"/>
        <v>-219538.79000000004</v>
      </c>
      <c r="AK67" s="312">
        <f t="shared" si="1016"/>
        <v>-219538.79000000004</v>
      </c>
      <c r="AL67" s="312">
        <f t="shared" si="1016"/>
        <v>-219538.79000000004</v>
      </c>
      <c r="AM67" s="312">
        <f t="shared" si="1016"/>
        <v>-219538.79000000004</v>
      </c>
      <c r="AN67" s="312">
        <f t="shared" si="1016"/>
        <v>-219538.79000000004</v>
      </c>
      <c r="AO67" s="312">
        <f t="shared" si="1016"/>
        <v>-219538.79000000004</v>
      </c>
      <c r="AP67" s="312">
        <f t="shared" si="1016"/>
        <v>-219538.79000000004</v>
      </c>
      <c r="AR67" s="312">
        <f t="shared" si="983"/>
        <v>-219538.79000000004</v>
      </c>
      <c r="AS67" s="312">
        <f t="shared" ref="AS67:BC67" si="1017">AR67+0</f>
        <v>-219538.79000000004</v>
      </c>
      <c r="AT67" s="312">
        <f t="shared" si="1017"/>
        <v>-219538.79000000004</v>
      </c>
      <c r="AU67" s="312">
        <f t="shared" si="1017"/>
        <v>-219538.79000000004</v>
      </c>
      <c r="AV67" s="312">
        <f t="shared" si="1017"/>
        <v>-219538.79000000004</v>
      </c>
      <c r="AW67" s="312">
        <f t="shared" si="1017"/>
        <v>-219538.79000000004</v>
      </c>
      <c r="AX67" s="312">
        <f t="shared" si="1017"/>
        <v>-219538.79000000004</v>
      </c>
      <c r="AY67" s="312">
        <f t="shared" si="1017"/>
        <v>-219538.79000000004</v>
      </c>
      <c r="AZ67" s="312">
        <f t="shared" si="1017"/>
        <v>-219538.79000000004</v>
      </c>
      <c r="BA67" s="312">
        <f t="shared" si="1017"/>
        <v>-219538.79000000004</v>
      </c>
      <c r="BB67" s="312">
        <f t="shared" si="1017"/>
        <v>-219538.79000000004</v>
      </c>
      <c r="BC67" s="312">
        <f t="shared" si="1017"/>
        <v>-219538.79000000004</v>
      </c>
      <c r="BE67" s="312">
        <f t="shared" si="985"/>
        <v>-219538.79000000004</v>
      </c>
      <c r="BF67" s="312">
        <f t="shared" ref="BF67:BP67" si="1018">BE67+0</f>
        <v>-219538.79000000004</v>
      </c>
      <c r="BG67" s="312">
        <f t="shared" si="1018"/>
        <v>-219538.79000000004</v>
      </c>
      <c r="BH67" s="312">
        <f t="shared" si="1018"/>
        <v>-219538.79000000004</v>
      </c>
      <c r="BI67" s="312">
        <f t="shared" si="1018"/>
        <v>-219538.79000000004</v>
      </c>
      <c r="BJ67" s="312">
        <f t="shared" si="1018"/>
        <v>-219538.79000000004</v>
      </c>
      <c r="BK67" s="312">
        <f t="shared" si="1018"/>
        <v>-219538.79000000004</v>
      </c>
      <c r="BL67" s="312">
        <f t="shared" si="1018"/>
        <v>-219538.79000000004</v>
      </c>
      <c r="BM67" s="312">
        <f t="shared" si="1018"/>
        <v>-219538.79000000004</v>
      </c>
      <c r="BN67" s="312">
        <f t="shared" si="1018"/>
        <v>-219538.79000000004</v>
      </c>
      <c r="BO67" s="312">
        <f t="shared" si="1018"/>
        <v>-219538.79000000004</v>
      </c>
      <c r="BP67" s="312">
        <f t="shared" si="1018"/>
        <v>-219538.79000000004</v>
      </c>
      <c r="BR67" s="312">
        <f t="shared" si="987"/>
        <v>-219538.79000000004</v>
      </c>
      <c r="BS67" s="312">
        <f t="shared" ref="BS67:CC67" si="1019">BR67+0</f>
        <v>-219538.79000000004</v>
      </c>
      <c r="BT67" s="312">
        <f t="shared" si="1019"/>
        <v>-219538.79000000004</v>
      </c>
      <c r="BU67" s="312">
        <f t="shared" si="1019"/>
        <v>-219538.79000000004</v>
      </c>
      <c r="BV67" s="312">
        <f t="shared" si="1019"/>
        <v>-219538.79000000004</v>
      </c>
      <c r="BW67" s="312">
        <f t="shared" si="1019"/>
        <v>-219538.79000000004</v>
      </c>
      <c r="BX67" s="312">
        <f t="shared" si="1019"/>
        <v>-219538.79000000004</v>
      </c>
      <c r="BY67" s="312">
        <f t="shared" si="1019"/>
        <v>-219538.79000000004</v>
      </c>
      <c r="BZ67" s="312">
        <f t="shared" si="1019"/>
        <v>-219538.79000000004</v>
      </c>
      <c r="CA67" s="312">
        <f t="shared" si="1019"/>
        <v>-219538.79000000004</v>
      </c>
      <c r="CB67" s="312">
        <f t="shared" si="1019"/>
        <v>-219538.79000000004</v>
      </c>
      <c r="CC67" s="312">
        <f t="shared" si="1019"/>
        <v>-219538.79000000004</v>
      </c>
      <c r="CE67" s="312">
        <f t="shared" si="989"/>
        <v>-219538.79000000004</v>
      </c>
      <c r="CF67" s="312">
        <f t="shared" ref="CF67:CP67" si="1020">CE67+0</f>
        <v>-219538.79000000004</v>
      </c>
      <c r="CG67" s="312">
        <f t="shared" si="1020"/>
        <v>-219538.79000000004</v>
      </c>
      <c r="CH67" s="312">
        <f t="shared" si="1020"/>
        <v>-219538.79000000004</v>
      </c>
      <c r="CI67" s="312">
        <f t="shared" si="1020"/>
        <v>-219538.79000000004</v>
      </c>
      <c r="CJ67" s="312">
        <f t="shared" si="1020"/>
        <v>-219538.79000000004</v>
      </c>
      <c r="CK67" s="312">
        <f t="shared" si="1020"/>
        <v>-219538.79000000004</v>
      </c>
      <c r="CL67" s="312">
        <f t="shared" si="1020"/>
        <v>-219538.79000000004</v>
      </c>
      <c r="CM67" s="312">
        <f t="shared" si="1020"/>
        <v>-219538.79000000004</v>
      </c>
      <c r="CN67" s="312">
        <f t="shared" si="1020"/>
        <v>-219538.79000000004</v>
      </c>
      <c r="CO67" s="312">
        <f t="shared" si="1020"/>
        <v>-219538.79000000004</v>
      </c>
      <c r="CP67" s="312">
        <f t="shared" si="1020"/>
        <v>-219538.79000000004</v>
      </c>
      <c r="CR67" s="312">
        <f t="shared" si="991"/>
        <v>-219538.79000000004</v>
      </c>
      <c r="CS67" s="312">
        <f t="shared" ref="CS67:DC67" si="1021">CR67+0</f>
        <v>-219538.79000000004</v>
      </c>
      <c r="CT67" s="312">
        <f t="shared" si="1021"/>
        <v>-219538.79000000004</v>
      </c>
      <c r="CU67" s="312">
        <f t="shared" si="1021"/>
        <v>-219538.79000000004</v>
      </c>
      <c r="CV67" s="312">
        <f t="shared" si="1021"/>
        <v>-219538.79000000004</v>
      </c>
      <c r="CW67" s="312">
        <f t="shared" si="1021"/>
        <v>-219538.79000000004</v>
      </c>
      <c r="CX67" s="312">
        <f t="shared" si="1021"/>
        <v>-219538.79000000004</v>
      </c>
      <c r="CY67" s="312">
        <f t="shared" si="1021"/>
        <v>-219538.79000000004</v>
      </c>
      <c r="CZ67" s="312">
        <f t="shared" si="1021"/>
        <v>-219538.79000000004</v>
      </c>
      <c r="DA67" s="312">
        <f t="shared" si="1021"/>
        <v>-219538.79000000004</v>
      </c>
      <c r="DB67" s="312">
        <f t="shared" si="1021"/>
        <v>-219538.79000000004</v>
      </c>
      <c r="DC67" s="312">
        <f t="shared" si="1021"/>
        <v>-219538.79000000004</v>
      </c>
      <c r="DE67" s="312">
        <f t="shared" si="993"/>
        <v>-219538.79000000004</v>
      </c>
      <c r="DF67" s="312">
        <f t="shared" ref="DF67:DP67" si="1022">DE67+0</f>
        <v>-219538.79000000004</v>
      </c>
      <c r="DG67" s="312">
        <f t="shared" si="1022"/>
        <v>-219538.79000000004</v>
      </c>
      <c r="DH67" s="312">
        <f t="shared" si="1022"/>
        <v>-219538.79000000004</v>
      </c>
      <c r="DI67" s="312">
        <f t="shared" si="1022"/>
        <v>-219538.79000000004</v>
      </c>
      <c r="DJ67" s="312">
        <f t="shared" si="1022"/>
        <v>-219538.79000000004</v>
      </c>
      <c r="DK67" s="312">
        <f t="shared" si="1022"/>
        <v>-219538.79000000004</v>
      </c>
      <c r="DL67" s="312">
        <f t="shared" si="1022"/>
        <v>-219538.79000000004</v>
      </c>
      <c r="DM67" s="312">
        <f t="shared" si="1022"/>
        <v>-219538.79000000004</v>
      </c>
      <c r="DN67" s="312">
        <f t="shared" si="1022"/>
        <v>-219538.79000000004</v>
      </c>
      <c r="DO67" s="312">
        <f t="shared" si="1022"/>
        <v>-219538.79000000004</v>
      </c>
      <c r="DP67" s="312">
        <f t="shared" si="1022"/>
        <v>-219538.79000000004</v>
      </c>
      <c r="DR67" s="312">
        <f t="shared" si="995"/>
        <v>-219538.79000000004</v>
      </c>
      <c r="DS67" s="312">
        <f t="shared" ref="DS67:EC67" si="1023">DR67+0</f>
        <v>-219538.79000000004</v>
      </c>
      <c r="DT67" s="312">
        <f t="shared" si="1023"/>
        <v>-219538.79000000004</v>
      </c>
      <c r="DU67" s="312">
        <f t="shared" si="1023"/>
        <v>-219538.79000000004</v>
      </c>
      <c r="DV67" s="312">
        <f t="shared" si="1023"/>
        <v>-219538.79000000004</v>
      </c>
      <c r="DW67" s="312">
        <f t="shared" si="1023"/>
        <v>-219538.79000000004</v>
      </c>
      <c r="DX67" s="312">
        <f t="shared" si="1023"/>
        <v>-219538.79000000004</v>
      </c>
      <c r="DY67" s="312">
        <f t="shared" si="1023"/>
        <v>-219538.79000000004</v>
      </c>
      <c r="DZ67" s="312">
        <f t="shared" si="1023"/>
        <v>-219538.79000000004</v>
      </c>
      <c r="EA67" s="312">
        <f t="shared" si="1023"/>
        <v>-219538.79000000004</v>
      </c>
      <c r="EB67" s="312">
        <f t="shared" si="1023"/>
        <v>-219538.79000000004</v>
      </c>
      <c r="EC67" s="312">
        <f t="shared" si="1023"/>
        <v>-219538.79000000004</v>
      </c>
    </row>
    <row r="68" spans="1:135" x14ac:dyDescent="0.2">
      <c r="A68" s="126" t="s">
        <v>594</v>
      </c>
      <c r="B68" s="310">
        <v>369.02</v>
      </c>
      <c r="D68" s="311">
        <v>-162678.99000000002</v>
      </c>
      <c r="E68" s="312">
        <f t="shared" si="978"/>
        <v>-162678.99000000002</v>
      </c>
      <c r="F68" s="312">
        <f t="shared" si="978"/>
        <v>-162678.99000000002</v>
      </c>
      <c r="G68" s="312">
        <f t="shared" si="978"/>
        <v>-162678.99000000002</v>
      </c>
      <c r="H68" s="312">
        <f t="shared" si="978"/>
        <v>-162678.99000000002</v>
      </c>
      <c r="I68" s="312">
        <f t="shared" si="978"/>
        <v>-162678.99000000002</v>
      </c>
      <c r="J68" s="312">
        <f t="shared" si="978"/>
        <v>-162678.99000000002</v>
      </c>
      <c r="K68" s="312">
        <f t="shared" si="978"/>
        <v>-162678.99000000002</v>
      </c>
      <c r="L68" s="312">
        <f t="shared" si="978"/>
        <v>-162678.99000000002</v>
      </c>
      <c r="M68" s="312">
        <f t="shared" si="978"/>
        <v>-162678.99000000002</v>
      </c>
      <c r="N68" s="312">
        <f t="shared" si="978"/>
        <v>-162678.99000000002</v>
      </c>
      <c r="O68" s="312">
        <f t="shared" si="978"/>
        <v>-162678.99000000002</v>
      </c>
      <c r="P68" s="312">
        <f t="shared" si="978"/>
        <v>-162678.99000000002</v>
      </c>
      <c r="R68" s="312">
        <f t="shared" si="979"/>
        <v>-162678.99000000002</v>
      </c>
      <c r="S68" s="312">
        <f t="shared" ref="S68:AC68" si="1024">R68+0</f>
        <v>-162678.99000000002</v>
      </c>
      <c r="T68" s="312">
        <f t="shared" si="1024"/>
        <v>-162678.99000000002</v>
      </c>
      <c r="U68" s="312">
        <f t="shared" si="1024"/>
        <v>-162678.99000000002</v>
      </c>
      <c r="V68" s="312">
        <f t="shared" si="1024"/>
        <v>-162678.99000000002</v>
      </c>
      <c r="W68" s="312">
        <f t="shared" si="1024"/>
        <v>-162678.99000000002</v>
      </c>
      <c r="X68" s="312">
        <f t="shared" si="1024"/>
        <v>-162678.99000000002</v>
      </c>
      <c r="Y68" s="312">
        <f t="shared" si="1024"/>
        <v>-162678.99000000002</v>
      </c>
      <c r="Z68" s="312">
        <f t="shared" si="1024"/>
        <v>-162678.99000000002</v>
      </c>
      <c r="AA68" s="312">
        <f t="shared" si="1024"/>
        <v>-162678.99000000002</v>
      </c>
      <c r="AB68" s="312">
        <f t="shared" si="1024"/>
        <v>-162678.99000000002</v>
      </c>
      <c r="AC68" s="312">
        <f t="shared" si="1024"/>
        <v>-162678.99000000002</v>
      </c>
      <c r="AE68" s="312">
        <f t="shared" si="981"/>
        <v>-162678.99000000002</v>
      </c>
      <c r="AF68" s="312">
        <f t="shared" ref="AF68:AP68" si="1025">AE68+0</f>
        <v>-162678.99000000002</v>
      </c>
      <c r="AG68" s="312">
        <f t="shared" si="1025"/>
        <v>-162678.99000000002</v>
      </c>
      <c r="AH68" s="312">
        <f t="shared" si="1025"/>
        <v>-162678.99000000002</v>
      </c>
      <c r="AI68" s="312">
        <f t="shared" si="1025"/>
        <v>-162678.99000000002</v>
      </c>
      <c r="AJ68" s="312">
        <f t="shared" si="1025"/>
        <v>-162678.99000000002</v>
      </c>
      <c r="AK68" s="312">
        <f t="shared" si="1025"/>
        <v>-162678.99000000002</v>
      </c>
      <c r="AL68" s="312">
        <f t="shared" si="1025"/>
        <v>-162678.99000000002</v>
      </c>
      <c r="AM68" s="312">
        <f t="shared" si="1025"/>
        <v>-162678.99000000002</v>
      </c>
      <c r="AN68" s="312">
        <f t="shared" si="1025"/>
        <v>-162678.99000000002</v>
      </c>
      <c r="AO68" s="312">
        <f t="shared" si="1025"/>
        <v>-162678.99000000002</v>
      </c>
      <c r="AP68" s="312">
        <f t="shared" si="1025"/>
        <v>-162678.99000000002</v>
      </c>
      <c r="AR68" s="312">
        <f t="shared" si="983"/>
        <v>-162678.99000000002</v>
      </c>
      <c r="AS68" s="312">
        <f t="shared" ref="AS68:BC68" si="1026">AR68+0</f>
        <v>-162678.99000000002</v>
      </c>
      <c r="AT68" s="312">
        <f t="shared" si="1026"/>
        <v>-162678.99000000002</v>
      </c>
      <c r="AU68" s="312">
        <f t="shared" si="1026"/>
        <v>-162678.99000000002</v>
      </c>
      <c r="AV68" s="312">
        <f t="shared" si="1026"/>
        <v>-162678.99000000002</v>
      </c>
      <c r="AW68" s="312">
        <f t="shared" si="1026"/>
        <v>-162678.99000000002</v>
      </c>
      <c r="AX68" s="312">
        <f t="shared" si="1026"/>
        <v>-162678.99000000002</v>
      </c>
      <c r="AY68" s="312">
        <f t="shared" si="1026"/>
        <v>-162678.99000000002</v>
      </c>
      <c r="AZ68" s="312">
        <f t="shared" si="1026"/>
        <v>-162678.99000000002</v>
      </c>
      <c r="BA68" s="312">
        <f t="shared" si="1026"/>
        <v>-162678.99000000002</v>
      </c>
      <c r="BB68" s="312">
        <f t="shared" si="1026"/>
        <v>-162678.99000000002</v>
      </c>
      <c r="BC68" s="312">
        <f t="shared" si="1026"/>
        <v>-162678.99000000002</v>
      </c>
      <c r="BE68" s="312">
        <f t="shared" si="985"/>
        <v>-162678.99000000002</v>
      </c>
      <c r="BF68" s="312">
        <f t="shared" ref="BF68:BP68" si="1027">BE68+0</f>
        <v>-162678.99000000002</v>
      </c>
      <c r="BG68" s="312">
        <f t="shared" si="1027"/>
        <v>-162678.99000000002</v>
      </c>
      <c r="BH68" s="312">
        <f t="shared" si="1027"/>
        <v>-162678.99000000002</v>
      </c>
      <c r="BI68" s="312">
        <f t="shared" si="1027"/>
        <v>-162678.99000000002</v>
      </c>
      <c r="BJ68" s="312">
        <f t="shared" si="1027"/>
        <v>-162678.99000000002</v>
      </c>
      <c r="BK68" s="312">
        <f t="shared" si="1027"/>
        <v>-162678.99000000002</v>
      </c>
      <c r="BL68" s="312">
        <f t="shared" si="1027"/>
        <v>-162678.99000000002</v>
      </c>
      <c r="BM68" s="312">
        <f t="shared" si="1027"/>
        <v>-162678.99000000002</v>
      </c>
      <c r="BN68" s="312">
        <f t="shared" si="1027"/>
        <v>-162678.99000000002</v>
      </c>
      <c r="BO68" s="312">
        <f t="shared" si="1027"/>
        <v>-162678.99000000002</v>
      </c>
      <c r="BP68" s="312">
        <f t="shared" si="1027"/>
        <v>-162678.99000000002</v>
      </c>
      <c r="BR68" s="312">
        <f t="shared" si="987"/>
        <v>-162678.99000000002</v>
      </c>
      <c r="BS68" s="312">
        <f t="shared" ref="BS68:CC68" si="1028">BR68+0</f>
        <v>-162678.99000000002</v>
      </c>
      <c r="BT68" s="312">
        <f t="shared" si="1028"/>
        <v>-162678.99000000002</v>
      </c>
      <c r="BU68" s="312">
        <f t="shared" si="1028"/>
        <v>-162678.99000000002</v>
      </c>
      <c r="BV68" s="312">
        <f t="shared" si="1028"/>
        <v>-162678.99000000002</v>
      </c>
      <c r="BW68" s="312">
        <f t="shared" si="1028"/>
        <v>-162678.99000000002</v>
      </c>
      <c r="BX68" s="312">
        <f t="shared" si="1028"/>
        <v>-162678.99000000002</v>
      </c>
      <c r="BY68" s="312">
        <f t="shared" si="1028"/>
        <v>-162678.99000000002</v>
      </c>
      <c r="BZ68" s="312">
        <f t="shared" si="1028"/>
        <v>-162678.99000000002</v>
      </c>
      <c r="CA68" s="312">
        <f t="shared" si="1028"/>
        <v>-162678.99000000002</v>
      </c>
      <c r="CB68" s="312">
        <f t="shared" si="1028"/>
        <v>-162678.99000000002</v>
      </c>
      <c r="CC68" s="312">
        <f t="shared" si="1028"/>
        <v>-162678.99000000002</v>
      </c>
      <c r="CE68" s="312">
        <f t="shared" si="989"/>
        <v>-162678.99000000002</v>
      </c>
      <c r="CF68" s="312">
        <f t="shared" ref="CF68:CP68" si="1029">CE68+0</f>
        <v>-162678.99000000002</v>
      </c>
      <c r="CG68" s="312">
        <f t="shared" si="1029"/>
        <v>-162678.99000000002</v>
      </c>
      <c r="CH68" s="312">
        <f t="shared" si="1029"/>
        <v>-162678.99000000002</v>
      </c>
      <c r="CI68" s="312">
        <f t="shared" si="1029"/>
        <v>-162678.99000000002</v>
      </c>
      <c r="CJ68" s="312">
        <f t="shared" si="1029"/>
        <v>-162678.99000000002</v>
      </c>
      <c r="CK68" s="312">
        <f t="shared" si="1029"/>
        <v>-162678.99000000002</v>
      </c>
      <c r="CL68" s="312">
        <f t="shared" si="1029"/>
        <v>-162678.99000000002</v>
      </c>
      <c r="CM68" s="312">
        <f t="shared" si="1029"/>
        <v>-162678.99000000002</v>
      </c>
      <c r="CN68" s="312">
        <f t="shared" si="1029"/>
        <v>-162678.99000000002</v>
      </c>
      <c r="CO68" s="312">
        <f t="shared" si="1029"/>
        <v>-162678.99000000002</v>
      </c>
      <c r="CP68" s="312">
        <f t="shared" si="1029"/>
        <v>-162678.99000000002</v>
      </c>
      <c r="CR68" s="312">
        <f t="shared" si="991"/>
        <v>-162678.99000000002</v>
      </c>
      <c r="CS68" s="312">
        <f t="shared" ref="CS68:DC68" si="1030">CR68+0</f>
        <v>-162678.99000000002</v>
      </c>
      <c r="CT68" s="312">
        <f t="shared" si="1030"/>
        <v>-162678.99000000002</v>
      </c>
      <c r="CU68" s="312">
        <f t="shared" si="1030"/>
        <v>-162678.99000000002</v>
      </c>
      <c r="CV68" s="312">
        <f t="shared" si="1030"/>
        <v>-162678.99000000002</v>
      </c>
      <c r="CW68" s="312">
        <f t="shared" si="1030"/>
        <v>-162678.99000000002</v>
      </c>
      <c r="CX68" s="312">
        <f t="shared" si="1030"/>
        <v>-162678.99000000002</v>
      </c>
      <c r="CY68" s="312">
        <f t="shared" si="1030"/>
        <v>-162678.99000000002</v>
      </c>
      <c r="CZ68" s="312">
        <f t="shared" si="1030"/>
        <v>-162678.99000000002</v>
      </c>
      <c r="DA68" s="312">
        <f t="shared" si="1030"/>
        <v>-162678.99000000002</v>
      </c>
      <c r="DB68" s="312">
        <f t="shared" si="1030"/>
        <v>-162678.99000000002</v>
      </c>
      <c r="DC68" s="312">
        <f t="shared" si="1030"/>
        <v>-162678.99000000002</v>
      </c>
      <c r="DE68" s="312">
        <f t="shared" si="993"/>
        <v>-162678.99000000002</v>
      </c>
      <c r="DF68" s="312">
        <f t="shared" ref="DF68:DP68" si="1031">DE68+0</f>
        <v>-162678.99000000002</v>
      </c>
      <c r="DG68" s="312">
        <f t="shared" si="1031"/>
        <v>-162678.99000000002</v>
      </c>
      <c r="DH68" s="312">
        <f t="shared" si="1031"/>
        <v>-162678.99000000002</v>
      </c>
      <c r="DI68" s="312">
        <f t="shared" si="1031"/>
        <v>-162678.99000000002</v>
      </c>
      <c r="DJ68" s="312">
        <f t="shared" si="1031"/>
        <v>-162678.99000000002</v>
      </c>
      <c r="DK68" s="312">
        <f t="shared" si="1031"/>
        <v>-162678.99000000002</v>
      </c>
      <c r="DL68" s="312">
        <f t="shared" si="1031"/>
        <v>-162678.99000000002</v>
      </c>
      <c r="DM68" s="312">
        <f t="shared" si="1031"/>
        <v>-162678.99000000002</v>
      </c>
      <c r="DN68" s="312">
        <f t="shared" si="1031"/>
        <v>-162678.99000000002</v>
      </c>
      <c r="DO68" s="312">
        <f t="shared" si="1031"/>
        <v>-162678.99000000002</v>
      </c>
      <c r="DP68" s="312">
        <f t="shared" si="1031"/>
        <v>-162678.99000000002</v>
      </c>
      <c r="DR68" s="312">
        <f t="shared" si="995"/>
        <v>-162678.99000000002</v>
      </c>
      <c r="DS68" s="312">
        <f t="shared" ref="DS68:EC68" si="1032">DR68+0</f>
        <v>-162678.99000000002</v>
      </c>
      <c r="DT68" s="312">
        <f t="shared" si="1032"/>
        <v>-162678.99000000002</v>
      </c>
      <c r="DU68" s="312">
        <f t="shared" si="1032"/>
        <v>-162678.99000000002</v>
      </c>
      <c r="DV68" s="312">
        <f t="shared" si="1032"/>
        <v>-162678.99000000002</v>
      </c>
      <c r="DW68" s="312">
        <f t="shared" si="1032"/>
        <v>-162678.99000000002</v>
      </c>
      <c r="DX68" s="312">
        <f t="shared" si="1032"/>
        <v>-162678.99000000002</v>
      </c>
      <c r="DY68" s="312">
        <f t="shared" si="1032"/>
        <v>-162678.99000000002</v>
      </c>
      <c r="DZ68" s="312">
        <f t="shared" si="1032"/>
        <v>-162678.99000000002</v>
      </c>
      <c r="EA68" s="312">
        <f t="shared" si="1032"/>
        <v>-162678.99000000002</v>
      </c>
      <c r="EB68" s="312">
        <f t="shared" si="1032"/>
        <v>-162678.99000000002</v>
      </c>
      <c r="EC68" s="312">
        <f t="shared" si="1032"/>
        <v>-162678.99000000002</v>
      </c>
    </row>
    <row r="69" spans="1:135" x14ac:dyDescent="0.2">
      <c r="A69" s="126" t="s">
        <v>594</v>
      </c>
      <c r="B69" s="310">
        <v>373</v>
      </c>
      <c r="D69" s="311">
        <v>-57945.109999999848</v>
      </c>
      <c r="E69" s="312">
        <f t="shared" si="978"/>
        <v>-57945.109999999848</v>
      </c>
      <c r="F69" s="312">
        <f t="shared" si="978"/>
        <v>-57945.109999999848</v>
      </c>
      <c r="G69" s="312">
        <f t="shared" si="978"/>
        <v>-57945.109999999848</v>
      </c>
      <c r="H69" s="312">
        <f t="shared" si="978"/>
        <v>-57945.109999999848</v>
      </c>
      <c r="I69" s="312">
        <f t="shared" si="978"/>
        <v>-57945.109999999848</v>
      </c>
      <c r="J69" s="312">
        <f t="shared" si="978"/>
        <v>-57945.109999999848</v>
      </c>
      <c r="K69" s="312">
        <f t="shared" si="978"/>
        <v>-57945.109999999848</v>
      </c>
      <c r="L69" s="312">
        <f t="shared" si="978"/>
        <v>-57945.109999999848</v>
      </c>
      <c r="M69" s="312">
        <f t="shared" si="978"/>
        <v>-57945.109999999848</v>
      </c>
      <c r="N69" s="312">
        <f t="shared" si="978"/>
        <v>-57945.109999999848</v>
      </c>
      <c r="O69" s="312">
        <f t="shared" si="978"/>
        <v>-57945.109999999848</v>
      </c>
      <c r="P69" s="312">
        <f t="shared" si="978"/>
        <v>-57945.109999999848</v>
      </c>
      <c r="R69" s="312">
        <f t="shared" si="979"/>
        <v>-57945.109999999848</v>
      </c>
      <c r="S69" s="312">
        <f t="shared" ref="S69:AC69" si="1033">R69+0</f>
        <v>-57945.109999999848</v>
      </c>
      <c r="T69" s="312">
        <f t="shared" si="1033"/>
        <v>-57945.109999999848</v>
      </c>
      <c r="U69" s="312">
        <f t="shared" si="1033"/>
        <v>-57945.109999999848</v>
      </c>
      <c r="V69" s="312">
        <f t="shared" si="1033"/>
        <v>-57945.109999999848</v>
      </c>
      <c r="W69" s="312">
        <f t="shared" si="1033"/>
        <v>-57945.109999999848</v>
      </c>
      <c r="X69" s="312">
        <f t="shared" si="1033"/>
        <v>-57945.109999999848</v>
      </c>
      <c r="Y69" s="312">
        <f t="shared" si="1033"/>
        <v>-57945.109999999848</v>
      </c>
      <c r="Z69" s="312">
        <f t="shared" si="1033"/>
        <v>-57945.109999999848</v>
      </c>
      <c r="AA69" s="312">
        <f t="shared" si="1033"/>
        <v>-57945.109999999848</v>
      </c>
      <c r="AB69" s="312">
        <f t="shared" si="1033"/>
        <v>-57945.109999999848</v>
      </c>
      <c r="AC69" s="312">
        <f t="shared" si="1033"/>
        <v>-57945.109999999848</v>
      </c>
      <c r="AE69" s="312">
        <f t="shared" si="981"/>
        <v>-57945.109999999848</v>
      </c>
      <c r="AF69" s="312">
        <f t="shared" ref="AF69:AP69" si="1034">AE69+0</f>
        <v>-57945.109999999848</v>
      </c>
      <c r="AG69" s="312">
        <f t="shared" si="1034"/>
        <v>-57945.109999999848</v>
      </c>
      <c r="AH69" s="312">
        <f t="shared" si="1034"/>
        <v>-57945.109999999848</v>
      </c>
      <c r="AI69" s="312">
        <f t="shared" si="1034"/>
        <v>-57945.109999999848</v>
      </c>
      <c r="AJ69" s="312">
        <f t="shared" si="1034"/>
        <v>-57945.109999999848</v>
      </c>
      <c r="AK69" s="312">
        <f t="shared" si="1034"/>
        <v>-57945.109999999848</v>
      </c>
      <c r="AL69" s="312">
        <f t="shared" si="1034"/>
        <v>-57945.109999999848</v>
      </c>
      <c r="AM69" s="312">
        <f t="shared" si="1034"/>
        <v>-57945.109999999848</v>
      </c>
      <c r="AN69" s="312">
        <f t="shared" si="1034"/>
        <v>-57945.109999999848</v>
      </c>
      <c r="AO69" s="312">
        <f t="shared" si="1034"/>
        <v>-57945.109999999848</v>
      </c>
      <c r="AP69" s="312">
        <f t="shared" si="1034"/>
        <v>-57945.109999999848</v>
      </c>
      <c r="AR69" s="312">
        <f t="shared" si="983"/>
        <v>-57945.109999999848</v>
      </c>
      <c r="AS69" s="312">
        <f t="shared" ref="AS69:BC69" si="1035">AR69+0</f>
        <v>-57945.109999999848</v>
      </c>
      <c r="AT69" s="312">
        <f t="shared" si="1035"/>
        <v>-57945.109999999848</v>
      </c>
      <c r="AU69" s="312">
        <f t="shared" si="1035"/>
        <v>-57945.109999999848</v>
      </c>
      <c r="AV69" s="312">
        <f t="shared" si="1035"/>
        <v>-57945.109999999848</v>
      </c>
      <c r="AW69" s="312">
        <f t="shared" si="1035"/>
        <v>-57945.109999999848</v>
      </c>
      <c r="AX69" s="312">
        <f t="shared" si="1035"/>
        <v>-57945.109999999848</v>
      </c>
      <c r="AY69" s="312">
        <f t="shared" si="1035"/>
        <v>-57945.109999999848</v>
      </c>
      <c r="AZ69" s="312">
        <f t="shared" si="1035"/>
        <v>-57945.109999999848</v>
      </c>
      <c r="BA69" s="312">
        <f t="shared" si="1035"/>
        <v>-57945.109999999848</v>
      </c>
      <c r="BB69" s="312">
        <f t="shared" si="1035"/>
        <v>-57945.109999999848</v>
      </c>
      <c r="BC69" s="312">
        <f t="shared" si="1035"/>
        <v>-57945.109999999848</v>
      </c>
      <c r="BE69" s="312">
        <f t="shared" si="985"/>
        <v>-57945.109999999848</v>
      </c>
      <c r="BF69" s="312">
        <f t="shared" ref="BF69:BP69" si="1036">BE69+0</f>
        <v>-57945.109999999848</v>
      </c>
      <c r="BG69" s="312">
        <f t="shared" si="1036"/>
        <v>-57945.109999999848</v>
      </c>
      <c r="BH69" s="312">
        <f t="shared" si="1036"/>
        <v>-57945.109999999848</v>
      </c>
      <c r="BI69" s="312">
        <f t="shared" si="1036"/>
        <v>-57945.109999999848</v>
      </c>
      <c r="BJ69" s="312">
        <f t="shared" si="1036"/>
        <v>-57945.109999999848</v>
      </c>
      <c r="BK69" s="312">
        <f t="shared" si="1036"/>
        <v>-57945.109999999848</v>
      </c>
      <c r="BL69" s="312">
        <f t="shared" si="1036"/>
        <v>-57945.109999999848</v>
      </c>
      <c r="BM69" s="312">
        <f t="shared" si="1036"/>
        <v>-57945.109999999848</v>
      </c>
      <c r="BN69" s="312">
        <f t="shared" si="1036"/>
        <v>-57945.109999999848</v>
      </c>
      <c r="BO69" s="312">
        <f t="shared" si="1036"/>
        <v>-57945.109999999848</v>
      </c>
      <c r="BP69" s="312">
        <f t="shared" si="1036"/>
        <v>-57945.109999999848</v>
      </c>
      <c r="BR69" s="312">
        <f t="shared" si="987"/>
        <v>-57945.109999999848</v>
      </c>
      <c r="BS69" s="312">
        <f t="shared" ref="BS69:CC69" si="1037">BR69+0</f>
        <v>-57945.109999999848</v>
      </c>
      <c r="BT69" s="312">
        <f t="shared" si="1037"/>
        <v>-57945.109999999848</v>
      </c>
      <c r="BU69" s="312">
        <f t="shared" si="1037"/>
        <v>-57945.109999999848</v>
      </c>
      <c r="BV69" s="312">
        <f t="shared" si="1037"/>
        <v>-57945.109999999848</v>
      </c>
      <c r="BW69" s="312">
        <f t="shared" si="1037"/>
        <v>-57945.109999999848</v>
      </c>
      <c r="BX69" s="312">
        <f t="shared" si="1037"/>
        <v>-57945.109999999848</v>
      </c>
      <c r="BY69" s="312">
        <f t="shared" si="1037"/>
        <v>-57945.109999999848</v>
      </c>
      <c r="BZ69" s="312">
        <f t="shared" si="1037"/>
        <v>-57945.109999999848</v>
      </c>
      <c r="CA69" s="312">
        <f t="shared" si="1037"/>
        <v>-57945.109999999848</v>
      </c>
      <c r="CB69" s="312">
        <f t="shared" si="1037"/>
        <v>-57945.109999999848</v>
      </c>
      <c r="CC69" s="312">
        <f t="shared" si="1037"/>
        <v>-57945.109999999848</v>
      </c>
      <c r="CE69" s="312">
        <f t="shared" si="989"/>
        <v>-57945.109999999848</v>
      </c>
      <c r="CF69" s="312">
        <f t="shared" ref="CF69:CP69" si="1038">CE69+0</f>
        <v>-57945.109999999848</v>
      </c>
      <c r="CG69" s="312">
        <f t="shared" si="1038"/>
        <v>-57945.109999999848</v>
      </c>
      <c r="CH69" s="312">
        <f t="shared" si="1038"/>
        <v>-57945.109999999848</v>
      </c>
      <c r="CI69" s="312">
        <f t="shared" si="1038"/>
        <v>-57945.109999999848</v>
      </c>
      <c r="CJ69" s="312">
        <f t="shared" si="1038"/>
        <v>-57945.109999999848</v>
      </c>
      <c r="CK69" s="312">
        <f t="shared" si="1038"/>
        <v>-57945.109999999848</v>
      </c>
      <c r="CL69" s="312">
        <f t="shared" si="1038"/>
        <v>-57945.109999999848</v>
      </c>
      <c r="CM69" s="312">
        <f t="shared" si="1038"/>
        <v>-57945.109999999848</v>
      </c>
      <c r="CN69" s="312">
        <f t="shared" si="1038"/>
        <v>-57945.109999999848</v>
      </c>
      <c r="CO69" s="312">
        <f t="shared" si="1038"/>
        <v>-57945.109999999848</v>
      </c>
      <c r="CP69" s="312">
        <f t="shared" si="1038"/>
        <v>-57945.109999999848</v>
      </c>
      <c r="CR69" s="312">
        <f t="shared" si="991"/>
        <v>-57945.109999999848</v>
      </c>
      <c r="CS69" s="312">
        <f t="shared" ref="CS69:DC69" si="1039">CR69+0</f>
        <v>-57945.109999999848</v>
      </c>
      <c r="CT69" s="312">
        <f t="shared" si="1039"/>
        <v>-57945.109999999848</v>
      </c>
      <c r="CU69" s="312">
        <f t="shared" si="1039"/>
        <v>-57945.109999999848</v>
      </c>
      <c r="CV69" s="312">
        <f t="shared" si="1039"/>
        <v>-57945.109999999848</v>
      </c>
      <c r="CW69" s="312">
        <f t="shared" si="1039"/>
        <v>-57945.109999999848</v>
      </c>
      <c r="CX69" s="312">
        <f t="shared" si="1039"/>
        <v>-57945.109999999848</v>
      </c>
      <c r="CY69" s="312">
        <f t="shared" si="1039"/>
        <v>-57945.109999999848</v>
      </c>
      <c r="CZ69" s="312">
        <f t="shared" si="1039"/>
        <v>-57945.109999999848</v>
      </c>
      <c r="DA69" s="312">
        <f t="shared" si="1039"/>
        <v>-57945.109999999848</v>
      </c>
      <c r="DB69" s="312">
        <f t="shared" si="1039"/>
        <v>-57945.109999999848</v>
      </c>
      <c r="DC69" s="312">
        <f t="shared" si="1039"/>
        <v>-57945.109999999848</v>
      </c>
      <c r="DE69" s="312">
        <f t="shared" si="993"/>
        <v>-57945.109999999848</v>
      </c>
      <c r="DF69" s="312">
        <f t="shared" ref="DF69:DP69" si="1040">DE69+0</f>
        <v>-57945.109999999848</v>
      </c>
      <c r="DG69" s="312">
        <f t="shared" si="1040"/>
        <v>-57945.109999999848</v>
      </c>
      <c r="DH69" s="312">
        <f t="shared" si="1040"/>
        <v>-57945.109999999848</v>
      </c>
      <c r="DI69" s="312">
        <f t="shared" si="1040"/>
        <v>-57945.109999999848</v>
      </c>
      <c r="DJ69" s="312">
        <f t="shared" si="1040"/>
        <v>-57945.109999999848</v>
      </c>
      <c r="DK69" s="312">
        <f t="shared" si="1040"/>
        <v>-57945.109999999848</v>
      </c>
      <c r="DL69" s="312">
        <f t="shared" si="1040"/>
        <v>-57945.109999999848</v>
      </c>
      <c r="DM69" s="312">
        <f t="shared" si="1040"/>
        <v>-57945.109999999848</v>
      </c>
      <c r="DN69" s="312">
        <f t="shared" si="1040"/>
        <v>-57945.109999999848</v>
      </c>
      <c r="DO69" s="312">
        <f t="shared" si="1040"/>
        <v>-57945.109999999848</v>
      </c>
      <c r="DP69" s="312">
        <f t="shared" si="1040"/>
        <v>-57945.109999999848</v>
      </c>
      <c r="DR69" s="312">
        <f t="shared" si="995"/>
        <v>-57945.109999999848</v>
      </c>
      <c r="DS69" s="312">
        <f t="shared" ref="DS69:EC69" si="1041">DR69+0</f>
        <v>-57945.109999999848</v>
      </c>
      <c r="DT69" s="312">
        <f t="shared" si="1041"/>
        <v>-57945.109999999848</v>
      </c>
      <c r="DU69" s="312">
        <f t="shared" si="1041"/>
        <v>-57945.109999999848</v>
      </c>
      <c r="DV69" s="312">
        <f t="shared" si="1041"/>
        <v>-57945.109999999848</v>
      </c>
      <c r="DW69" s="312">
        <f t="shared" si="1041"/>
        <v>-57945.109999999848</v>
      </c>
      <c r="DX69" s="312">
        <f t="shared" si="1041"/>
        <v>-57945.109999999848</v>
      </c>
      <c r="DY69" s="312">
        <f t="shared" si="1041"/>
        <v>-57945.109999999848</v>
      </c>
      <c r="DZ69" s="312">
        <f t="shared" si="1041"/>
        <v>-57945.109999999848</v>
      </c>
      <c r="EA69" s="312">
        <f t="shared" si="1041"/>
        <v>-57945.109999999848</v>
      </c>
      <c r="EB69" s="312">
        <f t="shared" si="1041"/>
        <v>-57945.109999999848</v>
      </c>
      <c r="EC69" s="312">
        <f t="shared" si="1041"/>
        <v>-57945.109999999848</v>
      </c>
    </row>
    <row r="70" spans="1:135" x14ac:dyDescent="0.2">
      <c r="A70" s="126"/>
      <c r="D70" s="313">
        <f>SUM(D25:D69)</f>
        <v>22906593.580000006</v>
      </c>
      <c r="E70" s="314">
        <f>SUM(E25:E69)</f>
        <v>31437430.837548569</v>
      </c>
      <c r="F70" s="315">
        <f t="shared" ref="F70:P70" si="1042">SUM(F25:F69)</f>
        <v>40639674.985097125</v>
      </c>
      <c r="G70" s="315">
        <f t="shared" si="1042"/>
        <v>58009682.302645668</v>
      </c>
      <c r="H70" s="315">
        <f t="shared" si="1042"/>
        <v>61771664.880194232</v>
      </c>
      <c r="I70" s="315">
        <f t="shared" si="1042"/>
        <v>68006814.827742785</v>
      </c>
      <c r="J70" s="315">
        <f t="shared" si="1042"/>
        <v>79113175.385291353</v>
      </c>
      <c r="K70" s="315">
        <f t="shared" si="1042"/>
        <v>86642200.162839934</v>
      </c>
      <c r="L70" s="315">
        <f t="shared" si="1042"/>
        <v>97220931.010388464</v>
      </c>
      <c r="M70" s="315">
        <f t="shared" si="1042"/>
        <v>109899341.36793703</v>
      </c>
      <c r="N70" s="315">
        <f t="shared" si="1042"/>
        <v>136990685.50548559</v>
      </c>
      <c r="O70" s="315">
        <f t="shared" si="1042"/>
        <v>146758543.46303412</v>
      </c>
      <c r="P70" s="315">
        <f t="shared" si="1042"/>
        <v>168096246.57683268</v>
      </c>
      <c r="Q70" s="305">
        <f>P70-Q21-D70</f>
        <v>0</v>
      </c>
      <c r="R70" s="307">
        <f t="shared" ref="R70:AC70" si="1043">SUM(R25:R69)</f>
        <v>194338623.84666508</v>
      </c>
      <c r="S70" s="307">
        <f t="shared" si="1043"/>
        <v>214430129.27649763</v>
      </c>
      <c r="T70" s="307">
        <f t="shared" si="1043"/>
        <v>229823947.4163301</v>
      </c>
      <c r="U70" s="307">
        <f t="shared" si="1043"/>
        <v>234076294.48616266</v>
      </c>
      <c r="V70" s="307">
        <f t="shared" si="1043"/>
        <v>238602597.37599519</v>
      </c>
      <c r="W70" s="307">
        <f t="shared" si="1043"/>
        <v>252096173.82582769</v>
      </c>
      <c r="X70" s="307">
        <f t="shared" si="1043"/>
        <v>258751765.50566021</v>
      </c>
      <c r="Y70" s="307">
        <f t="shared" si="1043"/>
        <v>274647892.40549272</v>
      </c>
      <c r="Z70" s="307">
        <f t="shared" si="1043"/>
        <v>300062411.13532537</v>
      </c>
      <c r="AA70" s="307">
        <f t="shared" si="1043"/>
        <v>306835492.34515786</v>
      </c>
      <c r="AB70" s="307">
        <f t="shared" si="1043"/>
        <v>314012990.28499037</v>
      </c>
      <c r="AC70" s="307">
        <f t="shared" si="1043"/>
        <v>326781940.5148229</v>
      </c>
      <c r="AD70" s="308">
        <f>AD21+P70-AC70</f>
        <v>0</v>
      </c>
      <c r="AE70" s="307">
        <f t="shared" ref="AE70:AP70" si="1044">SUM(AE25:AE69)</f>
        <v>337602106.37821388</v>
      </c>
      <c r="AF70" s="307">
        <f t="shared" si="1044"/>
        <v>348422272.24160492</v>
      </c>
      <c r="AG70" s="307">
        <f t="shared" si="1044"/>
        <v>359242438.10499591</v>
      </c>
      <c r="AH70" s="307">
        <f t="shared" si="1044"/>
        <v>370062603.96838695</v>
      </c>
      <c r="AI70" s="307">
        <f t="shared" si="1044"/>
        <v>380882769.83177793</v>
      </c>
      <c r="AJ70" s="307">
        <f t="shared" si="1044"/>
        <v>391702935.69516897</v>
      </c>
      <c r="AK70" s="307">
        <f t="shared" si="1044"/>
        <v>402523101.55856001</v>
      </c>
      <c r="AL70" s="307">
        <f t="shared" si="1044"/>
        <v>413343267.42195106</v>
      </c>
      <c r="AM70" s="307">
        <f t="shared" si="1044"/>
        <v>424805532.50742531</v>
      </c>
      <c r="AN70" s="307">
        <f t="shared" si="1044"/>
        <v>436267797.59289974</v>
      </c>
      <c r="AO70" s="307">
        <f t="shared" si="1044"/>
        <v>447730062.67837405</v>
      </c>
      <c r="AP70" s="307">
        <f t="shared" si="1044"/>
        <v>460584477.30496055</v>
      </c>
      <c r="AQ70" s="308">
        <f>AQ21+AC70-AP70</f>
        <v>0</v>
      </c>
      <c r="AR70" s="307">
        <f t="shared" ref="AR70:BC70" si="1045">SUM(AR25:AR69)</f>
        <v>473472303.13014162</v>
      </c>
      <c r="AS70" s="307">
        <f t="shared" si="1045"/>
        <v>486360128.95532256</v>
      </c>
      <c r="AT70" s="307">
        <f t="shared" si="1045"/>
        <v>500818186.6531086</v>
      </c>
      <c r="AU70" s="307">
        <f t="shared" si="1045"/>
        <v>515276244.35089469</v>
      </c>
      <c r="AV70" s="307">
        <f t="shared" si="1045"/>
        <v>529734302.04868078</v>
      </c>
      <c r="AW70" s="307">
        <f t="shared" si="1045"/>
        <v>544192359.74646676</v>
      </c>
      <c r="AX70" s="307">
        <f t="shared" si="1045"/>
        <v>558650417.44425297</v>
      </c>
      <c r="AY70" s="307">
        <f t="shared" si="1045"/>
        <v>573108475.14203894</v>
      </c>
      <c r="AZ70" s="307">
        <f t="shared" si="1045"/>
        <v>587655958.92315841</v>
      </c>
      <c r="BA70" s="307">
        <f t="shared" si="1045"/>
        <v>602203442.70427775</v>
      </c>
      <c r="BB70" s="307">
        <f t="shared" si="1045"/>
        <v>616750926.48539722</v>
      </c>
      <c r="BC70" s="307">
        <f t="shared" si="1045"/>
        <v>631163019.00113332</v>
      </c>
      <c r="BD70" s="308">
        <f>BD21+AP70-BC70</f>
        <v>0</v>
      </c>
      <c r="BE70" s="307">
        <f t="shared" ref="BE70:BP70" si="1046">SUM(BE25:BE69)</f>
        <v>645189194.2083782</v>
      </c>
      <c r="BF70" s="307">
        <f t="shared" si="1046"/>
        <v>659215369.41562295</v>
      </c>
      <c r="BG70" s="307">
        <f t="shared" si="1046"/>
        <v>673241544.62286794</v>
      </c>
      <c r="BH70" s="307">
        <f t="shared" si="1046"/>
        <v>687267719.83011281</v>
      </c>
      <c r="BI70" s="307">
        <f t="shared" si="1046"/>
        <v>701293895.03735757</v>
      </c>
      <c r="BJ70" s="307">
        <f t="shared" si="1046"/>
        <v>715320070.24460232</v>
      </c>
      <c r="BK70" s="307">
        <f t="shared" si="1046"/>
        <v>729346245.45184731</v>
      </c>
      <c r="BL70" s="307">
        <f t="shared" si="1046"/>
        <v>743372420.65909207</v>
      </c>
      <c r="BM70" s="307">
        <f t="shared" si="1046"/>
        <v>757404171.1163367</v>
      </c>
      <c r="BN70" s="307">
        <f t="shared" si="1046"/>
        <v>771435921.57358158</v>
      </c>
      <c r="BO70" s="307">
        <f t="shared" si="1046"/>
        <v>785467672.03082633</v>
      </c>
      <c r="BP70" s="307">
        <f t="shared" si="1046"/>
        <v>799554941.66337955</v>
      </c>
      <c r="BQ70" s="308">
        <f>BQ21+BC70-BP70</f>
        <v>0</v>
      </c>
      <c r="BR70" s="307">
        <f t="shared" ref="BR70:CC70" si="1047">SUM(BR25:BR69)</f>
        <v>813657287.79532063</v>
      </c>
      <c r="BS70" s="307">
        <f t="shared" si="1047"/>
        <v>827759633.92726171</v>
      </c>
      <c r="BT70" s="307">
        <f t="shared" si="1047"/>
        <v>841861980.05920267</v>
      </c>
      <c r="BU70" s="307">
        <f t="shared" si="1047"/>
        <v>855964326.19114387</v>
      </c>
      <c r="BV70" s="307">
        <f t="shared" si="1047"/>
        <v>870066672.32308495</v>
      </c>
      <c r="BW70" s="307">
        <f t="shared" si="1047"/>
        <v>884169018.45502591</v>
      </c>
      <c r="BX70" s="307">
        <f t="shared" si="1047"/>
        <v>898271364.58696699</v>
      </c>
      <c r="BY70" s="307">
        <f t="shared" si="1047"/>
        <v>912373710.71890795</v>
      </c>
      <c r="BZ70" s="307">
        <f t="shared" si="1047"/>
        <v>926359961.01751566</v>
      </c>
      <c r="CA70" s="307">
        <f t="shared" si="1047"/>
        <v>940346211.31612337</v>
      </c>
      <c r="CB70" s="307">
        <f t="shared" si="1047"/>
        <v>954332461.61473095</v>
      </c>
      <c r="CC70" s="307">
        <f t="shared" si="1047"/>
        <v>968287625.8961972</v>
      </c>
      <c r="CD70" s="308">
        <f>CD21+BP70-CC70</f>
        <v>0</v>
      </c>
      <c r="CE70" s="307">
        <f t="shared" ref="CE70:CP70" si="1048">SUM(CE25:CE69)</f>
        <v>982258168.20703876</v>
      </c>
      <c r="CF70" s="307">
        <f t="shared" si="1048"/>
        <v>996228710.51788056</v>
      </c>
      <c r="CG70" s="307">
        <f t="shared" si="1048"/>
        <v>1010199252.8287224</v>
      </c>
      <c r="CH70" s="307">
        <f t="shared" si="1048"/>
        <v>1024169795.1395639</v>
      </c>
      <c r="CI70" s="307">
        <f t="shared" si="1048"/>
        <v>1038140337.4504057</v>
      </c>
      <c r="CJ70" s="307">
        <f t="shared" si="1048"/>
        <v>1052110879.7612475</v>
      </c>
      <c r="CK70" s="307">
        <f t="shared" si="1048"/>
        <v>1066081422.0720893</v>
      </c>
      <c r="CL70" s="307">
        <f t="shared" si="1048"/>
        <v>1080051964.382931</v>
      </c>
      <c r="CM70" s="307">
        <f t="shared" si="1048"/>
        <v>1094038874.6104395</v>
      </c>
      <c r="CN70" s="307">
        <f t="shared" si="1048"/>
        <v>1108025784.8379481</v>
      </c>
      <c r="CO70" s="307">
        <f t="shared" si="1048"/>
        <v>1122012695.0654564</v>
      </c>
      <c r="CP70" s="307">
        <f t="shared" si="1048"/>
        <v>1136149717.9427311</v>
      </c>
      <c r="CQ70" s="308">
        <f>CQ21+CC70-CP70</f>
        <v>0</v>
      </c>
      <c r="CR70" s="307">
        <f t="shared" ref="CR70:DC70" si="1049">SUM(CR25:CR69)</f>
        <v>1150302426.4099696</v>
      </c>
      <c r="CS70" s="307">
        <f t="shared" si="1049"/>
        <v>1164455134.8772078</v>
      </c>
      <c r="CT70" s="307">
        <f t="shared" si="1049"/>
        <v>1178607843.3444459</v>
      </c>
      <c r="CU70" s="307">
        <f t="shared" si="1049"/>
        <v>1192760551.8116844</v>
      </c>
      <c r="CV70" s="307">
        <f t="shared" si="1049"/>
        <v>1206913260.2789226</v>
      </c>
      <c r="CW70" s="307">
        <f t="shared" si="1049"/>
        <v>1221065968.7461607</v>
      </c>
      <c r="CX70" s="307">
        <f t="shared" si="1049"/>
        <v>1235218677.2133989</v>
      </c>
      <c r="CY70" s="307">
        <f t="shared" si="1049"/>
        <v>1249371385.6806374</v>
      </c>
      <c r="CZ70" s="307">
        <f t="shared" si="1049"/>
        <v>1263490036.6478755</v>
      </c>
      <c r="DA70" s="307">
        <f t="shared" si="1049"/>
        <v>1277608687.6151135</v>
      </c>
      <c r="DB70" s="307">
        <f t="shared" si="1049"/>
        <v>1291727338.5823519</v>
      </c>
      <c r="DC70" s="307">
        <f t="shared" si="1049"/>
        <v>1305563641.2858984</v>
      </c>
      <c r="DD70" s="308">
        <f>DD21+CP70-DC70</f>
        <v>0</v>
      </c>
      <c r="DE70" s="307">
        <f t="shared" ref="DE70:DP70" si="1050">SUM(DE25:DE69)</f>
        <v>1319535265.2168825</v>
      </c>
      <c r="DF70" s="307">
        <f t="shared" si="1050"/>
        <v>1333506889.1478662</v>
      </c>
      <c r="DG70" s="307">
        <f t="shared" si="1050"/>
        <v>1347478513.0788498</v>
      </c>
      <c r="DH70" s="307">
        <f t="shared" si="1050"/>
        <v>1361450137.0098338</v>
      </c>
      <c r="DI70" s="307">
        <f t="shared" si="1050"/>
        <v>1375421760.9408176</v>
      </c>
      <c r="DJ70" s="307">
        <f t="shared" si="1050"/>
        <v>1389393384.8718014</v>
      </c>
      <c r="DK70" s="307">
        <f t="shared" si="1050"/>
        <v>1403365008.8027849</v>
      </c>
      <c r="DL70" s="307">
        <f t="shared" si="1050"/>
        <v>1417336632.7337689</v>
      </c>
      <c r="DM70" s="307">
        <f t="shared" si="1050"/>
        <v>1429804891.0814197</v>
      </c>
      <c r="DN70" s="307">
        <f t="shared" si="1050"/>
        <v>1442273149.42907</v>
      </c>
      <c r="DO70" s="307">
        <f t="shared" si="1050"/>
        <v>1454741407.7767205</v>
      </c>
      <c r="DP70" s="307">
        <f t="shared" si="1050"/>
        <v>1468281335.6629958</v>
      </c>
      <c r="DQ70" s="308">
        <f>DQ21+DC70-DP70</f>
        <v>0</v>
      </c>
      <c r="DR70" s="307">
        <f t="shared" ref="DR70:EC70" si="1051">SUM(DR25:DR69)</f>
        <v>1481835964.5691257</v>
      </c>
      <c r="DS70" s="307">
        <f t="shared" si="1051"/>
        <v>1495390593.475255</v>
      </c>
      <c r="DT70" s="307">
        <f t="shared" si="1051"/>
        <v>1509778555.7147176</v>
      </c>
      <c r="DU70" s="307">
        <f t="shared" si="1051"/>
        <v>1524166517.9541802</v>
      </c>
      <c r="DV70" s="307">
        <f t="shared" si="1051"/>
        <v>1538554480.1936433</v>
      </c>
      <c r="DW70" s="307">
        <f t="shared" si="1051"/>
        <v>1552942442.4331057</v>
      </c>
      <c r="DX70" s="307">
        <f t="shared" si="1051"/>
        <v>1567330404.6725688</v>
      </c>
      <c r="DY70" s="307">
        <f t="shared" si="1051"/>
        <v>1581718366.9120312</v>
      </c>
      <c r="DZ70" s="307">
        <f t="shared" si="1051"/>
        <v>1596304991.4848273</v>
      </c>
      <c r="EA70" s="307">
        <f t="shared" si="1051"/>
        <v>1610891616.0576234</v>
      </c>
      <c r="EB70" s="307">
        <f t="shared" si="1051"/>
        <v>1625478240.6304195</v>
      </c>
      <c r="EC70" s="307">
        <f t="shared" si="1051"/>
        <v>1639592779.2979653</v>
      </c>
      <c r="ED70" s="308">
        <f>ED21+DP70-EC70</f>
        <v>0</v>
      </c>
    </row>
    <row r="71" spans="1:135" x14ac:dyDescent="0.2">
      <c r="A71" s="126"/>
      <c r="D71" s="31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312"/>
      <c r="R71" s="316">
        <f>P70+R21-R70</f>
        <v>0</v>
      </c>
      <c r="S71" s="316">
        <f t="shared" ref="S71:AC71" si="1052">R70+S21-S70</f>
        <v>0</v>
      </c>
      <c r="T71" s="316">
        <f t="shared" si="1052"/>
        <v>0</v>
      </c>
      <c r="U71" s="316">
        <f t="shared" si="1052"/>
        <v>0</v>
      </c>
      <c r="V71" s="316">
        <f t="shared" si="1052"/>
        <v>0</v>
      </c>
      <c r="W71" s="316">
        <f t="shared" si="1052"/>
        <v>0</v>
      </c>
      <c r="X71" s="316">
        <f t="shared" si="1052"/>
        <v>0</v>
      </c>
      <c r="Y71" s="316">
        <f t="shared" si="1052"/>
        <v>0</v>
      </c>
      <c r="Z71" s="316">
        <f t="shared" si="1052"/>
        <v>0</v>
      </c>
      <c r="AA71" s="316">
        <f t="shared" si="1052"/>
        <v>0</v>
      </c>
      <c r="AB71" s="316">
        <f t="shared" si="1052"/>
        <v>0</v>
      </c>
      <c r="AC71" s="316">
        <f t="shared" si="1052"/>
        <v>0</v>
      </c>
      <c r="AE71" s="316">
        <f>AC70+AE21-AE70</f>
        <v>0</v>
      </c>
      <c r="AF71" s="316">
        <f t="shared" ref="AF71:AP71" si="1053">AE70+AF21-AF70</f>
        <v>0</v>
      </c>
      <c r="AG71" s="316">
        <f t="shared" si="1053"/>
        <v>0</v>
      </c>
      <c r="AH71" s="316">
        <f t="shared" si="1053"/>
        <v>0</v>
      </c>
      <c r="AI71" s="316">
        <f t="shared" si="1053"/>
        <v>0</v>
      </c>
      <c r="AJ71" s="316">
        <f t="shared" si="1053"/>
        <v>0</v>
      </c>
      <c r="AK71" s="316">
        <f t="shared" si="1053"/>
        <v>0</v>
      </c>
      <c r="AL71" s="316">
        <f t="shared" si="1053"/>
        <v>0</v>
      </c>
      <c r="AM71" s="316">
        <f t="shared" si="1053"/>
        <v>0</v>
      </c>
      <c r="AN71" s="316">
        <f t="shared" si="1053"/>
        <v>0</v>
      </c>
      <c r="AO71" s="316">
        <f t="shared" si="1053"/>
        <v>0</v>
      </c>
      <c r="AP71" s="316">
        <f t="shared" si="1053"/>
        <v>0</v>
      </c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</row>
    <row r="72" spans="1:135" ht="15.75" x14ac:dyDescent="0.25">
      <c r="A72" s="126"/>
      <c r="B72" s="302" t="s">
        <v>518</v>
      </c>
    </row>
    <row r="73" spans="1:135" s="1" customFormat="1" ht="15.75" x14ac:dyDescent="0.25">
      <c r="A73" s="303" t="s">
        <v>519</v>
      </c>
      <c r="B73" s="301" t="s">
        <v>492</v>
      </c>
      <c r="C73" s="301" t="s">
        <v>516</v>
      </c>
      <c r="E73" s="301" t="s">
        <v>137</v>
      </c>
      <c r="F73" s="301" t="s">
        <v>138</v>
      </c>
      <c r="G73" s="301" t="s">
        <v>139</v>
      </c>
      <c r="H73" s="301" t="s">
        <v>140</v>
      </c>
      <c r="I73" s="301" t="s">
        <v>89</v>
      </c>
      <c r="J73" s="301" t="s">
        <v>141</v>
      </c>
      <c r="K73" s="301" t="s">
        <v>142</v>
      </c>
      <c r="L73" s="301" t="s">
        <v>143</v>
      </c>
      <c r="M73" s="301" t="s">
        <v>144</v>
      </c>
      <c r="N73" s="301" t="s">
        <v>145</v>
      </c>
      <c r="O73" s="301" t="s">
        <v>146</v>
      </c>
      <c r="P73" s="301" t="s">
        <v>147</v>
      </c>
      <c r="Q73" s="192" t="s">
        <v>543</v>
      </c>
      <c r="R73" s="301" t="s">
        <v>137</v>
      </c>
      <c r="S73" s="301" t="s">
        <v>138</v>
      </c>
      <c r="T73" s="301" t="s">
        <v>139</v>
      </c>
      <c r="U73" s="301" t="s">
        <v>140</v>
      </c>
      <c r="V73" s="301" t="s">
        <v>89</v>
      </c>
      <c r="W73" s="301" t="s">
        <v>141</v>
      </c>
      <c r="X73" s="301" t="s">
        <v>142</v>
      </c>
      <c r="Y73" s="301" t="s">
        <v>143</v>
      </c>
      <c r="Z73" s="301" t="s">
        <v>144</v>
      </c>
      <c r="AA73" s="301" t="s">
        <v>145</v>
      </c>
      <c r="AB73" s="301" t="s">
        <v>146</v>
      </c>
      <c r="AC73" s="301" t="s">
        <v>147</v>
      </c>
      <c r="AD73" s="192" t="s">
        <v>543</v>
      </c>
      <c r="AE73" s="301" t="s">
        <v>137</v>
      </c>
      <c r="AF73" s="301" t="s">
        <v>138</v>
      </c>
      <c r="AG73" s="301" t="s">
        <v>139</v>
      </c>
      <c r="AH73" s="301" t="s">
        <v>140</v>
      </c>
      <c r="AI73" s="301" t="s">
        <v>89</v>
      </c>
      <c r="AJ73" s="301" t="s">
        <v>141</v>
      </c>
      <c r="AK73" s="301" t="s">
        <v>142</v>
      </c>
      <c r="AL73" s="301" t="s">
        <v>143</v>
      </c>
      <c r="AM73" s="301" t="s">
        <v>144</v>
      </c>
      <c r="AN73" s="301" t="s">
        <v>145</v>
      </c>
      <c r="AO73" s="301" t="s">
        <v>146</v>
      </c>
      <c r="AP73" s="301" t="s">
        <v>147</v>
      </c>
      <c r="AQ73" s="192" t="s">
        <v>543</v>
      </c>
      <c r="AR73" s="301" t="s">
        <v>137</v>
      </c>
      <c r="AS73" s="301" t="s">
        <v>138</v>
      </c>
      <c r="AT73" s="301" t="s">
        <v>139</v>
      </c>
      <c r="AU73" s="301" t="s">
        <v>140</v>
      </c>
      <c r="AV73" s="301" t="s">
        <v>89</v>
      </c>
      <c r="AW73" s="301" t="s">
        <v>141</v>
      </c>
      <c r="AX73" s="301" t="s">
        <v>142</v>
      </c>
      <c r="AY73" s="301" t="s">
        <v>143</v>
      </c>
      <c r="AZ73" s="301" t="s">
        <v>144</v>
      </c>
      <c r="BA73" s="301" t="s">
        <v>145</v>
      </c>
      <c r="BB73" s="301" t="s">
        <v>146</v>
      </c>
      <c r="BC73" s="301" t="s">
        <v>147</v>
      </c>
      <c r="BD73" s="192" t="s">
        <v>543</v>
      </c>
      <c r="BE73" s="301" t="s">
        <v>137</v>
      </c>
      <c r="BF73" s="301" t="s">
        <v>138</v>
      </c>
      <c r="BG73" s="301" t="s">
        <v>139</v>
      </c>
      <c r="BH73" s="301" t="s">
        <v>140</v>
      </c>
      <c r="BI73" s="301" t="s">
        <v>89</v>
      </c>
      <c r="BJ73" s="301" t="s">
        <v>141</v>
      </c>
      <c r="BK73" s="301" t="s">
        <v>142</v>
      </c>
      <c r="BL73" s="301" t="s">
        <v>143</v>
      </c>
      <c r="BM73" s="301" t="s">
        <v>144</v>
      </c>
      <c r="BN73" s="301" t="s">
        <v>145</v>
      </c>
      <c r="BO73" s="301" t="s">
        <v>146</v>
      </c>
      <c r="BP73" s="301" t="s">
        <v>147</v>
      </c>
      <c r="BQ73" s="192" t="s">
        <v>543</v>
      </c>
      <c r="BR73" s="301" t="s">
        <v>137</v>
      </c>
      <c r="BS73" s="301" t="s">
        <v>138</v>
      </c>
      <c r="BT73" s="301" t="s">
        <v>139</v>
      </c>
      <c r="BU73" s="301" t="s">
        <v>140</v>
      </c>
      <c r="BV73" s="301" t="s">
        <v>89</v>
      </c>
      <c r="BW73" s="301" t="s">
        <v>141</v>
      </c>
      <c r="BX73" s="301" t="s">
        <v>142</v>
      </c>
      <c r="BY73" s="301" t="s">
        <v>143</v>
      </c>
      <c r="BZ73" s="301" t="s">
        <v>144</v>
      </c>
      <c r="CA73" s="301" t="s">
        <v>145</v>
      </c>
      <c r="CB73" s="301" t="s">
        <v>146</v>
      </c>
      <c r="CC73" s="301" t="s">
        <v>147</v>
      </c>
      <c r="CD73" s="192" t="s">
        <v>543</v>
      </c>
      <c r="CE73" s="301" t="s">
        <v>137</v>
      </c>
      <c r="CF73" s="301" t="s">
        <v>138</v>
      </c>
      <c r="CG73" s="301" t="s">
        <v>139</v>
      </c>
      <c r="CH73" s="301" t="s">
        <v>140</v>
      </c>
      <c r="CI73" s="301" t="s">
        <v>89</v>
      </c>
      <c r="CJ73" s="301" t="s">
        <v>141</v>
      </c>
      <c r="CK73" s="301" t="s">
        <v>142</v>
      </c>
      <c r="CL73" s="301" t="s">
        <v>143</v>
      </c>
      <c r="CM73" s="301" t="s">
        <v>144</v>
      </c>
      <c r="CN73" s="301" t="s">
        <v>145</v>
      </c>
      <c r="CO73" s="301" t="s">
        <v>146</v>
      </c>
      <c r="CP73" s="301" t="s">
        <v>147</v>
      </c>
      <c r="CQ73" s="192" t="s">
        <v>543</v>
      </c>
      <c r="CR73" s="301" t="s">
        <v>137</v>
      </c>
      <c r="CS73" s="301" t="s">
        <v>138</v>
      </c>
      <c r="CT73" s="301" t="s">
        <v>139</v>
      </c>
      <c r="CU73" s="301" t="s">
        <v>140</v>
      </c>
      <c r="CV73" s="301" t="s">
        <v>89</v>
      </c>
      <c r="CW73" s="301" t="s">
        <v>141</v>
      </c>
      <c r="CX73" s="301" t="s">
        <v>142</v>
      </c>
      <c r="CY73" s="301" t="s">
        <v>143</v>
      </c>
      <c r="CZ73" s="301" t="s">
        <v>144</v>
      </c>
      <c r="DA73" s="301" t="s">
        <v>145</v>
      </c>
      <c r="DB73" s="301" t="s">
        <v>146</v>
      </c>
      <c r="DC73" s="301" t="s">
        <v>147</v>
      </c>
      <c r="DD73" s="192" t="s">
        <v>543</v>
      </c>
      <c r="DE73" s="301" t="s">
        <v>137</v>
      </c>
      <c r="DF73" s="301" t="s">
        <v>138</v>
      </c>
      <c r="DG73" s="301" t="s">
        <v>139</v>
      </c>
      <c r="DH73" s="301" t="s">
        <v>140</v>
      </c>
      <c r="DI73" s="301" t="s">
        <v>89</v>
      </c>
      <c r="DJ73" s="301" t="s">
        <v>141</v>
      </c>
      <c r="DK73" s="301" t="s">
        <v>142</v>
      </c>
      <c r="DL73" s="301" t="s">
        <v>143</v>
      </c>
      <c r="DM73" s="301" t="s">
        <v>144</v>
      </c>
      <c r="DN73" s="301" t="s">
        <v>145</v>
      </c>
      <c r="DO73" s="301" t="s">
        <v>146</v>
      </c>
      <c r="DP73" s="301" t="s">
        <v>147</v>
      </c>
      <c r="DQ73" s="192" t="s">
        <v>543</v>
      </c>
      <c r="DR73" s="301" t="s">
        <v>137</v>
      </c>
      <c r="DS73" s="301" t="s">
        <v>138</v>
      </c>
      <c r="DT73" s="301" t="s">
        <v>139</v>
      </c>
      <c r="DU73" s="301" t="s">
        <v>140</v>
      </c>
      <c r="DV73" s="301" t="s">
        <v>89</v>
      </c>
      <c r="DW73" s="301" t="s">
        <v>141</v>
      </c>
      <c r="DX73" s="301" t="s">
        <v>142</v>
      </c>
      <c r="DY73" s="301" t="s">
        <v>143</v>
      </c>
      <c r="DZ73" s="301" t="s">
        <v>144</v>
      </c>
      <c r="EA73" s="301" t="s">
        <v>145</v>
      </c>
      <c r="EB73" s="301" t="s">
        <v>146</v>
      </c>
      <c r="EC73" s="301" t="s">
        <v>147</v>
      </c>
      <c r="ED73" s="192" t="s">
        <v>543</v>
      </c>
    </row>
    <row r="74" spans="1:135" x14ac:dyDescent="0.2">
      <c r="A74" s="126" t="s">
        <v>513</v>
      </c>
      <c r="B74" s="310">
        <f t="shared" ref="B74:B118" si="1054">B25</f>
        <v>364</v>
      </c>
      <c r="C74" s="317">
        <v>3.6999999999999998E-2</v>
      </c>
      <c r="E74" s="318">
        <f t="shared" ref="E74:P74" si="1055">ROUND(D25*$C74/12,2)</f>
        <v>277.24</v>
      </c>
      <c r="F74" s="318">
        <f t="shared" si="1055"/>
        <v>277.24</v>
      </c>
      <c r="G74" s="318">
        <f t="shared" si="1055"/>
        <v>277.24</v>
      </c>
      <c r="H74" s="318">
        <f t="shared" si="1055"/>
        <v>277.24</v>
      </c>
      <c r="I74" s="318">
        <f t="shared" si="1055"/>
        <v>277.24</v>
      </c>
      <c r="J74" s="318">
        <f t="shared" si="1055"/>
        <v>277.24</v>
      </c>
      <c r="K74" s="318">
        <f t="shared" si="1055"/>
        <v>277.24</v>
      </c>
      <c r="L74" s="318">
        <f t="shared" si="1055"/>
        <v>277.24</v>
      </c>
      <c r="M74" s="318">
        <f t="shared" si="1055"/>
        <v>277.24</v>
      </c>
      <c r="N74" s="318">
        <f t="shared" si="1055"/>
        <v>277.24</v>
      </c>
      <c r="O74" s="318">
        <f t="shared" si="1055"/>
        <v>277.24</v>
      </c>
      <c r="P74" s="318">
        <f t="shared" si="1055"/>
        <v>277.24</v>
      </c>
      <c r="Q74" s="2">
        <f t="shared" ref="Q74:Q97" si="1056">SUM(E74:P74)</f>
        <v>3326.8799999999992</v>
      </c>
      <c r="R74" s="318">
        <f t="shared" ref="R74:R115" si="1057">ROUND(P25*$C74/12,2)</f>
        <v>277.24</v>
      </c>
      <c r="S74" s="318">
        <f t="shared" ref="S74:AC74" si="1058">ROUND(R25*$C74/12,2)</f>
        <v>277.24</v>
      </c>
      <c r="T74" s="318">
        <f t="shared" si="1058"/>
        <v>277.24</v>
      </c>
      <c r="U74" s="318">
        <f t="shared" si="1058"/>
        <v>277.24</v>
      </c>
      <c r="V74" s="318">
        <f t="shared" si="1058"/>
        <v>277.24</v>
      </c>
      <c r="W74" s="318">
        <f t="shared" si="1058"/>
        <v>277.24</v>
      </c>
      <c r="X74" s="318">
        <f t="shared" si="1058"/>
        <v>289.14</v>
      </c>
      <c r="Y74" s="318">
        <f t="shared" si="1058"/>
        <v>301.02999999999997</v>
      </c>
      <c r="Z74" s="318">
        <f t="shared" si="1058"/>
        <v>312.92</v>
      </c>
      <c r="AA74" s="318">
        <f t="shared" si="1058"/>
        <v>324.82</v>
      </c>
      <c r="AB74" s="318">
        <f t="shared" si="1058"/>
        <v>336.71</v>
      </c>
      <c r="AC74" s="318">
        <f t="shared" si="1058"/>
        <v>348.6</v>
      </c>
      <c r="AD74" s="2">
        <f t="shared" ref="AD74:AD97" si="1059">SUM(R74:AC74)</f>
        <v>3576.66</v>
      </c>
      <c r="AE74" s="318">
        <f t="shared" ref="AE74:AE115" si="1060">ROUND(AC25*$C74/12,2)</f>
        <v>360.49</v>
      </c>
      <c r="AF74" s="318">
        <f t="shared" ref="AF74:AP74" si="1061">ROUND(AE25*$C74/12,2)</f>
        <v>360.49</v>
      </c>
      <c r="AG74" s="318">
        <f t="shared" si="1061"/>
        <v>360.49</v>
      </c>
      <c r="AH74" s="318">
        <f t="shared" si="1061"/>
        <v>360.49</v>
      </c>
      <c r="AI74" s="318">
        <f t="shared" si="1061"/>
        <v>360.49</v>
      </c>
      <c r="AJ74" s="318">
        <f t="shared" si="1061"/>
        <v>360.49</v>
      </c>
      <c r="AK74" s="318">
        <f t="shared" si="1061"/>
        <v>360.49</v>
      </c>
      <c r="AL74" s="318">
        <f t="shared" si="1061"/>
        <v>360.49</v>
      </c>
      <c r="AM74" s="318">
        <f t="shared" si="1061"/>
        <v>360.49</v>
      </c>
      <c r="AN74" s="318">
        <f t="shared" si="1061"/>
        <v>360.49</v>
      </c>
      <c r="AO74" s="318">
        <f t="shared" si="1061"/>
        <v>360.49</v>
      </c>
      <c r="AP74" s="318">
        <f t="shared" si="1061"/>
        <v>360.49</v>
      </c>
      <c r="AQ74" s="2">
        <f t="shared" ref="AQ74:AQ97" si="1062">SUM(AE74:AP74)</f>
        <v>4325.8799999999992</v>
      </c>
      <c r="AR74" s="318">
        <f t="shared" ref="AR74:AR115" si="1063">ROUND(AP25*$C74/12,2)</f>
        <v>360.49</v>
      </c>
      <c r="AS74" s="318">
        <f t="shared" ref="AS74:BC74" si="1064">ROUND(AR25*$C74/12,2)</f>
        <v>360.49</v>
      </c>
      <c r="AT74" s="318">
        <f t="shared" si="1064"/>
        <v>360.49</v>
      </c>
      <c r="AU74" s="318">
        <f t="shared" si="1064"/>
        <v>360.49</v>
      </c>
      <c r="AV74" s="318">
        <f t="shared" si="1064"/>
        <v>360.49</v>
      </c>
      <c r="AW74" s="318">
        <f t="shared" si="1064"/>
        <v>360.49</v>
      </c>
      <c r="AX74" s="318">
        <f t="shared" si="1064"/>
        <v>360.49</v>
      </c>
      <c r="AY74" s="318">
        <f t="shared" si="1064"/>
        <v>360.49</v>
      </c>
      <c r="AZ74" s="318">
        <f t="shared" si="1064"/>
        <v>360.49</v>
      </c>
      <c r="BA74" s="318">
        <f t="shared" si="1064"/>
        <v>360.49</v>
      </c>
      <c r="BB74" s="318">
        <f t="shared" si="1064"/>
        <v>360.49</v>
      </c>
      <c r="BC74" s="318">
        <f t="shared" si="1064"/>
        <v>360.49</v>
      </c>
      <c r="BD74" s="2">
        <f t="shared" ref="BD74:BD97" si="1065">SUM(AR74:BC74)</f>
        <v>4325.8799999999992</v>
      </c>
      <c r="BE74" s="318">
        <f t="shared" ref="BE74:BE115" si="1066">ROUND(BC25*$C74/12,2)</f>
        <v>360.49</v>
      </c>
      <c r="BF74" s="318">
        <f t="shared" ref="BF74:BP74" si="1067">ROUND(BE25*$C74/12,2)</f>
        <v>360.49</v>
      </c>
      <c r="BG74" s="318">
        <f t="shared" si="1067"/>
        <v>360.49</v>
      </c>
      <c r="BH74" s="318">
        <f t="shared" si="1067"/>
        <v>360.49</v>
      </c>
      <c r="BI74" s="318">
        <f t="shared" si="1067"/>
        <v>360.49</v>
      </c>
      <c r="BJ74" s="318">
        <f t="shared" si="1067"/>
        <v>360.49</v>
      </c>
      <c r="BK74" s="318">
        <f t="shared" si="1067"/>
        <v>360.49</v>
      </c>
      <c r="BL74" s="318">
        <f t="shared" si="1067"/>
        <v>360.49</v>
      </c>
      <c r="BM74" s="318">
        <f t="shared" si="1067"/>
        <v>360.49</v>
      </c>
      <c r="BN74" s="318">
        <f t="shared" si="1067"/>
        <v>360.49</v>
      </c>
      <c r="BO74" s="318">
        <f t="shared" si="1067"/>
        <v>360.49</v>
      </c>
      <c r="BP74" s="318">
        <f t="shared" si="1067"/>
        <v>360.49</v>
      </c>
      <c r="BQ74" s="2">
        <f t="shared" ref="BQ74:BQ97" si="1068">SUM(BE74:BP74)</f>
        <v>4325.8799999999992</v>
      </c>
      <c r="BR74" s="318">
        <f t="shared" ref="BR74:BR115" si="1069">ROUND(BP25*$C74/12,2)</f>
        <v>360.49</v>
      </c>
      <c r="BS74" s="318">
        <f t="shared" ref="BS74:CC74" si="1070">ROUND(BR25*$C74/12,2)</f>
        <v>360.49</v>
      </c>
      <c r="BT74" s="318">
        <f t="shared" si="1070"/>
        <v>360.49</v>
      </c>
      <c r="BU74" s="318">
        <f t="shared" si="1070"/>
        <v>360.49</v>
      </c>
      <c r="BV74" s="318">
        <f t="shared" si="1070"/>
        <v>360.49</v>
      </c>
      <c r="BW74" s="318">
        <f t="shared" si="1070"/>
        <v>360.49</v>
      </c>
      <c r="BX74" s="318">
        <f t="shared" si="1070"/>
        <v>360.49</v>
      </c>
      <c r="BY74" s="318">
        <f t="shared" si="1070"/>
        <v>360.49</v>
      </c>
      <c r="BZ74" s="318">
        <f t="shared" si="1070"/>
        <v>360.49</v>
      </c>
      <c r="CA74" s="318">
        <f t="shared" si="1070"/>
        <v>360.49</v>
      </c>
      <c r="CB74" s="318">
        <f t="shared" si="1070"/>
        <v>360.49</v>
      </c>
      <c r="CC74" s="318">
        <f t="shared" si="1070"/>
        <v>360.49</v>
      </c>
      <c r="CD74" s="2">
        <f t="shared" ref="CD74:CD97" si="1071">SUM(BR74:CC74)</f>
        <v>4325.8799999999992</v>
      </c>
      <c r="CE74" s="318">
        <f t="shared" ref="CE74:CE115" si="1072">ROUND(CC25*$C74/12,2)</f>
        <v>360.49</v>
      </c>
      <c r="CF74" s="318">
        <f t="shared" ref="CF74:CP74" si="1073">ROUND(CE25*$C74/12,2)</f>
        <v>360.49</v>
      </c>
      <c r="CG74" s="318">
        <f t="shared" si="1073"/>
        <v>360.49</v>
      </c>
      <c r="CH74" s="318">
        <f t="shared" si="1073"/>
        <v>360.49</v>
      </c>
      <c r="CI74" s="318">
        <f t="shared" si="1073"/>
        <v>360.49</v>
      </c>
      <c r="CJ74" s="318">
        <f t="shared" si="1073"/>
        <v>360.49</v>
      </c>
      <c r="CK74" s="318">
        <f t="shared" si="1073"/>
        <v>360.49</v>
      </c>
      <c r="CL74" s="318">
        <f t="shared" si="1073"/>
        <v>360.49</v>
      </c>
      <c r="CM74" s="318">
        <f t="shared" si="1073"/>
        <v>360.49</v>
      </c>
      <c r="CN74" s="318">
        <f t="shared" si="1073"/>
        <v>360.49</v>
      </c>
      <c r="CO74" s="318">
        <f t="shared" si="1073"/>
        <v>360.49</v>
      </c>
      <c r="CP74" s="318">
        <f t="shared" si="1073"/>
        <v>360.49</v>
      </c>
      <c r="CQ74" s="2">
        <f t="shared" ref="CQ74:CQ97" si="1074">SUM(CE74:CP74)</f>
        <v>4325.8799999999992</v>
      </c>
      <c r="CR74" s="318">
        <f t="shared" ref="CR74:CR115" si="1075">ROUND(CP25*$C74/12,2)</f>
        <v>360.49</v>
      </c>
      <c r="CS74" s="318">
        <f t="shared" ref="CS74:DC74" si="1076">ROUND(CR25*$C74/12,2)</f>
        <v>360.49</v>
      </c>
      <c r="CT74" s="318">
        <f t="shared" si="1076"/>
        <v>360.49</v>
      </c>
      <c r="CU74" s="318">
        <f t="shared" si="1076"/>
        <v>360.49</v>
      </c>
      <c r="CV74" s="318">
        <f t="shared" si="1076"/>
        <v>360.49</v>
      </c>
      <c r="CW74" s="318">
        <f t="shared" si="1076"/>
        <v>360.49</v>
      </c>
      <c r="CX74" s="318">
        <f t="shared" si="1076"/>
        <v>360.49</v>
      </c>
      <c r="CY74" s="318">
        <f t="shared" si="1076"/>
        <v>360.49</v>
      </c>
      <c r="CZ74" s="318">
        <f t="shared" si="1076"/>
        <v>360.49</v>
      </c>
      <c r="DA74" s="318">
        <f t="shared" si="1076"/>
        <v>360.49</v>
      </c>
      <c r="DB74" s="318">
        <f t="shared" si="1076"/>
        <v>360.49</v>
      </c>
      <c r="DC74" s="318">
        <f t="shared" si="1076"/>
        <v>360.49</v>
      </c>
      <c r="DD74" s="2">
        <f t="shared" ref="DD74:DD97" si="1077">SUM(CR74:DC74)</f>
        <v>4325.8799999999992</v>
      </c>
      <c r="DE74" s="318">
        <f t="shared" ref="DE74:DE115" si="1078">ROUND(DC25*$C74/12,2)</f>
        <v>360.49</v>
      </c>
      <c r="DF74" s="318">
        <f t="shared" ref="DF74:DP74" si="1079">ROUND(DE25*$C74/12,2)</f>
        <v>360.49</v>
      </c>
      <c r="DG74" s="318">
        <f t="shared" si="1079"/>
        <v>360.49</v>
      </c>
      <c r="DH74" s="318">
        <f t="shared" si="1079"/>
        <v>360.49</v>
      </c>
      <c r="DI74" s="318">
        <f t="shared" si="1079"/>
        <v>360.49</v>
      </c>
      <c r="DJ74" s="318">
        <f t="shared" si="1079"/>
        <v>360.49</v>
      </c>
      <c r="DK74" s="318">
        <f t="shared" si="1079"/>
        <v>360.49</v>
      </c>
      <c r="DL74" s="318">
        <f t="shared" si="1079"/>
        <v>360.49</v>
      </c>
      <c r="DM74" s="318">
        <f t="shared" si="1079"/>
        <v>360.49</v>
      </c>
      <c r="DN74" s="318">
        <f t="shared" si="1079"/>
        <v>360.49</v>
      </c>
      <c r="DO74" s="318">
        <f t="shared" si="1079"/>
        <v>360.49</v>
      </c>
      <c r="DP74" s="318">
        <f t="shared" si="1079"/>
        <v>360.49</v>
      </c>
      <c r="DQ74" s="2">
        <f t="shared" ref="DQ74:DQ97" si="1080">SUM(DE74:DP74)</f>
        <v>4325.8799999999992</v>
      </c>
      <c r="DR74" s="318">
        <f t="shared" ref="DR74:DR115" si="1081">ROUND(DP25*$C74/12,2)</f>
        <v>360.49</v>
      </c>
      <c r="DS74" s="318">
        <f t="shared" ref="DS74:EC74" si="1082">ROUND(DR25*$C74/12,2)</f>
        <v>360.49</v>
      </c>
      <c r="DT74" s="318">
        <f t="shared" si="1082"/>
        <v>360.49</v>
      </c>
      <c r="DU74" s="318">
        <f t="shared" si="1082"/>
        <v>360.49</v>
      </c>
      <c r="DV74" s="318">
        <f t="shared" si="1082"/>
        <v>360.49</v>
      </c>
      <c r="DW74" s="318">
        <f t="shared" si="1082"/>
        <v>360.49</v>
      </c>
      <c r="DX74" s="318">
        <f t="shared" si="1082"/>
        <v>360.49</v>
      </c>
      <c r="DY74" s="318">
        <f t="shared" si="1082"/>
        <v>360.49</v>
      </c>
      <c r="DZ74" s="318">
        <f t="shared" si="1082"/>
        <v>360.49</v>
      </c>
      <c r="EA74" s="318">
        <f t="shared" si="1082"/>
        <v>360.49</v>
      </c>
      <c r="EB74" s="318">
        <f t="shared" si="1082"/>
        <v>360.49</v>
      </c>
      <c r="EC74" s="318">
        <f t="shared" si="1082"/>
        <v>360.49</v>
      </c>
      <c r="ED74" s="2">
        <f t="shared" ref="ED74:ED97" si="1083">SUM(DR74:EC74)</f>
        <v>4325.8799999999992</v>
      </c>
      <c r="EE74" s="2">
        <f t="shared" ref="EE74:EE118" si="1084">ED74+DQ74+DD74+CQ74+CD74+BQ74+BD74+AQ74+AD74+Q74</f>
        <v>41510.57999999998</v>
      </c>
    </row>
    <row r="75" spans="1:135" x14ac:dyDescent="0.2">
      <c r="A75" s="126" t="s">
        <v>513</v>
      </c>
      <c r="B75" s="310">
        <f t="shared" si="1054"/>
        <v>365</v>
      </c>
      <c r="C75" s="317">
        <v>2.1999999999999999E-2</v>
      </c>
      <c r="E75" s="318">
        <f t="shared" ref="E75:P75" si="1085">ROUND(D26*$C75/12,2)</f>
        <v>27.13</v>
      </c>
      <c r="F75" s="318">
        <f t="shared" si="1085"/>
        <v>27.13</v>
      </c>
      <c r="G75" s="318">
        <f t="shared" si="1085"/>
        <v>27.13</v>
      </c>
      <c r="H75" s="318">
        <f t="shared" si="1085"/>
        <v>27.13</v>
      </c>
      <c r="I75" s="318">
        <f t="shared" si="1085"/>
        <v>27.13</v>
      </c>
      <c r="J75" s="318">
        <f t="shared" si="1085"/>
        <v>27.13</v>
      </c>
      <c r="K75" s="318">
        <f t="shared" si="1085"/>
        <v>27.13</v>
      </c>
      <c r="L75" s="318">
        <f t="shared" si="1085"/>
        <v>27.13</v>
      </c>
      <c r="M75" s="318">
        <f t="shared" si="1085"/>
        <v>27.13</v>
      </c>
      <c r="N75" s="318">
        <f t="shared" si="1085"/>
        <v>27.13</v>
      </c>
      <c r="O75" s="318">
        <f t="shared" si="1085"/>
        <v>27.13</v>
      </c>
      <c r="P75" s="318">
        <f t="shared" si="1085"/>
        <v>27.13</v>
      </c>
      <c r="Q75" s="2">
        <f t="shared" si="1056"/>
        <v>325.56</v>
      </c>
      <c r="R75" s="318">
        <f t="shared" si="1057"/>
        <v>27.13</v>
      </c>
      <c r="S75" s="318">
        <f t="shared" ref="S75:AC75" si="1086">ROUND(R26*$C75/12,2)</f>
        <v>27.13</v>
      </c>
      <c r="T75" s="318">
        <f t="shared" si="1086"/>
        <v>27.13</v>
      </c>
      <c r="U75" s="318">
        <f t="shared" si="1086"/>
        <v>27.13</v>
      </c>
      <c r="V75" s="318">
        <f t="shared" si="1086"/>
        <v>27.13</v>
      </c>
      <c r="W75" s="318">
        <f t="shared" si="1086"/>
        <v>27.13</v>
      </c>
      <c r="X75" s="318">
        <f t="shared" si="1086"/>
        <v>27.13</v>
      </c>
      <c r="Y75" s="318">
        <f t="shared" si="1086"/>
        <v>27.13</v>
      </c>
      <c r="Z75" s="318">
        <f t="shared" si="1086"/>
        <v>27.13</v>
      </c>
      <c r="AA75" s="318">
        <f t="shared" si="1086"/>
        <v>27.13</v>
      </c>
      <c r="AB75" s="318">
        <f t="shared" si="1086"/>
        <v>27.13</v>
      </c>
      <c r="AC75" s="318">
        <f t="shared" si="1086"/>
        <v>27.13</v>
      </c>
      <c r="AD75" s="2">
        <f t="shared" si="1059"/>
        <v>325.56</v>
      </c>
      <c r="AE75" s="318">
        <f t="shared" si="1060"/>
        <v>27.13</v>
      </c>
      <c r="AF75" s="318">
        <f t="shared" ref="AF75:AP75" si="1087">ROUND(AE26*$C75/12,2)</f>
        <v>27.13</v>
      </c>
      <c r="AG75" s="318">
        <f t="shared" si="1087"/>
        <v>27.13</v>
      </c>
      <c r="AH75" s="318">
        <f t="shared" si="1087"/>
        <v>27.13</v>
      </c>
      <c r="AI75" s="318">
        <f t="shared" si="1087"/>
        <v>27.13</v>
      </c>
      <c r="AJ75" s="318">
        <f t="shared" si="1087"/>
        <v>27.13</v>
      </c>
      <c r="AK75" s="318">
        <f t="shared" si="1087"/>
        <v>27.13</v>
      </c>
      <c r="AL75" s="318">
        <f t="shared" si="1087"/>
        <v>27.13</v>
      </c>
      <c r="AM75" s="318">
        <f t="shared" si="1087"/>
        <v>27.13</v>
      </c>
      <c r="AN75" s="318">
        <f t="shared" si="1087"/>
        <v>27.13</v>
      </c>
      <c r="AO75" s="318">
        <f t="shared" si="1087"/>
        <v>27.13</v>
      </c>
      <c r="AP75" s="318">
        <f t="shared" si="1087"/>
        <v>27.13</v>
      </c>
      <c r="AQ75" s="2">
        <f t="shared" si="1062"/>
        <v>325.56</v>
      </c>
      <c r="AR75" s="318">
        <f t="shared" si="1063"/>
        <v>27.13</v>
      </c>
      <c r="AS75" s="318">
        <f t="shared" ref="AS75:BC75" si="1088">ROUND(AR26*$C75/12,2)</f>
        <v>27.13</v>
      </c>
      <c r="AT75" s="318">
        <f t="shared" si="1088"/>
        <v>27.13</v>
      </c>
      <c r="AU75" s="318">
        <f t="shared" si="1088"/>
        <v>27.13</v>
      </c>
      <c r="AV75" s="318">
        <f t="shared" si="1088"/>
        <v>27.13</v>
      </c>
      <c r="AW75" s="318">
        <f t="shared" si="1088"/>
        <v>27.13</v>
      </c>
      <c r="AX75" s="318">
        <f t="shared" si="1088"/>
        <v>27.13</v>
      </c>
      <c r="AY75" s="318">
        <f t="shared" si="1088"/>
        <v>27.13</v>
      </c>
      <c r="AZ75" s="318">
        <f t="shared" si="1088"/>
        <v>27.13</v>
      </c>
      <c r="BA75" s="318">
        <f t="shared" si="1088"/>
        <v>27.13</v>
      </c>
      <c r="BB75" s="318">
        <f t="shared" si="1088"/>
        <v>27.13</v>
      </c>
      <c r="BC75" s="318">
        <f t="shared" si="1088"/>
        <v>27.13</v>
      </c>
      <c r="BD75" s="2">
        <f t="shared" si="1065"/>
        <v>325.56</v>
      </c>
      <c r="BE75" s="318">
        <f t="shared" si="1066"/>
        <v>27.13</v>
      </c>
      <c r="BF75" s="318">
        <f t="shared" ref="BF75:BP75" si="1089">ROUND(BE26*$C75/12,2)</f>
        <v>27.13</v>
      </c>
      <c r="BG75" s="318">
        <f t="shared" si="1089"/>
        <v>27.13</v>
      </c>
      <c r="BH75" s="318">
        <f t="shared" si="1089"/>
        <v>27.13</v>
      </c>
      <c r="BI75" s="318">
        <f t="shared" si="1089"/>
        <v>27.13</v>
      </c>
      <c r="BJ75" s="318">
        <f t="shared" si="1089"/>
        <v>27.13</v>
      </c>
      <c r="BK75" s="318">
        <f t="shared" si="1089"/>
        <v>27.13</v>
      </c>
      <c r="BL75" s="318">
        <f t="shared" si="1089"/>
        <v>27.13</v>
      </c>
      <c r="BM75" s="318">
        <f t="shared" si="1089"/>
        <v>27.13</v>
      </c>
      <c r="BN75" s="318">
        <f t="shared" si="1089"/>
        <v>27.13</v>
      </c>
      <c r="BO75" s="318">
        <f t="shared" si="1089"/>
        <v>27.13</v>
      </c>
      <c r="BP75" s="318">
        <f t="shared" si="1089"/>
        <v>27.13</v>
      </c>
      <c r="BQ75" s="2">
        <f t="shared" si="1068"/>
        <v>325.56</v>
      </c>
      <c r="BR75" s="318">
        <f t="shared" si="1069"/>
        <v>27.13</v>
      </c>
      <c r="BS75" s="318">
        <f t="shared" ref="BS75:CC75" si="1090">ROUND(BR26*$C75/12,2)</f>
        <v>27.13</v>
      </c>
      <c r="BT75" s="318">
        <f t="shared" si="1090"/>
        <v>27.13</v>
      </c>
      <c r="BU75" s="318">
        <f t="shared" si="1090"/>
        <v>27.13</v>
      </c>
      <c r="BV75" s="318">
        <f t="shared" si="1090"/>
        <v>27.13</v>
      </c>
      <c r="BW75" s="318">
        <f t="shared" si="1090"/>
        <v>27.13</v>
      </c>
      <c r="BX75" s="318">
        <f t="shared" si="1090"/>
        <v>27.13</v>
      </c>
      <c r="BY75" s="318">
        <f t="shared" si="1090"/>
        <v>27.13</v>
      </c>
      <c r="BZ75" s="318">
        <f t="shared" si="1090"/>
        <v>27.13</v>
      </c>
      <c r="CA75" s="318">
        <f t="shared" si="1090"/>
        <v>27.13</v>
      </c>
      <c r="CB75" s="318">
        <f t="shared" si="1090"/>
        <v>27.13</v>
      </c>
      <c r="CC75" s="318">
        <f t="shared" si="1090"/>
        <v>27.13</v>
      </c>
      <c r="CD75" s="2">
        <f t="shared" si="1071"/>
        <v>325.56</v>
      </c>
      <c r="CE75" s="318">
        <f t="shared" si="1072"/>
        <v>27.13</v>
      </c>
      <c r="CF75" s="318">
        <f t="shared" ref="CF75:CP75" si="1091">ROUND(CE26*$C75/12,2)</f>
        <v>27.13</v>
      </c>
      <c r="CG75" s="318">
        <f t="shared" si="1091"/>
        <v>27.13</v>
      </c>
      <c r="CH75" s="318">
        <f t="shared" si="1091"/>
        <v>27.13</v>
      </c>
      <c r="CI75" s="318">
        <f t="shared" si="1091"/>
        <v>27.13</v>
      </c>
      <c r="CJ75" s="318">
        <f t="shared" si="1091"/>
        <v>27.13</v>
      </c>
      <c r="CK75" s="318">
        <f t="shared" si="1091"/>
        <v>27.13</v>
      </c>
      <c r="CL75" s="318">
        <f t="shared" si="1091"/>
        <v>27.13</v>
      </c>
      <c r="CM75" s="318">
        <f t="shared" si="1091"/>
        <v>27.13</v>
      </c>
      <c r="CN75" s="318">
        <f t="shared" si="1091"/>
        <v>27.13</v>
      </c>
      <c r="CO75" s="318">
        <f t="shared" si="1091"/>
        <v>27.13</v>
      </c>
      <c r="CP75" s="318">
        <f t="shared" si="1091"/>
        <v>27.13</v>
      </c>
      <c r="CQ75" s="2">
        <f t="shared" si="1074"/>
        <v>325.56</v>
      </c>
      <c r="CR75" s="318">
        <f t="shared" si="1075"/>
        <v>27.13</v>
      </c>
      <c r="CS75" s="318">
        <f t="shared" ref="CS75:DC75" si="1092">ROUND(CR26*$C75/12,2)</f>
        <v>27.13</v>
      </c>
      <c r="CT75" s="318">
        <f t="shared" si="1092"/>
        <v>27.13</v>
      </c>
      <c r="CU75" s="318">
        <f t="shared" si="1092"/>
        <v>27.13</v>
      </c>
      <c r="CV75" s="318">
        <f t="shared" si="1092"/>
        <v>27.13</v>
      </c>
      <c r="CW75" s="318">
        <f t="shared" si="1092"/>
        <v>27.13</v>
      </c>
      <c r="CX75" s="318">
        <f t="shared" si="1092"/>
        <v>27.13</v>
      </c>
      <c r="CY75" s="318">
        <f t="shared" si="1092"/>
        <v>27.13</v>
      </c>
      <c r="CZ75" s="318">
        <f t="shared" si="1092"/>
        <v>27.13</v>
      </c>
      <c r="DA75" s="318">
        <f t="shared" si="1092"/>
        <v>27.13</v>
      </c>
      <c r="DB75" s="318">
        <f t="shared" si="1092"/>
        <v>27.13</v>
      </c>
      <c r="DC75" s="318">
        <f t="shared" si="1092"/>
        <v>27.13</v>
      </c>
      <c r="DD75" s="2">
        <f t="shared" si="1077"/>
        <v>325.56</v>
      </c>
      <c r="DE75" s="318">
        <f t="shared" si="1078"/>
        <v>27.13</v>
      </c>
      <c r="DF75" s="318">
        <f t="shared" ref="DF75:DP75" si="1093">ROUND(DE26*$C75/12,2)</f>
        <v>27.13</v>
      </c>
      <c r="DG75" s="318">
        <f t="shared" si="1093"/>
        <v>27.13</v>
      </c>
      <c r="DH75" s="318">
        <f t="shared" si="1093"/>
        <v>27.13</v>
      </c>
      <c r="DI75" s="318">
        <f t="shared" si="1093"/>
        <v>27.13</v>
      </c>
      <c r="DJ75" s="318">
        <f t="shared" si="1093"/>
        <v>27.13</v>
      </c>
      <c r="DK75" s="318">
        <f t="shared" si="1093"/>
        <v>27.13</v>
      </c>
      <c r="DL75" s="318">
        <f t="shared" si="1093"/>
        <v>27.13</v>
      </c>
      <c r="DM75" s="318">
        <f t="shared" si="1093"/>
        <v>27.13</v>
      </c>
      <c r="DN75" s="318">
        <f t="shared" si="1093"/>
        <v>27.13</v>
      </c>
      <c r="DO75" s="318">
        <f t="shared" si="1093"/>
        <v>27.13</v>
      </c>
      <c r="DP75" s="318">
        <f t="shared" si="1093"/>
        <v>27.13</v>
      </c>
      <c r="DQ75" s="2">
        <f t="shared" si="1080"/>
        <v>325.56</v>
      </c>
      <c r="DR75" s="318">
        <f t="shared" si="1081"/>
        <v>27.13</v>
      </c>
      <c r="DS75" s="318">
        <f t="shared" ref="DS75:EC75" si="1094">ROUND(DR26*$C75/12,2)</f>
        <v>27.13</v>
      </c>
      <c r="DT75" s="318">
        <f t="shared" si="1094"/>
        <v>27.13</v>
      </c>
      <c r="DU75" s="318">
        <f t="shared" si="1094"/>
        <v>27.13</v>
      </c>
      <c r="DV75" s="318">
        <f t="shared" si="1094"/>
        <v>27.13</v>
      </c>
      <c r="DW75" s="318">
        <f t="shared" si="1094"/>
        <v>27.13</v>
      </c>
      <c r="DX75" s="318">
        <f t="shared" si="1094"/>
        <v>27.13</v>
      </c>
      <c r="DY75" s="318">
        <f t="shared" si="1094"/>
        <v>27.13</v>
      </c>
      <c r="DZ75" s="318">
        <f t="shared" si="1094"/>
        <v>27.13</v>
      </c>
      <c r="EA75" s="318">
        <f t="shared" si="1094"/>
        <v>27.13</v>
      </c>
      <c r="EB75" s="318">
        <f t="shared" si="1094"/>
        <v>27.13</v>
      </c>
      <c r="EC75" s="318">
        <f t="shared" si="1094"/>
        <v>27.13</v>
      </c>
      <c r="ED75" s="2">
        <f t="shared" si="1083"/>
        <v>325.56</v>
      </c>
      <c r="EE75" s="2">
        <f t="shared" ref="EE75:EE76" si="1095">ED75+DQ75+DD75+CQ75+CD75+BQ75+BD75+AQ75+AD75+Q75</f>
        <v>3255.6</v>
      </c>
    </row>
    <row r="76" spans="1:135" x14ac:dyDescent="0.2">
      <c r="A76" s="126" t="s">
        <v>513</v>
      </c>
      <c r="B76" s="310">
        <f t="shared" si="1054"/>
        <v>366</v>
      </c>
      <c r="C76" s="317">
        <v>1.7000000000000001E-2</v>
      </c>
      <c r="E76" s="318">
        <f t="shared" ref="E76:P76" si="1096">ROUND(D27*$C76/12,2)</f>
        <v>889.41</v>
      </c>
      <c r="F76" s="318">
        <f t="shared" si="1096"/>
        <v>900.74</v>
      </c>
      <c r="G76" s="318">
        <f t="shared" si="1096"/>
        <v>900.74</v>
      </c>
      <c r="H76" s="318">
        <f t="shared" si="1096"/>
        <v>900.74</v>
      </c>
      <c r="I76" s="318">
        <f t="shared" si="1096"/>
        <v>900.74</v>
      </c>
      <c r="J76" s="318">
        <f t="shared" si="1096"/>
        <v>900.74</v>
      </c>
      <c r="K76" s="318">
        <f t="shared" si="1096"/>
        <v>1015.78</v>
      </c>
      <c r="L76" s="318">
        <f t="shared" si="1096"/>
        <v>1123.1600000000001</v>
      </c>
      <c r="M76" s="318">
        <f t="shared" si="1096"/>
        <v>1123.1600000000001</v>
      </c>
      <c r="N76" s="318">
        <f t="shared" si="1096"/>
        <v>1123.1600000000001</v>
      </c>
      <c r="O76" s="318">
        <f t="shared" si="1096"/>
        <v>1123.1600000000001</v>
      </c>
      <c r="P76" s="318">
        <f t="shared" si="1096"/>
        <v>1123.1600000000001</v>
      </c>
      <c r="Q76" s="2">
        <f t="shared" si="1056"/>
        <v>12024.689999999999</v>
      </c>
      <c r="R76" s="318">
        <f t="shared" si="1057"/>
        <v>1123.1600000000001</v>
      </c>
      <c r="S76" s="318">
        <f t="shared" ref="S76:AC76" si="1097">ROUND(R27*$C76/12,2)</f>
        <v>1123.1600000000001</v>
      </c>
      <c r="T76" s="318">
        <f t="shared" si="1097"/>
        <v>1123.1600000000001</v>
      </c>
      <c r="U76" s="318">
        <f t="shared" si="1097"/>
        <v>1123.1600000000001</v>
      </c>
      <c r="V76" s="318">
        <f t="shared" si="1097"/>
        <v>1123.1600000000001</v>
      </c>
      <c r="W76" s="318">
        <f t="shared" si="1097"/>
        <v>1123.1600000000001</v>
      </c>
      <c r="X76" s="318">
        <f t="shared" si="1097"/>
        <v>1123.1600000000001</v>
      </c>
      <c r="Y76" s="318">
        <f t="shared" si="1097"/>
        <v>1123.1600000000001</v>
      </c>
      <c r="Z76" s="318">
        <f t="shared" si="1097"/>
        <v>1123.1600000000001</v>
      </c>
      <c r="AA76" s="318">
        <f t="shared" si="1097"/>
        <v>1123.1600000000001</v>
      </c>
      <c r="AB76" s="318">
        <f t="shared" si="1097"/>
        <v>1123.1600000000001</v>
      </c>
      <c r="AC76" s="318">
        <f t="shared" si="1097"/>
        <v>1123.1600000000001</v>
      </c>
      <c r="AD76" s="2">
        <f t="shared" si="1059"/>
        <v>13477.92</v>
      </c>
      <c r="AE76" s="318">
        <f t="shared" si="1060"/>
        <v>1123.1600000000001</v>
      </c>
      <c r="AF76" s="318">
        <f t="shared" ref="AF76:AP76" si="1098">ROUND(AE27*$C76/12,2)</f>
        <v>1123.1600000000001</v>
      </c>
      <c r="AG76" s="318">
        <f t="shared" si="1098"/>
        <v>1123.1600000000001</v>
      </c>
      <c r="AH76" s="318">
        <f t="shared" si="1098"/>
        <v>1123.1600000000001</v>
      </c>
      <c r="AI76" s="318">
        <f t="shared" si="1098"/>
        <v>1123.1600000000001</v>
      </c>
      <c r="AJ76" s="318">
        <f t="shared" si="1098"/>
        <v>1123.1600000000001</v>
      </c>
      <c r="AK76" s="318">
        <f t="shared" si="1098"/>
        <v>1123.1600000000001</v>
      </c>
      <c r="AL76" s="318">
        <f t="shared" si="1098"/>
        <v>1123.1600000000001</v>
      </c>
      <c r="AM76" s="318">
        <f t="shared" si="1098"/>
        <v>1123.1600000000001</v>
      </c>
      <c r="AN76" s="318">
        <f t="shared" si="1098"/>
        <v>1123.1600000000001</v>
      </c>
      <c r="AO76" s="318">
        <f t="shared" si="1098"/>
        <v>1123.1600000000001</v>
      </c>
      <c r="AP76" s="318">
        <f t="shared" si="1098"/>
        <v>1123.1600000000001</v>
      </c>
      <c r="AQ76" s="2">
        <f t="shared" si="1062"/>
        <v>13477.92</v>
      </c>
      <c r="AR76" s="318">
        <f t="shared" si="1063"/>
        <v>1123.1600000000001</v>
      </c>
      <c r="AS76" s="318">
        <f t="shared" ref="AS76:BC76" si="1099">ROUND(AR27*$C76/12,2)</f>
        <v>1123.1600000000001</v>
      </c>
      <c r="AT76" s="318">
        <f t="shared" si="1099"/>
        <v>1123.1600000000001</v>
      </c>
      <c r="AU76" s="318">
        <f t="shared" si="1099"/>
        <v>1123.1600000000001</v>
      </c>
      <c r="AV76" s="318">
        <f t="shared" si="1099"/>
        <v>1123.1600000000001</v>
      </c>
      <c r="AW76" s="318">
        <f t="shared" si="1099"/>
        <v>1123.1600000000001</v>
      </c>
      <c r="AX76" s="318">
        <f t="shared" si="1099"/>
        <v>1123.1600000000001</v>
      </c>
      <c r="AY76" s="318">
        <f t="shared" si="1099"/>
        <v>1123.1600000000001</v>
      </c>
      <c r="AZ76" s="318">
        <f t="shared" si="1099"/>
        <v>1123.1600000000001</v>
      </c>
      <c r="BA76" s="318">
        <f t="shared" si="1099"/>
        <v>1123.1600000000001</v>
      </c>
      <c r="BB76" s="318">
        <f t="shared" si="1099"/>
        <v>1123.1600000000001</v>
      </c>
      <c r="BC76" s="318">
        <f t="shared" si="1099"/>
        <v>1123.1600000000001</v>
      </c>
      <c r="BD76" s="2">
        <f t="shared" si="1065"/>
        <v>13477.92</v>
      </c>
      <c r="BE76" s="318">
        <f t="shared" si="1066"/>
        <v>1123.1600000000001</v>
      </c>
      <c r="BF76" s="318">
        <f t="shared" ref="BF76:BP76" si="1100">ROUND(BE27*$C76/12,2)</f>
        <v>1123.1600000000001</v>
      </c>
      <c r="BG76" s="318">
        <f t="shared" si="1100"/>
        <v>1123.1600000000001</v>
      </c>
      <c r="BH76" s="318">
        <f t="shared" si="1100"/>
        <v>1123.1600000000001</v>
      </c>
      <c r="BI76" s="318">
        <f t="shared" si="1100"/>
        <v>1123.1600000000001</v>
      </c>
      <c r="BJ76" s="318">
        <f t="shared" si="1100"/>
        <v>1123.1600000000001</v>
      </c>
      <c r="BK76" s="318">
        <f t="shared" si="1100"/>
        <v>1123.1600000000001</v>
      </c>
      <c r="BL76" s="318">
        <f t="shared" si="1100"/>
        <v>1123.1600000000001</v>
      </c>
      <c r="BM76" s="318">
        <f t="shared" si="1100"/>
        <v>1123.1600000000001</v>
      </c>
      <c r="BN76" s="318">
        <f t="shared" si="1100"/>
        <v>1123.1600000000001</v>
      </c>
      <c r="BO76" s="318">
        <f t="shared" si="1100"/>
        <v>1123.1600000000001</v>
      </c>
      <c r="BP76" s="318">
        <f t="shared" si="1100"/>
        <v>1123.1600000000001</v>
      </c>
      <c r="BQ76" s="2">
        <f t="shared" si="1068"/>
        <v>13477.92</v>
      </c>
      <c r="BR76" s="318">
        <f t="shared" si="1069"/>
        <v>1123.1600000000001</v>
      </c>
      <c r="BS76" s="318">
        <f t="shared" ref="BS76:CC76" si="1101">ROUND(BR27*$C76/12,2)</f>
        <v>1123.1600000000001</v>
      </c>
      <c r="BT76" s="318">
        <f t="shared" si="1101"/>
        <v>1123.1600000000001</v>
      </c>
      <c r="BU76" s="318">
        <f t="shared" si="1101"/>
        <v>1123.1600000000001</v>
      </c>
      <c r="BV76" s="318">
        <f t="shared" si="1101"/>
        <v>1123.1600000000001</v>
      </c>
      <c r="BW76" s="318">
        <f t="shared" si="1101"/>
        <v>1123.1600000000001</v>
      </c>
      <c r="BX76" s="318">
        <f t="shared" si="1101"/>
        <v>1123.1600000000001</v>
      </c>
      <c r="BY76" s="318">
        <f t="shared" si="1101"/>
        <v>1123.1600000000001</v>
      </c>
      <c r="BZ76" s="318">
        <f t="shared" si="1101"/>
        <v>1123.1600000000001</v>
      </c>
      <c r="CA76" s="318">
        <f t="shared" si="1101"/>
        <v>1123.1600000000001</v>
      </c>
      <c r="CB76" s="318">
        <f t="shared" si="1101"/>
        <v>1123.1600000000001</v>
      </c>
      <c r="CC76" s="318">
        <f t="shared" si="1101"/>
        <v>1123.1600000000001</v>
      </c>
      <c r="CD76" s="2">
        <f t="shared" si="1071"/>
        <v>13477.92</v>
      </c>
      <c r="CE76" s="318">
        <f t="shared" si="1072"/>
        <v>1123.1600000000001</v>
      </c>
      <c r="CF76" s="318">
        <f t="shared" ref="CF76:CP76" si="1102">ROUND(CE27*$C76/12,2)</f>
        <v>1123.1600000000001</v>
      </c>
      <c r="CG76" s="318">
        <f t="shared" si="1102"/>
        <v>1123.1600000000001</v>
      </c>
      <c r="CH76" s="318">
        <f t="shared" si="1102"/>
        <v>1123.1600000000001</v>
      </c>
      <c r="CI76" s="318">
        <f t="shared" si="1102"/>
        <v>1123.1600000000001</v>
      </c>
      <c r="CJ76" s="318">
        <f t="shared" si="1102"/>
        <v>1123.1600000000001</v>
      </c>
      <c r="CK76" s="318">
        <f t="shared" si="1102"/>
        <v>1123.1600000000001</v>
      </c>
      <c r="CL76" s="318">
        <f t="shared" si="1102"/>
        <v>1123.1600000000001</v>
      </c>
      <c r="CM76" s="318">
        <f t="shared" si="1102"/>
        <v>1123.1600000000001</v>
      </c>
      <c r="CN76" s="318">
        <f t="shared" si="1102"/>
        <v>1123.1600000000001</v>
      </c>
      <c r="CO76" s="318">
        <f t="shared" si="1102"/>
        <v>1123.1600000000001</v>
      </c>
      <c r="CP76" s="318">
        <f t="shared" si="1102"/>
        <v>1123.1600000000001</v>
      </c>
      <c r="CQ76" s="2">
        <f t="shared" si="1074"/>
        <v>13477.92</v>
      </c>
      <c r="CR76" s="318">
        <f t="shared" si="1075"/>
        <v>1123.1600000000001</v>
      </c>
      <c r="CS76" s="318">
        <f t="shared" ref="CS76:DC76" si="1103">ROUND(CR27*$C76/12,2)</f>
        <v>1123.1600000000001</v>
      </c>
      <c r="CT76" s="318">
        <f t="shared" si="1103"/>
        <v>1123.1600000000001</v>
      </c>
      <c r="CU76" s="318">
        <f t="shared" si="1103"/>
        <v>1123.1600000000001</v>
      </c>
      <c r="CV76" s="318">
        <f t="shared" si="1103"/>
        <v>1123.1600000000001</v>
      </c>
      <c r="CW76" s="318">
        <f t="shared" si="1103"/>
        <v>1123.1600000000001</v>
      </c>
      <c r="CX76" s="318">
        <f t="shared" si="1103"/>
        <v>1123.1600000000001</v>
      </c>
      <c r="CY76" s="318">
        <f t="shared" si="1103"/>
        <v>1123.1600000000001</v>
      </c>
      <c r="CZ76" s="318">
        <f t="shared" si="1103"/>
        <v>1123.1600000000001</v>
      </c>
      <c r="DA76" s="318">
        <f t="shared" si="1103"/>
        <v>1123.1600000000001</v>
      </c>
      <c r="DB76" s="318">
        <f t="shared" si="1103"/>
        <v>1123.1600000000001</v>
      </c>
      <c r="DC76" s="318">
        <f t="shared" si="1103"/>
        <v>1123.1600000000001</v>
      </c>
      <c r="DD76" s="2">
        <f t="shared" si="1077"/>
        <v>13477.92</v>
      </c>
      <c r="DE76" s="318">
        <f t="shared" si="1078"/>
        <v>1123.1600000000001</v>
      </c>
      <c r="DF76" s="318">
        <f t="shared" ref="DF76:DP76" si="1104">ROUND(DE27*$C76/12,2)</f>
        <v>1123.1600000000001</v>
      </c>
      <c r="DG76" s="318">
        <f t="shared" si="1104"/>
        <v>1123.1600000000001</v>
      </c>
      <c r="DH76" s="318">
        <f t="shared" si="1104"/>
        <v>1123.1600000000001</v>
      </c>
      <c r="DI76" s="318">
        <f t="shared" si="1104"/>
        <v>1123.1600000000001</v>
      </c>
      <c r="DJ76" s="318">
        <f t="shared" si="1104"/>
        <v>1123.1600000000001</v>
      </c>
      <c r="DK76" s="318">
        <f t="shared" si="1104"/>
        <v>1123.1600000000001</v>
      </c>
      <c r="DL76" s="318">
        <f t="shared" si="1104"/>
        <v>1123.1600000000001</v>
      </c>
      <c r="DM76" s="318">
        <f t="shared" si="1104"/>
        <v>1123.1600000000001</v>
      </c>
      <c r="DN76" s="318">
        <f t="shared" si="1104"/>
        <v>1123.1600000000001</v>
      </c>
      <c r="DO76" s="318">
        <f t="shared" si="1104"/>
        <v>1123.1600000000001</v>
      </c>
      <c r="DP76" s="318">
        <f t="shared" si="1104"/>
        <v>1123.1600000000001</v>
      </c>
      <c r="DQ76" s="2">
        <f t="shared" si="1080"/>
        <v>13477.92</v>
      </c>
      <c r="DR76" s="318">
        <f t="shared" si="1081"/>
        <v>1123.1600000000001</v>
      </c>
      <c r="DS76" s="318">
        <f t="shared" ref="DS76:EC76" si="1105">ROUND(DR27*$C76/12,2)</f>
        <v>1123.1600000000001</v>
      </c>
      <c r="DT76" s="318">
        <f t="shared" si="1105"/>
        <v>1123.1600000000001</v>
      </c>
      <c r="DU76" s="318">
        <f t="shared" si="1105"/>
        <v>1123.1600000000001</v>
      </c>
      <c r="DV76" s="318">
        <f t="shared" si="1105"/>
        <v>1123.1600000000001</v>
      </c>
      <c r="DW76" s="318">
        <f t="shared" si="1105"/>
        <v>1123.1600000000001</v>
      </c>
      <c r="DX76" s="318">
        <f t="shared" si="1105"/>
        <v>1123.1600000000001</v>
      </c>
      <c r="DY76" s="318">
        <f t="shared" si="1105"/>
        <v>1123.1600000000001</v>
      </c>
      <c r="DZ76" s="318">
        <f t="shared" si="1105"/>
        <v>1123.1600000000001</v>
      </c>
      <c r="EA76" s="318">
        <f t="shared" si="1105"/>
        <v>1123.1600000000001</v>
      </c>
      <c r="EB76" s="318">
        <f t="shared" si="1105"/>
        <v>1123.1600000000001</v>
      </c>
      <c r="EC76" s="318">
        <f t="shared" si="1105"/>
        <v>1123.1600000000001</v>
      </c>
      <c r="ED76" s="2">
        <f t="shared" si="1083"/>
        <v>13477.92</v>
      </c>
      <c r="EE76" s="2">
        <f t="shared" si="1095"/>
        <v>133325.97</v>
      </c>
    </row>
    <row r="77" spans="1:135" x14ac:dyDescent="0.2">
      <c r="A77" s="126" t="s">
        <v>513</v>
      </c>
      <c r="B77" s="310">
        <f t="shared" si="1054"/>
        <v>367</v>
      </c>
      <c r="C77" s="317">
        <v>2.3E-2</v>
      </c>
      <c r="E77" s="318">
        <f t="shared" ref="E77:P77" si="1106">ROUND(D28*$C77/12,2)</f>
        <v>1303.1300000000001</v>
      </c>
      <c r="F77" s="318">
        <f t="shared" si="1106"/>
        <v>8284.49</v>
      </c>
      <c r="G77" s="318">
        <f t="shared" si="1106"/>
        <v>12782.23</v>
      </c>
      <c r="H77" s="318">
        <f t="shared" si="1106"/>
        <v>22858.71</v>
      </c>
      <c r="I77" s="318">
        <f t="shared" si="1106"/>
        <v>25191.5</v>
      </c>
      <c r="J77" s="318">
        <f t="shared" si="1106"/>
        <v>27736.61</v>
      </c>
      <c r="K77" s="318">
        <f t="shared" si="1106"/>
        <v>37171.86</v>
      </c>
      <c r="L77" s="318">
        <f t="shared" si="1106"/>
        <v>43373.599999999999</v>
      </c>
      <c r="M77" s="318">
        <f t="shared" si="1106"/>
        <v>53217.63</v>
      </c>
      <c r="N77" s="318">
        <f t="shared" si="1106"/>
        <v>67939.69</v>
      </c>
      <c r="O77" s="318">
        <f t="shared" si="1106"/>
        <v>99395.91</v>
      </c>
      <c r="P77" s="318">
        <f t="shared" si="1106"/>
        <v>108542.76</v>
      </c>
      <c r="Q77" s="2">
        <f t="shared" si="1056"/>
        <v>507798.12</v>
      </c>
      <c r="R77" s="318">
        <f t="shared" si="1057"/>
        <v>128564.1</v>
      </c>
      <c r="S77" s="318">
        <f t="shared" ref="S77:AC77" si="1107">ROUND(R28*$C77/12,2)</f>
        <v>169340.43</v>
      </c>
      <c r="T77" s="318">
        <f t="shared" si="1107"/>
        <v>199893.85</v>
      </c>
      <c r="U77" s="318">
        <f t="shared" si="1107"/>
        <v>221167.02</v>
      </c>
      <c r="V77" s="318">
        <f t="shared" si="1107"/>
        <v>221761.48</v>
      </c>
      <c r="W77" s="318">
        <f t="shared" si="1107"/>
        <v>225255.66</v>
      </c>
      <c r="X77" s="318">
        <f t="shared" si="1107"/>
        <v>244049.12</v>
      </c>
      <c r="Y77" s="318">
        <f t="shared" si="1107"/>
        <v>250479.04</v>
      </c>
      <c r="Z77" s="318">
        <f t="shared" si="1107"/>
        <v>278098.81</v>
      </c>
      <c r="AA77" s="318">
        <f t="shared" si="1107"/>
        <v>301858.65999999997</v>
      </c>
      <c r="AB77" s="318">
        <f t="shared" si="1107"/>
        <v>307934.13</v>
      </c>
      <c r="AC77" s="318">
        <f t="shared" si="1107"/>
        <v>318491.84999999998</v>
      </c>
      <c r="AD77" s="2">
        <f t="shared" si="1059"/>
        <v>2866894.1500000004</v>
      </c>
      <c r="AE77" s="318">
        <f t="shared" si="1060"/>
        <v>323709.18</v>
      </c>
      <c r="AF77" s="318">
        <f t="shared" ref="AF77:AP77" si="1108">ROUND(AE28*$C77/12,2)</f>
        <v>337470.41</v>
      </c>
      <c r="AG77" s="318">
        <f t="shared" si="1108"/>
        <v>351231.63</v>
      </c>
      <c r="AH77" s="318">
        <f t="shared" si="1108"/>
        <v>364992.85</v>
      </c>
      <c r="AI77" s="318">
        <f t="shared" si="1108"/>
        <v>378754.07</v>
      </c>
      <c r="AJ77" s="318">
        <f t="shared" si="1108"/>
        <v>392515.29</v>
      </c>
      <c r="AK77" s="318">
        <f t="shared" si="1108"/>
        <v>406276.52</v>
      </c>
      <c r="AL77" s="318">
        <f t="shared" si="1108"/>
        <v>420037.74</v>
      </c>
      <c r="AM77" s="318">
        <f t="shared" si="1108"/>
        <v>433798.96</v>
      </c>
      <c r="AN77" s="318">
        <f t="shared" si="1108"/>
        <v>447560.18</v>
      </c>
      <c r="AO77" s="318">
        <f t="shared" si="1108"/>
        <v>461321.41</v>
      </c>
      <c r="AP77" s="318">
        <f t="shared" si="1108"/>
        <v>475082.63</v>
      </c>
      <c r="AQ77" s="2">
        <f t="shared" si="1062"/>
        <v>4792750.8699999992</v>
      </c>
      <c r="AR77" s="318">
        <f t="shared" si="1063"/>
        <v>488843.85</v>
      </c>
      <c r="AS77" s="318">
        <f t="shared" ref="AS77:BC77" si="1109">ROUND(AR28*$C77/12,2)</f>
        <v>502605.07</v>
      </c>
      <c r="AT77" s="318">
        <f t="shared" si="1109"/>
        <v>516366.29</v>
      </c>
      <c r="AU77" s="318">
        <f t="shared" si="1109"/>
        <v>533137.13</v>
      </c>
      <c r="AV77" s="318">
        <f t="shared" si="1109"/>
        <v>549907.96</v>
      </c>
      <c r="AW77" s="318">
        <f t="shared" si="1109"/>
        <v>566678.79</v>
      </c>
      <c r="AX77" s="318">
        <f t="shared" si="1109"/>
        <v>583449.63</v>
      </c>
      <c r="AY77" s="318">
        <f t="shared" si="1109"/>
        <v>600220.46</v>
      </c>
      <c r="AZ77" s="318">
        <f t="shared" si="1109"/>
        <v>616991.29</v>
      </c>
      <c r="BA77" s="318">
        <f t="shared" si="1109"/>
        <v>633762.13</v>
      </c>
      <c r="BB77" s="318">
        <f t="shared" si="1109"/>
        <v>650532.96</v>
      </c>
      <c r="BC77" s="318">
        <f t="shared" si="1109"/>
        <v>667303.79</v>
      </c>
      <c r="BD77" s="2">
        <f t="shared" si="1065"/>
        <v>6909799.3499999996</v>
      </c>
      <c r="BE77" s="318">
        <f t="shared" si="1066"/>
        <v>684074.63</v>
      </c>
      <c r="BF77" s="318">
        <f t="shared" ref="BF77:BP77" si="1110">ROUND(BE28*$C77/12,2)</f>
        <v>700845.46</v>
      </c>
      <c r="BG77" s="318">
        <f t="shared" si="1110"/>
        <v>717616.29</v>
      </c>
      <c r="BH77" s="318">
        <f t="shared" si="1110"/>
        <v>734387.13</v>
      </c>
      <c r="BI77" s="318">
        <f t="shared" si="1110"/>
        <v>751157.96</v>
      </c>
      <c r="BJ77" s="318">
        <f t="shared" si="1110"/>
        <v>767928.79</v>
      </c>
      <c r="BK77" s="318">
        <f t="shared" si="1110"/>
        <v>784699.63</v>
      </c>
      <c r="BL77" s="318">
        <f t="shared" si="1110"/>
        <v>801470.46</v>
      </c>
      <c r="BM77" s="318">
        <f t="shared" si="1110"/>
        <v>818241.29</v>
      </c>
      <c r="BN77" s="318">
        <f t="shared" si="1110"/>
        <v>835012.13</v>
      </c>
      <c r="BO77" s="318">
        <f t="shared" si="1110"/>
        <v>851782.96</v>
      </c>
      <c r="BP77" s="318">
        <f t="shared" si="1110"/>
        <v>868553.79</v>
      </c>
      <c r="BQ77" s="2">
        <f t="shared" si="1068"/>
        <v>9315770.5199999996</v>
      </c>
      <c r="BR77" s="318">
        <f t="shared" si="1069"/>
        <v>885324.63</v>
      </c>
      <c r="BS77" s="318">
        <f t="shared" ref="BS77:CC77" si="1111">ROUND(BR28*$C77/12,2)</f>
        <v>902095.46</v>
      </c>
      <c r="BT77" s="318">
        <f t="shared" si="1111"/>
        <v>918866.29</v>
      </c>
      <c r="BU77" s="318">
        <f t="shared" si="1111"/>
        <v>935637.13</v>
      </c>
      <c r="BV77" s="318">
        <f t="shared" si="1111"/>
        <v>952407.96</v>
      </c>
      <c r="BW77" s="318">
        <f t="shared" si="1111"/>
        <v>969178.79</v>
      </c>
      <c r="BX77" s="318">
        <f t="shared" si="1111"/>
        <v>985949.63</v>
      </c>
      <c r="BY77" s="318">
        <f t="shared" si="1111"/>
        <v>1002720.46</v>
      </c>
      <c r="BZ77" s="318">
        <f t="shared" si="1111"/>
        <v>1019491.29</v>
      </c>
      <c r="CA77" s="318">
        <f t="shared" si="1111"/>
        <v>1036262.13</v>
      </c>
      <c r="CB77" s="318">
        <f t="shared" si="1111"/>
        <v>1053032.96</v>
      </c>
      <c r="CC77" s="318">
        <f t="shared" si="1111"/>
        <v>1069803.79</v>
      </c>
      <c r="CD77" s="2">
        <f t="shared" si="1071"/>
        <v>11730770.52</v>
      </c>
      <c r="CE77" s="318">
        <f t="shared" si="1072"/>
        <v>1086574.6299999999</v>
      </c>
      <c r="CF77" s="318">
        <f t="shared" ref="CF77:CP77" si="1112">ROUND(CE28*$C77/12,2)</f>
        <v>1103345.46</v>
      </c>
      <c r="CG77" s="318">
        <f t="shared" si="1112"/>
        <v>1120116.29</v>
      </c>
      <c r="CH77" s="318">
        <f t="shared" si="1112"/>
        <v>1136887.1299999999</v>
      </c>
      <c r="CI77" s="318">
        <f t="shared" si="1112"/>
        <v>1153657.96</v>
      </c>
      <c r="CJ77" s="318">
        <f t="shared" si="1112"/>
        <v>1170428.79</v>
      </c>
      <c r="CK77" s="318">
        <f t="shared" si="1112"/>
        <v>1187199.6299999999</v>
      </c>
      <c r="CL77" s="318">
        <f t="shared" si="1112"/>
        <v>1203970.46</v>
      </c>
      <c r="CM77" s="318">
        <f t="shared" si="1112"/>
        <v>1220741.29</v>
      </c>
      <c r="CN77" s="318">
        <f t="shared" si="1112"/>
        <v>1237512.1299999999</v>
      </c>
      <c r="CO77" s="318">
        <f t="shared" si="1112"/>
        <v>1254282.96</v>
      </c>
      <c r="CP77" s="318">
        <f t="shared" si="1112"/>
        <v>1271053.79</v>
      </c>
      <c r="CQ77" s="2">
        <f t="shared" si="1074"/>
        <v>14145770.52</v>
      </c>
      <c r="CR77" s="318">
        <f t="shared" si="1075"/>
        <v>1287824.6299999999</v>
      </c>
      <c r="CS77" s="318">
        <f t="shared" ref="CS77:DC77" si="1113">ROUND(CR28*$C77/12,2)</f>
        <v>1304595.46</v>
      </c>
      <c r="CT77" s="318">
        <f t="shared" si="1113"/>
        <v>1321366.29</v>
      </c>
      <c r="CU77" s="318">
        <f t="shared" si="1113"/>
        <v>1338137.1299999999</v>
      </c>
      <c r="CV77" s="318">
        <f t="shared" si="1113"/>
        <v>1354907.96</v>
      </c>
      <c r="CW77" s="318">
        <f t="shared" si="1113"/>
        <v>1371678.79</v>
      </c>
      <c r="CX77" s="318">
        <f t="shared" si="1113"/>
        <v>1388449.63</v>
      </c>
      <c r="CY77" s="318">
        <f t="shared" si="1113"/>
        <v>1405220.46</v>
      </c>
      <c r="CZ77" s="318">
        <f t="shared" si="1113"/>
        <v>1421991.29</v>
      </c>
      <c r="DA77" s="318">
        <f t="shared" si="1113"/>
        <v>1438762.13</v>
      </c>
      <c r="DB77" s="318">
        <f t="shared" si="1113"/>
        <v>1455532.96</v>
      </c>
      <c r="DC77" s="318">
        <f t="shared" si="1113"/>
        <v>1472303.79</v>
      </c>
      <c r="DD77" s="2">
        <f t="shared" si="1077"/>
        <v>16560770.52</v>
      </c>
      <c r="DE77" s="318">
        <f t="shared" si="1078"/>
        <v>1489074.63</v>
      </c>
      <c r="DF77" s="318">
        <f t="shared" ref="DF77:DP77" si="1114">ROUND(DE28*$C77/12,2)</f>
        <v>1505845.46</v>
      </c>
      <c r="DG77" s="318">
        <f t="shared" si="1114"/>
        <v>1522616.29</v>
      </c>
      <c r="DH77" s="318">
        <f t="shared" si="1114"/>
        <v>1539387.13</v>
      </c>
      <c r="DI77" s="318">
        <f t="shared" si="1114"/>
        <v>1556157.96</v>
      </c>
      <c r="DJ77" s="318">
        <f t="shared" si="1114"/>
        <v>1572928.79</v>
      </c>
      <c r="DK77" s="318">
        <f t="shared" si="1114"/>
        <v>1589699.63</v>
      </c>
      <c r="DL77" s="318">
        <f t="shared" si="1114"/>
        <v>1606470.46</v>
      </c>
      <c r="DM77" s="318">
        <f t="shared" si="1114"/>
        <v>1623241.29</v>
      </c>
      <c r="DN77" s="318">
        <f t="shared" si="1114"/>
        <v>1640012.13</v>
      </c>
      <c r="DO77" s="318">
        <f t="shared" si="1114"/>
        <v>1656782.96</v>
      </c>
      <c r="DP77" s="318">
        <f t="shared" si="1114"/>
        <v>1673553.79</v>
      </c>
      <c r="DQ77" s="2">
        <f t="shared" si="1080"/>
        <v>18975770.52</v>
      </c>
      <c r="DR77" s="318">
        <f t="shared" si="1081"/>
        <v>1690324.63</v>
      </c>
      <c r="DS77" s="318">
        <f t="shared" ref="DS77:EC77" si="1115">ROUND(DR28*$C77/12,2)</f>
        <v>1707095.46</v>
      </c>
      <c r="DT77" s="318">
        <f t="shared" si="1115"/>
        <v>1723866.29</v>
      </c>
      <c r="DU77" s="318">
        <f t="shared" si="1115"/>
        <v>1742234.35</v>
      </c>
      <c r="DV77" s="318">
        <f t="shared" si="1115"/>
        <v>1760602.41</v>
      </c>
      <c r="DW77" s="318">
        <f t="shared" si="1115"/>
        <v>1778970.46</v>
      </c>
      <c r="DX77" s="318">
        <f t="shared" si="1115"/>
        <v>1797338.52</v>
      </c>
      <c r="DY77" s="318">
        <f t="shared" si="1115"/>
        <v>1815706.57</v>
      </c>
      <c r="DZ77" s="318">
        <f t="shared" si="1115"/>
        <v>1834074.63</v>
      </c>
      <c r="EA77" s="318">
        <f t="shared" si="1115"/>
        <v>1852442.68</v>
      </c>
      <c r="EB77" s="318">
        <f t="shared" si="1115"/>
        <v>1870810.74</v>
      </c>
      <c r="EC77" s="318">
        <f t="shared" si="1115"/>
        <v>1889178.79</v>
      </c>
      <c r="ED77" s="2">
        <f t="shared" si="1083"/>
        <v>21462645.529999997</v>
      </c>
      <c r="EE77" s="2">
        <f t="shared" ref="EE77:EE80" si="1116">ED77+DQ77+DD77+CQ77+CD77+BQ77+BD77+AQ77+AD77+Q77</f>
        <v>107268740.61999999</v>
      </c>
    </row>
    <row r="78" spans="1:135" x14ac:dyDescent="0.2">
      <c r="A78" s="126" t="s">
        <v>513</v>
      </c>
      <c r="B78" s="310">
        <f t="shared" si="1054"/>
        <v>368</v>
      </c>
      <c r="C78" s="317">
        <v>4.4999999999999998E-2</v>
      </c>
      <c r="E78" s="318">
        <f t="shared" ref="E78:P78" si="1117">ROUND(D29*$C78/12,2)</f>
        <v>1474.08</v>
      </c>
      <c r="F78" s="318">
        <f t="shared" si="1117"/>
        <v>1474.08</v>
      </c>
      <c r="G78" s="318">
        <f t="shared" si="1117"/>
        <v>1474.08</v>
      </c>
      <c r="H78" s="318">
        <f t="shared" si="1117"/>
        <v>1474.08</v>
      </c>
      <c r="I78" s="318">
        <f t="shared" si="1117"/>
        <v>1474.08</v>
      </c>
      <c r="J78" s="318">
        <f t="shared" si="1117"/>
        <v>1474.08</v>
      </c>
      <c r="K78" s="318">
        <f t="shared" si="1117"/>
        <v>1474.08</v>
      </c>
      <c r="L78" s="318">
        <f t="shared" si="1117"/>
        <v>1474.08</v>
      </c>
      <c r="M78" s="318">
        <f t="shared" si="1117"/>
        <v>1474.08</v>
      </c>
      <c r="N78" s="318">
        <f t="shared" si="1117"/>
        <v>1474.08</v>
      </c>
      <c r="O78" s="318">
        <f t="shared" si="1117"/>
        <v>1474.08</v>
      </c>
      <c r="P78" s="318">
        <f t="shared" si="1117"/>
        <v>1474.08</v>
      </c>
      <c r="Q78" s="2">
        <f t="shared" si="1056"/>
        <v>17688.96</v>
      </c>
      <c r="R78" s="318">
        <f t="shared" si="1057"/>
        <v>1474.08</v>
      </c>
      <c r="S78" s="318">
        <f t="shared" ref="S78:AC78" si="1118">ROUND(R29*$C78/12,2)</f>
        <v>1474.08</v>
      </c>
      <c r="T78" s="318">
        <f t="shared" si="1118"/>
        <v>1474.08</v>
      </c>
      <c r="U78" s="318">
        <f t="shared" si="1118"/>
        <v>1474.08</v>
      </c>
      <c r="V78" s="318">
        <f t="shared" si="1118"/>
        <v>1474.08</v>
      </c>
      <c r="W78" s="318">
        <f t="shared" si="1118"/>
        <v>1474.08</v>
      </c>
      <c r="X78" s="318">
        <f t="shared" si="1118"/>
        <v>1474.08</v>
      </c>
      <c r="Y78" s="318">
        <f t="shared" si="1118"/>
        <v>1474.08</v>
      </c>
      <c r="Z78" s="318">
        <f t="shared" si="1118"/>
        <v>1474.08</v>
      </c>
      <c r="AA78" s="318">
        <f t="shared" si="1118"/>
        <v>1474.08</v>
      </c>
      <c r="AB78" s="318">
        <f t="shared" si="1118"/>
        <v>1474.08</v>
      </c>
      <c r="AC78" s="318">
        <f t="shared" si="1118"/>
        <v>1474.08</v>
      </c>
      <c r="AD78" s="2">
        <f t="shared" si="1059"/>
        <v>17688.96</v>
      </c>
      <c r="AE78" s="318">
        <f t="shared" si="1060"/>
        <v>1474.08</v>
      </c>
      <c r="AF78" s="318">
        <f t="shared" ref="AF78:AP78" si="1119">ROUND(AE29*$C78/12,2)</f>
        <v>1474.08</v>
      </c>
      <c r="AG78" s="318">
        <f t="shared" si="1119"/>
        <v>1474.08</v>
      </c>
      <c r="AH78" s="318">
        <f t="shared" si="1119"/>
        <v>1474.08</v>
      </c>
      <c r="AI78" s="318">
        <f t="shared" si="1119"/>
        <v>1474.08</v>
      </c>
      <c r="AJ78" s="318">
        <f t="shared" si="1119"/>
        <v>1474.08</v>
      </c>
      <c r="AK78" s="318">
        <f t="shared" si="1119"/>
        <v>1474.08</v>
      </c>
      <c r="AL78" s="318">
        <f t="shared" si="1119"/>
        <v>1474.08</v>
      </c>
      <c r="AM78" s="318">
        <f t="shared" si="1119"/>
        <v>1474.08</v>
      </c>
      <c r="AN78" s="318">
        <f t="shared" si="1119"/>
        <v>1474.08</v>
      </c>
      <c r="AO78" s="318">
        <f t="shared" si="1119"/>
        <v>1474.08</v>
      </c>
      <c r="AP78" s="318">
        <f t="shared" si="1119"/>
        <v>1474.08</v>
      </c>
      <c r="AQ78" s="2">
        <f t="shared" si="1062"/>
        <v>17688.96</v>
      </c>
      <c r="AR78" s="318">
        <f t="shared" si="1063"/>
        <v>1474.08</v>
      </c>
      <c r="AS78" s="318">
        <f t="shared" ref="AS78:BC78" si="1120">ROUND(AR29*$C78/12,2)</f>
        <v>1474.08</v>
      </c>
      <c r="AT78" s="318">
        <f t="shared" si="1120"/>
        <v>1474.08</v>
      </c>
      <c r="AU78" s="318">
        <f t="shared" si="1120"/>
        <v>1474.08</v>
      </c>
      <c r="AV78" s="318">
        <f t="shared" si="1120"/>
        <v>1474.08</v>
      </c>
      <c r="AW78" s="318">
        <f t="shared" si="1120"/>
        <v>1474.08</v>
      </c>
      <c r="AX78" s="318">
        <f t="shared" si="1120"/>
        <v>1474.08</v>
      </c>
      <c r="AY78" s="318">
        <f t="shared" si="1120"/>
        <v>1474.08</v>
      </c>
      <c r="AZ78" s="318">
        <f t="shared" si="1120"/>
        <v>1474.08</v>
      </c>
      <c r="BA78" s="318">
        <f t="shared" si="1120"/>
        <v>1474.08</v>
      </c>
      <c r="BB78" s="318">
        <f t="shared" si="1120"/>
        <v>1474.08</v>
      </c>
      <c r="BC78" s="318">
        <f t="shared" si="1120"/>
        <v>1474.08</v>
      </c>
      <c r="BD78" s="2">
        <f t="shared" si="1065"/>
        <v>17688.96</v>
      </c>
      <c r="BE78" s="318">
        <f t="shared" si="1066"/>
        <v>1474.08</v>
      </c>
      <c r="BF78" s="318">
        <f t="shared" ref="BF78:BP78" si="1121">ROUND(BE29*$C78/12,2)</f>
        <v>1474.08</v>
      </c>
      <c r="BG78" s="318">
        <f t="shared" si="1121"/>
        <v>1474.08</v>
      </c>
      <c r="BH78" s="318">
        <f t="shared" si="1121"/>
        <v>1474.08</v>
      </c>
      <c r="BI78" s="318">
        <f t="shared" si="1121"/>
        <v>1474.08</v>
      </c>
      <c r="BJ78" s="318">
        <f t="shared" si="1121"/>
        <v>1474.08</v>
      </c>
      <c r="BK78" s="318">
        <f t="shared" si="1121"/>
        <v>1474.08</v>
      </c>
      <c r="BL78" s="318">
        <f t="shared" si="1121"/>
        <v>1474.08</v>
      </c>
      <c r="BM78" s="318">
        <f t="shared" si="1121"/>
        <v>1474.08</v>
      </c>
      <c r="BN78" s="318">
        <f t="shared" si="1121"/>
        <v>1474.08</v>
      </c>
      <c r="BO78" s="318">
        <f t="shared" si="1121"/>
        <v>1474.08</v>
      </c>
      <c r="BP78" s="318">
        <f t="shared" si="1121"/>
        <v>1474.08</v>
      </c>
      <c r="BQ78" s="2">
        <f t="shared" si="1068"/>
        <v>17688.96</v>
      </c>
      <c r="BR78" s="318">
        <f t="shared" si="1069"/>
        <v>1474.08</v>
      </c>
      <c r="BS78" s="318">
        <f t="shared" ref="BS78:CC78" si="1122">ROUND(BR29*$C78/12,2)</f>
        <v>1474.08</v>
      </c>
      <c r="BT78" s="318">
        <f t="shared" si="1122"/>
        <v>1474.08</v>
      </c>
      <c r="BU78" s="318">
        <f t="shared" si="1122"/>
        <v>1474.08</v>
      </c>
      <c r="BV78" s="318">
        <f t="shared" si="1122"/>
        <v>1474.08</v>
      </c>
      <c r="BW78" s="318">
        <f t="shared" si="1122"/>
        <v>1474.08</v>
      </c>
      <c r="BX78" s="318">
        <f t="shared" si="1122"/>
        <v>1474.08</v>
      </c>
      <c r="BY78" s="318">
        <f t="shared" si="1122"/>
        <v>1474.08</v>
      </c>
      <c r="BZ78" s="318">
        <f t="shared" si="1122"/>
        <v>1474.08</v>
      </c>
      <c r="CA78" s="318">
        <f t="shared" si="1122"/>
        <v>1474.08</v>
      </c>
      <c r="CB78" s="318">
        <f t="shared" si="1122"/>
        <v>1474.08</v>
      </c>
      <c r="CC78" s="318">
        <f t="shared" si="1122"/>
        <v>1474.08</v>
      </c>
      <c r="CD78" s="2">
        <f t="shared" si="1071"/>
        <v>17688.96</v>
      </c>
      <c r="CE78" s="318">
        <f t="shared" si="1072"/>
        <v>1474.08</v>
      </c>
      <c r="CF78" s="318">
        <f t="shared" ref="CF78:CP78" si="1123">ROUND(CE29*$C78/12,2)</f>
        <v>1474.08</v>
      </c>
      <c r="CG78" s="318">
        <f t="shared" si="1123"/>
        <v>1474.08</v>
      </c>
      <c r="CH78" s="318">
        <f t="shared" si="1123"/>
        <v>1474.08</v>
      </c>
      <c r="CI78" s="318">
        <f t="shared" si="1123"/>
        <v>1474.08</v>
      </c>
      <c r="CJ78" s="318">
        <f t="shared" si="1123"/>
        <v>1474.08</v>
      </c>
      <c r="CK78" s="318">
        <f t="shared" si="1123"/>
        <v>1474.08</v>
      </c>
      <c r="CL78" s="318">
        <f t="shared" si="1123"/>
        <v>1474.08</v>
      </c>
      <c r="CM78" s="318">
        <f t="shared" si="1123"/>
        <v>1474.08</v>
      </c>
      <c r="CN78" s="318">
        <f t="shared" si="1123"/>
        <v>1474.08</v>
      </c>
      <c r="CO78" s="318">
        <f t="shared" si="1123"/>
        <v>1474.08</v>
      </c>
      <c r="CP78" s="318">
        <f t="shared" si="1123"/>
        <v>1474.08</v>
      </c>
      <c r="CQ78" s="2">
        <f t="shared" si="1074"/>
        <v>17688.96</v>
      </c>
      <c r="CR78" s="318">
        <f t="shared" si="1075"/>
        <v>1474.08</v>
      </c>
      <c r="CS78" s="318">
        <f t="shared" ref="CS78:DC78" si="1124">ROUND(CR29*$C78/12,2)</f>
        <v>1474.08</v>
      </c>
      <c r="CT78" s="318">
        <f t="shared" si="1124"/>
        <v>1474.08</v>
      </c>
      <c r="CU78" s="318">
        <f t="shared" si="1124"/>
        <v>1474.08</v>
      </c>
      <c r="CV78" s="318">
        <f t="shared" si="1124"/>
        <v>1474.08</v>
      </c>
      <c r="CW78" s="318">
        <f t="shared" si="1124"/>
        <v>1474.08</v>
      </c>
      <c r="CX78" s="318">
        <f t="shared" si="1124"/>
        <v>1474.08</v>
      </c>
      <c r="CY78" s="318">
        <f t="shared" si="1124"/>
        <v>1474.08</v>
      </c>
      <c r="CZ78" s="318">
        <f t="shared" si="1124"/>
        <v>1474.08</v>
      </c>
      <c r="DA78" s="318">
        <f t="shared" si="1124"/>
        <v>1474.08</v>
      </c>
      <c r="DB78" s="318">
        <f t="shared" si="1124"/>
        <v>1474.08</v>
      </c>
      <c r="DC78" s="318">
        <f t="shared" si="1124"/>
        <v>1474.08</v>
      </c>
      <c r="DD78" s="2">
        <f t="shared" si="1077"/>
        <v>17688.96</v>
      </c>
      <c r="DE78" s="318">
        <f t="shared" si="1078"/>
        <v>1474.08</v>
      </c>
      <c r="DF78" s="318">
        <f t="shared" ref="DF78:DP78" si="1125">ROUND(DE29*$C78/12,2)</f>
        <v>1474.08</v>
      </c>
      <c r="DG78" s="318">
        <f t="shared" si="1125"/>
        <v>1474.08</v>
      </c>
      <c r="DH78" s="318">
        <f t="shared" si="1125"/>
        <v>1474.08</v>
      </c>
      <c r="DI78" s="318">
        <f t="shared" si="1125"/>
        <v>1474.08</v>
      </c>
      <c r="DJ78" s="318">
        <f t="shared" si="1125"/>
        <v>1474.08</v>
      </c>
      <c r="DK78" s="318">
        <f t="shared" si="1125"/>
        <v>1474.08</v>
      </c>
      <c r="DL78" s="318">
        <f t="shared" si="1125"/>
        <v>1474.08</v>
      </c>
      <c r="DM78" s="318">
        <f t="shared" si="1125"/>
        <v>1474.08</v>
      </c>
      <c r="DN78" s="318">
        <f t="shared" si="1125"/>
        <v>1474.08</v>
      </c>
      <c r="DO78" s="318">
        <f t="shared" si="1125"/>
        <v>1474.08</v>
      </c>
      <c r="DP78" s="318">
        <f t="shared" si="1125"/>
        <v>1474.08</v>
      </c>
      <c r="DQ78" s="2">
        <f t="shared" si="1080"/>
        <v>17688.96</v>
      </c>
      <c r="DR78" s="318">
        <f t="shared" si="1081"/>
        <v>1474.08</v>
      </c>
      <c r="DS78" s="318">
        <f t="shared" ref="DS78:EC78" si="1126">ROUND(DR29*$C78/12,2)</f>
        <v>1474.08</v>
      </c>
      <c r="DT78" s="318">
        <f t="shared" si="1126"/>
        <v>1474.08</v>
      </c>
      <c r="DU78" s="318">
        <f t="shared" si="1126"/>
        <v>1474.08</v>
      </c>
      <c r="DV78" s="318">
        <f t="shared" si="1126"/>
        <v>1474.08</v>
      </c>
      <c r="DW78" s="318">
        <f t="shared" si="1126"/>
        <v>1474.08</v>
      </c>
      <c r="DX78" s="318">
        <f t="shared" si="1126"/>
        <v>1474.08</v>
      </c>
      <c r="DY78" s="318">
        <f t="shared" si="1126"/>
        <v>1474.08</v>
      </c>
      <c r="DZ78" s="318">
        <f t="shared" si="1126"/>
        <v>1474.08</v>
      </c>
      <c r="EA78" s="318">
        <f t="shared" si="1126"/>
        <v>1474.08</v>
      </c>
      <c r="EB78" s="318">
        <f t="shared" si="1126"/>
        <v>1474.08</v>
      </c>
      <c r="EC78" s="318">
        <f t="shared" si="1126"/>
        <v>1474.08</v>
      </c>
      <c r="ED78" s="2">
        <f t="shared" si="1083"/>
        <v>17688.96</v>
      </c>
      <c r="EE78" s="2">
        <f t="shared" si="1116"/>
        <v>176889.59999999995</v>
      </c>
    </row>
    <row r="79" spans="1:135" x14ac:dyDescent="0.2">
      <c r="A79" s="126" t="s">
        <v>513</v>
      </c>
      <c r="B79" s="310">
        <f t="shared" si="1054"/>
        <v>369</v>
      </c>
      <c r="C79" s="317">
        <v>1.9E-2</v>
      </c>
      <c r="E79" s="318">
        <f t="shared" ref="E79:P79" si="1127">ROUND(D30*$C79/12,2)</f>
        <v>25.7</v>
      </c>
      <c r="F79" s="318">
        <f t="shared" si="1127"/>
        <v>25.7</v>
      </c>
      <c r="G79" s="318">
        <f t="shared" si="1127"/>
        <v>25.7</v>
      </c>
      <c r="H79" s="318">
        <f t="shared" si="1127"/>
        <v>25.7</v>
      </c>
      <c r="I79" s="318">
        <f t="shared" si="1127"/>
        <v>25.7</v>
      </c>
      <c r="J79" s="318">
        <f t="shared" si="1127"/>
        <v>25.7</v>
      </c>
      <c r="K79" s="318">
        <f t="shared" si="1127"/>
        <v>25.7</v>
      </c>
      <c r="L79" s="318">
        <f t="shared" si="1127"/>
        <v>25.7</v>
      </c>
      <c r="M79" s="318">
        <f t="shared" si="1127"/>
        <v>25.7</v>
      </c>
      <c r="N79" s="318">
        <f t="shared" si="1127"/>
        <v>25.7</v>
      </c>
      <c r="O79" s="318">
        <f t="shared" si="1127"/>
        <v>25.7</v>
      </c>
      <c r="P79" s="318">
        <f t="shared" si="1127"/>
        <v>25.7</v>
      </c>
      <c r="Q79" s="2">
        <f t="shared" si="1056"/>
        <v>308.39999999999992</v>
      </c>
      <c r="R79" s="318">
        <f t="shared" si="1057"/>
        <v>25.7</v>
      </c>
      <c r="S79" s="318">
        <f t="shared" ref="S79:AC79" si="1128">ROUND(R30*$C79/12,2)</f>
        <v>25.7</v>
      </c>
      <c r="T79" s="318">
        <f t="shared" si="1128"/>
        <v>25.7</v>
      </c>
      <c r="U79" s="318">
        <f t="shared" si="1128"/>
        <v>25.7</v>
      </c>
      <c r="V79" s="318">
        <f t="shared" si="1128"/>
        <v>25.7</v>
      </c>
      <c r="W79" s="318">
        <f t="shared" si="1128"/>
        <v>25.7</v>
      </c>
      <c r="X79" s="318">
        <f t="shared" si="1128"/>
        <v>25.7</v>
      </c>
      <c r="Y79" s="318">
        <f t="shared" si="1128"/>
        <v>25.7</v>
      </c>
      <c r="Z79" s="318">
        <f t="shared" si="1128"/>
        <v>25.7</v>
      </c>
      <c r="AA79" s="318">
        <f t="shared" si="1128"/>
        <v>25.7</v>
      </c>
      <c r="AB79" s="318">
        <f t="shared" si="1128"/>
        <v>25.7</v>
      </c>
      <c r="AC79" s="318">
        <f t="shared" si="1128"/>
        <v>25.7</v>
      </c>
      <c r="AD79" s="2">
        <f t="shared" si="1059"/>
        <v>308.39999999999992</v>
      </c>
      <c r="AE79" s="318">
        <f t="shared" si="1060"/>
        <v>25.7</v>
      </c>
      <c r="AF79" s="318">
        <f t="shared" ref="AF79:AP79" si="1129">ROUND(AE30*$C79/12,2)</f>
        <v>25.7</v>
      </c>
      <c r="AG79" s="318">
        <f t="shared" si="1129"/>
        <v>25.7</v>
      </c>
      <c r="AH79" s="318">
        <f t="shared" si="1129"/>
        <v>25.7</v>
      </c>
      <c r="AI79" s="318">
        <f t="shared" si="1129"/>
        <v>25.7</v>
      </c>
      <c r="AJ79" s="318">
        <f t="shared" si="1129"/>
        <v>25.7</v>
      </c>
      <c r="AK79" s="318">
        <f t="shared" si="1129"/>
        <v>25.7</v>
      </c>
      <c r="AL79" s="318">
        <f t="shared" si="1129"/>
        <v>25.7</v>
      </c>
      <c r="AM79" s="318">
        <f t="shared" si="1129"/>
        <v>25.7</v>
      </c>
      <c r="AN79" s="318">
        <f t="shared" si="1129"/>
        <v>25.7</v>
      </c>
      <c r="AO79" s="318">
        <f t="shared" si="1129"/>
        <v>25.7</v>
      </c>
      <c r="AP79" s="318">
        <f t="shared" si="1129"/>
        <v>25.7</v>
      </c>
      <c r="AQ79" s="2">
        <f t="shared" si="1062"/>
        <v>308.39999999999992</v>
      </c>
      <c r="AR79" s="318">
        <f t="shared" si="1063"/>
        <v>25.7</v>
      </c>
      <c r="AS79" s="318">
        <f t="shared" ref="AS79:BC79" si="1130">ROUND(AR30*$C79/12,2)</f>
        <v>25.7</v>
      </c>
      <c r="AT79" s="318">
        <f t="shared" si="1130"/>
        <v>25.7</v>
      </c>
      <c r="AU79" s="318">
        <f t="shared" si="1130"/>
        <v>25.7</v>
      </c>
      <c r="AV79" s="318">
        <f t="shared" si="1130"/>
        <v>25.7</v>
      </c>
      <c r="AW79" s="318">
        <f t="shared" si="1130"/>
        <v>25.7</v>
      </c>
      <c r="AX79" s="318">
        <f t="shared" si="1130"/>
        <v>25.7</v>
      </c>
      <c r="AY79" s="318">
        <f t="shared" si="1130"/>
        <v>25.7</v>
      </c>
      <c r="AZ79" s="318">
        <f t="shared" si="1130"/>
        <v>25.7</v>
      </c>
      <c r="BA79" s="318">
        <f t="shared" si="1130"/>
        <v>25.7</v>
      </c>
      <c r="BB79" s="318">
        <f t="shared" si="1130"/>
        <v>25.7</v>
      </c>
      <c r="BC79" s="318">
        <f t="shared" si="1130"/>
        <v>25.7</v>
      </c>
      <c r="BD79" s="2">
        <f t="shared" si="1065"/>
        <v>308.39999999999992</v>
      </c>
      <c r="BE79" s="318">
        <f t="shared" si="1066"/>
        <v>25.7</v>
      </c>
      <c r="BF79" s="318">
        <f t="shared" ref="BF79:BP79" si="1131">ROUND(BE30*$C79/12,2)</f>
        <v>25.7</v>
      </c>
      <c r="BG79" s="318">
        <f t="shared" si="1131"/>
        <v>25.7</v>
      </c>
      <c r="BH79" s="318">
        <f t="shared" si="1131"/>
        <v>25.7</v>
      </c>
      <c r="BI79" s="318">
        <f t="shared" si="1131"/>
        <v>25.7</v>
      </c>
      <c r="BJ79" s="318">
        <f t="shared" si="1131"/>
        <v>25.7</v>
      </c>
      <c r="BK79" s="318">
        <f t="shared" si="1131"/>
        <v>25.7</v>
      </c>
      <c r="BL79" s="318">
        <f t="shared" si="1131"/>
        <v>25.7</v>
      </c>
      <c r="BM79" s="318">
        <f t="shared" si="1131"/>
        <v>25.7</v>
      </c>
      <c r="BN79" s="318">
        <f t="shared" si="1131"/>
        <v>25.7</v>
      </c>
      <c r="BO79" s="318">
        <f t="shared" si="1131"/>
        <v>25.7</v>
      </c>
      <c r="BP79" s="318">
        <f t="shared" si="1131"/>
        <v>25.7</v>
      </c>
      <c r="BQ79" s="2">
        <f t="shared" si="1068"/>
        <v>308.39999999999992</v>
      </c>
      <c r="BR79" s="318">
        <f t="shared" si="1069"/>
        <v>25.7</v>
      </c>
      <c r="BS79" s="318">
        <f t="shared" ref="BS79:CC79" si="1132">ROUND(BR30*$C79/12,2)</f>
        <v>25.7</v>
      </c>
      <c r="BT79" s="318">
        <f t="shared" si="1132"/>
        <v>25.7</v>
      </c>
      <c r="BU79" s="318">
        <f t="shared" si="1132"/>
        <v>25.7</v>
      </c>
      <c r="BV79" s="318">
        <f t="shared" si="1132"/>
        <v>25.7</v>
      </c>
      <c r="BW79" s="318">
        <f t="shared" si="1132"/>
        <v>25.7</v>
      </c>
      <c r="BX79" s="318">
        <f t="shared" si="1132"/>
        <v>25.7</v>
      </c>
      <c r="BY79" s="318">
        <f t="shared" si="1132"/>
        <v>25.7</v>
      </c>
      <c r="BZ79" s="318">
        <f t="shared" si="1132"/>
        <v>25.7</v>
      </c>
      <c r="CA79" s="318">
        <f t="shared" si="1132"/>
        <v>25.7</v>
      </c>
      <c r="CB79" s="318">
        <f t="shared" si="1132"/>
        <v>25.7</v>
      </c>
      <c r="CC79" s="318">
        <f t="shared" si="1132"/>
        <v>25.7</v>
      </c>
      <c r="CD79" s="2">
        <f t="shared" si="1071"/>
        <v>308.39999999999992</v>
      </c>
      <c r="CE79" s="318">
        <f t="shared" si="1072"/>
        <v>25.7</v>
      </c>
      <c r="CF79" s="318">
        <f t="shared" ref="CF79:CP79" si="1133">ROUND(CE30*$C79/12,2)</f>
        <v>25.7</v>
      </c>
      <c r="CG79" s="318">
        <f t="shared" si="1133"/>
        <v>25.7</v>
      </c>
      <c r="CH79" s="318">
        <f t="shared" si="1133"/>
        <v>25.7</v>
      </c>
      <c r="CI79" s="318">
        <f t="shared" si="1133"/>
        <v>25.7</v>
      </c>
      <c r="CJ79" s="318">
        <f t="shared" si="1133"/>
        <v>25.7</v>
      </c>
      <c r="CK79" s="318">
        <f t="shared" si="1133"/>
        <v>25.7</v>
      </c>
      <c r="CL79" s="318">
        <f t="shared" si="1133"/>
        <v>25.7</v>
      </c>
      <c r="CM79" s="318">
        <f t="shared" si="1133"/>
        <v>25.7</v>
      </c>
      <c r="CN79" s="318">
        <f t="shared" si="1133"/>
        <v>25.7</v>
      </c>
      <c r="CO79" s="318">
        <f t="shared" si="1133"/>
        <v>25.7</v>
      </c>
      <c r="CP79" s="318">
        <f t="shared" si="1133"/>
        <v>25.7</v>
      </c>
      <c r="CQ79" s="2">
        <f t="shared" si="1074"/>
        <v>308.39999999999992</v>
      </c>
      <c r="CR79" s="318">
        <f t="shared" si="1075"/>
        <v>25.7</v>
      </c>
      <c r="CS79" s="318">
        <f t="shared" ref="CS79:DC79" si="1134">ROUND(CR30*$C79/12,2)</f>
        <v>25.7</v>
      </c>
      <c r="CT79" s="318">
        <f t="shared" si="1134"/>
        <v>25.7</v>
      </c>
      <c r="CU79" s="318">
        <f t="shared" si="1134"/>
        <v>25.7</v>
      </c>
      <c r="CV79" s="318">
        <f t="shared" si="1134"/>
        <v>25.7</v>
      </c>
      <c r="CW79" s="318">
        <f t="shared" si="1134"/>
        <v>25.7</v>
      </c>
      <c r="CX79" s="318">
        <f t="shared" si="1134"/>
        <v>25.7</v>
      </c>
      <c r="CY79" s="318">
        <f t="shared" si="1134"/>
        <v>25.7</v>
      </c>
      <c r="CZ79" s="318">
        <f t="shared" si="1134"/>
        <v>25.7</v>
      </c>
      <c r="DA79" s="318">
        <f t="shared" si="1134"/>
        <v>25.7</v>
      </c>
      <c r="DB79" s="318">
        <f t="shared" si="1134"/>
        <v>25.7</v>
      </c>
      <c r="DC79" s="318">
        <f t="shared" si="1134"/>
        <v>25.7</v>
      </c>
      <c r="DD79" s="2">
        <f t="shared" si="1077"/>
        <v>308.39999999999992</v>
      </c>
      <c r="DE79" s="318">
        <f t="shared" si="1078"/>
        <v>25.7</v>
      </c>
      <c r="DF79" s="318">
        <f t="shared" ref="DF79:DP79" si="1135">ROUND(DE30*$C79/12,2)</f>
        <v>25.7</v>
      </c>
      <c r="DG79" s="318">
        <f t="shared" si="1135"/>
        <v>25.7</v>
      </c>
      <c r="DH79" s="318">
        <f t="shared" si="1135"/>
        <v>25.7</v>
      </c>
      <c r="DI79" s="318">
        <f t="shared" si="1135"/>
        <v>25.7</v>
      </c>
      <c r="DJ79" s="318">
        <f t="shared" si="1135"/>
        <v>25.7</v>
      </c>
      <c r="DK79" s="318">
        <f t="shared" si="1135"/>
        <v>25.7</v>
      </c>
      <c r="DL79" s="318">
        <f t="shared" si="1135"/>
        <v>25.7</v>
      </c>
      <c r="DM79" s="318">
        <f t="shared" si="1135"/>
        <v>25.7</v>
      </c>
      <c r="DN79" s="318">
        <f t="shared" si="1135"/>
        <v>25.7</v>
      </c>
      <c r="DO79" s="318">
        <f t="shared" si="1135"/>
        <v>25.7</v>
      </c>
      <c r="DP79" s="318">
        <f t="shared" si="1135"/>
        <v>25.7</v>
      </c>
      <c r="DQ79" s="2">
        <f t="shared" si="1080"/>
        <v>308.39999999999992</v>
      </c>
      <c r="DR79" s="318">
        <f t="shared" si="1081"/>
        <v>25.7</v>
      </c>
      <c r="DS79" s="318">
        <f t="shared" ref="DS79:EC79" si="1136">ROUND(DR30*$C79/12,2)</f>
        <v>25.7</v>
      </c>
      <c r="DT79" s="318">
        <f t="shared" si="1136"/>
        <v>25.7</v>
      </c>
      <c r="DU79" s="318">
        <f t="shared" si="1136"/>
        <v>25.7</v>
      </c>
      <c r="DV79" s="318">
        <f t="shared" si="1136"/>
        <v>25.7</v>
      </c>
      <c r="DW79" s="318">
        <f t="shared" si="1136"/>
        <v>25.7</v>
      </c>
      <c r="DX79" s="318">
        <f t="shared" si="1136"/>
        <v>25.7</v>
      </c>
      <c r="DY79" s="318">
        <f t="shared" si="1136"/>
        <v>25.7</v>
      </c>
      <c r="DZ79" s="318">
        <f t="shared" si="1136"/>
        <v>25.7</v>
      </c>
      <c r="EA79" s="318">
        <f t="shared" si="1136"/>
        <v>25.7</v>
      </c>
      <c r="EB79" s="318">
        <f t="shared" si="1136"/>
        <v>25.7</v>
      </c>
      <c r="EC79" s="318">
        <f t="shared" si="1136"/>
        <v>25.7</v>
      </c>
      <c r="ED79" s="2">
        <f t="shared" si="1083"/>
        <v>308.39999999999992</v>
      </c>
      <c r="EE79" s="2">
        <f t="shared" si="1116"/>
        <v>3083.9999999999995</v>
      </c>
    </row>
    <row r="80" spans="1:135" x14ac:dyDescent="0.2">
      <c r="A80" s="126" t="s">
        <v>513</v>
      </c>
      <c r="B80" s="310">
        <f t="shared" si="1054"/>
        <v>369.02</v>
      </c>
      <c r="C80" s="317">
        <v>2.3E-2</v>
      </c>
      <c r="E80" s="318">
        <f t="shared" ref="E80:P80" si="1137">ROUND(D31*$C80/12,2)</f>
        <v>152.94999999999999</v>
      </c>
      <c r="F80" s="318">
        <f t="shared" si="1137"/>
        <v>152.94999999999999</v>
      </c>
      <c r="G80" s="318">
        <f t="shared" si="1137"/>
        <v>152.94999999999999</v>
      </c>
      <c r="H80" s="318">
        <f t="shared" si="1137"/>
        <v>152.94999999999999</v>
      </c>
      <c r="I80" s="318">
        <f t="shared" si="1137"/>
        <v>152.94999999999999</v>
      </c>
      <c r="J80" s="318">
        <f t="shared" si="1137"/>
        <v>152.94999999999999</v>
      </c>
      <c r="K80" s="318">
        <f t="shared" si="1137"/>
        <v>152.94999999999999</v>
      </c>
      <c r="L80" s="318">
        <f t="shared" si="1137"/>
        <v>152.94999999999999</v>
      </c>
      <c r="M80" s="318">
        <f t="shared" si="1137"/>
        <v>152.94999999999999</v>
      </c>
      <c r="N80" s="318">
        <f t="shared" si="1137"/>
        <v>152.94999999999999</v>
      </c>
      <c r="O80" s="318">
        <f t="shared" si="1137"/>
        <v>152.94999999999999</v>
      </c>
      <c r="P80" s="318">
        <f t="shared" si="1137"/>
        <v>152.94999999999999</v>
      </c>
      <c r="Q80" s="2">
        <f t="shared" si="1056"/>
        <v>1835.4000000000003</v>
      </c>
      <c r="R80" s="318">
        <f t="shared" si="1057"/>
        <v>152.94999999999999</v>
      </c>
      <c r="S80" s="318">
        <f t="shared" ref="S80:AC80" si="1138">ROUND(R31*$C80/12,2)</f>
        <v>152.94999999999999</v>
      </c>
      <c r="T80" s="318">
        <f t="shared" si="1138"/>
        <v>152.94999999999999</v>
      </c>
      <c r="U80" s="318">
        <f t="shared" si="1138"/>
        <v>152.94999999999999</v>
      </c>
      <c r="V80" s="318">
        <f t="shared" si="1138"/>
        <v>152.94999999999999</v>
      </c>
      <c r="W80" s="318">
        <f t="shared" si="1138"/>
        <v>152.94999999999999</v>
      </c>
      <c r="X80" s="318">
        <f t="shared" si="1138"/>
        <v>152.94999999999999</v>
      </c>
      <c r="Y80" s="318">
        <f t="shared" si="1138"/>
        <v>152.94999999999999</v>
      </c>
      <c r="Z80" s="318">
        <f t="shared" si="1138"/>
        <v>152.94999999999999</v>
      </c>
      <c r="AA80" s="318">
        <f t="shared" si="1138"/>
        <v>152.94999999999999</v>
      </c>
      <c r="AB80" s="318">
        <f t="shared" si="1138"/>
        <v>152.94999999999999</v>
      </c>
      <c r="AC80" s="318">
        <f t="shared" si="1138"/>
        <v>152.94999999999999</v>
      </c>
      <c r="AD80" s="2">
        <f t="shared" si="1059"/>
        <v>1835.4000000000003</v>
      </c>
      <c r="AE80" s="318">
        <f t="shared" si="1060"/>
        <v>152.94999999999999</v>
      </c>
      <c r="AF80" s="318">
        <f t="shared" ref="AF80:AP80" si="1139">ROUND(AE31*$C80/12,2)</f>
        <v>152.94999999999999</v>
      </c>
      <c r="AG80" s="318">
        <f t="shared" si="1139"/>
        <v>152.94999999999999</v>
      </c>
      <c r="AH80" s="318">
        <f t="shared" si="1139"/>
        <v>152.94999999999999</v>
      </c>
      <c r="AI80" s="318">
        <f t="shared" si="1139"/>
        <v>152.94999999999999</v>
      </c>
      <c r="AJ80" s="318">
        <f t="shared" si="1139"/>
        <v>152.94999999999999</v>
      </c>
      <c r="AK80" s="318">
        <f t="shared" si="1139"/>
        <v>152.94999999999999</v>
      </c>
      <c r="AL80" s="318">
        <f t="shared" si="1139"/>
        <v>152.94999999999999</v>
      </c>
      <c r="AM80" s="318">
        <f t="shared" si="1139"/>
        <v>152.94999999999999</v>
      </c>
      <c r="AN80" s="318">
        <f t="shared" si="1139"/>
        <v>152.94999999999999</v>
      </c>
      <c r="AO80" s="318">
        <f t="shared" si="1139"/>
        <v>152.94999999999999</v>
      </c>
      <c r="AP80" s="318">
        <f t="shared" si="1139"/>
        <v>152.94999999999999</v>
      </c>
      <c r="AQ80" s="2">
        <f t="shared" si="1062"/>
        <v>1835.4000000000003</v>
      </c>
      <c r="AR80" s="318">
        <f t="shared" si="1063"/>
        <v>152.94999999999999</v>
      </c>
      <c r="AS80" s="318">
        <f t="shared" ref="AS80:BC80" si="1140">ROUND(AR31*$C80/12,2)</f>
        <v>152.94999999999999</v>
      </c>
      <c r="AT80" s="318">
        <f t="shared" si="1140"/>
        <v>152.94999999999999</v>
      </c>
      <c r="AU80" s="318">
        <f t="shared" si="1140"/>
        <v>152.94999999999999</v>
      </c>
      <c r="AV80" s="318">
        <f t="shared" si="1140"/>
        <v>152.94999999999999</v>
      </c>
      <c r="AW80" s="318">
        <f t="shared" si="1140"/>
        <v>152.94999999999999</v>
      </c>
      <c r="AX80" s="318">
        <f t="shared" si="1140"/>
        <v>152.94999999999999</v>
      </c>
      <c r="AY80" s="318">
        <f t="shared" si="1140"/>
        <v>152.94999999999999</v>
      </c>
      <c r="AZ80" s="318">
        <f t="shared" si="1140"/>
        <v>152.94999999999999</v>
      </c>
      <c r="BA80" s="318">
        <f t="shared" si="1140"/>
        <v>152.94999999999999</v>
      </c>
      <c r="BB80" s="318">
        <f t="shared" si="1140"/>
        <v>152.94999999999999</v>
      </c>
      <c r="BC80" s="318">
        <f t="shared" si="1140"/>
        <v>152.94999999999999</v>
      </c>
      <c r="BD80" s="2">
        <f t="shared" si="1065"/>
        <v>1835.4000000000003</v>
      </c>
      <c r="BE80" s="318">
        <f t="shared" si="1066"/>
        <v>152.94999999999999</v>
      </c>
      <c r="BF80" s="318">
        <f t="shared" ref="BF80:BP80" si="1141">ROUND(BE31*$C80/12,2)</f>
        <v>152.94999999999999</v>
      </c>
      <c r="BG80" s="318">
        <f t="shared" si="1141"/>
        <v>152.94999999999999</v>
      </c>
      <c r="BH80" s="318">
        <f t="shared" si="1141"/>
        <v>152.94999999999999</v>
      </c>
      <c r="BI80" s="318">
        <f t="shared" si="1141"/>
        <v>152.94999999999999</v>
      </c>
      <c r="BJ80" s="318">
        <f t="shared" si="1141"/>
        <v>152.94999999999999</v>
      </c>
      <c r="BK80" s="318">
        <f t="shared" si="1141"/>
        <v>152.94999999999999</v>
      </c>
      <c r="BL80" s="318">
        <f t="shared" si="1141"/>
        <v>152.94999999999999</v>
      </c>
      <c r="BM80" s="318">
        <f t="shared" si="1141"/>
        <v>152.94999999999999</v>
      </c>
      <c r="BN80" s="318">
        <f t="shared" si="1141"/>
        <v>152.94999999999999</v>
      </c>
      <c r="BO80" s="318">
        <f t="shared" si="1141"/>
        <v>152.94999999999999</v>
      </c>
      <c r="BP80" s="318">
        <f t="shared" si="1141"/>
        <v>152.94999999999999</v>
      </c>
      <c r="BQ80" s="2">
        <f t="shared" si="1068"/>
        <v>1835.4000000000003</v>
      </c>
      <c r="BR80" s="318">
        <f t="shared" si="1069"/>
        <v>152.94999999999999</v>
      </c>
      <c r="BS80" s="318">
        <f t="shared" ref="BS80:CC80" si="1142">ROUND(BR31*$C80/12,2)</f>
        <v>152.94999999999999</v>
      </c>
      <c r="BT80" s="318">
        <f t="shared" si="1142"/>
        <v>152.94999999999999</v>
      </c>
      <c r="BU80" s="318">
        <f t="shared" si="1142"/>
        <v>152.94999999999999</v>
      </c>
      <c r="BV80" s="318">
        <f t="shared" si="1142"/>
        <v>152.94999999999999</v>
      </c>
      <c r="BW80" s="318">
        <f t="shared" si="1142"/>
        <v>152.94999999999999</v>
      </c>
      <c r="BX80" s="318">
        <f t="shared" si="1142"/>
        <v>152.94999999999999</v>
      </c>
      <c r="BY80" s="318">
        <f t="shared" si="1142"/>
        <v>152.94999999999999</v>
      </c>
      <c r="BZ80" s="318">
        <f t="shared" si="1142"/>
        <v>152.94999999999999</v>
      </c>
      <c r="CA80" s="318">
        <f t="shared" si="1142"/>
        <v>152.94999999999999</v>
      </c>
      <c r="CB80" s="318">
        <f t="shared" si="1142"/>
        <v>152.94999999999999</v>
      </c>
      <c r="CC80" s="318">
        <f t="shared" si="1142"/>
        <v>152.94999999999999</v>
      </c>
      <c r="CD80" s="2">
        <f t="shared" si="1071"/>
        <v>1835.4000000000003</v>
      </c>
      <c r="CE80" s="318">
        <f t="shared" si="1072"/>
        <v>152.94999999999999</v>
      </c>
      <c r="CF80" s="318">
        <f t="shared" ref="CF80:CP80" si="1143">ROUND(CE31*$C80/12,2)</f>
        <v>152.94999999999999</v>
      </c>
      <c r="CG80" s="318">
        <f t="shared" si="1143"/>
        <v>152.94999999999999</v>
      </c>
      <c r="CH80" s="318">
        <f t="shared" si="1143"/>
        <v>152.94999999999999</v>
      </c>
      <c r="CI80" s="318">
        <f t="shared" si="1143"/>
        <v>152.94999999999999</v>
      </c>
      <c r="CJ80" s="318">
        <f t="shared" si="1143"/>
        <v>152.94999999999999</v>
      </c>
      <c r="CK80" s="318">
        <f t="shared" si="1143"/>
        <v>152.94999999999999</v>
      </c>
      <c r="CL80" s="318">
        <f t="shared" si="1143"/>
        <v>152.94999999999999</v>
      </c>
      <c r="CM80" s="318">
        <f t="shared" si="1143"/>
        <v>152.94999999999999</v>
      </c>
      <c r="CN80" s="318">
        <f t="shared" si="1143"/>
        <v>152.94999999999999</v>
      </c>
      <c r="CO80" s="318">
        <f t="shared" si="1143"/>
        <v>152.94999999999999</v>
      </c>
      <c r="CP80" s="318">
        <f t="shared" si="1143"/>
        <v>152.94999999999999</v>
      </c>
      <c r="CQ80" s="2">
        <f t="shared" si="1074"/>
        <v>1835.4000000000003</v>
      </c>
      <c r="CR80" s="318">
        <f t="shared" si="1075"/>
        <v>152.94999999999999</v>
      </c>
      <c r="CS80" s="318">
        <f t="shared" ref="CS80:DC80" si="1144">ROUND(CR31*$C80/12,2)</f>
        <v>152.94999999999999</v>
      </c>
      <c r="CT80" s="318">
        <f t="shared" si="1144"/>
        <v>152.94999999999999</v>
      </c>
      <c r="CU80" s="318">
        <f t="shared" si="1144"/>
        <v>152.94999999999999</v>
      </c>
      <c r="CV80" s="318">
        <f t="shared" si="1144"/>
        <v>152.94999999999999</v>
      </c>
      <c r="CW80" s="318">
        <f t="shared" si="1144"/>
        <v>152.94999999999999</v>
      </c>
      <c r="CX80" s="318">
        <f t="shared" si="1144"/>
        <v>152.94999999999999</v>
      </c>
      <c r="CY80" s="318">
        <f t="shared" si="1144"/>
        <v>152.94999999999999</v>
      </c>
      <c r="CZ80" s="318">
        <f t="shared" si="1144"/>
        <v>152.94999999999999</v>
      </c>
      <c r="DA80" s="318">
        <f t="shared" si="1144"/>
        <v>152.94999999999999</v>
      </c>
      <c r="DB80" s="318">
        <f t="shared" si="1144"/>
        <v>152.94999999999999</v>
      </c>
      <c r="DC80" s="318">
        <f t="shared" si="1144"/>
        <v>152.94999999999999</v>
      </c>
      <c r="DD80" s="2">
        <f t="shared" si="1077"/>
        <v>1835.4000000000003</v>
      </c>
      <c r="DE80" s="318">
        <f t="shared" si="1078"/>
        <v>152.94999999999999</v>
      </c>
      <c r="DF80" s="318">
        <f t="shared" ref="DF80:DP80" si="1145">ROUND(DE31*$C80/12,2)</f>
        <v>152.94999999999999</v>
      </c>
      <c r="DG80" s="318">
        <f t="shared" si="1145"/>
        <v>152.94999999999999</v>
      </c>
      <c r="DH80" s="318">
        <f t="shared" si="1145"/>
        <v>152.94999999999999</v>
      </c>
      <c r="DI80" s="318">
        <f t="shared" si="1145"/>
        <v>152.94999999999999</v>
      </c>
      <c r="DJ80" s="318">
        <f t="shared" si="1145"/>
        <v>152.94999999999999</v>
      </c>
      <c r="DK80" s="318">
        <f t="shared" si="1145"/>
        <v>152.94999999999999</v>
      </c>
      <c r="DL80" s="318">
        <f t="shared" si="1145"/>
        <v>152.94999999999999</v>
      </c>
      <c r="DM80" s="318">
        <f t="shared" si="1145"/>
        <v>152.94999999999999</v>
      </c>
      <c r="DN80" s="318">
        <f t="shared" si="1145"/>
        <v>152.94999999999999</v>
      </c>
      <c r="DO80" s="318">
        <f t="shared" si="1145"/>
        <v>152.94999999999999</v>
      </c>
      <c r="DP80" s="318">
        <f t="shared" si="1145"/>
        <v>152.94999999999999</v>
      </c>
      <c r="DQ80" s="2">
        <f t="shared" si="1080"/>
        <v>1835.4000000000003</v>
      </c>
      <c r="DR80" s="318">
        <f t="shared" si="1081"/>
        <v>152.94999999999999</v>
      </c>
      <c r="DS80" s="318">
        <f t="shared" ref="DS80:EC80" si="1146">ROUND(DR31*$C80/12,2)</f>
        <v>152.94999999999999</v>
      </c>
      <c r="DT80" s="318">
        <f t="shared" si="1146"/>
        <v>152.94999999999999</v>
      </c>
      <c r="DU80" s="318">
        <f t="shared" si="1146"/>
        <v>152.94999999999999</v>
      </c>
      <c r="DV80" s="318">
        <f t="shared" si="1146"/>
        <v>152.94999999999999</v>
      </c>
      <c r="DW80" s="318">
        <f t="shared" si="1146"/>
        <v>152.94999999999999</v>
      </c>
      <c r="DX80" s="318">
        <f t="shared" si="1146"/>
        <v>152.94999999999999</v>
      </c>
      <c r="DY80" s="318">
        <f t="shared" si="1146"/>
        <v>152.94999999999999</v>
      </c>
      <c r="DZ80" s="318">
        <f t="shared" si="1146"/>
        <v>152.94999999999999</v>
      </c>
      <c r="EA80" s="318">
        <f t="shared" si="1146"/>
        <v>152.94999999999999</v>
      </c>
      <c r="EB80" s="318">
        <f t="shared" si="1146"/>
        <v>152.94999999999999</v>
      </c>
      <c r="EC80" s="318">
        <f t="shared" si="1146"/>
        <v>152.94999999999999</v>
      </c>
      <c r="ED80" s="2">
        <f t="shared" si="1083"/>
        <v>1835.4000000000003</v>
      </c>
      <c r="EE80" s="2">
        <f t="shared" si="1116"/>
        <v>18354.000000000004</v>
      </c>
    </row>
    <row r="81" spans="1:135" x14ac:dyDescent="0.2">
      <c r="A81" s="126" t="s">
        <v>513</v>
      </c>
      <c r="B81" s="310">
        <f t="shared" si="1054"/>
        <v>373</v>
      </c>
      <c r="C81" s="317">
        <v>2.8000000000000001E-2</v>
      </c>
      <c r="E81" s="318">
        <f t="shared" ref="E81:P81" si="1147">ROUND(D32*$C81/12,2)</f>
        <v>43.19</v>
      </c>
      <c r="F81" s="318">
        <f t="shared" si="1147"/>
        <v>43.19</v>
      </c>
      <c r="G81" s="318">
        <f t="shared" si="1147"/>
        <v>43.19</v>
      </c>
      <c r="H81" s="318">
        <f t="shared" si="1147"/>
        <v>43.19</v>
      </c>
      <c r="I81" s="318">
        <f t="shared" si="1147"/>
        <v>43.19</v>
      </c>
      <c r="J81" s="318">
        <f t="shared" si="1147"/>
        <v>43.19</v>
      </c>
      <c r="K81" s="318">
        <f t="shared" si="1147"/>
        <v>43.19</v>
      </c>
      <c r="L81" s="318">
        <f t="shared" si="1147"/>
        <v>43.19</v>
      </c>
      <c r="M81" s="318">
        <f t="shared" si="1147"/>
        <v>43.19</v>
      </c>
      <c r="N81" s="318">
        <f t="shared" si="1147"/>
        <v>43.19</v>
      </c>
      <c r="O81" s="318">
        <f t="shared" si="1147"/>
        <v>43.19</v>
      </c>
      <c r="P81" s="318">
        <f t="shared" si="1147"/>
        <v>43.19</v>
      </c>
      <c r="Q81" s="2">
        <f t="shared" si="1056"/>
        <v>518.28</v>
      </c>
      <c r="R81" s="318">
        <f t="shared" si="1057"/>
        <v>43.19</v>
      </c>
      <c r="S81" s="318">
        <f t="shared" ref="S81:AC81" si="1148">ROUND(R32*$C81/12,2)</f>
        <v>43.19</v>
      </c>
      <c r="T81" s="318">
        <f t="shared" si="1148"/>
        <v>43.19</v>
      </c>
      <c r="U81" s="318">
        <f t="shared" si="1148"/>
        <v>43.19</v>
      </c>
      <c r="V81" s="318">
        <f t="shared" si="1148"/>
        <v>43.19</v>
      </c>
      <c r="W81" s="318">
        <f t="shared" si="1148"/>
        <v>43.19</v>
      </c>
      <c r="X81" s="318">
        <f t="shared" si="1148"/>
        <v>43.19</v>
      </c>
      <c r="Y81" s="318">
        <f t="shared" si="1148"/>
        <v>43.19</v>
      </c>
      <c r="Z81" s="318">
        <f t="shared" si="1148"/>
        <v>43.19</v>
      </c>
      <c r="AA81" s="318">
        <f t="shared" si="1148"/>
        <v>43.19</v>
      </c>
      <c r="AB81" s="318">
        <f t="shared" si="1148"/>
        <v>43.19</v>
      </c>
      <c r="AC81" s="318">
        <f t="shared" si="1148"/>
        <v>43.19</v>
      </c>
      <c r="AD81" s="2">
        <f t="shared" si="1059"/>
        <v>518.28</v>
      </c>
      <c r="AE81" s="318">
        <f t="shared" si="1060"/>
        <v>43.19</v>
      </c>
      <c r="AF81" s="318">
        <f t="shared" ref="AF81:AP81" si="1149">ROUND(AE32*$C81/12,2)</f>
        <v>43.19</v>
      </c>
      <c r="AG81" s="318">
        <f t="shared" si="1149"/>
        <v>43.19</v>
      </c>
      <c r="AH81" s="318">
        <f t="shared" si="1149"/>
        <v>43.19</v>
      </c>
      <c r="AI81" s="318">
        <f t="shared" si="1149"/>
        <v>43.19</v>
      </c>
      <c r="AJ81" s="318">
        <f t="shared" si="1149"/>
        <v>43.19</v>
      </c>
      <c r="AK81" s="318">
        <f t="shared" si="1149"/>
        <v>43.19</v>
      </c>
      <c r="AL81" s="318">
        <f t="shared" si="1149"/>
        <v>43.19</v>
      </c>
      <c r="AM81" s="318">
        <f t="shared" si="1149"/>
        <v>43.19</v>
      </c>
      <c r="AN81" s="318">
        <f t="shared" si="1149"/>
        <v>43.19</v>
      </c>
      <c r="AO81" s="318">
        <f t="shared" si="1149"/>
        <v>43.19</v>
      </c>
      <c r="AP81" s="318">
        <f t="shared" si="1149"/>
        <v>43.19</v>
      </c>
      <c r="AQ81" s="2">
        <f t="shared" si="1062"/>
        <v>518.28</v>
      </c>
      <c r="AR81" s="318">
        <f t="shared" si="1063"/>
        <v>43.19</v>
      </c>
      <c r="AS81" s="318">
        <f t="shared" ref="AS81:BC81" si="1150">ROUND(AR32*$C81/12,2)</f>
        <v>43.19</v>
      </c>
      <c r="AT81" s="318">
        <f t="shared" si="1150"/>
        <v>43.19</v>
      </c>
      <c r="AU81" s="318">
        <f t="shared" si="1150"/>
        <v>43.19</v>
      </c>
      <c r="AV81" s="318">
        <f t="shared" si="1150"/>
        <v>43.19</v>
      </c>
      <c r="AW81" s="318">
        <f t="shared" si="1150"/>
        <v>43.19</v>
      </c>
      <c r="AX81" s="318">
        <f t="shared" si="1150"/>
        <v>43.19</v>
      </c>
      <c r="AY81" s="318">
        <f t="shared" si="1150"/>
        <v>43.19</v>
      </c>
      <c r="AZ81" s="318">
        <f t="shared" si="1150"/>
        <v>43.19</v>
      </c>
      <c r="BA81" s="318">
        <f t="shared" si="1150"/>
        <v>43.19</v>
      </c>
      <c r="BB81" s="318">
        <f t="shared" si="1150"/>
        <v>43.19</v>
      </c>
      <c r="BC81" s="318">
        <f t="shared" si="1150"/>
        <v>43.19</v>
      </c>
      <c r="BD81" s="2">
        <f t="shared" si="1065"/>
        <v>518.28</v>
      </c>
      <c r="BE81" s="318">
        <f t="shared" si="1066"/>
        <v>43.19</v>
      </c>
      <c r="BF81" s="318">
        <f t="shared" ref="BF81:BP81" si="1151">ROUND(BE32*$C81/12,2)</f>
        <v>43.19</v>
      </c>
      <c r="BG81" s="318">
        <f t="shared" si="1151"/>
        <v>43.19</v>
      </c>
      <c r="BH81" s="318">
        <f t="shared" si="1151"/>
        <v>43.19</v>
      </c>
      <c r="BI81" s="318">
        <f t="shared" si="1151"/>
        <v>43.19</v>
      </c>
      <c r="BJ81" s="318">
        <f t="shared" si="1151"/>
        <v>43.19</v>
      </c>
      <c r="BK81" s="318">
        <f t="shared" si="1151"/>
        <v>43.19</v>
      </c>
      <c r="BL81" s="318">
        <f t="shared" si="1151"/>
        <v>43.19</v>
      </c>
      <c r="BM81" s="318">
        <f t="shared" si="1151"/>
        <v>43.19</v>
      </c>
      <c r="BN81" s="318">
        <f t="shared" si="1151"/>
        <v>43.19</v>
      </c>
      <c r="BO81" s="318">
        <f t="shared" si="1151"/>
        <v>43.19</v>
      </c>
      <c r="BP81" s="318">
        <f t="shared" si="1151"/>
        <v>43.19</v>
      </c>
      <c r="BQ81" s="2">
        <f t="shared" si="1068"/>
        <v>518.28</v>
      </c>
      <c r="BR81" s="318">
        <f t="shared" si="1069"/>
        <v>43.19</v>
      </c>
      <c r="BS81" s="318">
        <f t="shared" ref="BS81:CC81" si="1152">ROUND(BR32*$C81/12,2)</f>
        <v>43.19</v>
      </c>
      <c r="BT81" s="318">
        <f t="shared" si="1152"/>
        <v>43.19</v>
      </c>
      <c r="BU81" s="318">
        <f t="shared" si="1152"/>
        <v>43.19</v>
      </c>
      <c r="BV81" s="318">
        <f t="shared" si="1152"/>
        <v>43.19</v>
      </c>
      <c r="BW81" s="318">
        <f t="shared" si="1152"/>
        <v>43.19</v>
      </c>
      <c r="BX81" s="318">
        <f t="shared" si="1152"/>
        <v>43.19</v>
      </c>
      <c r="BY81" s="318">
        <f t="shared" si="1152"/>
        <v>43.19</v>
      </c>
      <c r="BZ81" s="318">
        <f t="shared" si="1152"/>
        <v>43.19</v>
      </c>
      <c r="CA81" s="318">
        <f t="shared" si="1152"/>
        <v>43.19</v>
      </c>
      <c r="CB81" s="318">
        <f t="shared" si="1152"/>
        <v>43.19</v>
      </c>
      <c r="CC81" s="318">
        <f t="shared" si="1152"/>
        <v>43.19</v>
      </c>
      <c r="CD81" s="2">
        <f t="shared" si="1071"/>
        <v>518.28</v>
      </c>
      <c r="CE81" s="318">
        <f t="shared" si="1072"/>
        <v>43.19</v>
      </c>
      <c r="CF81" s="318">
        <f t="shared" ref="CF81:CP81" si="1153">ROUND(CE32*$C81/12,2)</f>
        <v>43.19</v>
      </c>
      <c r="CG81" s="318">
        <f t="shared" si="1153"/>
        <v>43.19</v>
      </c>
      <c r="CH81" s="318">
        <f t="shared" si="1153"/>
        <v>43.19</v>
      </c>
      <c r="CI81" s="318">
        <f t="shared" si="1153"/>
        <v>43.19</v>
      </c>
      <c r="CJ81" s="318">
        <f t="shared" si="1153"/>
        <v>43.19</v>
      </c>
      <c r="CK81" s="318">
        <f t="shared" si="1153"/>
        <v>43.19</v>
      </c>
      <c r="CL81" s="318">
        <f t="shared" si="1153"/>
        <v>43.19</v>
      </c>
      <c r="CM81" s="318">
        <f t="shared" si="1153"/>
        <v>43.19</v>
      </c>
      <c r="CN81" s="318">
        <f t="shared" si="1153"/>
        <v>43.19</v>
      </c>
      <c r="CO81" s="318">
        <f t="shared" si="1153"/>
        <v>43.19</v>
      </c>
      <c r="CP81" s="318">
        <f t="shared" si="1153"/>
        <v>43.19</v>
      </c>
      <c r="CQ81" s="2">
        <f t="shared" si="1074"/>
        <v>518.28</v>
      </c>
      <c r="CR81" s="318">
        <f t="shared" si="1075"/>
        <v>43.19</v>
      </c>
      <c r="CS81" s="318">
        <f t="shared" ref="CS81:DC81" si="1154">ROUND(CR32*$C81/12,2)</f>
        <v>43.19</v>
      </c>
      <c r="CT81" s="318">
        <f t="shared" si="1154"/>
        <v>43.19</v>
      </c>
      <c r="CU81" s="318">
        <f t="shared" si="1154"/>
        <v>43.19</v>
      </c>
      <c r="CV81" s="318">
        <f t="shared" si="1154"/>
        <v>43.19</v>
      </c>
      <c r="CW81" s="318">
        <f t="shared" si="1154"/>
        <v>43.19</v>
      </c>
      <c r="CX81" s="318">
        <f t="shared" si="1154"/>
        <v>43.19</v>
      </c>
      <c r="CY81" s="318">
        <f t="shared" si="1154"/>
        <v>43.19</v>
      </c>
      <c r="CZ81" s="318">
        <f t="shared" si="1154"/>
        <v>43.19</v>
      </c>
      <c r="DA81" s="318">
        <f t="shared" si="1154"/>
        <v>43.19</v>
      </c>
      <c r="DB81" s="318">
        <f t="shared" si="1154"/>
        <v>43.19</v>
      </c>
      <c r="DC81" s="318">
        <f t="shared" si="1154"/>
        <v>43.19</v>
      </c>
      <c r="DD81" s="2">
        <f t="shared" si="1077"/>
        <v>518.28</v>
      </c>
      <c r="DE81" s="318">
        <f t="shared" si="1078"/>
        <v>43.19</v>
      </c>
      <c r="DF81" s="318">
        <f t="shared" ref="DF81:DP81" si="1155">ROUND(DE32*$C81/12,2)</f>
        <v>43.19</v>
      </c>
      <c r="DG81" s="318">
        <f t="shared" si="1155"/>
        <v>43.19</v>
      </c>
      <c r="DH81" s="318">
        <f t="shared" si="1155"/>
        <v>43.19</v>
      </c>
      <c r="DI81" s="318">
        <f t="shared" si="1155"/>
        <v>43.19</v>
      </c>
      <c r="DJ81" s="318">
        <f t="shared" si="1155"/>
        <v>43.19</v>
      </c>
      <c r="DK81" s="318">
        <f t="shared" si="1155"/>
        <v>43.19</v>
      </c>
      <c r="DL81" s="318">
        <f t="shared" si="1155"/>
        <v>43.19</v>
      </c>
      <c r="DM81" s="318">
        <f t="shared" si="1155"/>
        <v>43.19</v>
      </c>
      <c r="DN81" s="318">
        <f t="shared" si="1155"/>
        <v>43.19</v>
      </c>
      <c r="DO81" s="318">
        <f t="shared" si="1155"/>
        <v>43.19</v>
      </c>
      <c r="DP81" s="318">
        <f t="shared" si="1155"/>
        <v>43.19</v>
      </c>
      <c r="DQ81" s="2">
        <f t="shared" si="1080"/>
        <v>518.28</v>
      </c>
      <c r="DR81" s="318">
        <f t="shared" si="1081"/>
        <v>43.19</v>
      </c>
      <c r="DS81" s="318">
        <f t="shared" ref="DS81:EC81" si="1156">ROUND(DR32*$C81/12,2)</f>
        <v>43.19</v>
      </c>
      <c r="DT81" s="318">
        <f t="shared" si="1156"/>
        <v>43.19</v>
      </c>
      <c r="DU81" s="318">
        <f t="shared" si="1156"/>
        <v>43.19</v>
      </c>
      <c r="DV81" s="318">
        <f t="shared" si="1156"/>
        <v>43.19</v>
      </c>
      <c r="DW81" s="318">
        <f t="shared" si="1156"/>
        <v>43.19</v>
      </c>
      <c r="DX81" s="318">
        <f t="shared" si="1156"/>
        <v>43.19</v>
      </c>
      <c r="DY81" s="318">
        <f t="shared" si="1156"/>
        <v>43.19</v>
      </c>
      <c r="DZ81" s="318">
        <f t="shared" si="1156"/>
        <v>43.19</v>
      </c>
      <c r="EA81" s="318">
        <f t="shared" si="1156"/>
        <v>43.19</v>
      </c>
      <c r="EB81" s="318">
        <f t="shared" si="1156"/>
        <v>43.19</v>
      </c>
      <c r="EC81" s="318">
        <f t="shared" si="1156"/>
        <v>43.19</v>
      </c>
      <c r="ED81" s="2">
        <f t="shared" si="1083"/>
        <v>518.28</v>
      </c>
      <c r="EE81" s="2">
        <f t="shared" ref="EE81:EE82" si="1157">ED81+DQ81+DD81+CQ81+CD81+BQ81+BD81+AQ81+AD81+Q81</f>
        <v>5182.7999999999984</v>
      </c>
    </row>
    <row r="82" spans="1:135" x14ac:dyDescent="0.2">
      <c r="A82" s="126" t="s">
        <v>513</v>
      </c>
      <c r="B82" s="310">
        <f t="shared" si="1054"/>
        <v>392.02</v>
      </c>
      <c r="C82" s="317">
        <v>7.4999999999999997E-2</v>
      </c>
      <c r="E82" s="318">
        <f t="shared" ref="E82:P82" si="1158">ROUND(D33*$C82/12,2)</f>
        <v>238.8</v>
      </c>
      <c r="F82" s="318">
        <f t="shared" si="1158"/>
        <v>238.8</v>
      </c>
      <c r="G82" s="318">
        <f t="shared" si="1158"/>
        <v>238.8</v>
      </c>
      <c r="H82" s="318">
        <f t="shared" si="1158"/>
        <v>238.8</v>
      </c>
      <c r="I82" s="318">
        <f t="shared" si="1158"/>
        <v>238.8</v>
      </c>
      <c r="J82" s="318">
        <f t="shared" si="1158"/>
        <v>238.8</v>
      </c>
      <c r="K82" s="318">
        <f t="shared" si="1158"/>
        <v>238.8</v>
      </c>
      <c r="L82" s="318">
        <f t="shared" si="1158"/>
        <v>238.8</v>
      </c>
      <c r="M82" s="318">
        <f t="shared" si="1158"/>
        <v>238.8</v>
      </c>
      <c r="N82" s="318">
        <f t="shared" si="1158"/>
        <v>238.8</v>
      </c>
      <c r="O82" s="318">
        <f t="shared" si="1158"/>
        <v>238.8</v>
      </c>
      <c r="P82" s="318">
        <f t="shared" si="1158"/>
        <v>238.8</v>
      </c>
      <c r="Q82" s="2">
        <f t="shared" si="1056"/>
        <v>2865.6000000000004</v>
      </c>
      <c r="R82" s="318">
        <f t="shared" si="1057"/>
        <v>238.8</v>
      </c>
      <c r="S82" s="318">
        <f t="shared" ref="S82:AC82" si="1159">ROUND(R33*$C82/12,2)</f>
        <v>238.8</v>
      </c>
      <c r="T82" s="318">
        <f t="shared" si="1159"/>
        <v>238.8</v>
      </c>
      <c r="U82" s="318">
        <f t="shared" si="1159"/>
        <v>238.8</v>
      </c>
      <c r="V82" s="318">
        <f t="shared" si="1159"/>
        <v>238.8</v>
      </c>
      <c r="W82" s="318">
        <f t="shared" si="1159"/>
        <v>238.8</v>
      </c>
      <c r="X82" s="318">
        <f t="shared" si="1159"/>
        <v>238.8</v>
      </c>
      <c r="Y82" s="318">
        <f t="shared" si="1159"/>
        <v>238.8</v>
      </c>
      <c r="Z82" s="318">
        <f t="shared" si="1159"/>
        <v>238.8</v>
      </c>
      <c r="AA82" s="318">
        <f t="shared" si="1159"/>
        <v>238.8</v>
      </c>
      <c r="AB82" s="318">
        <f t="shared" si="1159"/>
        <v>238.8</v>
      </c>
      <c r="AC82" s="318">
        <f t="shared" si="1159"/>
        <v>238.8</v>
      </c>
      <c r="AD82" s="2">
        <f t="shared" si="1059"/>
        <v>2865.6000000000004</v>
      </c>
      <c r="AE82" s="318">
        <f t="shared" si="1060"/>
        <v>238.8</v>
      </c>
      <c r="AF82" s="318">
        <f t="shared" ref="AF82:AP82" si="1160">ROUND(AE33*$C82/12,2)</f>
        <v>238.8</v>
      </c>
      <c r="AG82" s="318">
        <f t="shared" si="1160"/>
        <v>238.8</v>
      </c>
      <c r="AH82" s="318">
        <f t="shared" si="1160"/>
        <v>238.8</v>
      </c>
      <c r="AI82" s="318">
        <f t="shared" si="1160"/>
        <v>238.8</v>
      </c>
      <c r="AJ82" s="318">
        <f t="shared" si="1160"/>
        <v>238.8</v>
      </c>
      <c r="AK82" s="318">
        <f t="shared" si="1160"/>
        <v>238.8</v>
      </c>
      <c r="AL82" s="318">
        <f t="shared" si="1160"/>
        <v>238.8</v>
      </c>
      <c r="AM82" s="318">
        <f t="shared" si="1160"/>
        <v>238.8</v>
      </c>
      <c r="AN82" s="318">
        <f t="shared" si="1160"/>
        <v>238.8</v>
      </c>
      <c r="AO82" s="318">
        <f t="shared" si="1160"/>
        <v>238.8</v>
      </c>
      <c r="AP82" s="318">
        <f t="shared" si="1160"/>
        <v>238.8</v>
      </c>
      <c r="AQ82" s="2">
        <f t="shared" si="1062"/>
        <v>2865.6000000000004</v>
      </c>
      <c r="AR82" s="318">
        <f t="shared" si="1063"/>
        <v>238.8</v>
      </c>
      <c r="AS82" s="318">
        <f t="shared" ref="AS82:BC82" si="1161">ROUND(AR33*$C82/12,2)</f>
        <v>238.8</v>
      </c>
      <c r="AT82" s="318">
        <f t="shared" si="1161"/>
        <v>238.8</v>
      </c>
      <c r="AU82" s="318">
        <f t="shared" si="1161"/>
        <v>238.8</v>
      </c>
      <c r="AV82" s="318">
        <f t="shared" si="1161"/>
        <v>238.8</v>
      </c>
      <c r="AW82" s="318">
        <f t="shared" si="1161"/>
        <v>238.8</v>
      </c>
      <c r="AX82" s="318">
        <f t="shared" si="1161"/>
        <v>238.8</v>
      </c>
      <c r="AY82" s="318">
        <f t="shared" si="1161"/>
        <v>238.8</v>
      </c>
      <c r="AZ82" s="318">
        <f t="shared" si="1161"/>
        <v>238.8</v>
      </c>
      <c r="BA82" s="318">
        <f t="shared" si="1161"/>
        <v>238.8</v>
      </c>
      <c r="BB82" s="318">
        <f t="shared" si="1161"/>
        <v>238.8</v>
      </c>
      <c r="BC82" s="318">
        <f t="shared" si="1161"/>
        <v>238.8</v>
      </c>
      <c r="BD82" s="2">
        <f t="shared" si="1065"/>
        <v>2865.6000000000004</v>
      </c>
      <c r="BE82" s="318">
        <f t="shared" si="1066"/>
        <v>238.8</v>
      </c>
      <c r="BF82" s="318">
        <f t="shared" ref="BF82:BP82" si="1162">ROUND(BE33*$C82/12,2)</f>
        <v>238.8</v>
      </c>
      <c r="BG82" s="318">
        <f t="shared" si="1162"/>
        <v>238.8</v>
      </c>
      <c r="BH82" s="318">
        <f t="shared" si="1162"/>
        <v>238.8</v>
      </c>
      <c r="BI82" s="318">
        <f t="shared" si="1162"/>
        <v>238.8</v>
      </c>
      <c r="BJ82" s="318">
        <f t="shared" si="1162"/>
        <v>238.8</v>
      </c>
      <c r="BK82" s="318">
        <f t="shared" si="1162"/>
        <v>238.8</v>
      </c>
      <c r="BL82" s="318">
        <f t="shared" si="1162"/>
        <v>238.8</v>
      </c>
      <c r="BM82" s="318">
        <f t="shared" si="1162"/>
        <v>238.8</v>
      </c>
      <c r="BN82" s="318">
        <f t="shared" si="1162"/>
        <v>238.8</v>
      </c>
      <c r="BO82" s="318">
        <f t="shared" si="1162"/>
        <v>238.8</v>
      </c>
      <c r="BP82" s="318">
        <f t="shared" si="1162"/>
        <v>238.8</v>
      </c>
      <c r="BQ82" s="2">
        <f t="shared" si="1068"/>
        <v>2865.6000000000004</v>
      </c>
      <c r="BR82" s="318">
        <f t="shared" si="1069"/>
        <v>238.8</v>
      </c>
      <c r="BS82" s="318">
        <f t="shared" ref="BS82:CC82" si="1163">ROUND(BR33*$C82/12,2)</f>
        <v>238.8</v>
      </c>
      <c r="BT82" s="318">
        <f t="shared" si="1163"/>
        <v>238.8</v>
      </c>
      <c r="BU82" s="318">
        <f t="shared" si="1163"/>
        <v>238.8</v>
      </c>
      <c r="BV82" s="318">
        <f t="shared" si="1163"/>
        <v>238.8</v>
      </c>
      <c r="BW82" s="318">
        <f t="shared" si="1163"/>
        <v>238.8</v>
      </c>
      <c r="BX82" s="318">
        <f t="shared" si="1163"/>
        <v>238.8</v>
      </c>
      <c r="BY82" s="318">
        <f t="shared" si="1163"/>
        <v>238.8</v>
      </c>
      <c r="BZ82" s="318">
        <f t="shared" si="1163"/>
        <v>238.8</v>
      </c>
      <c r="CA82" s="318">
        <f t="shared" si="1163"/>
        <v>238.8</v>
      </c>
      <c r="CB82" s="318">
        <f t="shared" si="1163"/>
        <v>238.8</v>
      </c>
      <c r="CC82" s="318">
        <f t="shared" si="1163"/>
        <v>238.8</v>
      </c>
      <c r="CD82" s="2">
        <f t="shared" si="1071"/>
        <v>2865.6000000000004</v>
      </c>
      <c r="CE82" s="318">
        <f t="shared" si="1072"/>
        <v>238.8</v>
      </c>
      <c r="CF82" s="318">
        <f t="shared" ref="CF82:CP82" si="1164">ROUND(CE33*$C82/12,2)</f>
        <v>238.8</v>
      </c>
      <c r="CG82" s="318">
        <f t="shared" si="1164"/>
        <v>238.8</v>
      </c>
      <c r="CH82" s="318">
        <f t="shared" si="1164"/>
        <v>238.8</v>
      </c>
      <c r="CI82" s="318">
        <f t="shared" si="1164"/>
        <v>238.8</v>
      </c>
      <c r="CJ82" s="318">
        <f t="shared" si="1164"/>
        <v>238.8</v>
      </c>
      <c r="CK82" s="318">
        <f t="shared" si="1164"/>
        <v>238.8</v>
      </c>
      <c r="CL82" s="318">
        <f t="shared" si="1164"/>
        <v>238.8</v>
      </c>
      <c r="CM82" s="318">
        <f t="shared" si="1164"/>
        <v>238.8</v>
      </c>
      <c r="CN82" s="318">
        <f t="shared" si="1164"/>
        <v>238.8</v>
      </c>
      <c r="CO82" s="318">
        <f t="shared" si="1164"/>
        <v>238.8</v>
      </c>
      <c r="CP82" s="318">
        <f t="shared" si="1164"/>
        <v>238.8</v>
      </c>
      <c r="CQ82" s="2">
        <f t="shared" si="1074"/>
        <v>2865.6000000000004</v>
      </c>
      <c r="CR82" s="318">
        <f t="shared" si="1075"/>
        <v>238.8</v>
      </c>
      <c r="CS82" s="318">
        <f t="shared" ref="CS82:DC82" si="1165">ROUND(CR33*$C82/12,2)</f>
        <v>238.8</v>
      </c>
      <c r="CT82" s="318">
        <f t="shared" si="1165"/>
        <v>238.8</v>
      </c>
      <c r="CU82" s="318">
        <f t="shared" si="1165"/>
        <v>238.8</v>
      </c>
      <c r="CV82" s="318">
        <f t="shared" si="1165"/>
        <v>238.8</v>
      </c>
      <c r="CW82" s="318">
        <f t="shared" si="1165"/>
        <v>238.8</v>
      </c>
      <c r="CX82" s="318">
        <f t="shared" si="1165"/>
        <v>238.8</v>
      </c>
      <c r="CY82" s="318">
        <f t="shared" si="1165"/>
        <v>238.8</v>
      </c>
      <c r="CZ82" s="318">
        <f t="shared" si="1165"/>
        <v>238.8</v>
      </c>
      <c r="DA82" s="318">
        <f t="shared" si="1165"/>
        <v>238.8</v>
      </c>
      <c r="DB82" s="318">
        <f t="shared" si="1165"/>
        <v>238.8</v>
      </c>
      <c r="DC82" s="318">
        <f t="shared" si="1165"/>
        <v>238.8</v>
      </c>
      <c r="DD82" s="2">
        <f t="shared" si="1077"/>
        <v>2865.6000000000004</v>
      </c>
      <c r="DE82" s="318">
        <f t="shared" si="1078"/>
        <v>238.8</v>
      </c>
      <c r="DF82" s="318">
        <f t="shared" ref="DF82:DP82" si="1166">ROUND(DE33*$C82/12,2)</f>
        <v>238.8</v>
      </c>
      <c r="DG82" s="318">
        <f t="shared" si="1166"/>
        <v>238.8</v>
      </c>
      <c r="DH82" s="318">
        <f t="shared" si="1166"/>
        <v>238.8</v>
      </c>
      <c r="DI82" s="318">
        <f t="shared" si="1166"/>
        <v>238.8</v>
      </c>
      <c r="DJ82" s="318">
        <f t="shared" si="1166"/>
        <v>238.8</v>
      </c>
      <c r="DK82" s="318">
        <f t="shared" si="1166"/>
        <v>238.8</v>
      </c>
      <c r="DL82" s="318">
        <f t="shared" si="1166"/>
        <v>238.8</v>
      </c>
      <c r="DM82" s="318">
        <f t="shared" si="1166"/>
        <v>238.8</v>
      </c>
      <c r="DN82" s="318">
        <f t="shared" si="1166"/>
        <v>238.8</v>
      </c>
      <c r="DO82" s="318">
        <f t="shared" si="1166"/>
        <v>238.8</v>
      </c>
      <c r="DP82" s="318">
        <f t="shared" si="1166"/>
        <v>238.8</v>
      </c>
      <c r="DQ82" s="2">
        <f t="shared" si="1080"/>
        <v>2865.6000000000004</v>
      </c>
      <c r="DR82" s="318">
        <f t="shared" si="1081"/>
        <v>238.8</v>
      </c>
      <c r="DS82" s="318">
        <f t="shared" ref="DS82:EC82" si="1167">ROUND(DR33*$C82/12,2)</f>
        <v>238.8</v>
      </c>
      <c r="DT82" s="318">
        <f t="shared" si="1167"/>
        <v>238.8</v>
      </c>
      <c r="DU82" s="318">
        <f t="shared" si="1167"/>
        <v>238.8</v>
      </c>
      <c r="DV82" s="318">
        <f t="shared" si="1167"/>
        <v>238.8</v>
      </c>
      <c r="DW82" s="318">
        <f t="shared" si="1167"/>
        <v>238.8</v>
      </c>
      <c r="DX82" s="318">
        <f t="shared" si="1167"/>
        <v>238.8</v>
      </c>
      <c r="DY82" s="318">
        <f t="shared" si="1167"/>
        <v>238.8</v>
      </c>
      <c r="DZ82" s="318">
        <f t="shared" si="1167"/>
        <v>238.8</v>
      </c>
      <c r="EA82" s="318">
        <f t="shared" si="1167"/>
        <v>238.8</v>
      </c>
      <c r="EB82" s="318">
        <f t="shared" si="1167"/>
        <v>238.8</v>
      </c>
      <c r="EC82" s="318">
        <f t="shared" si="1167"/>
        <v>238.8</v>
      </c>
      <c r="ED82" s="2">
        <f t="shared" si="1083"/>
        <v>2865.6000000000004</v>
      </c>
      <c r="EE82" s="2">
        <f t="shared" si="1157"/>
        <v>28656</v>
      </c>
    </row>
    <row r="83" spans="1:135" x14ac:dyDescent="0.2">
      <c r="A83" s="126" t="s">
        <v>513</v>
      </c>
      <c r="B83" s="310">
        <f t="shared" si="1054"/>
        <v>397.25</v>
      </c>
      <c r="C83" s="317">
        <v>2.9000000000000001E-2</v>
      </c>
      <c r="E83" s="318">
        <f t="shared" ref="E83:P83" si="1168">ROUND(D34*$C83/12,2)</f>
        <v>133.66</v>
      </c>
      <c r="F83" s="318">
        <f t="shared" si="1168"/>
        <v>133.66</v>
      </c>
      <c r="G83" s="318">
        <f t="shared" si="1168"/>
        <v>133.66</v>
      </c>
      <c r="H83" s="318">
        <f t="shared" si="1168"/>
        <v>133.66</v>
      </c>
      <c r="I83" s="318">
        <f t="shared" si="1168"/>
        <v>133.66</v>
      </c>
      <c r="J83" s="318">
        <f t="shared" si="1168"/>
        <v>133.66</v>
      </c>
      <c r="K83" s="318">
        <f t="shared" si="1168"/>
        <v>133.66</v>
      </c>
      <c r="L83" s="318">
        <f t="shared" si="1168"/>
        <v>133.66</v>
      </c>
      <c r="M83" s="318">
        <f t="shared" si="1168"/>
        <v>133.66</v>
      </c>
      <c r="N83" s="318">
        <f t="shared" si="1168"/>
        <v>133.66</v>
      </c>
      <c r="O83" s="318">
        <f t="shared" si="1168"/>
        <v>133.66</v>
      </c>
      <c r="P83" s="318">
        <f t="shared" si="1168"/>
        <v>133.66</v>
      </c>
      <c r="Q83" s="2">
        <f t="shared" si="1056"/>
        <v>1603.9200000000003</v>
      </c>
      <c r="R83" s="318">
        <f t="shared" si="1057"/>
        <v>133.66</v>
      </c>
      <c r="S83" s="318">
        <f t="shared" ref="S83:AC83" si="1169">ROUND(R34*$C83/12,2)</f>
        <v>133.66</v>
      </c>
      <c r="T83" s="318">
        <f t="shared" si="1169"/>
        <v>133.66</v>
      </c>
      <c r="U83" s="318">
        <f t="shared" si="1169"/>
        <v>133.66</v>
      </c>
      <c r="V83" s="318">
        <f t="shared" si="1169"/>
        <v>133.66</v>
      </c>
      <c r="W83" s="318">
        <f t="shared" si="1169"/>
        <v>133.66</v>
      </c>
      <c r="X83" s="318">
        <f t="shared" si="1169"/>
        <v>133.66</v>
      </c>
      <c r="Y83" s="318">
        <f t="shared" si="1169"/>
        <v>133.66</v>
      </c>
      <c r="Z83" s="318">
        <f t="shared" si="1169"/>
        <v>133.66</v>
      </c>
      <c r="AA83" s="318">
        <f t="shared" si="1169"/>
        <v>133.66</v>
      </c>
      <c r="AB83" s="318">
        <f t="shared" si="1169"/>
        <v>133.66</v>
      </c>
      <c r="AC83" s="318">
        <f t="shared" si="1169"/>
        <v>133.66</v>
      </c>
      <c r="AD83" s="2">
        <f t="shared" si="1059"/>
        <v>1603.9200000000003</v>
      </c>
      <c r="AE83" s="318">
        <f t="shared" si="1060"/>
        <v>133.66</v>
      </c>
      <c r="AF83" s="318">
        <f t="shared" ref="AF83:AP83" si="1170">ROUND(AE34*$C83/12,2)</f>
        <v>133.66</v>
      </c>
      <c r="AG83" s="318">
        <f t="shared" si="1170"/>
        <v>133.66</v>
      </c>
      <c r="AH83" s="318">
        <f t="shared" si="1170"/>
        <v>133.66</v>
      </c>
      <c r="AI83" s="318">
        <f t="shared" si="1170"/>
        <v>133.66</v>
      </c>
      <c r="AJ83" s="318">
        <f t="shared" si="1170"/>
        <v>133.66</v>
      </c>
      <c r="AK83" s="318">
        <f t="shared" si="1170"/>
        <v>133.66</v>
      </c>
      <c r="AL83" s="318">
        <f t="shared" si="1170"/>
        <v>133.66</v>
      </c>
      <c r="AM83" s="318">
        <f t="shared" si="1170"/>
        <v>133.66</v>
      </c>
      <c r="AN83" s="318">
        <f t="shared" si="1170"/>
        <v>133.66</v>
      </c>
      <c r="AO83" s="318">
        <f t="shared" si="1170"/>
        <v>133.66</v>
      </c>
      <c r="AP83" s="318">
        <f t="shared" si="1170"/>
        <v>133.66</v>
      </c>
      <c r="AQ83" s="2">
        <f t="shared" si="1062"/>
        <v>1603.9200000000003</v>
      </c>
      <c r="AR83" s="318">
        <f t="shared" si="1063"/>
        <v>133.66</v>
      </c>
      <c r="AS83" s="318">
        <f t="shared" ref="AS83:BC83" si="1171">ROUND(AR34*$C83/12,2)</f>
        <v>133.66</v>
      </c>
      <c r="AT83" s="318">
        <f t="shared" si="1171"/>
        <v>133.66</v>
      </c>
      <c r="AU83" s="318">
        <f t="shared" si="1171"/>
        <v>133.66</v>
      </c>
      <c r="AV83" s="318">
        <f t="shared" si="1171"/>
        <v>133.66</v>
      </c>
      <c r="AW83" s="318">
        <f t="shared" si="1171"/>
        <v>133.66</v>
      </c>
      <c r="AX83" s="318">
        <f t="shared" si="1171"/>
        <v>133.66</v>
      </c>
      <c r="AY83" s="318">
        <f t="shared" si="1171"/>
        <v>133.66</v>
      </c>
      <c r="AZ83" s="318">
        <f t="shared" si="1171"/>
        <v>133.66</v>
      </c>
      <c r="BA83" s="318">
        <f t="shared" si="1171"/>
        <v>133.66</v>
      </c>
      <c r="BB83" s="318">
        <f t="shared" si="1171"/>
        <v>133.66</v>
      </c>
      <c r="BC83" s="318">
        <f t="shared" si="1171"/>
        <v>133.66</v>
      </c>
      <c r="BD83" s="2">
        <f t="shared" si="1065"/>
        <v>1603.9200000000003</v>
      </c>
      <c r="BE83" s="318">
        <f t="shared" si="1066"/>
        <v>133.66</v>
      </c>
      <c r="BF83" s="318">
        <f t="shared" ref="BF83:BP83" si="1172">ROUND(BE34*$C83/12,2)</f>
        <v>133.66</v>
      </c>
      <c r="BG83" s="318">
        <f t="shared" si="1172"/>
        <v>133.66</v>
      </c>
      <c r="BH83" s="318">
        <f t="shared" si="1172"/>
        <v>133.66</v>
      </c>
      <c r="BI83" s="318">
        <f t="shared" si="1172"/>
        <v>133.66</v>
      </c>
      <c r="BJ83" s="318">
        <f t="shared" si="1172"/>
        <v>133.66</v>
      </c>
      <c r="BK83" s="318">
        <f t="shared" si="1172"/>
        <v>133.66</v>
      </c>
      <c r="BL83" s="318">
        <f t="shared" si="1172"/>
        <v>133.66</v>
      </c>
      <c r="BM83" s="318">
        <f t="shared" si="1172"/>
        <v>133.66</v>
      </c>
      <c r="BN83" s="318">
        <f t="shared" si="1172"/>
        <v>133.66</v>
      </c>
      <c r="BO83" s="318">
        <f t="shared" si="1172"/>
        <v>133.66</v>
      </c>
      <c r="BP83" s="318">
        <f t="shared" si="1172"/>
        <v>133.66</v>
      </c>
      <c r="BQ83" s="2">
        <f t="shared" si="1068"/>
        <v>1603.9200000000003</v>
      </c>
      <c r="BR83" s="318">
        <f t="shared" si="1069"/>
        <v>133.66</v>
      </c>
      <c r="BS83" s="318">
        <f t="shared" ref="BS83:CC83" si="1173">ROUND(BR34*$C83/12,2)</f>
        <v>133.66</v>
      </c>
      <c r="BT83" s="318">
        <f t="shared" si="1173"/>
        <v>133.66</v>
      </c>
      <c r="BU83" s="318">
        <f t="shared" si="1173"/>
        <v>133.66</v>
      </c>
      <c r="BV83" s="318">
        <f t="shared" si="1173"/>
        <v>133.66</v>
      </c>
      <c r="BW83" s="318">
        <f t="shared" si="1173"/>
        <v>133.66</v>
      </c>
      <c r="BX83" s="318">
        <f t="shared" si="1173"/>
        <v>133.66</v>
      </c>
      <c r="BY83" s="318">
        <f t="shared" si="1173"/>
        <v>133.66</v>
      </c>
      <c r="BZ83" s="318">
        <f t="shared" si="1173"/>
        <v>133.66</v>
      </c>
      <c r="CA83" s="318">
        <f t="shared" si="1173"/>
        <v>133.66</v>
      </c>
      <c r="CB83" s="318">
        <f t="shared" si="1173"/>
        <v>133.66</v>
      </c>
      <c r="CC83" s="318">
        <f t="shared" si="1173"/>
        <v>133.66</v>
      </c>
      <c r="CD83" s="2">
        <f t="shared" si="1071"/>
        <v>1603.9200000000003</v>
      </c>
      <c r="CE83" s="318">
        <f t="shared" si="1072"/>
        <v>133.66</v>
      </c>
      <c r="CF83" s="318">
        <f t="shared" ref="CF83:CP83" si="1174">ROUND(CE34*$C83/12,2)</f>
        <v>133.66</v>
      </c>
      <c r="CG83" s="318">
        <f t="shared" si="1174"/>
        <v>133.66</v>
      </c>
      <c r="CH83" s="318">
        <f t="shared" si="1174"/>
        <v>133.66</v>
      </c>
      <c r="CI83" s="318">
        <f t="shared" si="1174"/>
        <v>133.66</v>
      </c>
      <c r="CJ83" s="318">
        <f t="shared" si="1174"/>
        <v>133.66</v>
      </c>
      <c r="CK83" s="318">
        <f t="shared" si="1174"/>
        <v>133.66</v>
      </c>
      <c r="CL83" s="318">
        <f t="shared" si="1174"/>
        <v>133.66</v>
      </c>
      <c r="CM83" s="318">
        <f t="shared" si="1174"/>
        <v>133.66</v>
      </c>
      <c r="CN83" s="318">
        <f t="shared" si="1174"/>
        <v>133.66</v>
      </c>
      <c r="CO83" s="318">
        <f t="shared" si="1174"/>
        <v>133.66</v>
      </c>
      <c r="CP83" s="318">
        <f t="shared" si="1174"/>
        <v>133.66</v>
      </c>
      <c r="CQ83" s="2">
        <f t="shared" si="1074"/>
        <v>1603.9200000000003</v>
      </c>
      <c r="CR83" s="318">
        <f t="shared" si="1075"/>
        <v>133.66</v>
      </c>
      <c r="CS83" s="318">
        <f t="shared" ref="CS83:DC83" si="1175">ROUND(CR34*$C83/12,2)</f>
        <v>133.66</v>
      </c>
      <c r="CT83" s="318">
        <f t="shared" si="1175"/>
        <v>133.66</v>
      </c>
      <c r="CU83" s="318">
        <f t="shared" si="1175"/>
        <v>133.66</v>
      </c>
      <c r="CV83" s="318">
        <f t="shared" si="1175"/>
        <v>133.66</v>
      </c>
      <c r="CW83" s="318">
        <f t="shared" si="1175"/>
        <v>133.66</v>
      </c>
      <c r="CX83" s="318">
        <f t="shared" si="1175"/>
        <v>133.66</v>
      </c>
      <c r="CY83" s="318">
        <f t="shared" si="1175"/>
        <v>133.66</v>
      </c>
      <c r="CZ83" s="318">
        <f t="shared" si="1175"/>
        <v>133.66</v>
      </c>
      <c r="DA83" s="318">
        <f t="shared" si="1175"/>
        <v>133.66</v>
      </c>
      <c r="DB83" s="318">
        <f t="shared" si="1175"/>
        <v>133.66</v>
      </c>
      <c r="DC83" s="318">
        <f t="shared" si="1175"/>
        <v>133.66</v>
      </c>
      <c r="DD83" s="2">
        <f t="shared" si="1077"/>
        <v>1603.9200000000003</v>
      </c>
      <c r="DE83" s="318">
        <f t="shared" si="1078"/>
        <v>133.66</v>
      </c>
      <c r="DF83" s="318">
        <f t="shared" ref="DF83:DP83" si="1176">ROUND(DE34*$C83/12,2)</f>
        <v>133.66</v>
      </c>
      <c r="DG83" s="318">
        <f t="shared" si="1176"/>
        <v>133.66</v>
      </c>
      <c r="DH83" s="318">
        <f t="shared" si="1176"/>
        <v>133.66</v>
      </c>
      <c r="DI83" s="318">
        <f t="shared" si="1176"/>
        <v>133.66</v>
      </c>
      <c r="DJ83" s="318">
        <f t="shared" si="1176"/>
        <v>133.66</v>
      </c>
      <c r="DK83" s="318">
        <f t="shared" si="1176"/>
        <v>133.66</v>
      </c>
      <c r="DL83" s="318">
        <f t="shared" si="1176"/>
        <v>133.66</v>
      </c>
      <c r="DM83" s="318">
        <f t="shared" si="1176"/>
        <v>133.66</v>
      </c>
      <c r="DN83" s="318">
        <f t="shared" si="1176"/>
        <v>133.66</v>
      </c>
      <c r="DO83" s="318">
        <f t="shared" si="1176"/>
        <v>133.66</v>
      </c>
      <c r="DP83" s="318">
        <f t="shared" si="1176"/>
        <v>133.66</v>
      </c>
      <c r="DQ83" s="2">
        <f t="shared" si="1080"/>
        <v>1603.9200000000003</v>
      </c>
      <c r="DR83" s="318">
        <f t="shared" si="1081"/>
        <v>133.66</v>
      </c>
      <c r="DS83" s="318">
        <f t="shared" ref="DS83:EC83" si="1177">ROUND(DR34*$C83/12,2)</f>
        <v>133.66</v>
      </c>
      <c r="DT83" s="318">
        <f t="shared" si="1177"/>
        <v>133.66</v>
      </c>
      <c r="DU83" s="318">
        <f t="shared" si="1177"/>
        <v>133.66</v>
      </c>
      <c r="DV83" s="318">
        <f t="shared" si="1177"/>
        <v>133.66</v>
      </c>
      <c r="DW83" s="318">
        <f t="shared" si="1177"/>
        <v>133.66</v>
      </c>
      <c r="DX83" s="318">
        <f t="shared" si="1177"/>
        <v>133.66</v>
      </c>
      <c r="DY83" s="318">
        <f t="shared" si="1177"/>
        <v>133.66</v>
      </c>
      <c r="DZ83" s="318">
        <f t="shared" si="1177"/>
        <v>133.66</v>
      </c>
      <c r="EA83" s="318">
        <f t="shared" si="1177"/>
        <v>133.66</v>
      </c>
      <c r="EB83" s="318">
        <f t="shared" si="1177"/>
        <v>133.66</v>
      </c>
      <c r="EC83" s="318">
        <f t="shared" si="1177"/>
        <v>133.66</v>
      </c>
      <c r="ED83" s="2">
        <f t="shared" si="1083"/>
        <v>1603.9200000000003</v>
      </c>
      <c r="EE83" s="2">
        <f t="shared" ref="EE83" si="1178">ED83+DQ83+DD83+CQ83+CD83+BQ83+BD83+AQ83+AD83+Q83</f>
        <v>16039.200000000003</v>
      </c>
    </row>
    <row r="84" spans="1:135" x14ac:dyDescent="0.2">
      <c r="A84" s="126" t="s">
        <v>505</v>
      </c>
      <c r="B84" s="310">
        <f t="shared" si="1054"/>
        <v>355</v>
      </c>
      <c r="C84" s="317">
        <v>2.8000000000000001E-2</v>
      </c>
      <c r="E84" s="318">
        <f t="shared" ref="E84:P84" si="1179">ROUND(D35*$C84/12,2)</f>
        <v>15505.98</v>
      </c>
      <c r="F84" s="318">
        <f t="shared" si="1179"/>
        <v>19635.919999999998</v>
      </c>
      <c r="G84" s="318">
        <f t="shared" si="1179"/>
        <v>21299.35</v>
      </c>
      <c r="H84" s="318">
        <f t="shared" si="1179"/>
        <v>33999.49</v>
      </c>
      <c r="I84" s="318">
        <f t="shared" si="1179"/>
        <v>37482.99</v>
      </c>
      <c r="J84" s="318">
        <f t="shared" si="1179"/>
        <v>43605.16</v>
      </c>
      <c r="K84" s="318">
        <f t="shared" si="1179"/>
        <v>51523.18</v>
      </c>
      <c r="L84" s="318">
        <f t="shared" si="1179"/>
        <v>51523.18</v>
      </c>
      <c r="M84" s="318">
        <f t="shared" si="1179"/>
        <v>61790.54</v>
      </c>
      <c r="N84" s="318">
        <f t="shared" si="1179"/>
        <v>63749.54</v>
      </c>
      <c r="O84" s="318">
        <f t="shared" si="1179"/>
        <v>63749.54</v>
      </c>
      <c r="P84" s="318">
        <f t="shared" si="1179"/>
        <v>69473.11</v>
      </c>
      <c r="Q84" s="2">
        <f t="shared" si="1056"/>
        <v>533337.98</v>
      </c>
      <c r="R84" s="318">
        <f t="shared" si="1057"/>
        <v>74201.75</v>
      </c>
      <c r="S84" s="318">
        <f t="shared" ref="S84:AC84" si="1180">ROUND(R35*$C84/12,2)</f>
        <v>74201.75</v>
      </c>
      <c r="T84" s="318">
        <f t="shared" si="1180"/>
        <v>80229.929999999993</v>
      </c>
      <c r="U84" s="318">
        <f t="shared" si="1180"/>
        <v>80229.929999999993</v>
      </c>
      <c r="V84" s="318">
        <f t="shared" si="1180"/>
        <v>85155.81</v>
      </c>
      <c r="W84" s="318">
        <f t="shared" si="1180"/>
        <v>88490.97</v>
      </c>
      <c r="X84" s="318">
        <f t="shared" si="1180"/>
        <v>92088.85</v>
      </c>
      <c r="Y84" s="318">
        <f t="shared" si="1180"/>
        <v>95053.43</v>
      </c>
      <c r="Z84" s="318">
        <f t="shared" si="1180"/>
        <v>95053.43</v>
      </c>
      <c r="AA84" s="318">
        <f t="shared" si="1180"/>
        <v>103990.54</v>
      </c>
      <c r="AB84" s="318">
        <f t="shared" si="1180"/>
        <v>108133.17</v>
      </c>
      <c r="AC84" s="318">
        <f t="shared" si="1180"/>
        <v>108133.17</v>
      </c>
      <c r="AD84" s="2">
        <f t="shared" si="1059"/>
        <v>1084962.73</v>
      </c>
      <c r="AE84" s="318">
        <f t="shared" si="1060"/>
        <v>111197.35</v>
      </c>
      <c r="AF84" s="318">
        <f t="shared" ref="AF84:AP84" si="1181">ROUND(AE35*$C84/12,2)</f>
        <v>113226.55</v>
      </c>
      <c r="AG84" s="318">
        <f t="shared" si="1181"/>
        <v>115255.75</v>
      </c>
      <c r="AH84" s="318">
        <f t="shared" si="1181"/>
        <v>117284.94</v>
      </c>
      <c r="AI84" s="318">
        <f t="shared" si="1181"/>
        <v>119314.14</v>
      </c>
      <c r="AJ84" s="318">
        <f t="shared" si="1181"/>
        <v>121343.34</v>
      </c>
      <c r="AK84" s="318">
        <f t="shared" si="1181"/>
        <v>123372.54</v>
      </c>
      <c r="AL84" s="318">
        <f t="shared" si="1181"/>
        <v>125401.73</v>
      </c>
      <c r="AM84" s="318">
        <f t="shared" si="1181"/>
        <v>127430.93</v>
      </c>
      <c r="AN84" s="318">
        <f t="shared" si="1181"/>
        <v>130841.49</v>
      </c>
      <c r="AO84" s="318">
        <f t="shared" si="1181"/>
        <v>134252.06</v>
      </c>
      <c r="AP84" s="318">
        <f t="shared" si="1181"/>
        <v>137662.62</v>
      </c>
      <c r="AQ84" s="2">
        <f t="shared" si="1062"/>
        <v>1476583.44</v>
      </c>
      <c r="AR84" s="318">
        <f t="shared" si="1063"/>
        <v>141073.18</v>
      </c>
      <c r="AS84" s="318">
        <f t="shared" ref="AS84:BC84" si="1182">ROUND(AR35*$C84/12,2)</f>
        <v>144483.75</v>
      </c>
      <c r="AT84" s="318">
        <f t="shared" si="1182"/>
        <v>147894.31</v>
      </c>
      <c r="AU84" s="318">
        <f t="shared" si="1182"/>
        <v>151304.87</v>
      </c>
      <c r="AV84" s="318">
        <f t="shared" si="1182"/>
        <v>154715.44</v>
      </c>
      <c r="AW84" s="318">
        <f t="shared" si="1182"/>
        <v>158126</v>
      </c>
      <c r="AX84" s="318">
        <f t="shared" si="1182"/>
        <v>161536.56</v>
      </c>
      <c r="AY84" s="318">
        <f t="shared" si="1182"/>
        <v>164947.13</v>
      </c>
      <c r="AZ84" s="318">
        <f t="shared" si="1182"/>
        <v>168357.69</v>
      </c>
      <c r="BA84" s="318">
        <f t="shared" si="1182"/>
        <v>171841.52</v>
      </c>
      <c r="BB84" s="318">
        <f t="shared" si="1182"/>
        <v>175325.35</v>
      </c>
      <c r="BC84" s="318">
        <f t="shared" si="1182"/>
        <v>178809.18</v>
      </c>
      <c r="BD84" s="2">
        <f t="shared" si="1065"/>
        <v>1918414.9800000002</v>
      </c>
      <c r="BE84" s="318">
        <f t="shared" si="1066"/>
        <v>182293.01</v>
      </c>
      <c r="BF84" s="318">
        <f t="shared" ref="BF84:BP84" si="1183">ROUND(BE35*$C84/12,2)</f>
        <v>185776.84</v>
      </c>
      <c r="BG84" s="318">
        <f t="shared" si="1183"/>
        <v>189260.67</v>
      </c>
      <c r="BH84" s="318">
        <f t="shared" si="1183"/>
        <v>192744.5</v>
      </c>
      <c r="BI84" s="318">
        <f t="shared" si="1183"/>
        <v>196228.33</v>
      </c>
      <c r="BJ84" s="318">
        <f t="shared" si="1183"/>
        <v>199712.16</v>
      </c>
      <c r="BK84" s="318">
        <f t="shared" si="1183"/>
        <v>203195.99</v>
      </c>
      <c r="BL84" s="318">
        <f t="shared" si="1183"/>
        <v>206679.82</v>
      </c>
      <c r="BM84" s="318">
        <f t="shared" si="1183"/>
        <v>210163.65</v>
      </c>
      <c r="BN84" s="318">
        <f t="shared" si="1183"/>
        <v>213710.34</v>
      </c>
      <c r="BO84" s="318">
        <f t="shared" si="1183"/>
        <v>217257.03</v>
      </c>
      <c r="BP84" s="318">
        <f t="shared" si="1183"/>
        <v>220803.72</v>
      </c>
      <c r="BQ84" s="2">
        <f t="shared" si="1068"/>
        <v>2417826.06</v>
      </c>
      <c r="BR84" s="318">
        <f t="shared" si="1069"/>
        <v>224350.41</v>
      </c>
      <c r="BS84" s="318">
        <f t="shared" ref="BS84:CC84" si="1184">ROUND(BR35*$C84/12,2)</f>
        <v>227897.1</v>
      </c>
      <c r="BT84" s="318">
        <f t="shared" si="1184"/>
        <v>231443.79</v>
      </c>
      <c r="BU84" s="318">
        <f t="shared" si="1184"/>
        <v>234990.48</v>
      </c>
      <c r="BV84" s="318">
        <f t="shared" si="1184"/>
        <v>238537.17</v>
      </c>
      <c r="BW84" s="318">
        <f t="shared" si="1184"/>
        <v>242083.86</v>
      </c>
      <c r="BX84" s="318">
        <f t="shared" si="1184"/>
        <v>245630.55</v>
      </c>
      <c r="BY84" s="318">
        <f t="shared" si="1184"/>
        <v>249177.24</v>
      </c>
      <c r="BZ84" s="318">
        <f t="shared" si="1184"/>
        <v>252723.93</v>
      </c>
      <c r="CA84" s="318">
        <f t="shared" si="1184"/>
        <v>256008.05</v>
      </c>
      <c r="CB84" s="318">
        <f t="shared" si="1184"/>
        <v>259292.17</v>
      </c>
      <c r="CC84" s="318">
        <f t="shared" si="1184"/>
        <v>262576.28999999998</v>
      </c>
      <c r="CD84" s="2">
        <f t="shared" si="1071"/>
        <v>2924711.04</v>
      </c>
      <c r="CE84" s="318">
        <f t="shared" si="1072"/>
        <v>265860.40999999997</v>
      </c>
      <c r="CF84" s="318">
        <f t="shared" ref="CF84:CP84" si="1185">ROUND(CE35*$C84/12,2)</f>
        <v>269144.53000000003</v>
      </c>
      <c r="CG84" s="318">
        <f t="shared" si="1185"/>
        <v>272428.65000000002</v>
      </c>
      <c r="CH84" s="318">
        <f t="shared" si="1185"/>
        <v>275712.77</v>
      </c>
      <c r="CI84" s="318">
        <f t="shared" si="1185"/>
        <v>278996.89</v>
      </c>
      <c r="CJ84" s="318">
        <f t="shared" si="1185"/>
        <v>282281.01</v>
      </c>
      <c r="CK84" s="318">
        <f t="shared" si="1185"/>
        <v>285565.13</v>
      </c>
      <c r="CL84" s="318">
        <f t="shared" si="1185"/>
        <v>288849.25</v>
      </c>
      <c r="CM84" s="318">
        <f t="shared" si="1185"/>
        <v>292133.37</v>
      </c>
      <c r="CN84" s="318">
        <f t="shared" si="1185"/>
        <v>295506.51</v>
      </c>
      <c r="CO84" s="318">
        <f t="shared" si="1185"/>
        <v>298879.64</v>
      </c>
      <c r="CP84" s="318">
        <f t="shared" si="1185"/>
        <v>302252.78000000003</v>
      </c>
      <c r="CQ84" s="2">
        <f t="shared" si="1074"/>
        <v>3407610.9400000004</v>
      </c>
      <c r="CR84" s="318">
        <f t="shared" si="1075"/>
        <v>305625.92</v>
      </c>
      <c r="CS84" s="318">
        <f t="shared" ref="CS84:DC84" si="1186">ROUND(CR35*$C84/12,2)</f>
        <v>308999.05</v>
      </c>
      <c r="CT84" s="318">
        <f t="shared" si="1186"/>
        <v>312372.19</v>
      </c>
      <c r="CU84" s="318">
        <f t="shared" si="1186"/>
        <v>315745.33</v>
      </c>
      <c r="CV84" s="318">
        <f t="shared" si="1186"/>
        <v>319118.46000000002</v>
      </c>
      <c r="CW84" s="318">
        <f t="shared" si="1186"/>
        <v>322491.59999999998</v>
      </c>
      <c r="CX84" s="318">
        <f t="shared" si="1186"/>
        <v>325864.74</v>
      </c>
      <c r="CY84" s="318">
        <f t="shared" si="1186"/>
        <v>329237.87</v>
      </c>
      <c r="CZ84" s="318">
        <f t="shared" si="1186"/>
        <v>332611.01</v>
      </c>
      <c r="DA84" s="318">
        <f t="shared" si="1186"/>
        <v>335963.71</v>
      </c>
      <c r="DB84" s="318">
        <f t="shared" si="1186"/>
        <v>339316.4</v>
      </c>
      <c r="DC84" s="318">
        <f t="shared" si="1186"/>
        <v>342669.1</v>
      </c>
      <c r="DD84" s="2">
        <f t="shared" si="1077"/>
        <v>3890015.38</v>
      </c>
      <c r="DE84" s="318">
        <f t="shared" si="1078"/>
        <v>346021.8</v>
      </c>
      <c r="DF84" s="318">
        <f t="shared" ref="DF84:DP84" si="1187">ROUND(DE35*$C84/12,2)</f>
        <v>349374.49</v>
      </c>
      <c r="DG84" s="318">
        <f t="shared" si="1187"/>
        <v>352727.19</v>
      </c>
      <c r="DH84" s="318">
        <f t="shared" si="1187"/>
        <v>356079.89</v>
      </c>
      <c r="DI84" s="318">
        <f t="shared" si="1187"/>
        <v>359432.58</v>
      </c>
      <c r="DJ84" s="318">
        <f t="shared" si="1187"/>
        <v>362785.28000000003</v>
      </c>
      <c r="DK84" s="318">
        <f t="shared" si="1187"/>
        <v>366137.98</v>
      </c>
      <c r="DL84" s="318">
        <f t="shared" si="1187"/>
        <v>369490.67</v>
      </c>
      <c r="DM84" s="318">
        <f t="shared" si="1187"/>
        <v>372843.37</v>
      </c>
      <c r="DN84" s="318">
        <f t="shared" si="1187"/>
        <v>372843.37</v>
      </c>
      <c r="DO84" s="318">
        <f t="shared" si="1187"/>
        <v>372843.37</v>
      </c>
      <c r="DP84" s="318">
        <f t="shared" si="1187"/>
        <v>372843.37</v>
      </c>
      <c r="DQ84" s="2">
        <f t="shared" si="1080"/>
        <v>4353423.3600000003</v>
      </c>
      <c r="DR84" s="318">
        <f t="shared" si="1081"/>
        <v>372843.37</v>
      </c>
      <c r="DS84" s="318">
        <f t="shared" ref="DS84:EC84" si="1188">ROUND(DR35*$C84/12,2)</f>
        <v>372843.37</v>
      </c>
      <c r="DT84" s="318">
        <f t="shared" si="1188"/>
        <v>372843.37</v>
      </c>
      <c r="DU84" s="318">
        <f t="shared" si="1188"/>
        <v>372843.37</v>
      </c>
      <c r="DV84" s="318">
        <f t="shared" si="1188"/>
        <v>372843.37</v>
      </c>
      <c r="DW84" s="318">
        <f t="shared" si="1188"/>
        <v>372843.37</v>
      </c>
      <c r="DX84" s="318">
        <f t="shared" si="1188"/>
        <v>372843.37</v>
      </c>
      <c r="DY84" s="318">
        <f t="shared" si="1188"/>
        <v>372843.37</v>
      </c>
      <c r="DZ84" s="318">
        <f t="shared" si="1188"/>
        <v>372843.37</v>
      </c>
      <c r="EA84" s="318">
        <f t="shared" si="1188"/>
        <v>372843.37</v>
      </c>
      <c r="EB84" s="318">
        <f t="shared" si="1188"/>
        <v>372843.37</v>
      </c>
      <c r="EC84" s="318">
        <f t="shared" si="1188"/>
        <v>372843.37</v>
      </c>
      <c r="ED84" s="2">
        <f t="shared" si="1083"/>
        <v>4474120.4400000004</v>
      </c>
      <c r="EE84" s="2">
        <f t="shared" si="1084"/>
        <v>26481006.350000001</v>
      </c>
    </row>
    <row r="85" spans="1:135" x14ac:dyDescent="0.2">
      <c r="A85" s="126" t="s">
        <v>505</v>
      </c>
      <c r="B85" s="310">
        <f t="shared" si="1054"/>
        <v>356</v>
      </c>
      <c r="C85" s="317">
        <v>2.9000000000000001E-2</v>
      </c>
      <c r="E85" s="318">
        <f t="shared" ref="E85:P85" si="1189">ROUND(D36*$C85/12,2)</f>
        <v>3034.32</v>
      </c>
      <c r="F85" s="318">
        <f t="shared" si="1189"/>
        <v>3034.32</v>
      </c>
      <c r="G85" s="318">
        <f t="shared" si="1189"/>
        <v>4831.34</v>
      </c>
      <c r="H85" s="318">
        <f t="shared" si="1189"/>
        <v>4831.34</v>
      </c>
      <c r="I85" s="318">
        <f t="shared" si="1189"/>
        <v>4831.34</v>
      </c>
      <c r="J85" s="318">
        <f t="shared" si="1189"/>
        <v>4831.34</v>
      </c>
      <c r="K85" s="318">
        <f t="shared" si="1189"/>
        <v>4831.34</v>
      </c>
      <c r="L85" s="318">
        <f t="shared" si="1189"/>
        <v>4831.34</v>
      </c>
      <c r="M85" s="318">
        <f t="shared" si="1189"/>
        <v>4831.34</v>
      </c>
      <c r="N85" s="318">
        <f t="shared" si="1189"/>
        <v>4831.34</v>
      </c>
      <c r="O85" s="318">
        <f t="shared" si="1189"/>
        <v>4831.34</v>
      </c>
      <c r="P85" s="318">
        <f t="shared" si="1189"/>
        <v>4831.34</v>
      </c>
      <c r="Q85" s="2">
        <f t="shared" si="1056"/>
        <v>54382.039999999994</v>
      </c>
      <c r="R85" s="318">
        <f t="shared" si="1057"/>
        <v>4831.34</v>
      </c>
      <c r="S85" s="318">
        <f t="shared" ref="S85:AC85" si="1190">ROUND(R36*$C85/12,2)</f>
        <v>4831.34</v>
      </c>
      <c r="T85" s="318">
        <f t="shared" si="1190"/>
        <v>4831.34</v>
      </c>
      <c r="U85" s="318">
        <f t="shared" si="1190"/>
        <v>4831.34</v>
      </c>
      <c r="V85" s="318">
        <f t="shared" si="1190"/>
        <v>4831.34</v>
      </c>
      <c r="W85" s="318">
        <f t="shared" si="1190"/>
        <v>4831.34</v>
      </c>
      <c r="X85" s="318">
        <f t="shared" si="1190"/>
        <v>4831.34</v>
      </c>
      <c r="Y85" s="318">
        <f t="shared" si="1190"/>
        <v>4831.34</v>
      </c>
      <c r="Z85" s="318">
        <f t="shared" si="1190"/>
        <v>4831.34</v>
      </c>
      <c r="AA85" s="318">
        <f t="shared" si="1190"/>
        <v>4831.34</v>
      </c>
      <c r="AB85" s="318">
        <f t="shared" si="1190"/>
        <v>4831.34</v>
      </c>
      <c r="AC85" s="318">
        <f t="shared" si="1190"/>
        <v>4831.34</v>
      </c>
      <c r="AD85" s="2">
        <f t="shared" si="1059"/>
        <v>57976.079999999987</v>
      </c>
      <c r="AE85" s="318">
        <f t="shared" si="1060"/>
        <v>4831.34</v>
      </c>
      <c r="AF85" s="318">
        <f t="shared" ref="AF85:AP85" si="1191">ROUND(AE36*$C85/12,2)</f>
        <v>4831.34</v>
      </c>
      <c r="AG85" s="318">
        <f t="shared" si="1191"/>
        <v>4831.34</v>
      </c>
      <c r="AH85" s="318">
        <f t="shared" si="1191"/>
        <v>4831.34</v>
      </c>
      <c r="AI85" s="318">
        <f t="shared" si="1191"/>
        <v>4831.34</v>
      </c>
      <c r="AJ85" s="318">
        <f t="shared" si="1191"/>
        <v>4831.34</v>
      </c>
      <c r="AK85" s="318">
        <f t="shared" si="1191"/>
        <v>4831.34</v>
      </c>
      <c r="AL85" s="318">
        <f t="shared" si="1191"/>
        <v>4831.34</v>
      </c>
      <c r="AM85" s="318">
        <f t="shared" si="1191"/>
        <v>4831.34</v>
      </c>
      <c r="AN85" s="318">
        <f t="shared" si="1191"/>
        <v>4831.34</v>
      </c>
      <c r="AO85" s="318">
        <f t="shared" si="1191"/>
        <v>4831.34</v>
      </c>
      <c r="AP85" s="318">
        <f t="shared" si="1191"/>
        <v>4831.34</v>
      </c>
      <c r="AQ85" s="2">
        <f t="shared" si="1062"/>
        <v>57976.079999999987</v>
      </c>
      <c r="AR85" s="318">
        <f t="shared" si="1063"/>
        <v>4831.34</v>
      </c>
      <c r="AS85" s="318">
        <f t="shared" ref="AS85:BC85" si="1192">ROUND(AR36*$C85/12,2)</f>
        <v>4831.34</v>
      </c>
      <c r="AT85" s="318">
        <f t="shared" si="1192"/>
        <v>4831.34</v>
      </c>
      <c r="AU85" s="318">
        <f t="shared" si="1192"/>
        <v>4831.34</v>
      </c>
      <c r="AV85" s="318">
        <f t="shared" si="1192"/>
        <v>4831.34</v>
      </c>
      <c r="AW85" s="318">
        <f t="shared" si="1192"/>
        <v>4831.34</v>
      </c>
      <c r="AX85" s="318">
        <f t="shared" si="1192"/>
        <v>4831.34</v>
      </c>
      <c r="AY85" s="318">
        <f t="shared" si="1192"/>
        <v>4831.34</v>
      </c>
      <c r="AZ85" s="318">
        <f t="shared" si="1192"/>
        <v>4831.34</v>
      </c>
      <c r="BA85" s="318">
        <f t="shared" si="1192"/>
        <v>4831.34</v>
      </c>
      <c r="BB85" s="318">
        <f t="shared" si="1192"/>
        <v>4831.34</v>
      </c>
      <c r="BC85" s="318">
        <f t="shared" si="1192"/>
        <v>4831.34</v>
      </c>
      <c r="BD85" s="2">
        <f t="shared" si="1065"/>
        <v>57976.079999999987</v>
      </c>
      <c r="BE85" s="318">
        <f t="shared" si="1066"/>
        <v>4831.34</v>
      </c>
      <c r="BF85" s="318">
        <f t="shared" ref="BF85:BP85" si="1193">ROUND(BE36*$C85/12,2)</f>
        <v>4831.34</v>
      </c>
      <c r="BG85" s="318">
        <f t="shared" si="1193"/>
        <v>4831.34</v>
      </c>
      <c r="BH85" s="318">
        <f t="shared" si="1193"/>
        <v>4831.34</v>
      </c>
      <c r="BI85" s="318">
        <f t="shared" si="1193"/>
        <v>4831.34</v>
      </c>
      <c r="BJ85" s="318">
        <f t="shared" si="1193"/>
        <v>4831.34</v>
      </c>
      <c r="BK85" s="318">
        <f t="shared" si="1193"/>
        <v>4831.34</v>
      </c>
      <c r="BL85" s="318">
        <f t="shared" si="1193"/>
        <v>4831.34</v>
      </c>
      <c r="BM85" s="318">
        <f t="shared" si="1193"/>
        <v>4831.34</v>
      </c>
      <c r="BN85" s="318">
        <f t="shared" si="1193"/>
        <v>4831.34</v>
      </c>
      <c r="BO85" s="318">
        <f t="shared" si="1193"/>
        <v>4831.34</v>
      </c>
      <c r="BP85" s="318">
        <f t="shared" si="1193"/>
        <v>4831.34</v>
      </c>
      <c r="BQ85" s="2">
        <f t="shared" si="1068"/>
        <v>57976.079999999987</v>
      </c>
      <c r="BR85" s="318">
        <f t="shared" si="1069"/>
        <v>4831.34</v>
      </c>
      <c r="BS85" s="318">
        <f t="shared" ref="BS85:CC85" si="1194">ROUND(BR36*$C85/12,2)</f>
        <v>4831.34</v>
      </c>
      <c r="BT85" s="318">
        <f t="shared" si="1194"/>
        <v>4831.34</v>
      </c>
      <c r="BU85" s="318">
        <f t="shared" si="1194"/>
        <v>4831.34</v>
      </c>
      <c r="BV85" s="318">
        <f t="shared" si="1194"/>
        <v>4831.34</v>
      </c>
      <c r="BW85" s="318">
        <f t="shared" si="1194"/>
        <v>4831.34</v>
      </c>
      <c r="BX85" s="318">
        <f t="shared" si="1194"/>
        <v>4831.34</v>
      </c>
      <c r="BY85" s="318">
        <f t="shared" si="1194"/>
        <v>4831.34</v>
      </c>
      <c r="BZ85" s="318">
        <f t="shared" si="1194"/>
        <v>4831.34</v>
      </c>
      <c r="CA85" s="318">
        <f t="shared" si="1194"/>
        <v>4831.34</v>
      </c>
      <c r="CB85" s="318">
        <f t="shared" si="1194"/>
        <v>4831.34</v>
      </c>
      <c r="CC85" s="318">
        <f t="shared" si="1194"/>
        <v>4831.34</v>
      </c>
      <c r="CD85" s="2">
        <f t="shared" si="1071"/>
        <v>57976.079999999987</v>
      </c>
      <c r="CE85" s="318">
        <f t="shared" si="1072"/>
        <v>4831.34</v>
      </c>
      <c r="CF85" s="318">
        <f t="shared" ref="CF85:CP85" si="1195">ROUND(CE36*$C85/12,2)</f>
        <v>4831.34</v>
      </c>
      <c r="CG85" s="318">
        <f t="shared" si="1195"/>
        <v>4831.34</v>
      </c>
      <c r="CH85" s="318">
        <f t="shared" si="1195"/>
        <v>4831.34</v>
      </c>
      <c r="CI85" s="318">
        <f t="shared" si="1195"/>
        <v>4831.34</v>
      </c>
      <c r="CJ85" s="318">
        <f t="shared" si="1195"/>
        <v>4831.34</v>
      </c>
      <c r="CK85" s="318">
        <f t="shared" si="1195"/>
        <v>4831.34</v>
      </c>
      <c r="CL85" s="318">
        <f t="shared" si="1195"/>
        <v>4831.34</v>
      </c>
      <c r="CM85" s="318">
        <f t="shared" si="1195"/>
        <v>4831.34</v>
      </c>
      <c r="CN85" s="318">
        <f t="shared" si="1195"/>
        <v>4831.34</v>
      </c>
      <c r="CO85" s="318">
        <f t="shared" si="1195"/>
        <v>4831.34</v>
      </c>
      <c r="CP85" s="318">
        <f t="shared" si="1195"/>
        <v>4831.34</v>
      </c>
      <c r="CQ85" s="2">
        <f t="shared" si="1074"/>
        <v>57976.079999999987</v>
      </c>
      <c r="CR85" s="318">
        <f t="shared" si="1075"/>
        <v>4831.34</v>
      </c>
      <c r="CS85" s="318">
        <f t="shared" ref="CS85:DC85" si="1196">ROUND(CR36*$C85/12,2)</f>
        <v>4831.34</v>
      </c>
      <c r="CT85" s="318">
        <f t="shared" si="1196"/>
        <v>4831.34</v>
      </c>
      <c r="CU85" s="318">
        <f t="shared" si="1196"/>
        <v>4831.34</v>
      </c>
      <c r="CV85" s="318">
        <f t="shared" si="1196"/>
        <v>4831.34</v>
      </c>
      <c r="CW85" s="318">
        <f t="shared" si="1196"/>
        <v>4831.34</v>
      </c>
      <c r="CX85" s="318">
        <f t="shared" si="1196"/>
        <v>4831.34</v>
      </c>
      <c r="CY85" s="318">
        <f t="shared" si="1196"/>
        <v>4831.34</v>
      </c>
      <c r="CZ85" s="318">
        <f t="shared" si="1196"/>
        <v>4831.34</v>
      </c>
      <c r="DA85" s="318">
        <f t="shared" si="1196"/>
        <v>4831.34</v>
      </c>
      <c r="DB85" s="318">
        <f t="shared" si="1196"/>
        <v>4831.34</v>
      </c>
      <c r="DC85" s="318">
        <f t="shared" si="1196"/>
        <v>4831.34</v>
      </c>
      <c r="DD85" s="2">
        <f t="shared" si="1077"/>
        <v>57976.079999999987</v>
      </c>
      <c r="DE85" s="318">
        <f t="shared" si="1078"/>
        <v>4831.34</v>
      </c>
      <c r="DF85" s="318">
        <f t="shared" ref="DF85:DP85" si="1197">ROUND(DE36*$C85/12,2)</f>
        <v>4831.34</v>
      </c>
      <c r="DG85" s="318">
        <f t="shared" si="1197"/>
        <v>4831.34</v>
      </c>
      <c r="DH85" s="318">
        <f t="shared" si="1197"/>
        <v>4831.34</v>
      </c>
      <c r="DI85" s="318">
        <f t="shared" si="1197"/>
        <v>4831.34</v>
      </c>
      <c r="DJ85" s="318">
        <f t="shared" si="1197"/>
        <v>4831.34</v>
      </c>
      <c r="DK85" s="318">
        <f t="shared" si="1197"/>
        <v>4831.34</v>
      </c>
      <c r="DL85" s="318">
        <f t="shared" si="1197"/>
        <v>4831.34</v>
      </c>
      <c r="DM85" s="318">
        <f t="shared" si="1197"/>
        <v>4831.34</v>
      </c>
      <c r="DN85" s="318">
        <f t="shared" si="1197"/>
        <v>4831.34</v>
      </c>
      <c r="DO85" s="318">
        <f t="shared" si="1197"/>
        <v>4831.34</v>
      </c>
      <c r="DP85" s="318">
        <f t="shared" si="1197"/>
        <v>4831.34</v>
      </c>
      <c r="DQ85" s="2">
        <f t="shared" si="1080"/>
        <v>57976.079999999987</v>
      </c>
      <c r="DR85" s="318">
        <f t="shared" si="1081"/>
        <v>4831.34</v>
      </c>
      <c r="DS85" s="318">
        <f t="shared" ref="DS85:EC85" si="1198">ROUND(DR36*$C85/12,2)</f>
        <v>4831.34</v>
      </c>
      <c r="DT85" s="318">
        <f t="shared" si="1198"/>
        <v>4831.34</v>
      </c>
      <c r="DU85" s="318">
        <f t="shared" si="1198"/>
        <v>4831.34</v>
      </c>
      <c r="DV85" s="318">
        <f t="shared" si="1198"/>
        <v>4831.34</v>
      </c>
      <c r="DW85" s="318">
        <f t="shared" si="1198"/>
        <v>4831.34</v>
      </c>
      <c r="DX85" s="318">
        <f t="shared" si="1198"/>
        <v>4831.34</v>
      </c>
      <c r="DY85" s="318">
        <f t="shared" si="1198"/>
        <v>4831.34</v>
      </c>
      <c r="DZ85" s="318">
        <f t="shared" si="1198"/>
        <v>4831.34</v>
      </c>
      <c r="EA85" s="318">
        <f t="shared" si="1198"/>
        <v>4831.34</v>
      </c>
      <c r="EB85" s="318">
        <f t="shared" si="1198"/>
        <v>4831.34</v>
      </c>
      <c r="EC85" s="318">
        <f t="shared" si="1198"/>
        <v>4831.34</v>
      </c>
      <c r="ED85" s="2">
        <f t="shared" si="1083"/>
        <v>57976.079999999987</v>
      </c>
      <c r="EE85" s="2">
        <f t="shared" ref="EE85:EE86" si="1199">ED85+DQ85+DD85+CQ85+CD85+BQ85+BD85+AQ85+AD85+Q85</f>
        <v>576166.75999999978</v>
      </c>
    </row>
    <row r="86" spans="1:135" x14ac:dyDescent="0.2">
      <c r="A86" s="126" t="s">
        <v>505</v>
      </c>
      <c r="B86" s="310">
        <f t="shared" si="1054"/>
        <v>364</v>
      </c>
      <c r="C86" s="317">
        <v>3.6999999999999998E-2</v>
      </c>
      <c r="E86" s="318">
        <f t="shared" ref="E86:P86" si="1200">ROUND(D37*$C86/12,2)</f>
        <v>526.46</v>
      </c>
      <c r="F86" s="318">
        <f t="shared" si="1200"/>
        <v>526.46</v>
      </c>
      <c r="G86" s="318">
        <f t="shared" si="1200"/>
        <v>526.46</v>
      </c>
      <c r="H86" s="318">
        <f t="shared" si="1200"/>
        <v>526.46</v>
      </c>
      <c r="I86" s="318">
        <f t="shared" si="1200"/>
        <v>526.46</v>
      </c>
      <c r="J86" s="318">
        <f t="shared" si="1200"/>
        <v>526.46</v>
      </c>
      <c r="K86" s="318">
        <f t="shared" si="1200"/>
        <v>526.46</v>
      </c>
      <c r="L86" s="318">
        <f t="shared" si="1200"/>
        <v>526.46</v>
      </c>
      <c r="M86" s="318">
        <f t="shared" si="1200"/>
        <v>526.46</v>
      </c>
      <c r="N86" s="318">
        <f t="shared" si="1200"/>
        <v>526.46</v>
      </c>
      <c r="O86" s="318">
        <f t="shared" si="1200"/>
        <v>526.46</v>
      </c>
      <c r="P86" s="318">
        <f t="shared" si="1200"/>
        <v>526.46</v>
      </c>
      <c r="Q86" s="2">
        <f t="shared" si="1056"/>
        <v>6317.52</v>
      </c>
      <c r="R86" s="318">
        <f t="shared" si="1057"/>
        <v>526.46</v>
      </c>
      <c r="S86" s="318">
        <f t="shared" ref="S86:AC86" si="1201">ROUND(R37*$C86/12,2)</f>
        <v>526.46</v>
      </c>
      <c r="T86" s="318">
        <f t="shared" si="1201"/>
        <v>526.46</v>
      </c>
      <c r="U86" s="318">
        <f t="shared" si="1201"/>
        <v>526.46</v>
      </c>
      <c r="V86" s="318">
        <f t="shared" si="1201"/>
        <v>526.46</v>
      </c>
      <c r="W86" s="318">
        <f t="shared" si="1201"/>
        <v>526.46</v>
      </c>
      <c r="X86" s="318">
        <f t="shared" si="1201"/>
        <v>526.46</v>
      </c>
      <c r="Y86" s="318">
        <f t="shared" si="1201"/>
        <v>526.46</v>
      </c>
      <c r="Z86" s="318">
        <f t="shared" si="1201"/>
        <v>526.46</v>
      </c>
      <c r="AA86" s="318">
        <f t="shared" si="1201"/>
        <v>526.46</v>
      </c>
      <c r="AB86" s="318">
        <f t="shared" si="1201"/>
        <v>526.46</v>
      </c>
      <c r="AC86" s="318">
        <f t="shared" si="1201"/>
        <v>526.46</v>
      </c>
      <c r="AD86" s="2">
        <f t="shared" si="1059"/>
        <v>6317.52</v>
      </c>
      <c r="AE86" s="318">
        <f t="shared" si="1060"/>
        <v>526.46</v>
      </c>
      <c r="AF86" s="318">
        <f t="shared" ref="AF86:AP86" si="1202">ROUND(AE37*$C86/12,2)</f>
        <v>526.46</v>
      </c>
      <c r="AG86" s="318">
        <f t="shared" si="1202"/>
        <v>526.46</v>
      </c>
      <c r="AH86" s="318">
        <f t="shared" si="1202"/>
        <v>526.46</v>
      </c>
      <c r="AI86" s="318">
        <f t="shared" si="1202"/>
        <v>526.46</v>
      </c>
      <c r="AJ86" s="318">
        <f t="shared" si="1202"/>
        <v>526.46</v>
      </c>
      <c r="AK86" s="318">
        <f t="shared" si="1202"/>
        <v>526.46</v>
      </c>
      <c r="AL86" s="318">
        <f t="shared" si="1202"/>
        <v>526.46</v>
      </c>
      <c r="AM86" s="318">
        <f t="shared" si="1202"/>
        <v>526.46</v>
      </c>
      <c r="AN86" s="318">
        <f t="shared" si="1202"/>
        <v>526.46</v>
      </c>
      <c r="AO86" s="318">
        <f t="shared" si="1202"/>
        <v>526.46</v>
      </c>
      <c r="AP86" s="318">
        <f t="shared" si="1202"/>
        <v>526.46</v>
      </c>
      <c r="AQ86" s="2">
        <f t="shared" si="1062"/>
        <v>6317.52</v>
      </c>
      <c r="AR86" s="318">
        <f t="shared" si="1063"/>
        <v>526.46</v>
      </c>
      <c r="AS86" s="318">
        <f t="shared" ref="AS86:BC86" si="1203">ROUND(AR37*$C86/12,2)</f>
        <v>526.46</v>
      </c>
      <c r="AT86" s="318">
        <f t="shared" si="1203"/>
        <v>526.46</v>
      </c>
      <c r="AU86" s="318">
        <f t="shared" si="1203"/>
        <v>526.46</v>
      </c>
      <c r="AV86" s="318">
        <f t="shared" si="1203"/>
        <v>526.46</v>
      </c>
      <c r="AW86" s="318">
        <f t="shared" si="1203"/>
        <v>526.46</v>
      </c>
      <c r="AX86" s="318">
        <f t="shared" si="1203"/>
        <v>526.46</v>
      </c>
      <c r="AY86" s="318">
        <f t="shared" si="1203"/>
        <v>526.46</v>
      </c>
      <c r="AZ86" s="318">
        <f t="shared" si="1203"/>
        <v>526.46</v>
      </c>
      <c r="BA86" s="318">
        <f t="shared" si="1203"/>
        <v>526.46</v>
      </c>
      <c r="BB86" s="318">
        <f t="shared" si="1203"/>
        <v>526.46</v>
      </c>
      <c r="BC86" s="318">
        <f t="shared" si="1203"/>
        <v>526.46</v>
      </c>
      <c r="BD86" s="2">
        <f t="shared" si="1065"/>
        <v>6317.52</v>
      </c>
      <c r="BE86" s="318">
        <f t="shared" si="1066"/>
        <v>526.46</v>
      </c>
      <c r="BF86" s="318">
        <f t="shared" ref="BF86:BP86" si="1204">ROUND(BE37*$C86/12,2)</f>
        <v>526.46</v>
      </c>
      <c r="BG86" s="318">
        <f t="shared" si="1204"/>
        <v>526.46</v>
      </c>
      <c r="BH86" s="318">
        <f t="shared" si="1204"/>
        <v>526.46</v>
      </c>
      <c r="BI86" s="318">
        <f t="shared" si="1204"/>
        <v>526.46</v>
      </c>
      <c r="BJ86" s="318">
        <f t="shared" si="1204"/>
        <v>526.46</v>
      </c>
      <c r="BK86" s="318">
        <f t="shared" si="1204"/>
        <v>526.46</v>
      </c>
      <c r="BL86" s="318">
        <f t="shared" si="1204"/>
        <v>526.46</v>
      </c>
      <c r="BM86" s="318">
        <f t="shared" si="1204"/>
        <v>526.46</v>
      </c>
      <c r="BN86" s="318">
        <f t="shared" si="1204"/>
        <v>526.46</v>
      </c>
      <c r="BO86" s="318">
        <f t="shared" si="1204"/>
        <v>526.46</v>
      </c>
      <c r="BP86" s="318">
        <f t="shared" si="1204"/>
        <v>526.46</v>
      </c>
      <c r="BQ86" s="2">
        <f t="shared" si="1068"/>
        <v>6317.52</v>
      </c>
      <c r="BR86" s="318">
        <f t="shared" si="1069"/>
        <v>526.46</v>
      </c>
      <c r="BS86" s="318">
        <f t="shared" ref="BS86:CC86" si="1205">ROUND(BR37*$C86/12,2)</f>
        <v>526.46</v>
      </c>
      <c r="BT86" s="318">
        <f t="shared" si="1205"/>
        <v>526.46</v>
      </c>
      <c r="BU86" s="318">
        <f t="shared" si="1205"/>
        <v>526.46</v>
      </c>
      <c r="BV86" s="318">
        <f t="shared" si="1205"/>
        <v>526.46</v>
      </c>
      <c r="BW86" s="318">
        <f t="shared" si="1205"/>
        <v>526.46</v>
      </c>
      <c r="BX86" s="318">
        <f t="shared" si="1205"/>
        <v>526.46</v>
      </c>
      <c r="BY86" s="318">
        <f t="shared" si="1205"/>
        <v>526.46</v>
      </c>
      <c r="BZ86" s="318">
        <f t="shared" si="1205"/>
        <v>526.46</v>
      </c>
      <c r="CA86" s="318">
        <f t="shared" si="1205"/>
        <v>526.46</v>
      </c>
      <c r="CB86" s="318">
        <f t="shared" si="1205"/>
        <v>526.46</v>
      </c>
      <c r="CC86" s="318">
        <f t="shared" si="1205"/>
        <v>526.46</v>
      </c>
      <c r="CD86" s="2">
        <f t="shared" si="1071"/>
        <v>6317.52</v>
      </c>
      <c r="CE86" s="318">
        <f t="shared" si="1072"/>
        <v>526.46</v>
      </c>
      <c r="CF86" s="318">
        <f t="shared" ref="CF86:CP86" si="1206">ROUND(CE37*$C86/12,2)</f>
        <v>526.46</v>
      </c>
      <c r="CG86" s="318">
        <f t="shared" si="1206"/>
        <v>526.46</v>
      </c>
      <c r="CH86" s="318">
        <f t="shared" si="1206"/>
        <v>526.46</v>
      </c>
      <c r="CI86" s="318">
        <f t="shared" si="1206"/>
        <v>526.46</v>
      </c>
      <c r="CJ86" s="318">
        <f t="shared" si="1206"/>
        <v>526.46</v>
      </c>
      <c r="CK86" s="318">
        <f t="shared" si="1206"/>
        <v>526.46</v>
      </c>
      <c r="CL86" s="318">
        <f t="shared" si="1206"/>
        <v>526.46</v>
      </c>
      <c r="CM86" s="318">
        <f t="shared" si="1206"/>
        <v>526.46</v>
      </c>
      <c r="CN86" s="318">
        <f t="shared" si="1206"/>
        <v>526.46</v>
      </c>
      <c r="CO86" s="318">
        <f t="shared" si="1206"/>
        <v>526.46</v>
      </c>
      <c r="CP86" s="318">
        <f t="shared" si="1206"/>
        <v>526.46</v>
      </c>
      <c r="CQ86" s="2">
        <f t="shared" si="1074"/>
        <v>6317.52</v>
      </c>
      <c r="CR86" s="318">
        <f t="shared" si="1075"/>
        <v>526.46</v>
      </c>
      <c r="CS86" s="318">
        <f t="shared" ref="CS86:DC86" si="1207">ROUND(CR37*$C86/12,2)</f>
        <v>526.46</v>
      </c>
      <c r="CT86" s="318">
        <f t="shared" si="1207"/>
        <v>526.46</v>
      </c>
      <c r="CU86" s="318">
        <f t="shared" si="1207"/>
        <v>526.46</v>
      </c>
      <c r="CV86" s="318">
        <f t="shared" si="1207"/>
        <v>526.46</v>
      </c>
      <c r="CW86" s="318">
        <f t="shared" si="1207"/>
        <v>526.46</v>
      </c>
      <c r="CX86" s="318">
        <f t="shared" si="1207"/>
        <v>526.46</v>
      </c>
      <c r="CY86" s="318">
        <f t="shared" si="1207"/>
        <v>526.46</v>
      </c>
      <c r="CZ86" s="318">
        <f t="shared" si="1207"/>
        <v>526.46</v>
      </c>
      <c r="DA86" s="318">
        <f t="shared" si="1207"/>
        <v>526.46</v>
      </c>
      <c r="DB86" s="318">
        <f t="shared" si="1207"/>
        <v>526.46</v>
      </c>
      <c r="DC86" s="318">
        <f t="shared" si="1207"/>
        <v>526.46</v>
      </c>
      <c r="DD86" s="2">
        <f t="shared" si="1077"/>
        <v>6317.52</v>
      </c>
      <c r="DE86" s="318">
        <f t="shared" si="1078"/>
        <v>526.46</v>
      </c>
      <c r="DF86" s="318">
        <f t="shared" ref="DF86:DP86" si="1208">ROUND(DE37*$C86/12,2)</f>
        <v>526.46</v>
      </c>
      <c r="DG86" s="318">
        <f t="shared" si="1208"/>
        <v>526.46</v>
      </c>
      <c r="DH86" s="318">
        <f t="shared" si="1208"/>
        <v>526.46</v>
      </c>
      <c r="DI86" s="318">
        <f t="shared" si="1208"/>
        <v>526.46</v>
      </c>
      <c r="DJ86" s="318">
        <f t="shared" si="1208"/>
        <v>526.46</v>
      </c>
      <c r="DK86" s="318">
        <f t="shared" si="1208"/>
        <v>526.46</v>
      </c>
      <c r="DL86" s="318">
        <f t="shared" si="1208"/>
        <v>526.46</v>
      </c>
      <c r="DM86" s="318">
        <f t="shared" si="1208"/>
        <v>526.46</v>
      </c>
      <c r="DN86" s="318">
        <f t="shared" si="1208"/>
        <v>526.46</v>
      </c>
      <c r="DO86" s="318">
        <f t="shared" si="1208"/>
        <v>526.46</v>
      </c>
      <c r="DP86" s="318">
        <f t="shared" si="1208"/>
        <v>526.46</v>
      </c>
      <c r="DQ86" s="2">
        <f t="shared" si="1080"/>
        <v>6317.52</v>
      </c>
      <c r="DR86" s="318">
        <f t="shared" si="1081"/>
        <v>526.46</v>
      </c>
      <c r="DS86" s="318">
        <f t="shared" ref="DS86:EC86" si="1209">ROUND(DR37*$C86/12,2)</f>
        <v>526.46</v>
      </c>
      <c r="DT86" s="318">
        <f t="shared" si="1209"/>
        <v>526.46</v>
      </c>
      <c r="DU86" s="318">
        <f t="shared" si="1209"/>
        <v>526.46</v>
      </c>
      <c r="DV86" s="318">
        <f t="shared" si="1209"/>
        <v>526.46</v>
      </c>
      <c r="DW86" s="318">
        <f t="shared" si="1209"/>
        <v>526.46</v>
      </c>
      <c r="DX86" s="318">
        <f t="shared" si="1209"/>
        <v>526.46</v>
      </c>
      <c r="DY86" s="318">
        <f t="shared" si="1209"/>
        <v>526.46</v>
      </c>
      <c r="DZ86" s="318">
        <f t="shared" si="1209"/>
        <v>526.46</v>
      </c>
      <c r="EA86" s="318">
        <f t="shared" si="1209"/>
        <v>526.46</v>
      </c>
      <c r="EB86" s="318">
        <f t="shared" si="1209"/>
        <v>526.46</v>
      </c>
      <c r="EC86" s="318">
        <f t="shared" si="1209"/>
        <v>526.46</v>
      </c>
      <c r="ED86" s="2">
        <f t="shared" si="1083"/>
        <v>6317.52</v>
      </c>
      <c r="EE86" s="2">
        <f t="shared" si="1199"/>
        <v>63175.200000000012</v>
      </c>
    </row>
    <row r="87" spans="1:135" x14ac:dyDescent="0.2">
      <c r="A87" s="126" t="s">
        <v>505</v>
      </c>
      <c r="B87" s="310">
        <f t="shared" si="1054"/>
        <v>365</v>
      </c>
      <c r="C87" s="317">
        <v>2.1999999999999999E-2</v>
      </c>
      <c r="E87" s="318">
        <f t="shared" ref="E87:P87" si="1210">ROUND(D38*$C87/12,2)</f>
        <v>49.88</v>
      </c>
      <c r="F87" s="318">
        <f t="shared" si="1210"/>
        <v>49.88</v>
      </c>
      <c r="G87" s="318">
        <f t="shared" si="1210"/>
        <v>49.88</v>
      </c>
      <c r="H87" s="318">
        <f t="shared" si="1210"/>
        <v>49.88</v>
      </c>
      <c r="I87" s="318">
        <f t="shared" si="1210"/>
        <v>49.88</v>
      </c>
      <c r="J87" s="318">
        <f t="shared" si="1210"/>
        <v>49.88</v>
      </c>
      <c r="K87" s="318">
        <f t="shared" si="1210"/>
        <v>49.88</v>
      </c>
      <c r="L87" s="318">
        <f t="shared" si="1210"/>
        <v>49.88</v>
      </c>
      <c r="M87" s="318">
        <f t="shared" si="1210"/>
        <v>49.88</v>
      </c>
      <c r="N87" s="318">
        <f t="shared" si="1210"/>
        <v>49.88</v>
      </c>
      <c r="O87" s="318">
        <f t="shared" si="1210"/>
        <v>49.88</v>
      </c>
      <c r="P87" s="318">
        <f t="shared" si="1210"/>
        <v>49.88</v>
      </c>
      <c r="Q87" s="2">
        <f t="shared" si="1056"/>
        <v>598.56000000000006</v>
      </c>
      <c r="R87" s="318">
        <f t="shared" si="1057"/>
        <v>49.88</v>
      </c>
      <c r="S87" s="318">
        <f t="shared" ref="S87:AC87" si="1211">ROUND(R38*$C87/12,2)</f>
        <v>49.88</v>
      </c>
      <c r="T87" s="318">
        <f t="shared" si="1211"/>
        <v>49.88</v>
      </c>
      <c r="U87" s="318">
        <f t="shared" si="1211"/>
        <v>49.88</v>
      </c>
      <c r="V87" s="318">
        <f t="shared" si="1211"/>
        <v>49.88</v>
      </c>
      <c r="W87" s="318">
        <f t="shared" si="1211"/>
        <v>49.88</v>
      </c>
      <c r="X87" s="318">
        <f t="shared" si="1211"/>
        <v>49.88</v>
      </c>
      <c r="Y87" s="318">
        <f t="shared" si="1211"/>
        <v>49.88</v>
      </c>
      <c r="Z87" s="318">
        <f t="shared" si="1211"/>
        <v>49.88</v>
      </c>
      <c r="AA87" s="318">
        <f t="shared" si="1211"/>
        <v>49.88</v>
      </c>
      <c r="AB87" s="318">
        <f t="shared" si="1211"/>
        <v>49.88</v>
      </c>
      <c r="AC87" s="318">
        <f t="shared" si="1211"/>
        <v>49.88</v>
      </c>
      <c r="AD87" s="2">
        <f t="shared" si="1059"/>
        <v>598.56000000000006</v>
      </c>
      <c r="AE87" s="318">
        <f t="shared" si="1060"/>
        <v>49.88</v>
      </c>
      <c r="AF87" s="318">
        <f t="shared" ref="AF87:AP87" si="1212">ROUND(AE38*$C87/12,2)</f>
        <v>49.88</v>
      </c>
      <c r="AG87" s="318">
        <f t="shared" si="1212"/>
        <v>49.88</v>
      </c>
      <c r="AH87" s="318">
        <f t="shared" si="1212"/>
        <v>49.88</v>
      </c>
      <c r="AI87" s="318">
        <f t="shared" si="1212"/>
        <v>49.88</v>
      </c>
      <c r="AJ87" s="318">
        <f t="shared" si="1212"/>
        <v>49.88</v>
      </c>
      <c r="AK87" s="318">
        <f t="shared" si="1212"/>
        <v>49.88</v>
      </c>
      <c r="AL87" s="318">
        <f t="shared" si="1212"/>
        <v>49.88</v>
      </c>
      <c r="AM87" s="318">
        <f t="shared" si="1212"/>
        <v>49.88</v>
      </c>
      <c r="AN87" s="318">
        <f t="shared" si="1212"/>
        <v>49.88</v>
      </c>
      <c r="AO87" s="318">
        <f t="shared" si="1212"/>
        <v>49.88</v>
      </c>
      <c r="AP87" s="318">
        <f t="shared" si="1212"/>
        <v>49.88</v>
      </c>
      <c r="AQ87" s="2">
        <f t="shared" si="1062"/>
        <v>598.56000000000006</v>
      </c>
      <c r="AR87" s="318">
        <f t="shared" si="1063"/>
        <v>49.88</v>
      </c>
      <c r="AS87" s="318">
        <f t="shared" ref="AS87:BC87" si="1213">ROUND(AR38*$C87/12,2)</f>
        <v>49.88</v>
      </c>
      <c r="AT87" s="318">
        <f t="shared" si="1213"/>
        <v>49.88</v>
      </c>
      <c r="AU87" s="318">
        <f t="shared" si="1213"/>
        <v>49.88</v>
      </c>
      <c r="AV87" s="318">
        <f t="shared" si="1213"/>
        <v>49.88</v>
      </c>
      <c r="AW87" s="318">
        <f t="shared" si="1213"/>
        <v>49.88</v>
      </c>
      <c r="AX87" s="318">
        <f t="shared" si="1213"/>
        <v>49.88</v>
      </c>
      <c r="AY87" s="318">
        <f t="shared" si="1213"/>
        <v>49.88</v>
      </c>
      <c r="AZ87" s="318">
        <f t="shared" si="1213"/>
        <v>49.88</v>
      </c>
      <c r="BA87" s="318">
        <f t="shared" si="1213"/>
        <v>49.88</v>
      </c>
      <c r="BB87" s="318">
        <f t="shared" si="1213"/>
        <v>49.88</v>
      </c>
      <c r="BC87" s="318">
        <f t="shared" si="1213"/>
        <v>49.88</v>
      </c>
      <c r="BD87" s="2">
        <f t="shared" si="1065"/>
        <v>598.56000000000006</v>
      </c>
      <c r="BE87" s="318">
        <f t="shared" si="1066"/>
        <v>49.88</v>
      </c>
      <c r="BF87" s="318">
        <f t="shared" ref="BF87:BP87" si="1214">ROUND(BE38*$C87/12,2)</f>
        <v>49.88</v>
      </c>
      <c r="BG87" s="318">
        <f t="shared" si="1214"/>
        <v>49.88</v>
      </c>
      <c r="BH87" s="318">
        <f t="shared" si="1214"/>
        <v>49.88</v>
      </c>
      <c r="BI87" s="318">
        <f t="shared" si="1214"/>
        <v>49.88</v>
      </c>
      <c r="BJ87" s="318">
        <f t="shared" si="1214"/>
        <v>49.88</v>
      </c>
      <c r="BK87" s="318">
        <f t="shared" si="1214"/>
        <v>49.88</v>
      </c>
      <c r="BL87" s="318">
        <f t="shared" si="1214"/>
        <v>49.88</v>
      </c>
      <c r="BM87" s="318">
        <f t="shared" si="1214"/>
        <v>49.88</v>
      </c>
      <c r="BN87" s="318">
        <f t="shared" si="1214"/>
        <v>49.88</v>
      </c>
      <c r="BO87" s="318">
        <f t="shared" si="1214"/>
        <v>49.88</v>
      </c>
      <c r="BP87" s="318">
        <f t="shared" si="1214"/>
        <v>49.88</v>
      </c>
      <c r="BQ87" s="2">
        <f t="shared" si="1068"/>
        <v>598.56000000000006</v>
      </c>
      <c r="BR87" s="318">
        <f t="shared" si="1069"/>
        <v>49.88</v>
      </c>
      <c r="BS87" s="318">
        <f t="shared" ref="BS87:CC87" si="1215">ROUND(BR38*$C87/12,2)</f>
        <v>49.88</v>
      </c>
      <c r="BT87" s="318">
        <f t="shared" si="1215"/>
        <v>49.88</v>
      </c>
      <c r="BU87" s="318">
        <f t="shared" si="1215"/>
        <v>49.88</v>
      </c>
      <c r="BV87" s="318">
        <f t="shared" si="1215"/>
        <v>49.88</v>
      </c>
      <c r="BW87" s="318">
        <f t="shared" si="1215"/>
        <v>49.88</v>
      </c>
      <c r="BX87" s="318">
        <f t="shared" si="1215"/>
        <v>49.88</v>
      </c>
      <c r="BY87" s="318">
        <f t="shared" si="1215"/>
        <v>49.88</v>
      </c>
      <c r="BZ87" s="318">
        <f t="shared" si="1215"/>
        <v>49.88</v>
      </c>
      <c r="CA87" s="318">
        <f t="shared" si="1215"/>
        <v>49.88</v>
      </c>
      <c r="CB87" s="318">
        <f t="shared" si="1215"/>
        <v>49.88</v>
      </c>
      <c r="CC87" s="318">
        <f t="shared" si="1215"/>
        <v>49.88</v>
      </c>
      <c r="CD87" s="2">
        <f t="shared" si="1071"/>
        <v>598.56000000000006</v>
      </c>
      <c r="CE87" s="318">
        <f t="shared" si="1072"/>
        <v>49.88</v>
      </c>
      <c r="CF87" s="318">
        <f t="shared" ref="CF87:CP87" si="1216">ROUND(CE38*$C87/12,2)</f>
        <v>49.88</v>
      </c>
      <c r="CG87" s="318">
        <f t="shared" si="1216"/>
        <v>49.88</v>
      </c>
      <c r="CH87" s="318">
        <f t="shared" si="1216"/>
        <v>49.88</v>
      </c>
      <c r="CI87" s="318">
        <f t="shared" si="1216"/>
        <v>49.88</v>
      </c>
      <c r="CJ87" s="318">
        <f t="shared" si="1216"/>
        <v>49.88</v>
      </c>
      <c r="CK87" s="318">
        <f t="shared" si="1216"/>
        <v>49.88</v>
      </c>
      <c r="CL87" s="318">
        <f t="shared" si="1216"/>
        <v>49.88</v>
      </c>
      <c r="CM87" s="318">
        <f t="shared" si="1216"/>
        <v>49.88</v>
      </c>
      <c r="CN87" s="318">
        <f t="shared" si="1216"/>
        <v>49.88</v>
      </c>
      <c r="CO87" s="318">
        <f t="shared" si="1216"/>
        <v>49.88</v>
      </c>
      <c r="CP87" s="318">
        <f t="shared" si="1216"/>
        <v>49.88</v>
      </c>
      <c r="CQ87" s="2">
        <f t="shared" si="1074"/>
        <v>598.56000000000006</v>
      </c>
      <c r="CR87" s="318">
        <f t="shared" si="1075"/>
        <v>49.88</v>
      </c>
      <c r="CS87" s="318">
        <f t="shared" ref="CS87:DC87" si="1217">ROUND(CR38*$C87/12,2)</f>
        <v>49.88</v>
      </c>
      <c r="CT87" s="318">
        <f t="shared" si="1217"/>
        <v>49.88</v>
      </c>
      <c r="CU87" s="318">
        <f t="shared" si="1217"/>
        <v>49.88</v>
      </c>
      <c r="CV87" s="318">
        <f t="shared" si="1217"/>
        <v>49.88</v>
      </c>
      <c r="CW87" s="318">
        <f t="shared" si="1217"/>
        <v>49.88</v>
      </c>
      <c r="CX87" s="318">
        <f t="shared" si="1217"/>
        <v>49.88</v>
      </c>
      <c r="CY87" s="318">
        <f t="shared" si="1217"/>
        <v>49.88</v>
      </c>
      <c r="CZ87" s="318">
        <f t="shared" si="1217"/>
        <v>49.88</v>
      </c>
      <c r="DA87" s="318">
        <f t="shared" si="1217"/>
        <v>49.88</v>
      </c>
      <c r="DB87" s="318">
        <f t="shared" si="1217"/>
        <v>49.88</v>
      </c>
      <c r="DC87" s="318">
        <f t="shared" si="1217"/>
        <v>49.88</v>
      </c>
      <c r="DD87" s="2">
        <f t="shared" si="1077"/>
        <v>598.56000000000006</v>
      </c>
      <c r="DE87" s="318">
        <f t="shared" si="1078"/>
        <v>49.88</v>
      </c>
      <c r="DF87" s="318">
        <f t="shared" ref="DF87:DP87" si="1218">ROUND(DE38*$C87/12,2)</f>
        <v>49.88</v>
      </c>
      <c r="DG87" s="318">
        <f t="shared" si="1218"/>
        <v>49.88</v>
      </c>
      <c r="DH87" s="318">
        <f t="shared" si="1218"/>
        <v>49.88</v>
      </c>
      <c r="DI87" s="318">
        <f t="shared" si="1218"/>
        <v>49.88</v>
      </c>
      <c r="DJ87" s="318">
        <f t="shared" si="1218"/>
        <v>49.88</v>
      </c>
      <c r="DK87" s="318">
        <f t="shared" si="1218"/>
        <v>49.88</v>
      </c>
      <c r="DL87" s="318">
        <f t="shared" si="1218"/>
        <v>49.88</v>
      </c>
      <c r="DM87" s="318">
        <f t="shared" si="1218"/>
        <v>49.88</v>
      </c>
      <c r="DN87" s="318">
        <f t="shared" si="1218"/>
        <v>49.88</v>
      </c>
      <c r="DO87" s="318">
        <f t="shared" si="1218"/>
        <v>49.88</v>
      </c>
      <c r="DP87" s="318">
        <f t="shared" si="1218"/>
        <v>49.88</v>
      </c>
      <c r="DQ87" s="2">
        <f t="shared" si="1080"/>
        <v>598.56000000000006</v>
      </c>
      <c r="DR87" s="318">
        <f t="shared" si="1081"/>
        <v>49.88</v>
      </c>
      <c r="DS87" s="318">
        <f t="shared" ref="DS87:EC87" si="1219">ROUND(DR38*$C87/12,2)</f>
        <v>49.88</v>
      </c>
      <c r="DT87" s="318">
        <f t="shared" si="1219"/>
        <v>49.88</v>
      </c>
      <c r="DU87" s="318">
        <f t="shared" si="1219"/>
        <v>49.88</v>
      </c>
      <c r="DV87" s="318">
        <f t="shared" si="1219"/>
        <v>49.88</v>
      </c>
      <c r="DW87" s="318">
        <f t="shared" si="1219"/>
        <v>49.88</v>
      </c>
      <c r="DX87" s="318">
        <f t="shared" si="1219"/>
        <v>49.88</v>
      </c>
      <c r="DY87" s="318">
        <f t="shared" si="1219"/>
        <v>49.88</v>
      </c>
      <c r="DZ87" s="318">
        <f t="shared" si="1219"/>
        <v>49.88</v>
      </c>
      <c r="EA87" s="318">
        <f t="shared" si="1219"/>
        <v>49.88</v>
      </c>
      <c r="EB87" s="318">
        <f t="shared" si="1219"/>
        <v>49.88</v>
      </c>
      <c r="EC87" s="318">
        <f t="shared" si="1219"/>
        <v>49.88</v>
      </c>
      <c r="ED87" s="2">
        <f t="shared" si="1083"/>
        <v>598.56000000000006</v>
      </c>
      <c r="EE87" s="2">
        <f t="shared" ref="EE87:EE90" si="1220">ED87+DQ87+DD87+CQ87+CD87+BQ87+BD87+AQ87+AD87+Q87</f>
        <v>5985.6000000000013</v>
      </c>
    </row>
    <row r="88" spans="1:135" x14ac:dyDescent="0.2">
      <c r="A88" s="126" t="s">
        <v>505</v>
      </c>
      <c r="B88" s="310">
        <f t="shared" si="1054"/>
        <v>366</v>
      </c>
      <c r="C88" s="317">
        <v>1.7000000000000001E-2</v>
      </c>
      <c r="E88" s="318">
        <f t="shared" ref="E88:P88" si="1221">ROUND(D39*$C88/12,2)</f>
        <v>17.78</v>
      </c>
      <c r="F88" s="318">
        <f t="shared" si="1221"/>
        <v>17.78</v>
      </c>
      <c r="G88" s="318">
        <f t="shared" si="1221"/>
        <v>17.78</v>
      </c>
      <c r="H88" s="318">
        <f t="shared" si="1221"/>
        <v>17.78</v>
      </c>
      <c r="I88" s="318">
        <f t="shared" si="1221"/>
        <v>17.78</v>
      </c>
      <c r="J88" s="318">
        <f t="shared" si="1221"/>
        <v>17.78</v>
      </c>
      <c r="K88" s="318">
        <f t="shared" si="1221"/>
        <v>17.78</v>
      </c>
      <c r="L88" s="318">
        <f t="shared" si="1221"/>
        <v>17.78</v>
      </c>
      <c r="M88" s="318">
        <f t="shared" si="1221"/>
        <v>17.78</v>
      </c>
      <c r="N88" s="318">
        <f t="shared" si="1221"/>
        <v>17.78</v>
      </c>
      <c r="O88" s="318">
        <f t="shared" si="1221"/>
        <v>17.78</v>
      </c>
      <c r="P88" s="318">
        <f t="shared" si="1221"/>
        <v>17.78</v>
      </c>
      <c r="Q88" s="2">
        <f t="shared" si="1056"/>
        <v>213.36</v>
      </c>
      <c r="R88" s="318">
        <f t="shared" si="1057"/>
        <v>17.78</v>
      </c>
      <c r="S88" s="318">
        <f t="shared" ref="S88:AC88" si="1222">ROUND(R39*$C88/12,2)</f>
        <v>17.78</v>
      </c>
      <c r="T88" s="318">
        <f t="shared" si="1222"/>
        <v>17.78</v>
      </c>
      <c r="U88" s="318">
        <f t="shared" si="1222"/>
        <v>17.78</v>
      </c>
      <c r="V88" s="318">
        <f t="shared" si="1222"/>
        <v>17.78</v>
      </c>
      <c r="W88" s="318">
        <f t="shared" si="1222"/>
        <v>17.78</v>
      </c>
      <c r="X88" s="318">
        <f t="shared" si="1222"/>
        <v>17.78</v>
      </c>
      <c r="Y88" s="318">
        <f t="shared" si="1222"/>
        <v>17.78</v>
      </c>
      <c r="Z88" s="318">
        <f t="shared" si="1222"/>
        <v>17.78</v>
      </c>
      <c r="AA88" s="318">
        <f t="shared" si="1222"/>
        <v>17.78</v>
      </c>
      <c r="AB88" s="318">
        <f t="shared" si="1222"/>
        <v>17.78</v>
      </c>
      <c r="AC88" s="318">
        <f t="shared" si="1222"/>
        <v>17.78</v>
      </c>
      <c r="AD88" s="2">
        <f t="shared" si="1059"/>
        <v>213.36</v>
      </c>
      <c r="AE88" s="318">
        <f t="shared" si="1060"/>
        <v>17.78</v>
      </c>
      <c r="AF88" s="318">
        <f t="shared" ref="AF88:AP88" si="1223">ROUND(AE39*$C88/12,2)</f>
        <v>17.78</v>
      </c>
      <c r="AG88" s="318">
        <f t="shared" si="1223"/>
        <v>17.78</v>
      </c>
      <c r="AH88" s="318">
        <f t="shared" si="1223"/>
        <v>17.78</v>
      </c>
      <c r="AI88" s="318">
        <f t="shared" si="1223"/>
        <v>17.78</v>
      </c>
      <c r="AJ88" s="318">
        <f t="shared" si="1223"/>
        <v>17.78</v>
      </c>
      <c r="AK88" s="318">
        <f t="shared" si="1223"/>
        <v>17.78</v>
      </c>
      <c r="AL88" s="318">
        <f t="shared" si="1223"/>
        <v>17.78</v>
      </c>
      <c r="AM88" s="318">
        <f t="shared" si="1223"/>
        <v>17.78</v>
      </c>
      <c r="AN88" s="318">
        <f t="shared" si="1223"/>
        <v>17.78</v>
      </c>
      <c r="AO88" s="318">
        <f t="shared" si="1223"/>
        <v>17.78</v>
      </c>
      <c r="AP88" s="318">
        <f t="shared" si="1223"/>
        <v>17.78</v>
      </c>
      <c r="AQ88" s="2">
        <f t="shared" si="1062"/>
        <v>213.36</v>
      </c>
      <c r="AR88" s="318">
        <f t="shared" si="1063"/>
        <v>17.78</v>
      </c>
      <c r="AS88" s="318">
        <f t="shared" ref="AS88:BC88" si="1224">ROUND(AR39*$C88/12,2)</f>
        <v>17.78</v>
      </c>
      <c r="AT88" s="318">
        <f t="shared" si="1224"/>
        <v>17.78</v>
      </c>
      <c r="AU88" s="318">
        <f t="shared" si="1224"/>
        <v>17.78</v>
      </c>
      <c r="AV88" s="318">
        <f t="shared" si="1224"/>
        <v>17.78</v>
      </c>
      <c r="AW88" s="318">
        <f t="shared" si="1224"/>
        <v>17.78</v>
      </c>
      <c r="AX88" s="318">
        <f t="shared" si="1224"/>
        <v>17.78</v>
      </c>
      <c r="AY88" s="318">
        <f t="shared" si="1224"/>
        <v>17.78</v>
      </c>
      <c r="AZ88" s="318">
        <f t="shared" si="1224"/>
        <v>17.78</v>
      </c>
      <c r="BA88" s="318">
        <f t="shared" si="1224"/>
        <v>17.78</v>
      </c>
      <c r="BB88" s="318">
        <f t="shared" si="1224"/>
        <v>17.78</v>
      </c>
      <c r="BC88" s="318">
        <f t="shared" si="1224"/>
        <v>17.78</v>
      </c>
      <c r="BD88" s="2">
        <f t="shared" si="1065"/>
        <v>213.36</v>
      </c>
      <c r="BE88" s="318">
        <f t="shared" si="1066"/>
        <v>17.78</v>
      </c>
      <c r="BF88" s="318">
        <f t="shared" ref="BF88:BP88" si="1225">ROUND(BE39*$C88/12,2)</f>
        <v>17.78</v>
      </c>
      <c r="BG88" s="318">
        <f t="shared" si="1225"/>
        <v>17.78</v>
      </c>
      <c r="BH88" s="318">
        <f t="shared" si="1225"/>
        <v>17.78</v>
      </c>
      <c r="BI88" s="318">
        <f t="shared" si="1225"/>
        <v>17.78</v>
      </c>
      <c r="BJ88" s="318">
        <f t="shared" si="1225"/>
        <v>17.78</v>
      </c>
      <c r="BK88" s="318">
        <f t="shared" si="1225"/>
        <v>17.78</v>
      </c>
      <c r="BL88" s="318">
        <f t="shared" si="1225"/>
        <v>17.78</v>
      </c>
      <c r="BM88" s="318">
        <f t="shared" si="1225"/>
        <v>17.78</v>
      </c>
      <c r="BN88" s="318">
        <f t="shared" si="1225"/>
        <v>17.78</v>
      </c>
      <c r="BO88" s="318">
        <f t="shared" si="1225"/>
        <v>17.78</v>
      </c>
      <c r="BP88" s="318">
        <f t="shared" si="1225"/>
        <v>17.78</v>
      </c>
      <c r="BQ88" s="2">
        <f t="shared" si="1068"/>
        <v>213.36</v>
      </c>
      <c r="BR88" s="318">
        <f t="shared" si="1069"/>
        <v>17.78</v>
      </c>
      <c r="BS88" s="318">
        <f t="shared" ref="BS88:CC88" si="1226">ROUND(BR39*$C88/12,2)</f>
        <v>17.78</v>
      </c>
      <c r="BT88" s="318">
        <f t="shared" si="1226"/>
        <v>17.78</v>
      </c>
      <c r="BU88" s="318">
        <f t="shared" si="1226"/>
        <v>17.78</v>
      </c>
      <c r="BV88" s="318">
        <f t="shared" si="1226"/>
        <v>17.78</v>
      </c>
      <c r="BW88" s="318">
        <f t="shared" si="1226"/>
        <v>17.78</v>
      </c>
      <c r="BX88" s="318">
        <f t="shared" si="1226"/>
        <v>17.78</v>
      </c>
      <c r="BY88" s="318">
        <f t="shared" si="1226"/>
        <v>17.78</v>
      </c>
      <c r="BZ88" s="318">
        <f t="shared" si="1226"/>
        <v>17.78</v>
      </c>
      <c r="CA88" s="318">
        <f t="shared" si="1226"/>
        <v>17.78</v>
      </c>
      <c r="CB88" s="318">
        <f t="shared" si="1226"/>
        <v>17.78</v>
      </c>
      <c r="CC88" s="318">
        <f t="shared" si="1226"/>
        <v>17.78</v>
      </c>
      <c r="CD88" s="2">
        <f t="shared" si="1071"/>
        <v>213.36</v>
      </c>
      <c r="CE88" s="318">
        <f t="shared" si="1072"/>
        <v>17.78</v>
      </c>
      <c r="CF88" s="318">
        <f t="shared" ref="CF88:CP88" si="1227">ROUND(CE39*$C88/12,2)</f>
        <v>17.78</v>
      </c>
      <c r="CG88" s="318">
        <f t="shared" si="1227"/>
        <v>17.78</v>
      </c>
      <c r="CH88" s="318">
        <f t="shared" si="1227"/>
        <v>17.78</v>
      </c>
      <c r="CI88" s="318">
        <f t="shared" si="1227"/>
        <v>17.78</v>
      </c>
      <c r="CJ88" s="318">
        <f t="shared" si="1227"/>
        <v>17.78</v>
      </c>
      <c r="CK88" s="318">
        <f t="shared" si="1227"/>
        <v>17.78</v>
      </c>
      <c r="CL88" s="318">
        <f t="shared" si="1227"/>
        <v>17.78</v>
      </c>
      <c r="CM88" s="318">
        <f t="shared" si="1227"/>
        <v>17.78</v>
      </c>
      <c r="CN88" s="318">
        <f t="shared" si="1227"/>
        <v>17.78</v>
      </c>
      <c r="CO88" s="318">
        <f t="shared" si="1227"/>
        <v>17.78</v>
      </c>
      <c r="CP88" s="318">
        <f t="shared" si="1227"/>
        <v>17.78</v>
      </c>
      <c r="CQ88" s="2">
        <f t="shared" si="1074"/>
        <v>213.36</v>
      </c>
      <c r="CR88" s="318">
        <f t="shared" si="1075"/>
        <v>17.78</v>
      </c>
      <c r="CS88" s="318">
        <f t="shared" ref="CS88:DC88" si="1228">ROUND(CR39*$C88/12,2)</f>
        <v>17.78</v>
      </c>
      <c r="CT88" s="318">
        <f t="shared" si="1228"/>
        <v>17.78</v>
      </c>
      <c r="CU88" s="318">
        <f t="shared" si="1228"/>
        <v>17.78</v>
      </c>
      <c r="CV88" s="318">
        <f t="shared" si="1228"/>
        <v>17.78</v>
      </c>
      <c r="CW88" s="318">
        <f t="shared" si="1228"/>
        <v>17.78</v>
      </c>
      <c r="CX88" s="318">
        <f t="shared" si="1228"/>
        <v>17.78</v>
      </c>
      <c r="CY88" s="318">
        <f t="shared" si="1228"/>
        <v>17.78</v>
      </c>
      <c r="CZ88" s="318">
        <f t="shared" si="1228"/>
        <v>17.78</v>
      </c>
      <c r="DA88" s="318">
        <f t="shared" si="1228"/>
        <v>17.78</v>
      </c>
      <c r="DB88" s="318">
        <f t="shared" si="1228"/>
        <v>17.78</v>
      </c>
      <c r="DC88" s="318">
        <f t="shared" si="1228"/>
        <v>17.78</v>
      </c>
      <c r="DD88" s="2">
        <f t="shared" si="1077"/>
        <v>213.36</v>
      </c>
      <c r="DE88" s="318">
        <f t="shared" si="1078"/>
        <v>17.78</v>
      </c>
      <c r="DF88" s="318">
        <f t="shared" ref="DF88:DP88" si="1229">ROUND(DE39*$C88/12,2)</f>
        <v>17.78</v>
      </c>
      <c r="DG88" s="318">
        <f t="shared" si="1229"/>
        <v>17.78</v>
      </c>
      <c r="DH88" s="318">
        <f t="shared" si="1229"/>
        <v>17.78</v>
      </c>
      <c r="DI88" s="318">
        <f t="shared" si="1229"/>
        <v>17.78</v>
      </c>
      <c r="DJ88" s="318">
        <f t="shared" si="1229"/>
        <v>17.78</v>
      </c>
      <c r="DK88" s="318">
        <f t="shared" si="1229"/>
        <v>17.78</v>
      </c>
      <c r="DL88" s="318">
        <f t="shared" si="1229"/>
        <v>17.78</v>
      </c>
      <c r="DM88" s="318">
        <f t="shared" si="1229"/>
        <v>17.78</v>
      </c>
      <c r="DN88" s="318">
        <f t="shared" si="1229"/>
        <v>17.78</v>
      </c>
      <c r="DO88" s="318">
        <f t="shared" si="1229"/>
        <v>17.78</v>
      </c>
      <c r="DP88" s="318">
        <f t="shared" si="1229"/>
        <v>17.78</v>
      </c>
      <c r="DQ88" s="2">
        <f t="shared" si="1080"/>
        <v>213.36</v>
      </c>
      <c r="DR88" s="318">
        <f t="shared" si="1081"/>
        <v>17.78</v>
      </c>
      <c r="DS88" s="318">
        <f t="shared" ref="DS88:EC88" si="1230">ROUND(DR39*$C88/12,2)</f>
        <v>17.78</v>
      </c>
      <c r="DT88" s="318">
        <f t="shared" si="1230"/>
        <v>17.78</v>
      </c>
      <c r="DU88" s="318">
        <f t="shared" si="1230"/>
        <v>17.78</v>
      </c>
      <c r="DV88" s="318">
        <f t="shared" si="1230"/>
        <v>17.78</v>
      </c>
      <c r="DW88" s="318">
        <f t="shared" si="1230"/>
        <v>17.78</v>
      </c>
      <c r="DX88" s="318">
        <f t="shared" si="1230"/>
        <v>17.78</v>
      </c>
      <c r="DY88" s="318">
        <f t="shared" si="1230"/>
        <v>17.78</v>
      </c>
      <c r="DZ88" s="318">
        <f t="shared" si="1230"/>
        <v>17.78</v>
      </c>
      <c r="EA88" s="318">
        <f t="shared" si="1230"/>
        <v>17.78</v>
      </c>
      <c r="EB88" s="318">
        <f t="shared" si="1230"/>
        <v>17.78</v>
      </c>
      <c r="EC88" s="318">
        <f t="shared" si="1230"/>
        <v>17.78</v>
      </c>
      <c r="ED88" s="2">
        <f t="shared" si="1083"/>
        <v>213.36</v>
      </c>
      <c r="EE88" s="2">
        <f t="shared" si="1220"/>
        <v>2133.6000000000008</v>
      </c>
    </row>
    <row r="89" spans="1:135" x14ac:dyDescent="0.2">
      <c r="A89" s="126" t="s">
        <v>505</v>
      </c>
      <c r="B89" s="310">
        <f t="shared" si="1054"/>
        <v>367</v>
      </c>
      <c r="C89" s="317">
        <v>2.3E-2</v>
      </c>
      <c r="E89" s="318">
        <f t="shared" ref="E89:P89" si="1231">ROUND(D40*$C89/12,2)</f>
        <v>63.34</v>
      </c>
      <c r="F89" s="318">
        <f t="shared" si="1231"/>
        <v>63.34</v>
      </c>
      <c r="G89" s="318">
        <f t="shared" si="1231"/>
        <v>63.34</v>
      </c>
      <c r="H89" s="318">
        <f t="shared" si="1231"/>
        <v>63.34</v>
      </c>
      <c r="I89" s="318">
        <f t="shared" si="1231"/>
        <v>63.34</v>
      </c>
      <c r="J89" s="318">
        <f t="shared" si="1231"/>
        <v>63.34</v>
      </c>
      <c r="K89" s="318">
        <f t="shared" si="1231"/>
        <v>63.34</v>
      </c>
      <c r="L89" s="318">
        <f t="shared" si="1231"/>
        <v>63.34</v>
      </c>
      <c r="M89" s="318">
        <f t="shared" si="1231"/>
        <v>63.34</v>
      </c>
      <c r="N89" s="318">
        <f t="shared" si="1231"/>
        <v>63.34</v>
      </c>
      <c r="O89" s="318">
        <f t="shared" si="1231"/>
        <v>63.34</v>
      </c>
      <c r="P89" s="318">
        <f t="shared" si="1231"/>
        <v>63.34</v>
      </c>
      <c r="Q89" s="2">
        <f t="shared" si="1056"/>
        <v>760.08000000000027</v>
      </c>
      <c r="R89" s="318">
        <f t="shared" si="1057"/>
        <v>63.34</v>
      </c>
      <c r="S89" s="318">
        <f t="shared" ref="S89:AC89" si="1232">ROUND(R40*$C89/12,2)</f>
        <v>63.34</v>
      </c>
      <c r="T89" s="318">
        <f t="shared" si="1232"/>
        <v>63.34</v>
      </c>
      <c r="U89" s="318">
        <f t="shared" si="1232"/>
        <v>63.34</v>
      </c>
      <c r="V89" s="318">
        <f t="shared" si="1232"/>
        <v>63.34</v>
      </c>
      <c r="W89" s="318">
        <f t="shared" si="1232"/>
        <v>63.34</v>
      </c>
      <c r="X89" s="318">
        <f t="shared" si="1232"/>
        <v>63.34</v>
      </c>
      <c r="Y89" s="318">
        <f t="shared" si="1232"/>
        <v>63.34</v>
      </c>
      <c r="Z89" s="318">
        <f t="shared" si="1232"/>
        <v>63.34</v>
      </c>
      <c r="AA89" s="318">
        <f t="shared" si="1232"/>
        <v>63.34</v>
      </c>
      <c r="AB89" s="318">
        <f t="shared" si="1232"/>
        <v>63.34</v>
      </c>
      <c r="AC89" s="318">
        <f t="shared" si="1232"/>
        <v>63.34</v>
      </c>
      <c r="AD89" s="2">
        <f t="shared" si="1059"/>
        <v>760.08000000000027</v>
      </c>
      <c r="AE89" s="318">
        <f t="shared" si="1060"/>
        <v>63.34</v>
      </c>
      <c r="AF89" s="318">
        <f t="shared" ref="AF89:AP89" si="1233">ROUND(AE40*$C89/12,2)</f>
        <v>63.34</v>
      </c>
      <c r="AG89" s="318">
        <f t="shared" si="1233"/>
        <v>63.34</v>
      </c>
      <c r="AH89" s="318">
        <f t="shared" si="1233"/>
        <v>63.34</v>
      </c>
      <c r="AI89" s="318">
        <f t="shared" si="1233"/>
        <v>63.34</v>
      </c>
      <c r="AJ89" s="318">
        <f t="shared" si="1233"/>
        <v>63.34</v>
      </c>
      <c r="AK89" s="318">
        <f t="shared" si="1233"/>
        <v>63.34</v>
      </c>
      <c r="AL89" s="318">
        <f t="shared" si="1233"/>
        <v>63.34</v>
      </c>
      <c r="AM89" s="318">
        <f t="shared" si="1233"/>
        <v>63.34</v>
      </c>
      <c r="AN89" s="318">
        <f t="shared" si="1233"/>
        <v>63.34</v>
      </c>
      <c r="AO89" s="318">
        <f t="shared" si="1233"/>
        <v>63.34</v>
      </c>
      <c r="AP89" s="318">
        <f t="shared" si="1233"/>
        <v>63.34</v>
      </c>
      <c r="AQ89" s="2">
        <f t="shared" si="1062"/>
        <v>760.08000000000027</v>
      </c>
      <c r="AR89" s="318">
        <f t="shared" si="1063"/>
        <v>63.34</v>
      </c>
      <c r="AS89" s="318">
        <f t="shared" ref="AS89:BC89" si="1234">ROUND(AR40*$C89/12,2)</f>
        <v>63.34</v>
      </c>
      <c r="AT89" s="318">
        <f t="shared" si="1234"/>
        <v>63.34</v>
      </c>
      <c r="AU89" s="318">
        <f t="shared" si="1234"/>
        <v>63.34</v>
      </c>
      <c r="AV89" s="318">
        <f t="shared" si="1234"/>
        <v>63.34</v>
      </c>
      <c r="AW89" s="318">
        <f t="shared" si="1234"/>
        <v>63.34</v>
      </c>
      <c r="AX89" s="318">
        <f t="shared" si="1234"/>
        <v>63.34</v>
      </c>
      <c r="AY89" s="318">
        <f t="shared" si="1234"/>
        <v>63.34</v>
      </c>
      <c r="AZ89" s="318">
        <f t="shared" si="1234"/>
        <v>63.34</v>
      </c>
      <c r="BA89" s="318">
        <f t="shared" si="1234"/>
        <v>63.34</v>
      </c>
      <c r="BB89" s="318">
        <f t="shared" si="1234"/>
        <v>63.34</v>
      </c>
      <c r="BC89" s="318">
        <f t="shared" si="1234"/>
        <v>63.34</v>
      </c>
      <c r="BD89" s="2">
        <f t="shared" si="1065"/>
        <v>760.08000000000027</v>
      </c>
      <c r="BE89" s="318">
        <f t="shared" si="1066"/>
        <v>63.34</v>
      </c>
      <c r="BF89" s="318">
        <f t="shared" ref="BF89:BP89" si="1235">ROUND(BE40*$C89/12,2)</f>
        <v>63.34</v>
      </c>
      <c r="BG89" s="318">
        <f t="shared" si="1235"/>
        <v>63.34</v>
      </c>
      <c r="BH89" s="318">
        <f t="shared" si="1235"/>
        <v>63.34</v>
      </c>
      <c r="BI89" s="318">
        <f t="shared" si="1235"/>
        <v>63.34</v>
      </c>
      <c r="BJ89" s="318">
        <f t="shared" si="1235"/>
        <v>63.34</v>
      </c>
      <c r="BK89" s="318">
        <f t="shared" si="1235"/>
        <v>63.34</v>
      </c>
      <c r="BL89" s="318">
        <f t="shared" si="1235"/>
        <v>63.34</v>
      </c>
      <c r="BM89" s="318">
        <f t="shared" si="1235"/>
        <v>63.34</v>
      </c>
      <c r="BN89" s="318">
        <f t="shared" si="1235"/>
        <v>63.34</v>
      </c>
      <c r="BO89" s="318">
        <f t="shared" si="1235"/>
        <v>63.34</v>
      </c>
      <c r="BP89" s="318">
        <f t="shared" si="1235"/>
        <v>63.34</v>
      </c>
      <c r="BQ89" s="2">
        <f t="shared" si="1068"/>
        <v>760.08000000000027</v>
      </c>
      <c r="BR89" s="318">
        <f t="shared" si="1069"/>
        <v>63.34</v>
      </c>
      <c r="BS89" s="318">
        <f t="shared" ref="BS89:CC89" si="1236">ROUND(BR40*$C89/12,2)</f>
        <v>63.34</v>
      </c>
      <c r="BT89" s="318">
        <f t="shared" si="1236"/>
        <v>63.34</v>
      </c>
      <c r="BU89" s="318">
        <f t="shared" si="1236"/>
        <v>63.34</v>
      </c>
      <c r="BV89" s="318">
        <f t="shared" si="1236"/>
        <v>63.34</v>
      </c>
      <c r="BW89" s="318">
        <f t="shared" si="1236"/>
        <v>63.34</v>
      </c>
      <c r="BX89" s="318">
        <f t="shared" si="1236"/>
        <v>63.34</v>
      </c>
      <c r="BY89" s="318">
        <f t="shared" si="1236"/>
        <v>63.34</v>
      </c>
      <c r="BZ89" s="318">
        <f t="shared" si="1236"/>
        <v>63.34</v>
      </c>
      <c r="CA89" s="318">
        <f t="shared" si="1236"/>
        <v>63.34</v>
      </c>
      <c r="CB89" s="318">
        <f t="shared" si="1236"/>
        <v>63.34</v>
      </c>
      <c r="CC89" s="318">
        <f t="shared" si="1236"/>
        <v>63.34</v>
      </c>
      <c r="CD89" s="2">
        <f t="shared" si="1071"/>
        <v>760.08000000000027</v>
      </c>
      <c r="CE89" s="318">
        <f t="shared" si="1072"/>
        <v>63.34</v>
      </c>
      <c r="CF89" s="318">
        <f t="shared" ref="CF89:CP89" si="1237">ROUND(CE40*$C89/12,2)</f>
        <v>63.34</v>
      </c>
      <c r="CG89" s="318">
        <f t="shared" si="1237"/>
        <v>63.34</v>
      </c>
      <c r="CH89" s="318">
        <f t="shared" si="1237"/>
        <v>63.34</v>
      </c>
      <c r="CI89" s="318">
        <f t="shared" si="1237"/>
        <v>63.34</v>
      </c>
      <c r="CJ89" s="318">
        <f t="shared" si="1237"/>
        <v>63.34</v>
      </c>
      <c r="CK89" s="318">
        <f t="shared" si="1237"/>
        <v>63.34</v>
      </c>
      <c r="CL89" s="318">
        <f t="shared" si="1237"/>
        <v>63.34</v>
      </c>
      <c r="CM89" s="318">
        <f t="shared" si="1237"/>
        <v>63.34</v>
      </c>
      <c r="CN89" s="318">
        <f t="shared" si="1237"/>
        <v>63.34</v>
      </c>
      <c r="CO89" s="318">
        <f t="shared" si="1237"/>
        <v>63.34</v>
      </c>
      <c r="CP89" s="318">
        <f t="shared" si="1237"/>
        <v>63.34</v>
      </c>
      <c r="CQ89" s="2">
        <f t="shared" si="1074"/>
        <v>760.08000000000027</v>
      </c>
      <c r="CR89" s="318">
        <f t="shared" si="1075"/>
        <v>63.34</v>
      </c>
      <c r="CS89" s="318">
        <f t="shared" ref="CS89:DC89" si="1238">ROUND(CR40*$C89/12,2)</f>
        <v>63.34</v>
      </c>
      <c r="CT89" s="318">
        <f t="shared" si="1238"/>
        <v>63.34</v>
      </c>
      <c r="CU89" s="318">
        <f t="shared" si="1238"/>
        <v>63.34</v>
      </c>
      <c r="CV89" s="318">
        <f t="shared" si="1238"/>
        <v>63.34</v>
      </c>
      <c r="CW89" s="318">
        <f t="shared" si="1238"/>
        <v>63.34</v>
      </c>
      <c r="CX89" s="318">
        <f t="shared" si="1238"/>
        <v>63.34</v>
      </c>
      <c r="CY89" s="318">
        <f t="shared" si="1238"/>
        <v>63.34</v>
      </c>
      <c r="CZ89" s="318">
        <f t="shared" si="1238"/>
        <v>63.34</v>
      </c>
      <c r="DA89" s="318">
        <f t="shared" si="1238"/>
        <v>63.34</v>
      </c>
      <c r="DB89" s="318">
        <f t="shared" si="1238"/>
        <v>63.34</v>
      </c>
      <c r="DC89" s="318">
        <f t="shared" si="1238"/>
        <v>63.34</v>
      </c>
      <c r="DD89" s="2">
        <f t="shared" si="1077"/>
        <v>760.08000000000027</v>
      </c>
      <c r="DE89" s="318">
        <f t="shared" si="1078"/>
        <v>63.34</v>
      </c>
      <c r="DF89" s="318">
        <f t="shared" ref="DF89:DP89" si="1239">ROUND(DE40*$C89/12,2)</f>
        <v>63.34</v>
      </c>
      <c r="DG89" s="318">
        <f t="shared" si="1239"/>
        <v>63.34</v>
      </c>
      <c r="DH89" s="318">
        <f t="shared" si="1239"/>
        <v>63.34</v>
      </c>
      <c r="DI89" s="318">
        <f t="shared" si="1239"/>
        <v>63.34</v>
      </c>
      <c r="DJ89" s="318">
        <f t="shared" si="1239"/>
        <v>63.34</v>
      </c>
      <c r="DK89" s="318">
        <f t="shared" si="1239"/>
        <v>63.34</v>
      </c>
      <c r="DL89" s="318">
        <f t="shared" si="1239"/>
        <v>63.34</v>
      </c>
      <c r="DM89" s="318">
        <f t="shared" si="1239"/>
        <v>63.34</v>
      </c>
      <c r="DN89" s="318">
        <f t="shared" si="1239"/>
        <v>63.34</v>
      </c>
      <c r="DO89" s="318">
        <f t="shared" si="1239"/>
        <v>63.34</v>
      </c>
      <c r="DP89" s="318">
        <f t="shared" si="1239"/>
        <v>63.34</v>
      </c>
      <c r="DQ89" s="2">
        <f t="shared" si="1080"/>
        <v>760.08000000000027</v>
      </c>
      <c r="DR89" s="318">
        <f t="shared" si="1081"/>
        <v>63.34</v>
      </c>
      <c r="DS89" s="318">
        <f t="shared" ref="DS89:EC89" si="1240">ROUND(DR40*$C89/12,2)</f>
        <v>63.34</v>
      </c>
      <c r="DT89" s="318">
        <f t="shared" si="1240"/>
        <v>63.34</v>
      </c>
      <c r="DU89" s="318">
        <f t="shared" si="1240"/>
        <v>63.34</v>
      </c>
      <c r="DV89" s="318">
        <f t="shared" si="1240"/>
        <v>63.34</v>
      </c>
      <c r="DW89" s="318">
        <f t="shared" si="1240"/>
        <v>63.34</v>
      </c>
      <c r="DX89" s="318">
        <f t="shared" si="1240"/>
        <v>63.34</v>
      </c>
      <c r="DY89" s="318">
        <f t="shared" si="1240"/>
        <v>63.34</v>
      </c>
      <c r="DZ89" s="318">
        <f t="shared" si="1240"/>
        <v>63.34</v>
      </c>
      <c r="EA89" s="318">
        <f t="shared" si="1240"/>
        <v>63.34</v>
      </c>
      <c r="EB89" s="318">
        <f t="shared" si="1240"/>
        <v>63.34</v>
      </c>
      <c r="EC89" s="318">
        <f t="shared" si="1240"/>
        <v>63.34</v>
      </c>
      <c r="ED89" s="2">
        <f t="shared" si="1083"/>
        <v>760.08000000000027</v>
      </c>
      <c r="EE89" s="2">
        <f t="shared" si="1220"/>
        <v>7600.8000000000011</v>
      </c>
    </row>
    <row r="90" spans="1:135" x14ac:dyDescent="0.2">
      <c r="A90" s="126" t="s">
        <v>505</v>
      </c>
      <c r="B90" s="310">
        <f t="shared" si="1054"/>
        <v>368</v>
      </c>
      <c r="C90" s="317">
        <v>4.4999999999999998E-2</v>
      </c>
      <c r="E90" s="318">
        <f t="shared" ref="E90:P90" si="1241">ROUND(D41*$C90/12,2)</f>
        <v>1165.5899999999999</v>
      </c>
      <c r="F90" s="318">
        <f t="shared" si="1241"/>
        <v>1165.5899999999999</v>
      </c>
      <c r="G90" s="318">
        <f t="shared" si="1241"/>
        <v>1165.5899999999999</v>
      </c>
      <c r="H90" s="318">
        <f t="shared" si="1241"/>
        <v>1165.5899999999999</v>
      </c>
      <c r="I90" s="318">
        <f t="shared" si="1241"/>
        <v>1165.5899999999999</v>
      </c>
      <c r="J90" s="318">
        <f t="shared" si="1241"/>
        <v>1165.5899999999999</v>
      </c>
      <c r="K90" s="318">
        <f t="shared" si="1241"/>
        <v>1165.5899999999999</v>
      </c>
      <c r="L90" s="318">
        <f t="shared" si="1241"/>
        <v>1165.5899999999999</v>
      </c>
      <c r="M90" s="318">
        <f t="shared" si="1241"/>
        <v>1165.5899999999999</v>
      </c>
      <c r="N90" s="318">
        <f t="shared" si="1241"/>
        <v>1165.5899999999999</v>
      </c>
      <c r="O90" s="318">
        <f t="shared" si="1241"/>
        <v>1165.5899999999999</v>
      </c>
      <c r="P90" s="318">
        <f t="shared" si="1241"/>
        <v>1165.5899999999999</v>
      </c>
      <c r="Q90" s="2">
        <f t="shared" si="1056"/>
        <v>13987.08</v>
      </c>
      <c r="R90" s="318">
        <f t="shared" si="1057"/>
        <v>1165.5899999999999</v>
      </c>
      <c r="S90" s="318">
        <f t="shared" ref="S90:AC90" si="1242">ROUND(R41*$C90/12,2)</f>
        <v>1165.5899999999999</v>
      </c>
      <c r="T90" s="318">
        <f t="shared" si="1242"/>
        <v>1165.5899999999999</v>
      </c>
      <c r="U90" s="318">
        <f t="shared" si="1242"/>
        <v>1165.5899999999999</v>
      </c>
      <c r="V90" s="318">
        <f t="shared" si="1242"/>
        <v>1165.5899999999999</v>
      </c>
      <c r="W90" s="318">
        <f t="shared" si="1242"/>
        <v>1165.5899999999999</v>
      </c>
      <c r="X90" s="318">
        <f t="shared" si="1242"/>
        <v>1165.5899999999999</v>
      </c>
      <c r="Y90" s="318">
        <f t="shared" si="1242"/>
        <v>1165.5899999999999</v>
      </c>
      <c r="Z90" s="318">
        <f t="shared" si="1242"/>
        <v>1165.5899999999999</v>
      </c>
      <c r="AA90" s="318">
        <f t="shared" si="1242"/>
        <v>1165.5899999999999</v>
      </c>
      <c r="AB90" s="318">
        <f t="shared" si="1242"/>
        <v>1165.5899999999999</v>
      </c>
      <c r="AC90" s="318">
        <f t="shared" si="1242"/>
        <v>1165.5899999999999</v>
      </c>
      <c r="AD90" s="2">
        <f t="shared" si="1059"/>
        <v>13987.08</v>
      </c>
      <c r="AE90" s="318">
        <f t="shared" si="1060"/>
        <v>1165.5899999999999</v>
      </c>
      <c r="AF90" s="318">
        <f t="shared" ref="AF90:AP90" si="1243">ROUND(AE41*$C90/12,2)</f>
        <v>1165.5899999999999</v>
      </c>
      <c r="AG90" s="318">
        <f t="shared" si="1243"/>
        <v>1165.5899999999999</v>
      </c>
      <c r="AH90" s="318">
        <f t="shared" si="1243"/>
        <v>1165.5899999999999</v>
      </c>
      <c r="AI90" s="318">
        <f t="shared" si="1243"/>
        <v>1165.5899999999999</v>
      </c>
      <c r="AJ90" s="318">
        <f t="shared" si="1243"/>
        <v>1165.5899999999999</v>
      </c>
      <c r="AK90" s="318">
        <f t="shared" si="1243"/>
        <v>1165.5899999999999</v>
      </c>
      <c r="AL90" s="318">
        <f t="shared" si="1243"/>
        <v>1165.5899999999999</v>
      </c>
      <c r="AM90" s="318">
        <f t="shared" si="1243"/>
        <v>1165.5899999999999</v>
      </c>
      <c r="AN90" s="318">
        <f t="shared" si="1243"/>
        <v>1165.5899999999999</v>
      </c>
      <c r="AO90" s="318">
        <f t="shared" si="1243"/>
        <v>1165.5899999999999</v>
      </c>
      <c r="AP90" s="318">
        <f t="shared" si="1243"/>
        <v>1165.5899999999999</v>
      </c>
      <c r="AQ90" s="2">
        <f t="shared" si="1062"/>
        <v>13987.08</v>
      </c>
      <c r="AR90" s="318">
        <f t="shared" si="1063"/>
        <v>1165.5899999999999</v>
      </c>
      <c r="AS90" s="318">
        <f t="shared" ref="AS90:BC90" si="1244">ROUND(AR41*$C90/12,2)</f>
        <v>1165.5899999999999</v>
      </c>
      <c r="AT90" s="318">
        <f t="shared" si="1244"/>
        <v>1165.5899999999999</v>
      </c>
      <c r="AU90" s="318">
        <f t="shared" si="1244"/>
        <v>1165.5899999999999</v>
      </c>
      <c r="AV90" s="318">
        <f t="shared" si="1244"/>
        <v>1165.5899999999999</v>
      </c>
      <c r="AW90" s="318">
        <f t="shared" si="1244"/>
        <v>1165.5899999999999</v>
      </c>
      <c r="AX90" s="318">
        <f t="shared" si="1244"/>
        <v>1165.5899999999999</v>
      </c>
      <c r="AY90" s="318">
        <f t="shared" si="1244"/>
        <v>1165.5899999999999</v>
      </c>
      <c r="AZ90" s="318">
        <f t="shared" si="1244"/>
        <v>1165.5899999999999</v>
      </c>
      <c r="BA90" s="318">
        <f t="shared" si="1244"/>
        <v>1165.5899999999999</v>
      </c>
      <c r="BB90" s="318">
        <f t="shared" si="1244"/>
        <v>1165.5899999999999</v>
      </c>
      <c r="BC90" s="318">
        <f t="shared" si="1244"/>
        <v>1165.5899999999999</v>
      </c>
      <c r="BD90" s="2">
        <f t="shared" si="1065"/>
        <v>13987.08</v>
      </c>
      <c r="BE90" s="318">
        <f t="shared" si="1066"/>
        <v>1165.5899999999999</v>
      </c>
      <c r="BF90" s="318">
        <f t="shared" ref="BF90:BP90" si="1245">ROUND(BE41*$C90/12,2)</f>
        <v>1165.5899999999999</v>
      </c>
      <c r="BG90" s="318">
        <f t="shared" si="1245"/>
        <v>1165.5899999999999</v>
      </c>
      <c r="BH90" s="318">
        <f t="shared" si="1245"/>
        <v>1165.5899999999999</v>
      </c>
      <c r="BI90" s="318">
        <f t="shared" si="1245"/>
        <v>1165.5899999999999</v>
      </c>
      <c r="BJ90" s="318">
        <f t="shared" si="1245"/>
        <v>1165.5899999999999</v>
      </c>
      <c r="BK90" s="318">
        <f t="shared" si="1245"/>
        <v>1165.5899999999999</v>
      </c>
      <c r="BL90" s="318">
        <f t="shared" si="1245"/>
        <v>1165.5899999999999</v>
      </c>
      <c r="BM90" s="318">
        <f t="shared" si="1245"/>
        <v>1165.5899999999999</v>
      </c>
      <c r="BN90" s="318">
        <f t="shared" si="1245"/>
        <v>1165.5899999999999</v>
      </c>
      <c r="BO90" s="318">
        <f t="shared" si="1245"/>
        <v>1165.5899999999999</v>
      </c>
      <c r="BP90" s="318">
        <f t="shared" si="1245"/>
        <v>1165.5899999999999</v>
      </c>
      <c r="BQ90" s="2">
        <f t="shared" si="1068"/>
        <v>13987.08</v>
      </c>
      <c r="BR90" s="318">
        <f t="shared" si="1069"/>
        <v>1165.5899999999999</v>
      </c>
      <c r="BS90" s="318">
        <f t="shared" ref="BS90:CC90" si="1246">ROUND(BR41*$C90/12,2)</f>
        <v>1165.5899999999999</v>
      </c>
      <c r="BT90" s="318">
        <f t="shared" si="1246"/>
        <v>1165.5899999999999</v>
      </c>
      <c r="BU90" s="318">
        <f t="shared" si="1246"/>
        <v>1165.5899999999999</v>
      </c>
      <c r="BV90" s="318">
        <f t="shared" si="1246"/>
        <v>1165.5899999999999</v>
      </c>
      <c r="BW90" s="318">
        <f t="shared" si="1246"/>
        <v>1165.5899999999999</v>
      </c>
      <c r="BX90" s="318">
        <f t="shared" si="1246"/>
        <v>1165.5899999999999</v>
      </c>
      <c r="BY90" s="318">
        <f t="shared" si="1246"/>
        <v>1165.5899999999999</v>
      </c>
      <c r="BZ90" s="318">
        <f t="shared" si="1246"/>
        <v>1165.5899999999999</v>
      </c>
      <c r="CA90" s="318">
        <f t="shared" si="1246"/>
        <v>1165.5899999999999</v>
      </c>
      <c r="CB90" s="318">
        <f t="shared" si="1246"/>
        <v>1165.5899999999999</v>
      </c>
      <c r="CC90" s="318">
        <f t="shared" si="1246"/>
        <v>1165.5899999999999</v>
      </c>
      <c r="CD90" s="2">
        <f t="shared" si="1071"/>
        <v>13987.08</v>
      </c>
      <c r="CE90" s="318">
        <f t="shared" si="1072"/>
        <v>1165.5899999999999</v>
      </c>
      <c r="CF90" s="318">
        <f t="shared" ref="CF90:CP90" si="1247">ROUND(CE41*$C90/12,2)</f>
        <v>1165.5899999999999</v>
      </c>
      <c r="CG90" s="318">
        <f t="shared" si="1247"/>
        <v>1165.5899999999999</v>
      </c>
      <c r="CH90" s="318">
        <f t="shared" si="1247"/>
        <v>1165.5899999999999</v>
      </c>
      <c r="CI90" s="318">
        <f t="shared" si="1247"/>
        <v>1165.5899999999999</v>
      </c>
      <c r="CJ90" s="318">
        <f t="shared" si="1247"/>
        <v>1165.5899999999999</v>
      </c>
      <c r="CK90" s="318">
        <f t="shared" si="1247"/>
        <v>1165.5899999999999</v>
      </c>
      <c r="CL90" s="318">
        <f t="shared" si="1247"/>
        <v>1165.5899999999999</v>
      </c>
      <c r="CM90" s="318">
        <f t="shared" si="1247"/>
        <v>1165.5899999999999</v>
      </c>
      <c r="CN90" s="318">
        <f t="shared" si="1247"/>
        <v>1165.5899999999999</v>
      </c>
      <c r="CO90" s="318">
        <f t="shared" si="1247"/>
        <v>1165.5899999999999</v>
      </c>
      <c r="CP90" s="318">
        <f t="shared" si="1247"/>
        <v>1165.5899999999999</v>
      </c>
      <c r="CQ90" s="2">
        <f t="shared" si="1074"/>
        <v>13987.08</v>
      </c>
      <c r="CR90" s="318">
        <f t="shared" si="1075"/>
        <v>1165.5899999999999</v>
      </c>
      <c r="CS90" s="318">
        <f t="shared" ref="CS90:DC90" si="1248">ROUND(CR41*$C90/12,2)</f>
        <v>1165.5899999999999</v>
      </c>
      <c r="CT90" s="318">
        <f t="shared" si="1248"/>
        <v>1165.5899999999999</v>
      </c>
      <c r="CU90" s="318">
        <f t="shared" si="1248"/>
        <v>1165.5899999999999</v>
      </c>
      <c r="CV90" s="318">
        <f t="shared" si="1248"/>
        <v>1165.5899999999999</v>
      </c>
      <c r="CW90" s="318">
        <f t="shared" si="1248"/>
        <v>1165.5899999999999</v>
      </c>
      <c r="CX90" s="318">
        <f t="shared" si="1248"/>
        <v>1165.5899999999999</v>
      </c>
      <c r="CY90" s="318">
        <f t="shared" si="1248"/>
        <v>1165.5899999999999</v>
      </c>
      <c r="CZ90" s="318">
        <f t="shared" si="1248"/>
        <v>1165.5899999999999</v>
      </c>
      <c r="DA90" s="318">
        <f t="shared" si="1248"/>
        <v>1165.5899999999999</v>
      </c>
      <c r="DB90" s="318">
        <f t="shared" si="1248"/>
        <v>1165.5899999999999</v>
      </c>
      <c r="DC90" s="318">
        <f t="shared" si="1248"/>
        <v>1165.5899999999999</v>
      </c>
      <c r="DD90" s="2">
        <f t="shared" si="1077"/>
        <v>13987.08</v>
      </c>
      <c r="DE90" s="318">
        <f t="shared" si="1078"/>
        <v>1165.5899999999999</v>
      </c>
      <c r="DF90" s="318">
        <f t="shared" ref="DF90:DP90" si="1249">ROUND(DE41*$C90/12,2)</f>
        <v>1165.5899999999999</v>
      </c>
      <c r="DG90" s="318">
        <f t="shared" si="1249"/>
        <v>1165.5899999999999</v>
      </c>
      <c r="DH90" s="318">
        <f t="shared" si="1249"/>
        <v>1165.5899999999999</v>
      </c>
      <c r="DI90" s="318">
        <f t="shared" si="1249"/>
        <v>1165.5899999999999</v>
      </c>
      <c r="DJ90" s="318">
        <f t="shared" si="1249"/>
        <v>1165.5899999999999</v>
      </c>
      <c r="DK90" s="318">
        <f t="shared" si="1249"/>
        <v>1165.5899999999999</v>
      </c>
      <c r="DL90" s="318">
        <f t="shared" si="1249"/>
        <v>1165.5899999999999</v>
      </c>
      <c r="DM90" s="318">
        <f t="shared" si="1249"/>
        <v>1165.5899999999999</v>
      </c>
      <c r="DN90" s="318">
        <f t="shared" si="1249"/>
        <v>1165.5899999999999</v>
      </c>
      <c r="DO90" s="318">
        <f t="shared" si="1249"/>
        <v>1165.5899999999999</v>
      </c>
      <c r="DP90" s="318">
        <f t="shared" si="1249"/>
        <v>1165.5899999999999</v>
      </c>
      <c r="DQ90" s="2">
        <f t="shared" si="1080"/>
        <v>13987.08</v>
      </c>
      <c r="DR90" s="318">
        <f t="shared" si="1081"/>
        <v>1165.5899999999999</v>
      </c>
      <c r="DS90" s="318">
        <f t="shared" ref="DS90:EC90" si="1250">ROUND(DR41*$C90/12,2)</f>
        <v>1165.5899999999999</v>
      </c>
      <c r="DT90" s="318">
        <f t="shared" si="1250"/>
        <v>1165.5899999999999</v>
      </c>
      <c r="DU90" s="318">
        <f t="shared" si="1250"/>
        <v>1165.5899999999999</v>
      </c>
      <c r="DV90" s="318">
        <f t="shared" si="1250"/>
        <v>1165.5899999999999</v>
      </c>
      <c r="DW90" s="318">
        <f t="shared" si="1250"/>
        <v>1165.5899999999999</v>
      </c>
      <c r="DX90" s="318">
        <f t="shared" si="1250"/>
        <v>1165.5899999999999</v>
      </c>
      <c r="DY90" s="318">
        <f t="shared" si="1250"/>
        <v>1165.5899999999999</v>
      </c>
      <c r="DZ90" s="318">
        <f t="shared" si="1250"/>
        <v>1165.5899999999999</v>
      </c>
      <c r="EA90" s="318">
        <f t="shared" si="1250"/>
        <v>1165.5899999999999</v>
      </c>
      <c r="EB90" s="318">
        <f t="shared" si="1250"/>
        <v>1165.5899999999999</v>
      </c>
      <c r="EC90" s="318">
        <f t="shared" si="1250"/>
        <v>1165.5899999999999</v>
      </c>
      <c r="ED90" s="2">
        <f t="shared" si="1083"/>
        <v>13987.08</v>
      </c>
      <c r="EE90" s="2">
        <f t="shared" si="1220"/>
        <v>139870.79999999999</v>
      </c>
    </row>
    <row r="91" spans="1:135" x14ac:dyDescent="0.2">
      <c r="A91" s="126" t="s">
        <v>505</v>
      </c>
      <c r="B91" s="310">
        <f t="shared" si="1054"/>
        <v>369</v>
      </c>
      <c r="C91" s="317">
        <v>1.9E-2</v>
      </c>
      <c r="E91" s="318">
        <f t="shared" ref="E91:P91" si="1251">ROUND(D42*$C91/12,2)</f>
        <v>26.81</v>
      </c>
      <c r="F91" s="318">
        <f t="shared" si="1251"/>
        <v>26.81</v>
      </c>
      <c r="G91" s="318">
        <f t="shared" si="1251"/>
        <v>26.81</v>
      </c>
      <c r="H91" s="318">
        <f t="shared" si="1251"/>
        <v>26.81</v>
      </c>
      <c r="I91" s="318">
        <f t="shared" si="1251"/>
        <v>26.81</v>
      </c>
      <c r="J91" s="318">
        <f t="shared" si="1251"/>
        <v>26.81</v>
      </c>
      <c r="K91" s="318">
        <f t="shared" si="1251"/>
        <v>26.81</v>
      </c>
      <c r="L91" s="318">
        <f t="shared" si="1251"/>
        <v>26.81</v>
      </c>
      <c r="M91" s="318">
        <f t="shared" si="1251"/>
        <v>26.81</v>
      </c>
      <c r="N91" s="318">
        <f t="shared" si="1251"/>
        <v>26.81</v>
      </c>
      <c r="O91" s="318">
        <f t="shared" si="1251"/>
        <v>26.81</v>
      </c>
      <c r="P91" s="318">
        <f t="shared" si="1251"/>
        <v>26.81</v>
      </c>
      <c r="Q91" s="2">
        <f t="shared" si="1056"/>
        <v>321.71999999999997</v>
      </c>
      <c r="R91" s="318">
        <f t="shared" si="1057"/>
        <v>26.81</v>
      </c>
      <c r="S91" s="318">
        <f t="shared" ref="S91:AC91" si="1252">ROUND(R42*$C91/12,2)</f>
        <v>26.81</v>
      </c>
      <c r="T91" s="318">
        <f t="shared" si="1252"/>
        <v>26.81</v>
      </c>
      <c r="U91" s="318">
        <f t="shared" si="1252"/>
        <v>26.81</v>
      </c>
      <c r="V91" s="318">
        <f t="shared" si="1252"/>
        <v>26.81</v>
      </c>
      <c r="W91" s="318">
        <f t="shared" si="1252"/>
        <v>26.81</v>
      </c>
      <c r="X91" s="318">
        <f t="shared" si="1252"/>
        <v>26.81</v>
      </c>
      <c r="Y91" s="318">
        <f t="shared" si="1252"/>
        <v>26.81</v>
      </c>
      <c r="Z91" s="318">
        <f t="shared" si="1252"/>
        <v>26.81</v>
      </c>
      <c r="AA91" s="318">
        <f t="shared" si="1252"/>
        <v>26.81</v>
      </c>
      <c r="AB91" s="318">
        <f t="shared" si="1252"/>
        <v>26.81</v>
      </c>
      <c r="AC91" s="318">
        <f t="shared" si="1252"/>
        <v>26.81</v>
      </c>
      <c r="AD91" s="2">
        <f t="shared" si="1059"/>
        <v>321.71999999999997</v>
      </c>
      <c r="AE91" s="318">
        <f t="shared" si="1060"/>
        <v>26.81</v>
      </c>
      <c r="AF91" s="318">
        <f t="shared" ref="AF91:AP91" si="1253">ROUND(AE42*$C91/12,2)</f>
        <v>26.81</v>
      </c>
      <c r="AG91" s="318">
        <f t="shared" si="1253"/>
        <v>26.81</v>
      </c>
      <c r="AH91" s="318">
        <f t="shared" si="1253"/>
        <v>26.81</v>
      </c>
      <c r="AI91" s="318">
        <f t="shared" si="1253"/>
        <v>26.81</v>
      </c>
      <c r="AJ91" s="318">
        <f t="shared" si="1253"/>
        <v>26.81</v>
      </c>
      <c r="AK91" s="318">
        <f t="shared" si="1253"/>
        <v>26.81</v>
      </c>
      <c r="AL91" s="318">
        <f t="shared" si="1253"/>
        <v>26.81</v>
      </c>
      <c r="AM91" s="318">
        <f t="shared" si="1253"/>
        <v>26.81</v>
      </c>
      <c r="AN91" s="318">
        <f t="shared" si="1253"/>
        <v>26.81</v>
      </c>
      <c r="AO91" s="318">
        <f t="shared" si="1253"/>
        <v>26.81</v>
      </c>
      <c r="AP91" s="318">
        <f t="shared" si="1253"/>
        <v>26.81</v>
      </c>
      <c r="AQ91" s="2">
        <f t="shared" si="1062"/>
        <v>321.71999999999997</v>
      </c>
      <c r="AR91" s="318">
        <f t="shared" si="1063"/>
        <v>26.81</v>
      </c>
      <c r="AS91" s="318">
        <f t="shared" ref="AS91:BC91" si="1254">ROUND(AR42*$C91/12,2)</f>
        <v>26.81</v>
      </c>
      <c r="AT91" s="318">
        <f t="shared" si="1254"/>
        <v>26.81</v>
      </c>
      <c r="AU91" s="318">
        <f t="shared" si="1254"/>
        <v>26.81</v>
      </c>
      <c r="AV91" s="318">
        <f t="shared" si="1254"/>
        <v>26.81</v>
      </c>
      <c r="AW91" s="318">
        <f t="shared" si="1254"/>
        <v>26.81</v>
      </c>
      <c r="AX91" s="318">
        <f t="shared" si="1254"/>
        <v>26.81</v>
      </c>
      <c r="AY91" s="318">
        <f t="shared" si="1254"/>
        <v>26.81</v>
      </c>
      <c r="AZ91" s="318">
        <f t="shared" si="1254"/>
        <v>26.81</v>
      </c>
      <c r="BA91" s="318">
        <f t="shared" si="1254"/>
        <v>26.81</v>
      </c>
      <c r="BB91" s="318">
        <f t="shared" si="1254"/>
        <v>26.81</v>
      </c>
      <c r="BC91" s="318">
        <f t="shared" si="1254"/>
        <v>26.81</v>
      </c>
      <c r="BD91" s="2">
        <f t="shared" si="1065"/>
        <v>321.71999999999997</v>
      </c>
      <c r="BE91" s="318">
        <f t="shared" si="1066"/>
        <v>26.81</v>
      </c>
      <c r="BF91" s="318">
        <f t="shared" ref="BF91:BP91" si="1255">ROUND(BE42*$C91/12,2)</f>
        <v>26.81</v>
      </c>
      <c r="BG91" s="318">
        <f t="shared" si="1255"/>
        <v>26.81</v>
      </c>
      <c r="BH91" s="318">
        <f t="shared" si="1255"/>
        <v>26.81</v>
      </c>
      <c r="BI91" s="318">
        <f t="shared" si="1255"/>
        <v>26.81</v>
      </c>
      <c r="BJ91" s="318">
        <f t="shared" si="1255"/>
        <v>26.81</v>
      </c>
      <c r="BK91" s="318">
        <f t="shared" si="1255"/>
        <v>26.81</v>
      </c>
      <c r="BL91" s="318">
        <f t="shared" si="1255"/>
        <v>26.81</v>
      </c>
      <c r="BM91" s="318">
        <f t="shared" si="1255"/>
        <v>26.81</v>
      </c>
      <c r="BN91" s="318">
        <f t="shared" si="1255"/>
        <v>26.81</v>
      </c>
      <c r="BO91" s="318">
        <f t="shared" si="1255"/>
        <v>26.81</v>
      </c>
      <c r="BP91" s="318">
        <f t="shared" si="1255"/>
        <v>26.81</v>
      </c>
      <c r="BQ91" s="2">
        <f t="shared" si="1068"/>
        <v>321.71999999999997</v>
      </c>
      <c r="BR91" s="318">
        <f t="shared" si="1069"/>
        <v>26.81</v>
      </c>
      <c r="BS91" s="318">
        <f t="shared" ref="BS91:CC91" si="1256">ROUND(BR42*$C91/12,2)</f>
        <v>26.81</v>
      </c>
      <c r="BT91" s="318">
        <f t="shared" si="1256"/>
        <v>26.81</v>
      </c>
      <c r="BU91" s="318">
        <f t="shared" si="1256"/>
        <v>26.81</v>
      </c>
      <c r="BV91" s="318">
        <f t="shared" si="1256"/>
        <v>26.81</v>
      </c>
      <c r="BW91" s="318">
        <f t="shared" si="1256"/>
        <v>26.81</v>
      </c>
      <c r="BX91" s="318">
        <f t="shared" si="1256"/>
        <v>26.81</v>
      </c>
      <c r="BY91" s="318">
        <f t="shared" si="1256"/>
        <v>26.81</v>
      </c>
      <c r="BZ91" s="318">
        <f t="shared" si="1256"/>
        <v>26.81</v>
      </c>
      <c r="CA91" s="318">
        <f t="shared" si="1256"/>
        <v>26.81</v>
      </c>
      <c r="CB91" s="318">
        <f t="shared" si="1256"/>
        <v>26.81</v>
      </c>
      <c r="CC91" s="318">
        <f t="shared" si="1256"/>
        <v>26.81</v>
      </c>
      <c r="CD91" s="2">
        <f t="shared" si="1071"/>
        <v>321.71999999999997</v>
      </c>
      <c r="CE91" s="318">
        <f t="shared" si="1072"/>
        <v>26.81</v>
      </c>
      <c r="CF91" s="318">
        <f t="shared" ref="CF91:CP91" si="1257">ROUND(CE42*$C91/12,2)</f>
        <v>26.81</v>
      </c>
      <c r="CG91" s="318">
        <f t="shared" si="1257"/>
        <v>26.81</v>
      </c>
      <c r="CH91" s="318">
        <f t="shared" si="1257"/>
        <v>26.81</v>
      </c>
      <c r="CI91" s="318">
        <f t="shared" si="1257"/>
        <v>26.81</v>
      </c>
      <c r="CJ91" s="318">
        <f t="shared" si="1257"/>
        <v>26.81</v>
      </c>
      <c r="CK91" s="318">
        <f t="shared" si="1257"/>
        <v>26.81</v>
      </c>
      <c r="CL91" s="318">
        <f t="shared" si="1257"/>
        <v>26.81</v>
      </c>
      <c r="CM91" s="318">
        <f t="shared" si="1257"/>
        <v>26.81</v>
      </c>
      <c r="CN91" s="318">
        <f t="shared" si="1257"/>
        <v>26.81</v>
      </c>
      <c r="CO91" s="318">
        <f t="shared" si="1257"/>
        <v>26.81</v>
      </c>
      <c r="CP91" s="318">
        <f t="shared" si="1257"/>
        <v>26.81</v>
      </c>
      <c r="CQ91" s="2">
        <f t="shared" si="1074"/>
        <v>321.71999999999997</v>
      </c>
      <c r="CR91" s="318">
        <f t="shared" si="1075"/>
        <v>26.81</v>
      </c>
      <c r="CS91" s="318">
        <f t="shared" ref="CS91:DC91" si="1258">ROUND(CR42*$C91/12,2)</f>
        <v>26.81</v>
      </c>
      <c r="CT91" s="318">
        <f t="shared" si="1258"/>
        <v>26.81</v>
      </c>
      <c r="CU91" s="318">
        <f t="shared" si="1258"/>
        <v>26.81</v>
      </c>
      <c r="CV91" s="318">
        <f t="shared" si="1258"/>
        <v>26.81</v>
      </c>
      <c r="CW91" s="318">
        <f t="shared" si="1258"/>
        <v>26.81</v>
      </c>
      <c r="CX91" s="318">
        <f t="shared" si="1258"/>
        <v>26.81</v>
      </c>
      <c r="CY91" s="318">
        <f t="shared" si="1258"/>
        <v>26.81</v>
      </c>
      <c r="CZ91" s="318">
        <f t="shared" si="1258"/>
        <v>26.81</v>
      </c>
      <c r="DA91" s="318">
        <f t="shared" si="1258"/>
        <v>26.81</v>
      </c>
      <c r="DB91" s="318">
        <f t="shared" si="1258"/>
        <v>26.81</v>
      </c>
      <c r="DC91" s="318">
        <f t="shared" si="1258"/>
        <v>26.81</v>
      </c>
      <c r="DD91" s="2">
        <f t="shared" si="1077"/>
        <v>321.71999999999997</v>
      </c>
      <c r="DE91" s="318">
        <f t="shared" si="1078"/>
        <v>26.81</v>
      </c>
      <c r="DF91" s="318">
        <f t="shared" ref="DF91:DP91" si="1259">ROUND(DE42*$C91/12,2)</f>
        <v>26.81</v>
      </c>
      <c r="DG91" s="318">
        <f t="shared" si="1259"/>
        <v>26.81</v>
      </c>
      <c r="DH91" s="318">
        <f t="shared" si="1259"/>
        <v>26.81</v>
      </c>
      <c r="DI91" s="318">
        <f t="shared" si="1259"/>
        <v>26.81</v>
      </c>
      <c r="DJ91" s="318">
        <f t="shared" si="1259"/>
        <v>26.81</v>
      </c>
      <c r="DK91" s="318">
        <f t="shared" si="1259"/>
        <v>26.81</v>
      </c>
      <c r="DL91" s="318">
        <f t="shared" si="1259"/>
        <v>26.81</v>
      </c>
      <c r="DM91" s="318">
        <f t="shared" si="1259"/>
        <v>26.81</v>
      </c>
      <c r="DN91" s="318">
        <f t="shared" si="1259"/>
        <v>26.81</v>
      </c>
      <c r="DO91" s="318">
        <f t="shared" si="1259"/>
        <v>26.81</v>
      </c>
      <c r="DP91" s="318">
        <f t="shared" si="1259"/>
        <v>26.81</v>
      </c>
      <c r="DQ91" s="2">
        <f t="shared" si="1080"/>
        <v>321.71999999999997</v>
      </c>
      <c r="DR91" s="318">
        <f t="shared" si="1081"/>
        <v>26.81</v>
      </c>
      <c r="DS91" s="318">
        <f t="shared" ref="DS91:EC91" si="1260">ROUND(DR42*$C91/12,2)</f>
        <v>26.81</v>
      </c>
      <c r="DT91" s="318">
        <f t="shared" si="1260"/>
        <v>26.81</v>
      </c>
      <c r="DU91" s="318">
        <f t="shared" si="1260"/>
        <v>26.81</v>
      </c>
      <c r="DV91" s="318">
        <f t="shared" si="1260"/>
        <v>26.81</v>
      </c>
      <c r="DW91" s="318">
        <f t="shared" si="1260"/>
        <v>26.81</v>
      </c>
      <c r="DX91" s="318">
        <f t="shared" si="1260"/>
        <v>26.81</v>
      </c>
      <c r="DY91" s="318">
        <f t="shared" si="1260"/>
        <v>26.81</v>
      </c>
      <c r="DZ91" s="318">
        <f t="shared" si="1260"/>
        <v>26.81</v>
      </c>
      <c r="EA91" s="318">
        <f t="shared" si="1260"/>
        <v>26.81</v>
      </c>
      <c r="EB91" s="318">
        <f t="shared" si="1260"/>
        <v>26.81</v>
      </c>
      <c r="EC91" s="318">
        <f t="shared" si="1260"/>
        <v>26.81</v>
      </c>
      <c r="ED91" s="2">
        <f t="shared" si="1083"/>
        <v>321.71999999999997</v>
      </c>
      <c r="EE91" s="2">
        <f t="shared" ref="EE91" si="1261">ED91+DQ91+DD91+CQ91+CD91+BQ91+BD91+AQ91+AD91+Q91</f>
        <v>3217.1999999999994</v>
      </c>
    </row>
    <row r="92" spans="1:135" x14ac:dyDescent="0.2">
      <c r="A92" s="126" t="s">
        <v>505</v>
      </c>
      <c r="B92" s="310">
        <f t="shared" si="1054"/>
        <v>369.02</v>
      </c>
      <c r="C92" s="317">
        <v>2.3E-2</v>
      </c>
      <c r="E92" s="318">
        <f t="shared" ref="E92:P92" si="1262">ROUND(D43*$C92/12,2)</f>
        <v>5.81</v>
      </c>
      <c r="F92" s="318">
        <f t="shared" si="1262"/>
        <v>5.81</v>
      </c>
      <c r="G92" s="318">
        <f t="shared" si="1262"/>
        <v>5.81</v>
      </c>
      <c r="H92" s="318">
        <f t="shared" si="1262"/>
        <v>5.81</v>
      </c>
      <c r="I92" s="318">
        <f t="shared" si="1262"/>
        <v>5.81</v>
      </c>
      <c r="J92" s="318">
        <f t="shared" si="1262"/>
        <v>5.81</v>
      </c>
      <c r="K92" s="318">
        <f t="shared" si="1262"/>
        <v>5.81</v>
      </c>
      <c r="L92" s="318">
        <f t="shared" si="1262"/>
        <v>5.81</v>
      </c>
      <c r="M92" s="318">
        <f t="shared" si="1262"/>
        <v>5.81</v>
      </c>
      <c r="N92" s="318">
        <f t="shared" si="1262"/>
        <v>5.81</v>
      </c>
      <c r="O92" s="318">
        <f t="shared" si="1262"/>
        <v>5.81</v>
      </c>
      <c r="P92" s="318">
        <f t="shared" si="1262"/>
        <v>5.81</v>
      </c>
      <c r="Q92" s="2">
        <f t="shared" si="1056"/>
        <v>69.720000000000013</v>
      </c>
      <c r="R92" s="318">
        <f t="shared" si="1057"/>
        <v>5.81</v>
      </c>
      <c r="S92" s="318">
        <f t="shared" ref="S92:AC92" si="1263">ROUND(R43*$C92/12,2)</f>
        <v>5.81</v>
      </c>
      <c r="T92" s="318">
        <f t="shared" si="1263"/>
        <v>5.81</v>
      </c>
      <c r="U92" s="318">
        <f t="shared" si="1263"/>
        <v>5.81</v>
      </c>
      <c r="V92" s="318">
        <f t="shared" si="1263"/>
        <v>5.81</v>
      </c>
      <c r="W92" s="318">
        <f t="shared" si="1263"/>
        <v>5.81</v>
      </c>
      <c r="X92" s="318">
        <f t="shared" si="1263"/>
        <v>5.81</v>
      </c>
      <c r="Y92" s="318">
        <f t="shared" si="1263"/>
        <v>5.81</v>
      </c>
      <c r="Z92" s="318">
        <f t="shared" si="1263"/>
        <v>5.81</v>
      </c>
      <c r="AA92" s="318">
        <f t="shared" si="1263"/>
        <v>5.81</v>
      </c>
      <c r="AB92" s="318">
        <f t="shared" si="1263"/>
        <v>5.81</v>
      </c>
      <c r="AC92" s="318">
        <f t="shared" si="1263"/>
        <v>5.81</v>
      </c>
      <c r="AD92" s="2">
        <f t="shared" si="1059"/>
        <v>69.720000000000013</v>
      </c>
      <c r="AE92" s="318">
        <f t="shared" si="1060"/>
        <v>5.81</v>
      </c>
      <c r="AF92" s="318">
        <f t="shared" ref="AF92:AP92" si="1264">ROUND(AE43*$C92/12,2)</f>
        <v>5.81</v>
      </c>
      <c r="AG92" s="318">
        <f t="shared" si="1264"/>
        <v>5.81</v>
      </c>
      <c r="AH92" s="318">
        <f t="shared" si="1264"/>
        <v>5.81</v>
      </c>
      <c r="AI92" s="318">
        <f t="shared" si="1264"/>
        <v>5.81</v>
      </c>
      <c r="AJ92" s="318">
        <f t="shared" si="1264"/>
        <v>5.81</v>
      </c>
      <c r="AK92" s="318">
        <f t="shared" si="1264"/>
        <v>5.81</v>
      </c>
      <c r="AL92" s="318">
        <f t="shared" si="1264"/>
        <v>5.81</v>
      </c>
      <c r="AM92" s="318">
        <f t="shared" si="1264"/>
        <v>5.81</v>
      </c>
      <c r="AN92" s="318">
        <f t="shared" si="1264"/>
        <v>5.81</v>
      </c>
      <c r="AO92" s="318">
        <f t="shared" si="1264"/>
        <v>5.81</v>
      </c>
      <c r="AP92" s="318">
        <f t="shared" si="1264"/>
        <v>5.81</v>
      </c>
      <c r="AQ92" s="2">
        <f t="shared" si="1062"/>
        <v>69.720000000000013</v>
      </c>
      <c r="AR92" s="318">
        <f t="shared" si="1063"/>
        <v>5.81</v>
      </c>
      <c r="AS92" s="318">
        <f t="shared" ref="AS92:BC92" si="1265">ROUND(AR43*$C92/12,2)</f>
        <v>5.81</v>
      </c>
      <c r="AT92" s="318">
        <f t="shared" si="1265"/>
        <v>5.81</v>
      </c>
      <c r="AU92" s="318">
        <f t="shared" si="1265"/>
        <v>5.81</v>
      </c>
      <c r="AV92" s="318">
        <f t="shared" si="1265"/>
        <v>5.81</v>
      </c>
      <c r="AW92" s="318">
        <f t="shared" si="1265"/>
        <v>5.81</v>
      </c>
      <c r="AX92" s="318">
        <f t="shared" si="1265"/>
        <v>5.81</v>
      </c>
      <c r="AY92" s="318">
        <f t="shared" si="1265"/>
        <v>5.81</v>
      </c>
      <c r="AZ92" s="318">
        <f t="shared" si="1265"/>
        <v>5.81</v>
      </c>
      <c r="BA92" s="318">
        <f t="shared" si="1265"/>
        <v>5.81</v>
      </c>
      <c r="BB92" s="318">
        <f t="shared" si="1265"/>
        <v>5.81</v>
      </c>
      <c r="BC92" s="318">
        <f t="shared" si="1265"/>
        <v>5.81</v>
      </c>
      <c r="BD92" s="2">
        <f t="shared" si="1065"/>
        <v>69.720000000000013</v>
      </c>
      <c r="BE92" s="318">
        <f t="shared" si="1066"/>
        <v>5.81</v>
      </c>
      <c r="BF92" s="318">
        <f t="shared" ref="BF92:BP92" si="1266">ROUND(BE43*$C92/12,2)</f>
        <v>5.81</v>
      </c>
      <c r="BG92" s="318">
        <f t="shared" si="1266"/>
        <v>5.81</v>
      </c>
      <c r="BH92" s="318">
        <f t="shared" si="1266"/>
        <v>5.81</v>
      </c>
      <c r="BI92" s="318">
        <f t="shared" si="1266"/>
        <v>5.81</v>
      </c>
      <c r="BJ92" s="318">
        <f t="shared" si="1266"/>
        <v>5.81</v>
      </c>
      <c r="BK92" s="318">
        <f t="shared" si="1266"/>
        <v>5.81</v>
      </c>
      <c r="BL92" s="318">
        <f t="shared" si="1266"/>
        <v>5.81</v>
      </c>
      <c r="BM92" s="318">
        <f t="shared" si="1266"/>
        <v>5.81</v>
      </c>
      <c r="BN92" s="318">
        <f t="shared" si="1266"/>
        <v>5.81</v>
      </c>
      <c r="BO92" s="318">
        <f t="shared" si="1266"/>
        <v>5.81</v>
      </c>
      <c r="BP92" s="318">
        <f t="shared" si="1266"/>
        <v>5.81</v>
      </c>
      <c r="BQ92" s="2">
        <f t="shared" si="1068"/>
        <v>69.720000000000013</v>
      </c>
      <c r="BR92" s="318">
        <f t="shared" si="1069"/>
        <v>5.81</v>
      </c>
      <c r="BS92" s="318">
        <f t="shared" ref="BS92:CC92" si="1267">ROUND(BR43*$C92/12,2)</f>
        <v>5.81</v>
      </c>
      <c r="BT92" s="318">
        <f t="shared" si="1267"/>
        <v>5.81</v>
      </c>
      <c r="BU92" s="318">
        <f t="shared" si="1267"/>
        <v>5.81</v>
      </c>
      <c r="BV92" s="318">
        <f t="shared" si="1267"/>
        <v>5.81</v>
      </c>
      <c r="BW92" s="318">
        <f t="shared" si="1267"/>
        <v>5.81</v>
      </c>
      <c r="BX92" s="318">
        <f t="shared" si="1267"/>
        <v>5.81</v>
      </c>
      <c r="BY92" s="318">
        <f t="shared" si="1267"/>
        <v>5.81</v>
      </c>
      <c r="BZ92" s="318">
        <f t="shared" si="1267"/>
        <v>5.81</v>
      </c>
      <c r="CA92" s="318">
        <f t="shared" si="1267"/>
        <v>5.81</v>
      </c>
      <c r="CB92" s="318">
        <f t="shared" si="1267"/>
        <v>5.81</v>
      </c>
      <c r="CC92" s="318">
        <f t="shared" si="1267"/>
        <v>5.81</v>
      </c>
      <c r="CD92" s="2">
        <f t="shared" si="1071"/>
        <v>69.720000000000013</v>
      </c>
      <c r="CE92" s="318">
        <f t="shared" si="1072"/>
        <v>5.81</v>
      </c>
      <c r="CF92" s="318">
        <f t="shared" ref="CF92:CP92" si="1268">ROUND(CE43*$C92/12,2)</f>
        <v>5.81</v>
      </c>
      <c r="CG92" s="318">
        <f t="shared" si="1268"/>
        <v>5.81</v>
      </c>
      <c r="CH92" s="318">
        <f t="shared" si="1268"/>
        <v>5.81</v>
      </c>
      <c r="CI92" s="318">
        <f t="shared" si="1268"/>
        <v>5.81</v>
      </c>
      <c r="CJ92" s="318">
        <f t="shared" si="1268"/>
        <v>5.81</v>
      </c>
      <c r="CK92" s="318">
        <f t="shared" si="1268"/>
        <v>5.81</v>
      </c>
      <c r="CL92" s="318">
        <f t="shared" si="1268"/>
        <v>5.81</v>
      </c>
      <c r="CM92" s="318">
        <f t="shared" si="1268"/>
        <v>5.81</v>
      </c>
      <c r="CN92" s="318">
        <f t="shared" si="1268"/>
        <v>5.81</v>
      </c>
      <c r="CO92" s="318">
        <f t="shared" si="1268"/>
        <v>5.81</v>
      </c>
      <c r="CP92" s="318">
        <f t="shared" si="1268"/>
        <v>5.81</v>
      </c>
      <c r="CQ92" s="2">
        <f t="shared" si="1074"/>
        <v>69.720000000000013</v>
      </c>
      <c r="CR92" s="318">
        <f t="shared" si="1075"/>
        <v>5.81</v>
      </c>
      <c r="CS92" s="318">
        <f t="shared" ref="CS92:DC92" si="1269">ROUND(CR43*$C92/12,2)</f>
        <v>5.81</v>
      </c>
      <c r="CT92" s="318">
        <f t="shared" si="1269"/>
        <v>5.81</v>
      </c>
      <c r="CU92" s="318">
        <f t="shared" si="1269"/>
        <v>5.81</v>
      </c>
      <c r="CV92" s="318">
        <f t="shared" si="1269"/>
        <v>5.81</v>
      </c>
      <c r="CW92" s="318">
        <f t="shared" si="1269"/>
        <v>5.81</v>
      </c>
      <c r="CX92" s="318">
        <f t="shared" si="1269"/>
        <v>5.81</v>
      </c>
      <c r="CY92" s="318">
        <f t="shared" si="1269"/>
        <v>5.81</v>
      </c>
      <c r="CZ92" s="318">
        <f t="shared" si="1269"/>
        <v>5.81</v>
      </c>
      <c r="DA92" s="318">
        <f t="shared" si="1269"/>
        <v>5.81</v>
      </c>
      <c r="DB92" s="318">
        <f t="shared" si="1269"/>
        <v>5.81</v>
      </c>
      <c r="DC92" s="318">
        <f t="shared" si="1269"/>
        <v>5.81</v>
      </c>
      <c r="DD92" s="2">
        <f t="shared" si="1077"/>
        <v>69.720000000000013</v>
      </c>
      <c r="DE92" s="318">
        <f t="shared" si="1078"/>
        <v>5.81</v>
      </c>
      <c r="DF92" s="318">
        <f t="shared" ref="DF92:DP92" si="1270">ROUND(DE43*$C92/12,2)</f>
        <v>5.81</v>
      </c>
      <c r="DG92" s="318">
        <f t="shared" si="1270"/>
        <v>5.81</v>
      </c>
      <c r="DH92" s="318">
        <f t="shared" si="1270"/>
        <v>5.81</v>
      </c>
      <c r="DI92" s="318">
        <f t="shared" si="1270"/>
        <v>5.81</v>
      </c>
      <c r="DJ92" s="318">
        <f t="shared" si="1270"/>
        <v>5.81</v>
      </c>
      <c r="DK92" s="318">
        <f t="shared" si="1270"/>
        <v>5.81</v>
      </c>
      <c r="DL92" s="318">
        <f t="shared" si="1270"/>
        <v>5.81</v>
      </c>
      <c r="DM92" s="318">
        <f t="shared" si="1270"/>
        <v>5.81</v>
      </c>
      <c r="DN92" s="318">
        <f t="shared" si="1270"/>
        <v>5.81</v>
      </c>
      <c r="DO92" s="318">
        <f t="shared" si="1270"/>
        <v>5.81</v>
      </c>
      <c r="DP92" s="318">
        <f t="shared" si="1270"/>
        <v>5.81</v>
      </c>
      <c r="DQ92" s="2">
        <f t="shared" si="1080"/>
        <v>69.720000000000013</v>
      </c>
      <c r="DR92" s="318">
        <f t="shared" si="1081"/>
        <v>5.81</v>
      </c>
      <c r="DS92" s="318">
        <f t="shared" ref="DS92:EC92" si="1271">ROUND(DR43*$C92/12,2)</f>
        <v>5.81</v>
      </c>
      <c r="DT92" s="318">
        <f t="shared" si="1271"/>
        <v>5.81</v>
      </c>
      <c r="DU92" s="318">
        <f t="shared" si="1271"/>
        <v>5.81</v>
      </c>
      <c r="DV92" s="318">
        <f t="shared" si="1271"/>
        <v>5.81</v>
      </c>
      <c r="DW92" s="318">
        <f t="shared" si="1271"/>
        <v>5.81</v>
      </c>
      <c r="DX92" s="318">
        <f t="shared" si="1271"/>
        <v>5.81</v>
      </c>
      <c r="DY92" s="318">
        <f t="shared" si="1271"/>
        <v>5.81</v>
      </c>
      <c r="DZ92" s="318">
        <f t="shared" si="1271"/>
        <v>5.81</v>
      </c>
      <c r="EA92" s="318">
        <f t="shared" si="1271"/>
        <v>5.81</v>
      </c>
      <c r="EB92" s="318">
        <f t="shared" si="1271"/>
        <v>5.81</v>
      </c>
      <c r="EC92" s="318">
        <f t="shared" si="1271"/>
        <v>5.81</v>
      </c>
      <c r="ED92" s="2">
        <f t="shared" si="1083"/>
        <v>69.720000000000013</v>
      </c>
      <c r="EE92" s="2">
        <f t="shared" ref="EE92" si="1272">ED92+DQ92+DD92+CQ92+CD92+BQ92+BD92+AQ92+AD92+Q92</f>
        <v>697.20000000000016</v>
      </c>
    </row>
    <row r="93" spans="1:135" x14ac:dyDescent="0.2">
      <c r="A93" s="126" t="s">
        <v>505</v>
      </c>
      <c r="B93" s="310">
        <f t="shared" si="1054"/>
        <v>373</v>
      </c>
      <c r="C93" s="317">
        <v>2.8000000000000001E-2</v>
      </c>
      <c r="E93" s="318">
        <f t="shared" ref="E93" si="1273">ROUND(D44*$C93/12,2)</f>
        <v>0.21</v>
      </c>
      <c r="F93" s="318">
        <f t="shared" ref="F93" si="1274">ROUND(E44*$C93/12,2)</f>
        <v>0.21</v>
      </c>
      <c r="G93" s="318">
        <f t="shared" ref="G93" si="1275">ROUND(F44*$C93/12,2)</f>
        <v>0.21</v>
      </c>
      <c r="H93" s="318">
        <f t="shared" ref="H93" si="1276">ROUND(G44*$C93/12,2)</f>
        <v>0.21</v>
      </c>
      <c r="I93" s="318">
        <f t="shared" ref="I93" si="1277">ROUND(H44*$C93/12,2)</f>
        <v>0.21</v>
      </c>
      <c r="J93" s="318">
        <f t="shared" ref="J93" si="1278">ROUND(I44*$C93/12,2)</f>
        <v>0.21</v>
      </c>
      <c r="K93" s="318">
        <f t="shared" ref="K93" si="1279">ROUND(J44*$C93/12,2)</f>
        <v>0.21</v>
      </c>
      <c r="L93" s="318">
        <f t="shared" ref="L93" si="1280">ROUND(K44*$C93/12,2)</f>
        <v>0.21</v>
      </c>
      <c r="M93" s="318">
        <f t="shared" ref="M93" si="1281">ROUND(L44*$C93/12,2)</f>
        <v>0.21</v>
      </c>
      <c r="N93" s="318">
        <f t="shared" ref="N93" si="1282">ROUND(M44*$C93/12,2)</f>
        <v>0.21</v>
      </c>
      <c r="O93" s="318">
        <f t="shared" ref="O93" si="1283">ROUND(N44*$C93/12,2)</f>
        <v>0.21</v>
      </c>
      <c r="P93" s="318">
        <f t="shared" ref="P93" si="1284">ROUND(O44*$C93/12,2)</f>
        <v>0.21</v>
      </c>
      <c r="Q93" s="2">
        <f t="shared" ref="Q93" si="1285">SUM(E93:P93)</f>
        <v>2.52</v>
      </c>
      <c r="R93" s="318">
        <f t="shared" si="1057"/>
        <v>0.21</v>
      </c>
      <c r="S93" s="318">
        <f t="shared" ref="S93" si="1286">ROUND(R44*$C93/12,2)</f>
        <v>0.21</v>
      </c>
      <c r="T93" s="318">
        <f t="shared" ref="T93" si="1287">ROUND(S44*$C93/12,2)</f>
        <v>0.21</v>
      </c>
      <c r="U93" s="318">
        <f t="shared" ref="U93" si="1288">ROUND(T44*$C93/12,2)</f>
        <v>0.21</v>
      </c>
      <c r="V93" s="318">
        <f t="shared" ref="V93" si="1289">ROUND(U44*$C93/12,2)</f>
        <v>0.21</v>
      </c>
      <c r="W93" s="318">
        <f t="shared" ref="W93" si="1290">ROUND(V44*$C93/12,2)</f>
        <v>0.21</v>
      </c>
      <c r="X93" s="318">
        <f t="shared" ref="X93" si="1291">ROUND(W44*$C93/12,2)</f>
        <v>0.21</v>
      </c>
      <c r="Y93" s="318">
        <f t="shared" ref="Y93" si="1292">ROUND(X44*$C93/12,2)</f>
        <v>0.21</v>
      </c>
      <c r="Z93" s="318">
        <f t="shared" ref="Z93" si="1293">ROUND(Y44*$C93/12,2)</f>
        <v>0.21</v>
      </c>
      <c r="AA93" s="318">
        <f t="shared" ref="AA93" si="1294">ROUND(Z44*$C93/12,2)</f>
        <v>0.21</v>
      </c>
      <c r="AB93" s="318">
        <f t="shared" ref="AB93" si="1295">ROUND(AA44*$C93/12,2)</f>
        <v>0.21</v>
      </c>
      <c r="AC93" s="318">
        <f t="shared" ref="AC93" si="1296">ROUND(AB44*$C93/12,2)</f>
        <v>0.21</v>
      </c>
      <c r="AD93" s="2">
        <f t="shared" ref="AD93" si="1297">SUM(R93:AC93)</f>
        <v>2.52</v>
      </c>
      <c r="AE93" s="318">
        <f t="shared" si="1060"/>
        <v>0.21</v>
      </c>
      <c r="AF93" s="318">
        <f t="shared" ref="AF93" si="1298">ROUND(AE44*$C93/12,2)</f>
        <v>0.21</v>
      </c>
      <c r="AG93" s="318">
        <f t="shared" ref="AG93" si="1299">ROUND(AF44*$C93/12,2)</f>
        <v>0.21</v>
      </c>
      <c r="AH93" s="318">
        <f t="shared" ref="AH93" si="1300">ROUND(AG44*$C93/12,2)</f>
        <v>0.21</v>
      </c>
      <c r="AI93" s="318">
        <f t="shared" ref="AI93" si="1301">ROUND(AH44*$C93/12,2)</f>
        <v>0.21</v>
      </c>
      <c r="AJ93" s="318">
        <f t="shared" ref="AJ93" si="1302">ROUND(AI44*$C93/12,2)</f>
        <v>0.21</v>
      </c>
      <c r="AK93" s="318">
        <f t="shared" ref="AK93" si="1303">ROUND(AJ44*$C93/12,2)</f>
        <v>0.21</v>
      </c>
      <c r="AL93" s="318">
        <f t="shared" ref="AL93" si="1304">ROUND(AK44*$C93/12,2)</f>
        <v>0.21</v>
      </c>
      <c r="AM93" s="318">
        <f t="shared" ref="AM93" si="1305">ROUND(AL44*$C93/12,2)</f>
        <v>0.21</v>
      </c>
      <c r="AN93" s="318">
        <f t="shared" ref="AN93" si="1306">ROUND(AM44*$C93/12,2)</f>
        <v>0.21</v>
      </c>
      <c r="AO93" s="318">
        <f t="shared" ref="AO93" si="1307">ROUND(AN44*$C93/12,2)</f>
        <v>0.21</v>
      </c>
      <c r="AP93" s="318">
        <f t="shared" ref="AP93" si="1308">ROUND(AO44*$C93/12,2)</f>
        <v>0.21</v>
      </c>
      <c r="AQ93" s="2">
        <f t="shared" ref="AQ93" si="1309">SUM(AE93:AP93)</f>
        <v>2.52</v>
      </c>
      <c r="AR93" s="318">
        <f t="shared" si="1063"/>
        <v>0.21</v>
      </c>
      <c r="AS93" s="318">
        <f t="shared" ref="AS93" si="1310">ROUND(AR44*$C93/12,2)</f>
        <v>0.21</v>
      </c>
      <c r="AT93" s="318">
        <f t="shared" ref="AT93" si="1311">ROUND(AS44*$C93/12,2)</f>
        <v>0.21</v>
      </c>
      <c r="AU93" s="318">
        <f t="shared" ref="AU93" si="1312">ROUND(AT44*$C93/12,2)</f>
        <v>0.21</v>
      </c>
      <c r="AV93" s="318">
        <f t="shared" ref="AV93" si="1313">ROUND(AU44*$C93/12,2)</f>
        <v>0.21</v>
      </c>
      <c r="AW93" s="318">
        <f t="shared" ref="AW93" si="1314">ROUND(AV44*$C93/12,2)</f>
        <v>0.21</v>
      </c>
      <c r="AX93" s="318">
        <f t="shared" ref="AX93" si="1315">ROUND(AW44*$C93/12,2)</f>
        <v>0.21</v>
      </c>
      <c r="AY93" s="318">
        <f t="shared" ref="AY93" si="1316">ROUND(AX44*$C93/12,2)</f>
        <v>0.21</v>
      </c>
      <c r="AZ93" s="318">
        <f t="shared" ref="AZ93" si="1317">ROUND(AY44*$C93/12,2)</f>
        <v>0.21</v>
      </c>
      <c r="BA93" s="318">
        <f t="shared" ref="BA93" si="1318">ROUND(AZ44*$C93/12,2)</f>
        <v>0.21</v>
      </c>
      <c r="BB93" s="318">
        <f t="shared" ref="BB93" si="1319">ROUND(BA44*$C93/12,2)</f>
        <v>0.21</v>
      </c>
      <c r="BC93" s="318">
        <f t="shared" ref="BC93" si="1320">ROUND(BB44*$C93/12,2)</f>
        <v>0.21</v>
      </c>
      <c r="BD93" s="2">
        <f t="shared" ref="BD93" si="1321">SUM(AR93:BC93)</f>
        <v>2.52</v>
      </c>
      <c r="BE93" s="318">
        <f t="shared" si="1066"/>
        <v>0.21</v>
      </c>
      <c r="BF93" s="318">
        <f t="shared" ref="BF93" si="1322">ROUND(BE44*$C93/12,2)</f>
        <v>0.21</v>
      </c>
      <c r="BG93" s="318">
        <f t="shared" ref="BG93" si="1323">ROUND(BF44*$C93/12,2)</f>
        <v>0.21</v>
      </c>
      <c r="BH93" s="318">
        <f t="shared" ref="BH93" si="1324">ROUND(BG44*$C93/12,2)</f>
        <v>0.21</v>
      </c>
      <c r="BI93" s="318">
        <f t="shared" ref="BI93" si="1325">ROUND(BH44*$C93/12,2)</f>
        <v>0.21</v>
      </c>
      <c r="BJ93" s="318">
        <f t="shared" ref="BJ93" si="1326">ROUND(BI44*$C93/12,2)</f>
        <v>0.21</v>
      </c>
      <c r="BK93" s="318">
        <f t="shared" ref="BK93" si="1327">ROUND(BJ44*$C93/12,2)</f>
        <v>0.21</v>
      </c>
      <c r="BL93" s="318">
        <f t="shared" ref="BL93" si="1328">ROUND(BK44*$C93/12,2)</f>
        <v>0.21</v>
      </c>
      <c r="BM93" s="318">
        <f t="shared" ref="BM93" si="1329">ROUND(BL44*$C93/12,2)</f>
        <v>0.21</v>
      </c>
      <c r="BN93" s="318">
        <f t="shared" ref="BN93" si="1330">ROUND(BM44*$C93/12,2)</f>
        <v>0.21</v>
      </c>
      <c r="BO93" s="318">
        <f t="shared" ref="BO93" si="1331">ROUND(BN44*$C93/12,2)</f>
        <v>0.21</v>
      </c>
      <c r="BP93" s="318">
        <f t="shared" ref="BP93" si="1332">ROUND(BO44*$C93/12,2)</f>
        <v>0.21</v>
      </c>
      <c r="BQ93" s="2">
        <f t="shared" ref="BQ93" si="1333">SUM(BE93:BP93)</f>
        <v>2.52</v>
      </c>
      <c r="BR93" s="318">
        <f t="shared" si="1069"/>
        <v>0.21</v>
      </c>
      <c r="BS93" s="318">
        <f t="shared" ref="BS93" si="1334">ROUND(BR44*$C93/12,2)</f>
        <v>0.21</v>
      </c>
      <c r="BT93" s="318">
        <f t="shared" ref="BT93" si="1335">ROUND(BS44*$C93/12,2)</f>
        <v>0.21</v>
      </c>
      <c r="BU93" s="318">
        <f t="shared" ref="BU93" si="1336">ROUND(BT44*$C93/12,2)</f>
        <v>0.21</v>
      </c>
      <c r="BV93" s="318">
        <f t="shared" ref="BV93" si="1337">ROUND(BU44*$C93/12,2)</f>
        <v>0.21</v>
      </c>
      <c r="BW93" s="318">
        <f t="shared" ref="BW93" si="1338">ROUND(BV44*$C93/12,2)</f>
        <v>0.21</v>
      </c>
      <c r="BX93" s="318">
        <f t="shared" ref="BX93" si="1339">ROUND(BW44*$C93/12,2)</f>
        <v>0.21</v>
      </c>
      <c r="BY93" s="318">
        <f t="shared" ref="BY93" si="1340">ROUND(BX44*$C93/12,2)</f>
        <v>0.21</v>
      </c>
      <c r="BZ93" s="318">
        <f t="shared" ref="BZ93" si="1341">ROUND(BY44*$C93/12,2)</f>
        <v>0.21</v>
      </c>
      <c r="CA93" s="318">
        <f t="shared" ref="CA93" si="1342">ROUND(BZ44*$C93/12,2)</f>
        <v>0.21</v>
      </c>
      <c r="CB93" s="318">
        <f t="shared" ref="CB93" si="1343">ROUND(CA44*$C93/12,2)</f>
        <v>0.21</v>
      </c>
      <c r="CC93" s="318">
        <f t="shared" ref="CC93" si="1344">ROUND(CB44*$C93/12,2)</f>
        <v>0.21</v>
      </c>
      <c r="CD93" s="2">
        <f t="shared" ref="CD93" si="1345">SUM(BR93:CC93)</f>
        <v>2.52</v>
      </c>
      <c r="CE93" s="318">
        <f t="shared" si="1072"/>
        <v>0.21</v>
      </c>
      <c r="CF93" s="318">
        <f t="shared" ref="CF93" si="1346">ROUND(CE44*$C93/12,2)</f>
        <v>0.21</v>
      </c>
      <c r="CG93" s="318">
        <f t="shared" ref="CG93" si="1347">ROUND(CF44*$C93/12,2)</f>
        <v>0.21</v>
      </c>
      <c r="CH93" s="318">
        <f t="shared" ref="CH93" si="1348">ROUND(CG44*$C93/12,2)</f>
        <v>0.21</v>
      </c>
      <c r="CI93" s="318">
        <f t="shared" ref="CI93" si="1349">ROUND(CH44*$C93/12,2)</f>
        <v>0.21</v>
      </c>
      <c r="CJ93" s="318">
        <f t="shared" ref="CJ93" si="1350">ROUND(CI44*$C93/12,2)</f>
        <v>0.21</v>
      </c>
      <c r="CK93" s="318">
        <f t="shared" ref="CK93" si="1351">ROUND(CJ44*$C93/12,2)</f>
        <v>0.21</v>
      </c>
      <c r="CL93" s="318">
        <f t="shared" ref="CL93" si="1352">ROUND(CK44*$C93/12,2)</f>
        <v>0.21</v>
      </c>
      <c r="CM93" s="318">
        <f t="shared" ref="CM93" si="1353">ROUND(CL44*$C93/12,2)</f>
        <v>0.21</v>
      </c>
      <c r="CN93" s="318">
        <f t="shared" ref="CN93" si="1354">ROUND(CM44*$C93/12,2)</f>
        <v>0.21</v>
      </c>
      <c r="CO93" s="318">
        <f t="shared" ref="CO93" si="1355">ROUND(CN44*$C93/12,2)</f>
        <v>0.21</v>
      </c>
      <c r="CP93" s="318">
        <f t="shared" ref="CP93" si="1356">ROUND(CO44*$C93/12,2)</f>
        <v>0.21</v>
      </c>
      <c r="CQ93" s="2">
        <f t="shared" ref="CQ93" si="1357">SUM(CE93:CP93)</f>
        <v>2.52</v>
      </c>
      <c r="CR93" s="318">
        <f t="shared" si="1075"/>
        <v>0.21</v>
      </c>
      <c r="CS93" s="318">
        <f t="shared" ref="CS93" si="1358">ROUND(CR44*$C93/12,2)</f>
        <v>0.21</v>
      </c>
      <c r="CT93" s="318">
        <f t="shared" ref="CT93" si="1359">ROUND(CS44*$C93/12,2)</f>
        <v>0.21</v>
      </c>
      <c r="CU93" s="318">
        <f t="shared" ref="CU93" si="1360">ROUND(CT44*$C93/12,2)</f>
        <v>0.21</v>
      </c>
      <c r="CV93" s="318">
        <f t="shared" ref="CV93" si="1361">ROUND(CU44*$C93/12,2)</f>
        <v>0.21</v>
      </c>
      <c r="CW93" s="318">
        <f t="shared" ref="CW93" si="1362">ROUND(CV44*$C93/12,2)</f>
        <v>0.21</v>
      </c>
      <c r="CX93" s="318">
        <f t="shared" ref="CX93" si="1363">ROUND(CW44*$C93/12,2)</f>
        <v>0.21</v>
      </c>
      <c r="CY93" s="318">
        <f t="shared" ref="CY93" si="1364">ROUND(CX44*$C93/12,2)</f>
        <v>0.21</v>
      </c>
      <c r="CZ93" s="318">
        <f t="shared" ref="CZ93" si="1365">ROUND(CY44*$C93/12,2)</f>
        <v>0.21</v>
      </c>
      <c r="DA93" s="318">
        <f t="shared" ref="DA93" si="1366">ROUND(CZ44*$C93/12,2)</f>
        <v>0.21</v>
      </c>
      <c r="DB93" s="318">
        <f t="shared" ref="DB93" si="1367">ROUND(DA44*$C93/12,2)</f>
        <v>0.21</v>
      </c>
      <c r="DC93" s="318">
        <f t="shared" ref="DC93" si="1368">ROUND(DB44*$C93/12,2)</f>
        <v>0.21</v>
      </c>
      <c r="DD93" s="2">
        <f t="shared" ref="DD93" si="1369">SUM(CR93:DC93)</f>
        <v>2.52</v>
      </c>
      <c r="DE93" s="318">
        <f t="shared" si="1078"/>
        <v>0.21</v>
      </c>
      <c r="DF93" s="318">
        <f t="shared" ref="DF93" si="1370">ROUND(DE44*$C93/12,2)</f>
        <v>0.21</v>
      </c>
      <c r="DG93" s="318">
        <f t="shared" ref="DG93" si="1371">ROUND(DF44*$C93/12,2)</f>
        <v>0.21</v>
      </c>
      <c r="DH93" s="318">
        <f t="shared" ref="DH93" si="1372">ROUND(DG44*$C93/12,2)</f>
        <v>0.21</v>
      </c>
      <c r="DI93" s="318">
        <f t="shared" ref="DI93" si="1373">ROUND(DH44*$C93/12,2)</f>
        <v>0.21</v>
      </c>
      <c r="DJ93" s="318">
        <f t="shared" ref="DJ93" si="1374">ROUND(DI44*$C93/12,2)</f>
        <v>0.21</v>
      </c>
      <c r="DK93" s="318">
        <f t="shared" ref="DK93" si="1375">ROUND(DJ44*$C93/12,2)</f>
        <v>0.21</v>
      </c>
      <c r="DL93" s="318">
        <f t="shared" ref="DL93" si="1376">ROUND(DK44*$C93/12,2)</f>
        <v>0.21</v>
      </c>
      <c r="DM93" s="318">
        <f t="shared" ref="DM93" si="1377">ROUND(DL44*$C93/12,2)</f>
        <v>0.21</v>
      </c>
      <c r="DN93" s="318">
        <f t="shared" ref="DN93" si="1378">ROUND(DM44*$C93/12,2)</f>
        <v>0.21</v>
      </c>
      <c r="DO93" s="318">
        <f t="shared" ref="DO93" si="1379">ROUND(DN44*$C93/12,2)</f>
        <v>0.21</v>
      </c>
      <c r="DP93" s="318">
        <f t="shared" ref="DP93" si="1380">ROUND(DO44*$C93/12,2)</f>
        <v>0.21</v>
      </c>
      <c r="DQ93" s="2">
        <f t="shared" ref="DQ93" si="1381">SUM(DE93:DP93)</f>
        <v>2.52</v>
      </c>
      <c r="DR93" s="318">
        <f t="shared" si="1081"/>
        <v>0.21</v>
      </c>
      <c r="DS93" s="318">
        <f t="shared" ref="DS93" si="1382">ROUND(DR44*$C93/12,2)</f>
        <v>0.21</v>
      </c>
      <c r="DT93" s="318">
        <f t="shared" ref="DT93" si="1383">ROUND(DS44*$C93/12,2)</f>
        <v>0.21</v>
      </c>
      <c r="DU93" s="318">
        <f t="shared" ref="DU93" si="1384">ROUND(DT44*$C93/12,2)</f>
        <v>0.21</v>
      </c>
      <c r="DV93" s="318">
        <f t="shared" ref="DV93" si="1385">ROUND(DU44*$C93/12,2)</f>
        <v>0.21</v>
      </c>
      <c r="DW93" s="318">
        <f t="shared" ref="DW93" si="1386">ROUND(DV44*$C93/12,2)</f>
        <v>0.21</v>
      </c>
      <c r="DX93" s="318">
        <f t="shared" ref="DX93" si="1387">ROUND(DW44*$C93/12,2)</f>
        <v>0.21</v>
      </c>
      <c r="DY93" s="318">
        <f t="shared" ref="DY93" si="1388">ROUND(DX44*$C93/12,2)</f>
        <v>0.21</v>
      </c>
      <c r="DZ93" s="318">
        <f t="shared" ref="DZ93" si="1389">ROUND(DY44*$C93/12,2)</f>
        <v>0.21</v>
      </c>
      <c r="EA93" s="318">
        <f t="shared" ref="EA93" si="1390">ROUND(DZ44*$C93/12,2)</f>
        <v>0.21</v>
      </c>
      <c r="EB93" s="318">
        <f t="shared" ref="EB93" si="1391">ROUND(EA44*$C93/12,2)</f>
        <v>0.21</v>
      </c>
      <c r="EC93" s="318">
        <f t="shared" ref="EC93" si="1392">ROUND(EB44*$C93/12,2)</f>
        <v>0.21</v>
      </c>
      <c r="ED93" s="2">
        <f t="shared" ref="ED93" si="1393">SUM(DR93:EC93)</f>
        <v>2.52</v>
      </c>
      <c r="EE93" s="2">
        <f t="shared" ref="EE93" si="1394">ED93+DQ93+DD93+CQ93+CD93+BQ93+BD93+AQ93+AD93+Q93</f>
        <v>25.2</v>
      </c>
    </row>
    <row r="94" spans="1:135" x14ac:dyDescent="0.2">
      <c r="A94" s="126" t="s">
        <v>844</v>
      </c>
      <c r="B94" s="310">
        <f t="shared" si="1054"/>
        <v>367</v>
      </c>
      <c r="C94" s="317">
        <v>2.3E-2</v>
      </c>
      <c r="E94" s="318">
        <f t="shared" ref="E94:P94" si="1395">ROUND(D45*$C94/12,2)</f>
        <v>0</v>
      </c>
      <c r="F94" s="318">
        <f t="shared" si="1395"/>
        <v>0</v>
      </c>
      <c r="G94" s="318">
        <f t="shared" si="1395"/>
        <v>0</v>
      </c>
      <c r="H94" s="318">
        <f t="shared" si="1395"/>
        <v>0</v>
      </c>
      <c r="I94" s="318">
        <f t="shared" si="1395"/>
        <v>0</v>
      </c>
      <c r="J94" s="318">
        <f t="shared" si="1395"/>
        <v>0</v>
      </c>
      <c r="K94" s="318">
        <f t="shared" si="1395"/>
        <v>0</v>
      </c>
      <c r="L94" s="318">
        <f t="shared" si="1395"/>
        <v>0</v>
      </c>
      <c r="M94" s="318">
        <f t="shared" si="1395"/>
        <v>0</v>
      </c>
      <c r="N94" s="318">
        <f t="shared" si="1395"/>
        <v>0</v>
      </c>
      <c r="O94" s="318">
        <f t="shared" si="1395"/>
        <v>0</v>
      </c>
      <c r="P94" s="318">
        <f t="shared" si="1395"/>
        <v>0</v>
      </c>
      <c r="Q94" s="2">
        <f t="shared" si="1056"/>
        <v>0</v>
      </c>
      <c r="R94" s="318">
        <f t="shared" si="1057"/>
        <v>0</v>
      </c>
      <c r="S94" s="318">
        <f t="shared" ref="S94:AC94" si="1396">ROUND(R45*$C94/12,2)</f>
        <v>0</v>
      </c>
      <c r="T94" s="318">
        <f t="shared" si="1396"/>
        <v>0</v>
      </c>
      <c r="U94" s="318">
        <f t="shared" si="1396"/>
        <v>0</v>
      </c>
      <c r="V94" s="318">
        <f t="shared" si="1396"/>
        <v>0</v>
      </c>
      <c r="W94" s="318">
        <f t="shared" si="1396"/>
        <v>0</v>
      </c>
      <c r="X94" s="318">
        <f t="shared" si="1396"/>
        <v>0</v>
      </c>
      <c r="Y94" s="318">
        <f t="shared" si="1396"/>
        <v>0</v>
      </c>
      <c r="Z94" s="318">
        <f t="shared" si="1396"/>
        <v>0</v>
      </c>
      <c r="AA94" s="318">
        <f t="shared" si="1396"/>
        <v>0</v>
      </c>
      <c r="AB94" s="318">
        <f t="shared" si="1396"/>
        <v>0</v>
      </c>
      <c r="AC94" s="318">
        <f t="shared" si="1396"/>
        <v>0</v>
      </c>
      <c r="AD94" s="2">
        <f t="shared" si="1059"/>
        <v>0</v>
      </c>
      <c r="AE94" s="318">
        <f t="shared" si="1060"/>
        <v>0</v>
      </c>
      <c r="AF94" s="318">
        <f t="shared" ref="AF94:AP94" si="1397">ROUND(AE45*$C94/12,2)</f>
        <v>121.97</v>
      </c>
      <c r="AG94" s="318">
        <f t="shared" si="1397"/>
        <v>243.94</v>
      </c>
      <c r="AH94" s="318">
        <f t="shared" si="1397"/>
        <v>365.91</v>
      </c>
      <c r="AI94" s="318">
        <f t="shared" si="1397"/>
        <v>487.88</v>
      </c>
      <c r="AJ94" s="318">
        <f t="shared" si="1397"/>
        <v>609.85</v>
      </c>
      <c r="AK94" s="318">
        <f t="shared" si="1397"/>
        <v>731.82</v>
      </c>
      <c r="AL94" s="318">
        <f t="shared" si="1397"/>
        <v>853.79</v>
      </c>
      <c r="AM94" s="318">
        <f t="shared" si="1397"/>
        <v>975.76</v>
      </c>
      <c r="AN94" s="318">
        <f t="shared" si="1397"/>
        <v>1097.73</v>
      </c>
      <c r="AO94" s="318">
        <f t="shared" si="1397"/>
        <v>1219.7</v>
      </c>
      <c r="AP94" s="318">
        <f t="shared" si="1397"/>
        <v>1341.67</v>
      </c>
      <c r="AQ94" s="2">
        <f t="shared" si="1062"/>
        <v>8050.0199999999995</v>
      </c>
      <c r="AR94" s="318">
        <f t="shared" si="1063"/>
        <v>1696.44</v>
      </c>
      <c r="AS94" s="318">
        <f t="shared" ref="AS94:BC94" si="1398">ROUND(AR45*$C94/12,2)</f>
        <v>2051.21</v>
      </c>
      <c r="AT94" s="318">
        <f t="shared" si="1398"/>
        <v>2405.98</v>
      </c>
      <c r="AU94" s="318">
        <f t="shared" si="1398"/>
        <v>2760.75</v>
      </c>
      <c r="AV94" s="318">
        <f t="shared" si="1398"/>
        <v>3115.52</v>
      </c>
      <c r="AW94" s="318">
        <f t="shared" si="1398"/>
        <v>3470.29</v>
      </c>
      <c r="AX94" s="318">
        <f t="shared" si="1398"/>
        <v>3825.06</v>
      </c>
      <c r="AY94" s="318">
        <f t="shared" si="1398"/>
        <v>4179.83</v>
      </c>
      <c r="AZ94" s="318">
        <f t="shared" si="1398"/>
        <v>4534.6000000000004</v>
      </c>
      <c r="BA94" s="318">
        <f t="shared" si="1398"/>
        <v>4889.38</v>
      </c>
      <c r="BB94" s="318">
        <f t="shared" si="1398"/>
        <v>5244.15</v>
      </c>
      <c r="BC94" s="318">
        <f t="shared" si="1398"/>
        <v>5598.92</v>
      </c>
      <c r="BD94" s="2">
        <f t="shared" si="1065"/>
        <v>43772.13</v>
      </c>
      <c r="BE94" s="318">
        <f t="shared" si="1066"/>
        <v>5819.66</v>
      </c>
      <c r="BF94" s="318">
        <f t="shared" ref="BF94:BP94" si="1399">ROUND(BE45*$C94/12,2)</f>
        <v>6040.41</v>
      </c>
      <c r="BG94" s="318">
        <f t="shared" si="1399"/>
        <v>6261.16</v>
      </c>
      <c r="BH94" s="318">
        <f t="shared" si="1399"/>
        <v>6481.9</v>
      </c>
      <c r="BI94" s="318">
        <f t="shared" si="1399"/>
        <v>6702.65</v>
      </c>
      <c r="BJ94" s="318">
        <f t="shared" si="1399"/>
        <v>6923.4</v>
      </c>
      <c r="BK94" s="318">
        <f t="shared" si="1399"/>
        <v>7144.14</v>
      </c>
      <c r="BL94" s="318">
        <f t="shared" si="1399"/>
        <v>7364.89</v>
      </c>
      <c r="BM94" s="318">
        <f t="shared" si="1399"/>
        <v>7585.63</v>
      </c>
      <c r="BN94" s="318">
        <f t="shared" si="1399"/>
        <v>7806.38</v>
      </c>
      <c r="BO94" s="318">
        <f t="shared" si="1399"/>
        <v>8027.13</v>
      </c>
      <c r="BP94" s="318">
        <f t="shared" si="1399"/>
        <v>8247.8700000000008</v>
      </c>
      <c r="BQ94" s="2">
        <f t="shared" si="1068"/>
        <v>84405.22</v>
      </c>
      <c r="BR94" s="318">
        <f t="shared" si="1069"/>
        <v>8523.81</v>
      </c>
      <c r="BS94" s="318">
        <f t="shared" ref="BS94:CC94" si="1400">ROUND(BR45*$C94/12,2)</f>
        <v>8799.74</v>
      </c>
      <c r="BT94" s="318">
        <f t="shared" si="1400"/>
        <v>9075.67</v>
      </c>
      <c r="BU94" s="318">
        <f t="shared" si="1400"/>
        <v>9351.61</v>
      </c>
      <c r="BV94" s="318">
        <f t="shared" si="1400"/>
        <v>9627.5400000000009</v>
      </c>
      <c r="BW94" s="318">
        <f t="shared" si="1400"/>
        <v>9903.4699999999993</v>
      </c>
      <c r="BX94" s="318">
        <f t="shared" si="1400"/>
        <v>10179.4</v>
      </c>
      <c r="BY94" s="318">
        <f t="shared" si="1400"/>
        <v>10455.34</v>
      </c>
      <c r="BZ94" s="318">
        <f t="shared" si="1400"/>
        <v>10731.27</v>
      </c>
      <c r="CA94" s="318">
        <f t="shared" si="1400"/>
        <v>11007.2</v>
      </c>
      <c r="CB94" s="318">
        <f t="shared" si="1400"/>
        <v>11283.14</v>
      </c>
      <c r="CC94" s="318">
        <f t="shared" si="1400"/>
        <v>11559.07</v>
      </c>
      <c r="CD94" s="2">
        <f t="shared" si="1071"/>
        <v>120497.26000000001</v>
      </c>
      <c r="CE94" s="318">
        <f t="shared" si="1072"/>
        <v>11803.47</v>
      </c>
      <c r="CF94" s="318">
        <f t="shared" ref="CF94:CP94" si="1401">ROUND(CE45*$C94/12,2)</f>
        <v>12047.86</v>
      </c>
      <c r="CG94" s="318">
        <f t="shared" si="1401"/>
        <v>12292.26</v>
      </c>
      <c r="CH94" s="318">
        <f t="shared" si="1401"/>
        <v>12536.66</v>
      </c>
      <c r="CI94" s="318">
        <f t="shared" si="1401"/>
        <v>12781.06</v>
      </c>
      <c r="CJ94" s="318">
        <f t="shared" si="1401"/>
        <v>13025.46</v>
      </c>
      <c r="CK94" s="318">
        <f t="shared" si="1401"/>
        <v>13269.85</v>
      </c>
      <c r="CL94" s="318">
        <f t="shared" si="1401"/>
        <v>13514.25</v>
      </c>
      <c r="CM94" s="318">
        <f t="shared" si="1401"/>
        <v>13758.65</v>
      </c>
      <c r="CN94" s="318">
        <f t="shared" si="1401"/>
        <v>14003.05</v>
      </c>
      <c r="CO94" s="318">
        <f t="shared" si="1401"/>
        <v>14247.44</v>
      </c>
      <c r="CP94" s="318">
        <f t="shared" si="1401"/>
        <v>14491.84</v>
      </c>
      <c r="CQ94" s="2">
        <f t="shared" si="1074"/>
        <v>157771.84999999998</v>
      </c>
      <c r="CR94" s="318">
        <f t="shared" si="1075"/>
        <v>14886.03</v>
      </c>
      <c r="CS94" s="318">
        <f t="shared" ref="CS94:DC94" si="1402">ROUND(CR45*$C94/12,2)</f>
        <v>15280.22</v>
      </c>
      <c r="CT94" s="318">
        <f t="shared" si="1402"/>
        <v>15674.41</v>
      </c>
      <c r="CU94" s="318">
        <f t="shared" si="1402"/>
        <v>16068.6</v>
      </c>
      <c r="CV94" s="318">
        <f t="shared" si="1402"/>
        <v>16462.79</v>
      </c>
      <c r="CW94" s="318">
        <f t="shared" si="1402"/>
        <v>16856.98</v>
      </c>
      <c r="CX94" s="318">
        <f t="shared" si="1402"/>
        <v>17251.169999999998</v>
      </c>
      <c r="CY94" s="318">
        <f t="shared" si="1402"/>
        <v>17645.36</v>
      </c>
      <c r="CZ94" s="318">
        <f t="shared" si="1402"/>
        <v>18039.55</v>
      </c>
      <c r="DA94" s="318">
        <f t="shared" si="1402"/>
        <v>18433.740000000002</v>
      </c>
      <c r="DB94" s="318">
        <f t="shared" si="1402"/>
        <v>18827.93</v>
      </c>
      <c r="DC94" s="318">
        <f t="shared" si="1402"/>
        <v>19222.12</v>
      </c>
      <c r="DD94" s="2">
        <f t="shared" si="1077"/>
        <v>204648.89999999997</v>
      </c>
      <c r="DE94" s="318">
        <f t="shared" si="1078"/>
        <v>19335.61</v>
      </c>
      <c r="DF94" s="318">
        <f t="shared" ref="DF94:DP94" si="1403">ROUND(DE45*$C94/12,2)</f>
        <v>19449.09</v>
      </c>
      <c r="DG94" s="318">
        <f t="shared" si="1403"/>
        <v>19562.580000000002</v>
      </c>
      <c r="DH94" s="318">
        <f t="shared" si="1403"/>
        <v>19676.060000000001</v>
      </c>
      <c r="DI94" s="318">
        <f t="shared" si="1403"/>
        <v>19789.55</v>
      </c>
      <c r="DJ94" s="318">
        <f t="shared" si="1403"/>
        <v>19903.03</v>
      </c>
      <c r="DK94" s="318">
        <f t="shared" si="1403"/>
        <v>20016.52</v>
      </c>
      <c r="DL94" s="318">
        <f t="shared" si="1403"/>
        <v>20130</v>
      </c>
      <c r="DM94" s="318">
        <f t="shared" si="1403"/>
        <v>20243.490000000002</v>
      </c>
      <c r="DN94" s="318">
        <f t="shared" si="1403"/>
        <v>20356.97</v>
      </c>
      <c r="DO94" s="318">
        <f t="shared" si="1403"/>
        <v>20470.46</v>
      </c>
      <c r="DP94" s="318">
        <f t="shared" si="1403"/>
        <v>20583.939999999999</v>
      </c>
      <c r="DQ94" s="2">
        <f t="shared" si="1080"/>
        <v>239517.3</v>
      </c>
      <c r="DR94" s="318">
        <f t="shared" si="1081"/>
        <v>21183.11</v>
      </c>
      <c r="DS94" s="318">
        <f t="shared" ref="DS94:EC94" si="1404">ROUND(DR45*$C94/12,2)</f>
        <v>21782.28</v>
      </c>
      <c r="DT94" s="318">
        <f t="shared" si="1404"/>
        <v>22381.45</v>
      </c>
      <c r="DU94" s="318">
        <f t="shared" si="1404"/>
        <v>22980.62</v>
      </c>
      <c r="DV94" s="318">
        <f t="shared" si="1404"/>
        <v>23579.79</v>
      </c>
      <c r="DW94" s="318">
        <f t="shared" si="1404"/>
        <v>24178.95</v>
      </c>
      <c r="DX94" s="318">
        <f t="shared" si="1404"/>
        <v>24778.12</v>
      </c>
      <c r="DY94" s="318">
        <f t="shared" si="1404"/>
        <v>25377.29</v>
      </c>
      <c r="DZ94" s="318">
        <f t="shared" si="1404"/>
        <v>25976.46</v>
      </c>
      <c r="EA94" s="318">
        <f t="shared" si="1404"/>
        <v>26575.63</v>
      </c>
      <c r="EB94" s="318">
        <f t="shared" si="1404"/>
        <v>27174.799999999999</v>
      </c>
      <c r="EC94" s="318">
        <f t="shared" si="1404"/>
        <v>27773.97</v>
      </c>
      <c r="ED94" s="2">
        <f t="shared" si="1083"/>
        <v>293742.46999999997</v>
      </c>
      <c r="EE94" s="2">
        <f t="shared" si="1084"/>
        <v>1152405.1499999999</v>
      </c>
    </row>
    <row r="95" spans="1:135" x14ac:dyDescent="0.2">
      <c r="A95" s="126" t="s">
        <v>845</v>
      </c>
      <c r="B95" s="310">
        <f t="shared" si="1054"/>
        <v>353</v>
      </c>
      <c r="C95" s="317">
        <v>2.4E-2</v>
      </c>
      <c r="E95" s="318">
        <f t="shared" ref="E95:P95" si="1405">ROUND(D46*$C95/12,2)</f>
        <v>0</v>
      </c>
      <c r="F95" s="318">
        <f t="shared" si="1405"/>
        <v>0</v>
      </c>
      <c r="G95" s="318">
        <f t="shared" si="1405"/>
        <v>0</v>
      </c>
      <c r="H95" s="318">
        <f t="shared" si="1405"/>
        <v>0</v>
      </c>
      <c r="I95" s="318">
        <f t="shared" si="1405"/>
        <v>0</v>
      </c>
      <c r="J95" s="318">
        <f t="shared" si="1405"/>
        <v>0</v>
      </c>
      <c r="K95" s="318">
        <f t="shared" si="1405"/>
        <v>0</v>
      </c>
      <c r="L95" s="318">
        <f t="shared" si="1405"/>
        <v>0</v>
      </c>
      <c r="M95" s="318">
        <f t="shared" si="1405"/>
        <v>0</v>
      </c>
      <c r="N95" s="318">
        <f t="shared" si="1405"/>
        <v>0</v>
      </c>
      <c r="O95" s="318">
        <f t="shared" si="1405"/>
        <v>0</v>
      </c>
      <c r="P95" s="318">
        <f t="shared" si="1405"/>
        <v>0</v>
      </c>
      <c r="Q95" s="2">
        <f t="shared" ref="Q95" si="1406">SUM(E95:P95)</f>
        <v>0</v>
      </c>
      <c r="R95" s="318">
        <f t="shared" si="1057"/>
        <v>0</v>
      </c>
      <c r="S95" s="318">
        <f t="shared" ref="S95:AC95" si="1407">ROUND(R46*$C95/12,2)</f>
        <v>0</v>
      </c>
      <c r="T95" s="318">
        <f t="shared" si="1407"/>
        <v>0</v>
      </c>
      <c r="U95" s="318">
        <f t="shared" si="1407"/>
        <v>0</v>
      </c>
      <c r="V95" s="318">
        <f t="shared" si="1407"/>
        <v>0</v>
      </c>
      <c r="W95" s="318">
        <f t="shared" si="1407"/>
        <v>0</v>
      </c>
      <c r="X95" s="318">
        <f t="shared" si="1407"/>
        <v>0</v>
      </c>
      <c r="Y95" s="318">
        <f t="shared" si="1407"/>
        <v>0</v>
      </c>
      <c r="Z95" s="318">
        <f t="shared" si="1407"/>
        <v>0</v>
      </c>
      <c r="AA95" s="318">
        <f t="shared" si="1407"/>
        <v>0</v>
      </c>
      <c r="AB95" s="318">
        <f t="shared" si="1407"/>
        <v>0</v>
      </c>
      <c r="AC95" s="318">
        <f t="shared" si="1407"/>
        <v>0</v>
      </c>
      <c r="AD95" s="2">
        <f t="shared" ref="AD95" si="1408">SUM(R95:AC95)</f>
        <v>0</v>
      </c>
      <c r="AE95" s="318">
        <f t="shared" si="1060"/>
        <v>0</v>
      </c>
      <c r="AF95" s="318">
        <f t="shared" ref="AF95:AP95" si="1409">ROUND(AE46*$C95/12,2)</f>
        <v>0</v>
      </c>
      <c r="AG95" s="318">
        <f t="shared" si="1409"/>
        <v>0</v>
      </c>
      <c r="AH95" s="318">
        <f t="shared" si="1409"/>
        <v>0</v>
      </c>
      <c r="AI95" s="318">
        <f t="shared" si="1409"/>
        <v>0</v>
      </c>
      <c r="AJ95" s="318">
        <f t="shared" si="1409"/>
        <v>0</v>
      </c>
      <c r="AK95" s="318">
        <f t="shared" si="1409"/>
        <v>0</v>
      </c>
      <c r="AL95" s="318">
        <f t="shared" si="1409"/>
        <v>0</v>
      </c>
      <c r="AM95" s="318">
        <f t="shared" si="1409"/>
        <v>0</v>
      </c>
      <c r="AN95" s="318">
        <f t="shared" si="1409"/>
        <v>0</v>
      </c>
      <c r="AO95" s="318">
        <f t="shared" si="1409"/>
        <v>0</v>
      </c>
      <c r="AP95" s="318">
        <f t="shared" si="1409"/>
        <v>0</v>
      </c>
      <c r="AQ95" s="2">
        <f t="shared" ref="AQ95" si="1410">SUM(AE95:AP95)</f>
        <v>0</v>
      </c>
      <c r="AR95" s="318">
        <f t="shared" si="1063"/>
        <v>342.3</v>
      </c>
      <c r="AS95" s="318">
        <f t="shared" ref="AS95:BC95" si="1411">ROUND(AR46*$C95/12,2)</f>
        <v>684.61</v>
      </c>
      <c r="AT95" s="318">
        <f t="shared" si="1411"/>
        <v>1026.9100000000001</v>
      </c>
      <c r="AU95" s="318">
        <f t="shared" si="1411"/>
        <v>1369.22</v>
      </c>
      <c r="AV95" s="318">
        <f t="shared" si="1411"/>
        <v>1711.52</v>
      </c>
      <c r="AW95" s="318">
        <f t="shared" si="1411"/>
        <v>2053.83</v>
      </c>
      <c r="AX95" s="318">
        <f t="shared" si="1411"/>
        <v>2396.13</v>
      </c>
      <c r="AY95" s="318">
        <f t="shared" si="1411"/>
        <v>2738.43</v>
      </c>
      <c r="AZ95" s="318">
        <f t="shared" si="1411"/>
        <v>3080.74</v>
      </c>
      <c r="BA95" s="318">
        <f t="shared" si="1411"/>
        <v>3423.04</v>
      </c>
      <c r="BB95" s="318">
        <f t="shared" si="1411"/>
        <v>3765.35</v>
      </c>
      <c r="BC95" s="318">
        <f t="shared" si="1411"/>
        <v>4107.6499999999996</v>
      </c>
      <c r="BD95" s="2">
        <f t="shared" ref="BD95" si="1412">SUM(AR95:BC95)</f>
        <v>26699.729999999996</v>
      </c>
      <c r="BE95" s="318">
        <f t="shared" si="1066"/>
        <v>4320.6400000000003</v>
      </c>
      <c r="BF95" s="318">
        <f t="shared" ref="BF95:BP95" si="1413">ROUND(BE46*$C95/12,2)</f>
        <v>4533.63</v>
      </c>
      <c r="BG95" s="318">
        <f t="shared" si="1413"/>
        <v>4746.62</v>
      </c>
      <c r="BH95" s="318">
        <f t="shared" si="1413"/>
        <v>4959.6099999999997</v>
      </c>
      <c r="BI95" s="318">
        <f t="shared" si="1413"/>
        <v>5172.6000000000004</v>
      </c>
      <c r="BJ95" s="318">
        <f t="shared" si="1413"/>
        <v>5385.59</v>
      </c>
      <c r="BK95" s="318">
        <f t="shared" si="1413"/>
        <v>5598.58</v>
      </c>
      <c r="BL95" s="318">
        <f t="shared" si="1413"/>
        <v>5811.57</v>
      </c>
      <c r="BM95" s="318">
        <f t="shared" si="1413"/>
        <v>6024.56</v>
      </c>
      <c r="BN95" s="318">
        <f t="shared" si="1413"/>
        <v>6237.54</v>
      </c>
      <c r="BO95" s="318">
        <f t="shared" si="1413"/>
        <v>6450.53</v>
      </c>
      <c r="BP95" s="318">
        <f t="shared" si="1413"/>
        <v>6663.52</v>
      </c>
      <c r="BQ95" s="2">
        <f t="shared" ref="BQ95" si="1414">SUM(BE95:BP95)</f>
        <v>65904.989999999991</v>
      </c>
      <c r="BR95" s="318">
        <f t="shared" si="1069"/>
        <v>6929.76</v>
      </c>
      <c r="BS95" s="318">
        <f t="shared" ref="BS95:CC95" si="1415">ROUND(BR46*$C95/12,2)</f>
        <v>7196</v>
      </c>
      <c r="BT95" s="318">
        <f t="shared" si="1415"/>
        <v>7462.23</v>
      </c>
      <c r="BU95" s="318">
        <f t="shared" si="1415"/>
        <v>7728.47</v>
      </c>
      <c r="BV95" s="318">
        <f t="shared" si="1415"/>
        <v>7994.71</v>
      </c>
      <c r="BW95" s="318">
        <f t="shared" si="1415"/>
        <v>8260.94</v>
      </c>
      <c r="BX95" s="318">
        <f t="shared" si="1415"/>
        <v>8527.18</v>
      </c>
      <c r="BY95" s="318">
        <f t="shared" si="1415"/>
        <v>8793.42</v>
      </c>
      <c r="BZ95" s="318">
        <f t="shared" si="1415"/>
        <v>9059.65</v>
      </c>
      <c r="CA95" s="318">
        <f t="shared" si="1415"/>
        <v>9325.89</v>
      </c>
      <c r="CB95" s="318">
        <f t="shared" si="1415"/>
        <v>9592.1299999999992</v>
      </c>
      <c r="CC95" s="318">
        <f t="shared" si="1415"/>
        <v>9858.36</v>
      </c>
      <c r="CD95" s="2">
        <f t="shared" ref="CD95" si="1416">SUM(BR95:CC95)</f>
        <v>100728.74</v>
      </c>
      <c r="CE95" s="318">
        <f t="shared" si="1072"/>
        <v>10094.17</v>
      </c>
      <c r="CF95" s="318">
        <f t="shared" ref="CF95:CP95" si="1417">ROUND(CE46*$C95/12,2)</f>
        <v>10329.98</v>
      </c>
      <c r="CG95" s="318">
        <f t="shared" si="1417"/>
        <v>10565.79</v>
      </c>
      <c r="CH95" s="318">
        <f t="shared" si="1417"/>
        <v>10801.6</v>
      </c>
      <c r="CI95" s="318">
        <f t="shared" si="1417"/>
        <v>11037.41</v>
      </c>
      <c r="CJ95" s="318">
        <f t="shared" si="1417"/>
        <v>11273.22</v>
      </c>
      <c r="CK95" s="318">
        <f t="shared" si="1417"/>
        <v>11509.03</v>
      </c>
      <c r="CL95" s="318">
        <f t="shared" si="1417"/>
        <v>11744.84</v>
      </c>
      <c r="CM95" s="318">
        <f t="shared" si="1417"/>
        <v>11980.65</v>
      </c>
      <c r="CN95" s="318">
        <f t="shared" si="1417"/>
        <v>12216.46</v>
      </c>
      <c r="CO95" s="318">
        <f t="shared" si="1417"/>
        <v>12452.27</v>
      </c>
      <c r="CP95" s="318">
        <f t="shared" si="1417"/>
        <v>12688.08</v>
      </c>
      <c r="CQ95" s="2">
        <f t="shared" ref="CQ95" si="1418">SUM(CE95:CP95)</f>
        <v>136693.5</v>
      </c>
      <c r="CR95" s="318">
        <f t="shared" si="1075"/>
        <v>13068.42</v>
      </c>
      <c r="CS95" s="318">
        <f t="shared" ref="CS95:DC95" si="1419">ROUND(CR46*$C95/12,2)</f>
        <v>13448.75</v>
      </c>
      <c r="CT95" s="318">
        <f t="shared" si="1419"/>
        <v>13829.09</v>
      </c>
      <c r="CU95" s="318">
        <f t="shared" si="1419"/>
        <v>14209.43</v>
      </c>
      <c r="CV95" s="318">
        <f t="shared" si="1419"/>
        <v>14589.77</v>
      </c>
      <c r="CW95" s="318">
        <f t="shared" si="1419"/>
        <v>14970.11</v>
      </c>
      <c r="CX95" s="318">
        <f t="shared" si="1419"/>
        <v>15350.44</v>
      </c>
      <c r="CY95" s="318">
        <f t="shared" si="1419"/>
        <v>15730.78</v>
      </c>
      <c r="CZ95" s="318">
        <f t="shared" si="1419"/>
        <v>16111.12</v>
      </c>
      <c r="DA95" s="318">
        <f t="shared" si="1419"/>
        <v>16491.46</v>
      </c>
      <c r="DB95" s="318">
        <f t="shared" si="1419"/>
        <v>16871.8</v>
      </c>
      <c r="DC95" s="318">
        <f t="shared" si="1419"/>
        <v>17252.14</v>
      </c>
      <c r="DD95" s="2">
        <f t="shared" ref="DD95" si="1420">SUM(CR95:DC95)</f>
        <v>181923.31</v>
      </c>
      <c r="DE95" s="318">
        <f t="shared" si="1078"/>
        <v>17361.63</v>
      </c>
      <c r="DF95" s="318">
        <f t="shared" ref="DF95:DP95" si="1421">ROUND(DE46*$C95/12,2)</f>
        <v>17471.13</v>
      </c>
      <c r="DG95" s="318">
        <f t="shared" si="1421"/>
        <v>17580.63</v>
      </c>
      <c r="DH95" s="318">
        <f t="shared" si="1421"/>
        <v>17690.12</v>
      </c>
      <c r="DI95" s="318">
        <f t="shared" si="1421"/>
        <v>17799.62</v>
      </c>
      <c r="DJ95" s="318">
        <f t="shared" si="1421"/>
        <v>17909.12</v>
      </c>
      <c r="DK95" s="318">
        <f t="shared" si="1421"/>
        <v>18018.62</v>
      </c>
      <c r="DL95" s="318">
        <f t="shared" si="1421"/>
        <v>18128.11</v>
      </c>
      <c r="DM95" s="318">
        <f t="shared" si="1421"/>
        <v>18237.61</v>
      </c>
      <c r="DN95" s="318">
        <f t="shared" si="1421"/>
        <v>18347.11</v>
      </c>
      <c r="DO95" s="318">
        <f t="shared" si="1421"/>
        <v>18456.61</v>
      </c>
      <c r="DP95" s="318">
        <f t="shared" si="1421"/>
        <v>18566.099999999999</v>
      </c>
      <c r="DQ95" s="2">
        <f t="shared" ref="DQ95" si="1422">SUM(DE95:DP95)</f>
        <v>215566.40999999995</v>
      </c>
      <c r="DR95" s="318">
        <f t="shared" si="1081"/>
        <v>19144.22</v>
      </c>
      <c r="DS95" s="318">
        <f t="shared" ref="DS95:EC95" si="1423">ROUND(DR46*$C95/12,2)</f>
        <v>19722.330000000002</v>
      </c>
      <c r="DT95" s="318">
        <f t="shared" si="1423"/>
        <v>20300.439999999999</v>
      </c>
      <c r="DU95" s="318">
        <f t="shared" si="1423"/>
        <v>20878.560000000001</v>
      </c>
      <c r="DV95" s="318">
        <f t="shared" si="1423"/>
        <v>21456.67</v>
      </c>
      <c r="DW95" s="318">
        <f t="shared" si="1423"/>
        <v>22034.79</v>
      </c>
      <c r="DX95" s="318">
        <f t="shared" si="1423"/>
        <v>22612.9</v>
      </c>
      <c r="DY95" s="318">
        <f t="shared" si="1423"/>
        <v>23191.01</v>
      </c>
      <c r="DZ95" s="318">
        <f t="shared" si="1423"/>
        <v>23769.13</v>
      </c>
      <c r="EA95" s="318">
        <f t="shared" si="1423"/>
        <v>24347.24</v>
      </c>
      <c r="EB95" s="318">
        <f t="shared" si="1423"/>
        <v>24925.360000000001</v>
      </c>
      <c r="EC95" s="318">
        <f t="shared" si="1423"/>
        <v>25503.47</v>
      </c>
      <c r="ED95" s="2">
        <f t="shared" ref="ED95" si="1424">SUM(DR95:EC95)</f>
        <v>267886.12</v>
      </c>
      <c r="EE95" s="2">
        <f t="shared" ref="EE95" si="1425">ED95+DQ95+DD95+CQ95+CD95+BQ95+BD95+AQ95+AD95+Q95</f>
        <v>995402.79999999981</v>
      </c>
    </row>
    <row r="96" spans="1:135" x14ac:dyDescent="0.2">
      <c r="A96" s="126" t="s">
        <v>651</v>
      </c>
      <c r="B96" s="310">
        <f t="shared" si="1054"/>
        <v>355</v>
      </c>
      <c r="C96" s="317">
        <v>2.8000000000000001E-2</v>
      </c>
      <c r="E96" s="318">
        <f t="shared" ref="E96:E115" si="1426">ROUND(D47*$C96/12,2)</f>
        <v>219.18</v>
      </c>
      <c r="F96" s="318">
        <f t="shared" ref="F96:O96" si="1427">ROUND(E47*$C96/12,2)</f>
        <v>219.18</v>
      </c>
      <c r="G96" s="318">
        <f t="shared" si="1427"/>
        <v>219.18</v>
      </c>
      <c r="H96" s="318">
        <f t="shared" si="1427"/>
        <v>219.18</v>
      </c>
      <c r="I96" s="318">
        <f t="shared" si="1427"/>
        <v>219.18</v>
      </c>
      <c r="J96" s="318">
        <f t="shared" si="1427"/>
        <v>219.18</v>
      </c>
      <c r="K96" s="318">
        <f t="shared" si="1427"/>
        <v>219.18</v>
      </c>
      <c r="L96" s="318">
        <f t="shared" si="1427"/>
        <v>219.18</v>
      </c>
      <c r="M96" s="318">
        <f t="shared" si="1427"/>
        <v>219.18</v>
      </c>
      <c r="N96" s="318">
        <f t="shared" si="1427"/>
        <v>219.18</v>
      </c>
      <c r="O96" s="318">
        <f t="shared" si="1427"/>
        <v>219.18</v>
      </c>
      <c r="P96" s="318">
        <f t="shared" ref="P96:P107" si="1428">ROUND(O47*$C96/12,2)</f>
        <v>219.18</v>
      </c>
      <c r="Q96" s="29">
        <f t="shared" ref="Q96" si="1429">SUM(E96:P96)</f>
        <v>2630.16</v>
      </c>
      <c r="R96" s="318">
        <f t="shared" si="1057"/>
        <v>219.18</v>
      </c>
      <c r="S96" s="318">
        <f t="shared" ref="S96:AC96" si="1430">ROUND(R47*$C96/12,2)</f>
        <v>219.18</v>
      </c>
      <c r="T96" s="318">
        <f t="shared" si="1430"/>
        <v>219.18</v>
      </c>
      <c r="U96" s="318">
        <f t="shared" si="1430"/>
        <v>219.18</v>
      </c>
      <c r="V96" s="318">
        <f t="shared" si="1430"/>
        <v>219.18</v>
      </c>
      <c r="W96" s="318">
        <f t="shared" si="1430"/>
        <v>219.18</v>
      </c>
      <c r="X96" s="318">
        <f t="shared" si="1430"/>
        <v>219.18</v>
      </c>
      <c r="Y96" s="318">
        <f t="shared" si="1430"/>
        <v>219.18</v>
      </c>
      <c r="Z96" s="318">
        <f t="shared" si="1430"/>
        <v>219.18</v>
      </c>
      <c r="AA96" s="318">
        <f t="shared" si="1430"/>
        <v>219.18</v>
      </c>
      <c r="AB96" s="318">
        <f t="shared" si="1430"/>
        <v>219.18</v>
      </c>
      <c r="AC96" s="318">
        <f t="shared" si="1430"/>
        <v>219.18</v>
      </c>
      <c r="AD96" s="2">
        <f t="shared" ref="AD96" si="1431">SUM(R96:AC96)</f>
        <v>2630.16</v>
      </c>
      <c r="AE96" s="318">
        <f t="shared" si="1060"/>
        <v>219.18</v>
      </c>
      <c r="AF96" s="318">
        <f t="shared" ref="AF96:AP96" si="1432">ROUND(AE47*$C96/12,2)</f>
        <v>219.18</v>
      </c>
      <c r="AG96" s="318">
        <f t="shared" si="1432"/>
        <v>219.18</v>
      </c>
      <c r="AH96" s="318">
        <f t="shared" si="1432"/>
        <v>219.18</v>
      </c>
      <c r="AI96" s="318">
        <f t="shared" si="1432"/>
        <v>219.18</v>
      </c>
      <c r="AJ96" s="318">
        <f t="shared" si="1432"/>
        <v>219.18</v>
      </c>
      <c r="AK96" s="318">
        <f t="shared" si="1432"/>
        <v>219.18</v>
      </c>
      <c r="AL96" s="318">
        <f t="shared" si="1432"/>
        <v>219.18</v>
      </c>
      <c r="AM96" s="318">
        <f t="shared" si="1432"/>
        <v>219.18</v>
      </c>
      <c r="AN96" s="318">
        <f t="shared" si="1432"/>
        <v>219.18</v>
      </c>
      <c r="AO96" s="318">
        <f t="shared" si="1432"/>
        <v>219.18</v>
      </c>
      <c r="AP96" s="318">
        <f t="shared" si="1432"/>
        <v>219.18</v>
      </c>
      <c r="AQ96" s="2">
        <f t="shared" ref="AQ96" si="1433">SUM(AE96:AP96)</f>
        <v>2630.16</v>
      </c>
      <c r="AR96" s="318">
        <f t="shared" si="1063"/>
        <v>219.18</v>
      </c>
      <c r="AS96" s="318">
        <f t="shared" ref="AS96:BC96" si="1434">ROUND(AR47*$C96/12,2)</f>
        <v>219.18</v>
      </c>
      <c r="AT96" s="318">
        <f t="shared" si="1434"/>
        <v>219.18</v>
      </c>
      <c r="AU96" s="318">
        <f t="shared" si="1434"/>
        <v>219.18</v>
      </c>
      <c r="AV96" s="318">
        <f t="shared" si="1434"/>
        <v>219.18</v>
      </c>
      <c r="AW96" s="318">
        <f t="shared" si="1434"/>
        <v>219.18</v>
      </c>
      <c r="AX96" s="318">
        <f t="shared" si="1434"/>
        <v>219.18</v>
      </c>
      <c r="AY96" s="318">
        <f t="shared" si="1434"/>
        <v>219.18</v>
      </c>
      <c r="AZ96" s="318">
        <f t="shared" si="1434"/>
        <v>219.18</v>
      </c>
      <c r="BA96" s="318">
        <f t="shared" si="1434"/>
        <v>219.18</v>
      </c>
      <c r="BB96" s="318">
        <f t="shared" si="1434"/>
        <v>219.18</v>
      </c>
      <c r="BC96" s="318">
        <f t="shared" si="1434"/>
        <v>219.18</v>
      </c>
      <c r="BD96" s="2">
        <f t="shared" ref="BD96" si="1435">SUM(AR96:BC96)</f>
        <v>2630.16</v>
      </c>
      <c r="BE96" s="318">
        <f t="shared" si="1066"/>
        <v>219.18</v>
      </c>
      <c r="BF96" s="318">
        <f t="shared" ref="BF96:BP96" si="1436">ROUND(BE47*$C96/12,2)</f>
        <v>219.18</v>
      </c>
      <c r="BG96" s="318">
        <f t="shared" si="1436"/>
        <v>219.18</v>
      </c>
      <c r="BH96" s="318">
        <f t="shared" si="1436"/>
        <v>219.18</v>
      </c>
      <c r="BI96" s="318">
        <f t="shared" si="1436"/>
        <v>219.18</v>
      </c>
      <c r="BJ96" s="318">
        <f t="shared" si="1436"/>
        <v>219.18</v>
      </c>
      <c r="BK96" s="318">
        <f t="shared" si="1436"/>
        <v>219.18</v>
      </c>
      <c r="BL96" s="318">
        <f t="shared" si="1436"/>
        <v>219.18</v>
      </c>
      <c r="BM96" s="318">
        <f t="shared" si="1436"/>
        <v>219.18</v>
      </c>
      <c r="BN96" s="318">
        <f t="shared" si="1436"/>
        <v>219.18</v>
      </c>
      <c r="BO96" s="318">
        <f t="shared" si="1436"/>
        <v>219.18</v>
      </c>
      <c r="BP96" s="318">
        <f t="shared" si="1436"/>
        <v>219.18</v>
      </c>
      <c r="BQ96" s="2">
        <f t="shared" ref="BQ96" si="1437">SUM(BE96:BP96)</f>
        <v>2630.16</v>
      </c>
      <c r="BR96" s="318">
        <f t="shared" si="1069"/>
        <v>219.18</v>
      </c>
      <c r="BS96" s="318">
        <f t="shared" ref="BS96:CC96" si="1438">ROUND(BR47*$C96/12,2)</f>
        <v>219.18</v>
      </c>
      <c r="BT96" s="318">
        <f t="shared" si="1438"/>
        <v>219.18</v>
      </c>
      <c r="BU96" s="318">
        <f t="shared" si="1438"/>
        <v>219.18</v>
      </c>
      <c r="BV96" s="318">
        <f t="shared" si="1438"/>
        <v>219.18</v>
      </c>
      <c r="BW96" s="318">
        <f t="shared" si="1438"/>
        <v>219.18</v>
      </c>
      <c r="BX96" s="318">
        <f t="shared" si="1438"/>
        <v>219.18</v>
      </c>
      <c r="BY96" s="318">
        <f t="shared" si="1438"/>
        <v>219.18</v>
      </c>
      <c r="BZ96" s="318">
        <f t="shared" si="1438"/>
        <v>219.18</v>
      </c>
      <c r="CA96" s="318">
        <f t="shared" si="1438"/>
        <v>219.18</v>
      </c>
      <c r="CB96" s="318">
        <f t="shared" si="1438"/>
        <v>219.18</v>
      </c>
      <c r="CC96" s="318">
        <f t="shared" si="1438"/>
        <v>219.18</v>
      </c>
      <c r="CD96" s="2">
        <f t="shared" ref="CD96" si="1439">SUM(BR96:CC96)</f>
        <v>2630.16</v>
      </c>
      <c r="CE96" s="318">
        <f t="shared" si="1072"/>
        <v>219.18</v>
      </c>
      <c r="CF96" s="318">
        <f t="shared" ref="CF96:CP96" si="1440">ROUND(CE47*$C96/12,2)</f>
        <v>219.18</v>
      </c>
      <c r="CG96" s="318">
        <f t="shared" si="1440"/>
        <v>219.18</v>
      </c>
      <c r="CH96" s="318">
        <f t="shared" si="1440"/>
        <v>219.18</v>
      </c>
      <c r="CI96" s="318">
        <f t="shared" si="1440"/>
        <v>219.18</v>
      </c>
      <c r="CJ96" s="318">
        <f t="shared" si="1440"/>
        <v>219.18</v>
      </c>
      <c r="CK96" s="318">
        <f t="shared" si="1440"/>
        <v>219.18</v>
      </c>
      <c r="CL96" s="318">
        <f t="shared" si="1440"/>
        <v>219.18</v>
      </c>
      <c r="CM96" s="318">
        <f t="shared" si="1440"/>
        <v>219.18</v>
      </c>
      <c r="CN96" s="318">
        <f t="shared" si="1440"/>
        <v>219.18</v>
      </c>
      <c r="CO96" s="318">
        <f t="shared" si="1440"/>
        <v>219.18</v>
      </c>
      <c r="CP96" s="318">
        <f t="shared" si="1440"/>
        <v>219.18</v>
      </c>
      <c r="CQ96" s="2">
        <f t="shared" ref="CQ96" si="1441">SUM(CE96:CP96)</f>
        <v>2630.16</v>
      </c>
      <c r="CR96" s="318">
        <f t="shared" si="1075"/>
        <v>219.18</v>
      </c>
      <c r="CS96" s="318">
        <f t="shared" ref="CS96:DC96" si="1442">ROUND(CR47*$C96/12,2)</f>
        <v>219.18</v>
      </c>
      <c r="CT96" s="318">
        <f t="shared" si="1442"/>
        <v>219.18</v>
      </c>
      <c r="CU96" s="318">
        <f t="shared" si="1442"/>
        <v>219.18</v>
      </c>
      <c r="CV96" s="318">
        <f t="shared" si="1442"/>
        <v>219.18</v>
      </c>
      <c r="CW96" s="318">
        <f t="shared" si="1442"/>
        <v>219.18</v>
      </c>
      <c r="CX96" s="318">
        <f t="shared" si="1442"/>
        <v>219.18</v>
      </c>
      <c r="CY96" s="318">
        <f t="shared" si="1442"/>
        <v>219.18</v>
      </c>
      <c r="CZ96" s="318">
        <f t="shared" si="1442"/>
        <v>219.18</v>
      </c>
      <c r="DA96" s="318">
        <f t="shared" si="1442"/>
        <v>219.18</v>
      </c>
      <c r="DB96" s="318">
        <f t="shared" si="1442"/>
        <v>219.18</v>
      </c>
      <c r="DC96" s="318">
        <f t="shared" si="1442"/>
        <v>219.18</v>
      </c>
      <c r="DD96" s="2">
        <f t="shared" ref="DD96" si="1443">SUM(CR96:DC96)</f>
        <v>2630.16</v>
      </c>
      <c r="DE96" s="318">
        <f t="shared" si="1078"/>
        <v>219.18</v>
      </c>
      <c r="DF96" s="318">
        <f t="shared" ref="DF96:DP96" si="1444">ROUND(DE47*$C96/12,2)</f>
        <v>219.18</v>
      </c>
      <c r="DG96" s="318">
        <f t="shared" si="1444"/>
        <v>219.18</v>
      </c>
      <c r="DH96" s="318">
        <f t="shared" si="1444"/>
        <v>219.18</v>
      </c>
      <c r="DI96" s="318">
        <f t="shared" si="1444"/>
        <v>219.18</v>
      </c>
      <c r="DJ96" s="318">
        <f t="shared" si="1444"/>
        <v>219.18</v>
      </c>
      <c r="DK96" s="318">
        <f t="shared" si="1444"/>
        <v>219.18</v>
      </c>
      <c r="DL96" s="318">
        <f t="shared" si="1444"/>
        <v>219.18</v>
      </c>
      <c r="DM96" s="318">
        <f t="shared" si="1444"/>
        <v>219.18</v>
      </c>
      <c r="DN96" s="318">
        <f t="shared" si="1444"/>
        <v>219.18</v>
      </c>
      <c r="DO96" s="318">
        <f t="shared" si="1444"/>
        <v>219.18</v>
      </c>
      <c r="DP96" s="318">
        <f t="shared" si="1444"/>
        <v>219.18</v>
      </c>
      <c r="DQ96" s="2">
        <f t="shared" ref="DQ96" si="1445">SUM(DE96:DP96)</f>
        <v>2630.16</v>
      </c>
      <c r="DR96" s="318">
        <f t="shared" si="1081"/>
        <v>219.18</v>
      </c>
      <c r="DS96" s="318">
        <f t="shared" ref="DS96:EC96" si="1446">ROUND(DR47*$C96/12,2)</f>
        <v>219.18</v>
      </c>
      <c r="DT96" s="318">
        <f t="shared" si="1446"/>
        <v>219.18</v>
      </c>
      <c r="DU96" s="318">
        <f t="shared" si="1446"/>
        <v>219.18</v>
      </c>
      <c r="DV96" s="318">
        <f t="shared" si="1446"/>
        <v>219.18</v>
      </c>
      <c r="DW96" s="318">
        <f t="shared" si="1446"/>
        <v>219.18</v>
      </c>
      <c r="DX96" s="318">
        <f t="shared" si="1446"/>
        <v>219.18</v>
      </c>
      <c r="DY96" s="318">
        <f t="shared" si="1446"/>
        <v>219.18</v>
      </c>
      <c r="DZ96" s="318">
        <f t="shared" si="1446"/>
        <v>219.18</v>
      </c>
      <c r="EA96" s="318">
        <f t="shared" si="1446"/>
        <v>219.18</v>
      </c>
      <c r="EB96" s="318">
        <f t="shared" si="1446"/>
        <v>219.18</v>
      </c>
      <c r="EC96" s="318">
        <f t="shared" si="1446"/>
        <v>219.18</v>
      </c>
      <c r="ED96" s="2">
        <f t="shared" ref="ED96" si="1447">SUM(DR96:EC96)</f>
        <v>2630.16</v>
      </c>
      <c r="EE96" s="2">
        <f t="shared" si="1084"/>
        <v>26301.599999999999</v>
      </c>
    </row>
    <row r="97" spans="1:135" x14ac:dyDescent="0.2">
      <c r="A97" s="126" t="s">
        <v>651</v>
      </c>
      <c r="B97" s="310">
        <f t="shared" si="1054"/>
        <v>356</v>
      </c>
      <c r="C97" s="317">
        <v>2.9000000000000001E-2</v>
      </c>
      <c r="E97" s="318">
        <f t="shared" si="1426"/>
        <v>294.52999999999997</v>
      </c>
      <c r="F97" s="318">
        <f t="shared" ref="F97" si="1448">ROUND(E48*$C97/12,2)</f>
        <v>294.52999999999997</v>
      </c>
      <c r="G97" s="318">
        <f t="shared" ref="G97" si="1449">ROUND(F48*$C97/12,2)</f>
        <v>294.52999999999997</v>
      </c>
      <c r="H97" s="318">
        <f t="shared" ref="H97" si="1450">ROUND(G48*$C97/12,2)</f>
        <v>294.52999999999997</v>
      </c>
      <c r="I97" s="318">
        <f t="shared" ref="I97" si="1451">ROUND(H48*$C97/12,2)</f>
        <v>294.52999999999997</v>
      </c>
      <c r="J97" s="318">
        <f t="shared" ref="J97" si="1452">ROUND(I48*$C97/12,2)</f>
        <v>294.52999999999997</v>
      </c>
      <c r="K97" s="318">
        <f t="shared" ref="K97" si="1453">ROUND(J48*$C97/12,2)</f>
        <v>294.52999999999997</v>
      </c>
      <c r="L97" s="318">
        <f t="shared" ref="L97" si="1454">ROUND(K48*$C97/12,2)</f>
        <v>294.52999999999997</v>
      </c>
      <c r="M97" s="318">
        <f t="shared" ref="M97" si="1455">ROUND(L48*$C97/12,2)</f>
        <v>294.52999999999997</v>
      </c>
      <c r="N97" s="318">
        <f t="shared" ref="N97" si="1456">ROUND(M48*$C97/12,2)</f>
        <v>294.52999999999997</v>
      </c>
      <c r="O97" s="318">
        <f t="shared" ref="O97" si="1457">ROUND(N48*$C97/12,2)</f>
        <v>294.52999999999997</v>
      </c>
      <c r="P97" s="318">
        <f t="shared" si="1428"/>
        <v>294.52999999999997</v>
      </c>
      <c r="Q97" s="29">
        <f t="shared" si="1056"/>
        <v>3534.3599999999988</v>
      </c>
      <c r="R97" s="318">
        <f t="shared" si="1057"/>
        <v>294.52999999999997</v>
      </c>
      <c r="S97" s="318">
        <f t="shared" ref="S97" si="1458">ROUND(R48*$C97/12,2)</f>
        <v>294.52999999999997</v>
      </c>
      <c r="T97" s="318">
        <f t="shared" ref="T97" si="1459">ROUND(S48*$C97/12,2)</f>
        <v>294.52999999999997</v>
      </c>
      <c r="U97" s="318">
        <f t="shared" ref="U97" si="1460">ROUND(T48*$C97/12,2)</f>
        <v>294.52999999999997</v>
      </c>
      <c r="V97" s="318">
        <f t="shared" ref="V97" si="1461">ROUND(U48*$C97/12,2)</f>
        <v>294.52999999999997</v>
      </c>
      <c r="W97" s="318">
        <f t="shared" ref="W97" si="1462">ROUND(V48*$C97/12,2)</f>
        <v>294.52999999999997</v>
      </c>
      <c r="X97" s="318">
        <f t="shared" ref="X97" si="1463">ROUND(W48*$C97/12,2)</f>
        <v>294.52999999999997</v>
      </c>
      <c r="Y97" s="318">
        <f t="shared" ref="Y97" si="1464">ROUND(X48*$C97/12,2)</f>
        <v>294.52999999999997</v>
      </c>
      <c r="Z97" s="318">
        <f t="shared" ref="Z97" si="1465">ROUND(Y48*$C97/12,2)</f>
        <v>294.52999999999997</v>
      </c>
      <c r="AA97" s="318">
        <f t="shared" ref="AA97" si="1466">ROUND(Z48*$C97/12,2)</f>
        <v>294.52999999999997</v>
      </c>
      <c r="AB97" s="318">
        <f t="shared" ref="AB97" si="1467">ROUND(AA48*$C97/12,2)</f>
        <v>294.52999999999997</v>
      </c>
      <c r="AC97" s="318">
        <f t="shared" ref="AC97" si="1468">ROUND(AB48*$C97/12,2)</f>
        <v>294.52999999999997</v>
      </c>
      <c r="AD97" s="2">
        <f t="shared" si="1059"/>
        <v>3534.3599999999988</v>
      </c>
      <c r="AE97" s="318">
        <f t="shared" si="1060"/>
        <v>294.52999999999997</v>
      </c>
      <c r="AF97" s="318">
        <f t="shared" ref="AF97" si="1469">ROUND(AE48*$C97/12,2)</f>
        <v>294.52999999999997</v>
      </c>
      <c r="AG97" s="318">
        <f t="shared" ref="AG97" si="1470">ROUND(AF48*$C97/12,2)</f>
        <v>294.52999999999997</v>
      </c>
      <c r="AH97" s="318">
        <f t="shared" ref="AH97" si="1471">ROUND(AG48*$C97/12,2)</f>
        <v>294.52999999999997</v>
      </c>
      <c r="AI97" s="318">
        <f t="shared" ref="AI97" si="1472">ROUND(AH48*$C97/12,2)</f>
        <v>294.52999999999997</v>
      </c>
      <c r="AJ97" s="318">
        <f t="shared" ref="AJ97" si="1473">ROUND(AI48*$C97/12,2)</f>
        <v>294.52999999999997</v>
      </c>
      <c r="AK97" s="318">
        <f t="shared" ref="AK97" si="1474">ROUND(AJ48*$C97/12,2)</f>
        <v>294.52999999999997</v>
      </c>
      <c r="AL97" s="318">
        <f t="shared" ref="AL97" si="1475">ROUND(AK48*$C97/12,2)</f>
        <v>294.52999999999997</v>
      </c>
      <c r="AM97" s="318">
        <f t="shared" ref="AM97" si="1476">ROUND(AL48*$C97/12,2)</f>
        <v>294.52999999999997</v>
      </c>
      <c r="AN97" s="318">
        <f t="shared" ref="AN97" si="1477">ROUND(AM48*$C97/12,2)</f>
        <v>294.52999999999997</v>
      </c>
      <c r="AO97" s="318">
        <f t="shared" ref="AO97" si="1478">ROUND(AN48*$C97/12,2)</f>
        <v>294.52999999999997</v>
      </c>
      <c r="AP97" s="318">
        <f t="shared" ref="AP97" si="1479">ROUND(AO48*$C97/12,2)</f>
        <v>294.52999999999997</v>
      </c>
      <c r="AQ97" s="2">
        <f t="shared" si="1062"/>
        <v>3534.3599999999988</v>
      </c>
      <c r="AR97" s="318">
        <f t="shared" si="1063"/>
        <v>294.52999999999997</v>
      </c>
      <c r="AS97" s="318">
        <f t="shared" ref="AS97" si="1480">ROUND(AR48*$C97/12,2)</f>
        <v>294.52999999999997</v>
      </c>
      <c r="AT97" s="318">
        <f t="shared" ref="AT97" si="1481">ROUND(AS48*$C97/12,2)</f>
        <v>294.52999999999997</v>
      </c>
      <c r="AU97" s="318">
        <f t="shared" ref="AU97" si="1482">ROUND(AT48*$C97/12,2)</f>
        <v>294.52999999999997</v>
      </c>
      <c r="AV97" s="318">
        <f t="shared" ref="AV97" si="1483">ROUND(AU48*$C97/12,2)</f>
        <v>294.52999999999997</v>
      </c>
      <c r="AW97" s="318">
        <f t="shared" ref="AW97" si="1484">ROUND(AV48*$C97/12,2)</f>
        <v>294.52999999999997</v>
      </c>
      <c r="AX97" s="318">
        <f t="shared" ref="AX97" si="1485">ROUND(AW48*$C97/12,2)</f>
        <v>294.52999999999997</v>
      </c>
      <c r="AY97" s="318">
        <f t="shared" ref="AY97" si="1486">ROUND(AX48*$C97/12,2)</f>
        <v>294.52999999999997</v>
      </c>
      <c r="AZ97" s="318">
        <f t="shared" ref="AZ97" si="1487">ROUND(AY48*$C97/12,2)</f>
        <v>294.52999999999997</v>
      </c>
      <c r="BA97" s="318">
        <f t="shared" ref="BA97" si="1488">ROUND(AZ48*$C97/12,2)</f>
        <v>294.52999999999997</v>
      </c>
      <c r="BB97" s="318">
        <f t="shared" ref="BB97" si="1489">ROUND(BA48*$C97/12,2)</f>
        <v>294.52999999999997</v>
      </c>
      <c r="BC97" s="318">
        <f t="shared" ref="BC97" si="1490">ROUND(BB48*$C97/12,2)</f>
        <v>294.52999999999997</v>
      </c>
      <c r="BD97" s="2">
        <f t="shared" si="1065"/>
        <v>3534.3599999999988</v>
      </c>
      <c r="BE97" s="318">
        <f t="shared" si="1066"/>
        <v>294.52999999999997</v>
      </c>
      <c r="BF97" s="318">
        <f t="shared" ref="BF97" si="1491">ROUND(BE48*$C97/12,2)</f>
        <v>294.52999999999997</v>
      </c>
      <c r="BG97" s="318">
        <f t="shared" ref="BG97" si="1492">ROUND(BF48*$C97/12,2)</f>
        <v>294.52999999999997</v>
      </c>
      <c r="BH97" s="318">
        <f t="shared" ref="BH97" si="1493">ROUND(BG48*$C97/12,2)</f>
        <v>294.52999999999997</v>
      </c>
      <c r="BI97" s="318">
        <f t="shared" ref="BI97" si="1494">ROUND(BH48*$C97/12,2)</f>
        <v>294.52999999999997</v>
      </c>
      <c r="BJ97" s="318">
        <f t="shared" ref="BJ97" si="1495">ROUND(BI48*$C97/12,2)</f>
        <v>294.52999999999997</v>
      </c>
      <c r="BK97" s="318">
        <f t="shared" ref="BK97" si="1496">ROUND(BJ48*$C97/12,2)</f>
        <v>294.52999999999997</v>
      </c>
      <c r="BL97" s="318">
        <f t="shared" ref="BL97" si="1497">ROUND(BK48*$C97/12,2)</f>
        <v>294.52999999999997</v>
      </c>
      <c r="BM97" s="318">
        <f t="shared" ref="BM97" si="1498">ROUND(BL48*$C97/12,2)</f>
        <v>294.52999999999997</v>
      </c>
      <c r="BN97" s="318">
        <f t="shared" ref="BN97" si="1499">ROUND(BM48*$C97/12,2)</f>
        <v>294.52999999999997</v>
      </c>
      <c r="BO97" s="318">
        <f t="shared" ref="BO97" si="1500">ROUND(BN48*$C97/12,2)</f>
        <v>294.52999999999997</v>
      </c>
      <c r="BP97" s="318">
        <f t="shared" ref="BP97" si="1501">ROUND(BO48*$C97/12,2)</f>
        <v>294.52999999999997</v>
      </c>
      <c r="BQ97" s="2">
        <f t="shared" si="1068"/>
        <v>3534.3599999999988</v>
      </c>
      <c r="BR97" s="318">
        <f t="shared" si="1069"/>
        <v>294.52999999999997</v>
      </c>
      <c r="BS97" s="318">
        <f t="shared" ref="BS97" si="1502">ROUND(BR48*$C97/12,2)</f>
        <v>294.52999999999997</v>
      </c>
      <c r="BT97" s="318">
        <f t="shared" ref="BT97" si="1503">ROUND(BS48*$C97/12,2)</f>
        <v>294.52999999999997</v>
      </c>
      <c r="BU97" s="318">
        <f t="shared" ref="BU97" si="1504">ROUND(BT48*$C97/12,2)</f>
        <v>294.52999999999997</v>
      </c>
      <c r="BV97" s="318">
        <f t="shared" ref="BV97" si="1505">ROUND(BU48*$C97/12,2)</f>
        <v>294.52999999999997</v>
      </c>
      <c r="BW97" s="318">
        <f t="shared" ref="BW97" si="1506">ROUND(BV48*$C97/12,2)</f>
        <v>294.52999999999997</v>
      </c>
      <c r="BX97" s="318">
        <f t="shared" ref="BX97" si="1507">ROUND(BW48*$C97/12,2)</f>
        <v>294.52999999999997</v>
      </c>
      <c r="BY97" s="318">
        <f t="shared" ref="BY97" si="1508">ROUND(BX48*$C97/12,2)</f>
        <v>294.52999999999997</v>
      </c>
      <c r="BZ97" s="318">
        <f t="shared" ref="BZ97" si="1509">ROUND(BY48*$C97/12,2)</f>
        <v>294.52999999999997</v>
      </c>
      <c r="CA97" s="318">
        <f t="shared" ref="CA97" si="1510">ROUND(BZ48*$C97/12,2)</f>
        <v>294.52999999999997</v>
      </c>
      <c r="CB97" s="318">
        <f t="shared" ref="CB97" si="1511">ROUND(CA48*$C97/12,2)</f>
        <v>294.52999999999997</v>
      </c>
      <c r="CC97" s="318">
        <f t="shared" ref="CC97" si="1512">ROUND(CB48*$C97/12,2)</f>
        <v>294.52999999999997</v>
      </c>
      <c r="CD97" s="2">
        <f t="shared" si="1071"/>
        <v>3534.3599999999988</v>
      </c>
      <c r="CE97" s="318">
        <f t="shared" si="1072"/>
        <v>294.52999999999997</v>
      </c>
      <c r="CF97" s="318">
        <f t="shared" ref="CF97" si="1513">ROUND(CE48*$C97/12,2)</f>
        <v>294.52999999999997</v>
      </c>
      <c r="CG97" s="318">
        <f t="shared" ref="CG97" si="1514">ROUND(CF48*$C97/12,2)</f>
        <v>294.52999999999997</v>
      </c>
      <c r="CH97" s="318">
        <f t="shared" ref="CH97" si="1515">ROUND(CG48*$C97/12,2)</f>
        <v>294.52999999999997</v>
      </c>
      <c r="CI97" s="318">
        <f t="shared" ref="CI97" si="1516">ROUND(CH48*$C97/12,2)</f>
        <v>294.52999999999997</v>
      </c>
      <c r="CJ97" s="318">
        <f t="shared" ref="CJ97" si="1517">ROUND(CI48*$C97/12,2)</f>
        <v>294.52999999999997</v>
      </c>
      <c r="CK97" s="318">
        <f t="shared" ref="CK97" si="1518">ROUND(CJ48*$C97/12,2)</f>
        <v>294.52999999999997</v>
      </c>
      <c r="CL97" s="318">
        <f t="shared" ref="CL97" si="1519">ROUND(CK48*$C97/12,2)</f>
        <v>294.52999999999997</v>
      </c>
      <c r="CM97" s="318">
        <f t="shared" ref="CM97" si="1520">ROUND(CL48*$C97/12,2)</f>
        <v>294.52999999999997</v>
      </c>
      <c r="CN97" s="318">
        <f t="shared" ref="CN97" si="1521">ROUND(CM48*$C97/12,2)</f>
        <v>294.52999999999997</v>
      </c>
      <c r="CO97" s="318">
        <f t="shared" ref="CO97" si="1522">ROUND(CN48*$C97/12,2)</f>
        <v>294.52999999999997</v>
      </c>
      <c r="CP97" s="318">
        <f t="shared" ref="CP97" si="1523">ROUND(CO48*$C97/12,2)</f>
        <v>294.52999999999997</v>
      </c>
      <c r="CQ97" s="2">
        <f t="shared" si="1074"/>
        <v>3534.3599999999988</v>
      </c>
      <c r="CR97" s="318">
        <f t="shared" si="1075"/>
        <v>294.52999999999997</v>
      </c>
      <c r="CS97" s="318">
        <f t="shared" ref="CS97" si="1524">ROUND(CR48*$C97/12,2)</f>
        <v>294.52999999999997</v>
      </c>
      <c r="CT97" s="318">
        <f t="shared" ref="CT97" si="1525">ROUND(CS48*$C97/12,2)</f>
        <v>294.52999999999997</v>
      </c>
      <c r="CU97" s="318">
        <f t="shared" ref="CU97" si="1526">ROUND(CT48*$C97/12,2)</f>
        <v>294.52999999999997</v>
      </c>
      <c r="CV97" s="318">
        <f t="shared" ref="CV97" si="1527">ROUND(CU48*$C97/12,2)</f>
        <v>294.52999999999997</v>
      </c>
      <c r="CW97" s="318">
        <f t="shared" ref="CW97" si="1528">ROUND(CV48*$C97/12,2)</f>
        <v>294.52999999999997</v>
      </c>
      <c r="CX97" s="318">
        <f t="shared" ref="CX97" si="1529">ROUND(CW48*$C97/12,2)</f>
        <v>294.52999999999997</v>
      </c>
      <c r="CY97" s="318">
        <f t="shared" ref="CY97" si="1530">ROUND(CX48*$C97/12,2)</f>
        <v>294.52999999999997</v>
      </c>
      <c r="CZ97" s="318">
        <f t="shared" ref="CZ97" si="1531">ROUND(CY48*$C97/12,2)</f>
        <v>294.52999999999997</v>
      </c>
      <c r="DA97" s="318">
        <f t="shared" ref="DA97" si="1532">ROUND(CZ48*$C97/12,2)</f>
        <v>294.52999999999997</v>
      </c>
      <c r="DB97" s="318">
        <f t="shared" ref="DB97" si="1533">ROUND(DA48*$C97/12,2)</f>
        <v>294.52999999999997</v>
      </c>
      <c r="DC97" s="318">
        <f t="shared" ref="DC97" si="1534">ROUND(DB48*$C97/12,2)</f>
        <v>294.52999999999997</v>
      </c>
      <c r="DD97" s="2">
        <f t="shared" si="1077"/>
        <v>3534.3599999999988</v>
      </c>
      <c r="DE97" s="318">
        <f t="shared" si="1078"/>
        <v>294.52999999999997</v>
      </c>
      <c r="DF97" s="318">
        <f t="shared" ref="DF97" si="1535">ROUND(DE48*$C97/12,2)</f>
        <v>294.52999999999997</v>
      </c>
      <c r="DG97" s="318">
        <f t="shared" ref="DG97" si="1536">ROUND(DF48*$C97/12,2)</f>
        <v>294.52999999999997</v>
      </c>
      <c r="DH97" s="318">
        <f t="shared" ref="DH97" si="1537">ROUND(DG48*$C97/12,2)</f>
        <v>294.52999999999997</v>
      </c>
      <c r="DI97" s="318">
        <f t="shared" ref="DI97" si="1538">ROUND(DH48*$C97/12,2)</f>
        <v>294.52999999999997</v>
      </c>
      <c r="DJ97" s="318">
        <f t="shared" ref="DJ97" si="1539">ROUND(DI48*$C97/12,2)</f>
        <v>294.52999999999997</v>
      </c>
      <c r="DK97" s="318">
        <f t="shared" ref="DK97" si="1540">ROUND(DJ48*$C97/12,2)</f>
        <v>294.52999999999997</v>
      </c>
      <c r="DL97" s="318">
        <f t="shared" ref="DL97" si="1541">ROUND(DK48*$C97/12,2)</f>
        <v>294.52999999999997</v>
      </c>
      <c r="DM97" s="318">
        <f t="shared" ref="DM97" si="1542">ROUND(DL48*$C97/12,2)</f>
        <v>294.52999999999997</v>
      </c>
      <c r="DN97" s="318">
        <f t="shared" ref="DN97" si="1543">ROUND(DM48*$C97/12,2)</f>
        <v>294.52999999999997</v>
      </c>
      <c r="DO97" s="318">
        <f t="shared" ref="DO97" si="1544">ROUND(DN48*$C97/12,2)</f>
        <v>294.52999999999997</v>
      </c>
      <c r="DP97" s="318">
        <f t="shared" ref="DP97" si="1545">ROUND(DO48*$C97/12,2)</f>
        <v>294.52999999999997</v>
      </c>
      <c r="DQ97" s="2">
        <f t="shared" si="1080"/>
        <v>3534.3599999999988</v>
      </c>
      <c r="DR97" s="318">
        <f t="shared" si="1081"/>
        <v>294.52999999999997</v>
      </c>
      <c r="DS97" s="318">
        <f t="shared" ref="DS97" si="1546">ROUND(DR48*$C97/12,2)</f>
        <v>294.52999999999997</v>
      </c>
      <c r="DT97" s="318">
        <f t="shared" ref="DT97" si="1547">ROUND(DS48*$C97/12,2)</f>
        <v>294.52999999999997</v>
      </c>
      <c r="DU97" s="318">
        <f t="shared" ref="DU97" si="1548">ROUND(DT48*$C97/12,2)</f>
        <v>294.52999999999997</v>
      </c>
      <c r="DV97" s="318">
        <f t="shared" ref="DV97" si="1549">ROUND(DU48*$C97/12,2)</f>
        <v>294.52999999999997</v>
      </c>
      <c r="DW97" s="318">
        <f t="shared" ref="DW97" si="1550">ROUND(DV48*$C97/12,2)</f>
        <v>294.52999999999997</v>
      </c>
      <c r="DX97" s="318">
        <f t="shared" ref="DX97" si="1551">ROUND(DW48*$C97/12,2)</f>
        <v>294.52999999999997</v>
      </c>
      <c r="DY97" s="318">
        <f t="shared" ref="DY97" si="1552">ROUND(DX48*$C97/12,2)</f>
        <v>294.52999999999997</v>
      </c>
      <c r="DZ97" s="318">
        <f t="shared" ref="DZ97" si="1553">ROUND(DY48*$C97/12,2)</f>
        <v>294.52999999999997</v>
      </c>
      <c r="EA97" s="318">
        <f t="shared" ref="EA97" si="1554">ROUND(DZ48*$C97/12,2)</f>
        <v>294.52999999999997</v>
      </c>
      <c r="EB97" s="318">
        <f t="shared" ref="EB97" si="1555">ROUND(EA48*$C97/12,2)</f>
        <v>294.52999999999997</v>
      </c>
      <c r="EC97" s="318">
        <f t="shared" ref="EC97" si="1556">ROUND(EB48*$C97/12,2)</f>
        <v>294.52999999999997</v>
      </c>
      <c r="ED97" s="2">
        <f t="shared" si="1083"/>
        <v>3534.3599999999988</v>
      </c>
      <c r="EE97" s="2">
        <f t="shared" ref="EE97" si="1557">ED97+DQ97+DD97+CQ97+CD97+BQ97+BD97+AQ97+AD97+Q97</f>
        <v>35343.599999999999</v>
      </c>
    </row>
    <row r="98" spans="1:135" x14ac:dyDescent="0.2">
      <c r="A98" s="126" t="s">
        <v>651</v>
      </c>
      <c r="B98" s="310">
        <f t="shared" si="1054"/>
        <v>362</v>
      </c>
      <c r="C98" s="317">
        <v>2.5000000000000001E-2</v>
      </c>
      <c r="E98" s="318">
        <f t="shared" si="1426"/>
        <v>1495.62</v>
      </c>
      <c r="F98" s="318">
        <f t="shared" ref="F98:O98" si="1558">ROUND(E49*$C98/12,2)</f>
        <v>1495.62</v>
      </c>
      <c r="G98" s="318">
        <f t="shared" si="1558"/>
        <v>1495.62</v>
      </c>
      <c r="H98" s="318">
        <f t="shared" si="1558"/>
        <v>1495.62</v>
      </c>
      <c r="I98" s="318">
        <f t="shared" si="1558"/>
        <v>1495.62</v>
      </c>
      <c r="J98" s="318">
        <f t="shared" si="1558"/>
        <v>1495.62</v>
      </c>
      <c r="K98" s="318">
        <f t="shared" si="1558"/>
        <v>1495.62</v>
      </c>
      <c r="L98" s="318">
        <f t="shared" si="1558"/>
        <v>1495.62</v>
      </c>
      <c r="M98" s="318">
        <f t="shared" si="1558"/>
        <v>1495.62</v>
      </c>
      <c r="N98" s="318">
        <f t="shared" si="1558"/>
        <v>1495.62</v>
      </c>
      <c r="O98" s="318">
        <f t="shared" si="1558"/>
        <v>1495.62</v>
      </c>
      <c r="P98" s="318">
        <f t="shared" si="1428"/>
        <v>1495.62</v>
      </c>
      <c r="Q98" s="29">
        <f t="shared" ref="Q98:Q118" si="1559">SUM(E98:P98)</f>
        <v>17947.439999999995</v>
      </c>
      <c r="R98" s="318">
        <f t="shared" si="1057"/>
        <v>1495.62</v>
      </c>
      <c r="S98" s="318">
        <f t="shared" ref="S98:AC98" si="1560">ROUND(R49*$C98/12,2)</f>
        <v>1495.62</v>
      </c>
      <c r="T98" s="318">
        <f t="shared" si="1560"/>
        <v>1495.62</v>
      </c>
      <c r="U98" s="318">
        <f t="shared" si="1560"/>
        <v>1495.62</v>
      </c>
      <c r="V98" s="318">
        <f t="shared" si="1560"/>
        <v>1495.62</v>
      </c>
      <c r="W98" s="318">
        <f t="shared" si="1560"/>
        <v>1495.62</v>
      </c>
      <c r="X98" s="318">
        <f t="shared" si="1560"/>
        <v>1495.62</v>
      </c>
      <c r="Y98" s="318">
        <f t="shared" si="1560"/>
        <v>1495.62</v>
      </c>
      <c r="Z98" s="318">
        <f t="shared" si="1560"/>
        <v>1495.62</v>
      </c>
      <c r="AA98" s="318">
        <f t="shared" si="1560"/>
        <v>1495.62</v>
      </c>
      <c r="AB98" s="318">
        <f t="shared" si="1560"/>
        <v>1495.62</v>
      </c>
      <c r="AC98" s="318">
        <f t="shared" si="1560"/>
        <v>1495.62</v>
      </c>
      <c r="AD98" s="2">
        <f t="shared" ref="AD98:AD117" si="1561">SUM(R98:AC98)</f>
        <v>17947.439999999995</v>
      </c>
      <c r="AE98" s="318">
        <f t="shared" si="1060"/>
        <v>1495.62</v>
      </c>
      <c r="AF98" s="318">
        <f t="shared" ref="AF98:AP98" si="1562">ROUND(AE49*$C98/12,2)</f>
        <v>1495.62</v>
      </c>
      <c r="AG98" s="318">
        <f t="shared" si="1562"/>
        <v>1495.62</v>
      </c>
      <c r="AH98" s="318">
        <f t="shared" si="1562"/>
        <v>1495.62</v>
      </c>
      <c r="AI98" s="318">
        <f t="shared" si="1562"/>
        <v>1495.62</v>
      </c>
      <c r="AJ98" s="318">
        <f t="shared" si="1562"/>
        <v>1495.62</v>
      </c>
      <c r="AK98" s="318">
        <f t="shared" si="1562"/>
        <v>1495.62</v>
      </c>
      <c r="AL98" s="318">
        <f t="shared" si="1562"/>
        <v>1495.62</v>
      </c>
      <c r="AM98" s="318">
        <f t="shared" si="1562"/>
        <v>1495.62</v>
      </c>
      <c r="AN98" s="318">
        <f t="shared" si="1562"/>
        <v>1495.62</v>
      </c>
      <c r="AO98" s="318">
        <f t="shared" si="1562"/>
        <v>1495.62</v>
      </c>
      <c r="AP98" s="318">
        <f t="shared" si="1562"/>
        <v>1495.62</v>
      </c>
      <c r="AQ98" s="2">
        <f t="shared" ref="AQ98:AQ117" si="1563">SUM(AE98:AP98)</f>
        <v>17947.439999999995</v>
      </c>
      <c r="AR98" s="318">
        <f t="shared" si="1063"/>
        <v>1495.62</v>
      </c>
      <c r="AS98" s="318">
        <f t="shared" ref="AS98:BC98" si="1564">ROUND(AR49*$C98/12,2)</f>
        <v>1495.62</v>
      </c>
      <c r="AT98" s="318">
        <f t="shared" si="1564"/>
        <v>1495.62</v>
      </c>
      <c r="AU98" s="318">
        <f t="shared" si="1564"/>
        <v>1495.62</v>
      </c>
      <c r="AV98" s="318">
        <f t="shared" si="1564"/>
        <v>1495.62</v>
      </c>
      <c r="AW98" s="318">
        <f t="shared" si="1564"/>
        <v>1495.62</v>
      </c>
      <c r="AX98" s="318">
        <f t="shared" si="1564"/>
        <v>1495.62</v>
      </c>
      <c r="AY98" s="318">
        <f t="shared" si="1564"/>
        <v>1495.62</v>
      </c>
      <c r="AZ98" s="318">
        <f t="shared" si="1564"/>
        <v>1495.62</v>
      </c>
      <c r="BA98" s="318">
        <f t="shared" si="1564"/>
        <v>1495.62</v>
      </c>
      <c r="BB98" s="318">
        <f t="shared" si="1564"/>
        <v>1495.62</v>
      </c>
      <c r="BC98" s="318">
        <f t="shared" si="1564"/>
        <v>1495.62</v>
      </c>
      <c r="BD98" s="2">
        <f t="shared" ref="BD98:BD118" si="1565">SUM(AR98:BC98)</f>
        <v>17947.439999999995</v>
      </c>
      <c r="BE98" s="318">
        <f t="shared" si="1066"/>
        <v>1495.62</v>
      </c>
      <c r="BF98" s="318">
        <f t="shared" ref="BF98:BP98" si="1566">ROUND(BE49*$C98/12,2)</f>
        <v>1495.62</v>
      </c>
      <c r="BG98" s="318">
        <f t="shared" si="1566"/>
        <v>1495.62</v>
      </c>
      <c r="BH98" s="318">
        <f t="shared" si="1566"/>
        <v>1495.62</v>
      </c>
      <c r="BI98" s="318">
        <f t="shared" si="1566"/>
        <v>1495.62</v>
      </c>
      <c r="BJ98" s="318">
        <f t="shared" si="1566"/>
        <v>1495.62</v>
      </c>
      <c r="BK98" s="318">
        <f t="shared" si="1566"/>
        <v>1495.62</v>
      </c>
      <c r="BL98" s="318">
        <f t="shared" si="1566"/>
        <v>1495.62</v>
      </c>
      <c r="BM98" s="318">
        <f t="shared" si="1566"/>
        <v>1495.62</v>
      </c>
      <c r="BN98" s="318">
        <f t="shared" si="1566"/>
        <v>1495.62</v>
      </c>
      <c r="BO98" s="318">
        <f t="shared" si="1566"/>
        <v>1495.62</v>
      </c>
      <c r="BP98" s="318">
        <f t="shared" si="1566"/>
        <v>1495.62</v>
      </c>
      <c r="BQ98" s="2">
        <f t="shared" ref="BQ98:BQ117" si="1567">SUM(BE98:BP98)</f>
        <v>17947.439999999995</v>
      </c>
      <c r="BR98" s="318">
        <f t="shared" si="1069"/>
        <v>1495.62</v>
      </c>
      <c r="BS98" s="318">
        <f t="shared" ref="BS98:CC98" si="1568">ROUND(BR49*$C98/12,2)</f>
        <v>1495.62</v>
      </c>
      <c r="BT98" s="318">
        <f t="shared" si="1568"/>
        <v>1495.62</v>
      </c>
      <c r="BU98" s="318">
        <f t="shared" si="1568"/>
        <v>1495.62</v>
      </c>
      <c r="BV98" s="318">
        <f t="shared" si="1568"/>
        <v>1495.62</v>
      </c>
      <c r="BW98" s="318">
        <f t="shared" si="1568"/>
        <v>1495.62</v>
      </c>
      <c r="BX98" s="318">
        <f t="shared" si="1568"/>
        <v>1495.62</v>
      </c>
      <c r="BY98" s="318">
        <f t="shared" si="1568"/>
        <v>1495.62</v>
      </c>
      <c r="BZ98" s="318">
        <f t="shared" si="1568"/>
        <v>1495.62</v>
      </c>
      <c r="CA98" s="318">
        <f t="shared" si="1568"/>
        <v>1495.62</v>
      </c>
      <c r="CB98" s="318">
        <f t="shared" si="1568"/>
        <v>1495.62</v>
      </c>
      <c r="CC98" s="318">
        <f t="shared" si="1568"/>
        <v>1495.62</v>
      </c>
      <c r="CD98" s="2">
        <f t="shared" ref="CD98:CD118" si="1569">SUM(BR98:CC98)</f>
        <v>17947.439999999995</v>
      </c>
      <c r="CE98" s="318">
        <f t="shared" si="1072"/>
        <v>1495.62</v>
      </c>
      <c r="CF98" s="318">
        <f t="shared" ref="CF98:CP98" si="1570">ROUND(CE49*$C98/12,2)</f>
        <v>1495.62</v>
      </c>
      <c r="CG98" s="318">
        <f t="shared" si="1570"/>
        <v>1495.62</v>
      </c>
      <c r="CH98" s="318">
        <f t="shared" si="1570"/>
        <v>1495.62</v>
      </c>
      <c r="CI98" s="318">
        <f t="shared" si="1570"/>
        <v>1495.62</v>
      </c>
      <c r="CJ98" s="318">
        <f t="shared" si="1570"/>
        <v>1495.62</v>
      </c>
      <c r="CK98" s="318">
        <f t="shared" si="1570"/>
        <v>1495.62</v>
      </c>
      <c r="CL98" s="318">
        <f t="shared" si="1570"/>
        <v>1495.62</v>
      </c>
      <c r="CM98" s="318">
        <f t="shared" si="1570"/>
        <v>1495.62</v>
      </c>
      <c r="CN98" s="318">
        <f t="shared" si="1570"/>
        <v>1495.62</v>
      </c>
      <c r="CO98" s="318">
        <f t="shared" si="1570"/>
        <v>1495.62</v>
      </c>
      <c r="CP98" s="318">
        <f t="shared" si="1570"/>
        <v>1495.62</v>
      </c>
      <c r="CQ98" s="2">
        <f t="shared" ref="CQ98:CQ118" si="1571">SUM(CE98:CP98)</f>
        <v>17947.439999999995</v>
      </c>
      <c r="CR98" s="318">
        <f t="shared" si="1075"/>
        <v>1495.62</v>
      </c>
      <c r="CS98" s="318">
        <f t="shared" ref="CS98:DC98" si="1572">ROUND(CR49*$C98/12,2)</f>
        <v>1495.62</v>
      </c>
      <c r="CT98" s="318">
        <f t="shared" si="1572"/>
        <v>1495.62</v>
      </c>
      <c r="CU98" s="318">
        <f t="shared" si="1572"/>
        <v>1495.62</v>
      </c>
      <c r="CV98" s="318">
        <f t="shared" si="1572"/>
        <v>1495.62</v>
      </c>
      <c r="CW98" s="318">
        <f t="shared" si="1572"/>
        <v>1495.62</v>
      </c>
      <c r="CX98" s="318">
        <f t="shared" si="1572"/>
        <v>1495.62</v>
      </c>
      <c r="CY98" s="318">
        <f t="shared" si="1572"/>
        <v>1495.62</v>
      </c>
      <c r="CZ98" s="318">
        <f t="shared" si="1572"/>
        <v>1495.62</v>
      </c>
      <c r="DA98" s="318">
        <f t="shared" si="1572"/>
        <v>1495.62</v>
      </c>
      <c r="DB98" s="318">
        <f t="shared" si="1572"/>
        <v>1495.62</v>
      </c>
      <c r="DC98" s="318">
        <f t="shared" si="1572"/>
        <v>1495.62</v>
      </c>
      <c r="DD98" s="2">
        <f t="shared" ref="DD98:DD117" si="1573">SUM(CR98:DC98)</f>
        <v>17947.439999999995</v>
      </c>
      <c r="DE98" s="318">
        <f t="shared" si="1078"/>
        <v>1495.62</v>
      </c>
      <c r="DF98" s="318">
        <f t="shared" ref="DF98:DP98" si="1574">ROUND(DE49*$C98/12,2)</f>
        <v>1495.62</v>
      </c>
      <c r="DG98" s="318">
        <f t="shared" si="1574"/>
        <v>1495.62</v>
      </c>
      <c r="DH98" s="318">
        <f t="shared" si="1574"/>
        <v>1495.62</v>
      </c>
      <c r="DI98" s="318">
        <f t="shared" si="1574"/>
        <v>1495.62</v>
      </c>
      <c r="DJ98" s="318">
        <f t="shared" si="1574"/>
        <v>1495.62</v>
      </c>
      <c r="DK98" s="318">
        <f t="shared" si="1574"/>
        <v>1495.62</v>
      </c>
      <c r="DL98" s="318">
        <f t="shared" si="1574"/>
        <v>1495.62</v>
      </c>
      <c r="DM98" s="318">
        <f t="shared" si="1574"/>
        <v>1495.62</v>
      </c>
      <c r="DN98" s="318">
        <f t="shared" si="1574"/>
        <v>1495.62</v>
      </c>
      <c r="DO98" s="318">
        <f t="shared" si="1574"/>
        <v>1495.62</v>
      </c>
      <c r="DP98" s="318">
        <f t="shared" si="1574"/>
        <v>1495.62</v>
      </c>
      <c r="DQ98" s="2">
        <f t="shared" ref="DQ98:DQ117" si="1575">SUM(DE98:DP98)</f>
        <v>17947.439999999995</v>
      </c>
      <c r="DR98" s="318">
        <f t="shared" si="1081"/>
        <v>1495.62</v>
      </c>
      <c r="DS98" s="318">
        <f t="shared" ref="DS98:EC98" si="1576">ROUND(DR49*$C98/12,2)</f>
        <v>1495.62</v>
      </c>
      <c r="DT98" s="318">
        <f t="shared" si="1576"/>
        <v>1495.62</v>
      </c>
      <c r="DU98" s="318">
        <f t="shared" si="1576"/>
        <v>1495.62</v>
      </c>
      <c r="DV98" s="318">
        <f t="shared" si="1576"/>
        <v>1495.62</v>
      </c>
      <c r="DW98" s="318">
        <f t="shared" si="1576"/>
        <v>1495.62</v>
      </c>
      <c r="DX98" s="318">
        <f t="shared" si="1576"/>
        <v>1495.62</v>
      </c>
      <c r="DY98" s="318">
        <f t="shared" si="1576"/>
        <v>1495.62</v>
      </c>
      <c r="DZ98" s="318">
        <f t="shared" si="1576"/>
        <v>1495.62</v>
      </c>
      <c r="EA98" s="318">
        <f t="shared" si="1576"/>
        <v>1495.62</v>
      </c>
      <c r="EB98" s="318">
        <f t="shared" si="1576"/>
        <v>1495.62</v>
      </c>
      <c r="EC98" s="318">
        <f t="shared" si="1576"/>
        <v>1495.62</v>
      </c>
      <c r="ED98" s="2">
        <f t="shared" ref="ED98:ED118" si="1577">SUM(DR98:EC98)</f>
        <v>17947.439999999995</v>
      </c>
      <c r="EE98" s="2">
        <f t="shared" si="1084"/>
        <v>179474.4</v>
      </c>
    </row>
    <row r="99" spans="1:135" x14ac:dyDescent="0.2">
      <c r="A99" s="126" t="s">
        <v>651</v>
      </c>
      <c r="B99" s="310">
        <f t="shared" si="1054"/>
        <v>364</v>
      </c>
      <c r="C99" s="317">
        <v>3.6999999999999998E-2</v>
      </c>
      <c r="E99" s="82">
        <f t="shared" si="1426"/>
        <v>3596.04</v>
      </c>
      <c r="F99" s="82">
        <f t="shared" ref="F99:O99" si="1578">ROUND(E50*$C99/12,2)</f>
        <v>9972.36</v>
      </c>
      <c r="G99" s="82">
        <f t="shared" si="1578"/>
        <v>23396.93</v>
      </c>
      <c r="H99" s="82">
        <f t="shared" si="1578"/>
        <v>40748</v>
      </c>
      <c r="I99" s="82">
        <f t="shared" si="1578"/>
        <v>40777.379999999997</v>
      </c>
      <c r="J99" s="82">
        <f t="shared" si="1578"/>
        <v>44604</v>
      </c>
      <c r="K99" s="82">
        <f t="shared" si="1578"/>
        <v>49742.57</v>
      </c>
      <c r="L99" s="82">
        <f t="shared" si="1578"/>
        <v>59532.51</v>
      </c>
      <c r="M99" s="82">
        <f t="shared" si="1578"/>
        <v>59532.51</v>
      </c>
      <c r="N99" s="82">
        <f t="shared" si="1578"/>
        <v>67558.039999999994</v>
      </c>
      <c r="O99" s="82">
        <f t="shared" si="1578"/>
        <v>97272.08</v>
      </c>
      <c r="P99" s="82">
        <f t="shared" si="1428"/>
        <v>99769.58</v>
      </c>
      <c r="Q99" s="29">
        <f>SUM(E99:P99)</f>
        <v>596502</v>
      </c>
      <c r="R99" s="318">
        <f t="shared" si="1057"/>
        <v>123889.9</v>
      </c>
      <c r="S99" s="318">
        <f t="shared" ref="S99:AC99" si="1579">ROUND(R50*$C99/12,2)</f>
        <v>135393.07</v>
      </c>
      <c r="T99" s="318">
        <f t="shared" si="1579"/>
        <v>136913.72</v>
      </c>
      <c r="U99" s="318">
        <f t="shared" si="1579"/>
        <v>146844.76</v>
      </c>
      <c r="V99" s="318">
        <f t="shared" si="1579"/>
        <v>147461.42000000001</v>
      </c>
      <c r="W99" s="318">
        <f t="shared" si="1579"/>
        <v>148078.09</v>
      </c>
      <c r="X99" s="318">
        <f t="shared" si="1579"/>
        <v>149218.92000000001</v>
      </c>
      <c r="Y99" s="318">
        <f t="shared" si="1579"/>
        <v>150143.92000000001</v>
      </c>
      <c r="Z99" s="318">
        <f t="shared" si="1579"/>
        <v>151377.26</v>
      </c>
      <c r="AA99" s="318">
        <f t="shared" si="1579"/>
        <v>174168.89</v>
      </c>
      <c r="AB99" s="318">
        <f t="shared" si="1579"/>
        <v>175402.22</v>
      </c>
      <c r="AC99" s="318">
        <f t="shared" si="1579"/>
        <v>176627.39</v>
      </c>
      <c r="AD99" s="2">
        <f t="shared" ref="AD99:AD100" si="1580">SUM(R99:AC99)</f>
        <v>1815519.56</v>
      </c>
      <c r="AE99" s="318">
        <f t="shared" si="1060"/>
        <v>200233.04</v>
      </c>
      <c r="AF99" s="318">
        <f t="shared" ref="AF99:AP99" si="1581">ROUND(AE50*$C99/12,2)</f>
        <v>204550.67</v>
      </c>
      <c r="AG99" s="318">
        <f t="shared" si="1581"/>
        <v>208868.29</v>
      </c>
      <c r="AH99" s="318">
        <f t="shared" si="1581"/>
        <v>213185.92000000001</v>
      </c>
      <c r="AI99" s="318">
        <f t="shared" si="1581"/>
        <v>217503.54</v>
      </c>
      <c r="AJ99" s="318">
        <f t="shared" si="1581"/>
        <v>221821.17</v>
      </c>
      <c r="AK99" s="318">
        <f t="shared" si="1581"/>
        <v>226138.8</v>
      </c>
      <c r="AL99" s="318">
        <f t="shared" si="1581"/>
        <v>230456.42</v>
      </c>
      <c r="AM99" s="318">
        <f t="shared" si="1581"/>
        <v>234774.05</v>
      </c>
      <c r="AN99" s="318">
        <f t="shared" si="1581"/>
        <v>239091.67</v>
      </c>
      <c r="AO99" s="318">
        <f t="shared" si="1581"/>
        <v>243409.3</v>
      </c>
      <c r="AP99" s="318">
        <f t="shared" si="1581"/>
        <v>247726.93</v>
      </c>
      <c r="AQ99" s="2">
        <f t="shared" ref="AQ99:AQ100" si="1582">SUM(AE99:AP99)</f>
        <v>2687759.8000000003</v>
      </c>
      <c r="AR99" s="318">
        <f t="shared" si="1063"/>
        <v>255434.79</v>
      </c>
      <c r="AS99" s="318">
        <f t="shared" ref="AS99:BC99" si="1583">ROUND(AR50*$C99/12,2)</f>
        <v>263142.65000000002</v>
      </c>
      <c r="AT99" s="318">
        <f t="shared" si="1583"/>
        <v>270850.51</v>
      </c>
      <c r="AU99" s="318">
        <f t="shared" si="1583"/>
        <v>278558.37</v>
      </c>
      <c r="AV99" s="318">
        <f t="shared" si="1583"/>
        <v>286266.23999999999</v>
      </c>
      <c r="AW99" s="318">
        <f t="shared" si="1583"/>
        <v>293974.09999999998</v>
      </c>
      <c r="AX99" s="318">
        <f t="shared" si="1583"/>
        <v>301681.96000000002</v>
      </c>
      <c r="AY99" s="318">
        <f t="shared" si="1583"/>
        <v>309389.82</v>
      </c>
      <c r="AZ99" s="318">
        <f t="shared" si="1583"/>
        <v>317097.68</v>
      </c>
      <c r="BA99" s="318">
        <f t="shared" si="1583"/>
        <v>324805.55</v>
      </c>
      <c r="BB99" s="318">
        <f t="shared" si="1583"/>
        <v>332513.40999999997</v>
      </c>
      <c r="BC99" s="318">
        <f t="shared" si="1583"/>
        <v>340221.27</v>
      </c>
      <c r="BD99" s="2">
        <f t="shared" ref="BD99:BD100" si="1584">SUM(AR99:BC99)</f>
        <v>3573936.35</v>
      </c>
      <c r="BE99" s="318">
        <f t="shared" si="1066"/>
        <v>347926.64</v>
      </c>
      <c r="BF99" s="318">
        <f t="shared" ref="BF99:BP99" si="1585">ROUND(BE50*$C99/12,2)</f>
        <v>355632.01</v>
      </c>
      <c r="BG99" s="318">
        <f t="shared" si="1585"/>
        <v>363337.38</v>
      </c>
      <c r="BH99" s="318">
        <f t="shared" si="1585"/>
        <v>371042.75</v>
      </c>
      <c r="BI99" s="318">
        <f t="shared" si="1585"/>
        <v>378748.12</v>
      </c>
      <c r="BJ99" s="318">
        <f t="shared" si="1585"/>
        <v>386453.49</v>
      </c>
      <c r="BK99" s="318">
        <f t="shared" si="1585"/>
        <v>394158.86</v>
      </c>
      <c r="BL99" s="318">
        <f t="shared" si="1585"/>
        <v>401864.24</v>
      </c>
      <c r="BM99" s="318">
        <f t="shared" si="1585"/>
        <v>409569.61</v>
      </c>
      <c r="BN99" s="318">
        <f t="shared" si="1585"/>
        <v>417274.98</v>
      </c>
      <c r="BO99" s="318">
        <f t="shared" si="1585"/>
        <v>424980.35</v>
      </c>
      <c r="BP99" s="318">
        <f t="shared" si="1585"/>
        <v>432685.72</v>
      </c>
      <c r="BQ99" s="2">
        <f t="shared" ref="BQ99:BQ100" si="1586">SUM(BE99:BP99)</f>
        <v>4683674.1499999985</v>
      </c>
      <c r="BR99" s="318">
        <f t="shared" si="1069"/>
        <v>440391.4</v>
      </c>
      <c r="BS99" s="318">
        <f t="shared" ref="BS99:CC99" si="1587">ROUND(BR50*$C99/12,2)</f>
        <v>448097.09</v>
      </c>
      <c r="BT99" s="318">
        <f t="shared" si="1587"/>
        <v>455802.78</v>
      </c>
      <c r="BU99" s="318">
        <f t="shared" si="1587"/>
        <v>463508.47</v>
      </c>
      <c r="BV99" s="318">
        <f t="shared" si="1587"/>
        <v>471214.15</v>
      </c>
      <c r="BW99" s="318">
        <f t="shared" si="1587"/>
        <v>478919.84</v>
      </c>
      <c r="BX99" s="318">
        <f t="shared" si="1587"/>
        <v>486625.53</v>
      </c>
      <c r="BY99" s="318">
        <f t="shared" si="1587"/>
        <v>494331.21</v>
      </c>
      <c r="BZ99" s="318">
        <f t="shared" si="1587"/>
        <v>502036.9</v>
      </c>
      <c r="CA99" s="318">
        <f t="shared" si="1587"/>
        <v>509742.59</v>
      </c>
      <c r="CB99" s="318">
        <f t="shared" si="1587"/>
        <v>517448.27</v>
      </c>
      <c r="CC99" s="318">
        <f t="shared" si="1587"/>
        <v>525153.96</v>
      </c>
      <c r="CD99" s="2">
        <f t="shared" ref="CD99:CD100" si="1588">SUM(BR99:CC99)</f>
        <v>5793272.1900000004</v>
      </c>
      <c r="CE99" s="318">
        <f t="shared" si="1072"/>
        <v>532861.43999999994</v>
      </c>
      <c r="CF99" s="318">
        <f t="shared" ref="CF99:CP99" si="1589">ROUND(CE50*$C99/12,2)</f>
        <v>540568.91</v>
      </c>
      <c r="CG99" s="318">
        <f t="shared" si="1589"/>
        <v>548276.39</v>
      </c>
      <c r="CH99" s="318">
        <f t="shared" si="1589"/>
        <v>555983.87</v>
      </c>
      <c r="CI99" s="318">
        <f t="shared" si="1589"/>
        <v>563691.35</v>
      </c>
      <c r="CJ99" s="318">
        <f t="shared" si="1589"/>
        <v>571398.81999999995</v>
      </c>
      <c r="CK99" s="318">
        <f t="shared" si="1589"/>
        <v>579106.30000000005</v>
      </c>
      <c r="CL99" s="318">
        <f t="shared" si="1589"/>
        <v>586813.78</v>
      </c>
      <c r="CM99" s="318">
        <f t="shared" si="1589"/>
        <v>594521.25</v>
      </c>
      <c r="CN99" s="318">
        <f t="shared" si="1589"/>
        <v>602228.73</v>
      </c>
      <c r="CO99" s="318">
        <f t="shared" si="1589"/>
        <v>609936.21</v>
      </c>
      <c r="CP99" s="318">
        <f t="shared" si="1589"/>
        <v>617643.68999999994</v>
      </c>
      <c r="CQ99" s="2">
        <f t="shared" ref="CQ99:CQ100" si="1590">SUM(CE99:CP99)</f>
        <v>6903030.7400000002</v>
      </c>
      <c r="CR99" s="318">
        <f t="shared" si="1075"/>
        <v>625350.22</v>
      </c>
      <c r="CS99" s="318">
        <f t="shared" ref="CS99:DC99" si="1591">ROUND(CR50*$C99/12,2)</f>
        <v>633056.76</v>
      </c>
      <c r="CT99" s="318">
        <f t="shared" si="1591"/>
        <v>640763.30000000005</v>
      </c>
      <c r="CU99" s="318">
        <f t="shared" si="1591"/>
        <v>648469.84</v>
      </c>
      <c r="CV99" s="318">
        <f t="shared" si="1591"/>
        <v>656176.38</v>
      </c>
      <c r="CW99" s="318">
        <f t="shared" si="1591"/>
        <v>663882.92000000004</v>
      </c>
      <c r="CX99" s="318">
        <f t="shared" si="1591"/>
        <v>671589.46</v>
      </c>
      <c r="CY99" s="318">
        <f t="shared" si="1591"/>
        <v>679296</v>
      </c>
      <c r="CZ99" s="318">
        <f t="shared" si="1591"/>
        <v>687002.54</v>
      </c>
      <c r="DA99" s="318">
        <f t="shared" si="1591"/>
        <v>694709.08</v>
      </c>
      <c r="DB99" s="318">
        <f t="shared" si="1591"/>
        <v>702415.62</v>
      </c>
      <c r="DC99" s="318">
        <f t="shared" si="1591"/>
        <v>710122.16</v>
      </c>
      <c r="DD99" s="2">
        <f t="shared" ref="DD99:DD100" si="1592">SUM(CR99:DC99)</f>
        <v>8012834.2800000003</v>
      </c>
      <c r="DE99" s="318">
        <f t="shared" si="1078"/>
        <v>717827.24</v>
      </c>
      <c r="DF99" s="318">
        <f t="shared" ref="DF99:DP99" si="1593">ROUND(DE50*$C99/12,2)</f>
        <v>725532.32</v>
      </c>
      <c r="DG99" s="318">
        <f t="shared" si="1593"/>
        <v>733237.4</v>
      </c>
      <c r="DH99" s="318">
        <f t="shared" si="1593"/>
        <v>740942.48</v>
      </c>
      <c r="DI99" s="318">
        <f t="shared" si="1593"/>
        <v>748647.56</v>
      </c>
      <c r="DJ99" s="318">
        <f t="shared" si="1593"/>
        <v>756352.65</v>
      </c>
      <c r="DK99" s="318">
        <f t="shared" si="1593"/>
        <v>764057.73</v>
      </c>
      <c r="DL99" s="318">
        <f t="shared" si="1593"/>
        <v>771762.81</v>
      </c>
      <c r="DM99" s="318">
        <f t="shared" si="1593"/>
        <v>779467.89</v>
      </c>
      <c r="DN99" s="318">
        <f t="shared" si="1593"/>
        <v>787172.97</v>
      </c>
      <c r="DO99" s="318">
        <f t="shared" si="1593"/>
        <v>794878.05</v>
      </c>
      <c r="DP99" s="318">
        <f t="shared" si="1593"/>
        <v>802583.13</v>
      </c>
      <c r="DQ99" s="2">
        <f t="shared" ref="DQ99:DQ100" si="1594">SUM(DE99:DP99)</f>
        <v>9122462.2300000004</v>
      </c>
      <c r="DR99" s="318">
        <f t="shared" si="1081"/>
        <v>812088.76</v>
      </c>
      <c r="DS99" s="318">
        <f t="shared" ref="DS99:EC99" si="1595">ROUND(DR50*$C99/12,2)</f>
        <v>821594.38</v>
      </c>
      <c r="DT99" s="318">
        <f t="shared" si="1595"/>
        <v>831100.01</v>
      </c>
      <c r="DU99" s="318">
        <f t="shared" si="1595"/>
        <v>840605.64</v>
      </c>
      <c r="DV99" s="318">
        <f t="shared" si="1595"/>
        <v>850111.27</v>
      </c>
      <c r="DW99" s="318">
        <f t="shared" si="1595"/>
        <v>859616.89</v>
      </c>
      <c r="DX99" s="318">
        <f t="shared" si="1595"/>
        <v>869122.52</v>
      </c>
      <c r="DY99" s="318">
        <f t="shared" si="1595"/>
        <v>878628.15</v>
      </c>
      <c r="DZ99" s="318">
        <f t="shared" si="1595"/>
        <v>888133.78</v>
      </c>
      <c r="EA99" s="318">
        <f t="shared" si="1595"/>
        <v>897639.4</v>
      </c>
      <c r="EB99" s="318">
        <f t="shared" si="1595"/>
        <v>907145.03</v>
      </c>
      <c r="EC99" s="318">
        <f t="shared" si="1595"/>
        <v>916650.66</v>
      </c>
      <c r="ED99" s="2">
        <f t="shared" ref="ED99:ED100" si="1596">SUM(DR99:EC99)</f>
        <v>10372436.49</v>
      </c>
      <c r="EE99" s="2">
        <f t="shared" ref="EE99:EE100" si="1597">ED99+DQ99+DD99+CQ99+CD99+BQ99+BD99+AQ99+AD99+Q99</f>
        <v>53561427.789999999</v>
      </c>
    </row>
    <row r="100" spans="1:135" x14ac:dyDescent="0.2">
      <c r="A100" s="126" t="s">
        <v>651</v>
      </c>
      <c r="B100" s="310">
        <f t="shared" si="1054"/>
        <v>365</v>
      </c>
      <c r="C100" s="317">
        <v>2.1999999999999999E-2</v>
      </c>
      <c r="E100" s="82">
        <f t="shared" si="1426"/>
        <v>2706.99</v>
      </c>
      <c r="F100" s="82">
        <f t="shared" ref="F100:O100" si="1598">ROUND(E51*$C100/12,2)</f>
        <v>2706.99</v>
      </c>
      <c r="G100" s="82">
        <f t="shared" si="1598"/>
        <v>2712.08</v>
      </c>
      <c r="H100" s="82">
        <f t="shared" si="1598"/>
        <v>2712.08</v>
      </c>
      <c r="I100" s="82">
        <f t="shared" si="1598"/>
        <v>2712.08</v>
      </c>
      <c r="J100" s="82">
        <f t="shared" si="1598"/>
        <v>2712.08</v>
      </c>
      <c r="K100" s="82">
        <f t="shared" si="1598"/>
        <v>2712.08</v>
      </c>
      <c r="L100" s="82">
        <f t="shared" si="1598"/>
        <v>2712.08</v>
      </c>
      <c r="M100" s="82">
        <f t="shared" si="1598"/>
        <v>2712.08</v>
      </c>
      <c r="N100" s="82">
        <f t="shared" si="1598"/>
        <v>2712.08</v>
      </c>
      <c r="O100" s="82">
        <f t="shared" si="1598"/>
        <v>2712.08</v>
      </c>
      <c r="P100" s="82">
        <f t="shared" si="1428"/>
        <v>2712.08</v>
      </c>
      <c r="Q100" s="29">
        <f>SUM(E100:P100)</f>
        <v>32534.780000000006</v>
      </c>
      <c r="R100" s="318">
        <f t="shared" si="1057"/>
        <v>2712.08</v>
      </c>
      <c r="S100" s="318">
        <f t="shared" ref="S100:AC100" si="1599">ROUND(R51*$C100/12,2)</f>
        <v>2712.08</v>
      </c>
      <c r="T100" s="318">
        <f t="shared" si="1599"/>
        <v>2712.08</v>
      </c>
      <c r="U100" s="318">
        <f t="shared" si="1599"/>
        <v>2712.08</v>
      </c>
      <c r="V100" s="318">
        <f t="shared" si="1599"/>
        <v>2712.08</v>
      </c>
      <c r="W100" s="318">
        <f t="shared" si="1599"/>
        <v>2712.08</v>
      </c>
      <c r="X100" s="318">
        <f t="shared" si="1599"/>
        <v>2712.08</v>
      </c>
      <c r="Y100" s="318">
        <f t="shared" si="1599"/>
        <v>2712.08</v>
      </c>
      <c r="Z100" s="318">
        <f t="shared" si="1599"/>
        <v>2712.08</v>
      </c>
      <c r="AA100" s="318">
        <f t="shared" si="1599"/>
        <v>2712.08</v>
      </c>
      <c r="AB100" s="318">
        <f t="shared" si="1599"/>
        <v>2712.08</v>
      </c>
      <c r="AC100" s="318">
        <f t="shared" si="1599"/>
        <v>2712.08</v>
      </c>
      <c r="AD100" s="2">
        <f t="shared" si="1580"/>
        <v>32544.960000000006</v>
      </c>
      <c r="AE100" s="318">
        <f t="shared" si="1060"/>
        <v>2712.08</v>
      </c>
      <c r="AF100" s="318">
        <f t="shared" ref="AF100:AP100" si="1600">ROUND(AE51*$C100/12,2)</f>
        <v>2712.08</v>
      </c>
      <c r="AG100" s="318">
        <f t="shared" si="1600"/>
        <v>2712.08</v>
      </c>
      <c r="AH100" s="318">
        <f t="shared" si="1600"/>
        <v>2712.08</v>
      </c>
      <c r="AI100" s="318">
        <f t="shared" si="1600"/>
        <v>2712.08</v>
      </c>
      <c r="AJ100" s="318">
        <f t="shared" si="1600"/>
        <v>2712.08</v>
      </c>
      <c r="AK100" s="318">
        <f t="shared" si="1600"/>
        <v>2712.08</v>
      </c>
      <c r="AL100" s="318">
        <f t="shared" si="1600"/>
        <v>2712.08</v>
      </c>
      <c r="AM100" s="318">
        <f t="shared" si="1600"/>
        <v>2712.08</v>
      </c>
      <c r="AN100" s="318">
        <f t="shared" si="1600"/>
        <v>2712.08</v>
      </c>
      <c r="AO100" s="318">
        <f t="shared" si="1600"/>
        <v>2712.08</v>
      </c>
      <c r="AP100" s="318">
        <f t="shared" si="1600"/>
        <v>2712.08</v>
      </c>
      <c r="AQ100" s="2">
        <f t="shared" si="1582"/>
        <v>32544.960000000006</v>
      </c>
      <c r="AR100" s="318">
        <f t="shared" si="1063"/>
        <v>2712.08</v>
      </c>
      <c r="AS100" s="318">
        <f t="shared" ref="AS100:BC100" si="1601">ROUND(AR51*$C100/12,2)</f>
        <v>2712.08</v>
      </c>
      <c r="AT100" s="318">
        <f t="shared" si="1601"/>
        <v>2712.08</v>
      </c>
      <c r="AU100" s="318">
        <f t="shared" si="1601"/>
        <v>2712.08</v>
      </c>
      <c r="AV100" s="318">
        <f t="shared" si="1601"/>
        <v>2712.08</v>
      </c>
      <c r="AW100" s="318">
        <f t="shared" si="1601"/>
        <v>2712.08</v>
      </c>
      <c r="AX100" s="318">
        <f t="shared" si="1601"/>
        <v>2712.08</v>
      </c>
      <c r="AY100" s="318">
        <f t="shared" si="1601"/>
        <v>2712.08</v>
      </c>
      <c r="AZ100" s="318">
        <f t="shared" si="1601"/>
        <v>2712.08</v>
      </c>
      <c r="BA100" s="318">
        <f t="shared" si="1601"/>
        <v>2712.08</v>
      </c>
      <c r="BB100" s="318">
        <f t="shared" si="1601"/>
        <v>2712.08</v>
      </c>
      <c r="BC100" s="318">
        <f t="shared" si="1601"/>
        <v>2712.08</v>
      </c>
      <c r="BD100" s="2">
        <f t="shared" si="1584"/>
        <v>32544.960000000006</v>
      </c>
      <c r="BE100" s="318">
        <f t="shared" si="1066"/>
        <v>2712.08</v>
      </c>
      <c r="BF100" s="318">
        <f t="shared" ref="BF100:BP100" si="1602">ROUND(BE51*$C100/12,2)</f>
        <v>2712.08</v>
      </c>
      <c r="BG100" s="318">
        <f t="shared" si="1602"/>
        <v>2712.08</v>
      </c>
      <c r="BH100" s="318">
        <f t="shared" si="1602"/>
        <v>2712.08</v>
      </c>
      <c r="BI100" s="318">
        <f t="shared" si="1602"/>
        <v>2712.08</v>
      </c>
      <c r="BJ100" s="318">
        <f t="shared" si="1602"/>
        <v>2712.08</v>
      </c>
      <c r="BK100" s="318">
        <f t="shared" si="1602"/>
        <v>2712.08</v>
      </c>
      <c r="BL100" s="318">
        <f t="shared" si="1602"/>
        <v>2712.08</v>
      </c>
      <c r="BM100" s="318">
        <f t="shared" si="1602"/>
        <v>2712.08</v>
      </c>
      <c r="BN100" s="318">
        <f t="shared" si="1602"/>
        <v>2712.08</v>
      </c>
      <c r="BO100" s="318">
        <f t="shared" si="1602"/>
        <v>2712.08</v>
      </c>
      <c r="BP100" s="318">
        <f t="shared" si="1602"/>
        <v>2712.08</v>
      </c>
      <c r="BQ100" s="2">
        <f t="shared" si="1586"/>
        <v>32544.960000000006</v>
      </c>
      <c r="BR100" s="318">
        <f t="shared" si="1069"/>
        <v>2712.08</v>
      </c>
      <c r="BS100" s="318">
        <f t="shared" ref="BS100:CC100" si="1603">ROUND(BR51*$C100/12,2)</f>
        <v>2712.08</v>
      </c>
      <c r="BT100" s="318">
        <f t="shared" si="1603"/>
        <v>2712.08</v>
      </c>
      <c r="BU100" s="318">
        <f t="shared" si="1603"/>
        <v>2712.08</v>
      </c>
      <c r="BV100" s="318">
        <f t="shared" si="1603"/>
        <v>2712.08</v>
      </c>
      <c r="BW100" s="318">
        <f t="shared" si="1603"/>
        <v>2712.08</v>
      </c>
      <c r="BX100" s="318">
        <f t="shared" si="1603"/>
        <v>2712.08</v>
      </c>
      <c r="BY100" s="318">
        <f t="shared" si="1603"/>
        <v>2712.08</v>
      </c>
      <c r="BZ100" s="318">
        <f t="shared" si="1603"/>
        <v>2712.08</v>
      </c>
      <c r="CA100" s="318">
        <f t="shared" si="1603"/>
        <v>2712.08</v>
      </c>
      <c r="CB100" s="318">
        <f t="shared" si="1603"/>
        <v>2712.08</v>
      </c>
      <c r="CC100" s="318">
        <f t="shared" si="1603"/>
        <v>2712.08</v>
      </c>
      <c r="CD100" s="2">
        <f t="shared" si="1588"/>
        <v>32544.960000000006</v>
      </c>
      <c r="CE100" s="318">
        <f t="shared" si="1072"/>
        <v>2712.08</v>
      </c>
      <c r="CF100" s="318">
        <f t="shared" ref="CF100:CP100" si="1604">ROUND(CE51*$C100/12,2)</f>
        <v>2712.08</v>
      </c>
      <c r="CG100" s="318">
        <f t="shared" si="1604"/>
        <v>2712.08</v>
      </c>
      <c r="CH100" s="318">
        <f t="shared" si="1604"/>
        <v>2712.08</v>
      </c>
      <c r="CI100" s="318">
        <f t="shared" si="1604"/>
        <v>2712.08</v>
      </c>
      <c r="CJ100" s="318">
        <f t="shared" si="1604"/>
        <v>2712.08</v>
      </c>
      <c r="CK100" s="318">
        <f t="shared" si="1604"/>
        <v>2712.08</v>
      </c>
      <c r="CL100" s="318">
        <f t="shared" si="1604"/>
        <v>2712.08</v>
      </c>
      <c r="CM100" s="318">
        <f t="shared" si="1604"/>
        <v>2712.08</v>
      </c>
      <c r="CN100" s="318">
        <f t="shared" si="1604"/>
        <v>2712.08</v>
      </c>
      <c r="CO100" s="318">
        <f t="shared" si="1604"/>
        <v>2712.08</v>
      </c>
      <c r="CP100" s="318">
        <f t="shared" si="1604"/>
        <v>2712.08</v>
      </c>
      <c r="CQ100" s="2">
        <f t="shared" si="1590"/>
        <v>32544.960000000006</v>
      </c>
      <c r="CR100" s="318">
        <f t="shared" si="1075"/>
        <v>2712.08</v>
      </c>
      <c r="CS100" s="318">
        <f t="shared" ref="CS100:DC100" si="1605">ROUND(CR51*$C100/12,2)</f>
        <v>2712.08</v>
      </c>
      <c r="CT100" s="318">
        <f t="shared" si="1605"/>
        <v>2712.08</v>
      </c>
      <c r="CU100" s="318">
        <f t="shared" si="1605"/>
        <v>2712.08</v>
      </c>
      <c r="CV100" s="318">
        <f t="shared" si="1605"/>
        <v>2712.08</v>
      </c>
      <c r="CW100" s="318">
        <f t="shared" si="1605"/>
        <v>2712.08</v>
      </c>
      <c r="CX100" s="318">
        <f t="shared" si="1605"/>
        <v>2712.08</v>
      </c>
      <c r="CY100" s="318">
        <f t="shared" si="1605"/>
        <v>2712.08</v>
      </c>
      <c r="CZ100" s="318">
        <f t="shared" si="1605"/>
        <v>2712.08</v>
      </c>
      <c r="DA100" s="318">
        <f t="shared" si="1605"/>
        <v>2712.08</v>
      </c>
      <c r="DB100" s="318">
        <f t="shared" si="1605"/>
        <v>2712.08</v>
      </c>
      <c r="DC100" s="318">
        <f t="shared" si="1605"/>
        <v>2712.08</v>
      </c>
      <c r="DD100" s="2">
        <f t="shared" si="1592"/>
        <v>32544.960000000006</v>
      </c>
      <c r="DE100" s="318">
        <f t="shared" si="1078"/>
        <v>2712.08</v>
      </c>
      <c r="DF100" s="318">
        <f t="shared" ref="DF100:DP100" si="1606">ROUND(DE51*$C100/12,2)</f>
        <v>2712.08</v>
      </c>
      <c r="DG100" s="318">
        <f t="shared" si="1606"/>
        <v>2712.08</v>
      </c>
      <c r="DH100" s="318">
        <f t="shared" si="1606"/>
        <v>2712.08</v>
      </c>
      <c r="DI100" s="318">
        <f t="shared" si="1606"/>
        <v>2712.08</v>
      </c>
      <c r="DJ100" s="318">
        <f t="shared" si="1606"/>
        <v>2712.08</v>
      </c>
      <c r="DK100" s="318">
        <f t="shared" si="1606"/>
        <v>2712.08</v>
      </c>
      <c r="DL100" s="318">
        <f t="shared" si="1606"/>
        <v>2712.08</v>
      </c>
      <c r="DM100" s="318">
        <f t="shared" si="1606"/>
        <v>2712.08</v>
      </c>
      <c r="DN100" s="318">
        <f t="shared" si="1606"/>
        <v>2712.08</v>
      </c>
      <c r="DO100" s="318">
        <f t="shared" si="1606"/>
        <v>2712.08</v>
      </c>
      <c r="DP100" s="318">
        <f t="shared" si="1606"/>
        <v>2712.08</v>
      </c>
      <c r="DQ100" s="2">
        <f t="shared" si="1594"/>
        <v>32544.960000000006</v>
      </c>
      <c r="DR100" s="318">
        <f t="shared" si="1081"/>
        <v>2712.08</v>
      </c>
      <c r="DS100" s="318">
        <f t="shared" ref="DS100:EC100" si="1607">ROUND(DR51*$C100/12,2)</f>
        <v>2712.08</v>
      </c>
      <c r="DT100" s="318">
        <f t="shared" si="1607"/>
        <v>2712.08</v>
      </c>
      <c r="DU100" s="318">
        <f t="shared" si="1607"/>
        <v>2712.08</v>
      </c>
      <c r="DV100" s="318">
        <f t="shared" si="1607"/>
        <v>2712.08</v>
      </c>
      <c r="DW100" s="318">
        <f t="shared" si="1607"/>
        <v>2712.08</v>
      </c>
      <c r="DX100" s="318">
        <f t="shared" si="1607"/>
        <v>2712.08</v>
      </c>
      <c r="DY100" s="318">
        <f t="shared" si="1607"/>
        <v>2712.08</v>
      </c>
      <c r="DZ100" s="318">
        <f t="shared" si="1607"/>
        <v>2712.08</v>
      </c>
      <c r="EA100" s="318">
        <f t="shared" si="1607"/>
        <v>2712.08</v>
      </c>
      <c r="EB100" s="318">
        <f t="shared" si="1607"/>
        <v>2712.08</v>
      </c>
      <c r="EC100" s="318">
        <f t="shared" si="1607"/>
        <v>2712.08</v>
      </c>
      <c r="ED100" s="2">
        <f t="shared" si="1596"/>
        <v>32544.960000000006</v>
      </c>
      <c r="EE100" s="2">
        <f t="shared" si="1597"/>
        <v>325439.42000000016</v>
      </c>
    </row>
    <row r="101" spans="1:135" x14ac:dyDescent="0.2">
      <c r="A101" s="126" t="s">
        <v>651</v>
      </c>
      <c r="B101" s="310">
        <f t="shared" si="1054"/>
        <v>366</v>
      </c>
      <c r="C101" s="317">
        <v>1.7000000000000001E-2</v>
      </c>
      <c r="E101" s="318">
        <f t="shared" si="1426"/>
        <v>27.31</v>
      </c>
      <c r="F101" s="318">
        <f t="shared" ref="F101:O101" si="1608">ROUND(E52*$C101/12,2)</f>
        <v>27.31</v>
      </c>
      <c r="G101" s="318">
        <f t="shared" si="1608"/>
        <v>27.31</v>
      </c>
      <c r="H101" s="318">
        <f t="shared" si="1608"/>
        <v>27.31</v>
      </c>
      <c r="I101" s="318">
        <f t="shared" si="1608"/>
        <v>27.31</v>
      </c>
      <c r="J101" s="318">
        <f t="shared" si="1608"/>
        <v>27.31</v>
      </c>
      <c r="K101" s="318">
        <f t="shared" si="1608"/>
        <v>27.31</v>
      </c>
      <c r="L101" s="318">
        <f t="shared" si="1608"/>
        <v>27.31</v>
      </c>
      <c r="M101" s="318">
        <f t="shared" si="1608"/>
        <v>27.31</v>
      </c>
      <c r="N101" s="318">
        <f t="shared" si="1608"/>
        <v>27.31</v>
      </c>
      <c r="O101" s="318">
        <f t="shared" si="1608"/>
        <v>27.31</v>
      </c>
      <c r="P101" s="318">
        <f t="shared" si="1428"/>
        <v>27.31</v>
      </c>
      <c r="Q101" s="29">
        <f t="shared" ref="Q101:Q104" si="1609">SUM(E101:P101)</f>
        <v>327.71999999999997</v>
      </c>
      <c r="R101" s="318">
        <f t="shared" si="1057"/>
        <v>27.31</v>
      </c>
      <c r="S101" s="318">
        <f t="shared" ref="S101:AC101" si="1610">ROUND(R52*$C101/12,2)</f>
        <v>27.31</v>
      </c>
      <c r="T101" s="318">
        <f t="shared" si="1610"/>
        <v>27.31</v>
      </c>
      <c r="U101" s="318">
        <f t="shared" si="1610"/>
        <v>27.31</v>
      </c>
      <c r="V101" s="318">
        <f t="shared" si="1610"/>
        <v>27.31</v>
      </c>
      <c r="W101" s="318">
        <f t="shared" si="1610"/>
        <v>27.31</v>
      </c>
      <c r="X101" s="318">
        <f t="shared" si="1610"/>
        <v>27.31</v>
      </c>
      <c r="Y101" s="318">
        <f t="shared" si="1610"/>
        <v>27.31</v>
      </c>
      <c r="Z101" s="318">
        <f t="shared" si="1610"/>
        <v>27.31</v>
      </c>
      <c r="AA101" s="318">
        <f t="shared" si="1610"/>
        <v>27.31</v>
      </c>
      <c r="AB101" s="318">
        <f t="shared" si="1610"/>
        <v>27.31</v>
      </c>
      <c r="AC101" s="318">
        <f t="shared" si="1610"/>
        <v>27.31</v>
      </c>
      <c r="AD101" s="2">
        <f t="shared" ref="AD101:AD104" si="1611">SUM(R101:AC101)</f>
        <v>327.71999999999997</v>
      </c>
      <c r="AE101" s="318">
        <f t="shared" si="1060"/>
        <v>27.31</v>
      </c>
      <c r="AF101" s="318">
        <f t="shared" ref="AF101:AP101" si="1612">ROUND(AE52*$C101/12,2)</f>
        <v>27.31</v>
      </c>
      <c r="AG101" s="318">
        <f t="shared" si="1612"/>
        <v>27.31</v>
      </c>
      <c r="AH101" s="318">
        <f t="shared" si="1612"/>
        <v>27.31</v>
      </c>
      <c r="AI101" s="318">
        <f t="shared" si="1612"/>
        <v>27.31</v>
      </c>
      <c r="AJ101" s="318">
        <f t="shared" si="1612"/>
        <v>27.31</v>
      </c>
      <c r="AK101" s="318">
        <f t="shared" si="1612"/>
        <v>27.31</v>
      </c>
      <c r="AL101" s="318">
        <f t="shared" si="1612"/>
        <v>27.31</v>
      </c>
      <c r="AM101" s="318">
        <f t="shared" si="1612"/>
        <v>27.31</v>
      </c>
      <c r="AN101" s="318">
        <f t="shared" si="1612"/>
        <v>27.31</v>
      </c>
      <c r="AO101" s="318">
        <f t="shared" si="1612"/>
        <v>27.31</v>
      </c>
      <c r="AP101" s="318">
        <f t="shared" si="1612"/>
        <v>27.31</v>
      </c>
      <c r="AQ101" s="2">
        <f t="shared" ref="AQ101:AQ104" si="1613">SUM(AE101:AP101)</f>
        <v>327.71999999999997</v>
      </c>
      <c r="AR101" s="318">
        <f t="shared" si="1063"/>
        <v>27.31</v>
      </c>
      <c r="AS101" s="318">
        <f t="shared" ref="AS101:BC101" si="1614">ROUND(AR52*$C101/12,2)</f>
        <v>27.31</v>
      </c>
      <c r="AT101" s="318">
        <f t="shared" si="1614"/>
        <v>27.31</v>
      </c>
      <c r="AU101" s="318">
        <f t="shared" si="1614"/>
        <v>27.31</v>
      </c>
      <c r="AV101" s="318">
        <f t="shared" si="1614"/>
        <v>27.31</v>
      </c>
      <c r="AW101" s="318">
        <f t="shared" si="1614"/>
        <v>27.31</v>
      </c>
      <c r="AX101" s="318">
        <f t="shared" si="1614"/>
        <v>27.31</v>
      </c>
      <c r="AY101" s="318">
        <f t="shared" si="1614"/>
        <v>27.31</v>
      </c>
      <c r="AZ101" s="318">
        <f t="shared" si="1614"/>
        <v>27.31</v>
      </c>
      <c r="BA101" s="318">
        <f t="shared" si="1614"/>
        <v>27.31</v>
      </c>
      <c r="BB101" s="318">
        <f t="shared" si="1614"/>
        <v>27.31</v>
      </c>
      <c r="BC101" s="318">
        <f t="shared" si="1614"/>
        <v>27.31</v>
      </c>
      <c r="BD101" s="2">
        <f t="shared" ref="BD101:BD104" si="1615">SUM(AR101:BC101)</f>
        <v>327.71999999999997</v>
      </c>
      <c r="BE101" s="318">
        <f t="shared" si="1066"/>
        <v>27.31</v>
      </c>
      <c r="BF101" s="318">
        <f t="shared" ref="BF101:BP101" si="1616">ROUND(BE52*$C101/12,2)</f>
        <v>27.31</v>
      </c>
      <c r="BG101" s="318">
        <f t="shared" si="1616"/>
        <v>27.31</v>
      </c>
      <c r="BH101" s="318">
        <f t="shared" si="1616"/>
        <v>27.31</v>
      </c>
      <c r="BI101" s="318">
        <f t="shared" si="1616"/>
        <v>27.31</v>
      </c>
      <c r="BJ101" s="318">
        <f t="shared" si="1616"/>
        <v>27.31</v>
      </c>
      <c r="BK101" s="318">
        <f t="shared" si="1616"/>
        <v>27.31</v>
      </c>
      <c r="BL101" s="318">
        <f t="shared" si="1616"/>
        <v>27.31</v>
      </c>
      <c r="BM101" s="318">
        <f t="shared" si="1616"/>
        <v>27.31</v>
      </c>
      <c r="BN101" s="318">
        <f t="shared" si="1616"/>
        <v>27.31</v>
      </c>
      <c r="BO101" s="318">
        <f t="shared" si="1616"/>
        <v>27.31</v>
      </c>
      <c r="BP101" s="318">
        <f t="shared" si="1616"/>
        <v>27.31</v>
      </c>
      <c r="BQ101" s="2">
        <f t="shared" ref="BQ101:BQ104" si="1617">SUM(BE101:BP101)</f>
        <v>327.71999999999997</v>
      </c>
      <c r="BR101" s="318">
        <f t="shared" si="1069"/>
        <v>27.31</v>
      </c>
      <c r="BS101" s="318">
        <f t="shared" ref="BS101:CC101" si="1618">ROUND(BR52*$C101/12,2)</f>
        <v>27.31</v>
      </c>
      <c r="BT101" s="318">
        <f t="shared" si="1618"/>
        <v>27.31</v>
      </c>
      <c r="BU101" s="318">
        <f t="shared" si="1618"/>
        <v>27.31</v>
      </c>
      <c r="BV101" s="318">
        <f t="shared" si="1618"/>
        <v>27.31</v>
      </c>
      <c r="BW101" s="318">
        <f t="shared" si="1618"/>
        <v>27.31</v>
      </c>
      <c r="BX101" s="318">
        <f t="shared" si="1618"/>
        <v>27.31</v>
      </c>
      <c r="BY101" s="318">
        <f t="shared" si="1618"/>
        <v>27.31</v>
      </c>
      <c r="BZ101" s="318">
        <f t="shared" si="1618"/>
        <v>27.31</v>
      </c>
      <c r="CA101" s="318">
        <f t="shared" si="1618"/>
        <v>27.31</v>
      </c>
      <c r="CB101" s="318">
        <f t="shared" si="1618"/>
        <v>27.31</v>
      </c>
      <c r="CC101" s="318">
        <f t="shared" si="1618"/>
        <v>27.31</v>
      </c>
      <c r="CD101" s="2">
        <f t="shared" ref="CD101:CD104" si="1619">SUM(BR101:CC101)</f>
        <v>327.71999999999997</v>
      </c>
      <c r="CE101" s="318">
        <f t="shared" si="1072"/>
        <v>27.31</v>
      </c>
      <c r="CF101" s="318">
        <f t="shared" ref="CF101:CP101" si="1620">ROUND(CE52*$C101/12,2)</f>
        <v>27.31</v>
      </c>
      <c r="CG101" s="318">
        <f t="shared" si="1620"/>
        <v>27.31</v>
      </c>
      <c r="CH101" s="318">
        <f t="shared" si="1620"/>
        <v>27.31</v>
      </c>
      <c r="CI101" s="318">
        <f t="shared" si="1620"/>
        <v>27.31</v>
      </c>
      <c r="CJ101" s="318">
        <f t="shared" si="1620"/>
        <v>27.31</v>
      </c>
      <c r="CK101" s="318">
        <f t="shared" si="1620"/>
        <v>27.31</v>
      </c>
      <c r="CL101" s="318">
        <f t="shared" si="1620"/>
        <v>27.31</v>
      </c>
      <c r="CM101" s="318">
        <f t="shared" si="1620"/>
        <v>27.31</v>
      </c>
      <c r="CN101" s="318">
        <f t="shared" si="1620"/>
        <v>27.31</v>
      </c>
      <c r="CO101" s="318">
        <f t="shared" si="1620"/>
        <v>27.31</v>
      </c>
      <c r="CP101" s="318">
        <f t="shared" si="1620"/>
        <v>27.31</v>
      </c>
      <c r="CQ101" s="2">
        <f t="shared" ref="CQ101:CQ104" si="1621">SUM(CE101:CP101)</f>
        <v>327.71999999999997</v>
      </c>
      <c r="CR101" s="318">
        <f t="shared" si="1075"/>
        <v>27.31</v>
      </c>
      <c r="CS101" s="318">
        <f t="shared" ref="CS101:DC101" si="1622">ROUND(CR52*$C101/12,2)</f>
        <v>27.31</v>
      </c>
      <c r="CT101" s="318">
        <f t="shared" si="1622"/>
        <v>27.31</v>
      </c>
      <c r="CU101" s="318">
        <f t="shared" si="1622"/>
        <v>27.31</v>
      </c>
      <c r="CV101" s="318">
        <f t="shared" si="1622"/>
        <v>27.31</v>
      </c>
      <c r="CW101" s="318">
        <f t="shared" si="1622"/>
        <v>27.31</v>
      </c>
      <c r="CX101" s="318">
        <f t="shared" si="1622"/>
        <v>27.31</v>
      </c>
      <c r="CY101" s="318">
        <f t="shared" si="1622"/>
        <v>27.31</v>
      </c>
      <c r="CZ101" s="318">
        <f t="shared" si="1622"/>
        <v>27.31</v>
      </c>
      <c r="DA101" s="318">
        <f t="shared" si="1622"/>
        <v>27.31</v>
      </c>
      <c r="DB101" s="318">
        <f t="shared" si="1622"/>
        <v>27.31</v>
      </c>
      <c r="DC101" s="318">
        <f t="shared" si="1622"/>
        <v>27.31</v>
      </c>
      <c r="DD101" s="2">
        <f t="shared" ref="DD101:DD104" si="1623">SUM(CR101:DC101)</f>
        <v>327.71999999999997</v>
      </c>
      <c r="DE101" s="318">
        <f t="shared" si="1078"/>
        <v>27.31</v>
      </c>
      <c r="DF101" s="318">
        <f t="shared" ref="DF101:DP101" si="1624">ROUND(DE52*$C101/12,2)</f>
        <v>27.31</v>
      </c>
      <c r="DG101" s="318">
        <f t="shared" si="1624"/>
        <v>27.31</v>
      </c>
      <c r="DH101" s="318">
        <f t="shared" si="1624"/>
        <v>27.31</v>
      </c>
      <c r="DI101" s="318">
        <f t="shared" si="1624"/>
        <v>27.31</v>
      </c>
      <c r="DJ101" s="318">
        <f t="shared" si="1624"/>
        <v>27.31</v>
      </c>
      <c r="DK101" s="318">
        <f t="shared" si="1624"/>
        <v>27.31</v>
      </c>
      <c r="DL101" s="318">
        <f t="shared" si="1624"/>
        <v>27.31</v>
      </c>
      <c r="DM101" s="318">
        <f t="shared" si="1624"/>
        <v>27.31</v>
      </c>
      <c r="DN101" s="318">
        <f t="shared" si="1624"/>
        <v>27.31</v>
      </c>
      <c r="DO101" s="318">
        <f t="shared" si="1624"/>
        <v>27.31</v>
      </c>
      <c r="DP101" s="318">
        <f t="shared" si="1624"/>
        <v>27.31</v>
      </c>
      <c r="DQ101" s="2">
        <f t="shared" ref="DQ101:DQ104" si="1625">SUM(DE101:DP101)</f>
        <v>327.71999999999997</v>
      </c>
      <c r="DR101" s="318">
        <f t="shared" si="1081"/>
        <v>27.31</v>
      </c>
      <c r="DS101" s="318">
        <f t="shared" ref="DS101:EC101" si="1626">ROUND(DR52*$C101/12,2)</f>
        <v>27.31</v>
      </c>
      <c r="DT101" s="318">
        <f t="shared" si="1626"/>
        <v>27.31</v>
      </c>
      <c r="DU101" s="318">
        <f t="shared" si="1626"/>
        <v>27.31</v>
      </c>
      <c r="DV101" s="318">
        <f t="shared" si="1626"/>
        <v>27.31</v>
      </c>
      <c r="DW101" s="318">
        <f t="shared" si="1626"/>
        <v>27.31</v>
      </c>
      <c r="DX101" s="318">
        <f t="shared" si="1626"/>
        <v>27.31</v>
      </c>
      <c r="DY101" s="318">
        <f t="shared" si="1626"/>
        <v>27.31</v>
      </c>
      <c r="DZ101" s="318">
        <f t="shared" si="1626"/>
        <v>27.31</v>
      </c>
      <c r="EA101" s="318">
        <f t="shared" si="1626"/>
        <v>27.31</v>
      </c>
      <c r="EB101" s="318">
        <f t="shared" si="1626"/>
        <v>27.31</v>
      </c>
      <c r="EC101" s="318">
        <f t="shared" si="1626"/>
        <v>27.31</v>
      </c>
      <c r="ED101" s="2">
        <f t="shared" ref="ED101:ED104" si="1627">SUM(DR101:EC101)</f>
        <v>327.71999999999997</v>
      </c>
      <c r="EE101" s="2">
        <f t="shared" ref="EE101:EE104" si="1628">ED101+DQ101+DD101+CQ101+CD101+BQ101+BD101+AQ101+AD101+Q101</f>
        <v>3277.1999999999994</v>
      </c>
    </row>
    <row r="102" spans="1:135" x14ac:dyDescent="0.2">
      <c r="A102" s="126" t="s">
        <v>651</v>
      </c>
      <c r="B102" s="310">
        <f t="shared" si="1054"/>
        <v>367</v>
      </c>
      <c r="C102" s="317">
        <v>2.3E-2</v>
      </c>
      <c r="E102" s="318">
        <f t="shared" si="1426"/>
        <v>196.36</v>
      </c>
      <c r="F102" s="318">
        <f t="shared" ref="F102:O102" si="1629">ROUND(E53*$C102/12,2)</f>
        <v>196.36</v>
      </c>
      <c r="G102" s="318">
        <f t="shared" si="1629"/>
        <v>196.36</v>
      </c>
      <c r="H102" s="318">
        <f t="shared" si="1629"/>
        <v>196.36</v>
      </c>
      <c r="I102" s="318">
        <f t="shared" si="1629"/>
        <v>196.36</v>
      </c>
      <c r="J102" s="318">
        <f t="shared" si="1629"/>
        <v>196.36</v>
      </c>
      <c r="K102" s="318">
        <f t="shared" si="1629"/>
        <v>196.36</v>
      </c>
      <c r="L102" s="318">
        <f t="shared" si="1629"/>
        <v>196.36</v>
      </c>
      <c r="M102" s="318">
        <f t="shared" si="1629"/>
        <v>196.36</v>
      </c>
      <c r="N102" s="318">
        <f t="shared" si="1629"/>
        <v>196.36</v>
      </c>
      <c r="O102" s="318">
        <f t="shared" si="1629"/>
        <v>196.36</v>
      </c>
      <c r="P102" s="318">
        <f t="shared" si="1428"/>
        <v>196.36</v>
      </c>
      <c r="Q102" s="29">
        <f t="shared" si="1609"/>
        <v>2356.3200000000006</v>
      </c>
      <c r="R102" s="318">
        <f t="shared" si="1057"/>
        <v>196.36</v>
      </c>
      <c r="S102" s="318">
        <f t="shared" ref="S102:AC102" si="1630">ROUND(R53*$C102/12,2)</f>
        <v>196.36</v>
      </c>
      <c r="T102" s="318">
        <f t="shared" si="1630"/>
        <v>196.36</v>
      </c>
      <c r="U102" s="318">
        <f t="shared" si="1630"/>
        <v>196.36</v>
      </c>
      <c r="V102" s="318">
        <f t="shared" si="1630"/>
        <v>196.36</v>
      </c>
      <c r="W102" s="318">
        <f t="shared" si="1630"/>
        <v>196.36</v>
      </c>
      <c r="X102" s="318">
        <f t="shared" si="1630"/>
        <v>196.36</v>
      </c>
      <c r="Y102" s="318">
        <f t="shared" si="1630"/>
        <v>196.36</v>
      </c>
      <c r="Z102" s="318">
        <f t="shared" si="1630"/>
        <v>196.36</v>
      </c>
      <c r="AA102" s="318">
        <f t="shared" si="1630"/>
        <v>196.36</v>
      </c>
      <c r="AB102" s="318">
        <f t="shared" si="1630"/>
        <v>196.36</v>
      </c>
      <c r="AC102" s="318">
        <f t="shared" si="1630"/>
        <v>196.36</v>
      </c>
      <c r="AD102" s="2">
        <f t="shared" si="1611"/>
        <v>2356.3200000000006</v>
      </c>
      <c r="AE102" s="318">
        <f t="shared" si="1060"/>
        <v>196.36</v>
      </c>
      <c r="AF102" s="318">
        <f t="shared" ref="AF102:AP102" si="1631">ROUND(AE53*$C102/12,2)</f>
        <v>196.36</v>
      </c>
      <c r="AG102" s="318">
        <f t="shared" si="1631"/>
        <v>196.36</v>
      </c>
      <c r="AH102" s="318">
        <f t="shared" si="1631"/>
        <v>196.36</v>
      </c>
      <c r="AI102" s="318">
        <f t="shared" si="1631"/>
        <v>196.36</v>
      </c>
      <c r="AJ102" s="318">
        <f t="shared" si="1631"/>
        <v>196.36</v>
      </c>
      <c r="AK102" s="318">
        <f t="shared" si="1631"/>
        <v>196.36</v>
      </c>
      <c r="AL102" s="318">
        <f t="shared" si="1631"/>
        <v>196.36</v>
      </c>
      <c r="AM102" s="318">
        <f t="shared" si="1631"/>
        <v>196.36</v>
      </c>
      <c r="AN102" s="318">
        <f t="shared" si="1631"/>
        <v>196.36</v>
      </c>
      <c r="AO102" s="318">
        <f t="shared" si="1631"/>
        <v>196.36</v>
      </c>
      <c r="AP102" s="318">
        <f t="shared" si="1631"/>
        <v>196.36</v>
      </c>
      <c r="AQ102" s="2">
        <f t="shared" si="1613"/>
        <v>2356.3200000000006</v>
      </c>
      <c r="AR102" s="318">
        <f t="shared" si="1063"/>
        <v>196.36</v>
      </c>
      <c r="AS102" s="318">
        <f t="shared" ref="AS102:BC102" si="1632">ROUND(AR53*$C102/12,2)</f>
        <v>196.36</v>
      </c>
      <c r="AT102" s="318">
        <f t="shared" si="1632"/>
        <v>196.36</v>
      </c>
      <c r="AU102" s="318">
        <f t="shared" si="1632"/>
        <v>196.36</v>
      </c>
      <c r="AV102" s="318">
        <f t="shared" si="1632"/>
        <v>196.36</v>
      </c>
      <c r="AW102" s="318">
        <f t="shared" si="1632"/>
        <v>196.36</v>
      </c>
      <c r="AX102" s="318">
        <f t="shared" si="1632"/>
        <v>196.36</v>
      </c>
      <c r="AY102" s="318">
        <f t="shared" si="1632"/>
        <v>196.36</v>
      </c>
      <c r="AZ102" s="318">
        <f t="shared" si="1632"/>
        <v>196.36</v>
      </c>
      <c r="BA102" s="318">
        <f t="shared" si="1632"/>
        <v>196.36</v>
      </c>
      <c r="BB102" s="318">
        <f t="shared" si="1632"/>
        <v>196.36</v>
      </c>
      <c r="BC102" s="318">
        <f t="shared" si="1632"/>
        <v>196.36</v>
      </c>
      <c r="BD102" s="2">
        <f t="shared" si="1615"/>
        <v>2356.3200000000006</v>
      </c>
      <c r="BE102" s="318">
        <f t="shared" si="1066"/>
        <v>196.36</v>
      </c>
      <c r="BF102" s="318">
        <f t="shared" ref="BF102:BP102" si="1633">ROUND(BE53*$C102/12,2)</f>
        <v>196.36</v>
      </c>
      <c r="BG102" s="318">
        <f t="shared" si="1633"/>
        <v>196.36</v>
      </c>
      <c r="BH102" s="318">
        <f t="shared" si="1633"/>
        <v>196.36</v>
      </c>
      <c r="BI102" s="318">
        <f t="shared" si="1633"/>
        <v>196.36</v>
      </c>
      <c r="BJ102" s="318">
        <f t="shared" si="1633"/>
        <v>196.36</v>
      </c>
      <c r="BK102" s="318">
        <f t="shared" si="1633"/>
        <v>196.36</v>
      </c>
      <c r="BL102" s="318">
        <f t="shared" si="1633"/>
        <v>196.36</v>
      </c>
      <c r="BM102" s="318">
        <f t="shared" si="1633"/>
        <v>196.36</v>
      </c>
      <c r="BN102" s="318">
        <f t="shared" si="1633"/>
        <v>196.36</v>
      </c>
      <c r="BO102" s="318">
        <f t="shared" si="1633"/>
        <v>196.36</v>
      </c>
      <c r="BP102" s="318">
        <f t="shared" si="1633"/>
        <v>196.36</v>
      </c>
      <c r="BQ102" s="2">
        <f t="shared" si="1617"/>
        <v>2356.3200000000006</v>
      </c>
      <c r="BR102" s="318">
        <f t="shared" si="1069"/>
        <v>196.36</v>
      </c>
      <c r="BS102" s="318">
        <f t="shared" ref="BS102:CC102" si="1634">ROUND(BR53*$C102/12,2)</f>
        <v>196.36</v>
      </c>
      <c r="BT102" s="318">
        <f t="shared" si="1634"/>
        <v>196.36</v>
      </c>
      <c r="BU102" s="318">
        <f t="shared" si="1634"/>
        <v>196.36</v>
      </c>
      <c r="BV102" s="318">
        <f t="shared" si="1634"/>
        <v>196.36</v>
      </c>
      <c r="BW102" s="318">
        <f t="shared" si="1634"/>
        <v>196.36</v>
      </c>
      <c r="BX102" s="318">
        <f t="shared" si="1634"/>
        <v>196.36</v>
      </c>
      <c r="BY102" s="318">
        <f t="shared" si="1634"/>
        <v>196.36</v>
      </c>
      <c r="BZ102" s="318">
        <f t="shared" si="1634"/>
        <v>196.36</v>
      </c>
      <c r="CA102" s="318">
        <f t="shared" si="1634"/>
        <v>196.36</v>
      </c>
      <c r="CB102" s="318">
        <f t="shared" si="1634"/>
        <v>196.36</v>
      </c>
      <c r="CC102" s="318">
        <f t="shared" si="1634"/>
        <v>196.36</v>
      </c>
      <c r="CD102" s="2">
        <f t="shared" si="1619"/>
        <v>2356.3200000000006</v>
      </c>
      <c r="CE102" s="318">
        <f t="shared" si="1072"/>
        <v>196.36</v>
      </c>
      <c r="CF102" s="318">
        <f t="shared" ref="CF102:CP102" si="1635">ROUND(CE53*$C102/12,2)</f>
        <v>196.36</v>
      </c>
      <c r="CG102" s="318">
        <f t="shared" si="1635"/>
        <v>196.36</v>
      </c>
      <c r="CH102" s="318">
        <f t="shared" si="1635"/>
        <v>196.36</v>
      </c>
      <c r="CI102" s="318">
        <f t="shared" si="1635"/>
        <v>196.36</v>
      </c>
      <c r="CJ102" s="318">
        <f t="shared" si="1635"/>
        <v>196.36</v>
      </c>
      <c r="CK102" s="318">
        <f t="shared" si="1635"/>
        <v>196.36</v>
      </c>
      <c r="CL102" s="318">
        <f t="shared" si="1635"/>
        <v>196.36</v>
      </c>
      <c r="CM102" s="318">
        <f t="shared" si="1635"/>
        <v>196.36</v>
      </c>
      <c r="CN102" s="318">
        <f t="shared" si="1635"/>
        <v>196.36</v>
      </c>
      <c r="CO102" s="318">
        <f t="shared" si="1635"/>
        <v>196.36</v>
      </c>
      <c r="CP102" s="318">
        <f t="shared" si="1635"/>
        <v>196.36</v>
      </c>
      <c r="CQ102" s="2">
        <f t="shared" si="1621"/>
        <v>2356.3200000000006</v>
      </c>
      <c r="CR102" s="318">
        <f t="shared" si="1075"/>
        <v>196.36</v>
      </c>
      <c r="CS102" s="318">
        <f t="shared" ref="CS102:DC102" si="1636">ROUND(CR53*$C102/12,2)</f>
        <v>196.36</v>
      </c>
      <c r="CT102" s="318">
        <f t="shared" si="1636"/>
        <v>196.36</v>
      </c>
      <c r="CU102" s="318">
        <f t="shared" si="1636"/>
        <v>196.36</v>
      </c>
      <c r="CV102" s="318">
        <f t="shared" si="1636"/>
        <v>196.36</v>
      </c>
      <c r="CW102" s="318">
        <f t="shared" si="1636"/>
        <v>196.36</v>
      </c>
      <c r="CX102" s="318">
        <f t="shared" si="1636"/>
        <v>196.36</v>
      </c>
      <c r="CY102" s="318">
        <f t="shared" si="1636"/>
        <v>196.36</v>
      </c>
      <c r="CZ102" s="318">
        <f t="shared" si="1636"/>
        <v>196.36</v>
      </c>
      <c r="DA102" s="318">
        <f t="shared" si="1636"/>
        <v>196.36</v>
      </c>
      <c r="DB102" s="318">
        <f t="shared" si="1636"/>
        <v>196.36</v>
      </c>
      <c r="DC102" s="318">
        <f t="shared" si="1636"/>
        <v>196.36</v>
      </c>
      <c r="DD102" s="2">
        <f t="shared" si="1623"/>
        <v>2356.3200000000006</v>
      </c>
      <c r="DE102" s="318">
        <f t="shared" si="1078"/>
        <v>196.36</v>
      </c>
      <c r="DF102" s="318">
        <f t="shared" ref="DF102:DP102" si="1637">ROUND(DE53*$C102/12,2)</f>
        <v>196.36</v>
      </c>
      <c r="DG102" s="318">
        <f t="shared" si="1637"/>
        <v>196.36</v>
      </c>
      <c r="DH102" s="318">
        <f t="shared" si="1637"/>
        <v>196.36</v>
      </c>
      <c r="DI102" s="318">
        <f t="shared" si="1637"/>
        <v>196.36</v>
      </c>
      <c r="DJ102" s="318">
        <f t="shared" si="1637"/>
        <v>196.36</v>
      </c>
      <c r="DK102" s="318">
        <f t="shared" si="1637"/>
        <v>196.36</v>
      </c>
      <c r="DL102" s="318">
        <f t="shared" si="1637"/>
        <v>196.36</v>
      </c>
      <c r="DM102" s="318">
        <f t="shared" si="1637"/>
        <v>196.36</v>
      </c>
      <c r="DN102" s="318">
        <f t="shared" si="1637"/>
        <v>196.36</v>
      </c>
      <c r="DO102" s="318">
        <f t="shared" si="1637"/>
        <v>196.36</v>
      </c>
      <c r="DP102" s="318">
        <f t="shared" si="1637"/>
        <v>196.36</v>
      </c>
      <c r="DQ102" s="2">
        <f t="shared" si="1625"/>
        <v>2356.3200000000006</v>
      </c>
      <c r="DR102" s="318">
        <f t="shared" si="1081"/>
        <v>196.36</v>
      </c>
      <c r="DS102" s="318">
        <f t="shared" ref="DS102:EC102" si="1638">ROUND(DR53*$C102/12,2)</f>
        <v>196.36</v>
      </c>
      <c r="DT102" s="318">
        <f t="shared" si="1638"/>
        <v>196.36</v>
      </c>
      <c r="DU102" s="318">
        <f t="shared" si="1638"/>
        <v>196.36</v>
      </c>
      <c r="DV102" s="318">
        <f t="shared" si="1638"/>
        <v>196.36</v>
      </c>
      <c r="DW102" s="318">
        <f t="shared" si="1638"/>
        <v>196.36</v>
      </c>
      <c r="DX102" s="318">
        <f t="shared" si="1638"/>
        <v>196.36</v>
      </c>
      <c r="DY102" s="318">
        <f t="shared" si="1638"/>
        <v>196.36</v>
      </c>
      <c r="DZ102" s="318">
        <f t="shared" si="1638"/>
        <v>196.36</v>
      </c>
      <c r="EA102" s="318">
        <f t="shared" si="1638"/>
        <v>196.36</v>
      </c>
      <c r="EB102" s="318">
        <f t="shared" si="1638"/>
        <v>196.36</v>
      </c>
      <c r="EC102" s="318">
        <f t="shared" si="1638"/>
        <v>196.36</v>
      </c>
      <c r="ED102" s="2">
        <f t="shared" si="1627"/>
        <v>2356.3200000000006</v>
      </c>
      <c r="EE102" s="2">
        <f t="shared" si="1628"/>
        <v>23563.200000000001</v>
      </c>
    </row>
    <row r="103" spans="1:135" x14ac:dyDescent="0.2">
      <c r="A103" s="126" t="s">
        <v>651</v>
      </c>
      <c r="B103" s="310">
        <f t="shared" si="1054"/>
        <v>368</v>
      </c>
      <c r="C103" s="317">
        <v>4.4999999999999998E-2</v>
      </c>
      <c r="E103" s="318">
        <f t="shared" si="1426"/>
        <v>3537.93</v>
      </c>
      <c r="F103" s="318">
        <f t="shared" ref="F103:O103" si="1639">ROUND(E54*$C103/12,2)</f>
        <v>3537.93</v>
      </c>
      <c r="G103" s="318">
        <f t="shared" si="1639"/>
        <v>3537.93</v>
      </c>
      <c r="H103" s="318">
        <f t="shared" si="1639"/>
        <v>3537.93</v>
      </c>
      <c r="I103" s="318">
        <f t="shared" si="1639"/>
        <v>3537.93</v>
      </c>
      <c r="J103" s="318">
        <f t="shared" si="1639"/>
        <v>3537.93</v>
      </c>
      <c r="K103" s="318">
        <f t="shared" si="1639"/>
        <v>3537.93</v>
      </c>
      <c r="L103" s="318">
        <f t="shared" si="1639"/>
        <v>3537.93</v>
      </c>
      <c r="M103" s="318">
        <f t="shared" si="1639"/>
        <v>3537.93</v>
      </c>
      <c r="N103" s="318">
        <f t="shared" si="1639"/>
        <v>3537.93</v>
      </c>
      <c r="O103" s="318">
        <f t="shared" si="1639"/>
        <v>3537.93</v>
      </c>
      <c r="P103" s="318">
        <f t="shared" si="1428"/>
        <v>3537.93</v>
      </c>
      <c r="Q103" s="29">
        <f t="shared" si="1609"/>
        <v>42455.159999999996</v>
      </c>
      <c r="R103" s="318">
        <f t="shared" si="1057"/>
        <v>3537.93</v>
      </c>
      <c r="S103" s="318">
        <f t="shared" ref="S103:AC103" si="1640">ROUND(R54*$C103/12,2)</f>
        <v>3537.93</v>
      </c>
      <c r="T103" s="318">
        <f t="shared" si="1640"/>
        <v>3537.93</v>
      </c>
      <c r="U103" s="318">
        <f t="shared" si="1640"/>
        <v>3537.93</v>
      </c>
      <c r="V103" s="318">
        <f t="shared" si="1640"/>
        <v>3537.93</v>
      </c>
      <c r="W103" s="318">
        <f t="shared" si="1640"/>
        <v>3537.93</v>
      </c>
      <c r="X103" s="318">
        <f t="shared" si="1640"/>
        <v>3537.93</v>
      </c>
      <c r="Y103" s="318">
        <f t="shared" si="1640"/>
        <v>3537.93</v>
      </c>
      <c r="Z103" s="318">
        <f t="shared" si="1640"/>
        <v>3537.93</v>
      </c>
      <c r="AA103" s="318">
        <f t="shared" si="1640"/>
        <v>3537.93</v>
      </c>
      <c r="AB103" s="318">
        <f t="shared" si="1640"/>
        <v>3537.93</v>
      </c>
      <c r="AC103" s="318">
        <f t="shared" si="1640"/>
        <v>3537.93</v>
      </c>
      <c r="AD103" s="2">
        <f t="shared" si="1611"/>
        <v>42455.159999999996</v>
      </c>
      <c r="AE103" s="318">
        <f t="shared" si="1060"/>
        <v>3537.93</v>
      </c>
      <c r="AF103" s="318">
        <f t="shared" ref="AF103:AP103" si="1641">ROUND(AE54*$C103/12,2)</f>
        <v>3537.93</v>
      </c>
      <c r="AG103" s="318">
        <f t="shared" si="1641"/>
        <v>3537.93</v>
      </c>
      <c r="AH103" s="318">
        <f t="shared" si="1641"/>
        <v>3537.93</v>
      </c>
      <c r="AI103" s="318">
        <f t="shared" si="1641"/>
        <v>3537.93</v>
      </c>
      <c r="AJ103" s="318">
        <f t="shared" si="1641"/>
        <v>3537.93</v>
      </c>
      <c r="AK103" s="318">
        <f t="shared" si="1641"/>
        <v>3537.93</v>
      </c>
      <c r="AL103" s="318">
        <f t="shared" si="1641"/>
        <v>3537.93</v>
      </c>
      <c r="AM103" s="318">
        <f t="shared" si="1641"/>
        <v>3537.93</v>
      </c>
      <c r="AN103" s="318">
        <f t="shared" si="1641"/>
        <v>3537.93</v>
      </c>
      <c r="AO103" s="318">
        <f t="shared" si="1641"/>
        <v>3537.93</v>
      </c>
      <c r="AP103" s="318">
        <f t="shared" si="1641"/>
        <v>3537.93</v>
      </c>
      <c r="AQ103" s="2">
        <f t="shared" si="1613"/>
        <v>42455.159999999996</v>
      </c>
      <c r="AR103" s="318">
        <f t="shared" si="1063"/>
        <v>3537.93</v>
      </c>
      <c r="AS103" s="318">
        <f t="shared" ref="AS103:BC103" si="1642">ROUND(AR54*$C103/12,2)</f>
        <v>3537.93</v>
      </c>
      <c r="AT103" s="318">
        <f t="shared" si="1642"/>
        <v>3537.93</v>
      </c>
      <c r="AU103" s="318">
        <f t="shared" si="1642"/>
        <v>3537.93</v>
      </c>
      <c r="AV103" s="318">
        <f t="shared" si="1642"/>
        <v>3537.93</v>
      </c>
      <c r="AW103" s="318">
        <f t="shared" si="1642"/>
        <v>3537.93</v>
      </c>
      <c r="AX103" s="318">
        <f t="shared" si="1642"/>
        <v>3537.93</v>
      </c>
      <c r="AY103" s="318">
        <f t="shared" si="1642"/>
        <v>3537.93</v>
      </c>
      <c r="AZ103" s="318">
        <f t="shared" si="1642"/>
        <v>3537.93</v>
      </c>
      <c r="BA103" s="318">
        <f t="shared" si="1642"/>
        <v>3537.93</v>
      </c>
      <c r="BB103" s="318">
        <f t="shared" si="1642"/>
        <v>3537.93</v>
      </c>
      <c r="BC103" s="318">
        <f t="shared" si="1642"/>
        <v>3537.93</v>
      </c>
      <c r="BD103" s="2">
        <f t="shared" si="1615"/>
        <v>42455.159999999996</v>
      </c>
      <c r="BE103" s="318">
        <f t="shared" si="1066"/>
        <v>3537.93</v>
      </c>
      <c r="BF103" s="318">
        <f t="shared" ref="BF103:BP103" si="1643">ROUND(BE54*$C103/12,2)</f>
        <v>3537.93</v>
      </c>
      <c r="BG103" s="318">
        <f t="shared" si="1643"/>
        <v>3537.93</v>
      </c>
      <c r="BH103" s="318">
        <f t="shared" si="1643"/>
        <v>3537.93</v>
      </c>
      <c r="BI103" s="318">
        <f t="shared" si="1643"/>
        <v>3537.93</v>
      </c>
      <c r="BJ103" s="318">
        <f t="shared" si="1643"/>
        <v>3537.93</v>
      </c>
      <c r="BK103" s="318">
        <f t="shared" si="1643"/>
        <v>3537.93</v>
      </c>
      <c r="BL103" s="318">
        <f t="shared" si="1643"/>
        <v>3537.93</v>
      </c>
      <c r="BM103" s="318">
        <f t="shared" si="1643"/>
        <v>3537.93</v>
      </c>
      <c r="BN103" s="318">
        <f t="shared" si="1643"/>
        <v>3537.93</v>
      </c>
      <c r="BO103" s="318">
        <f t="shared" si="1643"/>
        <v>3537.93</v>
      </c>
      <c r="BP103" s="318">
        <f t="shared" si="1643"/>
        <v>3537.93</v>
      </c>
      <c r="BQ103" s="2">
        <f t="shared" si="1617"/>
        <v>42455.159999999996</v>
      </c>
      <c r="BR103" s="318">
        <f t="shared" si="1069"/>
        <v>3537.93</v>
      </c>
      <c r="BS103" s="318">
        <f t="shared" ref="BS103:CC103" si="1644">ROUND(BR54*$C103/12,2)</f>
        <v>3537.93</v>
      </c>
      <c r="BT103" s="318">
        <f t="shared" si="1644"/>
        <v>3537.93</v>
      </c>
      <c r="BU103" s="318">
        <f t="shared" si="1644"/>
        <v>3537.93</v>
      </c>
      <c r="BV103" s="318">
        <f t="shared" si="1644"/>
        <v>3537.93</v>
      </c>
      <c r="BW103" s="318">
        <f t="shared" si="1644"/>
        <v>3537.93</v>
      </c>
      <c r="BX103" s="318">
        <f t="shared" si="1644"/>
        <v>3537.93</v>
      </c>
      <c r="BY103" s="318">
        <f t="shared" si="1644"/>
        <v>3537.93</v>
      </c>
      <c r="BZ103" s="318">
        <f t="shared" si="1644"/>
        <v>3537.93</v>
      </c>
      <c r="CA103" s="318">
        <f t="shared" si="1644"/>
        <v>3537.93</v>
      </c>
      <c r="CB103" s="318">
        <f t="shared" si="1644"/>
        <v>3537.93</v>
      </c>
      <c r="CC103" s="318">
        <f t="shared" si="1644"/>
        <v>3537.93</v>
      </c>
      <c r="CD103" s="2">
        <f t="shared" si="1619"/>
        <v>42455.159999999996</v>
      </c>
      <c r="CE103" s="318">
        <f t="shared" si="1072"/>
        <v>3537.93</v>
      </c>
      <c r="CF103" s="318">
        <f t="shared" ref="CF103:CP103" si="1645">ROUND(CE54*$C103/12,2)</f>
        <v>3537.93</v>
      </c>
      <c r="CG103" s="318">
        <f t="shared" si="1645"/>
        <v>3537.93</v>
      </c>
      <c r="CH103" s="318">
        <f t="shared" si="1645"/>
        <v>3537.93</v>
      </c>
      <c r="CI103" s="318">
        <f t="shared" si="1645"/>
        <v>3537.93</v>
      </c>
      <c r="CJ103" s="318">
        <f t="shared" si="1645"/>
        <v>3537.93</v>
      </c>
      <c r="CK103" s="318">
        <f t="shared" si="1645"/>
        <v>3537.93</v>
      </c>
      <c r="CL103" s="318">
        <f t="shared" si="1645"/>
        <v>3537.93</v>
      </c>
      <c r="CM103" s="318">
        <f t="shared" si="1645"/>
        <v>3537.93</v>
      </c>
      <c r="CN103" s="318">
        <f t="shared" si="1645"/>
        <v>3537.93</v>
      </c>
      <c r="CO103" s="318">
        <f t="shared" si="1645"/>
        <v>3537.93</v>
      </c>
      <c r="CP103" s="318">
        <f t="shared" si="1645"/>
        <v>3537.93</v>
      </c>
      <c r="CQ103" s="2">
        <f t="shared" si="1621"/>
        <v>42455.159999999996</v>
      </c>
      <c r="CR103" s="318">
        <f t="shared" si="1075"/>
        <v>3537.93</v>
      </c>
      <c r="CS103" s="318">
        <f t="shared" ref="CS103:DC103" si="1646">ROUND(CR54*$C103/12,2)</f>
        <v>3537.93</v>
      </c>
      <c r="CT103" s="318">
        <f t="shared" si="1646"/>
        <v>3537.93</v>
      </c>
      <c r="CU103" s="318">
        <f t="shared" si="1646"/>
        <v>3537.93</v>
      </c>
      <c r="CV103" s="318">
        <f t="shared" si="1646"/>
        <v>3537.93</v>
      </c>
      <c r="CW103" s="318">
        <f t="shared" si="1646"/>
        <v>3537.93</v>
      </c>
      <c r="CX103" s="318">
        <f t="shared" si="1646"/>
        <v>3537.93</v>
      </c>
      <c r="CY103" s="318">
        <f t="shared" si="1646"/>
        <v>3537.93</v>
      </c>
      <c r="CZ103" s="318">
        <f t="shared" si="1646"/>
        <v>3537.93</v>
      </c>
      <c r="DA103" s="318">
        <f t="shared" si="1646"/>
        <v>3537.93</v>
      </c>
      <c r="DB103" s="318">
        <f t="shared" si="1646"/>
        <v>3537.93</v>
      </c>
      <c r="DC103" s="318">
        <f t="shared" si="1646"/>
        <v>3537.93</v>
      </c>
      <c r="DD103" s="2">
        <f t="shared" si="1623"/>
        <v>42455.159999999996</v>
      </c>
      <c r="DE103" s="318">
        <f t="shared" si="1078"/>
        <v>3537.93</v>
      </c>
      <c r="DF103" s="318">
        <f t="shared" ref="DF103:DP103" si="1647">ROUND(DE54*$C103/12,2)</f>
        <v>3537.93</v>
      </c>
      <c r="DG103" s="318">
        <f t="shared" si="1647"/>
        <v>3537.93</v>
      </c>
      <c r="DH103" s="318">
        <f t="shared" si="1647"/>
        <v>3537.93</v>
      </c>
      <c r="DI103" s="318">
        <f t="shared" si="1647"/>
        <v>3537.93</v>
      </c>
      <c r="DJ103" s="318">
        <f t="shared" si="1647"/>
        <v>3537.93</v>
      </c>
      <c r="DK103" s="318">
        <f t="shared" si="1647"/>
        <v>3537.93</v>
      </c>
      <c r="DL103" s="318">
        <f t="shared" si="1647"/>
        <v>3537.93</v>
      </c>
      <c r="DM103" s="318">
        <f t="shared" si="1647"/>
        <v>3537.93</v>
      </c>
      <c r="DN103" s="318">
        <f t="shared" si="1647"/>
        <v>3537.93</v>
      </c>
      <c r="DO103" s="318">
        <f t="shared" si="1647"/>
        <v>3537.93</v>
      </c>
      <c r="DP103" s="318">
        <f t="shared" si="1647"/>
        <v>3537.93</v>
      </c>
      <c r="DQ103" s="2">
        <f t="shared" si="1625"/>
        <v>42455.159999999996</v>
      </c>
      <c r="DR103" s="318">
        <f t="shared" si="1081"/>
        <v>3537.93</v>
      </c>
      <c r="DS103" s="318">
        <f t="shared" ref="DS103:EC103" si="1648">ROUND(DR54*$C103/12,2)</f>
        <v>3537.93</v>
      </c>
      <c r="DT103" s="318">
        <f t="shared" si="1648"/>
        <v>3537.93</v>
      </c>
      <c r="DU103" s="318">
        <f t="shared" si="1648"/>
        <v>3537.93</v>
      </c>
      <c r="DV103" s="318">
        <f t="shared" si="1648"/>
        <v>3537.93</v>
      </c>
      <c r="DW103" s="318">
        <f t="shared" si="1648"/>
        <v>3537.93</v>
      </c>
      <c r="DX103" s="318">
        <f t="shared" si="1648"/>
        <v>3537.93</v>
      </c>
      <c r="DY103" s="318">
        <f t="shared" si="1648"/>
        <v>3537.93</v>
      </c>
      <c r="DZ103" s="318">
        <f t="shared" si="1648"/>
        <v>3537.93</v>
      </c>
      <c r="EA103" s="318">
        <f t="shared" si="1648"/>
        <v>3537.93</v>
      </c>
      <c r="EB103" s="318">
        <f t="shared" si="1648"/>
        <v>3537.93</v>
      </c>
      <c r="EC103" s="318">
        <f t="shared" si="1648"/>
        <v>3537.93</v>
      </c>
      <c r="ED103" s="2">
        <f t="shared" si="1627"/>
        <v>42455.159999999996</v>
      </c>
      <c r="EE103" s="2">
        <f t="shared" si="1628"/>
        <v>424551.59999999992</v>
      </c>
    </row>
    <row r="104" spans="1:135" x14ac:dyDescent="0.2">
      <c r="A104" s="126" t="s">
        <v>651</v>
      </c>
      <c r="B104" s="310">
        <f t="shared" si="1054"/>
        <v>369</v>
      </c>
      <c r="C104" s="317">
        <v>1.9E-2</v>
      </c>
      <c r="E104" s="318">
        <f t="shared" si="1426"/>
        <v>50.67</v>
      </c>
      <c r="F104" s="318">
        <f t="shared" ref="F104:O104" si="1649">ROUND(E55*$C104/12,2)</f>
        <v>50.67</v>
      </c>
      <c r="G104" s="318">
        <f t="shared" si="1649"/>
        <v>50.67</v>
      </c>
      <c r="H104" s="318">
        <f t="shared" si="1649"/>
        <v>50.67</v>
      </c>
      <c r="I104" s="318">
        <f t="shared" si="1649"/>
        <v>50.67</v>
      </c>
      <c r="J104" s="318">
        <f t="shared" si="1649"/>
        <v>50.67</v>
      </c>
      <c r="K104" s="318">
        <f t="shared" si="1649"/>
        <v>50.67</v>
      </c>
      <c r="L104" s="318">
        <f t="shared" si="1649"/>
        <v>50.67</v>
      </c>
      <c r="M104" s="318">
        <f t="shared" si="1649"/>
        <v>50.67</v>
      </c>
      <c r="N104" s="318">
        <f t="shared" si="1649"/>
        <v>50.67</v>
      </c>
      <c r="O104" s="318">
        <f t="shared" si="1649"/>
        <v>50.67</v>
      </c>
      <c r="P104" s="318">
        <f t="shared" si="1428"/>
        <v>50.67</v>
      </c>
      <c r="Q104" s="29">
        <f t="shared" si="1609"/>
        <v>608.04000000000008</v>
      </c>
      <c r="R104" s="318">
        <f t="shared" si="1057"/>
        <v>50.67</v>
      </c>
      <c r="S104" s="318">
        <f t="shared" ref="S104:AC104" si="1650">ROUND(R55*$C104/12,2)</f>
        <v>50.67</v>
      </c>
      <c r="T104" s="318">
        <f t="shared" si="1650"/>
        <v>50.67</v>
      </c>
      <c r="U104" s="318">
        <f t="shared" si="1650"/>
        <v>50.67</v>
      </c>
      <c r="V104" s="318">
        <f t="shared" si="1650"/>
        <v>50.67</v>
      </c>
      <c r="W104" s="318">
        <f t="shared" si="1650"/>
        <v>50.67</v>
      </c>
      <c r="X104" s="318">
        <f t="shared" si="1650"/>
        <v>50.67</v>
      </c>
      <c r="Y104" s="318">
        <f t="shared" si="1650"/>
        <v>50.67</v>
      </c>
      <c r="Z104" s="318">
        <f t="shared" si="1650"/>
        <v>50.67</v>
      </c>
      <c r="AA104" s="318">
        <f t="shared" si="1650"/>
        <v>50.67</v>
      </c>
      <c r="AB104" s="318">
        <f t="shared" si="1650"/>
        <v>50.67</v>
      </c>
      <c r="AC104" s="318">
        <f t="shared" si="1650"/>
        <v>50.67</v>
      </c>
      <c r="AD104" s="2">
        <f t="shared" si="1611"/>
        <v>608.04000000000008</v>
      </c>
      <c r="AE104" s="318">
        <f t="shared" si="1060"/>
        <v>50.67</v>
      </c>
      <c r="AF104" s="318">
        <f t="shared" ref="AF104:AP104" si="1651">ROUND(AE55*$C104/12,2)</f>
        <v>50.67</v>
      </c>
      <c r="AG104" s="318">
        <f t="shared" si="1651"/>
        <v>50.67</v>
      </c>
      <c r="AH104" s="318">
        <f t="shared" si="1651"/>
        <v>50.67</v>
      </c>
      <c r="AI104" s="318">
        <f t="shared" si="1651"/>
        <v>50.67</v>
      </c>
      <c r="AJ104" s="318">
        <f t="shared" si="1651"/>
        <v>50.67</v>
      </c>
      <c r="AK104" s="318">
        <f t="shared" si="1651"/>
        <v>50.67</v>
      </c>
      <c r="AL104" s="318">
        <f t="shared" si="1651"/>
        <v>50.67</v>
      </c>
      <c r="AM104" s="318">
        <f t="shared" si="1651"/>
        <v>50.67</v>
      </c>
      <c r="AN104" s="318">
        <f t="shared" si="1651"/>
        <v>50.67</v>
      </c>
      <c r="AO104" s="318">
        <f t="shared" si="1651"/>
        <v>50.67</v>
      </c>
      <c r="AP104" s="318">
        <f t="shared" si="1651"/>
        <v>50.67</v>
      </c>
      <c r="AQ104" s="2">
        <f t="shared" si="1613"/>
        <v>608.04000000000008</v>
      </c>
      <c r="AR104" s="318">
        <f t="shared" si="1063"/>
        <v>50.67</v>
      </c>
      <c r="AS104" s="318">
        <f t="shared" ref="AS104:BC104" si="1652">ROUND(AR55*$C104/12,2)</f>
        <v>50.67</v>
      </c>
      <c r="AT104" s="318">
        <f t="shared" si="1652"/>
        <v>50.67</v>
      </c>
      <c r="AU104" s="318">
        <f t="shared" si="1652"/>
        <v>50.67</v>
      </c>
      <c r="AV104" s="318">
        <f t="shared" si="1652"/>
        <v>50.67</v>
      </c>
      <c r="AW104" s="318">
        <f t="shared" si="1652"/>
        <v>50.67</v>
      </c>
      <c r="AX104" s="318">
        <f t="shared" si="1652"/>
        <v>50.67</v>
      </c>
      <c r="AY104" s="318">
        <f t="shared" si="1652"/>
        <v>50.67</v>
      </c>
      <c r="AZ104" s="318">
        <f t="shared" si="1652"/>
        <v>50.67</v>
      </c>
      <c r="BA104" s="318">
        <f t="shared" si="1652"/>
        <v>50.67</v>
      </c>
      <c r="BB104" s="318">
        <f t="shared" si="1652"/>
        <v>50.67</v>
      </c>
      <c r="BC104" s="318">
        <f t="shared" si="1652"/>
        <v>50.67</v>
      </c>
      <c r="BD104" s="2">
        <f t="shared" si="1615"/>
        <v>608.04000000000008</v>
      </c>
      <c r="BE104" s="318">
        <f t="shared" si="1066"/>
        <v>50.67</v>
      </c>
      <c r="BF104" s="318">
        <f t="shared" ref="BF104:BP104" si="1653">ROUND(BE55*$C104/12,2)</f>
        <v>50.67</v>
      </c>
      <c r="BG104" s="318">
        <f t="shared" si="1653"/>
        <v>50.67</v>
      </c>
      <c r="BH104" s="318">
        <f t="shared" si="1653"/>
        <v>50.67</v>
      </c>
      <c r="BI104" s="318">
        <f t="shared" si="1653"/>
        <v>50.67</v>
      </c>
      <c r="BJ104" s="318">
        <f t="shared" si="1653"/>
        <v>50.67</v>
      </c>
      <c r="BK104" s="318">
        <f t="shared" si="1653"/>
        <v>50.67</v>
      </c>
      <c r="BL104" s="318">
        <f t="shared" si="1653"/>
        <v>50.67</v>
      </c>
      <c r="BM104" s="318">
        <f t="shared" si="1653"/>
        <v>50.67</v>
      </c>
      <c r="BN104" s="318">
        <f t="shared" si="1653"/>
        <v>50.67</v>
      </c>
      <c r="BO104" s="318">
        <f t="shared" si="1653"/>
        <v>50.67</v>
      </c>
      <c r="BP104" s="318">
        <f t="shared" si="1653"/>
        <v>50.67</v>
      </c>
      <c r="BQ104" s="2">
        <f t="shared" si="1617"/>
        <v>608.04000000000008</v>
      </c>
      <c r="BR104" s="318">
        <f t="shared" si="1069"/>
        <v>50.67</v>
      </c>
      <c r="BS104" s="318">
        <f t="shared" ref="BS104:CC104" si="1654">ROUND(BR55*$C104/12,2)</f>
        <v>50.67</v>
      </c>
      <c r="BT104" s="318">
        <f t="shared" si="1654"/>
        <v>50.67</v>
      </c>
      <c r="BU104" s="318">
        <f t="shared" si="1654"/>
        <v>50.67</v>
      </c>
      <c r="BV104" s="318">
        <f t="shared" si="1654"/>
        <v>50.67</v>
      </c>
      <c r="BW104" s="318">
        <f t="shared" si="1654"/>
        <v>50.67</v>
      </c>
      <c r="BX104" s="318">
        <f t="shared" si="1654"/>
        <v>50.67</v>
      </c>
      <c r="BY104" s="318">
        <f t="shared" si="1654"/>
        <v>50.67</v>
      </c>
      <c r="BZ104" s="318">
        <f t="shared" si="1654"/>
        <v>50.67</v>
      </c>
      <c r="CA104" s="318">
        <f t="shared" si="1654"/>
        <v>50.67</v>
      </c>
      <c r="CB104" s="318">
        <f t="shared" si="1654"/>
        <v>50.67</v>
      </c>
      <c r="CC104" s="318">
        <f t="shared" si="1654"/>
        <v>50.67</v>
      </c>
      <c r="CD104" s="2">
        <f t="shared" si="1619"/>
        <v>608.04000000000008</v>
      </c>
      <c r="CE104" s="318">
        <f t="shared" si="1072"/>
        <v>50.67</v>
      </c>
      <c r="CF104" s="318">
        <f t="shared" ref="CF104:CP104" si="1655">ROUND(CE55*$C104/12,2)</f>
        <v>50.67</v>
      </c>
      <c r="CG104" s="318">
        <f t="shared" si="1655"/>
        <v>50.67</v>
      </c>
      <c r="CH104" s="318">
        <f t="shared" si="1655"/>
        <v>50.67</v>
      </c>
      <c r="CI104" s="318">
        <f t="shared" si="1655"/>
        <v>50.67</v>
      </c>
      <c r="CJ104" s="318">
        <f t="shared" si="1655"/>
        <v>50.67</v>
      </c>
      <c r="CK104" s="318">
        <f t="shared" si="1655"/>
        <v>50.67</v>
      </c>
      <c r="CL104" s="318">
        <f t="shared" si="1655"/>
        <v>50.67</v>
      </c>
      <c r="CM104" s="318">
        <f t="shared" si="1655"/>
        <v>50.67</v>
      </c>
      <c r="CN104" s="318">
        <f t="shared" si="1655"/>
        <v>50.67</v>
      </c>
      <c r="CO104" s="318">
        <f t="shared" si="1655"/>
        <v>50.67</v>
      </c>
      <c r="CP104" s="318">
        <f t="shared" si="1655"/>
        <v>50.67</v>
      </c>
      <c r="CQ104" s="2">
        <f t="shared" si="1621"/>
        <v>608.04000000000008</v>
      </c>
      <c r="CR104" s="318">
        <f t="shared" si="1075"/>
        <v>50.67</v>
      </c>
      <c r="CS104" s="318">
        <f t="shared" ref="CS104:DC104" si="1656">ROUND(CR55*$C104/12,2)</f>
        <v>50.67</v>
      </c>
      <c r="CT104" s="318">
        <f t="shared" si="1656"/>
        <v>50.67</v>
      </c>
      <c r="CU104" s="318">
        <f t="shared" si="1656"/>
        <v>50.67</v>
      </c>
      <c r="CV104" s="318">
        <f t="shared" si="1656"/>
        <v>50.67</v>
      </c>
      <c r="CW104" s="318">
        <f t="shared" si="1656"/>
        <v>50.67</v>
      </c>
      <c r="CX104" s="318">
        <f t="shared" si="1656"/>
        <v>50.67</v>
      </c>
      <c r="CY104" s="318">
        <f t="shared" si="1656"/>
        <v>50.67</v>
      </c>
      <c r="CZ104" s="318">
        <f t="shared" si="1656"/>
        <v>50.67</v>
      </c>
      <c r="DA104" s="318">
        <f t="shared" si="1656"/>
        <v>50.67</v>
      </c>
      <c r="DB104" s="318">
        <f t="shared" si="1656"/>
        <v>50.67</v>
      </c>
      <c r="DC104" s="318">
        <f t="shared" si="1656"/>
        <v>50.67</v>
      </c>
      <c r="DD104" s="2">
        <f t="shared" si="1623"/>
        <v>608.04000000000008</v>
      </c>
      <c r="DE104" s="318">
        <f t="shared" si="1078"/>
        <v>50.67</v>
      </c>
      <c r="DF104" s="318">
        <f t="shared" ref="DF104:DP104" si="1657">ROUND(DE55*$C104/12,2)</f>
        <v>50.67</v>
      </c>
      <c r="DG104" s="318">
        <f t="shared" si="1657"/>
        <v>50.67</v>
      </c>
      <c r="DH104" s="318">
        <f t="shared" si="1657"/>
        <v>50.67</v>
      </c>
      <c r="DI104" s="318">
        <f t="shared" si="1657"/>
        <v>50.67</v>
      </c>
      <c r="DJ104" s="318">
        <f t="shared" si="1657"/>
        <v>50.67</v>
      </c>
      <c r="DK104" s="318">
        <f t="shared" si="1657"/>
        <v>50.67</v>
      </c>
      <c r="DL104" s="318">
        <f t="shared" si="1657"/>
        <v>50.67</v>
      </c>
      <c r="DM104" s="318">
        <f t="shared" si="1657"/>
        <v>50.67</v>
      </c>
      <c r="DN104" s="318">
        <f t="shared" si="1657"/>
        <v>50.67</v>
      </c>
      <c r="DO104" s="318">
        <f t="shared" si="1657"/>
        <v>50.67</v>
      </c>
      <c r="DP104" s="318">
        <f t="shared" si="1657"/>
        <v>50.67</v>
      </c>
      <c r="DQ104" s="2">
        <f t="shared" si="1625"/>
        <v>608.04000000000008</v>
      </c>
      <c r="DR104" s="318">
        <f t="shared" si="1081"/>
        <v>50.67</v>
      </c>
      <c r="DS104" s="318">
        <f t="shared" ref="DS104:EC104" si="1658">ROUND(DR55*$C104/12,2)</f>
        <v>50.67</v>
      </c>
      <c r="DT104" s="318">
        <f t="shared" si="1658"/>
        <v>50.67</v>
      </c>
      <c r="DU104" s="318">
        <f t="shared" si="1658"/>
        <v>50.67</v>
      </c>
      <c r="DV104" s="318">
        <f t="shared" si="1658"/>
        <v>50.67</v>
      </c>
      <c r="DW104" s="318">
        <f t="shared" si="1658"/>
        <v>50.67</v>
      </c>
      <c r="DX104" s="318">
        <f t="shared" si="1658"/>
        <v>50.67</v>
      </c>
      <c r="DY104" s="318">
        <f t="shared" si="1658"/>
        <v>50.67</v>
      </c>
      <c r="DZ104" s="318">
        <f t="shared" si="1658"/>
        <v>50.67</v>
      </c>
      <c r="EA104" s="318">
        <f t="shared" si="1658"/>
        <v>50.67</v>
      </c>
      <c r="EB104" s="318">
        <f t="shared" si="1658"/>
        <v>50.67</v>
      </c>
      <c r="EC104" s="318">
        <f t="shared" si="1658"/>
        <v>50.67</v>
      </c>
      <c r="ED104" s="2">
        <f t="shared" si="1627"/>
        <v>608.04000000000008</v>
      </c>
      <c r="EE104" s="2">
        <f t="shared" si="1628"/>
        <v>6080.4000000000005</v>
      </c>
    </row>
    <row r="105" spans="1:135" x14ac:dyDescent="0.2">
      <c r="A105" s="126" t="s">
        <v>651</v>
      </c>
      <c r="B105" s="310">
        <f t="shared" si="1054"/>
        <v>369.02</v>
      </c>
      <c r="C105" s="317">
        <v>2.3E-2</v>
      </c>
      <c r="E105" s="318">
        <f t="shared" si="1426"/>
        <v>0.57999999999999996</v>
      </c>
      <c r="F105" s="318">
        <f t="shared" ref="F105:O105" si="1659">ROUND(E56*$C105/12,2)</f>
        <v>0.57999999999999996</v>
      </c>
      <c r="G105" s="318">
        <f t="shared" si="1659"/>
        <v>0.57999999999999996</v>
      </c>
      <c r="H105" s="318">
        <f t="shared" si="1659"/>
        <v>0.57999999999999996</v>
      </c>
      <c r="I105" s="318">
        <f t="shared" si="1659"/>
        <v>0.57999999999999996</v>
      </c>
      <c r="J105" s="318">
        <f t="shared" si="1659"/>
        <v>0.57999999999999996</v>
      </c>
      <c r="K105" s="318">
        <f t="shared" si="1659"/>
        <v>0.57999999999999996</v>
      </c>
      <c r="L105" s="318">
        <f t="shared" si="1659"/>
        <v>0.57999999999999996</v>
      </c>
      <c r="M105" s="318">
        <f t="shared" si="1659"/>
        <v>0.57999999999999996</v>
      </c>
      <c r="N105" s="318">
        <f t="shared" si="1659"/>
        <v>0.57999999999999996</v>
      </c>
      <c r="O105" s="318">
        <f t="shared" si="1659"/>
        <v>0.57999999999999996</v>
      </c>
      <c r="P105" s="318">
        <f t="shared" si="1428"/>
        <v>0.57999999999999996</v>
      </c>
      <c r="Q105" s="29">
        <f t="shared" ref="Q105:Q106" si="1660">SUM(E105:P105)</f>
        <v>6.96</v>
      </c>
      <c r="R105" s="318">
        <f t="shared" si="1057"/>
        <v>0.57999999999999996</v>
      </c>
      <c r="S105" s="318">
        <f t="shared" ref="S105:AC105" si="1661">ROUND(R56*$C105/12,2)</f>
        <v>0.57999999999999996</v>
      </c>
      <c r="T105" s="318">
        <f t="shared" si="1661"/>
        <v>0.57999999999999996</v>
      </c>
      <c r="U105" s="318">
        <f t="shared" si="1661"/>
        <v>0.57999999999999996</v>
      </c>
      <c r="V105" s="318">
        <f t="shared" si="1661"/>
        <v>0.57999999999999996</v>
      </c>
      <c r="W105" s="318">
        <f t="shared" si="1661"/>
        <v>0.57999999999999996</v>
      </c>
      <c r="X105" s="318">
        <f t="shared" si="1661"/>
        <v>0.57999999999999996</v>
      </c>
      <c r="Y105" s="318">
        <f t="shared" si="1661"/>
        <v>0.57999999999999996</v>
      </c>
      <c r="Z105" s="318">
        <f t="shared" si="1661"/>
        <v>0.57999999999999996</v>
      </c>
      <c r="AA105" s="318">
        <f t="shared" si="1661"/>
        <v>0.57999999999999996</v>
      </c>
      <c r="AB105" s="318">
        <f t="shared" si="1661"/>
        <v>0.57999999999999996</v>
      </c>
      <c r="AC105" s="318">
        <f t="shared" si="1661"/>
        <v>0.57999999999999996</v>
      </c>
      <c r="AD105" s="2">
        <f t="shared" ref="AD105:AD106" si="1662">SUM(R105:AC105)</f>
        <v>6.96</v>
      </c>
      <c r="AE105" s="318">
        <f t="shared" si="1060"/>
        <v>0.57999999999999996</v>
      </c>
      <c r="AF105" s="318">
        <f t="shared" ref="AF105:AP105" si="1663">ROUND(AE56*$C105/12,2)</f>
        <v>0.57999999999999996</v>
      </c>
      <c r="AG105" s="318">
        <f t="shared" si="1663"/>
        <v>0.57999999999999996</v>
      </c>
      <c r="AH105" s="318">
        <f t="shared" si="1663"/>
        <v>0.57999999999999996</v>
      </c>
      <c r="AI105" s="318">
        <f t="shared" si="1663"/>
        <v>0.57999999999999996</v>
      </c>
      <c r="AJ105" s="318">
        <f t="shared" si="1663"/>
        <v>0.57999999999999996</v>
      </c>
      <c r="AK105" s="318">
        <f t="shared" si="1663"/>
        <v>0.57999999999999996</v>
      </c>
      <c r="AL105" s="318">
        <f t="shared" si="1663"/>
        <v>0.57999999999999996</v>
      </c>
      <c r="AM105" s="318">
        <f t="shared" si="1663"/>
        <v>0.57999999999999996</v>
      </c>
      <c r="AN105" s="318">
        <f t="shared" si="1663"/>
        <v>0.57999999999999996</v>
      </c>
      <c r="AO105" s="318">
        <f t="shared" si="1663"/>
        <v>0.57999999999999996</v>
      </c>
      <c r="AP105" s="318">
        <f t="shared" si="1663"/>
        <v>0.57999999999999996</v>
      </c>
      <c r="AQ105" s="2">
        <f t="shared" ref="AQ105:AQ106" si="1664">SUM(AE105:AP105)</f>
        <v>6.96</v>
      </c>
      <c r="AR105" s="318">
        <f t="shared" si="1063"/>
        <v>0.57999999999999996</v>
      </c>
      <c r="AS105" s="318">
        <f t="shared" ref="AS105:BC105" si="1665">ROUND(AR56*$C105/12,2)</f>
        <v>0.57999999999999996</v>
      </c>
      <c r="AT105" s="318">
        <f t="shared" si="1665"/>
        <v>0.57999999999999996</v>
      </c>
      <c r="AU105" s="318">
        <f t="shared" si="1665"/>
        <v>0.57999999999999996</v>
      </c>
      <c r="AV105" s="318">
        <f t="shared" si="1665"/>
        <v>0.57999999999999996</v>
      </c>
      <c r="AW105" s="318">
        <f t="shared" si="1665"/>
        <v>0.57999999999999996</v>
      </c>
      <c r="AX105" s="318">
        <f t="shared" si="1665"/>
        <v>0.57999999999999996</v>
      </c>
      <c r="AY105" s="318">
        <f t="shared" si="1665"/>
        <v>0.57999999999999996</v>
      </c>
      <c r="AZ105" s="318">
        <f t="shared" si="1665"/>
        <v>0.57999999999999996</v>
      </c>
      <c r="BA105" s="318">
        <f t="shared" si="1665"/>
        <v>0.57999999999999996</v>
      </c>
      <c r="BB105" s="318">
        <f t="shared" si="1665"/>
        <v>0.57999999999999996</v>
      </c>
      <c r="BC105" s="318">
        <f t="shared" si="1665"/>
        <v>0.57999999999999996</v>
      </c>
      <c r="BD105" s="2">
        <f t="shared" ref="BD105:BD106" si="1666">SUM(AR105:BC105)</f>
        <v>6.96</v>
      </c>
      <c r="BE105" s="318">
        <f t="shared" si="1066"/>
        <v>0.57999999999999996</v>
      </c>
      <c r="BF105" s="318">
        <f t="shared" ref="BF105:BP105" si="1667">ROUND(BE56*$C105/12,2)</f>
        <v>0.57999999999999996</v>
      </c>
      <c r="BG105" s="318">
        <f t="shared" si="1667"/>
        <v>0.57999999999999996</v>
      </c>
      <c r="BH105" s="318">
        <f t="shared" si="1667"/>
        <v>0.57999999999999996</v>
      </c>
      <c r="BI105" s="318">
        <f t="shared" si="1667"/>
        <v>0.57999999999999996</v>
      </c>
      <c r="BJ105" s="318">
        <f t="shared" si="1667"/>
        <v>0.57999999999999996</v>
      </c>
      <c r="BK105" s="318">
        <f t="shared" si="1667"/>
        <v>0.57999999999999996</v>
      </c>
      <c r="BL105" s="318">
        <f t="shared" si="1667"/>
        <v>0.57999999999999996</v>
      </c>
      <c r="BM105" s="318">
        <f t="shared" si="1667"/>
        <v>0.57999999999999996</v>
      </c>
      <c r="BN105" s="318">
        <f t="shared" si="1667"/>
        <v>0.57999999999999996</v>
      </c>
      <c r="BO105" s="318">
        <f t="shared" si="1667"/>
        <v>0.57999999999999996</v>
      </c>
      <c r="BP105" s="318">
        <f t="shared" si="1667"/>
        <v>0.57999999999999996</v>
      </c>
      <c r="BQ105" s="2">
        <f t="shared" ref="BQ105:BQ106" si="1668">SUM(BE105:BP105)</f>
        <v>6.96</v>
      </c>
      <c r="BR105" s="318">
        <f t="shared" si="1069"/>
        <v>0.57999999999999996</v>
      </c>
      <c r="BS105" s="318">
        <f t="shared" ref="BS105:CC105" si="1669">ROUND(BR56*$C105/12,2)</f>
        <v>0.57999999999999996</v>
      </c>
      <c r="BT105" s="318">
        <f t="shared" si="1669"/>
        <v>0.57999999999999996</v>
      </c>
      <c r="BU105" s="318">
        <f t="shared" si="1669"/>
        <v>0.57999999999999996</v>
      </c>
      <c r="BV105" s="318">
        <f t="shared" si="1669"/>
        <v>0.57999999999999996</v>
      </c>
      <c r="BW105" s="318">
        <f t="shared" si="1669"/>
        <v>0.57999999999999996</v>
      </c>
      <c r="BX105" s="318">
        <f t="shared" si="1669"/>
        <v>0.57999999999999996</v>
      </c>
      <c r="BY105" s="318">
        <f t="shared" si="1669"/>
        <v>0.57999999999999996</v>
      </c>
      <c r="BZ105" s="318">
        <f t="shared" si="1669"/>
        <v>0.57999999999999996</v>
      </c>
      <c r="CA105" s="318">
        <f t="shared" si="1669"/>
        <v>0.57999999999999996</v>
      </c>
      <c r="CB105" s="318">
        <f t="shared" si="1669"/>
        <v>0.57999999999999996</v>
      </c>
      <c r="CC105" s="318">
        <f t="shared" si="1669"/>
        <v>0.57999999999999996</v>
      </c>
      <c r="CD105" s="2">
        <f t="shared" ref="CD105:CD106" si="1670">SUM(BR105:CC105)</f>
        <v>6.96</v>
      </c>
      <c r="CE105" s="318">
        <f t="shared" si="1072"/>
        <v>0.57999999999999996</v>
      </c>
      <c r="CF105" s="318">
        <f t="shared" ref="CF105:CP105" si="1671">ROUND(CE56*$C105/12,2)</f>
        <v>0.57999999999999996</v>
      </c>
      <c r="CG105" s="318">
        <f t="shared" si="1671"/>
        <v>0.57999999999999996</v>
      </c>
      <c r="CH105" s="318">
        <f t="shared" si="1671"/>
        <v>0.57999999999999996</v>
      </c>
      <c r="CI105" s="318">
        <f t="shared" si="1671"/>
        <v>0.57999999999999996</v>
      </c>
      <c r="CJ105" s="318">
        <f t="shared" si="1671"/>
        <v>0.57999999999999996</v>
      </c>
      <c r="CK105" s="318">
        <f t="shared" si="1671"/>
        <v>0.57999999999999996</v>
      </c>
      <c r="CL105" s="318">
        <f t="shared" si="1671"/>
        <v>0.57999999999999996</v>
      </c>
      <c r="CM105" s="318">
        <f t="shared" si="1671"/>
        <v>0.57999999999999996</v>
      </c>
      <c r="CN105" s="318">
        <f t="shared" si="1671"/>
        <v>0.57999999999999996</v>
      </c>
      <c r="CO105" s="318">
        <f t="shared" si="1671"/>
        <v>0.57999999999999996</v>
      </c>
      <c r="CP105" s="318">
        <f t="shared" si="1671"/>
        <v>0.57999999999999996</v>
      </c>
      <c r="CQ105" s="2">
        <f t="shared" ref="CQ105:CQ106" si="1672">SUM(CE105:CP105)</f>
        <v>6.96</v>
      </c>
      <c r="CR105" s="318">
        <f t="shared" si="1075"/>
        <v>0.57999999999999996</v>
      </c>
      <c r="CS105" s="318">
        <f t="shared" ref="CS105:DC105" si="1673">ROUND(CR56*$C105/12,2)</f>
        <v>0.57999999999999996</v>
      </c>
      <c r="CT105" s="318">
        <f t="shared" si="1673"/>
        <v>0.57999999999999996</v>
      </c>
      <c r="CU105" s="318">
        <f t="shared" si="1673"/>
        <v>0.57999999999999996</v>
      </c>
      <c r="CV105" s="318">
        <f t="shared" si="1673"/>
        <v>0.57999999999999996</v>
      </c>
      <c r="CW105" s="318">
        <f t="shared" si="1673"/>
        <v>0.57999999999999996</v>
      </c>
      <c r="CX105" s="318">
        <f t="shared" si="1673"/>
        <v>0.57999999999999996</v>
      </c>
      <c r="CY105" s="318">
        <f t="shared" si="1673"/>
        <v>0.57999999999999996</v>
      </c>
      <c r="CZ105" s="318">
        <f t="shared" si="1673"/>
        <v>0.57999999999999996</v>
      </c>
      <c r="DA105" s="318">
        <f t="shared" si="1673"/>
        <v>0.57999999999999996</v>
      </c>
      <c r="DB105" s="318">
        <f t="shared" si="1673"/>
        <v>0.57999999999999996</v>
      </c>
      <c r="DC105" s="318">
        <f t="shared" si="1673"/>
        <v>0.57999999999999996</v>
      </c>
      <c r="DD105" s="2">
        <f t="shared" ref="DD105:DD106" si="1674">SUM(CR105:DC105)</f>
        <v>6.96</v>
      </c>
      <c r="DE105" s="318">
        <f t="shared" si="1078"/>
        <v>0.57999999999999996</v>
      </c>
      <c r="DF105" s="318">
        <f t="shared" ref="DF105:DP105" si="1675">ROUND(DE56*$C105/12,2)</f>
        <v>0.57999999999999996</v>
      </c>
      <c r="DG105" s="318">
        <f t="shared" si="1675"/>
        <v>0.57999999999999996</v>
      </c>
      <c r="DH105" s="318">
        <f t="shared" si="1675"/>
        <v>0.57999999999999996</v>
      </c>
      <c r="DI105" s="318">
        <f t="shared" si="1675"/>
        <v>0.57999999999999996</v>
      </c>
      <c r="DJ105" s="318">
        <f t="shared" si="1675"/>
        <v>0.57999999999999996</v>
      </c>
      <c r="DK105" s="318">
        <f t="shared" si="1675"/>
        <v>0.57999999999999996</v>
      </c>
      <c r="DL105" s="318">
        <f t="shared" si="1675"/>
        <v>0.57999999999999996</v>
      </c>
      <c r="DM105" s="318">
        <f t="shared" si="1675"/>
        <v>0.57999999999999996</v>
      </c>
      <c r="DN105" s="318">
        <f t="shared" si="1675"/>
        <v>0.57999999999999996</v>
      </c>
      <c r="DO105" s="318">
        <f t="shared" si="1675"/>
        <v>0.57999999999999996</v>
      </c>
      <c r="DP105" s="318">
        <f t="shared" si="1675"/>
        <v>0.57999999999999996</v>
      </c>
      <c r="DQ105" s="2">
        <f t="shared" ref="DQ105:DQ106" si="1676">SUM(DE105:DP105)</f>
        <v>6.96</v>
      </c>
      <c r="DR105" s="318">
        <f t="shared" si="1081"/>
        <v>0.57999999999999996</v>
      </c>
      <c r="DS105" s="318">
        <f t="shared" ref="DS105:EC105" si="1677">ROUND(DR56*$C105/12,2)</f>
        <v>0.57999999999999996</v>
      </c>
      <c r="DT105" s="318">
        <f t="shared" si="1677"/>
        <v>0.57999999999999996</v>
      </c>
      <c r="DU105" s="318">
        <f t="shared" si="1677"/>
        <v>0.57999999999999996</v>
      </c>
      <c r="DV105" s="318">
        <f t="shared" si="1677"/>
        <v>0.57999999999999996</v>
      </c>
      <c r="DW105" s="318">
        <f t="shared" si="1677"/>
        <v>0.57999999999999996</v>
      </c>
      <c r="DX105" s="318">
        <f t="shared" si="1677"/>
        <v>0.57999999999999996</v>
      </c>
      <c r="DY105" s="318">
        <f t="shared" si="1677"/>
        <v>0.57999999999999996</v>
      </c>
      <c r="DZ105" s="318">
        <f t="shared" si="1677"/>
        <v>0.57999999999999996</v>
      </c>
      <c r="EA105" s="318">
        <f t="shared" si="1677"/>
        <v>0.57999999999999996</v>
      </c>
      <c r="EB105" s="318">
        <f t="shared" si="1677"/>
        <v>0.57999999999999996</v>
      </c>
      <c r="EC105" s="318">
        <f t="shared" si="1677"/>
        <v>0.57999999999999996</v>
      </c>
      <c r="ED105" s="2">
        <f t="shared" ref="ED105:ED106" si="1678">SUM(DR105:EC105)</f>
        <v>6.96</v>
      </c>
      <c r="EE105" s="2">
        <f t="shared" ref="EE105:EE106" si="1679">ED105+DQ105+DD105+CQ105+CD105+BQ105+BD105+AQ105+AD105+Q105</f>
        <v>69.599999999999994</v>
      </c>
    </row>
    <row r="106" spans="1:135" x14ac:dyDescent="0.2">
      <c r="A106" s="126" t="s">
        <v>651</v>
      </c>
      <c r="B106" s="310">
        <f t="shared" si="1054"/>
        <v>373</v>
      </c>
      <c r="C106" s="317">
        <v>2.8000000000000001E-2</v>
      </c>
      <c r="E106" s="318">
        <f t="shared" si="1426"/>
        <v>5.6</v>
      </c>
      <c r="F106" s="318">
        <f t="shared" ref="F106:O106" si="1680">ROUND(E57*$C106/12,2)</f>
        <v>5.6</v>
      </c>
      <c r="G106" s="318">
        <f t="shared" si="1680"/>
        <v>5.6</v>
      </c>
      <c r="H106" s="318">
        <f t="shared" si="1680"/>
        <v>5.6</v>
      </c>
      <c r="I106" s="318">
        <f t="shared" si="1680"/>
        <v>5.6</v>
      </c>
      <c r="J106" s="318">
        <f t="shared" si="1680"/>
        <v>5.6</v>
      </c>
      <c r="K106" s="318">
        <f t="shared" si="1680"/>
        <v>5.6</v>
      </c>
      <c r="L106" s="318">
        <f t="shared" si="1680"/>
        <v>5.6</v>
      </c>
      <c r="M106" s="318">
        <f t="shared" si="1680"/>
        <v>5.6</v>
      </c>
      <c r="N106" s="318">
        <f t="shared" si="1680"/>
        <v>5.6</v>
      </c>
      <c r="O106" s="318">
        <f t="shared" si="1680"/>
        <v>5.6</v>
      </c>
      <c r="P106" s="318">
        <f t="shared" si="1428"/>
        <v>5.6</v>
      </c>
      <c r="Q106" s="29">
        <f t="shared" si="1660"/>
        <v>67.2</v>
      </c>
      <c r="R106" s="318">
        <f t="shared" si="1057"/>
        <v>5.6</v>
      </c>
      <c r="S106" s="318">
        <f t="shared" ref="S106:AC106" si="1681">ROUND(R57*$C106/12,2)</f>
        <v>5.6</v>
      </c>
      <c r="T106" s="318">
        <f t="shared" si="1681"/>
        <v>5.6</v>
      </c>
      <c r="U106" s="318">
        <f t="shared" si="1681"/>
        <v>5.6</v>
      </c>
      <c r="V106" s="318">
        <f t="shared" si="1681"/>
        <v>5.6</v>
      </c>
      <c r="W106" s="318">
        <f t="shared" si="1681"/>
        <v>5.6</v>
      </c>
      <c r="X106" s="318">
        <f t="shared" si="1681"/>
        <v>5.6</v>
      </c>
      <c r="Y106" s="318">
        <f t="shared" si="1681"/>
        <v>5.6</v>
      </c>
      <c r="Z106" s="318">
        <f t="shared" si="1681"/>
        <v>5.6</v>
      </c>
      <c r="AA106" s="318">
        <f t="shared" si="1681"/>
        <v>5.6</v>
      </c>
      <c r="AB106" s="318">
        <f t="shared" si="1681"/>
        <v>5.6</v>
      </c>
      <c r="AC106" s="318">
        <f t="shared" si="1681"/>
        <v>5.6</v>
      </c>
      <c r="AD106" s="2">
        <f t="shared" si="1662"/>
        <v>67.2</v>
      </c>
      <c r="AE106" s="318">
        <f t="shared" si="1060"/>
        <v>5.6</v>
      </c>
      <c r="AF106" s="318">
        <f t="shared" ref="AF106:AP106" si="1682">ROUND(AE57*$C106/12,2)</f>
        <v>5.6</v>
      </c>
      <c r="AG106" s="318">
        <f t="shared" si="1682"/>
        <v>5.6</v>
      </c>
      <c r="AH106" s="318">
        <f t="shared" si="1682"/>
        <v>5.6</v>
      </c>
      <c r="AI106" s="318">
        <f t="shared" si="1682"/>
        <v>5.6</v>
      </c>
      <c r="AJ106" s="318">
        <f t="shared" si="1682"/>
        <v>5.6</v>
      </c>
      <c r="AK106" s="318">
        <f t="shared" si="1682"/>
        <v>5.6</v>
      </c>
      <c r="AL106" s="318">
        <f t="shared" si="1682"/>
        <v>5.6</v>
      </c>
      <c r="AM106" s="318">
        <f t="shared" si="1682"/>
        <v>5.6</v>
      </c>
      <c r="AN106" s="318">
        <f t="shared" si="1682"/>
        <v>5.6</v>
      </c>
      <c r="AO106" s="318">
        <f t="shared" si="1682"/>
        <v>5.6</v>
      </c>
      <c r="AP106" s="318">
        <f t="shared" si="1682"/>
        <v>5.6</v>
      </c>
      <c r="AQ106" s="2">
        <f t="shared" si="1664"/>
        <v>67.2</v>
      </c>
      <c r="AR106" s="318">
        <f t="shared" si="1063"/>
        <v>5.6</v>
      </c>
      <c r="AS106" s="318">
        <f t="shared" ref="AS106:BC106" si="1683">ROUND(AR57*$C106/12,2)</f>
        <v>5.6</v>
      </c>
      <c r="AT106" s="318">
        <f t="shared" si="1683"/>
        <v>5.6</v>
      </c>
      <c r="AU106" s="318">
        <f t="shared" si="1683"/>
        <v>5.6</v>
      </c>
      <c r="AV106" s="318">
        <f t="shared" si="1683"/>
        <v>5.6</v>
      </c>
      <c r="AW106" s="318">
        <f t="shared" si="1683"/>
        <v>5.6</v>
      </c>
      <c r="AX106" s="318">
        <f t="shared" si="1683"/>
        <v>5.6</v>
      </c>
      <c r="AY106" s="318">
        <f t="shared" si="1683"/>
        <v>5.6</v>
      </c>
      <c r="AZ106" s="318">
        <f t="shared" si="1683"/>
        <v>5.6</v>
      </c>
      <c r="BA106" s="318">
        <f t="shared" si="1683"/>
        <v>5.6</v>
      </c>
      <c r="BB106" s="318">
        <f t="shared" si="1683"/>
        <v>5.6</v>
      </c>
      <c r="BC106" s="318">
        <f t="shared" si="1683"/>
        <v>5.6</v>
      </c>
      <c r="BD106" s="2">
        <f t="shared" si="1666"/>
        <v>67.2</v>
      </c>
      <c r="BE106" s="318">
        <f t="shared" si="1066"/>
        <v>5.6</v>
      </c>
      <c r="BF106" s="318">
        <f t="shared" ref="BF106:BP106" si="1684">ROUND(BE57*$C106/12,2)</f>
        <v>5.6</v>
      </c>
      <c r="BG106" s="318">
        <f t="shared" si="1684"/>
        <v>5.6</v>
      </c>
      <c r="BH106" s="318">
        <f t="shared" si="1684"/>
        <v>5.6</v>
      </c>
      <c r="BI106" s="318">
        <f t="shared" si="1684"/>
        <v>5.6</v>
      </c>
      <c r="BJ106" s="318">
        <f t="shared" si="1684"/>
        <v>5.6</v>
      </c>
      <c r="BK106" s="318">
        <f t="shared" si="1684"/>
        <v>5.6</v>
      </c>
      <c r="BL106" s="318">
        <f t="shared" si="1684"/>
        <v>5.6</v>
      </c>
      <c r="BM106" s="318">
        <f t="shared" si="1684"/>
        <v>5.6</v>
      </c>
      <c r="BN106" s="318">
        <f t="shared" si="1684"/>
        <v>5.6</v>
      </c>
      <c r="BO106" s="318">
        <f t="shared" si="1684"/>
        <v>5.6</v>
      </c>
      <c r="BP106" s="318">
        <f t="shared" si="1684"/>
        <v>5.6</v>
      </c>
      <c r="BQ106" s="2">
        <f t="shared" si="1668"/>
        <v>67.2</v>
      </c>
      <c r="BR106" s="318">
        <f t="shared" si="1069"/>
        <v>5.6</v>
      </c>
      <c r="BS106" s="318">
        <f t="shared" ref="BS106:CC106" si="1685">ROUND(BR57*$C106/12,2)</f>
        <v>5.6</v>
      </c>
      <c r="BT106" s="318">
        <f t="shared" si="1685"/>
        <v>5.6</v>
      </c>
      <c r="BU106" s="318">
        <f t="shared" si="1685"/>
        <v>5.6</v>
      </c>
      <c r="BV106" s="318">
        <f t="shared" si="1685"/>
        <v>5.6</v>
      </c>
      <c r="BW106" s="318">
        <f t="shared" si="1685"/>
        <v>5.6</v>
      </c>
      <c r="BX106" s="318">
        <f t="shared" si="1685"/>
        <v>5.6</v>
      </c>
      <c r="BY106" s="318">
        <f t="shared" si="1685"/>
        <v>5.6</v>
      </c>
      <c r="BZ106" s="318">
        <f t="shared" si="1685"/>
        <v>5.6</v>
      </c>
      <c r="CA106" s="318">
        <f t="shared" si="1685"/>
        <v>5.6</v>
      </c>
      <c r="CB106" s="318">
        <f t="shared" si="1685"/>
        <v>5.6</v>
      </c>
      <c r="CC106" s="318">
        <f t="shared" si="1685"/>
        <v>5.6</v>
      </c>
      <c r="CD106" s="2">
        <f t="shared" si="1670"/>
        <v>67.2</v>
      </c>
      <c r="CE106" s="318">
        <f t="shared" si="1072"/>
        <v>5.6</v>
      </c>
      <c r="CF106" s="318">
        <f t="shared" ref="CF106:CP106" si="1686">ROUND(CE57*$C106/12,2)</f>
        <v>5.6</v>
      </c>
      <c r="CG106" s="318">
        <f t="shared" si="1686"/>
        <v>5.6</v>
      </c>
      <c r="CH106" s="318">
        <f t="shared" si="1686"/>
        <v>5.6</v>
      </c>
      <c r="CI106" s="318">
        <f t="shared" si="1686"/>
        <v>5.6</v>
      </c>
      <c r="CJ106" s="318">
        <f t="shared" si="1686"/>
        <v>5.6</v>
      </c>
      <c r="CK106" s="318">
        <f t="shared" si="1686"/>
        <v>5.6</v>
      </c>
      <c r="CL106" s="318">
        <f t="shared" si="1686"/>
        <v>5.6</v>
      </c>
      <c r="CM106" s="318">
        <f t="shared" si="1686"/>
        <v>5.6</v>
      </c>
      <c r="CN106" s="318">
        <f t="shared" si="1686"/>
        <v>5.6</v>
      </c>
      <c r="CO106" s="318">
        <f t="shared" si="1686"/>
        <v>5.6</v>
      </c>
      <c r="CP106" s="318">
        <f t="shared" si="1686"/>
        <v>5.6</v>
      </c>
      <c r="CQ106" s="2">
        <f t="shared" si="1672"/>
        <v>67.2</v>
      </c>
      <c r="CR106" s="318">
        <f t="shared" si="1075"/>
        <v>5.6</v>
      </c>
      <c r="CS106" s="318">
        <f t="shared" ref="CS106:DC106" si="1687">ROUND(CR57*$C106/12,2)</f>
        <v>5.6</v>
      </c>
      <c r="CT106" s="318">
        <f t="shared" si="1687"/>
        <v>5.6</v>
      </c>
      <c r="CU106" s="318">
        <f t="shared" si="1687"/>
        <v>5.6</v>
      </c>
      <c r="CV106" s="318">
        <f t="shared" si="1687"/>
        <v>5.6</v>
      </c>
      <c r="CW106" s="318">
        <f t="shared" si="1687"/>
        <v>5.6</v>
      </c>
      <c r="CX106" s="318">
        <f t="shared" si="1687"/>
        <v>5.6</v>
      </c>
      <c r="CY106" s="318">
        <f t="shared" si="1687"/>
        <v>5.6</v>
      </c>
      <c r="CZ106" s="318">
        <f t="shared" si="1687"/>
        <v>5.6</v>
      </c>
      <c r="DA106" s="318">
        <f t="shared" si="1687"/>
        <v>5.6</v>
      </c>
      <c r="DB106" s="318">
        <f t="shared" si="1687"/>
        <v>5.6</v>
      </c>
      <c r="DC106" s="318">
        <f t="shared" si="1687"/>
        <v>5.6</v>
      </c>
      <c r="DD106" s="2">
        <f t="shared" si="1674"/>
        <v>67.2</v>
      </c>
      <c r="DE106" s="318">
        <f t="shared" si="1078"/>
        <v>5.6</v>
      </c>
      <c r="DF106" s="318">
        <f t="shared" ref="DF106:DP106" si="1688">ROUND(DE57*$C106/12,2)</f>
        <v>5.6</v>
      </c>
      <c r="DG106" s="318">
        <f t="shared" si="1688"/>
        <v>5.6</v>
      </c>
      <c r="DH106" s="318">
        <f t="shared" si="1688"/>
        <v>5.6</v>
      </c>
      <c r="DI106" s="318">
        <f t="shared" si="1688"/>
        <v>5.6</v>
      </c>
      <c r="DJ106" s="318">
        <f t="shared" si="1688"/>
        <v>5.6</v>
      </c>
      <c r="DK106" s="318">
        <f t="shared" si="1688"/>
        <v>5.6</v>
      </c>
      <c r="DL106" s="318">
        <f t="shared" si="1688"/>
        <v>5.6</v>
      </c>
      <c r="DM106" s="318">
        <f t="shared" si="1688"/>
        <v>5.6</v>
      </c>
      <c r="DN106" s="318">
        <f t="shared" si="1688"/>
        <v>5.6</v>
      </c>
      <c r="DO106" s="318">
        <f t="shared" si="1688"/>
        <v>5.6</v>
      </c>
      <c r="DP106" s="318">
        <f t="shared" si="1688"/>
        <v>5.6</v>
      </c>
      <c r="DQ106" s="2">
        <f t="shared" si="1676"/>
        <v>67.2</v>
      </c>
      <c r="DR106" s="318">
        <f t="shared" si="1081"/>
        <v>5.6</v>
      </c>
      <c r="DS106" s="318">
        <f t="shared" ref="DS106:EC106" si="1689">ROUND(DR57*$C106/12,2)</f>
        <v>5.6</v>
      </c>
      <c r="DT106" s="318">
        <f t="shared" si="1689"/>
        <v>5.6</v>
      </c>
      <c r="DU106" s="318">
        <f t="shared" si="1689"/>
        <v>5.6</v>
      </c>
      <c r="DV106" s="318">
        <f t="shared" si="1689"/>
        <v>5.6</v>
      </c>
      <c r="DW106" s="318">
        <f t="shared" si="1689"/>
        <v>5.6</v>
      </c>
      <c r="DX106" s="318">
        <f t="shared" si="1689"/>
        <v>5.6</v>
      </c>
      <c r="DY106" s="318">
        <f t="shared" si="1689"/>
        <v>5.6</v>
      </c>
      <c r="DZ106" s="318">
        <f t="shared" si="1689"/>
        <v>5.6</v>
      </c>
      <c r="EA106" s="318">
        <f t="shared" si="1689"/>
        <v>5.6</v>
      </c>
      <c r="EB106" s="318">
        <f t="shared" si="1689"/>
        <v>5.6</v>
      </c>
      <c r="EC106" s="318">
        <f t="shared" si="1689"/>
        <v>5.6</v>
      </c>
      <c r="ED106" s="2">
        <f t="shared" si="1678"/>
        <v>67.2</v>
      </c>
      <c r="EE106" s="2">
        <f t="shared" si="1679"/>
        <v>672.00000000000011</v>
      </c>
    </row>
    <row r="107" spans="1:135" x14ac:dyDescent="0.2">
      <c r="A107" s="126" t="s">
        <v>651</v>
      </c>
      <c r="B107" s="310">
        <f t="shared" si="1054"/>
        <v>397</v>
      </c>
      <c r="C107" s="317">
        <v>0.14299999999999999</v>
      </c>
      <c r="E107" s="318">
        <f t="shared" si="1426"/>
        <v>2915.04</v>
      </c>
      <c r="F107" s="318">
        <f t="shared" ref="F107" si="1690">ROUND(E58*$C107/12,2)</f>
        <v>2915.04</v>
      </c>
      <c r="G107" s="318">
        <f t="shared" ref="G107" si="1691">ROUND(F58*$C107/12,2)</f>
        <v>2915.04</v>
      </c>
      <c r="H107" s="318">
        <f t="shared" ref="H107" si="1692">ROUND(G58*$C107/12,2)</f>
        <v>2915.04</v>
      </c>
      <c r="I107" s="318">
        <f t="shared" ref="I107" si="1693">ROUND(H58*$C107/12,2)</f>
        <v>2915.04</v>
      </c>
      <c r="J107" s="318">
        <f t="shared" ref="J107" si="1694">ROUND(I58*$C107/12,2)</f>
        <v>2915.04</v>
      </c>
      <c r="K107" s="318">
        <f t="shared" ref="K107" si="1695">ROUND(J58*$C107/12,2)</f>
        <v>2915.04</v>
      </c>
      <c r="L107" s="318">
        <f t="shared" ref="L107" si="1696">ROUND(K58*$C107/12,2)</f>
        <v>2915.04</v>
      </c>
      <c r="M107" s="318">
        <f t="shared" ref="M107" si="1697">ROUND(L58*$C107/12,2)</f>
        <v>2915.04</v>
      </c>
      <c r="N107" s="318">
        <f t="shared" ref="N107" si="1698">ROUND(M58*$C107/12,2)</f>
        <v>2915.04</v>
      </c>
      <c r="O107" s="318">
        <f t="shared" ref="O107" si="1699">ROUND(N58*$C107/12,2)</f>
        <v>2915.04</v>
      </c>
      <c r="P107" s="318">
        <f t="shared" si="1428"/>
        <v>2915.04</v>
      </c>
      <c r="Q107" s="29">
        <f t="shared" ref="Q107" si="1700">SUM(E107:P107)</f>
        <v>34980.480000000003</v>
      </c>
      <c r="R107" s="318">
        <f t="shared" si="1057"/>
        <v>2915.04</v>
      </c>
      <c r="S107" s="318">
        <f t="shared" ref="S107" si="1701">ROUND(R58*$C107/12,2)</f>
        <v>2915.04</v>
      </c>
      <c r="T107" s="318">
        <f t="shared" ref="T107" si="1702">ROUND(S58*$C107/12,2)</f>
        <v>2915.04</v>
      </c>
      <c r="U107" s="318">
        <f t="shared" ref="U107" si="1703">ROUND(T58*$C107/12,2)</f>
        <v>2915.04</v>
      </c>
      <c r="V107" s="318">
        <f t="shared" ref="V107" si="1704">ROUND(U58*$C107/12,2)</f>
        <v>2915.04</v>
      </c>
      <c r="W107" s="318">
        <f t="shared" ref="W107" si="1705">ROUND(V58*$C107/12,2)</f>
        <v>2915.04</v>
      </c>
      <c r="X107" s="318">
        <f t="shared" ref="X107" si="1706">ROUND(W58*$C107/12,2)</f>
        <v>2915.04</v>
      </c>
      <c r="Y107" s="318">
        <f t="shared" ref="Y107" si="1707">ROUND(X58*$C107/12,2)</f>
        <v>2915.04</v>
      </c>
      <c r="Z107" s="318">
        <f t="shared" ref="Z107" si="1708">ROUND(Y58*$C107/12,2)</f>
        <v>2915.04</v>
      </c>
      <c r="AA107" s="318">
        <f t="shared" ref="AA107" si="1709">ROUND(Z58*$C107/12,2)</f>
        <v>2915.04</v>
      </c>
      <c r="AB107" s="318">
        <f t="shared" ref="AB107" si="1710">ROUND(AA58*$C107/12,2)</f>
        <v>2915.04</v>
      </c>
      <c r="AC107" s="318">
        <f t="shared" ref="AC107" si="1711">ROUND(AB58*$C107/12,2)</f>
        <v>2915.04</v>
      </c>
      <c r="AD107" s="2">
        <f t="shared" ref="AD107" si="1712">SUM(R107:AC107)</f>
        <v>34980.480000000003</v>
      </c>
      <c r="AE107" s="318">
        <f t="shared" si="1060"/>
        <v>2915.04</v>
      </c>
      <c r="AF107" s="318">
        <f t="shared" ref="AF107" si="1713">ROUND(AE58*$C107/12,2)</f>
        <v>2915.04</v>
      </c>
      <c r="AG107" s="318">
        <f t="shared" ref="AG107" si="1714">ROUND(AF58*$C107/12,2)</f>
        <v>2915.04</v>
      </c>
      <c r="AH107" s="318">
        <f t="shared" ref="AH107" si="1715">ROUND(AG58*$C107/12,2)</f>
        <v>2915.04</v>
      </c>
      <c r="AI107" s="318">
        <f t="shared" ref="AI107" si="1716">ROUND(AH58*$C107/12,2)</f>
        <v>2915.04</v>
      </c>
      <c r="AJ107" s="318">
        <f t="shared" ref="AJ107" si="1717">ROUND(AI58*$C107/12,2)</f>
        <v>2915.04</v>
      </c>
      <c r="AK107" s="318">
        <f t="shared" ref="AK107" si="1718">ROUND(AJ58*$C107/12,2)</f>
        <v>2915.04</v>
      </c>
      <c r="AL107" s="318">
        <f t="shared" ref="AL107" si="1719">ROUND(AK58*$C107/12,2)</f>
        <v>2915.04</v>
      </c>
      <c r="AM107" s="318">
        <f t="shared" ref="AM107" si="1720">ROUND(AL58*$C107/12,2)</f>
        <v>2915.04</v>
      </c>
      <c r="AN107" s="318">
        <f t="shared" ref="AN107" si="1721">ROUND(AM58*$C107/12,2)</f>
        <v>2915.04</v>
      </c>
      <c r="AO107" s="318">
        <f t="shared" ref="AO107" si="1722">ROUND(AN58*$C107/12,2)</f>
        <v>2915.04</v>
      </c>
      <c r="AP107" s="318">
        <f t="shared" ref="AP107" si="1723">ROUND(AO58*$C107/12,2)</f>
        <v>2915.04</v>
      </c>
      <c r="AQ107" s="2">
        <f t="shared" ref="AQ107" si="1724">SUM(AE107:AP107)</f>
        <v>34980.480000000003</v>
      </c>
      <c r="AR107" s="318">
        <f t="shared" si="1063"/>
        <v>2915.04</v>
      </c>
      <c r="AS107" s="318">
        <f t="shared" ref="AS107" si="1725">ROUND(AR58*$C107/12,2)</f>
        <v>2915.04</v>
      </c>
      <c r="AT107" s="318">
        <f t="shared" ref="AT107" si="1726">ROUND(AS58*$C107/12,2)</f>
        <v>2915.04</v>
      </c>
      <c r="AU107" s="318">
        <f t="shared" ref="AU107" si="1727">ROUND(AT58*$C107/12,2)</f>
        <v>2915.04</v>
      </c>
      <c r="AV107" s="318">
        <f t="shared" ref="AV107" si="1728">ROUND(AU58*$C107/12,2)</f>
        <v>2915.04</v>
      </c>
      <c r="AW107" s="318">
        <f t="shared" ref="AW107" si="1729">ROUND(AV58*$C107/12,2)</f>
        <v>2915.04</v>
      </c>
      <c r="AX107" s="318">
        <f t="shared" ref="AX107" si="1730">ROUND(AW58*$C107/12,2)</f>
        <v>2915.04</v>
      </c>
      <c r="AY107" s="318">
        <f t="shared" ref="AY107" si="1731">ROUND(AX58*$C107/12,2)</f>
        <v>2915.04</v>
      </c>
      <c r="AZ107" s="318">
        <f t="shared" ref="AZ107" si="1732">ROUND(AY58*$C107/12,2)</f>
        <v>2915.04</v>
      </c>
      <c r="BA107" s="318">
        <f t="shared" ref="BA107" si="1733">ROUND(AZ58*$C107/12,2)</f>
        <v>2915.04</v>
      </c>
      <c r="BB107" s="318">
        <f t="shared" ref="BB107" si="1734">ROUND(BA58*$C107/12,2)</f>
        <v>2915.04</v>
      </c>
      <c r="BC107" s="318">
        <f t="shared" ref="BC107" si="1735">ROUND(BB58*$C107/12,2)</f>
        <v>2915.04</v>
      </c>
      <c r="BD107" s="2">
        <f t="shared" ref="BD107" si="1736">SUM(AR107:BC107)</f>
        <v>34980.480000000003</v>
      </c>
      <c r="BE107" s="318">
        <f t="shared" si="1066"/>
        <v>2915.04</v>
      </c>
      <c r="BF107" s="318">
        <f t="shared" ref="BF107" si="1737">ROUND(BE58*$C107/12,2)</f>
        <v>2915.04</v>
      </c>
      <c r="BG107" s="318">
        <f t="shared" ref="BG107" si="1738">ROUND(BF58*$C107/12,2)</f>
        <v>2915.04</v>
      </c>
      <c r="BH107" s="318">
        <f t="shared" ref="BH107" si="1739">ROUND(BG58*$C107/12,2)</f>
        <v>2915.04</v>
      </c>
      <c r="BI107" s="318">
        <f t="shared" ref="BI107" si="1740">ROUND(BH58*$C107/12,2)</f>
        <v>2915.04</v>
      </c>
      <c r="BJ107" s="318">
        <f t="shared" ref="BJ107" si="1741">ROUND(BI58*$C107/12,2)</f>
        <v>2915.04</v>
      </c>
      <c r="BK107" s="318">
        <f t="shared" ref="BK107" si="1742">ROUND(BJ58*$C107/12,2)</f>
        <v>2915.04</v>
      </c>
      <c r="BL107" s="318">
        <f t="shared" ref="BL107" si="1743">ROUND(BK58*$C107/12,2)</f>
        <v>2915.04</v>
      </c>
      <c r="BM107" s="318">
        <f t="shared" ref="BM107" si="1744">ROUND(BL58*$C107/12,2)</f>
        <v>2915.04</v>
      </c>
      <c r="BN107" s="318">
        <f t="shared" ref="BN107" si="1745">ROUND(BM58*$C107/12,2)</f>
        <v>2915.04</v>
      </c>
      <c r="BO107" s="318">
        <f t="shared" ref="BO107" si="1746">ROUND(BN58*$C107/12,2)</f>
        <v>2915.04</v>
      </c>
      <c r="BP107" s="318">
        <f t="shared" ref="BP107" si="1747">ROUND(BO58*$C107/12,2)</f>
        <v>2915.04</v>
      </c>
      <c r="BQ107" s="2">
        <f t="shared" ref="BQ107" si="1748">SUM(BE107:BP107)</f>
        <v>34980.480000000003</v>
      </c>
      <c r="BR107" s="318">
        <f t="shared" si="1069"/>
        <v>2915.04</v>
      </c>
      <c r="BS107" s="318">
        <f t="shared" ref="BS107" si="1749">ROUND(BR58*$C107/12,2)</f>
        <v>2915.04</v>
      </c>
      <c r="BT107" s="318">
        <f t="shared" ref="BT107" si="1750">ROUND(BS58*$C107/12,2)</f>
        <v>2915.04</v>
      </c>
      <c r="BU107" s="318">
        <f t="shared" ref="BU107" si="1751">ROUND(BT58*$C107/12,2)</f>
        <v>2915.04</v>
      </c>
      <c r="BV107" s="318">
        <f t="shared" ref="BV107" si="1752">ROUND(BU58*$C107/12,2)</f>
        <v>2915.04</v>
      </c>
      <c r="BW107" s="318">
        <f t="shared" ref="BW107" si="1753">ROUND(BV58*$C107/12,2)</f>
        <v>2915.04</v>
      </c>
      <c r="BX107" s="318">
        <f t="shared" ref="BX107" si="1754">ROUND(BW58*$C107/12,2)</f>
        <v>2915.04</v>
      </c>
      <c r="BY107" s="318">
        <f t="shared" ref="BY107" si="1755">ROUND(BX58*$C107/12,2)</f>
        <v>2915.04</v>
      </c>
      <c r="BZ107" s="318">
        <f t="shared" ref="BZ107" si="1756">ROUND(BY58*$C107/12,2)</f>
        <v>2915.04</v>
      </c>
      <c r="CA107" s="318">
        <f t="shared" ref="CA107" si="1757">ROUND(BZ58*$C107/12,2)</f>
        <v>2915.04</v>
      </c>
      <c r="CB107" s="318">
        <f t="shared" ref="CB107" si="1758">ROUND(CA58*$C107/12,2)</f>
        <v>2915.04</v>
      </c>
      <c r="CC107" s="318">
        <f t="shared" ref="CC107" si="1759">ROUND(CB58*$C107/12,2)</f>
        <v>2915.04</v>
      </c>
      <c r="CD107" s="2">
        <f t="shared" ref="CD107" si="1760">SUM(BR107:CC107)</f>
        <v>34980.480000000003</v>
      </c>
      <c r="CE107" s="318">
        <f t="shared" si="1072"/>
        <v>2915.04</v>
      </c>
      <c r="CF107" s="318">
        <f t="shared" ref="CF107" si="1761">ROUND(CE58*$C107/12,2)</f>
        <v>2915.04</v>
      </c>
      <c r="CG107" s="318">
        <f t="shared" ref="CG107" si="1762">ROUND(CF58*$C107/12,2)</f>
        <v>2915.04</v>
      </c>
      <c r="CH107" s="318">
        <f t="shared" ref="CH107" si="1763">ROUND(CG58*$C107/12,2)</f>
        <v>2915.04</v>
      </c>
      <c r="CI107" s="318">
        <f t="shared" ref="CI107" si="1764">ROUND(CH58*$C107/12,2)</f>
        <v>2915.04</v>
      </c>
      <c r="CJ107" s="318">
        <f t="shared" ref="CJ107" si="1765">ROUND(CI58*$C107/12,2)</f>
        <v>2915.04</v>
      </c>
      <c r="CK107" s="318">
        <f t="shared" ref="CK107" si="1766">ROUND(CJ58*$C107/12,2)</f>
        <v>2915.04</v>
      </c>
      <c r="CL107" s="318">
        <f t="shared" ref="CL107" si="1767">ROUND(CK58*$C107/12,2)</f>
        <v>2915.04</v>
      </c>
      <c r="CM107" s="318">
        <f t="shared" ref="CM107" si="1768">ROUND(CL58*$C107/12,2)</f>
        <v>2915.04</v>
      </c>
      <c r="CN107" s="318">
        <f t="shared" ref="CN107" si="1769">ROUND(CM58*$C107/12,2)</f>
        <v>2915.04</v>
      </c>
      <c r="CO107" s="318">
        <f t="shared" ref="CO107" si="1770">ROUND(CN58*$C107/12,2)</f>
        <v>2915.04</v>
      </c>
      <c r="CP107" s="318">
        <f t="shared" ref="CP107" si="1771">ROUND(CO58*$C107/12,2)</f>
        <v>2915.04</v>
      </c>
      <c r="CQ107" s="2">
        <f t="shared" ref="CQ107" si="1772">SUM(CE107:CP107)</f>
        <v>34980.480000000003</v>
      </c>
      <c r="CR107" s="318">
        <f t="shared" si="1075"/>
        <v>2915.04</v>
      </c>
      <c r="CS107" s="318">
        <f t="shared" ref="CS107" si="1773">ROUND(CR58*$C107/12,2)</f>
        <v>2915.04</v>
      </c>
      <c r="CT107" s="318">
        <f t="shared" ref="CT107" si="1774">ROUND(CS58*$C107/12,2)</f>
        <v>2915.04</v>
      </c>
      <c r="CU107" s="318">
        <f t="shared" ref="CU107" si="1775">ROUND(CT58*$C107/12,2)</f>
        <v>2915.04</v>
      </c>
      <c r="CV107" s="318">
        <f t="shared" ref="CV107" si="1776">ROUND(CU58*$C107/12,2)</f>
        <v>2915.04</v>
      </c>
      <c r="CW107" s="318">
        <f t="shared" ref="CW107" si="1777">ROUND(CV58*$C107/12,2)</f>
        <v>2915.04</v>
      </c>
      <c r="CX107" s="318">
        <f t="shared" ref="CX107" si="1778">ROUND(CW58*$C107/12,2)</f>
        <v>2915.04</v>
      </c>
      <c r="CY107" s="318">
        <f t="shared" ref="CY107" si="1779">ROUND(CX58*$C107/12,2)</f>
        <v>2915.04</v>
      </c>
      <c r="CZ107" s="318">
        <f t="shared" ref="CZ107" si="1780">ROUND(CY58*$C107/12,2)</f>
        <v>2915.04</v>
      </c>
      <c r="DA107" s="318">
        <f t="shared" ref="DA107" si="1781">ROUND(CZ58*$C107/12,2)</f>
        <v>2915.04</v>
      </c>
      <c r="DB107" s="318">
        <f t="shared" ref="DB107" si="1782">ROUND(DA58*$C107/12,2)</f>
        <v>2915.04</v>
      </c>
      <c r="DC107" s="318">
        <f t="shared" ref="DC107" si="1783">ROUND(DB58*$C107/12,2)</f>
        <v>2915.04</v>
      </c>
      <c r="DD107" s="2">
        <f t="shared" ref="DD107" si="1784">SUM(CR107:DC107)</f>
        <v>34980.480000000003</v>
      </c>
      <c r="DE107" s="318">
        <f t="shared" si="1078"/>
        <v>2915.04</v>
      </c>
      <c r="DF107" s="318">
        <f t="shared" ref="DF107" si="1785">ROUND(DE58*$C107/12,2)</f>
        <v>2915.04</v>
      </c>
      <c r="DG107" s="318">
        <f t="shared" ref="DG107" si="1786">ROUND(DF58*$C107/12,2)</f>
        <v>2915.04</v>
      </c>
      <c r="DH107" s="318">
        <f t="shared" ref="DH107" si="1787">ROUND(DG58*$C107/12,2)</f>
        <v>2915.04</v>
      </c>
      <c r="DI107" s="318">
        <f t="shared" ref="DI107" si="1788">ROUND(DH58*$C107/12,2)</f>
        <v>2915.04</v>
      </c>
      <c r="DJ107" s="318">
        <f t="shared" ref="DJ107" si="1789">ROUND(DI58*$C107/12,2)</f>
        <v>2915.04</v>
      </c>
      <c r="DK107" s="318">
        <f t="shared" ref="DK107" si="1790">ROUND(DJ58*$C107/12,2)</f>
        <v>2915.04</v>
      </c>
      <c r="DL107" s="318">
        <f t="shared" ref="DL107" si="1791">ROUND(DK58*$C107/12,2)</f>
        <v>2915.04</v>
      </c>
      <c r="DM107" s="318">
        <f t="shared" ref="DM107" si="1792">ROUND(DL58*$C107/12,2)</f>
        <v>2915.04</v>
      </c>
      <c r="DN107" s="318">
        <f t="shared" ref="DN107" si="1793">ROUND(DM58*$C107/12,2)</f>
        <v>2915.04</v>
      </c>
      <c r="DO107" s="318">
        <f t="shared" ref="DO107" si="1794">ROUND(DN58*$C107/12,2)</f>
        <v>2915.04</v>
      </c>
      <c r="DP107" s="318">
        <f t="shared" ref="DP107" si="1795">ROUND(DO58*$C107/12,2)</f>
        <v>2915.04</v>
      </c>
      <c r="DQ107" s="2">
        <f t="shared" ref="DQ107" si="1796">SUM(DE107:DP107)</f>
        <v>34980.480000000003</v>
      </c>
      <c r="DR107" s="318">
        <f t="shared" si="1081"/>
        <v>2915.04</v>
      </c>
      <c r="DS107" s="318">
        <f t="shared" ref="DS107" si="1797">ROUND(DR58*$C107/12,2)</f>
        <v>2915.04</v>
      </c>
      <c r="DT107" s="318">
        <f t="shared" ref="DT107" si="1798">ROUND(DS58*$C107/12,2)</f>
        <v>2915.04</v>
      </c>
      <c r="DU107" s="318">
        <f t="shared" ref="DU107" si="1799">ROUND(DT58*$C107/12,2)</f>
        <v>2915.04</v>
      </c>
      <c r="DV107" s="318">
        <f t="shared" ref="DV107" si="1800">ROUND(DU58*$C107/12,2)</f>
        <v>2915.04</v>
      </c>
      <c r="DW107" s="318">
        <f t="shared" ref="DW107" si="1801">ROUND(DV58*$C107/12,2)</f>
        <v>2915.04</v>
      </c>
      <c r="DX107" s="318">
        <f t="shared" ref="DX107" si="1802">ROUND(DW58*$C107/12,2)</f>
        <v>2915.04</v>
      </c>
      <c r="DY107" s="318">
        <f t="shared" ref="DY107" si="1803">ROUND(DX58*$C107/12,2)</f>
        <v>2915.04</v>
      </c>
      <c r="DZ107" s="318">
        <f t="shared" ref="DZ107" si="1804">ROUND(DY58*$C107/12,2)</f>
        <v>2915.04</v>
      </c>
      <c r="EA107" s="318">
        <f t="shared" ref="EA107" si="1805">ROUND(DZ58*$C107/12,2)</f>
        <v>2915.04</v>
      </c>
      <c r="EB107" s="318">
        <f t="shared" ref="EB107" si="1806">ROUND(EA58*$C107/12,2)</f>
        <v>2915.04</v>
      </c>
      <c r="EC107" s="318">
        <f t="shared" ref="EC107" si="1807">ROUND(EB58*$C107/12,2)</f>
        <v>2915.04</v>
      </c>
      <c r="ED107" s="2">
        <f t="shared" ref="ED107" si="1808">SUM(DR107:EC107)</f>
        <v>34980.480000000003</v>
      </c>
      <c r="EE107" s="2">
        <f t="shared" ref="EE107" si="1809">ED107+DQ107+DD107+CQ107+CD107+BQ107+BD107+AQ107+AD107+Q107</f>
        <v>349804.79999999999</v>
      </c>
    </row>
    <row r="108" spans="1:135" x14ac:dyDescent="0.2">
      <c r="A108" s="126" t="s">
        <v>652</v>
      </c>
      <c r="B108" s="310">
        <f t="shared" si="1054"/>
        <v>359</v>
      </c>
      <c r="C108" s="317">
        <v>1.6E-2</v>
      </c>
      <c r="E108" s="318">
        <f t="shared" si="1426"/>
        <v>0</v>
      </c>
      <c r="F108" s="318">
        <f t="shared" ref="F108:P108" si="1810">ROUND(E59*$C108/12,2)</f>
        <v>0</v>
      </c>
      <c r="G108" s="318">
        <f t="shared" si="1810"/>
        <v>0</v>
      </c>
      <c r="H108" s="318">
        <f t="shared" si="1810"/>
        <v>0</v>
      </c>
      <c r="I108" s="318">
        <f t="shared" si="1810"/>
        <v>0</v>
      </c>
      <c r="J108" s="318">
        <f t="shared" si="1810"/>
        <v>0</v>
      </c>
      <c r="K108" s="318">
        <f t="shared" si="1810"/>
        <v>0</v>
      </c>
      <c r="L108" s="318">
        <f t="shared" si="1810"/>
        <v>0</v>
      </c>
      <c r="M108" s="318">
        <f t="shared" si="1810"/>
        <v>0</v>
      </c>
      <c r="N108" s="318">
        <f t="shared" si="1810"/>
        <v>683.3</v>
      </c>
      <c r="O108" s="318">
        <f t="shared" si="1810"/>
        <v>683.3</v>
      </c>
      <c r="P108" s="318">
        <f t="shared" si="1810"/>
        <v>1603.58</v>
      </c>
      <c r="Q108" s="2">
        <f t="shared" si="1559"/>
        <v>2970.18</v>
      </c>
      <c r="R108" s="318">
        <f t="shared" si="1057"/>
        <v>1603.58</v>
      </c>
      <c r="S108" s="318">
        <f t="shared" ref="S108:AC108" si="1811">ROUND(R59*$C108/12,2)</f>
        <v>1821.07</v>
      </c>
      <c r="T108" s="318">
        <f t="shared" si="1811"/>
        <v>1821.07</v>
      </c>
      <c r="U108" s="318">
        <f t="shared" si="1811"/>
        <v>1821.07</v>
      </c>
      <c r="V108" s="318">
        <f t="shared" si="1811"/>
        <v>2564</v>
      </c>
      <c r="W108" s="318">
        <f t="shared" si="1811"/>
        <v>2564</v>
      </c>
      <c r="X108" s="318">
        <f t="shared" si="1811"/>
        <v>3495.45</v>
      </c>
      <c r="Y108" s="318">
        <f t="shared" si="1811"/>
        <v>4365.53</v>
      </c>
      <c r="Z108" s="318">
        <f t="shared" si="1811"/>
        <v>4376.2700000000004</v>
      </c>
      <c r="AA108" s="318">
        <f t="shared" si="1811"/>
        <v>5333.94</v>
      </c>
      <c r="AB108" s="318">
        <f t="shared" si="1811"/>
        <v>5800.74</v>
      </c>
      <c r="AC108" s="318">
        <f t="shared" si="1811"/>
        <v>6059.42</v>
      </c>
      <c r="AD108" s="2">
        <f t="shared" si="1561"/>
        <v>41626.139999999992</v>
      </c>
      <c r="AE108" s="318">
        <f t="shared" si="1060"/>
        <v>6059.42</v>
      </c>
      <c r="AF108" s="318">
        <f t="shared" ref="AF108:AP108" si="1812">ROUND(AE59*$C108/12,2)</f>
        <v>6326.71</v>
      </c>
      <c r="AG108" s="318">
        <f t="shared" si="1812"/>
        <v>6593.99</v>
      </c>
      <c r="AH108" s="318">
        <f t="shared" si="1812"/>
        <v>6861.27</v>
      </c>
      <c r="AI108" s="318">
        <f t="shared" si="1812"/>
        <v>7128.56</v>
      </c>
      <c r="AJ108" s="318">
        <f t="shared" si="1812"/>
        <v>7395.84</v>
      </c>
      <c r="AK108" s="318">
        <f t="shared" si="1812"/>
        <v>7663.13</v>
      </c>
      <c r="AL108" s="318">
        <f t="shared" si="1812"/>
        <v>7930.41</v>
      </c>
      <c r="AM108" s="318">
        <f t="shared" si="1812"/>
        <v>8197.69</v>
      </c>
      <c r="AN108" s="318">
        <f t="shared" si="1812"/>
        <v>8531.76</v>
      </c>
      <c r="AO108" s="318">
        <f t="shared" si="1812"/>
        <v>8865.82</v>
      </c>
      <c r="AP108" s="318">
        <f t="shared" si="1812"/>
        <v>9199.89</v>
      </c>
      <c r="AQ108" s="2">
        <f t="shared" si="1563"/>
        <v>90754.49</v>
      </c>
      <c r="AR108" s="318">
        <f t="shared" si="1063"/>
        <v>9533.9500000000007</v>
      </c>
      <c r="AS108" s="318">
        <f t="shared" ref="AS108:BC108" si="1813">ROUND(AR59*$C108/12,2)</f>
        <v>9868.02</v>
      </c>
      <c r="AT108" s="318">
        <f t="shared" si="1813"/>
        <v>10202.08</v>
      </c>
      <c r="AU108" s="318">
        <f t="shared" si="1813"/>
        <v>10536.14</v>
      </c>
      <c r="AV108" s="318">
        <f t="shared" si="1813"/>
        <v>10870.21</v>
      </c>
      <c r="AW108" s="318">
        <f t="shared" si="1813"/>
        <v>11204.27</v>
      </c>
      <c r="AX108" s="318">
        <f t="shared" si="1813"/>
        <v>11538.34</v>
      </c>
      <c r="AY108" s="318">
        <f t="shared" si="1813"/>
        <v>11872.4</v>
      </c>
      <c r="AZ108" s="318">
        <f t="shared" si="1813"/>
        <v>12206.47</v>
      </c>
      <c r="BA108" s="318">
        <f t="shared" si="1813"/>
        <v>12617.9</v>
      </c>
      <c r="BB108" s="318">
        <f t="shared" si="1813"/>
        <v>13029.33</v>
      </c>
      <c r="BC108" s="318">
        <f t="shared" si="1813"/>
        <v>13440.76</v>
      </c>
      <c r="BD108" s="2">
        <f t="shared" si="1565"/>
        <v>136919.87</v>
      </c>
      <c r="BE108" s="318">
        <f t="shared" si="1066"/>
        <v>13852.2</v>
      </c>
      <c r="BF108" s="318">
        <f t="shared" ref="BF108:BP108" si="1814">ROUND(BE59*$C108/12,2)</f>
        <v>14263.63</v>
      </c>
      <c r="BG108" s="318">
        <f t="shared" si="1814"/>
        <v>14675.06</v>
      </c>
      <c r="BH108" s="318">
        <f t="shared" si="1814"/>
        <v>15086.49</v>
      </c>
      <c r="BI108" s="318">
        <f t="shared" si="1814"/>
        <v>15497.93</v>
      </c>
      <c r="BJ108" s="318">
        <f t="shared" si="1814"/>
        <v>15909.36</v>
      </c>
      <c r="BK108" s="318">
        <f t="shared" si="1814"/>
        <v>16320.79</v>
      </c>
      <c r="BL108" s="318">
        <f t="shared" si="1814"/>
        <v>16732.23</v>
      </c>
      <c r="BM108" s="318">
        <f t="shared" si="1814"/>
        <v>17143.66</v>
      </c>
      <c r="BN108" s="318">
        <f t="shared" si="1814"/>
        <v>17526.599999999999</v>
      </c>
      <c r="BO108" s="318">
        <f t="shared" si="1814"/>
        <v>17909.55</v>
      </c>
      <c r="BP108" s="318">
        <f t="shared" si="1814"/>
        <v>18292.5</v>
      </c>
      <c r="BQ108" s="2">
        <f t="shared" si="1567"/>
        <v>193209.99999999997</v>
      </c>
      <c r="BR108" s="318">
        <f t="shared" si="1069"/>
        <v>18675.439999999999</v>
      </c>
      <c r="BS108" s="318">
        <f t="shared" ref="BS108:CC108" si="1815">ROUND(BR59*$C108/12,2)</f>
        <v>19058.39</v>
      </c>
      <c r="BT108" s="318">
        <f t="shared" si="1815"/>
        <v>19441.34</v>
      </c>
      <c r="BU108" s="318">
        <f t="shared" si="1815"/>
        <v>19824.28</v>
      </c>
      <c r="BV108" s="318">
        <f t="shared" si="1815"/>
        <v>20207.23</v>
      </c>
      <c r="BW108" s="318">
        <f t="shared" si="1815"/>
        <v>20590.169999999998</v>
      </c>
      <c r="BX108" s="318">
        <f t="shared" si="1815"/>
        <v>20973.119999999999</v>
      </c>
      <c r="BY108" s="318">
        <f t="shared" si="1815"/>
        <v>21356.07</v>
      </c>
      <c r="BZ108" s="318">
        <f t="shared" si="1815"/>
        <v>21739.01</v>
      </c>
      <c r="CA108" s="318">
        <f t="shared" si="1815"/>
        <v>22117.200000000001</v>
      </c>
      <c r="CB108" s="318">
        <f t="shared" si="1815"/>
        <v>22495.4</v>
      </c>
      <c r="CC108" s="318">
        <f t="shared" si="1815"/>
        <v>22873.59</v>
      </c>
      <c r="CD108" s="2">
        <f t="shared" si="1569"/>
        <v>249351.24000000002</v>
      </c>
      <c r="CE108" s="318">
        <f t="shared" si="1072"/>
        <v>23251.78</v>
      </c>
      <c r="CF108" s="318">
        <f t="shared" ref="CF108:CP108" si="1816">ROUND(CE59*$C108/12,2)</f>
        <v>23629.97</v>
      </c>
      <c r="CG108" s="318">
        <f t="shared" si="1816"/>
        <v>24008.16</v>
      </c>
      <c r="CH108" s="318">
        <f t="shared" si="1816"/>
        <v>24386.35</v>
      </c>
      <c r="CI108" s="318">
        <f t="shared" si="1816"/>
        <v>24764.55</v>
      </c>
      <c r="CJ108" s="318">
        <f t="shared" si="1816"/>
        <v>25142.74</v>
      </c>
      <c r="CK108" s="318">
        <f t="shared" si="1816"/>
        <v>25520.93</v>
      </c>
      <c r="CL108" s="318">
        <f t="shared" si="1816"/>
        <v>25899.119999999999</v>
      </c>
      <c r="CM108" s="318">
        <f t="shared" si="1816"/>
        <v>26277.31</v>
      </c>
      <c r="CN108" s="318">
        <f t="shared" si="1816"/>
        <v>26626.46</v>
      </c>
      <c r="CO108" s="318">
        <f t="shared" si="1816"/>
        <v>26975.61</v>
      </c>
      <c r="CP108" s="318">
        <f t="shared" si="1816"/>
        <v>27324.76</v>
      </c>
      <c r="CQ108" s="2">
        <f t="shared" si="1571"/>
        <v>303807.74</v>
      </c>
      <c r="CR108" s="318">
        <f t="shared" si="1075"/>
        <v>27673.91</v>
      </c>
      <c r="CS108" s="318">
        <f t="shared" ref="CS108:DC108" si="1817">ROUND(CR59*$C108/12,2)</f>
        <v>28023.06</v>
      </c>
      <c r="CT108" s="318">
        <f t="shared" si="1817"/>
        <v>28372.21</v>
      </c>
      <c r="CU108" s="318">
        <f t="shared" si="1817"/>
        <v>28721.360000000001</v>
      </c>
      <c r="CV108" s="318">
        <f t="shared" si="1817"/>
        <v>29070.51</v>
      </c>
      <c r="CW108" s="318">
        <f t="shared" si="1817"/>
        <v>29419.65</v>
      </c>
      <c r="CX108" s="318">
        <f t="shared" si="1817"/>
        <v>29768.799999999999</v>
      </c>
      <c r="CY108" s="318">
        <f t="shared" si="1817"/>
        <v>30117.95</v>
      </c>
      <c r="CZ108" s="318">
        <f t="shared" si="1817"/>
        <v>30467.1</v>
      </c>
      <c r="DA108" s="318">
        <f t="shared" si="1817"/>
        <v>30782.52</v>
      </c>
      <c r="DB108" s="318">
        <f t="shared" si="1817"/>
        <v>31097.94</v>
      </c>
      <c r="DC108" s="318">
        <f t="shared" si="1817"/>
        <v>31413.360000000001</v>
      </c>
      <c r="DD108" s="2">
        <f t="shared" si="1573"/>
        <v>354928.37</v>
      </c>
      <c r="DE108" s="318">
        <f t="shared" si="1078"/>
        <v>31728.78</v>
      </c>
      <c r="DF108" s="318">
        <f t="shared" ref="DF108:DP108" si="1818">ROUND(DE59*$C108/12,2)</f>
        <v>32044.2</v>
      </c>
      <c r="DG108" s="318">
        <f t="shared" si="1818"/>
        <v>32359.62</v>
      </c>
      <c r="DH108" s="318">
        <f t="shared" si="1818"/>
        <v>32675.03</v>
      </c>
      <c r="DI108" s="318">
        <f t="shared" si="1818"/>
        <v>32990.449999999997</v>
      </c>
      <c r="DJ108" s="318">
        <f t="shared" si="1818"/>
        <v>33305.870000000003</v>
      </c>
      <c r="DK108" s="318">
        <f t="shared" si="1818"/>
        <v>33621.29</v>
      </c>
      <c r="DL108" s="318">
        <f t="shared" si="1818"/>
        <v>33936.71</v>
      </c>
      <c r="DM108" s="318">
        <f t="shared" si="1818"/>
        <v>34252.129999999997</v>
      </c>
      <c r="DN108" s="318">
        <f t="shared" si="1818"/>
        <v>34478.89</v>
      </c>
      <c r="DO108" s="318">
        <f t="shared" si="1818"/>
        <v>34705.65</v>
      </c>
      <c r="DP108" s="318">
        <f t="shared" si="1818"/>
        <v>34932.400000000001</v>
      </c>
      <c r="DQ108" s="2">
        <f t="shared" si="1575"/>
        <v>401031.02000000008</v>
      </c>
      <c r="DR108" s="318">
        <f t="shared" si="1081"/>
        <v>35159.160000000003</v>
      </c>
      <c r="DS108" s="318">
        <f t="shared" ref="DS108:EC108" si="1819">ROUND(DR59*$C108/12,2)</f>
        <v>35385.919999999998</v>
      </c>
      <c r="DT108" s="318">
        <f t="shared" si="1819"/>
        <v>35612.68</v>
      </c>
      <c r="DU108" s="318">
        <f t="shared" si="1819"/>
        <v>35839.440000000002</v>
      </c>
      <c r="DV108" s="318">
        <f t="shared" si="1819"/>
        <v>36066.199999999997</v>
      </c>
      <c r="DW108" s="318">
        <f t="shared" si="1819"/>
        <v>36292.949999999997</v>
      </c>
      <c r="DX108" s="318">
        <f t="shared" si="1819"/>
        <v>36519.71</v>
      </c>
      <c r="DY108" s="318">
        <f t="shared" si="1819"/>
        <v>36746.47</v>
      </c>
      <c r="DZ108" s="318">
        <f t="shared" si="1819"/>
        <v>36973.230000000003</v>
      </c>
      <c r="EA108" s="318">
        <f t="shared" si="1819"/>
        <v>37464.870000000003</v>
      </c>
      <c r="EB108" s="318">
        <f t="shared" si="1819"/>
        <v>37956.51</v>
      </c>
      <c r="EC108" s="318">
        <f t="shared" si="1819"/>
        <v>38448.15</v>
      </c>
      <c r="ED108" s="2">
        <f t="shared" si="1577"/>
        <v>438465.29000000004</v>
      </c>
      <c r="EE108" s="2">
        <f t="shared" si="1084"/>
        <v>2213064.3400000008</v>
      </c>
    </row>
    <row r="109" spans="1:135" x14ac:dyDescent="0.2">
      <c r="A109" s="126" t="s">
        <v>594</v>
      </c>
      <c r="B109" s="310">
        <f t="shared" si="1054"/>
        <v>355</v>
      </c>
      <c r="C109" s="317">
        <v>2.8000000000000001E-2</v>
      </c>
      <c r="E109" s="318">
        <f t="shared" si="1426"/>
        <v>56.91</v>
      </c>
      <c r="F109" s="318">
        <f t="shared" ref="F109:P109" si="1820">ROUND(E60*$C109/12,2)</f>
        <v>56.91</v>
      </c>
      <c r="G109" s="318">
        <f t="shared" si="1820"/>
        <v>56.91</v>
      </c>
      <c r="H109" s="318">
        <f t="shared" si="1820"/>
        <v>56.91</v>
      </c>
      <c r="I109" s="318">
        <f t="shared" si="1820"/>
        <v>56.91</v>
      </c>
      <c r="J109" s="318">
        <f t="shared" si="1820"/>
        <v>56.91</v>
      </c>
      <c r="K109" s="318">
        <f t="shared" si="1820"/>
        <v>56.91</v>
      </c>
      <c r="L109" s="318">
        <f t="shared" si="1820"/>
        <v>56.91</v>
      </c>
      <c r="M109" s="318">
        <f t="shared" si="1820"/>
        <v>56.91</v>
      </c>
      <c r="N109" s="318">
        <f t="shared" si="1820"/>
        <v>56.91</v>
      </c>
      <c r="O109" s="318">
        <f t="shared" si="1820"/>
        <v>56.91</v>
      </c>
      <c r="P109" s="318">
        <f t="shared" si="1820"/>
        <v>56.91</v>
      </c>
      <c r="Q109" s="2">
        <f t="shared" ref="Q109" si="1821">SUM(E109:P109)</f>
        <v>682.91999999999973</v>
      </c>
      <c r="R109" s="318">
        <f t="shared" si="1057"/>
        <v>56.91</v>
      </c>
      <c r="S109" s="318">
        <f t="shared" ref="S109:AC109" si="1822">ROUND(R60*$C109/12,2)</f>
        <v>56.91</v>
      </c>
      <c r="T109" s="318">
        <f t="shared" si="1822"/>
        <v>56.91</v>
      </c>
      <c r="U109" s="318">
        <f t="shared" si="1822"/>
        <v>56.91</v>
      </c>
      <c r="V109" s="318">
        <f t="shared" si="1822"/>
        <v>56.91</v>
      </c>
      <c r="W109" s="318">
        <f t="shared" si="1822"/>
        <v>56.91</v>
      </c>
      <c r="X109" s="318">
        <f t="shared" si="1822"/>
        <v>56.91</v>
      </c>
      <c r="Y109" s="318">
        <f t="shared" si="1822"/>
        <v>56.91</v>
      </c>
      <c r="Z109" s="318">
        <f t="shared" si="1822"/>
        <v>56.91</v>
      </c>
      <c r="AA109" s="318">
        <f t="shared" si="1822"/>
        <v>56.91</v>
      </c>
      <c r="AB109" s="318">
        <f t="shared" si="1822"/>
        <v>56.91</v>
      </c>
      <c r="AC109" s="318">
        <f t="shared" si="1822"/>
        <v>56.91</v>
      </c>
      <c r="AD109" s="2">
        <f t="shared" si="1561"/>
        <v>682.91999999999973</v>
      </c>
      <c r="AE109" s="318">
        <f t="shared" si="1060"/>
        <v>56.91</v>
      </c>
      <c r="AF109" s="318">
        <f t="shared" ref="AF109:AP109" si="1823">ROUND(AE60*$C109/12,2)</f>
        <v>56.91</v>
      </c>
      <c r="AG109" s="318">
        <f t="shared" si="1823"/>
        <v>56.91</v>
      </c>
      <c r="AH109" s="318">
        <f t="shared" si="1823"/>
        <v>56.91</v>
      </c>
      <c r="AI109" s="318">
        <f t="shared" si="1823"/>
        <v>56.91</v>
      </c>
      <c r="AJ109" s="318">
        <f t="shared" si="1823"/>
        <v>56.91</v>
      </c>
      <c r="AK109" s="318">
        <f t="shared" si="1823"/>
        <v>56.91</v>
      </c>
      <c r="AL109" s="318">
        <f t="shared" si="1823"/>
        <v>56.91</v>
      </c>
      <c r="AM109" s="318">
        <f t="shared" si="1823"/>
        <v>56.91</v>
      </c>
      <c r="AN109" s="318">
        <f t="shared" si="1823"/>
        <v>56.91</v>
      </c>
      <c r="AO109" s="318">
        <f t="shared" si="1823"/>
        <v>56.91</v>
      </c>
      <c r="AP109" s="318">
        <f t="shared" si="1823"/>
        <v>56.91</v>
      </c>
      <c r="AQ109" s="2">
        <f t="shared" si="1563"/>
        <v>682.91999999999973</v>
      </c>
      <c r="AR109" s="318">
        <f t="shared" si="1063"/>
        <v>56.91</v>
      </c>
      <c r="AS109" s="318">
        <f t="shared" ref="AS109:BC109" si="1824">ROUND(AR60*$C109/12,2)</f>
        <v>56.91</v>
      </c>
      <c r="AT109" s="318">
        <f t="shared" si="1824"/>
        <v>56.91</v>
      </c>
      <c r="AU109" s="318">
        <f t="shared" si="1824"/>
        <v>56.91</v>
      </c>
      <c r="AV109" s="318">
        <f t="shared" si="1824"/>
        <v>56.91</v>
      </c>
      <c r="AW109" s="318">
        <f t="shared" si="1824"/>
        <v>56.91</v>
      </c>
      <c r="AX109" s="318">
        <f t="shared" si="1824"/>
        <v>56.91</v>
      </c>
      <c r="AY109" s="318">
        <f t="shared" si="1824"/>
        <v>56.91</v>
      </c>
      <c r="AZ109" s="318">
        <f t="shared" si="1824"/>
        <v>56.91</v>
      </c>
      <c r="BA109" s="318">
        <f t="shared" si="1824"/>
        <v>56.91</v>
      </c>
      <c r="BB109" s="318">
        <f t="shared" si="1824"/>
        <v>56.91</v>
      </c>
      <c r="BC109" s="318">
        <f t="shared" si="1824"/>
        <v>56.91</v>
      </c>
      <c r="BD109" s="2">
        <f t="shared" ref="BD109" si="1825">SUM(AR109:BC109)</f>
        <v>682.91999999999973</v>
      </c>
      <c r="BE109" s="318">
        <f t="shared" si="1066"/>
        <v>56.91</v>
      </c>
      <c r="BF109" s="318">
        <f t="shared" ref="BF109:BP109" si="1826">ROUND(BE60*$C109/12,2)</f>
        <v>56.91</v>
      </c>
      <c r="BG109" s="318">
        <f t="shared" si="1826"/>
        <v>56.91</v>
      </c>
      <c r="BH109" s="318">
        <f t="shared" si="1826"/>
        <v>56.91</v>
      </c>
      <c r="BI109" s="318">
        <f t="shared" si="1826"/>
        <v>56.91</v>
      </c>
      <c r="BJ109" s="318">
        <f t="shared" si="1826"/>
        <v>56.91</v>
      </c>
      <c r="BK109" s="318">
        <f t="shared" si="1826"/>
        <v>56.91</v>
      </c>
      <c r="BL109" s="318">
        <f t="shared" si="1826"/>
        <v>56.91</v>
      </c>
      <c r="BM109" s="318">
        <f t="shared" si="1826"/>
        <v>56.91</v>
      </c>
      <c r="BN109" s="318">
        <f t="shared" si="1826"/>
        <v>56.91</v>
      </c>
      <c r="BO109" s="318">
        <f t="shared" si="1826"/>
        <v>56.91</v>
      </c>
      <c r="BP109" s="318">
        <f t="shared" si="1826"/>
        <v>56.91</v>
      </c>
      <c r="BQ109" s="2">
        <f t="shared" si="1567"/>
        <v>682.91999999999973</v>
      </c>
      <c r="BR109" s="318">
        <f t="shared" si="1069"/>
        <v>56.91</v>
      </c>
      <c r="BS109" s="318">
        <f t="shared" ref="BS109:CC109" si="1827">ROUND(BR60*$C109/12,2)</f>
        <v>56.91</v>
      </c>
      <c r="BT109" s="318">
        <f t="shared" si="1827"/>
        <v>56.91</v>
      </c>
      <c r="BU109" s="318">
        <f t="shared" si="1827"/>
        <v>56.91</v>
      </c>
      <c r="BV109" s="318">
        <f t="shared" si="1827"/>
        <v>56.91</v>
      </c>
      <c r="BW109" s="318">
        <f t="shared" si="1827"/>
        <v>56.91</v>
      </c>
      <c r="BX109" s="318">
        <f t="shared" si="1827"/>
        <v>56.91</v>
      </c>
      <c r="BY109" s="318">
        <f t="shared" si="1827"/>
        <v>56.91</v>
      </c>
      <c r="BZ109" s="318">
        <f t="shared" si="1827"/>
        <v>56.91</v>
      </c>
      <c r="CA109" s="318">
        <f t="shared" si="1827"/>
        <v>56.91</v>
      </c>
      <c r="CB109" s="318">
        <f t="shared" si="1827"/>
        <v>56.91</v>
      </c>
      <c r="CC109" s="318">
        <f t="shared" si="1827"/>
        <v>56.91</v>
      </c>
      <c r="CD109" s="2">
        <f t="shared" ref="CD109" si="1828">SUM(BR109:CC109)</f>
        <v>682.91999999999973</v>
      </c>
      <c r="CE109" s="318">
        <f t="shared" si="1072"/>
        <v>56.91</v>
      </c>
      <c r="CF109" s="318">
        <f t="shared" ref="CF109:CP109" si="1829">ROUND(CE60*$C109/12,2)</f>
        <v>56.91</v>
      </c>
      <c r="CG109" s="318">
        <f t="shared" si="1829"/>
        <v>56.91</v>
      </c>
      <c r="CH109" s="318">
        <f t="shared" si="1829"/>
        <v>56.91</v>
      </c>
      <c r="CI109" s="318">
        <f t="shared" si="1829"/>
        <v>56.91</v>
      </c>
      <c r="CJ109" s="318">
        <f t="shared" si="1829"/>
        <v>56.91</v>
      </c>
      <c r="CK109" s="318">
        <f t="shared" si="1829"/>
        <v>56.91</v>
      </c>
      <c r="CL109" s="318">
        <f t="shared" si="1829"/>
        <v>56.91</v>
      </c>
      <c r="CM109" s="318">
        <f t="shared" si="1829"/>
        <v>56.91</v>
      </c>
      <c r="CN109" s="318">
        <f t="shared" si="1829"/>
        <v>56.91</v>
      </c>
      <c r="CO109" s="318">
        <f t="shared" si="1829"/>
        <v>56.91</v>
      </c>
      <c r="CP109" s="318">
        <f t="shared" si="1829"/>
        <v>56.91</v>
      </c>
      <c r="CQ109" s="2">
        <f t="shared" ref="CQ109" si="1830">SUM(CE109:CP109)</f>
        <v>682.91999999999973</v>
      </c>
      <c r="CR109" s="318">
        <f t="shared" si="1075"/>
        <v>56.91</v>
      </c>
      <c r="CS109" s="318">
        <f t="shared" ref="CS109:DC109" si="1831">ROUND(CR60*$C109/12,2)</f>
        <v>56.91</v>
      </c>
      <c r="CT109" s="318">
        <f t="shared" si="1831"/>
        <v>56.91</v>
      </c>
      <c r="CU109" s="318">
        <f t="shared" si="1831"/>
        <v>56.91</v>
      </c>
      <c r="CV109" s="318">
        <f t="shared" si="1831"/>
        <v>56.91</v>
      </c>
      <c r="CW109" s="318">
        <f t="shared" si="1831"/>
        <v>56.91</v>
      </c>
      <c r="CX109" s="318">
        <f t="shared" si="1831"/>
        <v>56.91</v>
      </c>
      <c r="CY109" s="318">
        <f t="shared" si="1831"/>
        <v>56.91</v>
      </c>
      <c r="CZ109" s="318">
        <f t="shared" si="1831"/>
        <v>56.91</v>
      </c>
      <c r="DA109" s="318">
        <f t="shared" si="1831"/>
        <v>56.91</v>
      </c>
      <c r="DB109" s="318">
        <f t="shared" si="1831"/>
        <v>56.91</v>
      </c>
      <c r="DC109" s="318">
        <f t="shared" si="1831"/>
        <v>56.91</v>
      </c>
      <c r="DD109" s="2">
        <f t="shared" si="1573"/>
        <v>682.91999999999973</v>
      </c>
      <c r="DE109" s="318">
        <f t="shared" si="1078"/>
        <v>56.91</v>
      </c>
      <c r="DF109" s="318">
        <f t="shared" ref="DF109:DP109" si="1832">ROUND(DE60*$C109/12,2)</f>
        <v>56.91</v>
      </c>
      <c r="DG109" s="318">
        <f t="shared" si="1832"/>
        <v>56.91</v>
      </c>
      <c r="DH109" s="318">
        <f t="shared" si="1832"/>
        <v>56.91</v>
      </c>
      <c r="DI109" s="318">
        <f t="shared" si="1832"/>
        <v>56.91</v>
      </c>
      <c r="DJ109" s="318">
        <f t="shared" si="1832"/>
        <v>56.91</v>
      </c>
      <c r="DK109" s="318">
        <f t="shared" si="1832"/>
        <v>56.91</v>
      </c>
      <c r="DL109" s="318">
        <f t="shared" si="1832"/>
        <v>56.91</v>
      </c>
      <c r="DM109" s="318">
        <f t="shared" si="1832"/>
        <v>56.91</v>
      </c>
      <c r="DN109" s="318">
        <f t="shared" si="1832"/>
        <v>56.91</v>
      </c>
      <c r="DO109" s="318">
        <f t="shared" si="1832"/>
        <v>56.91</v>
      </c>
      <c r="DP109" s="318">
        <f t="shared" si="1832"/>
        <v>56.91</v>
      </c>
      <c r="DQ109" s="2">
        <f t="shared" si="1575"/>
        <v>682.91999999999973</v>
      </c>
      <c r="DR109" s="318">
        <f t="shared" si="1081"/>
        <v>56.91</v>
      </c>
      <c r="DS109" s="318">
        <f t="shared" ref="DS109:EC109" si="1833">ROUND(DR60*$C109/12,2)</f>
        <v>56.91</v>
      </c>
      <c r="DT109" s="318">
        <f t="shared" si="1833"/>
        <v>56.91</v>
      </c>
      <c r="DU109" s="318">
        <f t="shared" si="1833"/>
        <v>56.91</v>
      </c>
      <c r="DV109" s="318">
        <f t="shared" si="1833"/>
        <v>56.91</v>
      </c>
      <c r="DW109" s="318">
        <f t="shared" si="1833"/>
        <v>56.91</v>
      </c>
      <c r="DX109" s="318">
        <f t="shared" si="1833"/>
        <v>56.91</v>
      </c>
      <c r="DY109" s="318">
        <f t="shared" si="1833"/>
        <v>56.91</v>
      </c>
      <c r="DZ109" s="318">
        <f t="shared" si="1833"/>
        <v>56.91</v>
      </c>
      <c r="EA109" s="318">
        <f t="shared" si="1833"/>
        <v>56.91</v>
      </c>
      <c r="EB109" s="318">
        <f t="shared" si="1833"/>
        <v>56.91</v>
      </c>
      <c r="EC109" s="318">
        <f t="shared" si="1833"/>
        <v>56.91</v>
      </c>
      <c r="ED109" s="2">
        <f t="shared" ref="ED109" si="1834">SUM(DR109:EC109)</f>
        <v>682.91999999999973</v>
      </c>
      <c r="EE109" s="2">
        <f t="shared" ref="EE109" si="1835">ED109+DQ109+DD109+CQ109+CD109+BQ109+BD109+AQ109+AD109+Q109</f>
        <v>6829.1999999999989</v>
      </c>
    </row>
    <row r="110" spans="1:135" x14ac:dyDescent="0.2">
      <c r="A110" s="126" t="s">
        <v>594</v>
      </c>
      <c r="B110" s="310">
        <f t="shared" si="1054"/>
        <v>356</v>
      </c>
      <c r="C110" s="317">
        <v>2.9000000000000001E-2</v>
      </c>
      <c r="E110" s="318">
        <f t="shared" si="1426"/>
        <v>5.46</v>
      </c>
      <c r="F110" s="318">
        <f t="shared" ref="F110:P110" si="1836">ROUND(E61*$C110/12,2)</f>
        <v>5.46</v>
      </c>
      <c r="G110" s="318">
        <f t="shared" si="1836"/>
        <v>5.46</v>
      </c>
      <c r="H110" s="318">
        <f t="shared" si="1836"/>
        <v>5.46</v>
      </c>
      <c r="I110" s="318">
        <f t="shared" si="1836"/>
        <v>5.46</v>
      </c>
      <c r="J110" s="318">
        <f t="shared" si="1836"/>
        <v>5.46</v>
      </c>
      <c r="K110" s="318">
        <f t="shared" si="1836"/>
        <v>5.46</v>
      </c>
      <c r="L110" s="318">
        <f t="shared" si="1836"/>
        <v>5.46</v>
      </c>
      <c r="M110" s="318">
        <f t="shared" si="1836"/>
        <v>5.46</v>
      </c>
      <c r="N110" s="318">
        <f t="shared" si="1836"/>
        <v>5.46</v>
      </c>
      <c r="O110" s="318">
        <f t="shared" si="1836"/>
        <v>5.46</v>
      </c>
      <c r="P110" s="318">
        <f t="shared" si="1836"/>
        <v>5.46</v>
      </c>
      <c r="Q110" s="2">
        <f t="shared" si="1559"/>
        <v>65.52</v>
      </c>
      <c r="R110" s="318">
        <f t="shared" si="1057"/>
        <v>5.46</v>
      </c>
      <c r="S110" s="318">
        <f t="shared" ref="S110:AC110" si="1837">ROUND(R61*$C110/12,2)</f>
        <v>5.46</v>
      </c>
      <c r="T110" s="318">
        <f t="shared" si="1837"/>
        <v>5.46</v>
      </c>
      <c r="U110" s="318">
        <f t="shared" si="1837"/>
        <v>5.46</v>
      </c>
      <c r="V110" s="318">
        <f t="shared" si="1837"/>
        <v>5.46</v>
      </c>
      <c r="W110" s="318">
        <f t="shared" si="1837"/>
        <v>5.46</v>
      </c>
      <c r="X110" s="318">
        <f t="shared" si="1837"/>
        <v>5.46</v>
      </c>
      <c r="Y110" s="318">
        <f t="shared" si="1837"/>
        <v>5.46</v>
      </c>
      <c r="Z110" s="318">
        <f t="shared" si="1837"/>
        <v>5.46</v>
      </c>
      <c r="AA110" s="318">
        <f t="shared" si="1837"/>
        <v>5.46</v>
      </c>
      <c r="AB110" s="318">
        <f t="shared" si="1837"/>
        <v>5.46</v>
      </c>
      <c r="AC110" s="318">
        <f t="shared" si="1837"/>
        <v>5.46</v>
      </c>
      <c r="AD110" s="2">
        <f t="shared" ref="AD110:AD113" si="1838">SUM(R110:AC110)</f>
        <v>65.52</v>
      </c>
      <c r="AE110" s="318">
        <f t="shared" si="1060"/>
        <v>5.46</v>
      </c>
      <c r="AF110" s="318">
        <f t="shared" ref="AF110:AP110" si="1839">ROUND(AE61*$C110/12,2)</f>
        <v>5.46</v>
      </c>
      <c r="AG110" s="318">
        <f t="shared" si="1839"/>
        <v>5.46</v>
      </c>
      <c r="AH110" s="318">
        <f t="shared" si="1839"/>
        <v>5.46</v>
      </c>
      <c r="AI110" s="318">
        <f t="shared" si="1839"/>
        <v>5.46</v>
      </c>
      <c r="AJ110" s="318">
        <f t="shared" si="1839"/>
        <v>5.46</v>
      </c>
      <c r="AK110" s="318">
        <f t="shared" si="1839"/>
        <v>5.46</v>
      </c>
      <c r="AL110" s="318">
        <f t="shared" si="1839"/>
        <v>5.46</v>
      </c>
      <c r="AM110" s="318">
        <f t="shared" si="1839"/>
        <v>5.46</v>
      </c>
      <c r="AN110" s="318">
        <f t="shared" si="1839"/>
        <v>5.46</v>
      </c>
      <c r="AO110" s="318">
        <f t="shared" si="1839"/>
        <v>5.46</v>
      </c>
      <c r="AP110" s="318">
        <f t="shared" si="1839"/>
        <v>5.46</v>
      </c>
      <c r="AQ110" s="2">
        <f t="shared" ref="AQ110:AQ113" si="1840">SUM(AE110:AP110)</f>
        <v>65.52</v>
      </c>
      <c r="AR110" s="318">
        <f t="shared" si="1063"/>
        <v>5.46</v>
      </c>
      <c r="AS110" s="318">
        <f t="shared" ref="AS110:BC110" si="1841">ROUND(AR61*$C110/12,2)</f>
        <v>5.46</v>
      </c>
      <c r="AT110" s="318">
        <f t="shared" si="1841"/>
        <v>5.46</v>
      </c>
      <c r="AU110" s="318">
        <f t="shared" si="1841"/>
        <v>5.46</v>
      </c>
      <c r="AV110" s="318">
        <f t="shared" si="1841"/>
        <v>5.46</v>
      </c>
      <c r="AW110" s="318">
        <f t="shared" si="1841"/>
        <v>5.46</v>
      </c>
      <c r="AX110" s="318">
        <f t="shared" si="1841"/>
        <v>5.46</v>
      </c>
      <c r="AY110" s="318">
        <f t="shared" si="1841"/>
        <v>5.46</v>
      </c>
      <c r="AZ110" s="318">
        <f t="shared" si="1841"/>
        <v>5.46</v>
      </c>
      <c r="BA110" s="318">
        <f t="shared" si="1841"/>
        <v>5.46</v>
      </c>
      <c r="BB110" s="318">
        <f t="shared" si="1841"/>
        <v>5.46</v>
      </c>
      <c r="BC110" s="318">
        <f t="shared" si="1841"/>
        <v>5.46</v>
      </c>
      <c r="BD110" s="2">
        <f t="shared" si="1565"/>
        <v>65.52</v>
      </c>
      <c r="BE110" s="318">
        <f t="shared" si="1066"/>
        <v>5.46</v>
      </c>
      <c r="BF110" s="318">
        <f t="shared" ref="BF110:BP110" si="1842">ROUND(BE61*$C110/12,2)</f>
        <v>5.46</v>
      </c>
      <c r="BG110" s="318">
        <f t="shared" si="1842"/>
        <v>5.46</v>
      </c>
      <c r="BH110" s="318">
        <f t="shared" si="1842"/>
        <v>5.46</v>
      </c>
      <c r="BI110" s="318">
        <f t="shared" si="1842"/>
        <v>5.46</v>
      </c>
      <c r="BJ110" s="318">
        <f t="shared" si="1842"/>
        <v>5.46</v>
      </c>
      <c r="BK110" s="318">
        <f t="shared" si="1842"/>
        <v>5.46</v>
      </c>
      <c r="BL110" s="318">
        <f t="shared" si="1842"/>
        <v>5.46</v>
      </c>
      <c r="BM110" s="318">
        <f t="shared" si="1842"/>
        <v>5.46</v>
      </c>
      <c r="BN110" s="318">
        <f t="shared" si="1842"/>
        <v>5.46</v>
      </c>
      <c r="BO110" s="318">
        <f t="shared" si="1842"/>
        <v>5.46</v>
      </c>
      <c r="BP110" s="318">
        <f t="shared" si="1842"/>
        <v>5.46</v>
      </c>
      <c r="BQ110" s="2">
        <f t="shared" ref="BQ110:BQ113" si="1843">SUM(BE110:BP110)</f>
        <v>65.52</v>
      </c>
      <c r="BR110" s="318">
        <f t="shared" si="1069"/>
        <v>5.46</v>
      </c>
      <c r="BS110" s="318">
        <f t="shared" ref="BS110:CC110" si="1844">ROUND(BR61*$C110/12,2)</f>
        <v>5.46</v>
      </c>
      <c r="BT110" s="318">
        <f t="shared" si="1844"/>
        <v>5.46</v>
      </c>
      <c r="BU110" s="318">
        <f t="shared" si="1844"/>
        <v>5.46</v>
      </c>
      <c r="BV110" s="318">
        <f t="shared" si="1844"/>
        <v>5.46</v>
      </c>
      <c r="BW110" s="318">
        <f t="shared" si="1844"/>
        <v>5.46</v>
      </c>
      <c r="BX110" s="318">
        <f t="shared" si="1844"/>
        <v>5.46</v>
      </c>
      <c r="BY110" s="318">
        <f t="shared" si="1844"/>
        <v>5.46</v>
      </c>
      <c r="BZ110" s="318">
        <f t="shared" si="1844"/>
        <v>5.46</v>
      </c>
      <c r="CA110" s="318">
        <f t="shared" si="1844"/>
        <v>5.46</v>
      </c>
      <c r="CB110" s="318">
        <f t="shared" si="1844"/>
        <v>5.46</v>
      </c>
      <c r="CC110" s="318">
        <f t="shared" si="1844"/>
        <v>5.46</v>
      </c>
      <c r="CD110" s="2">
        <f t="shared" si="1569"/>
        <v>65.52</v>
      </c>
      <c r="CE110" s="318">
        <f t="shared" si="1072"/>
        <v>5.46</v>
      </c>
      <c r="CF110" s="318">
        <f t="shared" ref="CF110:CP110" si="1845">ROUND(CE61*$C110/12,2)</f>
        <v>5.46</v>
      </c>
      <c r="CG110" s="318">
        <f t="shared" si="1845"/>
        <v>5.46</v>
      </c>
      <c r="CH110" s="318">
        <f t="shared" si="1845"/>
        <v>5.46</v>
      </c>
      <c r="CI110" s="318">
        <f t="shared" si="1845"/>
        <v>5.46</v>
      </c>
      <c r="CJ110" s="318">
        <f t="shared" si="1845"/>
        <v>5.46</v>
      </c>
      <c r="CK110" s="318">
        <f t="shared" si="1845"/>
        <v>5.46</v>
      </c>
      <c r="CL110" s="318">
        <f t="shared" si="1845"/>
        <v>5.46</v>
      </c>
      <c r="CM110" s="318">
        <f t="shared" si="1845"/>
        <v>5.46</v>
      </c>
      <c r="CN110" s="318">
        <f t="shared" si="1845"/>
        <v>5.46</v>
      </c>
      <c r="CO110" s="318">
        <f t="shared" si="1845"/>
        <v>5.46</v>
      </c>
      <c r="CP110" s="318">
        <f t="shared" si="1845"/>
        <v>5.46</v>
      </c>
      <c r="CQ110" s="2">
        <f t="shared" si="1571"/>
        <v>65.52</v>
      </c>
      <c r="CR110" s="318">
        <f t="shared" si="1075"/>
        <v>5.46</v>
      </c>
      <c r="CS110" s="318">
        <f t="shared" ref="CS110:DC110" si="1846">ROUND(CR61*$C110/12,2)</f>
        <v>5.46</v>
      </c>
      <c r="CT110" s="318">
        <f t="shared" si="1846"/>
        <v>5.46</v>
      </c>
      <c r="CU110" s="318">
        <f t="shared" si="1846"/>
        <v>5.46</v>
      </c>
      <c r="CV110" s="318">
        <f t="shared" si="1846"/>
        <v>5.46</v>
      </c>
      <c r="CW110" s="318">
        <f t="shared" si="1846"/>
        <v>5.46</v>
      </c>
      <c r="CX110" s="318">
        <f t="shared" si="1846"/>
        <v>5.46</v>
      </c>
      <c r="CY110" s="318">
        <f t="shared" si="1846"/>
        <v>5.46</v>
      </c>
      <c r="CZ110" s="318">
        <f t="shared" si="1846"/>
        <v>5.46</v>
      </c>
      <c r="DA110" s="318">
        <f t="shared" si="1846"/>
        <v>5.46</v>
      </c>
      <c r="DB110" s="318">
        <f t="shared" si="1846"/>
        <v>5.46</v>
      </c>
      <c r="DC110" s="318">
        <f t="shared" si="1846"/>
        <v>5.46</v>
      </c>
      <c r="DD110" s="2">
        <f t="shared" ref="DD110:DD113" si="1847">SUM(CR110:DC110)</f>
        <v>65.52</v>
      </c>
      <c r="DE110" s="318">
        <f t="shared" si="1078"/>
        <v>5.46</v>
      </c>
      <c r="DF110" s="318">
        <f t="shared" ref="DF110:DP110" si="1848">ROUND(DE61*$C110/12,2)</f>
        <v>5.46</v>
      </c>
      <c r="DG110" s="318">
        <f t="shared" si="1848"/>
        <v>5.46</v>
      </c>
      <c r="DH110" s="318">
        <f t="shared" si="1848"/>
        <v>5.46</v>
      </c>
      <c r="DI110" s="318">
        <f t="shared" si="1848"/>
        <v>5.46</v>
      </c>
      <c r="DJ110" s="318">
        <f t="shared" si="1848"/>
        <v>5.46</v>
      </c>
      <c r="DK110" s="318">
        <f t="shared" si="1848"/>
        <v>5.46</v>
      </c>
      <c r="DL110" s="318">
        <f t="shared" si="1848"/>
        <v>5.46</v>
      </c>
      <c r="DM110" s="318">
        <f t="shared" si="1848"/>
        <v>5.46</v>
      </c>
      <c r="DN110" s="318">
        <f t="shared" si="1848"/>
        <v>5.46</v>
      </c>
      <c r="DO110" s="318">
        <f t="shared" si="1848"/>
        <v>5.46</v>
      </c>
      <c r="DP110" s="318">
        <f t="shared" si="1848"/>
        <v>5.46</v>
      </c>
      <c r="DQ110" s="2">
        <f t="shared" ref="DQ110:DQ113" si="1849">SUM(DE110:DP110)</f>
        <v>65.52</v>
      </c>
      <c r="DR110" s="318">
        <f t="shared" si="1081"/>
        <v>5.46</v>
      </c>
      <c r="DS110" s="318">
        <f t="shared" ref="DS110:EC110" si="1850">ROUND(DR61*$C110/12,2)</f>
        <v>5.46</v>
      </c>
      <c r="DT110" s="318">
        <f t="shared" si="1850"/>
        <v>5.46</v>
      </c>
      <c r="DU110" s="318">
        <f t="shared" si="1850"/>
        <v>5.46</v>
      </c>
      <c r="DV110" s="318">
        <f t="shared" si="1850"/>
        <v>5.46</v>
      </c>
      <c r="DW110" s="318">
        <f t="shared" si="1850"/>
        <v>5.46</v>
      </c>
      <c r="DX110" s="318">
        <f t="shared" si="1850"/>
        <v>5.46</v>
      </c>
      <c r="DY110" s="318">
        <f t="shared" si="1850"/>
        <v>5.46</v>
      </c>
      <c r="DZ110" s="318">
        <f t="shared" si="1850"/>
        <v>5.46</v>
      </c>
      <c r="EA110" s="318">
        <f t="shared" si="1850"/>
        <v>5.46</v>
      </c>
      <c r="EB110" s="318">
        <f t="shared" si="1850"/>
        <v>5.46</v>
      </c>
      <c r="EC110" s="318">
        <f t="shared" si="1850"/>
        <v>5.46</v>
      </c>
      <c r="ED110" s="2">
        <f t="shared" si="1577"/>
        <v>65.52</v>
      </c>
      <c r="EE110" s="2">
        <f t="shared" si="1084"/>
        <v>655.19999999999993</v>
      </c>
    </row>
    <row r="111" spans="1:135" x14ac:dyDescent="0.2">
      <c r="A111" s="126" t="s">
        <v>594</v>
      </c>
      <c r="B111" s="310">
        <f t="shared" si="1054"/>
        <v>364</v>
      </c>
      <c r="C111" s="317">
        <v>3.6999999999999998E-2</v>
      </c>
      <c r="E111" s="318">
        <f t="shared" si="1426"/>
        <v>8535.39</v>
      </c>
      <c r="F111" s="318">
        <f t="shared" ref="F111:P111" si="1851">ROUND(E62*$C111/12,2)</f>
        <v>11749.51</v>
      </c>
      <c r="G111" s="318">
        <f t="shared" si="1851"/>
        <v>14963.63</v>
      </c>
      <c r="H111" s="318">
        <f t="shared" si="1851"/>
        <v>18177.75</v>
      </c>
      <c r="I111" s="318">
        <f t="shared" si="1851"/>
        <v>21391.88</v>
      </c>
      <c r="J111" s="318">
        <f t="shared" si="1851"/>
        <v>24606</v>
      </c>
      <c r="K111" s="318">
        <f t="shared" si="1851"/>
        <v>27820.12</v>
      </c>
      <c r="L111" s="318">
        <f t="shared" si="1851"/>
        <v>31034.25</v>
      </c>
      <c r="M111" s="318">
        <f t="shared" si="1851"/>
        <v>34248.370000000003</v>
      </c>
      <c r="N111" s="318">
        <f t="shared" si="1851"/>
        <v>37462.49</v>
      </c>
      <c r="O111" s="318">
        <f t="shared" si="1851"/>
        <v>40676.620000000003</v>
      </c>
      <c r="P111" s="318">
        <f t="shared" si="1851"/>
        <v>43890.74</v>
      </c>
      <c r="Q111" s="2">
        <f t="shared" si="1559"/>
        <v>314556.75</v>
      </c>
      <c r="R111" s="318">
        <f t="shared" si="1057"/>
        <v>47104.86</v>
      </c>
      <c r="S111" s="318">
        <f t="shared" ref="S111:AC111" si="1852">ROUND(R62*$C111/12,2)</f>
        <v>50416.05</v>
      </c>
      <c r="T111" s="318">
        <f t="shared" si="1852"/>
        <v>53727.24</v>
      </c>
      <c r="U111" s="318">
        <f t="shared" si="1852"/>
        <v>57038.43</v>
      </c>
      <c r="V111" s="318">
        <f t="shared" si="1852"/>
        <v>60349.62</v>
      </c>
      <c r="W111" s="318">
        <f t="shared" si="1852"/>
        <v>63660.81</v>
      </c>
      <c r="X111" s="318">
        <f t="shared" si="1852"/>
        <v>66972</v>
      </c>
      <c r="Y111" s="318">
        <f t="shared" si="1852"/>
        <v>70283.19</v>
      </c>
      <c r="Z111" s="318">
        <f t="shared" si="1852"/>
        <v>73594.38</v>
      </c>
      <c r="AA111" s="318">
        <f t="shared" si="1852"/>
        <v>76905.570000000007</v>
      </c>
      <c r="AB111" s="318">
        <f t="shared" si="1852"/>
        <v>80216.759999999995</v>
      </c>
      <c r="AC111" s="318">
        <f t="shared" si="1852"/>
        <v>83527.95</v>
      </c>
      <c r="AD111" s="2">
        <f t="shared" si="1838"/>
        <v>783796.8600000001</v>
      </c>
      <c r="AE111" s="318">
        <f t="shared" si="1060"/>
        <v>86839.14</v>
      </c>
      <c r="AF111" s="318">
        <f t="shared" ref="AF111:AP111" si="1853">ROUND(AE62*$C111/12,2)</f>
        <v>90250.32</v>
      </c>
      <c r="AG111" s="318">
        <f t="shared" si="1853"/>
        <v>93661.51</v>
      </c>
      <c r="AH111" s="318">
        <f t="shared" si="1853"/>
        <v>97072.7</v>
      </c>
      <c r="AI111" s="318">
        <f t="shared" si="1853"/>
        <v>100483.89</v>
      </c>
      <c r="AJ111" s="318">
        <f t="shared" si="1853"/>
        <v>103895.07</v>
      </c>
      <c r="AK111" s="318">
        <f t="shared" si="1853"/>
        <v>107306.26</v>
      </c>
      <c r="AL111" s="318">
        <f t="shared" si="1853"/>
        <v>110717.45</v>
      </c>
      <c r="AM111" s="318">
        <f t="shared" si="1853"/>
        <v>114128.64</v>
      </c>
      <c r="AN111" s="318">
        <f t="shared" si="1853"/>
        <v>117539.82</v>
      </c>
      <c r="AO111" s="318">
        <f t="shared" si="1853"/>
        <v>120951.01</v>
      </c>
      <c r="AP111" s="318">
        <f t="shared" si="1853"/>
        <v>124362.2</v>
      </c>
      <c r="AQ111" s="2">
        <f t="shared" si="1840"/>
        <v>1267208.01</v>
      </c>
      <c r="AR111" s="318">
        <f t="shared" si="1063"/>
        <v>127773.39</v>
      </c>
      <c r="AS111" s="318">
        <f t="shared" ref="AS111:BC111" si="1854">ROUND(AR62*$C111/12,2)</f>
        <v>131287.59</v>
      </c>
      <c r="AT111" s="318">
        <f t="shared" si="1854"/>
        <v>134801.79999999999</v>
      </c>
      <c r="AU111" s="318">
        <f t="shared" si="1854"/>
        <v>138316</v>
      </c>
      <c r="AV111" s="318">
        <f t="shared" si="1854"/>
        <v>141830.21</v>
      </c>
      <c r="AW111" s="318">
        <f t="shared" si="1854"/>
        <v>145344.41</v>
      </c>
      <c r="AX111" s="318">
        <f t="shared" si="1854"/>
        <v>148858.62</v>
      </c>
      <c r="AY111" s="318">
        <f t="shared" si="1854"/>
        <v>152372.82</v>
      </c>
      <c r="AZ111" s="318">
        <f t="shared" si="1854"/>
        <v>155887.03</v>
      </c>
      <c r="BA111" s="318">
        <f t="shared" si="1854"/>
        <v>159401.24</v>
      </c>
      <c r="BB111" s="318">
        <f t="shared" si="1854"/>
        <v>162915.44</v>
      </c>
      <c r="BC111" s="318">
        <f t="shared" si="1854"/>
        <v>166429.65</v>
      </c>
      <c r="BD111" s="2">
        <f t="shared" si="1565"/>
        <v>1765218.2</v>
      </c>
      <c r="BE111" s="318">
        <f t="shared" si="1066"/>
        <v>169943.85</v>
      </c>
      <c r="BF111" s="318">
        <f t="shared" ref="BF111:BP111" si="1855">ROUND(BE62*$C111/12,2)</f>
        <v>172268.14</v>
      </c>
      <c r="BG111" s="318">
        <f t="shared" si="1855"/>
        <v>174592.44</v>
      </c>
      <c r="BH111" s="318">
        <f t="shared" si="1855"/>
        <v>176916.73</v>
      </c>
      <c r="BI111" s="318">
        <f t="shared" si="1855"/>
        <v>179241.03</v>
      </c>
      <c r="BJ111" s="318">
        <f t="shared" si="1855"/>
        <v>181565.32</v>
      </c>
      <c r="BK111" s="318">
        <f t="shared" si="1855"/>
        <v>183889.61</v>
      </c>
      <c r="BL111" s="318">
        <f t="shared" si="1855"/>
        <v>186213.91</v>
      </c>
      <c r="BM111" s="318">
        <f t="shared" si="1855"/>
        <v>188538.2</v>
      </c>
      <c r="BN111" s="318">
        <f t="shared" si="1855"/>
        <v>190862.49</v>
      </c>
      <c r="BO111" s="318">
        <f t="shared" si="1855"/>
        <v>193186.79</v>
      </c>
      <c r="BP111" s="318">
        <f t="shared" si="1855"/>
        <v>195511.08</v>
      </c>
      <c r="BQ111" s="2">
        <f t="shared" si="1843"/>
        <v>2192729.59</v>
      </c>
      <c r="BR111" s="318">
        <f t="shared" si="1069"/>
        <v>197835.38</v>
      </c>
      <c r="BS111" s="318">
        <f t="shared" ref="BS111:CC111" si="1856">ROUND(BR62*$C111/12,2)</f>
        <v>200206.15</v>
      </c>
      <c r="BT111" s="318">
        <f t="shared" si="1856"/>
        <v>202576.93</v>
      </c>
      <c r="BU111" s="318">
        <f t="shared" si="1856"/>
        <v>204947.71</v>
      </c>
      <c r="BV111" s="318">
        <f t="shared" si="1856"/>
        <v>207318.49</v>
      </c>
      <c r="BW111" s="318">
        <f t="shared" si="1856"/>
        <v>209689.27</v>
      </c>
      <c r="BX111" s="318">
        <f t="shared" si="1856"/>
        <v>212060.05</v>
      </c>
      <c r="BY111" s="318">
        <f t="shared" si="1856"/>
        <v>214430.83</v>
      </c>
      <c r="BZ111" s="318">
        <f t="shared" si="1856"/>
        <v>216801.61</v>
      </c>
      <c r="CA111" s="318">
        <f t="shared" si="1856"/>
        <v>219172.39</v>
      </c>
      <c r="CB111" s="318">
        <f t="shared" si="1856"/>
        <v>221543.17</v>
      </c>
      <c r="CC111" s="318">
        <f t="shared" si="1856"/>
        <v>223913.95</v>
      </c>
      <c r="CD111" s="2">
        <f t="shared" si="1569"/>
        <v>2530495.9300000002</v>
      </c>
      <c r="CE111" s="318">
        <f t="shared" si="1072"/>
        <v>226284.73</v>
      </c>
      <c r="CF111" s="318">
        <f t="shared" ref="CF111:CP111" si="1857">ROUND(CE62*$C111/12,2)</f>
        <v>228702.92</v>
      </c>
      <c r="CG111" s="318">
        <f t="shared" si="1857"/>
        <v>231121.12</v>
      </c>
      <c r="CH111" s="318">
        <f t="shared" si="1857"/>
        <v>233539.31</v>
      </c>
      <c r="CI111" s="318">
        <f t="shared" si="1857"/>
        <v>235957.51</v>
      </c>
      <c r="CJ111" s="318">
        <f t="shared" si="1857"/>
        <v>238375.71</v>
      </c>
      <c r="CK111" s="318">
        <f t="shared" si="1857"/>
        <v>240793.9</v>
      </c>
      <c r="CL111" s="318">
        <f t="shared" si="1857"/>
        <v>243212.1</v>
      </c>
      <c r="CM111" s="318">
        <f t="shared" si="1857"/>
        <v>245630.29</v>
      </c>
      <c r="CN111" s="318">
        <f t="shared" si="1857"/>
        <v>248048.49</v>
      </c>
      <c r="CO111" s="318">
        <f t="shared" si="1857"/>
        <v>250466.68</v>
      </c>
      <c r="CP111" s="318">
        <f t="shared" si="1857"/>
        <v>252884.88</v>
      </c>
      <c r="CQ111" s="2">
        <f t="shared" si="1571"/>
        <v>2875017.64</v>
      </c>
      <c r="CR111" s="318">
        <f t="shared" si="1075"/>
        <v>255303.07</v>
      </c>
      <c r="CS111" s="318">
        <f t="shared" ref="CS111:DC111" si="1858">ROUND(CR62*$C111/12,2)</f>
        <v>257769.63</v>
      </c>
      <c r="CT111" s="318">
        <f t="shared" si="1858"/>
        <v>260236.19</v>
      </c>
      <c r="CU111" s="318">
        <f t="shared" si="1858"/>
        <v>262702.75</v>
      </c>
      <c r="CV111" s="318">
        <f t="shared" si="1858"/>
        <v>265169.31</v>
      </c>
      <c r="CW111" s="318">
        <f t="shared" si="1858"/>
        <v>267635.87</v>
      </c>
      <c r="CX111" s="318">
        <f t="shared" si="1858"/>
        <v>270102.43</v>
      </c>
      <c r="CY111" s="318">
        <f t="shared" si="1858"/>
        <v>272568.98</v>
      </c>
      <c r="CZ111" s="318">
        <f t="shared" si="1858"/>
        <v>275035.53999999998</v>
      </c>
      <c r="DA111" s="318">
        <f t="shared" si="1858"/>
        <v>277502.09999999998</v>
      </c>
      <c r="DB111" s="318">
        <f t="shared" si="1858"/>
        <v>279968.65999999997</v>
      </c>
      <c r="DC111" s="318">
        <f t="shared" si="1858"/>
        <v>282435.21999999997</v>
      </c>
      <c r="DD111" s="2">
        <f t="shared" si="1847"/>
        <v>3226429.75</v>
      </c>
      <c r="DE111" s="318">
        <f t="shared" si="1078"/>
        <v>284901.78000000003</v>
      </c>
      <c r="DF111" s="318">
        <f t="shared" ref="DF111:DP111" si="1859">ROUND(DE62*$C111/12,2)</f>
        <v>287785.58</v>
      </c>
      <c r="DG111" s="318">
        <f t="shared" si="1859"/>
        <v>290669.38</v>
      </c>
      <c r="DH111" s="318">
        <f t="shared" si="1859"/>
        <v>293553.18</v>
      </c>
      <c r="DI111" s="318">
        <f t="shared" si="1859"/>
        <v>296436.98</v>
      </c>
      <c r="DJ111" s="318">
        <f t="shared" si="1859"/>
        <v>299320.78000000003</v>
      </c>
      <c r="DK111" s="318">
        <f t="shared" si="1859"/>
        <v>302204.58</v>
      </c>
      <c r="DL111" s="318">
        <f t="shared" si="1859"/>
        <v>305088.38</v>
      </c>
      <c r="DM111" s="318">
        <f t="shared" si="1859"/>
        <v>307972.18</v>
      </c>
      <c r="DN111" s="318">
        <f t="shared" si="1859"/>
        <v>310855.96999999997</v>
      </c>
      <c r="DO111" s="318">
        <f t="shared" si="1859"/>
        <v>313739.77</v>
      </c>
      <c r="DP111" s="318">
        <f t="shared" si="1859"/>
        <v>316623.57</v>
      </c>
      <c r="DQ111" s="2">
        <f t="shared" si="1849"/>
        <v>3609152.13</v>
      </c>
      <c r="DR111" s="318">
        <f t="shared" si="1081"/>
        <v>319507.37</v>
      </c>
      <c r="DS111" s="318">
        <f t="shared" ref="DS111:EC111" si="1860">ROUND(DR62*$C111/12,2)</f>
        <v>322436.5</v>
      </c>
      <c r="DT111" s="318">
        <f t="shared" si="1860"/>
        <v>325365.63</v>
      </c>
      <c r="DU111" s="318">
        <f t="shared" si="1860"/>
        <v>328294.76</v>
      </c>
      <c r="DV111" s="318">
        <f t="shared" si="1860"/>
        <v>331223.88</v>
      </c>
      <c r="DW111" s="318">
        <f t="shared" si="1860"/>
        <v>334153.01</v>
      </c>
      <c r="DX111" s="318">
        <f t="shared" si="1860"/>
        <v>337082.14</v>
      </c>
      <c r="DY111" s="318">
        <f t="shared" si="1860"/>
        <v>340011.27</v>
      </c>
      <c r="DZ111" s="318">
        <f t="shared" si="1860"/>
        <v>342940.39</v>
      </c>
      <c r="EA111" s="318">
        <f t="shared" si="1860"/>
        <v>345869.52</v>
      </c>
      <c r="EB111" s="318">
        <f t="shared" si="1860"/>
        <v>348798.65</v>
      </c>
      <c r="EC111" s="318">
        <f t="shared" si="1860"/>
        <v>351727.78</v>
      </c>
      <c r="ED111" s="2">
        <f t="shared" si="1577"/>
        <v>4027410.9000000004</v>
      </c>
      <c r="EE111" s="2">
        <f t="shared" si="1084"/>
        <v>22592015.760000002</v>
      </c>
    </row>
    <row r="112" spans="1:135" x14ac:dyDescent="0.2">
      <c r="A112" s="126" t="s">
        <v>594</v>
      </c>
      <c r="B112" s="310">
        <f t="shared" si="1054"/>
        <v>365</v>
      </c>
      <c r="C112" s="317">
        <v>2.1999999999999999E-2</v>
      </c>
      <c r="E112" s="318">
        <f t="shared" si="1426"/>
        <v>-275.29000000000002</v>
      </c>
      <c r="F112" s="318">
        <f t="shared" ref="F112:P112" si="1861">ROUND(E63*$C112/12,2)</f>
        <v>-275.29000000000002</v>
      </c>
      <c r="G112" s="318">
        <f t="shared" si="1861"/>
        <v>-275.29000000000002</v>
      </c>
      <c r="H112" s="318">
        <f t="shared" si="1861"/>
        <v>-275.29000000000002</v>
      </c>
      <c r="I112" s="318">
        <f t="shared" si="1861"/>
        <v>-275.29000000000002</v>
      </c>
      <c r="J112" s="318">
        <f t="shared" si="1861"/>
        <v>-275.29000000000002</v>
      </c>
      <c r="K112" s="318">
        <f t="shared" si="1861"/>
        <v>-275.29000000000002</v>
      </c>
      <c r="L112" s="318">
        <f t="shared" si="1861"/>
        <v>-275.29000000000002</v>
      </c>
      <c r="M112" s="318">
        <f t="shared" si="1861"/>
        <v>-275.29000000000002</v>
      </c>
      <c r="N112" s="318">
        <f t="shared" si="1861"/>
        <v>-275.29000000000002</v>
      </c>
      <c r="O112" s="318">
        <f t="shared" si="1861"/>
        <v>-275.29000000000002</v>
      </c>
      <c r="P112" s="318">
        <f t="shared" si="1861"/>
        <v>-275.29000000000002</v>
      </c>
      <c r="Q112" s="2">
        <f t="shared" ref="Q112:Q113" si="1862">SUM(E112:P112)</f>
        <v>-3303.48</v>
      </c>
      <c r="R112" s="318">
        <f t="shared" si="1057"/>
        <v>-275.29000000000002</v>
      </c>
      <c r="S112" s="318">
        <f t="shared" ref="S112:AC112" si="1863">ROUND(R63*$C112/12,2)</f>
        <v>-275.29000000000002</v>
      </c>
      <c r="T112" s="318">
        <f t="shared" si="1863"/>
        <v>-275.29000000000002</v>
      </c>
      <c r="U112" s="318">
        <f t="shared" si="1863"/>
        <v>-275.29000000000002</v>
      </c>
      <c r="V112" s="318">
        <f t="shared" si="1863"/>
        <v>-275.29000000000002</v>
      </c>
      <c r="W112" s="318">
        <f t="shared" si="1863"/>
        <v>-275.29000000000002</v>
      </c>
      <c r="X112" s="318">
        <f t="shared" si="1863"/>
        <v>-275.29000000000002</v>
      </c>
      <c r="Y112" s="318">
        <f t="shared" si="1863"/>
        <v>-275.29000000000002</v>
      </c>
      <c r="Z112" s="318">
        <f t="shared" si="1863"/>
        <v>-275.29000000000002</v>
      </c>
      <c r="AA112" s="318">
        <f t="shared" si="1863"/>
        <v>-275.29000000000002</v>
      </c>
      <c r="AB112" s="318">
        <f t="shared" si="1863"/>
        <v>-275.29000000000002</v>
      </c>
      <c r="AC112" s="318">
        <f t="shared" si="1863"/>
        <v>-275.29000000000002</v>
      </c>
      <c r="AD112" s="2">
        <f t="shared" si="1838"/>
        <v>-3303.48</v>
      </c>
      <c r="AE112" s="318">
        <f t="shared" si="1060"/>
        <v>-275.29000000000002</v>
      </c>
      <c r="AF112" s="318">
        <f t="shared" ref="AF112:AP112" si="1864">ROUND(AE63*$C112/12,2)</f>
        <v>-275.29000000000002</v>
      </c>
      <c r="AG112" s="318">
        <f t="shared" si="1864"/>
        <v>-275.29000000000002</v>
      </c>
      <c r="AH112" s="318">
        <f t="shared" si="1864"/>
        <v>-275.29000000000002</v>
      </c>
      <c r="AI112" s="318">
        <f t="shared" si="1864"/>
        <v>-275.29000000000002</v>
      </c>
      <c r="AJ112" s="318">
        <f t="shared" si="1864"/>
        <v>-275.29000000000002</v>
      </c>
      <c r="AK112" s="318">
        <f t="shared" si="1864"/>
        <v>-275.29000000000002</v>
      </c>
      <c r="AL112" s="318">
        <f t="shared" si="1864"/>
        <v>-275.29000000000002</v>
      </c>
      <c r="AM112" s="318">
        <f t="shared" si="1864"/>
        <v>-275.29000000000002</v>
      </c>
      <c r="AN112" s="318">
        <f t="shared" si="1864"/>
        <v>-275.29000000000002</v>
      </c>
      <c r="AO112" s="318">
        <f t="shared" si="1864"/>
        <v>-275.29000000000002</v>
      </c>
      <c r="AP112" s="318">
        <f t="shared" si="1864"/>
        <v>-275.29000000000002</v>
      </c>
      <c r="AQ112" s="2">
        <f t="shared" si="1840"/>
        <v>-3303.48</v>
      </c>
      <c r="AR112" s="318">
        <f t="shared" si="1063"/>
        <v>-275.29000000000002</v>
      </c>
      <c r="AS112" s="318">
        <f t="shared" ref="AS112:BC112" si="1865">ROUND(AR63*$C112/12,2)</f>
        <v>-275.29000000000002</v>
      </c>
      <c r="AT112" s="318">
        <f t="shared" si="1865"/>
        <v>-275.29000000000002</v>
      </c>
      <c r="AU112" s="318">
        <f t="shared" si="1865"/>
        <v>-275.29000000000002</v>
      </c>
      <c r="AV112" s="318">
        <f t="shared" si="1865"/>
        <v>-275.29000000000002</v>
      </c>
      <c r="AW112" s="318">
        <f t="shared" si="1865"/>
        <v>-275.29000000000002</v>
      </c>
      <c r="AX112" s="318">
        <f t="shared" si="1865"/>
        <v>-275.29000000000002</v>
      </c>
      <c r="AY112" s="318">
        <f t="shared" si="1865"/>
        <v>-275.29000000000002</v>
      </c>
      <c r="AZ112" s="318">
        <f t="shared" si="1865"/>
        <v>-275.29000000000002</v>
      </c>
      <c r="BA112" s="318">
        <f t="shared" si="1865"/>
        <v>-275.29000000000002</v>
      </c>
      <c r="BB112" s="318">
        <f t="shared" si="1865"/>
        <v>-275.29000000000002</v>
      </c>
      <c r="BC112" s="318">
        <f t="shared" si="1865"/>
        <v>-275.29000000000002</v>
      </c>
      <c r="BD112" s="2">
        <f t="shared" ref="BD112:BD113" si="1866">SUM(AR112:BC112)</f>
        <v>-3303.48</v>
      </c>
      <c r="BE112" s="318">
        <f t="shared" si="1066"/>
        <v>-275.29000000000002</v>
      </c>
      <c r="BF112" s="318">
        <f t="shared" ref="BF112:BP112" si="1867">ROUND(BE63*$C112/12,2)</f>
        <v>-275.29000000000002</v>
      </c>
      <c r="BG112" s="318">
        <f t="shared" si="1867"/>
        <v>-275.29000000000002</v>
      </c>
      <c r="BH112" s="318">
        <f t="shared" si="1867"/>
        <v>-275.29000000000002</v>
      </c>
      <c r="BI112" s="318">
        <f t="shared" si="1867"/>
        <v>-275.29000000000002</v>
      </c>
      <c r="BJ112" s="318">
        <f t="shared" si="1867"/>
        <v>-275.29000000000002</v>
      </c>
      <c r="BK112" s="318">
        <f t="shared" si="1867"/>
        <v>-275.29000000000002</v>
      </c>
      <c r="BL112" s="318">
        <f t="shared" si="1867"/>
        <v>-275.29000000000002</v>
      </c>
      <c r="BM112" s="318">
        <f t="shared" si="1867"/>
        <v>-275.29000000000002</v>
      </c>
      <c r="BN112" s="318">
        <f t="shared" si="1867"/>
        <v>-275.29000000000002</v>
      </c>
      <c r="BO112" s="318">
        <f t="shared" si="1867"/>
        <v>-275.29000000000002</v>
      </c>
      <c r="BP112" s="318">
        <f t="shared" si="1867"/>
        <v>-275.29000000000002</v>
      </c>
      <c r="BQ112" s="2">
        <f t="shared" si="1843"/>
        <v>-3303.48</v>
      </c>
      <c r="BR112" s="318">
        <f t="shared" si="1069"/>
        <v>-275.29000000000002</v>
      </c>
      <c r="BS112" s="318">
        <f t="shared" ref="BS112:CC112" si="1868">ROUND(BR63*$C112/12,2)</f>
        <v>-275.29000000000002</v>
      </c>
      <c r="BT112" s="318">
        <f t="shared" si="1868"/>
        <v>-275.29000000000002</v>
      </c>
      <c r="BU112" s="318">
        <f t="shared" si="1868"/>
        <v>-275.29000000000002</v>
      </c>
      <c r="BV112" s="318">
        <f t="shared" si="1868"/>
        <v>-275.29000000000002</v>
      </c>
      <c r="BW112" s="318">
        <f t="shared" si="1868"/>
        <v>-275.29000000000002</v>
      </c>
      <c r="BX112" s="318">
        <f t="shared" si="1868"/>
        <v>-275.29000000000002</v>
      </c>
      <c r="BY112" s="318">
        <f t="shared" si="1868"/>
        <v>-275.29000000000002</v>
      </c>
      <c r="BZ112" s="318">
        <f t="shared" si="1868"/>
        <v>-275.29000000000002</v>
      </c>
      <c r="CA112" s="318">
        <f t="shared" si="1868"/>
        <v>-275.29000000000002</v>
      </c>
      <c r="CB112" s="318">
        <f t="shared" si="1868"/>
        <v>-275.29000000000002</v>
      </c>
      <c r="CC112" s="318">
        <f t="shared" si="1868"/>
        <v>-275.29000000000002</v>
      </c>
      <c r="CD112" s="2">
        <f t="shared" ref="CD112:CD113" si="1869">SUM(BR112:CC112)</f>
        <v>-3303.48</v>
      </c>
      <c r="CE112" s="318">
        <f t="shared" si="1072"/>
        <v>-275.29000000000002</v>
      </c>
      <c r="CF112" s="318">
        <f t="shared" ref="CF112:CP112" si="1870">ROUND(CE63*$C112/12,2)</f>
        <v>-275.29000000000002</v>
      </c>
      <c r="CG112" s="318">
        <f t="shared" si="1870"/>
        <v>-275.29000000000002</v>
      </c>
      <c r="CH112" s="318">
        <f t="shared" si="1870"/>
        <v>-275.29000000000002</v>
      </c>
      <c r="CI112" s="318">
        <f t="shared" si="1870"/>
        <v>-275.29000000000002</v>
      </c>
      <c r="CJ112" s="318">
        <f t="shared" si="1870"/>
        <v>-275.29000000000002</v>
      </c>
      <c r="CK112" s="318">
        <f t="shared" si="1870"/>
        <v>-275.29000000000002</v>
      </c>
      <c r="CL112" s="318">
        <f t="shared" si="1870"/>
        <v>-275.29000000000002</v>
      </c>
      <c r="CM112" s="318">
        <f t="shared" si="1870"/>
        <v>-275.29000000000002</v>
      </c>
      <c r="CN112" s="318">
        <f t="shared" si="1870"/>
        <v>-275.29000000000002</v>
      </c>
      <c r="CO112" s="318">
        <f t="shared" si="1870"/>
        <v>-275.29000000000002</v>
      </c>
      <c r="CP112" s="318">
        <f t="shared" si="1870"/>
        <v>-275.29000000000002</v>
      </c>
      <c r="CQ112" s="2">
        <f t="shared" ref="CQ112:CQ113" si="1871">SUM(CE112:CP112)</f>
        <v>-3303.48</v>
      </c>
      <c r="CR112" s="318">
        <f t="shared" si="1075"/>
        <v>-275.29000000000002</v>
      </c>
      <c r="CS112" s="318">
        <f t="shared" ref="CS112:DC112" si="1872">ROUND(CR63*$C112/12,2)</f>
        <v>-275.29000000000002</v>
      </c>
      <c r="CT112" s="318">
        <f t="shared" si="1872"/>
        <v>-275.29000000000002</v>
      </c>
      <c r="CU112" s="318">
        <f t="shared" si="1872"/>
        <v>-275.29000000000002</v>
      </c>
      <c r="CV112" s="318">
        <f t="shared" si="1872"/>
        <v>-275.29000000000002</v>
      </c>
      <c r="CW112" s="318">
        <f t="shared" si="1872"/>
        <v>-275.29000000000002</v>
      </c>
      <c r="CX112" s="318">
        <f t="shared" si="1872"/>
        <v>-275.29000000000002</v>
      </c>
      <c r="CY112" s="318">
        <f t="shared" si="1872"/>
        <v>-275.29000000000002</v>
      </c>
      <c r="CZ112" s="318">
        <f t="shared" si="1872"/>
        <v>-275.29000000000002</v>
      </c>
      <c r="DA112" s="318">
        <f t="shared" si="1872"/>
        <v>-275.29000000000002</v>
      </c>
      <c r="DB112" s="318">
        <f t="shared" si="1872"/>
        <v>-275.29000000000002</v>
      </c>
      <c r="DC112" s="318">
        <f t="shared" si="1872"/>
        <v>-275.29000000000002</v>
      </c>
      <c r="DD112" s="2">
        <f t="shared" si="1847"/>
        <v>-3303.48</v>
      </c>
      <c r="DE112" s="318">
        <f t="shared" si="1078"/>
        <v>-275.29000000000002</v>
      </c>
      <c r="DF112" s="318">
        <f t="shared" ref="DF112:DP112" si="1873">ROUND(DE63*$C112/12,2)</f>
        <v>-275.29000000000002</v>
      </c>
      <c r="DG112" s="318">
        <f t="shared" si="1873"/>
        <v>-275.29000000000002</v>
      </c>
      <c r="DH112" s="318">
        <f t="shared" si="1873"/>
        <v>-275.29000000000002</v>
      </c>
      <c r="DI112" s="318">
        <f t="shared" si="1873"/>
        <v>-275.29000000000002</v>
      </c>
      <c r="DJ112" s="318">
        <f t="shared" si="1873"/>
        <v>-275.29000000000002</v>
      </c>
      <c r="DK112" s="318">
        <f t="shared" si="1873"/>
        <v>-275.29000000000002</v>
      </c>
      <c r="DL112" s="318">
        <f t="shared" si="1873"/>
        <v>-275.29000000000002</v>
      </c>
      <c r="DM112" s="318">
        <f t="shared" si="1873"/>
        <v>-275.29000000000002</v>
      </c>
      <c r="DN112" s="318">
        <f t="shared" si="1873"/>
        <v>-275.29000000000002</v>
      </c>
      <c r="DO112" s="318">
        <f t="shared" si="1873"/>
        <v>-275.29000000000002</v>
      </c>
      <c r="DP112" s="318">
        <f t="shared" si="1873"/>
        <v>-275.29000000000002</v>
      </c>
      <c r="DQ112" s="2">
        <f t="shared" si="1849"/>
        <v>-3303.48</v>
      </c>
      <c r="DR112" s="318">
        <f t="shared" si="1081"/>
        <v>-275.29000000000002</v>
      </c>
      <c r="DS112" s="318">
        <f t="shared" ref="DS112:EC112" si="1874">ROUND(DR63*$C112/12,2)</f>
        <v>-275.29000000000002</v>
      </c>
      <c r="DT112" s="318">
        <f t="shared" si="1874"/>
        <v>-275.29000000000002</v>
      </c>
      <c r="DU112" s="318">
        <f t="shared" si="1874"/>
        <v>-275.29000000000002</v>
      </c>
      <c r="DV112" s="318">
        <f t="shared" si="1874"/>
        <v>-275.29000000000002</v>
      </c>
      <c r="DW112" s="318">
        <f t="shared" si="1874"/>
        <v>-275.29000000000002</v>
      </c>
      <c r="DX112" s="318">
        <f t="shared" si="1874"/>
        <v>-275.29000000000002</v>
      </c>
      <c r="DY112" s="318">
        <f t="shared" si="1874"/>
        <v>-275.29000000000002</v>
      </c>
      <c r="DZ112" s="318">
        <f t="shared" si="1874"/>
        <v>-275.29000000000002</v>
      </c>
      <c r="EA112" s="318">
        <f t="shared" si="1874"/>
        <v>-275.29000000000002</v>
      </c>
      <c r="EB112" s="318">
        <f t="shared" si="1874"/>
        <v>-275.29000000000002</v>
      </c>
      <c r="EC112" s="318">
        <f t="shared" si="1874"/>
        <v>-275.29000000000002</v>
      </c>
      <c r="ED112" s="2">
        <f t="shared" ref="ED112:ED113" si="1875">SUM(DR112:EC112)</f>
        <v>-3303.48</v>
      </c>
      <c r="EE112" s="2">
        <f t="shared" ref="EE112:EE113" si="1876">ED112+DQ112+DD112+CQ112+CD112+BQ112+BD112+AQ112+AD112+Q112</f>
        <v>-33034.800000000003</v>
      </c>
    </row>
    <row r="113" spans="1:135" x14ac:dyDescent="0.2">
      <c r="A113" s="126" t="s">
        <v>594</v>
      </c>
      <c r="B113" s="310">
        <f t="shared" si="1054"/>
        <v>366</v>
      </c>
      <c r="C113" s="317">
        <v>1.7000000000000001E-2</v>
      </c>
      <c r="E113" s="318">
        <f t="shared" si="1426"/>
        <v>256.39999999999998</v>
      </c>
      <c r="F113" s="318">
        <f t="shared" ref="F113:P113" si="1877">ROUND(E64*$C113/12,2)</f>
        <v>256.39999999999998</v>
      </c>
      <c r="G113" s="318">
        <f t="shared" si="1877"/>
        <v>256.39999999999998</v>
      </c>
      <c r="H113" s="318">
        <f t="shared" si="1877"/>
        <v>256.39999999999998</v>
      </c>
      <c r="I113" s="318">
        <f t="shared" si="1877"/>
        <v>256.39999999999998</v>
      </c>
      <c r="J113" s="318">
        <f t="shared" si="1877"/>
        <v>256.39999999999998</v>
      </c>
      <c r="K113" s="318">
        <f t="shared" si="1877"/>
        <v>256.39999999999998</v>
      </c>
      <c r="L113" s="318">
        <f t="shared" si="1877"/>
        <v>256.39999999999998</v>
      </c>
      <c r="M113" s="318">
        <f t="shared" si="1877"/>
        <v>256.39999999999998</v>
      </c>
      <c r="N113" s="318">
        <f t="shared" si="1877"/>
        <v>256.39999999999998</v>
      </c>
      <c r="O113" s="318">
        <f t="shared" si="1877"/>
        <v>256.39999999999998</v>
      </c>
      <c r="P113" s="318">
        <f t="shared" si="1877"/>
        <v>256.39999999999998</v>
      </c>
      <c r="Q113" s="2">
        <f t="shared" si="1862"/>
        <v>3076.8000000000006</v>
      </c>
      <c r="R113" s="318">
        <f t="shared" si="1057"/>
        <v>256.39999999999998</v>
      </c>
      <c r="S113" s="318">
        <f t="shared" ref="S113:AC113" si="1878">ROUND(R64*$C113/12,2)</f>
        <v>256.39999999999998</v>
      </c>
      <c r="T113" s="318">
        <f t="shared" si="1878"/>
        <v>256.39999999999998</v>
      </c>
      <c r="U113" s="318">
        <f t="shared" si="1878"/>
        <v>256.39999999999998</v>
      </c>
      <c r="V113" s="318">
        <f t="shared" si="1878"/>
        <v>256.39999999999998</v>
      </c>
      <c r="W113" s="318">
        <f t="shared" si="1878"/>
        <v>256.39999999999998</v>
      </c>
      <c r="X113" s="318">
        <f t="shared" si="1878"/>
        <v>256.39999999999998</v>
      </c>
      <c r="Y113" s="318">
        <f t="shared" si="1878"/>
        <v>256.39999999999998</v>
      </c>
      <c r="Z113" s="318">
        <f t="shared" si="1878"/>
        <v>256.39999999999998</v>
      </c>
      <c r="AA113" s="318">
        <f t="shared" si="1878"/>
        <v>256.39999999999998</v>
      </c>
      <c r="AB113" s="318">
        <f t="shared" si="1878"/>
        <v>256.39999999999998</v>
      </c>
      <c r="AC113" s="318">
        <f t="shared" si="1878"/>
        <v>256.39999999999998</v>
      </c>
      <c r="AD113" s="2">
        <f t="shared" si="1838"/>
        <v>3076.8000000000006</v>
      </c>
      <c r="AE113" s="318">
        <f t="shared" si="1060"/>
        <v>256.39999999999998</v>
      </c>
      <c r="AF113" s="318">
        <f t="shared" ref="AF113:AP113" si="1879">ROUND(AE64*$C113/12,2)</f>
        <v>256.39999999999998</v>
      </c>
      <c r="AG113" s="318">
        <f t="shared" si="1879"/>
        <v>256.39999999999998</v>
      </c>
      <c r="AH113" s="318">
        <f t="shared" si="1879"/>
        <v>256.39999999999998</v>
      </c>
      <c r="AI113" s="318">
        <f t="shared" si="1879"/>
        <v>256.39999999999998</v>
      </c>
      <c r="AJ113" s="318">
        <f t="shared" si="1879"/>
        <v>256.39999999999998</v>
      </c>
      <c r="AK113" s="318">
        <f t="shared" si="1879"/>
        <v>256.39999999999998</v>
      </c>
      <c r="AL113" s="318">
        <f t="shared" si="1879"/>
        <v>256.39999999999998</v>
      </c>
      <c r="AM113" s="318">
        <f t="shared" si="1879"/>
        <v>256.39999999999998</v>
      </c>
      <c r="AN113" s="318">
        <f t="shared" si="1879"/>
        <v>256.39999999999998</v>
      </c>
      <c r="AO113" s="318">
        <f t="shared" si="1879"/>
        <v>256.39999999999998</v>
      </c>
      <c r="AP113" s="318">
        <f t="shared" si="1879"/>
        <v>256.39999999999998</v>
      </c>
      <c r="AQ113" s="2">
        <f t="shared" si="1840"/>
        <v>3076.8000000000006</v>
      </c>
      <c r="AR113" s="318">
        <f t="shared" si="1063"/>
        <v>256.39999999999998</v>
      </c>
      <c r="AS113" s="318">
        <f t="shared" ref="AS113:BC113" si="1880">ROUND(AR64*$C113/12,2)</f>
        <v>256.39999999999998</v>
      </c>
      <c r="AT113" s="318">
        <f t="shared" si="1880"/>
        <v>256.39999999999998</v>
      </c>
      <c r="AU113" s="318">
        <f t="shared" si="1880"/>
        <v>256.39999999999998</v>
      </c>
      <c r="AV113" s="318">
        <f t="shared" si="1880"/>
        <v>256.39999999999998</v>
      </c>
      <c r="AW113" s="318">
        <f t="shared" si="1880"/>
        <v>256.39999999999998</v>
      </c>
      <c r="AX113" s="318">
        <f t="shared" si="1880"/>
        <v>256.39999999999998</v>
      </c>
      <c r="AY113" s="318">
        <f t="shared" si="1880"/>
        <v>256.39999999999998</v>
      </c>
      <c r="AZ113" s="318">
        <f t="shared" si="1880"/>
        <v>256.39999999999998</v>
      </c>
      <c r="BA113" s="318">
        <f t="shared" si="1880"/>
        <v>256.39999999999998</v>
      </c>
      <c r="BB113" s="318">
        <f t="shared" si="1880"/>
        <v>256.39999999999998</v>
      </c>
      <c r="BC113" s="318">
        <f t="shared" si="1880"/>
        <v>256.39999999999998</v>
      </c>
      <c r="BD113" s="2">
        <f t="shared" si="1866"/>
        <v>3076.8000000000006</v>
      </c>
      <c r="BE113" s="318">
        <f t="shared" si="1066"/>
        <v>256.39999999999998</v>
      </c>
      <c r="BF113" s="318">
        <f t="shared" ref="BF113:BP113" si="1881">ROUND(BE64*$C113/12,2)</f>
        <v>256.39999999999998</v>
      </c>
      <c r="BG113" s="318">
        <f t="shared" si="1881"/>
        <v>256.39999999999998</v>
      </c>
      <c r="BH113" s="318">
        <f t="shared" si="1881"/>
        <v>256.39999999999998</v>
      </c>
      <c r="BI113" s="318">
        <f t="shared" si="1881"/>
        <v>256.39999999999998</v>
      </c>
      <c r="BJ113" s="318">
        <f t="shared" si="1881"/>
        <v>256.39999999999998</v>
      </c>
      <c r="BK113" s="318">
        <f t="shared" si="1881"/>
        <v>256.39999999999998</v>
      </c>
      <c r="BL113" s="318">
        <f t="shared" si="1881"/>
        <v>256.39999999999998</v>
      </c>
      <c r="BM113" s="318">
        <f t="shared" si="1881"/>
        <v>256.39999999999998</v>
      </c>
      <c r="BN113" s="318">
        <f t="shared" si="1881"/>
        <v>256.39999999999998</v>
      </c>
      <c r="BO113" s="318">
        <f t="shared" si="1881"/>
        <v>256.39999999999998</v>
      </c>
      <c r="BP113" s="318">
        <f t="shared" si="1881"/>
        <v>256.39999999999998</v>
      </c>
      <c r="BQ113" s="2">
        <f t="shared" si="1843"/>
        <v>3076.8000000000006</v>
      </c>
      <c r="BR113" s="318">
        <f t="shared" si="1069"/>
        <v>256.39999999999998</v>
      </c>
      <c r="BS113" s="318">
        <f t="shared" ref="BS113:CC113" si="1882">ROUND(BR64*$C113/12,2)</f>
        <v>256.39999999999998</v>
      </c>
      <c r="BT113" s="318">
        <f t="shared" si="1882"/>
        <v>256.39999999999998</v>
      </c>
      <c r="BU113" s="318">
        <f t="shared" si="1882"/>
        <v>256.39999999999998</v>
      </c>
      <c r="BV113" s="318">
        <f t="shared" si="1882"/>
        <v>256.39999999999998</v>
      </c>
      <c r="BW113" s="318">
        <f t="shared" si="1882"/>
        <v>256.39999999999998</v>
      </c>
      <c r="BX113" s="318">
        <f t="shared" si="1882"/>
        <v>256.39999999999998</v>
      </c>
      <c r="BY113" s="318">
        <f t="shared" si="1882"/>
        <v>256.39999999999998</v>
      </c>
      <c r="BZ113" s="318">
        <f t="shared" si="1882"/>
        <v>256.39999999999998</v>
      </c>
      <c r="CA113" s="318">
        <f t="shared" si="1882"/>
        <v>256.39999999999998</v>
      </c>
      <c r="CB113" s="318">
        <f t="shared" si="1882"/>
        <v>256.39999999999998</v>
      </c>
      <c r="CC113" s="318">
        <f t="shared" si="1882"/>
        <v>256.39999999999998</v>
      </c>
      <c r="CD113" s="2">
        <f t="shared" si="1869"/>
        <v>3076.8000000000006</v>
      </c>
      <c r="CE113" s="318">
        <f t="shared" si="1072"/>
        <v>256.39999999999998</v>
      </c>
      <c r="CF113" s="318">
        <f t="shared" ref="CF113:CP113" si="1883">ROUND(CE64*$C113/12,2)</f>
        <v>256.39999999999998</v>
      </c>
      <c r="CG113" s="318">
        <f t="shared" si="1883"/>
        <v>256.39999999999998</v>
      </c>
      <c r="CH113" s="318">
        <f t="shared" si="1883"/>
        <v>256.39999999999998</v>
      </c>
      <c r="CI113" s="318">
        <f t="shared" si="1883"/>
        <v>256.39999999999998</v>
      </c>
      <c r="CJ113" s="318">
        <f t="shared" si="1883"/>
        <v>256.39999999999998</v>
      </c>
      <c r="CK113" s="318">
        <f t="shared" si="1883"/>
        <v>256.39999999999998</v>
      </c>
      <c r="CL113" s="318">
        <f t="shared" si="1883"/>
        <v>256.39999999999998</v>
      </c>
      <c r="CM113" s="318">
        <f t="shared" si="1883"/>
        <v>256.39999999999998</v>
      </c>
      <c r="CN113" s="318">
        <f t="shared" si="1883"/>
        <v>256.39999999999998</v>
      </c>
      <c r="CO113" s="318">
        <f t="shared" si="1883"/>
        <v>256.39999999999998</v>
      </c>
      <c r="CP113" s="318">
        <f t="shared" si="1883"/>
        <v>256.39999999999998</v>
      </c>
      <c r="CQ113" s="2">
        <f t="shared" si="1871"/>
        <v>3076.8000000000006</v>
      </c>
      <c r="CR113" s="318">
        <f t="shared" si="1075"/>
        <v>256.39999999999998</v>
      </c>
      <c r="CS113" s="318">
        <f t="shared" ref="CS113:DC113" si="1884">ROUND(CR64*$C113/12,2)</f>
        <v>256.39999999999998</v>
      </c>
      <c r="CT113" s="318">
        <f t="shared" si="1884"/>
        <v>256.39999999999998</v>
      </c>
      <c r="CU113" s="318">
        <f t="shared" si="1884"/>
        <v>256.39999999999998</v>
      </c>
      <c r="CV113" s="318">
        <f t="shared" si="1884"/>
        <v>256.39999999999998</v>
      </c>
      <c r="CW113" s="318">
        <f t="shared" si="1884"/>
        <v>256.39999999999998</v>
      </c>
      <c r="CX113" s="318">
        <f t="shared" si="1884"/>
        <v>256.39999999999998</v>
      </c>
      <c r="CY113" s="318">
        <f t="shared" si="1884"/>
        <v>256.39999999999998</v>
      </c>
      <c r="CZ113" s="318">
        <f t="shared" si="1884"/>
        <v>256.39999999999998</v>
      </c>
      <c r="DA113" s="318">
        <f t="shared" si="1884"/>
        <v>256.39999999999998</v>
      </c>
      <c r="DB113" s="318">
        <f t="shared" si="1884"/>
        <v>256.39999999999998</v>
      </c>
      <c r="DC113" s="318">
        <f t="shared" si="1884"/>
        <v>256.39999999999998</v>
      </c>
      <c r="DD113" s="2">
        <f t="shared" si="1847"/>
        <v>3076.8000000000006</v>
      </c>
      <c r="DE113" s="318">
        <f t="shared" si="1078"/>
        <v>256.39999999999998</v>
      </c>
      <c r="DF113" s="318">
        <f t="shared" ref="DF113:DP113" si="1885">ROUND(DE64*$C113/12,2)</f>
        <v>256.39999999999998</v>
      </c>
      <c r="DG113" s="318">
        <f t="shared" si="1885"/>
        <v>256.39999999999998</v>
      </c>
      <c r="DH113" s="318">
        <f t="shared" si="1885"/>
        <v>256.39999999999998</v>
      </c>
      <c r="DI113" s="318">
        <f t="shared" si="1885"/>
        <v>256.39999999999998</v>
      </c>
      <c r="DJ113" s="318">
        <f t="shared" si="1885"/>
        <v>256.39999999999998</v>
      </c>
      <c r="DK113" s="318">
        <f t="shared" si="1885"/>
        <v>256.39999999999998</v>
      </c>
      <c r="DL113" s="318">
        <f t="shared" si="1885"/>
        <v>256.39999999999998</v>
      </c>
      <c r="DM113" s="318">
        <f t="shared" si="1885"/>
        <v>256.39999999999998</v>
      </c>
      <c r="DN113" s="318">
        <f t="shared" si="1885"/>
        <v>256.39999999999998</v>
      </c>
      <c r="DO113" s="318">
        <f t="shared" si="1885"/>
        <v>256.39999999999998</v>
      </c>
      <c r="DP113" s="318">
        <f t="shared" si="1885"/>
        <v>256.39999999999998</v>
      </c>
      <c r="DQ113" s="2">
        <f t="shared" si="1849"/>
        <v>3076.8000000000006</v>
      </c>
      <c r="DR113" s="318">
        <f t="shared" si="1081"/>
        <v>256.39999999999998</v>
      </c>
      <c r="DS113" s="318">
        <f t="shared" ref="DS113:EC113" si="1886">ROUND(DR64*$C113/12,2)</f>
        <v>256.39999999999998</v>
      </c>
      <c r="DT113" s="318">
        <f t="shared" si="1886"/>
        <v>256.39999999999998</v>
      </c>
      <c r="DU113" s="318">
        <f t="shared" si="1886"/>
        <v>256.39999999999998</v>
      </c>
      <c r="DV113" s="318">
        <f t="shared" si="1886"/>
        <v>256.39999999999998</v>
      </c>
      <c r="DW113" s="318">
        <f t="shared" si="1886"/>
        <v>256.39999999999998</v>
      </c>
      <c r="DX113" s="318">
        <f t="shared" si="1886"/>
        <v>256.39999999999998</v>
      </c>
      <c r="DY113" s="318">
        <f t="shared" si="1886"/>
        <v>256.39999999999998</v>
      </c>
      <c r="DZ113" s="318">
        <f t="shared" si="1886"/>
        <v>256.39999999999998</v>
      </c>
      <c r="EA113" s="318">
        <f t="shared" si="1886"/>
        <v>256.39999999999998</v>
      </c>
      <c r="EB113" s="318">
        <f t="shared" si="1886"/>
        <v>256.39999999999998</v>
      </c>
      <c r="EC113" s="318">
        <f t="shared" si="1886"/>
        <v>256.39999999999998</v>
      </c>
      <c r="ED113" s="2">
        <f t="shared" si="1875"/>
        <v>3076.8000000000006</v>
      </c>
      <c r="EE113" s="2">
        <f t="shared" si="1876"/>
        <v>30768</v>
      </c>
    </row>
    <row r="114" spans="1:135" x14ac:dyDescent="0.2">
      <c r="A114" s="126" t="s">
        <v>594</v>
      </c>
      <c r="B114" s="310">
        <f t="shared" si="1054"/>
        <v>367</v>
      </c>
      <c r="C114" s="317">
        <v>2.3E-2</v>
      </c>
      <c r="E114" s="318">
        <f t="shared" si="1426"/>
        <v>1185.03</v>
      </c>
      <c r="F114" s="318">
        <f t="shared" ref="F114:P114" si="1887">ROUND(E65*$C114/12,2)</f>
        <v>1185.03</v>
      </c>
      <c r="G114" s="318">
        <f t="shared" si="1887"/>
        <v>1185.03</v>
      </c>
      <c r="H114" s="318">
        <f t="shared" si="1887"/>
        <v>1185.03</v>
      </c>
      <c r="I114" s="318">
        <f t="shared" si="1887"/>
        <v>1185.03</v>
      </c>
      <c r="J114" s="318">
        <f t="shared" si="1887"/>
        <v>1185.03</v>
      </c>
      <c r="K114" s="318">
        <f t="shared" si="1887"/>
        <v>1185.03</v>
      </c>
      <c r="L114" s="318">
        <f t="shared" si="1887"/>
        <v>1185.03</v>
      </c>
      <c r="M114" s="318">
        <f t="shared" si="1887"/>
        <v>1185.03</v>
      </c>
      <c r="N114" s="318">
        <f t="shared" si="1887"/>
        <v>1185.03</v>
      </c>
      <c r="O114" s="318">
        <f t="shared" si="1887"/>
        <v>1185.03</v>
      </c>
      <c r="P114" s="318">
        <f t="shared" si="1887"/>
        <v>1185.03</v>
      </c>
      <c r="Q114" s="2">
        <f t="shared" ref="Q114:Q115" si="1888">SUM(E114:P114)</f>
        <v>14220.360000000002</v>
      </c>
      <c r="R114" s="318">
        <f t="shared" si="1057"/>
        <v>1185.03</v>
      </c>
      <c r="S114" s="318">
        <f t="shared" ref="S114:AC114" si="1889">ROUND(R65*$C114/12,2)</f>
        <v>1185.03</v>
      </c>
      <c r="T114" s="318">
        <f t="shared" si="1889"/>
        <v>1185.03</v>
      </c>
      <c r="U114" s="318">
        <f t="shared" si="1889"/>
        <v>1185.03</v>
      </c>
      <c r="V114" s="318">
        <f t="shared" si="1889"/>
        <v>1185.03</v>
      </c>
      <c r="W114" s="318">
        <f t="shared" si="1889"/>
        <v>1185.03</v>
      </c>
      <c r="X114" s="318">
        <f t="shared" si="1889"/>
        <v>1185.03</v>
      </c>
      <c r="Y114" s="318">
        <f t="shared" si="1889"/>
        <v>1185.03</v>
      </c>
      <c r="Z114" s="318">
        <f t="shared" si="1889"/>
        <v>1185.03</v>
      </c>
      <c r="AA114" s="318">
        <f t="shared" si="1889"/>
        <v>1185.03</v>
      </c>
      <c r="AB114" s="318">
        <f t="shared" si="1889"/>
        <v>1185.03</v>
      </c>
      <c r="AC114" s="318">
        <f t="shared" si="1889"/>
        <v>1185.03</v>
      </c>
      <c r="AD114" s="2">
        <f t="shared" si="1561"/>
        <v>14220.360000000002</v>
      </c>
      <c r="AE114" s="318">
        <f t="shared" si="1060"/>
        <v>1185.03</v>
      </c>
      <c r="AF114" s="318">
        <f t="shared" ref="AF114:AP114" si="1890">ROUND(AE65*$C114/12,2)</f>
        <v>1185.03</v>
      </c>
      <c r="AG114" s="318">
        <f t="shared" si="1890"/>
        <v>1185.03</v>
      </c>
      <c r="AH114" s="318">
        <f t="shared" si="1890"/>
        <v>1185.03</v>
      </c>
      <c r="AI114" s="318">
        <f t="shared" si="1890"/>
        <v>1185.03</v>
      </c>
      <c r="AJ114" s="318">
        <f t="shared" si="1890"/>
        <v>1185.03</v>
      </c>
      <c r="AK114" s="318">
        <f t="shared" si="1890"/>
        <v>1185.03</v>
      </c>
      <c r="AL114" s="318">
        <f t="shared" si="1890"/>
        <v>1185.03</v>
      </c>
      <c r="AM114" s="318">
        <f t="shared" si="1890"/>
        <v>1185.03</v>
      </c>
      <c r="AN114" s="318">
        <f t="shared" si="1890"/>
        <v>1185.03</v>
      </c>
      <c r="AO114" s="318">
        <f t="shared" si="1890"/>
        <v>1185.03</v>
      </c>
      <c r="AP114" s="318">
        <f t="shared" si="1890"/>
        <v>1185.03</v>
      </c>
      <c r="AQ114" s="2">
        <f t="shared" si="1563"/>
        <v>14220.360000000002</v>
      </c>
      <c r="AR114" s="318">
        <f t="shared" si="1063"/>
        <v>1185.03</v>
      </c>
      <c r="AS114" s="318">
        <f t="shared" ref="AS114:BC114" si="1891">ROUND(AR65*$C114/12,2)</f>
        <v>1185.03</v>
      </c>
      <c r="AT114" s="318">
        <f t="shared" si="1891"/>
        <v>1185.03</v>
      </c>
      <c r="AU114" s="318">
        <f t="shared" si="1891"/>
        <v>1185.03</v>
      </c>
      <c r="AV114" s="318">
        <f t="shared" si="1891"/>
        <v>1185.03</v>
      </c>
      <c r="AW114" s="318">
        <f t="shared" si="1891"/>
        <v>1185.03</v>
      </c>
      <c r="AX114" s="318">
        <f t="shared" si="1891"/>
        <v>1185.03</v>
      </c>
      <c r="AY114" s="318">
        <f t="shared" si="1891"/>
        <v>1185.03</v>
      </c>
      <c r="AZ114" s="318">
        <f t="shared" si="1891"/>
        <v>1185.03</v>
      </c>
      <c r="BA114" s="318">
        <f t="shared" si="1891"/>
        <v>1185.03</v>
      </c>
      <c r="BB114" s="318">
        <f t="shared" si="1891"/>
        <v>1185.03</v>
      </c>
      <c r="BC114" s="318">
        <f t="shared" si="1891"/>
        <v>1185.03</v>
      </c>
      <c r="BD114" s="2">
        <f t="shared" ref="BD114:BD115" si="1892">SUM(AR114:BC114)</f>
        <v>14220.360000000002</v>
      </c>
      <c r="BE114" s="318">
        <f t="shared" si="1066"/>
        <v>1185.03</v>
      </c>
      <c r="BF114" s="318">
        <f t="shared" ref="BF114:BP114" si="1893">ROUND(BE65*$C114/12,2)</f>
        <v>1185.03</v>
      </c>
      <c r="BG114" s="318">
        <f t="shared" si="1893"/>
        <v>1185.03</v>
      </c>
      <c r="BH114" s="318">
        <f t="shared" si="1893"/>
        <v>1185.03</v>
      </c>
      <c r="BI114" s="318">
        <f t="shared" si="1893"/>
        <v>1185.03</v>
      </c>
      <c r="BJ114" s="318">
        <f t="shared" si="1893"/>
        <v>1185.03</v>
      </c>
      <c r="BK114" s="318">
        <f t="shared" si="1893"/>
        <v>1185.03</v>
      </c>
      <c r="BL114" s="318">
        <f t="shared" si="1893"/>
        <v>1185.03</v>
      </c>
      <c r="BM114" s="318">
        <f t="shared" si="1893"/>
        <v>1185.03</v>
      </c>
      <c r="BN114" s="318">
        <f t="shared" si="1893"/>
        <v>1185.03</v>
      </c>
      <c r="BO114" s="318">
        <f t="shared" si="1893"/>
        <v>1185.03</v>
      </c>
      <c r="BP114" s="318">
        <f t="shared" si="1893"/>
        <v>1185.03</v>
      </c>
      <c r="BQ114" s="2">
        <f t="shared" si="1567"/>
        <v>14220.360000000002</v>
      </c>
      <c r="BR114" s="318">
        <f t="shared" si="1069"/>
        <v>1185.03</v>
      </c>
      <c r="BS114" s="318">
        <f t="shared" ref="BS114:CC114" si="1894">ROUND(BR65*$C114/12,2)</f>
        <v>1185.03</v>
      </c>
      <c r="BT114" s="318">
        <f t="shared" si="1894"/>
        <v>1185.03</v>
      </c>
      <c r="BU114" s="318">
        <f t="shared" si="1894"/>
        <v>1185.03</v>
      </c>
      <c r="BV114" s="318">
        <f t="shared" si="1894"/>
        <v>1185.03</v>
      </c>
      <c r="BW114" s="318">
        <f t="shared" si="1894"/>
        <v>1185.03</v>
      </c>
      <c r="BX114" s="318">
        <f t="shared" si="1894"/>
        <v>1185.03</v>
      </c>
      <c r="BY114" s="318">
        <f t="shared" si="1894"/>
        <v>1185.03</v>
      </c>
      <c r="BZ114" s="318">
        <f t="shared" si="1894"/>
        <v>1185.03</v>
      </c>
      <c r="CA114" s="318">
        <f t="shared" si="1894"/>
        <v>1185.03</v>
      </c>
      <c r="CB114" s="318">
        <f t="shared" si="1894"/>
        <v>1185.03</v>
      </c>
      <c r="CC114" s="318">
        <f t="shared" si="1894"/>
        <v>1185.03</v>
      </c>
      <c r="CD114" s="2">
        <f t="shared" ref="CD114:CD115" si="1895">SUM(BR114:CC114)</f>
        <v>14220.360000000002</v>
      </c>
      <c r="CE114" s="318">
        <f t="shared" si="1072"/>
        <v>1185.03</v>
      </c>
      <c r="CF114" s="318">
        <f t="shared" ref="CF114:CP114" si="1896">ROUND(CE65*$C114/12,2)</f>
        <v>1185.03</v>
      </c>
      <c r="CG114" s="318">
        <f t="shared" si="1896"/>
        <v>1185.03</v>
      </c>
      <c r="CH114" s="318">
        <f t="shared" si="1896"/>
        <v>1185.03</v>
      </c>
      <c r="CI114" s="318">
        <f t="shared" si="1896"/>
        <v>1185.03</v>
      </c>
      <c r="CJ114" s="318">
        <f t="shared" si="1896"/>
        <v>1185.03</v>
      </c>
      <c r="CK114" s="318">
        <f t="shared" si="1896"/>
        <v>1185.03</v>
      </c>
      <c r="CL114" s="318">
        <f t="shared" si="1896"/>
        <v>1185.03</v>
      </c>
      <c r="CM114" s="318">
        <f t="shared" si="1896"/>
        <v>1185.03</v>
      </c>
      <c r="CN114" s="318">
        <f t="shared" si="1896"/>
        <v>1185.03</v>
      </c>
      <c r="CO114" s="318">
        <f t="shared" si="1896"/>
        <v>1185.03</v>
      </c>
      <c r="CP114" s="318">
        <f t="shared" si="1896"/>
        <v>1185.03</v>
      </c>
      <c r="CQ114" s="2">
        <f t="shared" ref="CQ114:CQ115" si="1897">SUM(CE114:CP114)</f>
        <v>14220.360000000002</v>
      </c>
      <c r="CR114" s="318">
        <f t="shared" si="1075"/>
        <v>1185.03</v>
      </c>
      <c r="CS114" s="318">
        <f t="shared" ref="CS114:DC114" si="1898">ROUND(CR65*$C114/12,2)</f>
        <v>1185.03</v>
      </c>
      <c r="CT114" s="318">
        <f t="shared" si="1898"/>
        <v>1185.03</v>
      </c>
      <c r="CU114" s="318">
        <f t="shared" si="1898"/>
        <v>1185.03</v>
      </c>
      <c r="CV114" s="318">
        <f t="shared" si="1898"/>
        <v>1185.03</v>
      </c>
      <c r="CW114" s="318">
        <f t="shared" si="1898"/>
        <v>1185.03</v>
      </c>
      <c r="CX114" s="318">
        <f t="shared" si="1898"/>
        <v>1185.03</v>
      </c>
      <c r="CY114" s="318">
        <f t="shared" si="1898"/>
        <v>1185.03</v>
      </c>
      <c r="CZ114" s="318">
        <f t="shared" si="1898"/>
        <v>1185.03</v>
      </c>
      <c r="DA114" s="318">
        <f t="shared" si="1898"/>
        <v>1185.03</v>
      </c>
      <c r="DB114" s="318">
        <f t="shared" si="1898"/>
        <v>1185.03</v>
      </c>
      <c r="DC114" s="318">
        <f t="shared" si="1898"/>
        <v>1185.03</v>
      </c>
      <c r="DD114" s="2">
        <f t="shared" si="1573"/>
        <v>14220.360000000002</v>
      </c>
      <c r="DE114" s="318">
        <f t="shared" si="1078"/>
        <v>1185.03</v>
      </c>
      <c r="DF114" s="318">
        <f t="shared" ref="DF114:DP114" si="1899">ROUND(DE65*$C114/12,2)</f>
        <v>1185.03</v>
      </c>
      <c r="DG114" s="318">
        <f t="shared" si="1899"/>
        <v>1185.03</v>
      </c>
      <c r="DH114" s="318">
        <f t="shared" si="1899"/>
        <v>1185.03</v>
      </c>
      <c r="DI114" s="318">
        <f t="shared" si="1899"/>
        <v>1185.03</v>
      </c>
      <c r="DJ114" s="318">
        <f t="shared" si="1899"/>
        <v>1185.03</v>
      </c>
      <c r="DK114" s="318">
        <f t="shared" si="1899"/>
        <v>1185.03</v>
      </c>
      <c r="DL114" s="318">
        <f t="shared" si="1899"/>
        <v>1185.03</v>
      </c>
      <c r="DM114" s="318">
        <f t="shared" si="1899"/>
        <v>1185.03</v>
      </c>
      <c r="DN114" s="318">
        <f t="shared" si="1899"/>
        <v>1185.03</v>
      </c>
      <c r="DO114" s="318">
        <f t="shared" si="1899"/>
        <v>1185.03</v>
      </c>
      <c r="DP114" s="318">
        <f t="shared" si="1899"/>
        <v>1185.03</v>
      </c>
      <c r="DQ114" s="2">
        <f t="shared" si="1575"/>
        <v>14220.360000000002</v>
      </c>
      <c r="DR114" s="318">
        <f t="shared" si="1081"/>
        <v>1185.03</v>
      </c>
      <c r="DS114" s="318">
        <f t="shared" ref="DS114:EC114" si="1900">ROUND(DR65*$C114/12,2)</f>
        <v>1185.03</v>
      </c>
      <c r="DT114" s="318">
        <f t="shared" si="1900"/>
        <v>1185.03</v>
      </c>
      <c r="DU114" s="318">
        <f t="shared" si="1900"/>
        <v>1185.03</v>
      </c>
      <c r="DV114" s="318">
        <f t="shared" si="1900"/>
        <v>1185.03</v>
      </c>
      <c r="DW114" s="318">
        <f t="shared" si="1900"/>
        <v>1185.03</v>
      </c>
      <c r="DX114" s="318">
        <f t="shared" si="1900"/>
        <v>1185.03</v>
      </c>
      <c r="DY114" s="318">
        <f t="shared" si="1900"/>
        <v>1185.03</v>
      </c>
      <c r="DZ114" s="318">
        <f t="shared" si="1900"/>
        <v>1185.03</v>
      </c>
      <c r="EA114" s="318">
        <f t="shared" si="1900"/>
        <v>1185.03</v>
      </c>
      <c r="EB114" s="318">
        <f t="shared" si="1900"/>
        <v>1185.03</v>
      </c>
      <c r="EC114" s="318">
        <f t="shared" si="1900"/>
        <v>1185.03</v>
      </c>
      <c r="ED114" s="2">
        <f t="shared" ref="ED114:ED115" si="1901">SUM(DR114:EC114)</f>
        <v>14220.360000000002</v>
      </c>
      <c r="EE114" s="2">
        <f t="shared" ref="EE114:EE115" si="1902">ED114+DQ114+DD114+CQ114+CD114+BQ114+BD114+AQ114+AD114+Q114</f>
        <v>142203.60000000003</v>
      </c>
    </row>
    <row r="115" spans="1:135" x14ac:dyDescent="0.2">
      <c r="A115" s="126" t="s">
        <v>594</v>
      </c>
      <c r="B115" s="310">
        <f t="shared" si="1054"/>
        <v>368</v>
      </c>
      <c r="C115" s="317">
        <v>4.4999999999999998E-2</v>
      </c>
      <c r="E115" s="318">
        <f t="shared" si="1426"/>
        <v>16847.740000000002</v>
      </c>
      <c r="F115" s="318">
        <f t="shared" ref="F115:P115" si="1903">ROUND(E66*$C115/12,2)</f>
        <v>16847.740000000002</v>
      </c>
      <c r="G115" s="318">
        <f t="shared" si="1903"/>
        <v>16847.740000000002</v>
      </c>
      <c r="H115" s="318">
        <f t="shared" si="1903"/>
        <v>16847.740000000002</v>
      </c>
      <c r="I115" s="318">
        <f t="shared" si="1903"/>
        <v>16847.740000000002</v>
      </c>
      <c r="J115" s="318">
        <f t="shared" si="1903"/>
        <v>16847.740000000002</v>
      </c>
      <c r="K115" s="318">
        <f t="shared" si="1903"/>
        <v>16847.740000000002</v>
      </c>
      <c r="L115" s="318">
        <f t="shared" si="1903"/>
        <v>16847.740000000002</v>
      </c>
      <c r="M115" s="318">
        <f t="shared" si="1903"/>
        <v>16847.740000000002</v>
      </c>
      <c r="N115" s="318">
        <f t="shared" si="1903"/>
        <v>16847.740000000002</v>
      </c>
      <c r="O115" s="318">
        <f t="shared" si="1903"/>
        <v>16847.740000000002</v>
      </c>
      <c r="P115" s="318">
        <f t="shared" si="1903"/>
        <v>16847.740000000002</v>
      </c>
      <c r="Q115" s="2">
        <f t="shared" si="1888"/>
        <v>202172.87999999998</v>
      </c>
      <c r="R115" s="318">
        <f t="shared" si="1057"/>
        <v>16847.740000000002</v>
      </c>
      <c r="S115" s="318">
        <f t="shared" ref="S115:AC115" si="1904">ROUND(R66*$C115/12,2)</f>
        <v>16847.740000000002</v>
      </c>
      <c r="T115" s="318">
        <f t="shared" si="1904"/>
        <v>16847.740000000002</v>
      </c>
      <c r="U115" s="318">
        <f t="shared" si="1904"/>
        <v>16847.740000000002</v>
      </c>
      <c r="V115" s="318">
        <f t="shared" si="1904"/>
        <v>16847.740000000002</v>
      </c>
      <c r="W115" s="318">
        <f t="shared" si="1904"/>
        <v>16847.740000000002</v>
      </c>
      <c r="X115" s="318">
        <f t="shared" si="1904"/>
        <v>16847.740000000002</v>
      </c>
      <c r="Y115" s="318">
        <f t="shared" si="1904"/>
        <v>16847.740000000002</v>
      </c>
      <c r="Z115" s="318">
        <f t="shared" si="1904"/>
        <v>16847.740000000002</v>
      </c>
      <c r="AA115" s="318">
        <f t="shared" si="1904"/>
        <v>16847.740000000002</v>
      </c>
      <c r="AB115" s="318">
        <f t="shared" si="1904"/>
        <v>16847.740000000002</v>
      </c>
      <c r="AC115" s="318">
        <f t="shared" si="1904"/>
        <v>16847.740000000002</v>
      </c>
      <c r="AD115" s="2">
        <f t="shared" ref="AD115" si="1905">SUM(R115:AC115)</f>
        <v>202172.87999999998</v>
      </c>
      <c r="AE115" s="318">
        <f t="shared" si="1060"/>
        <v>16847.740000000002</v>
      </c>
      <c r="AF115" s="318">
        <f t="shared" ref="AF115:AP115" si="1906">ROUND(AE66*$C115/12,2)</f>
        <v>16847.740000000002</v>
      </c>
      <c r="AG115" s="318">
        <f t="shared" si="1906"/>
        <v>16847.740000000002</v>
      </c>
      <c r="AH115" s="318">
        <f t="shared" si="1906"/>
        <v>16847.740000000002</v>
      </c>
      <c r="AI115" s="318">
        <f t="shared" si="1906"/>
        <v>16847.740000000002</v>
      </c>
      <c r="AJ115" s="318">
        <f t="shared" si="1906"/>
        <v>16847.740000000002</v>
      </c>
      <c r="AK115" s="318">
        <f t="shared" si="1906"/>
        <v>16847.740000000002</v>
      </c>
      <c r="AL115" s="318">
        <f t="shared" si="1906"/>
        <v>16847.740000000002</v>
      </c>
      <c r="AM115" s="318">
        <f t="shared" si="1906"/>
        <v>16847.740000000002</v>
      </c>
      <c r="AN115" s="318">
        <f t="shared" si="1906"/>
        <v>16847.740000000002</v>
      </c>
      <c r="AO115" s="318">
        <f t="shared" si="1906"/>
        <v>16847.740000000002</v>
      </c>
      <c r="AP115" s="318">
        <f t="shared" si="1906"/>
        <v>16847.740000000002</v>
      </c>
      <c r="AQ115" s="2">
        <f t="shared" ref="AQ115" si="1907">SUM(AE115:AP115)</f>
        <v>202172.87999999998</v>
      </c>
      <c r="AR115" s="318">
        <f t="shared" si="1063"/>
        <v>16847.740000000002</v>
      </c>
      <c r="AS115" s="318">
        <f t="shared" ref="AS115:BC115" si="1908">ROUND(AR66*$C115/12,2)</f>
        <v>16847.740000000002</v>
      </c>
      <c r="AT115" s="318">
        <f t="shared" si="1908"/>
        <v>16847.740000000002</v>
      </c>
      <c r="AU115" s="318">
        <f t="shared" si="1908"/>
        <v>16847.740000000002</v>
      </c>
      <c r="AV115" s="318">
        <f t="shared" si="1908"/>
        <v>16847.740000000002</v>
      </c>
      <c r="AW115" s="318">
        <f t="shared" si="1908"/>
        <v>16847.740000000002</v>
      </c>
      <c r="AX115" s="318">
        <f t="shared" si="1908"/>
        <v>16847.740000000002</v>
      </c>
      <c r="AY115" s="318">
        <f t="shared" si="1908"/>
        <v>16847.740000000002</v>
      </c>
      <c r="AZ115" s="318">
        <f t="shared" si="1908"/>
        <v>16847.740000000002</v>
      </c>
      <c r="BA115" s="318">
        <f t="shared" si="1908"/>
        <v>16847.740000000002</v>
      </c>
      <c r="BB115" s="318">
        <f t="shared" si="1908"/>
        <v>16847.740000000002</v>
      </c>
      <c r="BC115" s="318">
        <f t="shared" si="1908"/>
        <v>16847.740000000002</v>
      </c>
      <c r="BD115" s="2">
        <f t="shared" si="1892"/>
        <v>202172.87999999998</v>
      </c>
      <c r="BE115" s="318">
        <f t="shared" si="1066"/>
        <v>16847.740000000002</v>
      </c>
      <c r="BF115" s="318">
        <f t="shared" ref="BF115:BP115" si="1909">ROUND(BE66*$C115/12,2)</f>
        <v>16847.740000000002</v>
      </c>
      <c r="BG115" s="318">
        <f t="shared" si="1909"/>
        <v>16847.740000000002</v>
      </c>
      <c r="BH115" s="318">
        <f t="shared" si="1909"/>
        <v>16847.740000000002</v>
      </c>
      <c r="BI115" s="318">
        <f t="shared" si="1909"/>
        <v>16847.740000000002</v>
      </c>
      <c r="BJ115" s="318">
        <f t="shared" si="1909"/>
        <v>16847.740000000002</v>
      </c>
      <c r="BK115" s="318">
        <f t="shared" si="1909"/>
        <v>16847.740000000002</v>
      </c>
      <c r="BL115" s="318">
        <f t="shared" si="1909"/>
        <v>16847.740000000002</v>
      </c>
      <c r="BM115" s="318">
        <f t="shared" si="1909"/>
        <v>16847.740000000002</v>
      </c>
      <c r="BN115" s="318">
        <f t="shared" si="1909"/>
        <v>16847.740000000002</v>
      </c>
      <c r="BO115" s="318">
        <f t="shared" si="1909"/>
        <v>16847.740000000002</v>
      </c>
      <c r="BP115" s="318">
        <f t="shared" si="1909"/>
        <v>16847.740000000002</v>
      </c>
      <c r="BQ115" s="2">
        <f t="shared" ref="BQ115" si="1910">SUM(BE115:BP115)</f>
        <v>202172.87999999998</v>
      </c>
      <c r="BR115" s="318">
        <f t="shared" si="1069"/>
        <v>16847.740000000002</v>
      </c>
      <c r="BS115" s="318">
        <f t="shared" ref="BS115:CC115" si="1911">ROUND(BR66*$C115/12,2)</f>
        <v>16847.740000000002</v>
      </c>
      <c r="BT115" s="318">
        <f t="shared" si="1911"/>
        <v>16847.740000000002</v>
      </c>
      <c r="BU115" s="318">
        <f t="shared" si="1911"/>
        <v>16847.740000000002</v>
      </c>
      <c r="BV115" s="318">
        <f t="shared" si="1911"/>
        <v>16847.740000000002</v>
      </c>
      <c r="BW115" s="318">
        <f t="shared" si="1911"/>
        <v>16847.740000000002</v>
      </c>
      <c r="BX115" s="318">
        <f t="shared" si="1911"/>
        <v>16847.740000000002</v>
      </c>
      <c r="BY115" s="318">
        <f t="shared" si="1911"/>
        <v>16847.740000000002</v>
      </c>
      <c r="BZ115" s="318">
        <f t="shared" si="1911"/>
        <v>16847.740000000002</v>
      </c>
      <c r="CA115" s="318">
        <f t="shared" si="1911"/>
        <v>16847.740000000002</v>
      </c>
      <c r="CB115" s="318">
        <f t="shared" si="1911"/>
        <v>16847.740000000002</v>
      </c>
      <c r="CC115" s="318">
        <f t="shared" si="1911"/>
        <v>16847.740000000002</v>
      </c>
      <c r="CD115" s="2">
        <f t="shared" si="1895"/>
        <v>202172.87999999998</v>
      </c>
      <c r="CE115" s="318">
        <f t="shared" si="1072"/>
        <v>16847.740000000002</v>
      </c>
      <c r="CF115" s="318">
        <f t="shared" ref="CF115:CP115" si="1912">ROUND(CE66*$C115/12,2)</f>
        <v>16847.740000000002</v>
      </c>
      <c r="CG115" s="318">
        <f t="shared" si="1912"/>
        <v>16847.740000000002</v>
      </c>
      <c r="CH115" s="318">
        <f t="shared" si="1912"/>
        <v>16847.740000000002</v>
      </c>
      <c r="CI115" s="318">
        <f t="shared" si="1912"/>
        <v>16847.740000000002</v>
      </c>
      <c r="CJ115" s="318">
        <f t="shared" si="1912"/>
        <v>16847.740000000002</v>
      </c>
      <c r="CK115" s="318">
        <f t="shared" si="1912"/>
        <v>16847.740000000002</v>
      </c>
      <c r="CL115" s="318">
        <f t="shared" si="1912"/>
        <v>16847.740000000002</v>
      </c>
      <c r="CM115" s="318">
        <f t="shared" si="1912"/>
        <v>16847.740000000002</v>
      </c>
      <c r="CN115" s="318">
        <f t="shared" si="1912"/>
        <v>16847.740000000002</v>
      </c>
      <c r="CO115" s="318">
        <f t="shared" si="1912"/>
        <v>16847.740000000002</v>
      </c>
      <c r="CP115" s="318">
        <f t="shared" si="1912"/>
        <v>16847.740000000002</v>
      </c>
      <c r="CQ115" s="2">
        <f t="shared" si="1897"/>
        <v>202172.87999999998</v>
      </c>
      <c r="CR115" s="318">
        <f t="shared" si="1075"/>
        <v>16847.740000000002</v>
      </c>
      <c r="CS115" s="318">
        <f t="shared" ref="CS115:DC115" si="1913">ROUND(CR66*$C115/12,2)</f>
        <v>16847.740000000002</v>
      </c>
      <c r="CT115" s="318">
        <f t="shared" si="1913"/>
        <v>16847.740000000002</v>
      </c>
      <c r="CU115" s="318">
        <f t="shared" si="1913"/>
        <v>16847.740000000002</v>
      </c>
      <c r="CV115" s="318">
        <f t="shared" si="1913"/>
        <v>16847.740000000002</v>
      </c>
      <c r="CW115" s="318">
        <f t="shared" si="1913"/>
        <v>16847.740000000002</v>
      </c>
      <c r="CX115" s="318">
        <f t="shared" si="1913"/>
        <v>16847.740000000002</v>
      </c>
      <c r="CY115" s="318">
        <f t="shared" si="1913"/>
        <v>16847.740000000002</v>
      </c>
      <c r="CZ115" s="318">
        <f t="shared" si="1913"/>
        <v>16847.740000000002</v>
      </c>
      <c r="DA115" s="318">
        <f t="shared" si="1913"/>
        <v>16847.740000000002</v>
      </c>
      <c r="DB115" s="318">
        <f t="shared" si="1913"/>
        <v>16847.740000000002</v>
      </c>
      <c r="DC115" s="318">
        <f t="shared" si="1913"/>
        <v>16847.740000000002</v>
      </c>
      <c r="DD115" s="2">
        <f t="shared" ref="DD115" si="1914">SUM(CR115:DC115)</f>
        <v>202172.87999999998</v>
      </c>
      <c r="DE115" s="318">
        <f t="shared" si="1078"/>
        <v>16847.740000000002</v>
      </c>
      <c r="DF115" s="318">
        <f t="shared" ref="DF115:DP115" si="1915">ROUND(DE66*$C115/12,2)</f>
        <v>16847.740000000002</v>
      </c>
      <c r="DG115" s="318">
        <f t="shared" si="1915"/>
        <v>16847.740000000002</v>
      </c>
      <c r="DH115" s="318">
        <f t="shared" si="1915"/>
        <v>16847.740000000002</v>
      </c>
      <c r="DI115" s="318">
        <f t="shared" si="1915"/>
        <v>16847.740000000002</v>
      </c>
      <c r="DJ115" s="318">
        <f t="shared" si="1915"/>
        <v>16847.740000000002</v>
      </c>
      <c r="DK115" s="318">
        <f t="shared" si="1915"/>
        <v>16847.740000000002</v>
      </c>
      <c r="DL115" s="318">
        <f t="shared" si="1915"/>
        <v>16847.740000000002</v>
      </c>
      <c r="DM115" s="318">
        <f t="shared" si="1915"/>
        <v>16847.740000000002</v>
      </c>
      <c r="DN115" s="318">
        <f t="shared" si="1915"/>
        <v>16847.740000000002</v>
      </c>
      <c r="DO115" s="318">
        <f t="shared" si="1915"/>
        <v>16847.740000000002</v>
      </c>
      <c r="DP115" s="318">
        <f t="shared" si="1915"/>
        <v>16847.740000000002</v>
      </c>
      <c r="DQ115" s="2">
        <f t="shared" ref="DQ115" si="1916">SUM(DE115:DP115)</f>
        <v>202172.87999999998</v>
      </c>
      <c r="DR115" s="318">
        <f t="shared" si="1081"/>
        <v>16847.740000000002</v>
      </c>
      <c r="DS115" s="318">
        <f t="shared" ref="DS115:EC115" si="1917">ROUND(DR66*$C115/12,2)</f>
        <v>16847.740000000002</v>
      </c>
      <c r="DT115" s="318">
        <f t="shared" si="1917"/>
        <v>16847.740000000002</v>
      </c>
      <c r="DU115" s="318">
        <f t="shared" si="1917"/>
        <v>16847.740000000002</v>
      </c>
      <c r="DV115" s="318">
        <f t="shared" si="1917"/>
        <v>16847.740000000002</v>
      </c>
      <c r="DW115" s="318">
        <f t="shared" si="1917"/>
        <v>16847.740000000002</v>
      </c>
      <c r="DX115" s="318">
        <f t="shared" si="1917"/>
        <v>16847.740000000002</v>
      </c>
      <c r="DY115" s="318">
        <f t="shared" si="1917"/>
        <v>16847.740000000002</v>
      </c>
      <c r="DZ115" s="318">
        <f t="shared" si="1917"/>
        <v>16847.740000000002</v>
      </c>
      <c r="EA115" s="318">
        <f t="shared" si="1917"/>
        <v>16847.740000000002</v>
      </c>
      <c r="EB115" s="318">
        <f t="shared" si="1917"/>
        <v>16847.740000000002</v>
      </c>
      <c r="EC115" s="318">
        <f t="shared" si="1917"/>
        <v>16847.740000000002</v>
      </c>
      <c r="ED115" s="2">
        <f t="shared" si="1901"/>
        <v>202172.87999999998</v>
      </c>
      <c r="EE115" s="2">
        <f t="shared" si="1902"/>
        <v>2021728.7999999993</v>
      </c>
    </row>
    <row r="116" spans="1:135" x14ac:dyDescent="0.2">
      <c r="A116" s="126" t="s">
        <v>594</v>
      </c>
      <c r="B116" s="310">
        <f t="shared" si="1054"/>
        <v>369</v>
      </c>
      <c r="C116" s="317">
        <v>1.9E-2</v>
      </c>
      <c r="E116" s="318">
        <f t="shared" ref="E116" si="1918">ROUND(D67*$C116/12,2)</f>
        <v>-347.6</v>
      </c>
      <c r="F116" s="318">
        <f t="shared" ref="F116" si="1919">ROUND(E67*$C116/12,2)</f>
        <v>-347.6</v>
      </c>
      <c r="G116" s="318">
        <f t="shared" ref="G116" si="1920">ROUND(F67*$C116/12,2)</f>
        <v>-347.6</v>
      </c>
      <c r="H116" s="318">
        <f t="shared" ref="H116" si="1921">ROUND(G67*$C116/12,2)</f>
        <v>-347.6</v>
      </c>
      <c r="I116" s="318">
        <f t="shared" ref="I116" si="1922">ROUND(H67*$C116/12,2)</f>
        <v>-347.6</v>
      </c>
      <c r="J116" s="318">
        <f t="shared" ref="J116" si="1923">ROUND(I67*$C116/12,2)</f>
        <v>-347.6</v>
      </c>
      <c r="K116" s="318">
        <f t="shared" ref="K116" si="1924">ROUND(J67*$C116/12,2)</f>
        <v>-347.6</v>
      </c>
      <c r="L116" s="318">
        <f t="shared" ref="L116" si="1925">ROUND(K67*$C116/12,2)</f>
        <v>-347.6</v>
      </c>
      <c r="M116" s="318">
        <f t="shared" ref="M116" si="1926">ROUND(L67*$C116/12,2)</f>
        <v>-347.6</v>
      </c>
      <c r="N116" s="318">
        <f t="shared" ref="N116" si="1927">ROUND(M67*$C116/12,2)</f>
        <v>-347.6</v>
      </c>
      <c r="O116" s="318">
        <f t="shared" ref="O116" si="1928">ROUND(N67*$C116/12,2)</f>
        <v>-347.6</v>
      </c>
      <c r="P116" s="318">
        <f t="shared" ref="P116" si="1929">ROUND(O67*$C116/12,2)</f>
        <v>-347.6</v>
      </c>
      <c r="Q116" s="2">
        <f t="shared" si="1559"/>
        <v>-4171.2</v>
      </c>
      <c r="R116" s="318">
        <f t="shared" ref="R116" si="1930">ROUND(P67*$C116/12,2)</f>
        <v>-347.6</v>
      </c>
      <c r="S116" s="318">
        <f t="shared" ref="S116" si="1931">ROUND(R67*$C116/12,2)</f>
        <v>-347.6</v>
      </c>
      <c r="T116" s="318">
        <f t="shared" ref="T116" si="1932">ROUND(S67*$C116/12,2)</f>
        <v>-347.6</v>
      </c>
      <c r="U116" s="318">
        <f t="shared" ref="U116" si="1933">ROUND(T67*$C116/12,2)</f>
        <v>-347.6</v>
      </c>
      <c r="V116" s="318">
        <f t="shared" ref="V116" si="1934">ROUND(U67*$C116/12,2)</f>
        <v>-347.6</v>
      </c>
      <c r="W116" s="318">
        <f t="shared" ref="W116" si="1935">ROUND(V67*$C116/12,2)</f>
        <v>-347.6</v>
      </c>
      <c r="X116" s="318">
        <f t="shared" ref="X116" si="1936">ROUND(W67*$C116/12,2)</f>
        <v>-347.6</v>
      </c>
      <c r="Y116" s="318">
        <f t="shared" ref="Y116" si="1937">ROUND(X67*$C116/12,2)</f>
        <v>-347.6</v>
      </c>
      <c r="Z116" s="318">
        <f t="shared" ref="Z116" si="1938">ROUND(Y67*$C116/12,2)</f>
        <v>-347.6</v>
      </c>
      <c r="AA116" s="318">
        <f t="shared" ref="AA116" si="1939">ROUND(Z67*$C116/12,2)</f>
        <v>-347.6</v>
      </c>
      <c r="AB116" s="318">
        <f t="shared" ref="AB116" si="1940">ROUND(AA67*$C116/12,2)</f>
        <v>-347.6</v>
      </c>
      <c r="AC116" s="318">
        <f t="shared" ref="AC116" si="1941">ROUND(AB67*$C116/12,2)</f>
        <v>-347.6</v>
      </c>
      <c r="AD116" s="2">
        <f t="shared" ref="AD116" si="1942">SUM(R116:AC116)</f>
        <v>-4171.2</v>
      </c>
      <c r="AE116" s="318">
        <f t="shared" ref="AE116" si="1943">ROUND(AC67*$C116/12,2)</f>
        <v>-347.6</v>
      </c>
      <c r="AF116" s="318">
        <f t="shared" ref="AF116" si="1944">ROUND(AE67*$C116/12,2)</f>
        <v>-347.6</v>
      </c>
      <c r="AG116" s="318">
        <f t="shared" ref="AG116" si="1945">ROUND(AF67*$C116/12,2)</f>
        <v>-347.6</v>
      </c>
      <c r="AH116" s="318">
        <f t="shared" ref="AH116" si="1946">ROUND(AG67*$C116/12,2)</f>
        <v>-347.6</v>
      </c>
      <c r="AI116" s="318">
        <f t="shared" ref="AI116" si="1947">ROUND(AH67*$C116/12,2)</f>
        <v>-347.6</v>
      </c>
      <c r="AJ116" s="318">
        <f t="shared" ref="AJ116" si="1948">ROUND(AI67*$C116/12,2)</f>
        <v>-347.6</v>
      </c>
      <c r="AK116" s="318">
        <f t="shared" ref="AK116" si="1949">ROUND(AJ67*$C116/12,2)</f>
        <v>-347.6</v>
      </c>
      <c r="AL116" s="318">
        <f t="shared" ref="AL116" si="1950">ROUND(AK67*$C116/12,2)</f>
        <v>-347.6</v>
      </c>
      <c r="AM116" s="318">
        <f t="shared" ref="AM116" si="1951">ROUND(AL67*$C116/12,2)</f>
        <v>-347.6</v>
      </c>
      <c r="AN116" s="318">
        <f t="shared" ref="AN116" si="1952">ROUND(AM67*$C116/12,2)</f>
        <v>-347.6</v>
      </c>
      <c r="AO116" s="318">
        <f t="shared" ref="AO116" si="1953">ROUND(AN67*$C116/12,2)</f>
        <v>-347.6</v>
      </c>
      <c r="AP116" s="318">
        <f t="shared" ref="AP116" si="1954">ROUND(AO67*$C116/12,2)</f>
        <v>-347.6</v>
      </c>
      <c r="AQ116" s="2">
        <f t="shared" ref="AQ116" si="1955">SUM(AE116:AP116)</f>
        <v>-4171.2</v>
      </c>
      <c r="AR116" s="318">
        <f t="shared" ref="AR116" si="1956">ROUND(AP67*$C116/12,2)</f>
        <v>-347.6</v>
      </c>
      <c r="AS116" s="318">
        <f t="shared" ref="AS116" si="1957">ROUND(AR67*$C116/12,2)</f>
        <v>-347.6</v>
      </c>
      <c r="AT116" s="318">
        <f t="shared" ref="AT116" si="1958">ROUND(AS67*$C116/12,2)</f>
        <v>-347.6</v>
      </c>
      <c r="AU116" s="318">
        <f t="shared" ref="AU116" si="1959">ROUND(AT67*$C116/12,2)</f>
        <v>-347.6</v>
      </c>
      <c r="AV116" s="318">
        <f t="shared" ref="AV116" si="1960">ROUND(AU67*$C116/12,2)</f>
        <v>-347.6</v>
      </c>
      <c r="AW116" s="318">
        <f t="shared" ref="AW116" si="1961">ROUND(AV67*$C116/12,2)</f>
        <v>-347.6</v>
      </c>
      <c r="AX116" s="318">
        <f t="shared" ref="AX116" si="1962">ROUND(AW67*$C116/12,2)</f>
        <v>-347.6</v>
      </c>
      <c r="AY116" s="318">
        <f t="shared" ref="AY116" si="1963">ROUND(AX67*$C116/12,2)</f>
        <v>-347.6</v>
      </c>
      <c r="AZ116" s="318">
        <f t="shared" ref="AZ116" si="1964">ROUND(AY67*$C116/12,2)</f>
        <v>-347.6</v>
      </c>
      <c r="BA116" s="318">
        <f t="shared" ref="BA116" si="1965">ROUND(AZ67*$C116/12,2)</f>
        <v>-347.6</v>
      </c>
      <c r="BB116" s="318">
        <f t="shared" ref="BB116" si="1966">ROUND(BA67*$C116/12,2)</f>
        <v>-347.6</v>
      </c>
      <c r="BC116" s="318">
        <f t="shared" ref="BC116" si="1967">ROUND(BB67*$C116/12,2)</f>
        <v>-347.6</v>
      </c>
      <c r="BD116" s="2">
        <f t="shared" si="1565"/>
        <v>-4171.2</v>
      </c>
      <c r="BE116" s="318">
        <f t="shared" ref="BE116" si="1968">ROUND(BC67*$C116/12,2)</f>
        <v>-347.6</v>
      </c>
      <c r="BF116" s="318">
        <f t="shared" ref="BF116" si="1969">ROUND(BE67*$C116/12,2)</f>
        <v>-347.6</v>
      </c>
      <c r="BG116" s="318">
        <f t="shared" ref="BG116" si="1970">ROUND(BF67*$C116/12,2)</f>
        <v>-347.6</v>
      </c>
      <c r="BH116" s="318">
        <f t="shared" ref="BH116" si="1971">ROUND(BG67*$C116/12,2)</f>
        <v>-347.6</v>
      </c>
      <c r="BI116" s="318">
        <f t="shared" ref="BI116" si="1972">ROUND(BH67*$C116/12,2)</f>
        <v>-347.6</v>
      </c>
      <c r="BJ116" s="318">
        <f t="shared" ref="BJ116" si="1973">ROUND(BI67*$C116/12,2)</f>
        <v>-347.6</v>
      </c>
      <c r="BK116" s="318">
        <f t="shared" ref="BK116" si="1974">ROUND(BJ67*$C116/12,2)</f>
        <v>-347.6</v>
      </c>
      <c r="BL116" s="318">
        <f t="shared" ref="BL116" si="1975">ROUND(BK67*$C116/12,2)</f>
        <v>-347.6</v>
      </c>
      <c r="BM116" s="318">
        <f t="shared" ref="BM116" si="1976">ROUND(BL67*$C116/12,2)</f>
        <v>-347.6</v>
      </c>
      <c r="BN116" s="318">
        <f t="shared" ref="BN116" si="1977">ROUND(BM67*$C116/12,2)</f>
        <v>-347.6</v>
      </c>
      <c r="BO116" s="318">
        <f t="shared" ref="BO116" si="1978">ROUND(BN67*$C116/12,2)</f>
        <v>-347.6</v>
      </c>
      <c r="BP116" s="318">
        <f t="shared" ref="BP116" si="1979">ROUND(BO67*$C116/12,2)</f>
        <v>-347.6</v>
      </c>
      <c r="BQ116" s="2">
        <f t="shared" ref="BQ116" si="1980">SUM(BE116:BP116)</f>
        <v>-4171.2</v>
      </c>
      <c r="BR116" s="318">
        <f t="shared" ref="BR116" si="1981">ROUND(BP67*$C116/12,2)</f>
        <v>-347.6</v>
      </c>
      <c r="BS116" s="318">
        <f t="shared" ref="BS116" si="1982">ROUND(BR67*$C116/12,2)</f>
        <v>-347.6</v>
      </c>
      <c r="BT116" s="318">
        <f t="shared" ref="BT116" si="1983">ROUND(BS67*$C116/12,2)</f>
        <v>-347.6</v>
      </c>
      <c r="BU116" s="318">
        <f t="shared" ref="BU116" si="1984">ROUND(BT67*$C116/12,2)</f>
        <v>-347.6</v>
      </c>
      <c r="BV116" s="318">
        <f t="shared" ref="BV116" si="1985">ROUND(BU67*$C116/12,2)</f>
        <v>-347.6</v>
      </c>
      <c r="BW116" s="318">
        <f t="shared" ref="BW116" si="1986">ROUND(BV67*$C116/12,2)</f>
        <v>-347.6</v>
      </c>
      <c r="BX116" s="318">
        <f t="shared" ref="BX116" si="1987">ROUND(BW67*$C116/12,2)</f>
        <v>-347.6</v>
      </c>
      <c r="BY116" s="318">
        <f t="shared" ref="BY116" si="1988">ROUND(BX67*$C116/12,2)</f>
        <v>-347.6</v>
      </c>
      <c r="BZ116" s="318">
        <f t="shared" ref="BZ116" si="1989">ROUND(BY67*$C116/12,2)</f>
        <v>-347.6</v>
      </c>
      <c r="CA116" s="318">
        <f t="shared" ref="CA116" si="1990">ROUND(BZ67*$C116/12,2)</f>
        <v>-347.6</v>
      </c>
      <c r="CB116" s="318">
        <f t="shared" ref="CB116" si="1991">ROUND(CA67*$C116/12,2)</f>
        <v>-347.6</v>
      </c>
      <c r="CC116" s="318">
        <f t="shared" ref="CC116" si="1992">ROUND(CB67*$C116/12,2)</f>
        <v>-347.6</v>
      </c>
      <c r="CD116" s="2">
        <f t="shared" si="1569"/>
        <v>-4171.2</v>
      </c>
      <c r="CE116" s="318">
        <f t="shared" ref="CE116" si="1993">ROUND(CC67*$C116/12,2)</f>
        <v>-347.6</v>
      </c>
      <c r="CF116" s="318">
        <f>ROUND(CE67*$C116/12,2)</f>
        <v>-347.6</v>
      </c>
      <c r="CG116" s="318">
        <f t="shared" ref="CG116" si="1994">ROUND(CF67*$C116/12,2)</f>
        <v>-347.6</v>
      </c>
      <c r="CH116" s="318">
        <f t="shared" ref="CH116" si="1995">ROUND(CG67*$C116/12,2)</f>
        <v>-347.6</v>
      </c>
      <c r="CI116" s="318">
        <f t="shared" ref="CI116" si="1996">ROUND(CH67*$C116/12,2)</f>
        <v>-347.6</v>
      </c>
      <c r="CJ116" s="318">
        <f t="shared" ref="CJ116" si="1997">ROUND(CI67*$C116/12,2)</f>
        <v>-347.6</v>
      </c>
      <c r="CK116" s="318">
        <f t="shared" ref="CK116" si="1998">ROUND(CJ67*$C116/12,2)</f>
        <v>-347.6</v>
      </c>
      <c r="CL116" s="318">
        <f t="shared" ref="CL116" si="1999">ROUND(CK67*$C116/12,2)</f>
        <v>-347.6</v>
      </c>
      <c r="CM116" s="318">
        <f t="shared" ref="CM116" si="2000">ROUND(CL67*$C116/12,2)</f>
        <v>-347.6</v>
      </c>
      <c r="CN116" s="318">
        <f t="shared" ref="CN116" si="2001">ROUND(CM67*$C116/12,2)</f>
        <v>-347.6</v>
      </c>
      <c r="CO116" s="318">
        <f t="shared" ref="CO116" si="2002">ROUND(CN67*$C116/12,2)</f>
        <v>-347.6</v>
      </c>
      <c r="CP116" s="318">
        <f t="shared" ref="CP116" si="2003">ROUND(CO67*$C116/12,2)</f>
        <v>-347.6</v>
      </c>
      <c r="CQ116" s="2">
        <f t="shared" si="1571"/>
        <v>-4171.2</v>
      </c>
      <c r="CR116" s="318">
        <f t="shared" ref="CR116" si="2004">ROUND(CP67*$C116/12,2)</f>
        <v>-347.6</v>
      </c>
      <c r="CS116" s="318">
        <f t="shared" ref="CS116" si="2005">ROUND(CR67*$C116/12,2)</f>
        <v>-347.6</v>
      </c>
      <c r="CT116" s="318">
        <f t="shared" ref="CT116" si="2006">ROUND(CS67*$C116/12,2)</f>
        <v>-347.6</v>
      </c>
      <c r="CU116" s="318">
        <f t="shared" ref="CU116" si="2007">ROUND(CT67*$C116/12,2)</f>
        <v>-347.6</v>
      </c>
      <c r="CV116" s="318">
        <f t="shared" ref="CV116" si="2008">ROUND(CU67*$C116/12,2)</f>
        <v>-347.6</v>
      </c>
      <c r="CW116" s="318">
        <f t="shared" ref="CW116" si="2009">ROUND(CV67*$C116/12,2)</f>
        <v>-347.6</v>
      </c>
      <c r="CX116" s="318">
        <f t="shared" ref="CX116" si="2010">ROUND(CW67*$C116/12,2)</f>
        <v>-347.6</v>
      </c>
      <c r="CY116" s="318">
        <f t="shared" ref="CY116" si="2011">ROUND(CX67*$C116/12,2)</f>
        <v>-347.6</v>
      </c>
      <c r="CZ116" s="318">
        <f t="shared" ref="CZ116" si="2012">ROUND(CY67*$C116/12,2)</f>
        <v>-347.6</v>
      </c>
      <c r="DA116" s="318">
        <f t="shared" ref="DA116" si="2013">ROUND(CZ67*$C116/12,2)</f>
        <v>-347.6</v>
      </c>
      <c r="DB116" s="318">
        <f t="shared" ref="DB116" si="2014">ROUND(DA67*$C116/12,2)</f>
        <v>-347.6</v>
      </c>
      <c r="DC116" s="318">
        <f t="shared" ref="DC116" si="2015">ROUND(DB67*$C116/12,2)</f>
        <v>-347.6</v>
      </c>
      <c r="DD116" s="2">
        <f t="shared" ref="DD116" si="2016">SUM(CR116:DC116)</f>
        <v>-4171.2</v>
      </c>
      <c r="DE116" s="318">
        <f t="shared" ref="DE116" si="2017">ROUND(DC67*$C116/12,2)</f>
        <v>-347.6</v>
      </c>
      <c r="DF116" s="318">
        <f t="shared" ref="DF116" si="2018">ROUND(DE67*$C116/12,2)</f>
        <v>-347.6</v>
      </c>
      <c r="DG116" s="318">
        <f t="shared" ref="DG116" si="2019">ROUND(DF67*$C116/12,2)</f>
        <v>-347.6</v>
      </c>
      <c r="DH116" s="318">
        <f t="shared" ref="DH116" si="2020">ROUND(DG67*$C116/12,2)</f>
        <v>-347.6</v>
      </c>
      <c r="DI116" s="318">
        <f t="shared" ref="DI116" si="2021">ROUND(DH67*$C116/12,2)</f>
        <v>-347.6</v>
      </c>
      <c r="DJ116" s="318">
        <f t="shared" ref="DJ116" si="2022">ROUND(DI67*$C116/12,2)</f>
        <v>-347.6</v>
      </c>
      <c r="DK116" s="318">
        <f t="shared" ref="DK116" si="2023">ROUND(DJ67*$C116/12,2)</f>
        <v>-347.6</v>
      </c>
      <c r="DL116" s="318">
        <f t="shared" ref="DL116" si="2024">ROUND(DK67*$C116/12,2)</f>
        <v>-347.6</v>
      </c>
      <c r="DM116" s="318">
        <f t="shared" ref="DM116" si="2025">ROUND(DL67*$C116/12,2)</f>
        <v>-347.6</v>
      </c>
      <c r="DN116" s="318">
        <f t="shared" ref="DN116" si="2026">ROUND(DM67*$C116/12,2)</f>
        <v>-347.6</v>
      </c>
      <c r="DO116" s="318">
        <f t="shared" ref="DO116" si="2027">ROUND(DN67*$C116/12,2)</f>
        <v>-347.6</v>
      </c>
      <c r="DP116" s="318">
        <f t="shared" ref="DP116" si="2028">ROUND(DO67*$C116/12,2)</f>
        <v>-347.6</v>
      </c>
      <c r="DQ116" s="2">
        <f t="shared" ref="DQ116" si="2029">SUM(DE116:DP116)</f>
        <v>-4171.2</v>
      </c>
      <c r="DR116" s="318">
        <f t="shared" ref="DR116" si="2030">ROUND(DP67*$C116/12,2)</f>
        <v>-347.6</v>
      </c>
      <c r="DS116" s="318">
        <f>ROUND(DR67*$C116/12,2)</f>
        <v>-347.6</v>
      </c>
      <c r="DT116" s="318">
        <f t="shared" ref="DT116" si="2031">ROUND(DS67*$C116/12,2)</f>
        <v>-347.6</v>
      </c>
      <c r="DU116" s="318">
        <f t="shared" ref="DU116" si="2032">ROUND(DT67*$C116/12,2)</f>
        <v>-347.6</v>
      </c>
      <c r="DV116" s="318">
        <f t="shared" ref="DV116" si="2033">ROUND(DU67*$C116/12,2)</f>
        <v>-347.6</v>
      </c>
      <c r="DW116" s="318">
        <f t="shared" ref="DW116" si="2034">ROUND(DV67*$C116/12,2)</f>
        <v>-347.6</v>
      </c>
      <c r="DX116" s="318">
        <f t="shared" ref="DX116" si="2035">ROUND(DW67*$C116/12,2)</f>
        <v>-347.6</v>
      </c>
      <c r="DY116" s="318">
        <f t="shared" ref="DY116" si="2036">ROUND(DX67*$C116/12,2)</f>
        <v>-347.6</v>
      </c>
      <c r="DZ116" s="318">
        <f t="shared" ref="DZ116" si="2037">ROUND(DY67*$C116/12,2)</f>
        <v>-347.6</v>
      </c>
      <c r="EA116" s="318">
        <f t="shared" ref="EA116" si="2038">ROUND(DZ67*$C116/12,2)</f>
        <v>-347.6</v>
      </c>
      <c r="EB116" s="318">
        <f t="shared" ref="EB116" si="2039">ROUND(EA67*$C116/12,2)</f>
        <v>-347.6</v>
      </c>
      <c r="EC116" s="318">
        <f t="shared" ref="EC116" si="2040">ROUND(EB67*$C116/12,2)</f>
        <v>-347.6</v>
      </c>
      <c r="ED116" s="2">
        <f t="shared" si="1577"/>
        <v>-4171.2</v>
      </c>
      <c r="EE116" s="2">
        <f t="shared" si="1084"/>
        <v>-41711.999999999993</v>
      </c>
    </row>
    <row r="117" spans="1:135" x14ac:dyDescent="0.2">
      <c r="A117" s="126" t="s">
        <v>594</v>
      </c>
      <c r="B117" s="310">
        <f t="shared" si="1054"/>
        <v>369.02</v>
      </c>
      <c r="C117" s="317">
        <v>2.3E-2</v>
      </c>
      <c r="E117" s="318">
        <f t="shared" ref="E117" si="2041">ROUND(D68*$C117/12,2)</f>
        <v>-311.8</v>
      </c>
      <c r="F117" s="318">
        <f t="shared" ref="F117" si="2042">ROUND(E68*$C117/12,2)</f>
        <v>-311.8</v>
      </c>
      <c r="G117" s="318">
        <f t="shared" ref="G117" si="2043">ROUND(F68*$C117/12,2)</f>
        <v>-311.8</v>
      </c>
      <c r="H117" s="318">
        <f t="shared" ref="H117" si="2044">ROUND(G68*$C117/12,2)</f>
        <v>-311.8</v>
      </c>
      <c r="I117" s="318">
        <f t="shared" ref="I117" si="2045">ROUND(H68*$C117/12,2)</f>
        <v>-311.8</v>
      </c>
      <c r="J117" s="318">
        <f t="shared" ref="J117" si="2046">ROUND(I68*$C117/12,2)</f>
        <v>-311.8</v>
      </c>
      <c r="K117" s="318">
        <f t="shared" ref="K117" si="2047">ROUND(J68*$C117/12,2)</f>
        <v>-311.8</v>
      </c>
      <c r="L117" s="318">
        <f t="shared" ref="L117" si="2048">ROUND(K68*$C117/12,2)</f>
        <v>-311.8</v>
      </c>
      <c r="M117" s="318">
        <f t="shared" ref="M117" si="2049">ROUND(L68*$C117/12,2)</f>
        <v>-311.8</v>
      </c>
      <c r="N117" s="318">
        <f t="shared" ref="N117" si="2050">ROUND(M68*$C117/12,2)</f>
        <v>-311.8</v>
      </c>
      <c r="O117" s="318">
        <f t="shared" ref="O117" si="2051">ROUND(N68*$C117/12,2)</f>
        <v>-311.8</v>
      </c>
      <c r="P117" s="318">
        <f t="shared" ref="P117" si="2052">ROUND(O68*$C117/12,2)</f>
        <v>-311.8</v>
      </c>
      <c r="Q117" s="2">
        <f t="shared" ref="Q117" si="2053">SUM(E117:P117)</f>
        <v>-3741.6000000000008</v>
      </c>
      <c r="R117" s="318">
        <f t="shared" ref="R117" si="2054">ROUND(P68*$C117/12,2)</f>
        <v>-311.8</v>
      </c>
      <c r="S117" s="318">
        <f t="shared" ref="S117" si="2055">ROUND(R68*$C117/12,2)</f>
        <v>-311.8</v>
      </c>
      <c r="T117" s="318">
        <f t="shared" ref="T117" si="2056">ROUND(S68*$C117/12,2)</f>
        <v>-311.8</v>
      </c>
      <c r="U117" s="318">
        <f t="shared" ref="U117" si="2057">ROUND(T68*$C117/12,2)</f>
        <v>-311.8</v>
      </c>
      <c r="V117" s="318">
        <f t="shared" ref="V117" si="2058">ROUND(U68*$C117/12,2)</f>
        <v>-311.8</v>
      </c>
      <c r="W117" s="318">
        <f t="shared" ref="W117" si="2059">ROUND(V68*$C117/12,2)</f>
        <v>-311.8</v>
      </c>
      <c r="X117" s="318">
        <f t="shared" ref="X117" si="2060">ROUND(W68*$C117/12,2)</f>
        <v>-311.8</v>
      </c>
      <c r="Y117" s="318">
        <f t="shared" ref="Y117" si="2061">ROUND(X68*$C117/12,2)</f>
        <v>-311.8</v>
      </c>
      <c r="Z117" s="318">
        <f t="shared" ref="Z117" si="2062">ROUND(Y68*$C117/12,2)</f>
        <v>-311.8</v>
      </c>
      <c r="AA117" s="318">
        <f t="shared" ref="AA117" si="2063">ROUND(Z68*$C117/12,2)</f>
        <v>-311.8</v>
      </c>
      <c r="AB117" s="318">
        <f t="shared" ref="AB117" si="2064">ROUND(AA68*$C117/12,2)</f>
        <v>-311.8</v>
      </c>
      <c r="AC117" s="318">
        <f t="shared" ref="AC117" si="2065">ROUND(AB68*$C117/12,2)</f>
        <v>-311.8</v>
      </c>
      <c r="AD117" s="2">
        <f t="shared" si="1561"/>
        <v>-3741.6000000000008</v>
      </c>
      <c r="AE117" s="318">
        <f t="shared" ref="AE117" si="2066">ROUND(AC68*$C117/12,2)</f>
        <v>-311.8</v>
      </c>
      <c r="AF117" s="318">
        <f t="shared" ref="AF117" si="2067">ROUND(AE68*$C117/12,2)</f>
        <v>-311.8</v>
      </c>
      <c r="AG117" s="318">
        <f t="shared" ref="AG117" si="2068">ROUND(AF68*$C117/12,2)</f>
        <v>-311.8</v>
      </c>
      <c r="AH117" s="318">
        <f t="shared" ref="AH117" si="2069">ROUND(AG68*$C117/12,2)</f>
        <v>-311.8</v>
      </c>
      <c r="AI117" s="318">
        <f t="shared" ref="AI117" si="2070">ROUND(AH68*$C117/12,2)</f>
        <v>-311.8</v>
      </c>
      <c r="AJ117" s="318">
        <f t="shared" ref="AJ117" si="2071">ROUND(AI68*$C117/12,2)</f>
        <v>-311.8</v>
      </c>
      <c r="AK117" s="318">
        <f t="shared" ref="AK117" si="2072">ROUND(AJ68*$C117/12,2)</f>
        <v>-311.8</v>
      </c>
      <c r="AL117" s="318">
        <f t="shared" ref="AL117" si="2073">ROUND(AK68*$C117/12,2)</f>
        <v>-311.8</v>
      </c>
      <c r="AM117" s="318">
        <f t="shared" ref="AM117" si="2074">ROUND(AL68*$C117/12,2)</f>
        <v>-311.8</v>
      </c>
      <c r="AN117" s="318">
        <f t="shared" ref="AN117" si="2075">ROUND(AM68*$C117/12,2)</f>
        <v>-311.8</v>
      </c>
      <c r="AO117" s="318">
        <f t="shared" ref="AO117" si="2076">ROUND(AN68*$C117/12,2)</f>
        <v>-311.8</v>
      </c>
      <c r="AP117" s="318">
        <f t="shared" ref="AP117" si="2077">ROUND(AO68*$C117/12,2)</f>
        <v>-311.8</v>
      </c>
      <c r="AQ117" s="2">
        <f t="shared" si="1563"/>
        <v>-3741.6000000000008</v>
      </c>
      <c r="AR117" s="318">
        <f t="shared" ref="AR117" si="2078">ROUND(AP68*$C117/12,2)</f>
        <v>-311.8</v>
      </c>
      <c r="AS117" s="318">
        <f t="shared" ref="AS117" si="2079">ROUND(AR68*$C117/12,2)</f>
        <v>-311.8</v>
      </c>
      <c r="AT117" s="318">
        <f t="shared" ref="AT117" si="2080">ROUND(AS68*$C117/12,2)</f>
        <v>-311.8</v>
      </c>
      <c r="AU117" s="318">
        <f t="shared" ref="AU117" si="2081">ROUND(AT68*$C117/12,2)</f>
        <v>-311.8</v>
      </c>
      <c r="AV117" s="318">
        <f t="shared" ref="AV117" si="2082">ROUND(AU68*$C117/12,2)</f>
        <v>-311.8</v>
      </c>
      <c r="AW117" s="318">
        <f t="shared" ref="AW117" si="2083">ROUND(AV68*$C117/12,2)</f>
        <v>-311.8</v>
      </c>
      <c r="AX117" s="318">
        <f t="shared" ref="AX117" si="2084">ROUND(AW68*$C117/12,2)</f>
        <v>-311.8</v>
      </c>
      <c r="AY117" s="318">
        <f t="shared" ref="AY117" si="2085">ROUND(AX68*$C117/12,2)</f>
        <v>-311.8</v>
      </c>
      <c r="AZ117" s="318">
        <f t="shared" ref="AZ117" si="2086">ROUND(AY68*$C117/12,2)</f>
        <v>-311.8</v>
      </c>
      <c r="BA117" s="318">
        <f t="shared" ref="BA117" si="2087">ROUND(AZ68*$C117/12,2)</f>
        <v>-311.8</v>
      </c>
      <c r="BB117" s="318">
        <f t="shared" ref="BB117" si="2088">ROUND(BA68*$C117/12,2)</f>
        <v>-311.8</v>
      </c>
      <c r="BC117" s="318">
        <f t="shared" ref="BC117" si="2089">ROUND(BB68*$C117/12,2)</f>
        <v>-311.8</v>
      </c>
      <c r="BD117" s="2">
        <f t="shared" ref="BD117" si="2090">SUM(AR117:BC117)</f>
        <v>-3741.6000000000008</v>
      </c>
      <c r="BE117" s="318">
        <f t="shared" ref="BE117" si="2091">ROUND(BC68*$C117/12,2)</f>
        <v>-311.8</v>
      </c>
      <c r="BF117" s="318">
        <f t="shared" ref="BF117" si="2092">ROUND(BE68*$C117/12,2)</f>
        <v>-311.8</v>
      </c>
      <c r="BG117" s="318">
        <f t="shared" ref="BG117" si="2093">ROUND(BF68*$C117/12,2)</f>
        <v>-311.8</v>
      </c>
      <c r="BH117" s="318">
        <f t="shared" ref="BH117" si="2094">ROUND(BG68*$C117/12,2)</f>
        <v>-311.8</v>
      </c>
      <c r="BI117" s="318">
        <f t="shared" ref="BI117" si="2095">ROUND(BH68*$C117/12,2)</f>
        <v>-311.8</v>
      </c>
      <c r="BJ117" s="318">
        <f t="shared" ref="BJ117" si="2096">ROUND(BI68*$C117/12,2)</f>
        <v>-311.8</v>
      </c>
      <c r="BK117" s="318">
        <f t="shared" ref="BK117" si="2097">ROUND(BJ68*$C117/12,2)</f>
        <v>-311.8</v>
      </c>
      <c r="BL117" s="318">
        <f t="shared" ref="BL117" si="2098">ROUND(BK68*$C117/12,2)</f>
        <v>-311.8</v>
      </c>
      <c r="BM117" s="318">
        <f t="shared" ref="BM117" si="2099">ROUND(BL68*$C117/12,2)</f>
        <v>-311.8</v>
      </c>
      <c r="BN117" s="318">
        <f t="shared" ref="BN117" si="2100">ROUND(BM68*$C117/12,2)</f>
        <v>-311.8</v>
      </c>
      <c r="BO117" s="318">
        <f t="shared" ref="BO117" si="2101">ROUND(BN68*$C117/12,2)</f>
        <v>-311.8</v>
      </c>
      <c r="BP117" s="318">
        <f t="shared" ref="BP117" si="2102">ROUND(BO68*$C117/12,2)</f>
        <v>-311.8</v>
      </c>
      <c r="BQ117" s="2">
        <f t="shared" si="1567"/>
        <v>-3741.6000000000008</v>
      </c>
      <c r="BR117" s="318">
        <f t="shared" ref="BR117" si="2103">ROUND(BP68*$C117/12,2)</f>
        <v>-311.8</v>
      </c>
      <c r="BS117" s="318">
        <f t="shared" ref="BS117" si="2104">ROUND(BR68*$C117/12,2)</f>
        <v>-311.8</v>
      </c>
      <c r="BT117" s="318">
        <f t="shared" ref="BT117" si="2105">ROUND(BS68*$C117/12,2)</f>
        <v>-311.8</v>
      </c>
      <c r="BU117" s="318">
        <f t="shared" ref="BU117" si="2106">ROUND(BT68*$C117/12,2)</f>
        <v>-311.8</v>
      </c>
      <c r="BV117" s="318">
        <f t="shared" ref="BV117" si="2107">ROUND(BU68*$C117/12,2)</f>
        <v>-311.8</v>
      </c>
      <c r="BW117" s="318">
        <f t="shared" ref="BW117" si="2108">ROUND(BV68*$C117/12,2)</f>
        <v>-311.8</v>
      </c>
      <c r="BX117" s="318">
        <f t="shared" ref="BX117" si="2109">ROUND(BW68*$C117/12,2)</f>
        <v>-311.8</v>
      </c>
      <c r="BY117" s="318">
        <f t="shared" ref="BY117" si="2110">ROUND(BX68*$C117/12,2)</f>
        <v>-311.8</v>
      </c>
      <c r="BZ117" s="318">
        <f t="shared" ref="BZ117" si="2111">ROUND(BY68*$C117/12,2)</f>
        <v>-311.8</v>
      </c>
      <c r="CA117" s="318">
        <f t="shared" ref="CA117" si="2112">ROUND(BZ68*$C117/12,2)</f>
        <v>-311.8</v>
      </c>
      <c r="CB117" s="318">
        <f t="shared" ref="CB117" si="2113">ROUND(CA68*$C117/12,2)</f>
        <v>-311.8</v>
      </c>
      <c r="CC117" s="318">
        <f t="shared" ref="CC117" si="2114">ROUND(CB68*$C117/12,2)</f>
        <v>-311.8</v>
      </c>
      <c r="CD117" s="2">
        <f t="shared" ref="CD117" si="2115">SUM(BR117:CC117)</f>
        <v>-3741.6000000000008</v>
      </c>
      <c r="CE117" s="318">
        <f t="shared" ref="CE117" si="2116">ROUND(CC68*$C117/12,2)</f>
        <v>-311.8</v>
      </c>
      <c r="CF117" s="318">
        <f>ROUND(CE68*$C117/12,2)</f>
        <v>-311.8</v>
      </c>
      <c r="CG117" s="318">
        <f t="shared" ref="CG117" si="2117">ROUND(CF68*$C117/12,2)</f>
        <v>-311.8</v>
      </c>
      <c r="CH117" s="318">
        <f t="shared" ref="CH117" si="2118">ROUND(CG68*$C117/12,2)</f>
        <v>-311.8</v>
      </c>
      <c r="CI117" s="318">
        <f t="shared" ref="CI117" si="2119">ROUND(CH68*$C117/12,2)</f>
        <v>-311.8</v>
      </c>
      <c r="CJ117" s="318">
        <f t="shared" ref="CJ117" si="2120">ROUND(CI68*$C117/12,2)</f>
        <v>-311.8</v>
      </c>
      <c r="CK117" s="318">
        <f t="shared" ref="CK117" si="2121">ROUND(CJ68*$C117/12,2)</f>
        <v>-311.8</v>
      </c>
      <c r="CL117" s="318">
        <f t="shared" ref="CL117" si="2122">ROUND(CK68*$C117/12,2)</f>
        <v>-311.8</v>
      </c>
      <c r="CM117" s="318">
        <f t="shared" ref="CM117" si="2123">ROUND(CL68*$C117/12,2)</f>
        <v>-311.8</v>
      </c>
      <c r="CN117" s="318">
        <f t="shared" ref="CN117" si="2124">ROUND(CM68*$C117/12,2)</f>
        <v>-311.8</v>
      </c>
      <c r="CO117" s="318">
        <f t="shared" ref="CO117" si="2125">ROUND(CN68*$C117/12,2)</f>
        <v>-311.8</v>
      </c>
      <c r="CP117" s="318">
        <f t="shared" ref="CP117" si="2126">ROUND(CO68*$C117/12,2)</f>
        <v>-311.8</v>
      </c>
      <c r="CQ117" s="2">
        <f t="shared" ref="CQ117" si="2127">SUM(CE117:CP117)</f>
        <v>-3741.6000000000008</v>
      </c>
      <c r="CR117" s="318">
        <f t="shared" ref="CR117" si="2128">ROUND(CP68*$C117/12,2)</f>
        <v>-311.8</v>
      </c>
      <c r="CS117" s="318">
        <f t="shared" ref="CS117" si="2129">ROUND(CR68*$C117/12,2)</f>
        <v>-311.8</v>
      </c>
      <c r="CT117" s="318">
        <f t="shared" ref="CT117" si="2130">ROUND(CS68*$C117/12,2)</f>
        <v>-311.8</v>
      </c>
      <c r="CU117" s="318">
        <f t="shared" ref="CU117" si="2131">ROUND(CT68*$C117/12,2)</f>
        <v>-311.8</v>
      </c>
      <c r="CV117" s="318">
        <f t="shared" ref="CV117" si="2132">ROUND(CU68*$C117/12,2)</f>
        <v>-311.8</v>
      </c>
      <c r="CW117" s="318">
        <f t="shared" ref="CW117" si="2133">ROUND(CV68*$C117/12,2)</f>
        <v>-311.8</v>
      </c>
      <c r="CX117" s="318">
        <f t="shared" ref="CX117" si="2134">ROUND(CW68*$C117/12,2)</f>
        <v>-311.8</v>
      </c>
      <c r="CY117" s="318">
        <f t="shared" ref="CY117" si="2135">ROUND(CX68*$C117/12,2)</f>
        <v>-311.8</v>
      </c>
      <c r="CZ117" s="318">
        <f t="shared" ref="CZ117" si="2136">ROUND(CY68*$C117/12,2)</f>
        <v>-311.8</v>
      </c>
      <c r="DA117" s="318">
        <f t="shared" ref="DA117" si="2137">ROUND(CZ68*$C117/12,2)</f>
        <v>-311.8</v>
      </c>
      <c r="DB117" s="318">
        <f t="shared" ref="DB117" si="2138">ROUND(DA68*$C117/12,2)</f>
        <v>-311.8</v>
      </c>
      <c r="DC117" s="318">
        <f t="shared" ref="DC117" si="2139">ROUND(DB68*$C117/12,2)</f>
        <v>-311.8</v>
      </c>
      <c r="DD117" s="2">
        <f t="shared" si="1573"/>
        <v>-3741.6000000000008</v>
      </c>
      <c r="DE117" s="318">
        <f t="shared" ref="DE117" si="2140">ROUND(DC68*$C117/12,2)</f>
        <v>-311.8</v>
      </c>
      <c r="DF117" s="318">
        <f t="shared" ref="DF117" si="2141">ROUND(DE68*$C117/12,2)</f>
        <v>-311.8</v>
      </c>
      <c r="DG117" s="318">
        <f t="shared" ref="DG117" si="2142">ROUND(DF68*$C117/12,2)</f>
        <v>-311.8</v>
      </c>
      <c r="DH117" s="318">
        <f t="shared" ref="DH117" si="2143">ROUND(DG68*$C117/12,2)</f>
        <v>-311.8</v>
      </c>
      <c r="DI117" s="318">
        <f t="shared" ref="DI117" si="2144">ROUND(DH68*$C117/12,2)</f>
        <v>-311.8</v>
      </c>
      <c r="DJ117" s="318">
        <f t="shared" ref="DJ117" si="2145">ROUND(DI68*$C117/12,2)</f>
        <v>-311.8</v>
      </c>
      <c r="DK117" s="318">
        <f t="shared" ref="DK117" si="2146">ROUND(DJ68*$C117/12,2)</f>
        <v>-311.8</v>
      </c>
      <c r="DL117" s="318">
        <f t="shared" ref="DL117" si="2147">ROUND(DK68*$C117/12,2)</f>
        <v>-311.8</v>
      </c>
      <c r="DM117" s="318">
        <f t="shared" ref="DM117" si="2148">ROUND(DL68*$C117/12,2)</f>
        <v>-311.8</v>
      </c>
      <c r="DN117" s="318">
        <f t="shared" ref="DN117" si="2149">ROUND(DM68*$C117/12,2)</f>
        <v>-311.8</v>
      </c>
      <c r="DO117" s="318">
        <f t="shared" ref="DO117" si="2150">ROUND(DN68*$C117/12,2)</f>
        <v>-311.8</v>
      </c>
      <c r="DP117" s="318">
        <f t="shared" ref="DP117" si="2151">ROUND(DO68*$C117/12,2)</f>
        <v>-311.8</v>
      </c>
      <c r="DQ117" s="2">
        <f t="shared" si="1575"/>
        <v>-3741.6000000000008</v>
      </c>
      <c r="DR117" s="318">
        <f t="shared" ref="DR117" si="2152">ROUND(DP68*$C117/12,2)</f>
        <v>-311.8</v>
      </c>
      <c r="DS117" s="318">
        <f>ROUND(DR68*$C117/12,2)</f>
        <v>-311.8</v>
      </c>
      <c r="DT117" s="318">
        <f t="shared" ref="DT117" si="2153">ROUND(DS68*$C117/12,2)</f>
        <v>-311.8</v>
      </c>
      <c r="DU117" s="318">
        <f t="shared" ref="DU117" si="2154">ROUND(DT68*$C117/12,2)</f>
        <v>-311.8</v>
      </c>
      <c r="DV117" s="318">
        <f t="shared" ref="DV117" si="2155">ROUND(DU68*$C117/12,2)</f>
        <v>-311.8</v>
      </c>
      <c r="DW117" s="318">
        <f t="shared" ref="DW117" si="2156">ROUND(DV68*$C117/12,2)</f>
        <v>-311.8</v>
      </c>
      <c r="DX117" s="318">
        <f t="shared" ref="DX117" si="2157">ROUND(DW68*$C117/12,2)</f>
        <v>-311.8</v>
      </c>
      <c r="DY117" s="318">
        <f t="shared" ref="DY117" si="2158">ROUND(DX68*$C117/12,2)</f>
        <v>-311.8</v>
      </c>
      <c r="DZ117" s="318">
        <f t="shared" ref="DZ117" si="2159">ROUND(DY68*$C117/12,2)</f>
        <v>-311.8</v>
      </c>
      <c r="EA117" s="318">
        <f t="shared" ref="EA117" si="2160">ROUND(DZ68*$C117/12,2)</f>
        <v>-311.8</v>
      </c>
      <c r="EB117" s="318">
        <f t="shared" ref="EB117" si="2161">ROUND(EA68*$C117/12,2)</f>
        <v>-311.8</v>
      </c>
      <c r="EC117" s="318">
        <f t="shared" ref="EC117" si="2162">ROUND(EB68*$C117/12,2)</f>
        <v>-311.8</v>
      </c>
      <c r="ED117" s="2">
        <f t="shared" ref="ED117" si="2163">SUM(DR117:EC117)</f>
        <v>-3741.6000000000008</v>
      </c>
      <c r="EE117" s="2">
        <f t="shared" ref="EE117" si="2164">ED117+DQ117+DD117+CQ117+CD117+BQ117+BD117+AQ117+AD117+Q117</f>
        <v>-37416.000000000007</v>
      </c>
    </row>
    <row r="118" spans="1:135" x14ac:dyDescent="0.2">
      <c r="A118" s="126" t="s">
        <v>594</v>
      </c>
      <c r="B118" s="310">
        <f t="shared" si="1054"/>
        <v>373</v>
      </c>
      <c r="C118" s="317">
        <v>2.8000000000000001E-2</v>
      </c>
      <c r="E118" s="318">
        <f>ROUND(D69*$C118/12,2)</f>
        <v>-135.21</v>
      </c>
      <c r="F118" s="318">
        <f t="shared" ref="F118" si="2165">ROUND(E69*$C118/12,2)</f>
        <v>-135.21</v>
      </c>
      <c r="G118" s="318">
        <f t="shared" ref="G118" si="2166">ROUND(F69*$C118/12,2)</f>
        <v>-135.21</v>
      </c>
      <c r="H118" s="318">
        <f t="shared" ref="H118" si="2167">ROUND(G69*$C118/12,2)</f>
        <v>-135.21</v>
      </c>
      <c r="I118" s="318">
        <f t="shared" ref="I118" si="2168">ROUND(H69*$C118/12,2)</f>
        <v>-135.21</v>
      </c>
      <c r="J118" s="318">
        <f t="shared" ref="J118" si="2169">ROUND(I69*$C118/12,2)</f>
        <v>-135.21</v>
      </c>
      <c r="K118" s="318">
        <f t="shared" ref="K118" si="2170">ROUND(J69*$C118/12,2)</f>
        <v>-135.21</v>
      </c>
      <c r="L118" s="318">
        <f t="shared" ref="L118" si="2171">ROUND(K69*$C118/12,2)</f>
        <v>-135.21</v>
      </c>
      <c r="M118" s="318">
        <f t="shared" ref="M118" si="2172">ROUND(L69*$C118/12,2)</f>
        <v>-135.21</v>
      </c>
      <c r="N118" s="318">
        <f t="shared" ref="N118" si="2173">ROUND(M69*$C118/12,2)</f>
        <v>-135.21</v>
      </c>
      <c r="O118" s="318">
        <f t="shared" ref="O118" si="2174">ROUND(N69*$C118/12,2)</f>
        <v>-135.21</v>
      </c>
      <c r="P118" s="318">
        <f t="shared" ref="P118" si="2175">ROUND(O69*$C118/12,2)</f>
        <v>-135.21</v>
      </c>
      <c r="Q118" s="2">
        <f t="shared" si="1559"/>
        <v>-1622.5200000000002</v>
      </c>
      <c r="R118" s="318">
        <f t="shared" ref="R118" si="2176">ROUND(P69*$C118/12,2)</f>
        <v>-135.21</v>
      </c>
      <c r="S118" s="318">
        <f t="shared" ref="S118" si="2177">ROUND(R69*$C118/12,2)</f>
        <v>-135.21</v>
      </c>
      <c r="T118" s="318">
        <f t="shared" ref="T118" si="2178">ROUND(S69*$C118/12,2)</f>
        <v>-135.21</v>
      </c>
      <c r="U118" s="318">
        <f t="shared" ref="U118" si="2179">ROUND(T69*$C118/12,2)</f>
        <v>-135.21</v>
      </c>
      <c r="V118" s="318">
        <f t="shared" ref="V118" si="2180">ROUND(U69*$C118/12,2)</f>
        <v>-135.21</v>
      </c>
      <c r="W118" s="318">
        <f t="shared" ref="W118" si="2181">ROUND(V69*$C118/12,2)</f>
        <v>-135.21</v>
      </c>
      <c r="X118" s="318">
        <f t="shared" ref="X118" si="2182">ROUND(W69*$C118/12,2)</f>
        <v>-135.21</v>
      </c>
      <c r="Y118" s="318">
        <f t="shared" ref="Y118" si="2183">ROUND(X69*$C118/12,2)</f>
        <v>-135.21</v>
      </c>
      <c r="Z118" s="318">
        <f t="shared" ref="Z118" si="2184">ROUND(Y69*$C118/12,2)</f>
        <v>-135.21</v>
      </c>
      <c r="AA118" s="318">
        <f t="shared" ref="AA118" si="2185">ROUND(Z69*$C118/12,2)</f>
        <v>-135.21</v>
      </c>
      <c r="AB118" s="318">
        <f t="shared" ref="AB118" si="2186">ROUND(AA69*$C118/12,2)</f>
        <v>-135.21</v>
      </c>
      <c r="AC118" s="318">
        <f t="shared" ref="AC118" si="2187">ROUND(AB69*$C118/12,2)</f>
        <v>-135.21</v>
      </c>
      <c r="AD118" s="2">
        <f t="shared" ref="AD118" si="2188">SUM(R118:AC118)</f>
        <v>-1622.5200000000002</v>
      </c>
      <c r="AE118" s="318">
        <f t="shared" ref="AE118" si="2189">ROUND(AC69*$C118/12,2)</f>
        <v>-135.21</v>
      </c>
      <c r="AF118" s="318">
        <f t="shared" ref="AF118" si="2190">ROUND(AE69*$C118/12,2)</f>
        <v>-135.21</v>
      </c>
      <c r="AG118" s="318">
        <f t="shared" ref="AG118" si="2191">ROUND(AF69*$C118/12,2)</f>
        <v>-135.21</v>
      </c>
      <c r="AH118" s="318">
        <f t="shared" ref="AH118" si="2192">ROUND(AG69*$C118/12,2)</f>
        <v>-135.21</v>
      </c>
      <c r="AI118" s="318">
        <f t="shared" ref="AI118" si="2193">ROUND(AH69*$C118/12,2)</f>
        <v>-135.21</v>
      </c>
      <c r="AJ118" s="318">
        <f t="shared" ref="AJ118" si="2194">ROUND(AI69*$C118/12,2)</f>
        <v>-135.21</v>
      </c>
      <c r="AK118" s="318">
        <f t="shared" ref="AK118" si="2195">ROUND(AJ69*$C118/12,2)</f>
        <v>-135.21</v>
      </c>
      <c r="AL118" s="318">
        <f t="shared" ref="AL118" si="2196">ROUND(AK69*$C118/12,2)</f>
        <v>-135.21</v>
      </c>
      <c r="AM118" s="318">
        <f t="shared" ref="AM118" si="2197">ROUND(AL69*$C118/12,2)</f>
        <v>-135.21</v>
      </c>
      <c r="AN118" s="318">
        <f t="shared" ref="AN118" si="2198">ROUND(AM69*$C118/12,2)</f>
        <v>-135.21</v>
      </c>
      <c r="AO118" s="318">
        <f t="shared" ref="AO118" si="2199">ROUND(AN69*$C118/12,2)</f>
        <v>-135.21</v>
      </c>
      <c r="AP118" s="318">
        <f t="shared" ref="AP118" si="2200">ROUND(AO69*$C118/12,2)</f>
        <v>-135.21</v>
      </c>
      <c r="AQ118" s="2">
        <f t="shared" ref="AQ118" si="2201">SUM(AE118:AP118)</f>
        <v>-1622.5200000000002</v>
      </c>
      <c r="AR118" s="318">
        <f t="shared" ref="AR118" si="2202">ROUND(AP69*$C118/12,2)</f>
        <v>-135.21</v>
      </c>
      <c r="AS118" s="318">
        <f t="shared" ref="AS118" si="2203">ROUND(AR69*$C118/12,2)</f>
        <v>-135.21</v>
      </c>
      <c r="AT118" s="318">
        <f t="shared" ref="AT118" si="2204">ROUND(AS69*$C118/12,2)</f>
        <v>-135.21</v>
      </c>
      <c r="AU118" s="318">
        <f t="shared" ref="AU118" si="2205">ROUND(AT69*$C118/12,2)</f>
        <v>-135.21</v>
      </c>
      <c r="AV118" s="318">
        <f t="shared" ref="AV118" si="2206">ROUND(AU69*$C118/12,2)</f>
        <v>-135.21</v>
      </c>
      <c r="AW118" s="318">
        <f t="shared" ref="AW118" si="2207">ROUND(AV69*$C118/12,2)</f>
        <v>-135.21</v>
      </c>
      <c r="AX118" s="318">
        <f t="shared" ref="AX118" si="2208">ROUND(AW69*$C118/12,2)</f>
        <v>-135.21</v>
      </c>
      <c r="AY118" s="318">
        <f t="shared" ref="AY118" si="2209">ROUND(AX69*$C118/12,2)</f>
        <v>-135.21</v>
      </c>
      <c r="AZ118" s="318">
        <f t="shared" ref="AZ118" si="2210">ROUND(AY69*$C118/12,2)</f>
        <v>-135.21</v>
      </c>
      <c r="BA118" s="318">
        <f t="shared" ref="BA118" si="2211">ROUND(AZ69*$C118/12,2)</f>
        <v>-135.21</v>
      </c>
      <c r="BB118" s="318">
        <f t="shared" ref="BB118" si="2212">ROUND(BA69*$C118/12,2)</f>
        <v>-135.21</v>
      </c>
      <c r="BC118" s="318">
        <f t="shared" ref="BC118" si="2213">ROUND(BB69*$C118/12,2)</f>
        <v>-135.21</v>
      </c>
      <c r="BD118" s="2">
        <f t="shared" si="1565"/>
        <v>-1622.5200000000002</v>
      </c>
      <c r="BE118" s="318">
        <f t="shared" ref="BE118" si="2214">ROUND(BC69*$C118/12,2)</f>
        <v>-135.21</v>
      </c>
      <c r="BF118" s="318">
        <f t="shared" ref="BF118" si="2215">ROUND(BE69*$C118/12,2)</f>
        <v>-135.21</v>
      </c>
      <c r="BG118" s="318">
        <f t="shared" ref="BG118" si="2216">ROUND(BF69*$C118/12,2)</f>
        <v>-135.21</v>
      </c>
      <c r="BH118" s="318">
        <f t="shared" ref="BH118" si="2217">ROUND(BG69*$C118/12,2)</f>
        <v>-135.21</v>
      </c>
      <c r="BI118" s="318">
        <f t="shared" ref="BI118" si="2218">ROUND(BH69*$C118/12,2)</f>
        <v>-135.21</v>
      </c>
      <c r="BJ118" s="318">
        <f t="shared" ref="BJ118" si="2219">ROUND(BI69*$C118/12,2)</f>
        <v>-135.21</v>
      </c>
      <c r="BK118" s="318">
        <f t="shared" ref="BK118" si="2220">ROUND(BJ69*$C118/12,2)</f>
        <v>-135.21</v>
      </c>
      <c r="BL118" s="318">
        <f t="shared" ref="BL118" si="2221">ROUND(BK69*$C118/12,2)</f>
        <v>-135.21</v>
      </c>
      <c r="BM118" s="318">
        <f t="shared" ref="BM118" si="2222">ROUND(BL69*$C118/12,2)</f>
        <v>-135.21</v>
      </c>
      <c r="BN118" s="318">
        <f t="shared" ref="BN118" si="2223">ROUND(BM69*$C118/12,2)</f>
        <v>-135.21</v>
      </c>
      <c r="BO118" s="318">
        <f t="shared" ref="BO118" si="2224">ROUND(BN69*$C118/12,2)</f>
        <v>-135.21</v>
      </c>
      <c r="BP118" s="318">
        <f t="shared" ref="BP118" si="2225">ROUND(BO69*$C118/12,2)</f>
        <v>-135.21</v>
      </c>
      <c r="BQ118" s="2">
        <f t="shared" ref="BQ118" si="2226">SUM(BE118:BP118)</f>
        <v>-1622.5200000000002</v>
      </c>
      <c r="BR118" s="318">
        <f t="shared" ref="BR118" si="2227">ROUND(BP69*$C118/12,2)</f>
        <v>-135.21</v>
      </c>
      <c r="BS118" s="318">
        <f t="shared" ref="BS118" si="2228">ROUND(BR69*$C118/12,2)</f>
        <v>-135.21</v>
      </c>
      <c r="BT118" s="318">
        <f t="shared" ref="BT118" si="2229">ROUND(BS69*$C118/12,2)</f>
        <v>-135.21</v>
      </c>
      <c r="BU118" s="318">
        <f t="shared" ref="BU118" si="2230">ROUND(BT69*$C118/12,2)</f>
        <v>-135.21</v>
      </c>
      <c r="BV118" s="318">
        <f t="shared" ref="BV118" si="2231">ROUND(BU69*$C118/12,2)</f>
        <v>-135.21</v>
      </c>
      <c r="BW118" s="318">
        <f t="shared" ref="BW118" si="2232">ROUND(BV69*$C118/12,2)</f>
        <v>-135.21</v>
      </c>
      <c r="BX118" s="318">
        <f t="shared" ref="BX118" si="2233">ROUND(BW69*$C118/12,2)</f>
        <v>-135.21</v>
      </c>
      <c r="BY118" s="318">
        <f t="shared" ref="BY118" si="2234">ROUND(BX69*$C118/12,2)</f>
        <v>-135.21</v>
      </c>
      <c r="BZ118" s="318">
        <f t="shared" ref="BZ118" si="2235">ROUND(BY69*$C118/12,2)</f>
        <v>-135.21</v>
      </c>
      <c r="CA118" s="318">
        <f t="shared" ref="CA118" si="2236">ROUND(BZ69*$C118/12,2)</f>
        <v>-135.21</v>
      </c>
      <c r="CB118" s="318">
        <f t="shared" ref="CB118" si="2237">ROUND(CA69*$C118/12,2)</f>
        <v>-135.21</v>
      </c>
      <c r="CC118" s="318">
        <f t="shared" ref="CC118" si="2238">ROUND(CB69*$C118/12,2)</f>
        <v>-135.21</v>
      </c>
      <c r="CD118" s="2">
        <f t="shared" si="1569"/>
        <v>-1622.5200000000002</v>
      </c>
      <c r="CE118" s="318">
        <f t="shared" ref="CE118" si="2239">ROUND(CC69*$C118/12,2)</f>
        <v>-135.21</v>
      </c>
      <c r="CF118" s="318">
        <f>ROUND(CE69*$C118/12,2)</f>
        <v>-135.21</v>
      </c>
      <c r="CG118" s="318">
        <f t="shared" ref="CG118" si="2240">ROUND(CF69*$C118/12,2)</f>
        <v>-135.21</v>
      </c>
      <c r="CH118" s="318">
        <f t="shared" ref="CH118" si="2241">ROUND(CG69*$C118/12,2)</f>
        <v>-135.21</v>
      </c>
      <c r="CI118" s="318">
        <f t="shared" ref="CI118" si="2242">ROUND(CH69*$C118/12,2)</f>
        <v>-135.21</v>
      </c>
      <c r="CJ118" s="318">
        <f t="shared" ref="CJ118" si="2243">ROUND(CI69*$C118/12,2)</f>
        <v>-135.21</v>
      </c>
      <c r="CK118" s="318">
        <f t="shared" ref="CK118" si="2244">ROUND(CJ69*$C118/12,2)</f>
        <v>-135.21</v>
      </c>
      <c r="CL118" s="318">
        <f t="shared" ref="CL118" si="2245">ROUND(CK69*$C118/12,2)</f>
        <v>-135.21</v>
      </c>
      <c r="CM118" s="318">
        <f t="shared" ref="CM118" si="2246">ROUND(CL69*$C118/12,2)</f>
        <v>-135.21</v>
      </c>
      <c r="CN118" s="318">
        <f t="shared" ref="CN118" si="2247">ROUND(CM69*$C118/12,2)</f>
        <v>-135.21</v>
      </c>
      <c r="CO118" s="318">
        <f t="shared" ref="CO118" si="2248">ROUND(CN69*$C118/12,2)</f>
        <v>-135.21</v>
      </c>
      <c r="CP118" s="318">
        <f t="shared" ref="CP118" si="2249">ROUND(CO69*$C118/12,2)</f>
        <v>-135.21</v>
      </c>
      <c r="CQ118" s="2">
        <f t="shared" si="1571"/>
        <v>-1622.5200000000002</v>
      </c>
      <c r="CR118" s="318">
        <f t="shared" ref="CR118" si="2250">ROUND(CP69*$C118/12,2)</f>
        <v>-135.21</v>
      </c>
      <c r="CS118" s="318">
        <f t="shared" ref="CS118" si="2251">ROUND(CR69*$C118/12,2)</f>
        <v>-135.21</v>
      </c>
      <c r="CT118" s="318">
        <f t="shared" ref="CT118" si="2252">ROUND(CS69*$C118/12,2)</f>
        <v>-135.21</v>
      </c>
      <c r="CU118" s="318">
        <f t="shared" ref="CU118" si="2253">ROUND(CT69*$C118/12,2)</f>
        <v>-135.21</v>
      </c>
      <c r="CV118" s="318">
        <f t="shared" ref="CV118" si="2254">ROUND(CU69*$C118/12,2)</f>
        <v>-135.21</v>
      </c>
      <c r="CW118" s="318">
        <f t="shared" ref="CW118" si="2255">ROUND(CV69*$C118/12,2)</f>
        <v>-135.21</v>
      </c>
      <c r="CX118" s="318">
        <f t="shared" ref="CX118" si="2256">ROUND(CW69*$C118/12,2)</f>
        <v>-135.21</v>
      </c>
      <c r="CY118" s="318">
        <f t="shared" ref="CY118" si="2257">ROUND(CX69*$C118/12,2)</f>
        <v>-135.21</v>
      </c>
      <c r="CZ118" s="318">
        <f t="shared" ref="CZ118" si="2258">ROUND(CY69*$C118/12,2)</f>
        <v>-135.21</v>
      </c>
      <c r="DA118" s="318">
        <f t="shared" ref="DA118" si="2259">ROUND(CZ69*$C118/12,2)</f>
        <v>-135.21</v>
      </c>
      <c r="DB118" s="318">
        <f t="shared" ref="DB118" si="2260">ROUND(DA69*$C118/12,2)</f>
        <v>-135.21</v>
      </c>
      <c r="DC118" s="318">
        <f t="shared" ref="DC118" si="2261">ROUND(DB69*$C118/12,2)</f>
        <v>-135.21</v>
      </c>
      <c r="DD118" s="2">
        <f t="shared" ref="DD118" si="2262">SUM(CR118:DC118)</f>
        <v>-1622.5200000000002</v>
      </c>
      <c r="DE118" s="318">
        <f t="shared" ref="DE118" si="2263">ROUND(DC69*$C118/12,2)</f>
        <v>-135.21</v>
      </c>
      <c r="DF118" s="318">
        <f t="shared" ref="DF118" si="2264">ROUND(DE69*$C118/12,2)</f>
        <v>-135.21</v>
      </c>
      <c r="DG118" s="318">
        <f t="shared" ref="DG118" si="2265">ROUND(DF69*$C118/12,2)</f>
        <v>-135.21</v>
      </c>
      <c r="DH118" s="318">
        <f t="shared" ref="DH118" si="2266">ROUND(DG69*$C118/12,2)</f>
        <v>-135.21</v>
      </c>
      <c r="DI118" s="318">
        <f t="shared" ref="DI118" si="2267">ROUND(DH69*$C118/12,2)</f>
        <v>-135.21</v>
      </c>
      <c r="DJ118" s="318">
        <f t="shared" ref="DJ118" si="2268">ROUND(DI69*$C118/12,2)</f>
        <v>-135.21</v>
      </c>
      <c r="DK118" s="318">
        <f t="shared" ref="DK118" si="2269">ROUND(DJ69*$C118/12,2)</f>
        <v>-135.21</v>
      </c>
      <c r="DL118" s="318">
        <f t="shared" ref="DL118" si="2270">ROUND(DK69*$C118/12,2)</f>
        <v>-135.21</v>
      </c>
      <c r="DM118" s="318">
        <f t="shared" ref="DM118" si="2271">ROUND(DL69*$C118/12,2)</f>
        <v>-135.21</v>
      </c>
      <c r="DN118" s="318">
        <f t="shared" ref="DN118" si="2272">ROUND(DM69*$C118/12,2)</f>
        <v>-135.21</v>
      </c>
      <c r="DO118" s="318">
        <f t="shared" ref="DO118" si="2273">ROUND(DN69*$C118/12,2)</f>
        <v>-135.21</v>
      </c>
      <c r="DP118" s="318">
        <f t="shared" ref="DP118" si="2274">ROUND(DO69*$C118/12,2)</f>
        <v>-135.21</v>
      </c>
      <c r="DQ118" s="2">
        <f t="shared" ref="DQ118" si="2275">SUM(DE118:DP118)</f>
        <v>-1622.5200000000002</v>
      </c>
      <c r="DR118" s="318">
        <f t="shared" ref="DR118" si="2276">ROUND(DP69*$C118/12,2)</f>
        <v>-135.21</v>
      </c>
      <c r="DS118" s="318">
        <f>ROUND(DR69*$C118/12,2)</f>
        <v>-135.21</v>
      </c>
      <c r="DT118" s="318">
        <f t="shared" ref="DT118" si="2277">ROUND(DS69*$C118/12,2)</f>
        <v>-135.21</v>
      </c>
      <c r="DU118" s="318">
        <f t="shared" ref="DU118" si="2278">ROUND(DT69*$C118/12,2)</f>
        <v>-135.21</v>
      </c>
      <c r="DV118" s="318">
        <f t="shared" ref="DV118" si="2279">ROUND(DU69*$C118/12,2)</f>
        <v>-135.21</v>
      </c>
      <c r="DW118" s="318">
        <f t="shared" ref="DW118" si="2280">ROUND(DV69*$C118/12,2)</f>
        <v>-135.21</v>
      </c>
      <c r="DX118" s="318">
        <f t="shared" ref="DX118" si="2281">ROUND(DW69*$C118/12,2)</f>
        <v>-135.21</v>
      </c>
      <c r="DY118" s="318">
        <f t="shared" ref="DY118" si="2282">ROUND(DX69*$C118/12,2)</f>
        <v>-135.21</v>
      </c>
      <c r="DZ118" s="318">
        <f t="shared" ref="DZ118" si="2283">ROUND(DY69*$C118/12,2)</f>
        <v>-135.21</v>
      </c>
      <c r="EA118" s="318">
        <f t="shared" ref="EA118" si="2284">ROUND(DZ69*$C118/12,2)</f>
        <v>-135.21</v>
      </c>
      <c r="EB118" s="318">
        <f t="shared" ref="EB118" si="2285">ROUND(EA69*$C118/12,2)</f>
        <v>-135.21</v>
      </c>
      <c r="EC118" s="318">
        <f>ROUND(EB69*$C118/12,2)</f>
        <v>-135.21</v>
      </c>
      <c r="ED118" s="2">
        <f t="shared" si="1577"/>
        <v>-1622.5200000000002</v>
      </c>
      <c r="EE118" s="2">
        <f t="shared" si="1084"/>
        <v>-16225.200000000003</v>
      </c>
    </row>
    <row r="119" spans="1:135" x14ac:dyDescent="0.2">
      <c r="A119" s="126"/>
      <c r="E119" s="319">
        <f>SUM(E74:E118)</f>
        <v>65824.349999999977</v>
      </c>
      <c r="F119" s="319">
        <f t="shared" ref="F119:P119" si="2286">SUM(F74:F118)</f>
        <v>86537.419999999969</v>
      </c>
      <c r="G119" s="319">
        <f t="shared" si="2286"/>
        <v>111139.38999999998</v>
      </c>
      <c r="H119" s="319">
        <f t="shared" si="2286"/>
        <v>154481.19999999998</v>
      </c>
      <c r="I119" s="319">
        <f t="shared" si="2286"/>
        <v>163540.99999999997</v>
      </c>
      <c r="J119" s="319">
        <f t="shared" si="2286"/>
        <v>179249.02</v>
      </c>
      <c r="K119" s="319">
        <f t="shared" si="2286"/>
        <v>205070.01999999996</v>
      </c>
      <c r="L119" s="319">
        <f t="shared" si="2286"/>
        <v>224383.20999999996</v>
      </c>
      <c r="M119" s="319">
        <f t="shared" si="2286"/>
        <v>247708.71999999994</v>
      </c>
      <c r="N119" s="319">
        <f t="shared" si="2286"/>
        <v>276312.72999999992</v>
      </c>
      <c r="O119" s="319">
        <f t="shared" si="2286"/>
        <v>340697.12</v>
      </c>
      <c r="P119" s="319">
        <f t="shared" si="2286"/>
        <v>362199.44</v>
      </c>
      <c r="Q119" s="320">
        <f>SUM(Q74:Q118)</f>
        <v>2417143.6199999992</v>
      </c>
      <c r="R119" s="319">
        <f>SUM(R74:R118)</f>
        <v>414283.86</v>
      </c>
      <c r="S119" s="319">
        <f t="shared" ref="S119:AC119" si="2287">SUM(S74:S118)</f>
        <v>470092.04</v>
      </c>
      <c r="T119" s="319">
        <f t="shared" si="2287"/>
        <v>511505.48000000021</v>
      </c>
      <c r="U119" s="319">
        <f t="shared" si="2287"/>
        <v>546020.88000000012</v>
      </c>
      <c r="V119" s="319">
        <f t="shared" si="2287"/>
        <v>556212.00000000012</v>
      </c>
      <c r="W119" s="319">
        <f t="shared" si="2287"/>
        <v>566969.20000000019</v>
      </c>
      <c r="X119" s="319">
        <f t="shared" si="2287"/>
        <v>594755.91000000015</v>
      </c>
      <c r="Y119" s="319">
        <f t="shared" si="2287"/>
        <v>609268.5700000003</v>
      </c>
      <c r="Z119" s="319">
        <f t="shared" si="2287"/>
        <v>641455.50000000023</v>
      </c>
      <c r="AA119" s="319">
        <f t="shared" si="2287"/>
        <v>701224.85000000009</v>
      </c>
      <c r="AB119" s="319">
        <f t="shared" si="2287"/>
        <v>716466.16000000027</v>
      </c>
      <c r="AC119" s="319">
        <f t="shared" si="2287"/>
        <v>731830.81000000029</v>
      </c>
      <c r="AD119" s="320">
        <f>SUM(AD74:AD118)</f>
        <v>7060085.2600000007</v>
      </c>
      <c r="AE119" s="319">
        <f>SUM(AE74:AE118)</f>
        <v>767041.0500000004</v>
      </c>
      <c r="AF119" s="319">
        <f t="shared" ref="AF119:AQ119" si="2288">SUM(AF74:AF118)</f>
        <v>790949.55000000028</v>
      </c>
      <c r="AG119" s="319">
        <f t="shared" si="2288"/>
        <v>814858.03000000026</v>
      </c>
      <c r="AH119" s="319">
        <f t="shared" si="2288"/>
        <v>838766.51000000024</v>
      </c>
      <c r="AI119" s="319">
        <f t="shared" si="2288"/>
        <v>862675.00000000035</v>
      </c>
      <c r="AJ119" s="319">
        <f t="shared" si="2288"/>
        <v>886583.48000000045</v>
      </c>
      <c r="AK119" s="319">
        <f t="shared" si="2288"/>
        <v>910491.99000000022</v>
      </c>
      <c r="AL119" s="319">
        <f t="shared" si="2288"/>
        <v>934400.4600000002</v>
      </c>
      <c r="AM119" s="319">
        <f t="shared" si="2288"/>
        <v>958308.95000000019</v>
      </c>
      <c r="AN119" s="319">
        <f t="shared" si="2288"/>
        <v>983665.5700000003</v>
      </c>
      <c r="AO119" s="319">
        <f t="shared" si="2288"/>
        <v>1009022.22</v>
      </c>
      <c r="AP119" s="319">
        <f t="shared" si="2288"/>
        <v>1034378.8600000001</v>
      </c>
      <c r="AQ119" s="307">
        <f t="shared" si="2288"/>
        <v>10791141.670000004</v>
      </c>
      <c r="AR119" s="321">
        <f t="shared" ref="AR119:BC119" si="2289">SUM(AR74:AR118)</f>
        <v>1063700.82</v>
      </c>
      <c r="AS119" s="321">
        <f t="shared" si="2289"/>
        <v>1093125.8199999998</v>
      </c>
      <c r="AT119" s="321">
        <f t="shared" si="2289"/>
        <v>1122550.7999999998</v>
      </c>
      <c r="AU119" s="321">
        <f t="shared" si="2289"/>
        <v>1154985.3999999997</v>
      </c>
      <c r="AV119" s="321">
        <f t="shared" si="2289"/>
        <v>1187420.0199999998</v>
      </c>
      <c r="AW119" s="321">
        <f t="shared" si="2289"/>
        <v>1219854.6099999996</v>
      </c>
      <c r="AX119" s="321">
        <f t="shared" si="2289"/>
        <v>1252289.22</v>
      </c>
      <c r="AY119" s="321">
        <f t="shared" si="2289"/>
        <v>1284723.8099999998</v>
      </c>
      <c r="AZ119" s="321">
        <f t="shared" si="2289"/>
        <v>1317158.42</v>
      </c>
      <c r="BA119" s="321">
        <f t="shared" si="2289"/>
        <v>1349743.68</v>
      </c>
      <c r="BB119" s="321">
        <f t="shared" si="2289"/>
        <v>1382328.91</v>
      </c>
      <c r="BC119" s="321">
        <f t="shared" si="2289"/>
        <v>1414914.14</v>
      </c>
      <c r="BD119" s="320">
        <f>SUM(BD74:BD118)</f>
        <v>14842795.650000002</v>
      </c>
      <c r="BE119" s="319">
        <f>SUM(BE74:BE118)</f>
        <v>1447233.55</v>
      </c>
      <c r="BF119" s="319">
        <f t="shared" ref="BF119:BP119" si="2290">SUM(BF74:BF118)</f>
        <v>1478363.0399999998</v>
      </c>
      <c r="BG119" s="319">
        <f t="shared" si="2290"/>
        <v>1509492.54</v>
      </c>
      <c r="BH119" s="319">
        <f t="shared" si="2290"/>
        <v>1540622.03</v>
      </c>
      <c r="BI119" s="319">
        <f t="shared" si="2290"/>
        <v>1571751.5399999998</v>
      </c>
      <c r="BJ119" s="319">
        <f t="shared" si="2290"/>
        <v>1602881.0300000003</v>
      </c>
      <c r="BK119" s="319">
        <f t="shared" si="2290"/>
        <v>1634010.5199999998</v>
      </c>
      <c r="BL119" s="319">
        <f t="shared" si="2290"/>
        <v>1665140.0399999998</v>
      </c>
      <c r="BM119" s="319">
        <f t="shared" si="2290"/>
        <v>1696269.52</v>
      </c>
      <c r="BN119" s="319">
        <f t="shared" si="2290"/>
        <v>1727433.3800000001</v>
      </c>
      <c r="BO119" s="319">
        <f t="shared" si="2290"/>
        <v>1758597.26</v>
      </c>
      <c r="BP119" s="319">
        <f t="shared" si="2290"/>
        <v>1789761.1200000003</v>
      </c>
      <c r="BQ119" s="320">
        <f>SUM(BQ74:BQ118)</f>
        <v>19421555.57</v>
      </c>
      <c r="BR119" s="319">
        <f t="shared" ref="BR119:CB119" si="2291">SUM(BR74:BR118)</f>
        <v>1821033.7500000002</v>
      </c>
      <c r="BS119" s="319">
        <f t="shared" si="2291"/>
        <v>1852352.85</v>
      </c>
      <c r="BT119" s="319">
        <f t="shared" si="2291"/>
        <v>1883671.9500000002</v>
      </c>
      <c r="BU119" s="319">
        <f t="shared" si="2291"/>
        <v>1914991.0700000003</v>
      </c>
      <c r="BV119" s="319">
        <f t="shared" si="2291"/>
        <v>1946310.1700000002</v>
      </c>
      <c r="BW119" s="319">
        <f t="shared" si="2291"/>
        <v>1977629.2600000002</v>
      </c>
      <c r="BX119" s="319">
        <f t="shared" si="2291"/>
        <v>2008948.3800000001</v>
      </c>
      <c r="BY119" s="319">
        <f t="shared" si="2291"/>
        <v>2040267.4900000002</v>
      </c>
      <c r="BZ119" s="319">
        <f t="shared" si="2291"/>
        <v>2071586.5799999998</v>
      </c>
      <c r="CA119" s="319">
        <f t="shared" si="2291"/>
        <v>2102638.37</v>
      </c>
      <c r="CB119" s="319">
        <f t="shared" si="2291"/>
        <v>2133690.16</v>
      </c>
      <c r="CC119" s="319">
        <f>SUM(CC74:CC118)</f>
        <v>2164741.9300000006</v>
      </c>
      <c r="CD119" s="320">
        <f>SUM(CD74:CD118)</f>
        <v>23917861.959999997</v>
      </c>
      <c r="CE119" s="319">
        <f>SUM(CE74:CE118)</f>
        <v>2195733.5500000003</v>
      </c>
      <c r="CF119" s="319">
        <f t="shared" ref="CF119:CQ119" si="2292">SUM(CF74:CF118)</f>
        <v>2226772.5500000003</v>
      </c>
      <c r="CG119" s="319">
        <f t="shared" si="2292"/>
        <v>2257811.5800000005</v>
      </c>
      <c r="CH119" s="319">
        <f t="shared" si="2292"/>
        <v>2288850.6100000003</v>
      </c>
      <c r="CI119" s="319">
        <f t="shared" si="2292"/>
        <v>2319889.65</v>
      </c>
      <c r="CJ119" s="319">
        <f t="shared" si="2292"/>
        <v>2350928.6700000004</v>
      </c>
      <c r="CK119" s="319">
        <f t="shared" si="2292"/>
        <v>2381967.6900000009</v>
      </c>
      <c r="CL119" s="319">
        <f t="shared" si="2292"/>
        <v>2413006.7200000007</v>
      </c>
      <c r="CM119" s="319">
        <f t="shared" si="2292"/>
        <v>2444045.7300000004</v>
      </c>
      <c r="CN119" s="319">
        <f t="shared" si="2292"/>
        <v>2475144.7500000005</v>
      </c>
      <c r="CO119" s="319">
        <f t="shared" si="2292"/>
        <v>2506243.7300000004</v>
      </c>
      <c r="CP119" s="319">
        <f t="shared" si="2292"/>
        <v>2537342.7400000007</v>
      </c>
      <c r="CQ119" s="307">
        <f t="shared" si="2292"/>
        <v>28397737.969999991</v>
      </c>
      <c r="CR119" s="319">
        <f>SUM(CR74:CR118)</f>
        <v>2568735.12</v>
      </c>
      <c r="CS119" s="319">
        <f t="shared" ref="CS119:DO119" si="2293">SUM(CS74:CS118)</f>
        <v>2600175.8500000006</v>
      </c>
      <c r="CT119" s="319">
        <f t="shared" si="2293"/>
        <v>2631616.6000000006</v>
      </c>
      <c r="CU119" s="319">
        <f t="shared" si="2293"/>
        <v>2663057.3600000003</v>
      </c>
      <c r="CV119" s="319">
        <f t="shared" si="2293"/>
        <v>2694498.1000000006</v>
      </c>
      <c r="CW119" s="319">
        <f t="shared" si="2293"/>
        <v>2725938.8400000008</v>
      </c>
      <c r="CX119" s="319">
        <f t="shared" si="2293"/>
        <v>2757379.5900000003</v>
      </c>
      <c r="CY119" s="319">
        <f t="shared" si="2293"/>
        <v>2788820.3200000008</v>
      </c>
      <c r="CZ119" s="319">
        <f t="shared" si="2293"/>
        <v>2820261.0700000012</v>
      </c>
      <c r="DA119" s="319">
        <f t="shared" si="2293"/>
        <v>2851647.6600000006</v>
      </c>
      <c r="DB119" s="319">
        <f t="shared" si="2293"/>
        <v>2883034.2300000009</v>
      </c>
      <c r="DC119" s="319">
        <f t="shared" si="2293"/>
        <v>2914420.81</v>
      </c>
      <c r="DD119" s="307">
        <f t="shared" si="2293"/>
        <v>32899585.54999999</v>
      </c>
      <c r="DE119" s="319">
        <f t="shared" si="2293"/>
        <v>2945254.39</v>
      </c>
      <c r="DF119" s="319">
        <f>SUM(DF74:DF118)</f>
        <v>2976505.1900000009</v>
      </c>
      <c r="DG119" s="319">
        <f t="shared" si="2293"/>
        <v>3007756.0100000007</v>
      </c>
      <c r="DH119" s="319">
        <f t="shared" si="2293"/>
        <v>3039006.8100000005</v>
      </c>
      <c r="DI119" s="319">
        <f t="shared" si="2293"/>
        <v>3070257.620000001</v>
      </c>
      <c r="DJ119" s="319">
        <f t="shared" si="2293"/>
        <v>3101508.4400000009</v>
      </c>
      <c r="DK119" s="319">
        <f t="shared" si="2293"/>
        <v>3132759.2700000009</v>
      </c>
      <c r="DL119" s="319">
        <f t="shared" si="2293"/>
        <v>3164010.0600000005</v>
      </c>
      <c r="DM119" s="319">
        <f t="shared" si="2293"/>
        <v>3195260.8800000008</v>
      </c>
      <c r="DN119" s="319">
        <f t="shared" si="2293"/>
        <v>3223070.3300000005</v>
      </c>
      <c r="DO119" s="319">
        <f t="shared" si="2293"/>
        <v>3250879.7900000005</v>
      </c>
      <c r="DP119" s="319">
        <f>SUM(DP74:DP118)</f>
        <v>3278689.22</v>
      </c>
      <c r="DQ119" s="320">
        <f>SUM(DQ74:DQ118)</f>
        <v>37384958.009999998</v>
      </c>
      <c r="DR119" s="319">
        <f>SUM(DR74:DR118)</f>
        <v>3309253.5400000005</v>
      </c>
      <c r="DS119" s="319">
        <f>SUM(DS74:DS118)</f>
        <v>3339863.16</v>
      </c>
      <c r="DT119" s="319">
        <f t="shared" ref="DT119:ED119" si="2294">SUM(DT74:DT118)</f>
        <v>3370472.79</v>
      </c>
      <c r="DU119" s="319">
        <f t="shared" si="2294"/>
        <v>3402679.6599999997</v>
      </c>
      <c r="DV119" s="319">
        <f t="shared" si="2294"/>
        <v>3434886.51</v>
      </c>
      <c r="DW119" s="319">
        <f t="shared" si="2294"/>
        <v>3467093.3400000003</v>
      </c>
      <c r="DX119" s="319">
        <f t="shared" si="2294"/>
        <v>3499300.1999999997</v>
      </c>
      <c r="DY119" s="319">
        <f t="shared" si="2294"/>
        <v>3531507.05</v>
      </c>
      <c r="DZ119" s="319">
        <f t="shared" si="2294"/>
        <v>3563713.9099999997</v>
      </c>
      <c r="EA119" s="319">
        <f t="shared" si="2294"/>
        <v>3596185.63</v>
      </c>
      <c r="EB119" s="319">
        <f t="shared" si="2294"/>
        <v>3628657.379999999</v>
      </c>
      <c r="EC119" s="319">
        <f t="shared" si="2294"/>
        <v>3661129.11</v>
      </c>
      <c r="ED119" s="307">
        <f t="shared" si="2294"/>
        <v>41804742.279999986</v>
      </c>
      <c r="EE119" s="322">
        <f>SUM(EE74:EE118)</f>
        <v>218937607.5399999</v>
      </c>
    </row>
    <row r="120" spans="1:135" x14ac:dyDescent="0.2">
      <c r="A120" s="126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05">
        <f>SUM(E119:P119)-Q119</f>
        <v>0</v>
      </c>
      <c r="R120" s="323"/>
      <c r="S120" s="323"/>
      <c r="T120" s="323"/>
      <c r="U120" s="323"/>
      <c r="V120" s="323"/>
      <c r="W120" s="323"/>
      <c r="X120" s="323"/>
      <c r="Y120" s="323"/>
      <c r="Z120" s="323"/>
      <c r="AA120" s="323"/>
      <c r="AB120" s="323"/>
      <c r="AC120" s="323"/>
      <c r="AD120" s="308">
        <f>SUM(R119:AC119)-AD119</f>
        <v>0</v>
      </c>
      <c r="AE120" s="323"/>
      <c r="AF120" s="323"/>
      <c r="AG120" s="323"/>
      <c r="AH120" s="323"/>
      <c r="AI120" s="323"/>
      <c r="AJ120" s="323"/>
      <c r="AK120" s="323"/>
      <c r="AL120" s="323"/>
      <c r="AM120" s="323"/>
      <c r="AN120" s="323"/>
      <c r="AO120" s="323"/>
      <c r="AP120" s="323"/>
      <c r="AQ120" s="308">
        <f>SUM(AE119:AP119)-AQ119</f>
        <v>0</v>
      </c>
      <c r="AR120" s="323"/>
      <c r="AS120" s="323"/>
      <c r="AT120" s="323"/>
      <c r="AU120" s="323"/>
      <c r="AV120" s="323"/>
      <c r="AW120" s="323"/>
      <c r="AX120" s="323"/>
      <c r="AY120" s="323"/>
      <c r="AZ120" s="323"/>
      <c r="BA120" s="323"/>
      <c r="BB120" s="323"/>
      <c r="BC120" s="323"/>
      <c r="BD120" s="308">
        <f>SUM(AR119:BC119)-BD119</f>
        <v>0</v>
      </c>
      <c r="BE120" s="323"/>
      <c r="BF120" s="323"/>
      <c r="BG120" s="323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308">
        <f>SUM(BE119:BP119)-BQ119</f>
        <v>0</v>
      </c>
      <c r="BR120" s="323"/>
      <c r="BS120" s="323"/>
      <c r="BT120" s="323"/>
      <c r="BU120" s="323"/>
      <c r="BV120" s="323"/>
      <c r="BW120" s="323"/>
      <c r="BX120" s="323"/>
      <c r="BY120" s="323"/>
      <c r="BZ120" s="323"/>
      <c r="CA120" s="323"/>
      <c r="CB120" s="323"/>
      <c r="CC120" s="323"/>
      <c r="CD120" s="308">
        <f>SUM(BR119:CC119)-CD119</f>
        <v>0</v>
      </c>
      <c r="CE120" s="323"/>
      <c r="CF120" s="323"/>
      <c r="CG120" s="323"/>
      <c r="CH120" s="323"/>
      <c r="CI120" s="323"/>
      <c r="CJ120" s="323"/>
      <c r="CK120" s="323"/>
      <c r="CL120" s="323"/>
      <c r="CM120" s="323"/>
      <c r="CN120" s="323"/>
      <c r="CO120" s="323"/>
      <c r="CP120" s="323"/>
      <c r="CQ120" s="308">
        <f>SUM(CE119:CP119)-CQ119</f>
        <v>0</v>
      </c>
      <c r="CR120" s="323"/>
      <c r="CS120" s="323"/>
      <c r="CT120" s="323"/>
      <c r="CU120" s="323"/>
      <c r="CV120" s="323"/>
      <c r="CW120" s="323"/>
      <c r="CX120" s="323"/>
      <c r="CY120" s="323"/>
      <c r="CZ120" s="323"/>
      <c r="DA120" s="323"/>
      <c r="DB120" s="323"/>
      <c r="DC120" s="323"/>
      <c r="DD120" s="308">
        <f>SUM(CR119:DC119)-DD119</f>
        <v>0</v>
      </c>
      <c r="DE120" s="323"/>
      <c r="DF120" s="323"/>
      <c r="DG120" s="323"/>
      <c r="DH120" s="323"/>
      <c r="DI120" s="323"/>
      <c r="DJ120" s="323"/>
      <c r="DK120" s="323"/>
      <c r="DL120" s="323"/>
      <c r="DM120" s="323"/>
      <c r="DN120" s="323"/>
      <c r="DO120" s="323"/>
      <c r="DP120" s="323"/>
      <c r="DQ120" s="308">
        <f>SUM(DE119:DP119)-DQ119</f>
        <v>0</v>
      </c>
      <c r="DR120" s="323"/>
      <c r="DS120" s="323"/>
      <c r="DT120" s="323"/>
      <c r="DU120" s="323"/>
      <c r="DV120" s="323"/>
      <c r="DW120" s="323"/>
      <c r="DX120" s="323"/>
      <c r="DY120" s="323"/>
      <c r="DZ120" s="323"/>
      <c r="EA120" s="323"/>
      <c r="EB120" s="323"/>
      <c r="EC120" s="323"/>
      <c r="ED120" s="308">
        <f>SUM(DR119:EC119)-ED119</f>
        <v>0</v>
      </c>
    </row>
    <row r="121" spans="1:135" x14ac:dyDescent="0.2">
      <c r="A121" s="126"/>
    </row>
    <row r="122" spans="1:135" s="1" customFormat="1" ht="15.75" x14ac:dyDescent="0.25">
      <c r="A122" s="303" t="s">
        <v>517</v>
      </c>
      <c r="D122" s="309" t="str">
        <f>D24</f>
        <v>Dec'21</v>
      </c>
      <c r="E122" s="301" t="s">
        <v>137</v>
      </c>
      <c r="F122" s="301" t="s">
        <v>138</v>
      </c>
      <c r="G122" s="301" t="s">
        <v>139</v>
      </c>
      <c r="H122" s="301" t="s">
        <v>140</v>
      </c>
      <c r="I122" s="301" t="s">
        <v>89</v>
      </c>
      <c r="J122" s="301" t="s">
        <v>141</v>
      </c>
      <c r="K122" s="301" t="s">
        <v>142</v>
      </c>
      <c r="L122" s="301" t="s">
        <v>143</v>
      </c>
      <c r="M122" s="301" t="s">
        <v>144</v>
      </c>
      <c r="N122" s="301" t="s">
        <v>145</v>
      </c>
      <c r="O122" s="301" t="s">
        <v>146</v>
      </c>
      <c r="P122" s="301" t="s">
        <v>147</v>
      </c>
      <c r="R122" s="301" t="s">
        <v>137</v>
      </c>
      <c r="S122" s="301" t="s">
        <v>138</v>
      </c>
      <c r="T122" s="301" t="s">
        <v>139</v>
      </c>
      <c r="U122" s="301" t="s">
        <v>140</v>
      </c>
      <c r="V122" s="301" t="s">
        <v>89</v>
      </c>
      <c r="W122" s="301" t="s">
        <v>141</v>
      </c>
      <c r="X122" s="301" t="s">
        <v>142</v>
      </c>
      <c r="Y122" s="301" t="s">
        <v>143</v>
      </c>
      <c r="Z122" s="301" t="s">
        <v>144</v>
      </c>
      <c r="AA122" s="301" t="s">
        <v>145</v>
      </c>
      <c r="AB122" s="301" t="s">
        <v>146</v>
      </c>
      <c r="AC122" s="301" t="s">
        <v>147</v>
      </c>
      <c r="AE122" s="301" t="s">
        <v>137</v>
      </c>
      <c r="AF122" s="301" t="s">
        <v>138</v>
      </c>
      <c r="AG122" s="301" t="s">
        <v>139</v>
      </c>
      <c r="AH122" s="301" t="s">
        <v>140</v>
      </c>
      <c r="AI122" s="301" t="s">
        <v>89</v>
      </c>
      <c r="AJ122" s="301" t="s">
        <v>141</v>
      </c>
      <c r="AK122" s="301" t="s">
        <v>142</v>
      </c>
      <c r="AL122" s="301" t="s">
        <v>143</v>
      </c>
      <c r="AM122" s="301" t="s">
        <v>144</v>
      </c>
      <c r="AN122" s="301" t="s">
        <v>145</v>
      </c>
      <c r="AO122" s="301" t="s">
        <v>146</v>
      </c>
      <c r="AP122" s="301" t="s">
        <v>147</v>
      </c>
      <c r="AR122" s="301" t="s">
        <v>137</v>
      </c>
      <c r="AS122" s="301" t="s">
        <v>138</v>
      </c>
      <c r="AT122" s="301" t="s">
        <v>139</v>
      </c>
      <c r="AU122" s="301" t="s">
        <v>140</v>
      </c>
      <c r="AV122" s="301" t="s">
        <v>89</v>
      </c>
      <c r="AW122" s="301" t="s">
        <v>141</v>
      </c>
      <c r="AX122" s="301" t="s">
        <v>142</v>
      </c>
      <c r="AY122" s="301" t="s">
        <v>143</v>
      </c>
      <c r="AZ122" s="301" t="s">
        <v>144</v>
      </c>
      <c r="BA122" s="301" t="s">
        <v>145</v>
      </c>
      <c r="BB122" s="301" t="s">
        <v>146</v>
      </c>
      <c r="BC122" s="301" t="s">
        <v>147</v>
      </c>
      <c r="BE122" s="301" t="s">
        <v>137</v>
      </c>
      <c r="BF122" s="301" t="s">
        <v>138</v>
      </c>
      <c r="BG122" s="301" t="s">
        <v>139</v>
      </c>
      <c r="BH122" s="301" t="s">
        <v>140</v>
      </c>
      <c r="BI122" s="301" t="s">
        <v>89</v>
      </c>
      <c r="BJ122" s="301" t="s">
        <v>141</v>
      </c>
      <c r="BK122" s="301" t="s">
        <v>142</v>
      </c>
      <c r="BL122" s="301" t="s">
        <v>143</v>
      </c>
      <c r="BM122" s="301" t="s">
        <v>144</v>
      </c>
      <c r="BN122" s="301" t="s">
        <v>145</v>
      </c>
      <c r="BO122" s="301" t="s">
        <v>146</v>
      </c>
      <c r="BP122" s="301" t="s">
        <v>147</v>
      </c>
      <c r="BR122" s="301" t="s">
        <v>137</v>
      </c>
      <c r="BS122" s="301" t="s">
        <v>138</v>
      </c>
      <c r="BT122" s="301" t="s">
        <v>139</v>
      </c>
      <c r="BU122" s="301" t="s">
        <v>140</v>
      </c>
      <c r="BV122" s="301" t="s">
        <v>89</v>
      </c>
      <c r="BW122" s="301" t="s">
        <v>141</v>
      </c>
      <c r="BX122" s="301" t="s">
        <v>142</v>
      </c>
      <c r="BY122" s="301" t="s">
        <v>143</v>
      </c>
      <c r="BZ122" s="301" t="s">
        <v>144</v>
      </c>
      <c r="CA122" s="301" t="s">
        <v>145</v>
      </c>
      <c r="CB122" s="301" t="s">
        <v>146</v>
      </c>
      <c r="CC122" s="301" t="s">
        <v>147</v>
      </c>
      <c r="CE122" s="301" t="s">
        <v>137</v>
      </c>
      <c r="CF122" s="301" t="s">
        <v>138</v>
      </c>
      <c r="CG122" s="301" t="s">
        <v>139</v>
      </c>
      <c r="CH122" s="301" t="s">
        <v>140</v>
      </c>
      <c r="CI122" s="301" t="s">
        <v>89</v>
      </c>
      <c r="CJ122" s="301" t="s">
        <v>141</v>
      </c>
      <c r="CK122" s="301" t="s">
        <v>142</v>
      </c>
      <c r="CL122" s="301" t="s">
        <v>143</v>
      </c>
      <c r="CM122" s="301" t="s">
        <v>144</v>
      </c>
      <c r="CN122" s="301" t="s">
        <v>145</v>
      </c>
      <c r="CO122" s="301" t="s">
        <v>146</v>
      </c>
      <c r="CP122" s="301" t="s">
        <v>147</v>
      </c>
      <c r="CR122" s="301" t="s">
        <v>137</v>
      </c>
      <c r="CS122" s="301" t="s">
        <v>138</v>
      </c>
      <c r="CT122" s="301" t="s">
        <v>139</v>
      </c>
      <c r="CU122" s="301" t="s">
        <v>140</v>
      </c>
      <c r="CV122" s="301" t="s">
        <v>89</v>
      </c>
      <c r="CW122" s="301" t="s">
        <v>141</v>
      </c>
      <c r="CX122" s="301" t="s">
        <v>142</v>
      </c>
      <c r="CY122" s="301" t="s">
        <v>143</v>
      </c>
      <c r="CZ122" s="301" t="s">
        <v>144</v>
      </c>
      <c r="DA122" s="301" t="s">
        <v>145</v>
      </c>
      <c r="DB122" s="301" t="s">
        <v>146</v>
      </c>
      <c r="DC122" s="301" t="s">
        <v>147</v>
      </c>
      <c r="DE122" s="301" t="s">
        <v>137</v>
      </c>
      <c r="DF122" s="301" t="s">
        <v>138</v>
      </c>
      <c r="DG122" s="301" t="s">
        <v>139</v>
      </c>
      <c r="DH122" s="301" t="s">
        <v>140</v>
      </c>
      <c r="DI122" s="301" t="s">
        <v>89</v>
      </c>
      <c r="DJ122" s="301" t="s">
        <v>141</v>
      </c>
      <c r="DK122" s="301" t="s">
        <v>142</v>
      </c>
      <c r="DL122" s="301" t="s">
        <v>143</v>
      </c>
      <c r="DM122" s="301" t="s">
        <v>144</v>
      </c>
      <c r="DN122" s="301" t="s">
        <v>145</v>
      </c>
      <c r="DO122" s="301" t="s">
        <v>146</v>
      </c>
      <c r="DP122" s="301" t="s">
        <v>147</v>
      </c>
      <c r="DR122" s="301" t="s">
        <v>137</v>
      </c>
      <c r="DS122" s="301" t="s">
        <v>138</v>
      </c>
      <c r="DT122" s="301" t="s">
        <v>139</v>
      </c>
      <c r="DU122" s="301" t="s">
        <v>140</v>
      </c>
      <c r="DV122" s="301" t="s">
        <v>89</v>
      </c>
      <c r="DW122" s="301" t="s">
        <v>141</v>
      </c>
      <c r="DX122" s="301" t="s">
        <v>142</v>
      </c>
      <c r="DY122" s="301" t="s">
        <v>143</v>
      </c>
      <c r="DZ122" s="301" t="s">
        <v>144</v>
      </c>
      <c r="EA122" s="301" t="s">
        <v>145</v>
      </c>
      <c r="EB122" s="301" t="s">
        <v>146</v>
      </c>
      <c r="EC122" s="301" t="s">
        <v>147</v>
      </c>
    </row>
    <row r="123" spans="1:135" x14ac:dyDescent="0.2">
      <c r="A123" s="126" t="s">
        <v>513</v>
      </c>
      <c r="D123" s="311">
        <v>1211.25</v>
      </c>
      <c r="E123" s="318">
        <f t="shared" ref="E123:P123" si="2295">D123+E74</f>
        <v>1488.49</v>
      </c>
      <c r="F123" s="318">
        <f t="shared" si="2295"/>
        <v>1765.73</v>
      </c>
      <c r="G123" s="318">
        <f t="shared" si="2295"/>
        <v>2042.97</v>
      </c>
      <c r="H123" s="318">
        <f t="shared" si="2295"/>
        <v>2320.21</v>
      </c>
      <c r="I123" s="318">
        <f t="shared" si="2295"/>
        <v>2597.4499999999998</v>
      </c>
      <c r="J123" s="318">
        <f t="shared" si="2295"/>
        <v>2874.6899999999996</v>
      </c>
      <c r="K123" s="318">
        <f t="shared" si="2295"/>
        <v>3151.9299999999994</v>
      </c>
      <c r="L123" s="318">
        <f t="shared" si="2295"/>
        <v>3429.1699999999992</v>
      </c>
      <c r="M123" s="318">
        <f t="shared" si="2295"/>
        <v>3706.4099999999989</v>
      </c>
      <c r="N123" s="318">
        <f t="shared" si="2295"/>
        <v>3983.6499999999987</v>
      </c>
      <c r="O123" s="318">
        <f t="shared" si="2295"/>
        <v>4260.8899999999985</v>
      </c>
      <c r="P123" s="318">
        <f t="shared" si="2295"/>
        <v>4538.1299999999983</v>
      </c>
      <c r="R123" s="318">
        <f t="shared" ref="R123:R167" si="2296">P123+R74</f>
        <v>4815.3699999999981</v>
      </c>
      <c r="S123" s="318">
        <f t="shared" ref="S123:AC123" si="2297">R123+S74</f>
        <v>5092.6099999999979</v>
      </c>
      <c r="T123" s="318">
        <f t="shared" si="2297"/>
        <v>5369.8499999999976</v>
      </c>
      <c r="U123" s="318">
        <f t="shared" si="2297"/>
        <v>5647.0899999999974</v>
      </c>
      <c r="V123" s="318">
        <f t="shared" si="2297"/>
        <v>5924.3299999999972</v>
      </c>
      <c r="W123" s="318">
        <f t="shared" si="2297"/>
        <v>6201.569999999997</v>
      </c>
      <c r="X123" s="318">
        <f t="shared" si="2297"/>
        <v>6490.7099999999973</v>
      </c>
      <c r="Y123" s="318">
        <f t="shared" si="2297"/>
        <v>6791.7399999999971</v>
      </c>
      <c r="Z123" s="318">
        <f t="shared" si="2297"/>
        <v>7104.6599999999971</v>
      </c>
      <c r="AA123" s="318">
        <f t="shared" si="2297"/>
        <v>7429.4799999999968</v>
      </c>
      <c r="AB123" s="318">
        <f t="shared" si="2297"/>
        <v>7766.1899999999969</v>
      </c>
      <c r="AC123" s="318">
        <f t="shared" si="2297"/>
        <v>8114.7899999999972</v>
      </c>
      <c r="AE123" s="318">
        <f t="shared" ref="AE123:AE167" si="2298">AC123+AE74</f>
        <v>8475.279999999997</v>
      </c>
      <c r="AF123" s="318">
        <f t="shared" ref="AF123:AP123" si="2299">AE123+AF74</f>
        <v>8835.7699999999968</v>
      </c>
      <c r="AG123" s="318">
        <f t="shared" si="2299"/>
        <v>9196.2599999999966</v>
      </c>
      <c r="AH123" s="318">
        <f t="shared" si="2299"/>
        <v>9556.7499999999964</v>
      </c>
      <c r="AI123" s="318">
        <f t="shared" si="2299"/>
        <v>9917.2399999999961</v>
      </c>
      <c r="AJ123" s="318">
        <f t="shared" si="2299"/>
        <v>10277.729999999996</v>
      </c>
      <c r="AK123" s="318">
        <f t="shared" si="2299"/>
        <v>10638.219999999996</v>
      </c>
      <c r="AL123" s="318">
        <f t="shared" si="2299"/>
        <v>10998.709999999995</v>
      </c>
      <c r="AM123" s="318">
        <f t="shared" si="2299"/>
        <v>11359.199999999995</v>
      </c>
      <c r="AN123" s="318">
        <f t="shared" si="2299"/>
        <v>11719.689999999995</v>
      </c>
      <c r="AO123" s="318">
        <f t="shared" si="2299"/>
        <v>12080.179999999995</v>
      </c>
      <c r="AP123" s="318">
        <f t="shared" si="2299"/>
        <v>12440.669999999995</v>
      </c>
      <c r="AR123" s="318">
        <f t="shared" ref="AR123:AR167" si="2300">AP123+AR74</f>
        <v>12801.159999999994</v>
      </c>
      <c r="AS123" s="318">
        <f t="shared" ref="AS123:BC123" si="2301">AR123+AS74</f>
        <v>13161.649999999994</v>
      </c>
      <c r="AT123" s="318">
        <f t="shared" si="2301"/>
        <v>13522.139999999994</v>
      </c>
      <c r="AU123" s="318">
        <f t="shared" si="2301"/>
        <v>13882.629999999994</v>
      </c>
      <c r="AV123" s="318">
        <f t="shared" si="2301"/>
        <v>14243.119999999994</v>
      </c>
      <c r="AW123" s="318">
        <f t="shared" si="2301"/>
        <v>14603.609999999993</v>
      </c>
      <c r="AX123" s="318">
        <f t="shared" si="2301"/>
        <v>14964.099999999993</v>
      </c>
      <c r="AY123" s="318">
        <f t="shared" si="2301"/>
        <v>15324.589999999993</v>
      </c>
      <c r="AZ123" s="318">
        <f t="shared" si="2301"/>
        <v>15685.079999999993</v>
      </c>
      <c r="BA123" s="318">
        <f t="shared" si="2301"/>
        <v>16045.569999999992</v>
      </c>
      <c r="BB123" s="318">
        <f t="shared" si="2301"/>
        <v>16406.059999999994</v>
      </c>
      <c r="BC123" s="318">
        <f t="shared" si="2301"/>
        <v>16766.549999999996</v>
      </c>
      <c r="BE123" s="318">
        <f t="shared" ref="BE123:BE167" si="2302">BC123+BE74</f>
        <v>17127.039999999997</v>
      </c>
      <c r="BF123" s="318">
        <f t="shared" ref="BF123:BP123" si="2303">BE123+BF74</f>
        <v>17487.53</v>
      </c>
      <c r="BG123" s="318">
        <f t="shared" si="2303"/>
        <v>17848.02</v>
      </c>
      <c r="BH123" s="318">
        <f t="shared" si="2303"/>
        <v>18208.510000000002</v>
      </c>
      <c r="BI123" s="318">
        <f t="shared" si="2303"/>
        <v>18569.000000000004</v>
      </c>
      <c r="BJ123" s="318">
        <f t="shared" si="2303"/>
        <v>18929.490000000005</v>
      </c>
      <c r="BK123" s="318">
        <f t="shared" si="2303"/>
        <v>19289.980000000007</v>
      </c>
      <c r="BL123" s="318">
        <f t="shared" si="2303"/>
        <v>19650.470000000008</v>
      </c>
      <c r="BM123" s="318">
        <f t="shared" si="2303"/>
        <v>20010.96000000001</v>
      </c>
      <c r="BN123" s="318">
        <f t="shared" si="2303"/>
        <v>20371.450000000012</v>
      </c>
      <c r="BO123" s="318">
        <f t="shared" si="2303"/>
        <v>20731.940000000013</v>
      </c>
      <c r="BP123" s="318">
        <f t="shared" si="2303"/>
        <v>21092.430000000015</v>
      </c>
      <c r="BR123" s="318">
        <f t="shared" ref="BR123:BR167" si="2304">BP123+BR74</f>
        <v>21452.920000000016</v>
      </c>
      <c r="BS123" s="318">
        <f t="shared" ref="BS123:CC123" si="2305">BR123+BS74</f>
        <v>21813.410000000018</v>
      </c>
      <c r="BT123" s="318">
        <f t="shared" si="2305"/>
        <v>22173.90000000002</v>
      </c>
      <c r="BU123" s="318">
        <f t="shared" si="2305"/>
        <v>22534.390000000021</v>
      </c>
      <c r="BV123" s="318">
        <f t="shared" si="2305"/>
        <v>22894.880000000023</v>
      </c>
      <c r="BW123" s="318">
        <f t="shared" si="2305"/>
        <v>23255.370000000024</v>
      </c>
      <c r="BX123" s="318">
        <f t="shared" si="2305"/>
        <v>23615.860000000026</v>
      </c>
      <c r="BY123" s="318">
        <f t="shared" si="2305"/>
        <v>23976.350000000028</v>
      </c>
      <c r="BZ123" s="318">
        <f t="shared" si="2305"/>
        <v>24336.840000000029</v>
      </c>
      <c r="CA123" s="318">
        <f t="shared" si="2305"/>
        <v>24697.330000000031</v>
      </c>
      <c r="CB123" s="318">
        <f t="shared" si="2305"/>
        <v>25057.820000000032</v>
      </c>
      <c r="CC123" s="318">
        <f t="shared" si="2305"/>
        <v>25418.310000000034</v>
      </c>
      <c r="CE123" s="318">
        <f t="shared" ref="CE123:CE167" si="2306">CC123+CE74</f>
        <v>25778.800000000036</v>
      </c>
      <c r="CF123" s="318">
        <f t="shared" ref="CF123:CP123" si="2307">CE123+CF74</f>
        <v>26139.290000000037</v>
      </c>
      <c r="CG123" s="318">
        <f t="shared" si="2307"/>
        <v>26499.780000000039</v>
      </c>
      <c r="CH123" s="318">
        <f t="shared" si="2307"/>
        <v>26860.27000000004</v>
      </c>
      <c r="CI123" s="318">
        <f t="shared" si="2307"/>
        <v>27220.760000000042</v>
      </c>
      <c r="CJ123" s="318">
        <f t="shared" si="2307"/>
        <v>27581.250000000044</v>
      </c>
      <c r="CK123" s="318">
        <f t="shared" si="2307"/>
        <v>27941.740000000045</v>
      </c>
      <c r="CL123" s="318">
        <f t="shared" si="2307"/>
        <v>28302.230000000047</v>
      </c>
      <c r="CM123" s="318">
        <f t="shared" si="2307"/>
        <v>28662.720000000048</v>
      </c>
      <c r="CN123" s="318">
        <f t="shared" si="2307"/>
        <v>29023.21000000005</v>
      </c>
      <c r="CO123" s="318">
        <f t="shared" si="2307"/>
        <v>29383.700000000052</v>
      </c>
      <c r="CP123" s="318">
        <f t="shared" si="2307"/>
        <v>29744.190000000053</v>
      </c>
      <c r="CR123" s="318">
        <f t="shared" ref="CR123:CR167" si="2308">CP123+CR74</f>
        <v>30104.680000000055</v>
      </c>
      <c r="CS123" s="318">
        <f t="shared" ref="CS123:DC123" si="2309">CR123+CS74</f>
        <v>30465.170000000056</v>
      </c>
      <c r="CT123" s="318">
        <f t="shared" si="2309"/>
        <v>30825.660000000058</v>
      </c>
      <c r="CU123" s="318">
        <f t="shared" si="2309"/>
        <v>31186.15000000006</v>
      </c>
      <c r="CV123" s="318">
        <f t="shared" si="2309"/>
        <v>31546.640000000061</v>
      </c>
      <c r="CW123" s="318">
        <f t="shared" si="2309"/>
        <v>31907.130000000063</v>
      </c>
      <c r="CX123" s="318">
        <f t="shared" si="2309"/>
        <v>32267.620000000064</v>
      </c>
      <c r="CY123" s="318">
        <f t="shared" si="2309"/>
        <v>32628.110000000066</v>
      </c>
      <c r="CZ123" s="318">
        <f t="shared" si="2309"/>
        <v>32988.600000000064</v>
      </c>
      <c r="DA123" s="318">
        <f t="shared" si="2309"/>
        <v>33349.090000000062</v>
      </c>
      <c r="DB123" s="318">
        <f t="shared" si="2309"/>
        <v>33709.58000000006</v>
      </c>
      <c r="DC123" s="318">
        <f t="shared" si="2309"/>
        <v>34070.070000000058</v>
      </c>
      <c r="DE123" s="318">
        <f t="shared" ref="DE123:DE167" si="2310">DC123+DE74</f>
        <v>34430.560000000056</v>
      </c>
      <c r="DF123" s="318">
        <f t="shared" ref="DF123:DP123" si="2311">DE123+DF74</f>
        <v>34791.050000000054</v>
      </c>
      <c r="DG123" s="318">
        <f t="shared" si="2311"/>
        <v>35151.540000000052</v>
      </c>
      <c r="DH123" s="318">
        <f t="shared" si="2311"/>
        <v>35512.03000000005</v>
      </c>
      <c r="DI123" s="318">
        <f t="shared" si="2311"/>
        <v>35872.520000000048</v>
      </c>
      <c r="DJ123" s="318">
        <f t="shared" si="2311"/>
        <v>36233.010000000046</v>
      </c>
      <c r="DK123" s="318">
        <f t="shared" si="2311"/>
        <v>36593.500000000044</v>
      </c>
      <c r="DL123" s="318">
        <f t="shared" si="2311"/>
        <v>36953.990000000042</v>
      </c>
      <c r="DM123" s="318">
        <f t="shared" si="2311"/>
        <v>37314.48000000004</v>
      </c>
      <c r="DN123" s="318">
        <f t="shared" si="2311"/>
        <v>37674.970000000038</v>
      </c>
      <c r="DO123" s="318">
        <f t="shared" si="2311"/>
        <v>38035.460000000036</v>
      </c>
      <c r="DP123" s="318">
        <f t="shared" si="2311"/>
        <v>38395.950000000033</v>
      </c>
      <c r="DR123" s="318">
        <f t="shared" ref="DR123:DR167" si="2312">DP123+DR74</f>
        <v>38756.440000000031</v>
      </c>
      <c r="DS123" s="318">
        <f t="shared" ref="DS123:EC123" si="2313">DR123+DS74</f>
        <v>39116.930000000029</v>
      </c>
      <c r="DT123" s="318">
        <f t="shared" si="2313"/>
        <v>39477.420000000027</v>
      </c>
      <c r="DU123" s="318">
        <f t="shared" si="2313"/>
        <v>39837.910000000025</v>
      </c>
      <c r="DV123" s="318">
        <f t="shared" si="2313"/>
        <v>40198.400000000023</v>
      </c>
      <c r="DW123" s="318">
        <f t="shared" si="2313"/>
        <v>40558.890000000021</v>
      </c>
      <c r="DX123" s="318">
        <f t="shared" si="2313"/>
        <v>40919.380000000019</v>
      </c>
      <c r="DY123" s="318">
        <f t="shared" si="2313"/>
        <v>41279.870000000017</v>
      </c>
      <c r="DZ123" s="318">
        <f t="shared" si="2313"/>
        <v>41640.360000000015</v>
      </c>
      <c r="EA123" s="318">
        <f t="shared" si="2313"/>
        <v>42000.850000000013</v>
      </c>
      <c r="EB123" s="318">
        <f t="shared" si="2313"/>
        <v>42361.340000000011</v>
      </c>
      <c r="EC123" s="318">
        <f t="shared" si="2313"/>
        <v>42721.830000000009</v>
      </c>
    </row>
    <row r="124" spans="1:135" x14ac:dyDescent="0.2">
      <c r="A124" s="126" t="s">
        <v>513</v>
      </c>
      <c r="D124" s="311">
        <v>174.54999999999998</v>
      </c>
      <c r="E124" s="318">
        <f t="shared" ref="E124:P124" si="2314">D124+E75</f>
        <v>201.67999999999998</v>
      </c>
      <c r="F124" s="318">
        <f t="shared" si="2314"/>
        <v>228.80999999999997</v>
      </c>
      <c r="G124" s="318">
        <f t="shared" si="2314"/>
        <v>255.93999999999997</v>
      </c>
      <c r="H124" s="318">
        <f t="shared" si="2314"/>
        <v>283.07</v>
      </c>
      <c r="I124" s="318">
        <f t="shared" si="2314"/>
        <v>310.2</v>
      </c>
      <c r="J124" s="318">
        <f t="shared" si="2314"/>
        <v>337.33</v>
      </c>
      <c r="K124" s="318">
        <f t="shared" si="2314"/>
        <v>364.46</v>
      </c>
      <c r="L124" s="318">
        <f t="shared" si="2314"/>
        <v>391.59</v>
      </c>
      <c r="M124" s="318">
        <f t="shared" si="2314"/>
        <v>418.71999999999997</v>
      </c>
      <c r="N124" s="318">
        <f t="shared" si="2314"/>
        <v>445.84999999999997</v>
      </c>
      <c r="O124" s="318">
        <f t="shared" si="2314"/>
        <v>472.97999999999996</v>
      </c>
      <c r="P124" s="318">
        <f t="shared" si="2314"/>
        <v>500.10999999999996</v>
      </c>
      <c r="R124" s="318">
        <f t="shared" si="2296"/>
        <v>527.24</v>
      </c>
      <c r="S124" s="318">
        <f t="shared" ref="S124:AC124" si="2315">R124+S75</f>
        <v>554.37</v>
      </c>
      <c r="T124" s="318">
        <f t="shared" si="2315"/>
        <v>581.5</v>
      </c>
      <c r="U124" s="318">
        <f t="shared" si="2315"/>
        <v>608.63</v>
      </c>
      <c r="V124" s="318">
        <f t="shared" si="2315"/>
        <v>635.76</v>
      </c>
      <c r="W124" s="318">
        <f t="shared" si="2315"/>
        <v>662.89</v>
      </c>
      <c r="X124" s="318">
        <f t="shared" si="2315"/>
        <v>690.02</v>
      </c>
      <c r="Y124" s="318">
        <f t="shared" si="2315"/>
        <v>717.15</v>
      </c>
      <c r="Z124" s="318">
        <f t="shared" si="2315"/>
        <v>744.28</v>
      </c>
      <c r="AA124" s="318">
        <f t="shared" si="2315"/>
        <v>771.41</v>
      </c>
      <c r="AB124" s="318">
        <f t="shared" si="2315"/>
        <v>798.54</v>
      </c>
      <c r="AC124" s="318">
        <f t="shared" si="2315"/>
        <v>825.67</v>
      </c>
      <c r="AE124" s="318">
        <f t="shared" si="2298"/>
        <v>852.8</v>
      </c>
      <c r="AF124" s="318">
        <f t="shared" ref="AF124:AP124" si="2316">AE124+AF75</f>
        <v>879.93</v>
      </c>
      <c r="AG124" s="318">
        <f t="shared" si="2316"/>
        <v>907.06</v>
      </c>
      <c r="AH124" s="318">
        <f t="shared" si="2316"/>
        <v>934.18999999999994</v>
      </c>
      <c r="AI124" s="318">
        <f t="shared" si="2316"/>
        <v>961.31999999999994</v>
      </c>
      <c r="AJ124" s="318">
        <f t="shared" si="2316"/>
        <v>988.44999999999993</v>
      </c>
      <c r="AK124" s="318">
        <f t="shared" si="2316"/>
        <v>1015.5799999999999</v>
      </c>
      <c r="AL124" s="318">
        <f t="shared" si="2316"/>
        <v>1042.71</v>
      </c>
      <c r="AM124" s="318">
        <f t="shared" si="2316"/>
        <v>1069.8400000000001</v>
      </c>
      <c r="AN124" s="318">
        <f t="shared" si="2316"/>
        <v>1096.9700000000003</v>
      </c>
      <c r="AO124" s="318">
        <f t="shared" si="2316"/>
        <v>1124.1000000000004</v>
      </c>
      <c r="AP124" s="318">
        <f t="shared" si="2316"/>
        <v>1151.2300000000005</v>
      </c>
      <c r="AR124" s="318">
        <f t="shared" si="2300"/>
        <v>1178.3600000000006</v>
      </c>
      <c r="AS124" s="318">
        <f t="shared" ref="AS124:BC124" si="2317">AR124+AS75</f>
        <v>1205.4900000000007</v>
      </c>
      <c r="AT124" s="318">
        <f t="shared" si="2317"/>
        <v>1232.6200000000008</v>
      </c>
      <c r="AU124" s="318">
        <f t="shared" si="2317"/>
        <v>1259.7500000000009</v>
      </c>
      <c r="AV124" s="318">
        <f t="shared" si="2317"/>
        <v>1286.880000000001</v>
      </c>
      <c r="AW124" s="318">
        <f t="shared" si="2317"/>
        <v>1314.0100000000011</v>
      </c>
      <c r="AX124" s="318">
        <f t="shared" si="2317"/>
        <v>1341.1400000000012</v>
      </c>
      <c r="AY124" s="318">
        <f t="shared" si="2317"/>
        <v>1368.2700000000013</v>
      </c>
      <c r="AZ124" s="318">
        <f t="shared" si="2317"/>
        <v>1395.4000000000015</v>
      </c>
      <c r="BA124" s="318">
        <f t="shared" si="2317"/>
        <v>1422.5300000000016</v>
      </c>
      <c r="BB124" s="318">
        <f t="shared" si="2317"/>
        <v>1449.6600000000017</v>
      </c>
      <c r="BC124" s="318">
        <f t="shared" si="2317"/>
        <v>1476.7900000000018</v>
      </c>
      <c r="BE124" s="318">
        <f t="shared" si="2302"/>
        <v>1503.9200000000019</v>
      </c>
      <c r="BF124" s="318">
        <f t="shared" ref="BF124:BP124" si="2318">BE124+BF75</f>
        <v>1531.050000000002</v>
      </c>
      <c r="BG124" s="318">
        <f t="shared" si="2318"/>
        <v>1558.1800000000021</v>
      </c>
      <c r="BH124" s="318">
        <f t="shared" si="2318"/>
        <v>1585.3100000000022</v>
      </c>
      <c r="BI124" s="318">
        <f t="shared" si="2318"/>
        <v>1612.4400000000023</v>
      </c>
      <c r="BJ124" s="318">
        <f t="shared" si="2318"/>
        <v>1639.5700000000024</v>
      </c>
      <c r="BK124" s="318">
        <f t="shared" si="2318"/>
        <v>1666.7000000000025</v>
      </c>
      <c r="BL124" s="318">
        <f t="shared" si="2318"/>
        <v>1693.8300000000027</v>
      </c>
      <c r="BM124" s="318">
        <f t="shared" si="2318"/>
        <v>1720.9600000000028</v>
      </c>
      <c r="BN124" s="318">
        <f t="shared" si="2318"/>
        <v>1748.0900000000029</v>
      </c>
      <c r="BO124" s="318">
        <f t="shared" si="2318"/>
        <v>1775.220000000003</v>
      </c>
      <c r="BP124" s="318">
        <f t="shared" si="2318"/>
        <v>1802.3500000000031</v>
      </c>
      <c r="BR124" s="318">
        <f t="shared" si="2304"/>
        <v>1829.4800000000032</v>
      </c>
      <c r="BS124" s="318">
        <f t="shared" ref="BS124:CC124" si="2319">BR124+BS75</f>
        <v>1856.6100000000033</v>
      </c>
      <c r="BT124" s="318">
        <f t="shared" si="2319"/>
        <v>1883.7400000000034</v>
      </c>
      <c r="BU124" s="318">
        <f t="shared" si="2319"/>
        <v>1910.8700000000035</v>
      </c>
      <c r="BV124" s="318">
        <f t="shared" si="2319"/>
        <v>1938.0000000000036</v>
      </c>
      <c r="BW124" s="318">
        <f t="shared" si="2319"/>
        <v>1965.1300000000037</v>
      </c>
      <c r="BX124" s="318">
        <f t="shared" si="2319"/>
        <v>1992.2600000000039</v>
      </c>
      <c r="BY124" s="318">
        <f t="shared" si="2319"/>
        <v>2019.390000000004</v>
      </c>
      <c r="BZ124" s="318">
        <f t="shared" si="2319"/>
        <v>2046.5200000000041</v>
      </c>
      <c r="CA124" s="318">
        <f t="shared" si="2319"/>
        <v>2073.6500000000042</v>
      </c>
      <c r="CB124" s="318">
        <f t="shared" si="2319"/>
        <v>2100.7800000000043</v>
      </c>
      <c r="CC124" s="318">
        <f t="shared" si="2319"/>
        <v>2127.9100000000044</v>
      </c>
      <c r="CE124" s="318">
        <f t="shared" si="2306"/>
        <v>2155.0400000000045</v>
      </c>
      <c r="CF124" s="318">
        <f t="shared" ref="CF124:CP124" si="2320">CE124+CF75</f>
        <v>2182.1700000000046</v>
      </c>
      <c r="CG124" s="318">
        <f t="shared" si="2320"/>
        <v>2209.3000000000047</v>
      </c>
      <c r="CH124" s="318">
        <f t="shared" si="2320"/>
        <v>2236.4300000000048</v>
      </c>
      <c r="CI124" s="318">
        <f t="shared" si="2320"/>
        <v>2263.5600000000049</v>
      </c>
      <c r="CJ124" s="318">
        <f t="shared" si="2320"/>
        <v>2290.6900000000051</v>
      </c>
      <c r="CK124" s="318">
        <f t="shared" si="2320"/>
        <v>2317.8200000000052</v>
      </c>
      <c r="CL124" s="318">
        <f t="shared" si="2320"/>
        <v>2344.9500000000053</v>
      </c>
      <c r="CM124" s="318">
        <f t="shared" si="2320"/>
        <v>2372.0800000000054</v>
      </c>
      <c r="CN124" s="318">
        <f t="shared" si="2320"/>
        <v>2399.2100000000055</v>
      </c>
      <c r="CO124" s="318">
        <f t="shared" si="2320"/>
        <v>2426.3400000000056</v>
      </c>
      <c r="CP124" s="318">
        <f t="shared" si="2320"/>
        <v>2453.4700000000057</v>
      </c>
      <c r="CR124" s="318">
        <f t="shared" si="2308"/>
        <v>2480.6000000000058</v>
      </c>
      <c r="CS124" s="318">
        <f t="shared" ref="CS124:DC124" si="2321">CR124+CS75</f>
        <v>2507.7300000000059</v>
      </c>
      <c r="CT124" s="318">
        <f t="shared" si="2321"/>
        <v>2534.860000000006</v>
      </c>
      <c r="CU124" s="318">
        <f t="shared" si="2321"/>
        <v>2561.9900000000061</v>
      </c>
      <c r="CV124" s="318">
        <f t="shared" si="2321"/>
        <v>2589.1200000000063</v>
      </c>
      <c r="CW124" s="318">
        <f t="shared" si="2321"/>
        <v>2616.2500000000064</v>
      </c>
      <c r="CX124" s="318">
        <f t="shared" si="2321"/>
        <v>2643.3800000000065</v>
      </c>
      <c r="CY124" s="318">
        <f t="shared" si="2321"/>
        <v>2670.5100000000066</v>
      </c>
      <c r="CZ124" s="318">
        <f t="shared" si="2321"/>
        <v>2697.6400000000067</v>
      </c>
      <c r="DA124" s="318">
        <f t="shared" si="2321"/>
        <v>2724.7700000000068</v>
      </c>
      <c r="DB124" s="318">
        <f t="shared" si="2321"/>
        <v>2751.9000000000069</v>
      </c>
      <c r="DC124" s="318">
        <f t="shared" si="2321"/>
        <v>2779.030000000007</v>
      </c>
      <c r="DE124" s="318">
        <f t="shared" si="2310"/>
        <v>2806.1600000000071</v>
      </c>
      <c r="DF124" s="318">
        <f t="shared" ref="DF124:DP124" si="2322">DE124+DF75</f>
        <v>2833.2900000000072</v>
      </c>
      <c r="DG124" s="318">
        <f t="shared" si="2322"/>
        <v>2860.4200000000073</v>
      </c>
      <c r="DH124" s="318">
        <f t="shared" si="2322"/>
        <v>2887.5500000000075</v>
      </c>
      <c r="DI124" s="318">
        <f t="shared" si="2322"/>
        <v>2914.6800000000076</v>
      </c>
      <c r="DJ124" s="318">
        <f t="shared" si="2322"/>
        <v>2941.8100000000077</v>
      </c>
      <c r="DK124" s="318">
        <f t="shared" si="2322"/>
        <v>2968.9400000000078</v>
      </c>
      <c r="DL124" s="318">
        <f t="shared" si="2322"/>
        <v>2996.0700000000079</v>
      </c>
      <c r="DM124" s="318">
        <f t="shared" si="2322"/>
        <v>3023.200000000008</v>
      </c>
      <c r="DN124" s="318">
        <f t="shared" si="2322"/>
        <v>3050.3300000000081</v>
      </c>
      <c r="DO124" s="318">
        <f t="shared" si="2322"/>
        <v>3077.4600000000082</v>
      </c>
      <c r="DP124" s="318">
        <f t="shared" si="2322"/>
        <v>3104.5900000000083</v>
      </c>
      <c r="DR124" s="318">
        <f t="shared" si="2312"/>
        <v>3131.7200000000084</v>
      </c>
      <c r="DS124" s="318">
        <f t="shared" ref="DS124:EC124" si="2323">DR124+DS75</f>
        <v>3158.8500000000085</v>
      </c>
      <c r="DT124" s="318">
        <f t="shared" si="2323"/>
        <v>3185.9800000000087</v>
      </c>
      <c r="DU124" s="318">
        <f t="shared" si="2323"/>
        <v>3213.1100000000088</v>
      </c>
      <c r="DV124" s="318">
        <f t="shared" si="2323"/>
        <v>3240.2400000000089</v>
      </c>
      <c r="DW124" s="318">
        <f t="shared" si="2323"/>
        <v>3267.370000000009</v>
      </c>
      <c r="DX124" s="318">
        <f t="shared" si="2323"/>
        <v>3294.5000000000091</v>
      </c>
      <c r="DY124" s="318">
        <f t="shared" si="2323"/>
        <v>3321.6300000000092</v>
      </c>
      <c r="DZ124" s="318">
        <f t="shared" si="2323"/>
        <v>3348.7600000000093</v>
      </c>
      <c r="EA124" s="318">
        <f t="shared" si="2323"/>
        <v>3375.8900000000094</v>
      </c>
      <c r="EB124" s="318">
        <f t="shared" si="2323"/>
        <v>3403.0200000000095</v>
      </c>
      <c r="EC124" s="318">
        <f t="shared" si="2323"/>
        <v>3430.1500000000096</v>
      </c>
    </row>
    <row r="125" spans="1:135" x14ac:dyDescent="0.2">
      <c r="A125" s="126" t="s">
        <v>513</v>
      </c>
      <c r="D125" s="311">
        <v>3373.04</v>
      </c>
      <c r="E125" s="318">
        <f t="shared" ref="E125:P125" si="2324">D125+E76</f>
        <v>4262.45</v>
      </c>
      <c r="F125" s="318">
        <f t="shared" si="2324"/>
        <v>5163.1899999999996</v>
      </c>
      <c r="G125" s="318">
        <f t="shared" si="2324"/>
        <v>6063.9299999999994</v>
      </c>
      <c r="H125" s="318">
        <f t="shared" si="2324"/>
        <v>6964.6699999999992</v>
      </c>
      <c r="I125" s="318">
        <f t="shared" si="2324"/>
        <v>7865.4099999999989</v>
      </c>
      <c r="J125" s="318">
        <f t="shared" si="2324"/>
        <v>8766.15</v>
      </c>
      <c r="K125" s="318">
        <f t="shared" si="2324"/>
        <v>9781.93</v>
      </c>
      <c r="L125" s="318">
        <f t="shared" si="2324"/>
        <v>10905.09</v>
      </c>
      <c r="M125" s="318">
        <f t="shared" si="2324"/>
        <v>12028.25</v>
      </c>
      <c r="N125" s="318">
        <f t="shared" si="2324"/>
        <v>13151.41</v>
      </c>
      <c r="O125" s="318">
        <f t="shared" si="2324"/>
        <v>14274.57</v>
      </c>
      <c r="P125" s="318">
        <f t="shared" si="2324"/>
        <v>15397.73</v>
      </c>
      <c r="R125" s="318">
        <f t="shared" si="2296"/>
        <v>16520.89</v>
      </c>
      <c r="S125" s="318">
        <f t="shared" ref="S125:AC125" si="2325">R125+S76</f>
        <v>17644.05</v>
      </c>
      <c r="T125" s="318">
        <f t="shared" si="2325"/>
        <v>18767.21</v>
      </c>
      <c r="U125" s="318">
        <f t="shared" si="2325"/>
        <v>19890.37</v>
      </c>
      <c r="V125" s="318">
        <f t="shared" si="2325"/>
        <v>21013.53</v>
      </c>
      <c r="W125" s="318">
        <f t="shared" si="2325"/>
        <v>22136.69</v>
      </c>
      <c r="X125" s="318">
        <f t="shared" si="2325"/>
        <v>23259.85</v>
      </c>
      <c r="Y125" s="318">
        <f t="shared" si="2325"/>
        <v>24383.01</v>
      </c>
      <c r="Z125" s="318">
        <f t="shared" si="2325"/>
        <v>25506.17</v>
      </c>
      <c r="AA125" s="318">
        <f t="shared" si="2325"/>
        <v>26629.329999999998</v>
      </c>
      <c r="AB125" s="318">
        <f t="shared" si="2325"/>
        <v>27752.489999999998</v>
      </c>
      <c r="AC125" s="318">
        <f t="shared" si="2325"/>
        <v>28875.649999999998</v>
      </c>
      <c r="AE125" s="318">
        <f t="shared" si="2298"/>
        <v>29998.809999999998</v>
      </c>
      <c r="AF125" s="318">
        <f t="shared" ref="AF125:AP125" si="2326">AE125+AF76</f>
        <v>31121.969999999998</v>
      </c>
      <c r="AG125" s="318">
        <f t="shared" si="2326"/>
        <v>32245.129999999997</v>
      </c>
      <c r="AH125" s="318">
        <f t="shared" si="2326"/>
        <v>33368.29</v>
      </c>
      <c r="AI125" s="318">
        <f t="shared" si="2326"/>
        <v>34491.450000000004</v>
      </c>
      <c r="AJ125" s="318">
        <f t="shared" si="2326"/>
        <v>35614.610000000008</v>
      </c>
      <c r="AK125" s="318">
        <f t="shared" si="2326"/>
        <v>36737.770000000011</v>
      </c>
      <c r="AL125" s="318">
        <f t="shared" si="2326"/>
        <v>37860.930000000015</v>
      </c>
      <c r="AM125" s="318">
        <f t="shared" si="2326"/>
        <v>38984.090000000018</v>
      </c>
      <c r="AN125" s="318">
        <f t="shared" si="2326"/>
        <v>40107.250000000022</v>
      </c>
      <c r="AO125" s="318">
        <f t="shared" si="2326"/>
        <v>41230.410000000025</v>
      </c>
      <c r="AP125" s="318">
        <f t="shared" si="2326"/>
        <v>42353.570000000029</v>
      </c>
      <c r="AR125" s="318">
        <f t="shared" si="2300"/>
        <v>43476.730000000032</v>
      </c>
      <c r="AS125" s="318">
        <f t="shared" ref="AS125:BC125" si="2327">AR125+AS76</f>
        <v>44599.890000000036</v>
      </c>
      <c r="AT125" s="318">
        <f t="shared" si="2327"/>
        <v>45723.050000000039</v>
      </c>
      <c r="AU125" s="318">
        <f t="shared" si="2327"/>
        <v>46846.210000000043</v>
      </c>
      <c r="AV125" s="318">
        <f t="shared" si="2327"/>
        <v>47969.370000000046</v>
      </c>
      <c r="AW125" s="318">
        <f t="shared" si="2327"/>
        <v>49092.53000000005</v>
      </c>
      <c r="AX125" s="318">
        <f t="shared" si="2327"/>
        <v>50215.690000000053</v>
      </c>
      <c r="AY125" s="318">
        <f t="shared" si="2327"/>
        <v>51338.850000000057</v>
      </c>
      <c r="AZ125" s="318">
        <f t="shared" si="2327"/>
        <v>52462.01000000006</v>
      </c>
      <c r="BA125" s="318">
        <f t="shared" si="2327"/>
        <v>53585.170000000064</v>
      </c>
      <c r="BB125" s="318">
        <f t="shared" si="2327"/>
        <v>54708.330000000067</v>
      </c>
      <c r="BC125" s="318">
        <f t="shared" si="2327"/>
        <v>55831.490000000071</v>
      </c>
      <c r="BE125" s="318">
        <f t="shared" si="2302"/>
        <v>56954.650000000074</v>
      </c>
      <c r="BF125" s="318">
        <f t="shared" ref="BF125:BP125" si="2328">BE125+BF76</f>
        <v>58077.810000000078</v>
      </c>
      <c r="BG125" s="318">
        <f t="shared" si="2328"/>
        <v>59200.970000000081</v>
      </c>
      <c r="BH125" s="318">
        <f t="shared" si="2328"/>
        <v>60324.130000000085</v>
      </c>
      <c r="BI125" s="318">
        <f t="shared" si="2328"/>
        <v>61447.290000000088</v>
      </c>
      <c r="BJ125" s="318">
        <f t="shared" si="2328"/>
        <v>62570.450000000092</v>
      </c>
      <c r="BK125" s="318">
        <f t="shared" si="2328"/>
        <v>63693.610000000095</v>
      </c>
      <c r="BL125" s="318">
        <f t="shared" si="2328"/>
        <v>64816.770000000099</v>
      </c>
      <c r="BM125" s="318">
        <f t="shared" si="2328"/>
        <v>65939.930000000095</v>
      </c>
      <c r="BN125" s="318">
        <f t="shared" si="2328"/>
        <v>67063.090000000098</v>
      </c>
      <c r="BO125" s="318">
        <f t="shared" si="2328"/>
        <v>68186.250000000102</v>
      </c>
      <c r="BP125" s="318">
        <f t="shared" si="2328"/>
        <v>69309.410000000105</v>
      </c>
      <c r="BR125" s="318">
        <f t="shared" si="2304"/>
        <v>70432.570000000109</v>
      </c>
      <c r="BS125" s="318">
        <f t="shared" ref="BS125:CC125" si="2329">BR125+BS76</f>
        <v>71555.730000000112</v>
      </c>
      <c r="BT125" s="318">
        <f t="shared" si="2329"/>
        <v>72678.890000000116</v>
      </c>
      <c r="BU125" s="318">
        <f t="shared" si="2329"/>
        <v>73802.050000000119</v>
      </c>
      <c r="BV125" s="318">
        <f t="shared" si="2329"/>
        <v>74925.210000000123</v>
      </c>
      <c r="BW125" s="318">
        <f t="shared" si="2329"/>
        <v>76048.370000000126</v>
      </c>
      <c r="BX125" s="318">
        <f t="shared" si="2329"/>
        <v>77171.53000000013</v>
      </c>
      <c r="BY125" s="318">
        <f t="shared" si="2329"/>
        <v>78294.690000000133</v>
      </c>
      <c r="BZ125" s="318">
        <f t="shared" si="2329"/>
        <v>79417.850000000137</v>
      </c>
      <c r="CA125" s="318">
        <f t="shared" si="2329"/>
        <v>80541.01000000014</v>
      </c>
      <c r="CB125" s="318">
        <f t="shared" si="2329"/>
        <v>81664.170000000144</v>
      </c>
      <c r="CC125" s="318">
        <f t="shared" si="2329"/>
        <v>82787.330000000147</v>
      </c>
      <c r="CE125" s="318">
        <f t="shared" si="2306"/>
        <v>83910.490000000151</v>
      </c>
      <c r="CF125" s="318">
        <f t="shared" ref="CF125:CP125" si="2330">CE125+CF76</f>
        <v>85033.650000000154</v>
      </c>
      <c r="CG125" s="318">
        <f t="shared" si="2330"/>
        <v>86156.810000000158</v>
      </c>
      <c r="CH125" s="318">
        <f t="shared" si="2330"/>
        <v>87279.970000000161</v>
      </c>
      <c r="CI125" s="318">
        <f t="shared" si="2330"/>
        <v>88403.130000000165</v>
      </c>
      <c r="CJ125" s="318">
        <f t="shared" si="2330"/>
        <v>89526.290000000168</v>
      </c>
      <c r="CK125" s="318">
        <f t="shared" si="2330"/>
        <v>90649.450000000172</v>
      </c>
      <c r="CL125" s="318">
        <f t="shared" si="2330"/>
        <v>91772.610000000175</v>
      </c>
      <c r="CM125" s="318">
        <f t="shared" si="2330"/>
        <v>92895.770000000179</v>
      </c>
      <c r="CN125" s="318">
        <f t="shared" si="2330"/>
        <v>94018.930000000182</v>
      </c>
      <c r="CO125" s="318">
        <f t="shared" si="2330"/>
        <v>95142.090000000186</v>
      </c>
      <c r="CP125" s="318">
        <f t="shared" si="2330"/>
        <v>96265.250000000189</v>
      </c>
      <c r="CR125" s="318">
        <f t="shared" si="2308"/>
        <v>97388.410000000193</v>
      </c>
      <c r="CS125" s="318">
        <f t="shared" ref="CS125:DC125" si="2331">CR125+CS76</f>
        <v>98511.570000000196</v>
      </c>
      <c r="CT125" s="318">
        <f t="shared" si="2331"/>
        <v>99634.7300000002</v>
      </c>
      <c r="CU125" s="318">
        <f t="shared" si="2331"/>
        <v>100757.8900000002</v>
      </c>
      <c r="CV125" s="318">
        <f t="shared" si="2331"/>
        <v>101881.05000000021</v>
      </c>
      <c r="CW125" s="318">
        <f t="shared" si="2331"/>
        <v>103004.21000000021</v>
      </c>
      <c r="CX125" s="318">
        <f t="shared" si="2331"/>
        <v>104127.37000000021</v>
      </c>
      <c r="CY125" s="318">
        <f t="shared" si="2331"/>
        <v>105250.53000000022</v>
      </c>
      <c r="CZ125" s="318">
        <f t="shared" si="2331"/>
        <v>106373.69000000022</v>
      </c>
      <c r="DA125" s="318">
        <f t="shared" si="2331"/>
        <v>107496.85000000022</v>
      </c>
      <c r="DB125" s="318">
        <f t="shared" si="2331"/>
        <v>108620.01000000023</v>
      </c>
      <c r="DC125" s="318">
        <f t="shared" si="2331"/>
        <v>109743.17000000023</v>
      </c>
      <c r="DE125" s="318">
        <f t="shared" si="2310"/>
        <v>110866.33000000023</v>
      </c>
      <c r="DF125" s="318">
        <f t="shared" ref="DF125:DP125" si="2332">DE125+DF76</f>
        <v>111989.49000000024</v>
      </c>
      <c r="DG125" s="318">
        <f t="shared" si="2332"/>
        <v>113112.65000000024</v>
      </c>
      <c r="DH125" s="318">
        <f t="shared" si="2332"/>
        <v>114235.81000000025</v>
      </c>
      <c r="DI125" s="318">
        <f t="shared" si="2332"/>
        <v>115358.97000000025</v>
      </c>
      <c r="DJ125" s="318">
        <f t="shared" si="2332"/>
        <v>116482.13000000025</v>
      </c>
      <c r="DK125" s="318">
        <f t="shared" si="2332"/>
        <v>117605.29000000026</v>
      </c>
      <c r="DL125" s="318">
        <f t="shared" si="2332"/>
        <v>118728.45000000026</v>
      </c>
      <c r="DM125" s="318">
        <f t="shared" si="2332"/>
        <v>119851.61000000026</v>
      </c>
      <c r="DN125" s="318">
        <f t="shared" si="2332"/>
        <v>120974.77000000027</v>
      </c>
      <c r="DO125" s="318">
        <f t="shared" si="2332"/>
        <v>122097.93000000027</v>
      </c>
      <c r="DP125" s="318">
        <f t="shared" si="2332"/>
        <v>123221.09000000027</v>
      </c>
      <c r="DR125" s="318">
        <f t="shared" si="2312"/>
        <v>124344.25000000028</v>
      </c>
      <c r="DS125" s="318">
        <f t="shared" ref="DS125:EC125" si="2333">DR125+DS76</f>
        <v>125467.41000000028</v>
      </c>
      <c r="DT125" s="318">
        <f t="shared" si="2333"/>
        <v>126590.57000000028</v>
      </c>
      <c r="DU125" s="318">
        <f t="shared" si="2333"/>
        <v>127713.73000000029</v>
      </c>
      <c r="DV125" s="318">
        <f t="shared" si="2333"/>
        <v>128836.89000000029</v>
      </c>
      <c r="DW125" s="318">
        <f t="shared" si="2333"/>
        <v>129960.05000000029</v>
      </c>
      <c r="DX125" s="318">
        <f t="shared" si="2333"/>
        <v>131083.21000000028</v>
      </c>
      <c r="DY125" s="318">
        <f t="shared" si="2333"/>
        <v>132206.37000000029</v>
      </c>
      <c r="DZ125" s="318">
        <f t="shared" si="2333"/>
        <v>133329.53000000029</v>
      </c>
      <c r="EA125" s="318">
        <f t="shared" si="2333"/>
        <v>134452.69000000029</v>
      </c>
      <c r="EB125" s="318">
        <f t="shared" si="2333"/>
        <v>135575.8500000003</v>
      </c>
      <c r="EC125" s="318">
        <f t="shared" si="2333"/>
        <v>136699.0100000003</v>
      </c>
    </row>
    <row r="126" spans="1:135" x14ac:dyDescent="0.2">
      <c r="A126" s="126" t="s">
        <v>513</v>
      </c>
      <c r="D126" s="311">
        <v>6220.73</v>
      </c>
      <c r="E126" s="318">
        <f t="shared" ref="E126:P126" si="2334">D126+E77</f>
        <v>7523.86</v>
      </c>
      <c r="F126" s="318">
        <f t="shared" si="2334"/>
        <v>15808.349999999999</v>
      </c>
      <c r="G126" s="318">
        <f t="shared" si="2334"/>
        <v>28590.579999999998</v>
      </c>
      <c r="H126" s="318">
        <f t="shared" si="2334"/>
        <v>51449.289999999994</v>
      </c>
      <c r="I126" s="318">
        <f t="shared" si="2334"/>
        <v>76640.789999999994</v>
      </c>
      <c r="J126" s="318">
        <f t="shared" si="2334"/>
        <v>104377.4</v>
      </c>
      <c r="K126" s="318">
        <f t="shared" si="2334"/>
        <v>141549.26</v>
      </c>
      <c r="L126" s="318">
        <f t="shared" si="2334"/>
        <v>184922.86000000002</v>
      </c>
      <c r="M126" s="318">
        <f t="shared" si="2334"/>
        <v>238140.49000000002</v>
      </c>
      <c r="N126" s="318">
        <f t="shared" si="2334"/>
        <v>306080.18000000005</v>
      </c>
      <c r="O126" s="318">
        <f t="shared" si="2334"/>
        <v>405476.09000000008</v>
      </c>
      <c r="P126" s="318">
        <f t="shared" si="2334"/>
        <v>514018.85000000009</v>
      </c>
      <c r="R126" s="318">
        <f t="shared" si="2296"/>
        <v>642582.95000000007</v>
      </c>
      <c r="S126" s="318">
        <f t="shared" ref="S126:AC126" si="2335">R126+S77</f>
        <v>811923.38000000012</v>
      </c>
      <c r="T126" s="318">
        <f t="shared" si="2335"/>
        <v>1011817.2300000001</v>
      </c>
      <c r="U126" s="318">
        <f t="shared" si="2335"/>
        <v>1232984.25</v>
      </c>
      <c r="V126" s="318">
        <f t="shared" si="2335"/>
        <v>1454745.73</v>
      </c>
      <c r="W126" s="318">
        <f t="shared" si="2335"/>
        <v>1680001.39</v>
      </c>
      <c r="X126" s="318">
        <f t="shared" si="2335"/>
        <v>1924050.5099999998</v>
      </c>
      <c r="Y126" s="318">
        <f t="shared" si="2335"/>
        <v>2174529.5499999998</v>
      </c>
      <c r="Z126" s="318">
        <f t="shared" si="2335"/>
        <v>2452628.36</v>
      </c>
      <c r="AA126" s="318">
        <f t="shared" si="2335"/>
        <v>2754487.02</v>
      </c>
      <c r="AB126" s="318">
        <f t="shared" si="2335"/>
        <v>3062421.15</v>
      </c>
      <c r="AC126" s="318">
        <f t="shared" si="2335"/>
        <v>3380913</v>
      </c>
      <c r="AE126" s="318">
        <f t="shared" si="2298"/>
        <v>3704622.18</v>
      </c>
      <c r="AF126" s="318">
        <f t="shared" ref="AF126:AP126" si="2336">AE126+AF77</f>
        <v>4042092.5900000003</v>
      </c>
      <c r="AG126" s="318">
        <f t="shared" si="2336"/>
        <v>4393324.2200000007</v>
      </c>
      <c r="AH126" s="318">
        <f t="shared" si="2336"/>
        <v>4758317.07</v>
      </c>
      <c r="AI126" s="318">
        <f t="shared" si="2336"/>
        <v>5137071.1400000006</v>
      </c>
      <c r="AJ126" s="318">
        <f t="shared" si="2336"/>
        <v>5529586.4300000006</v>
      </c>
      <c r="AK126" s="318">
        <f t="shared" si="2336"/>
        <v>5935862.9500000011</v>
      </c>
      <c r="AL126" s="318">
        <f t="shared" si="2336"/>
        <v>6355900.6900000013</v>
      </c>
      <c r="AM126" s="318">
        <f t="shared" si="2336"/>
        <v>6789699.6500000013</v>
      </c>
      <c r="AN126" s="318">
        <f t="shared" si="2336"/>
        <v>7237259.830000001</v>
      </c>
      <c r="AO126" s="318">
        <f t="shared" si="2336"/>
        <v>7698581.2400000012</v>
      </c>
      <c r="AP126" s="318">
        <f t="shared" si="2336"/>
        <v>8173663.870000001</v>
      </c>
      <c r="AR126" s="318">
        <f t="shared" si="2300"/>
        <v>8662507.7200000007</v>
      </c>
      <c r="AS126" s="318">
        <f t="shared" ref="AS126:BC126" si="2337">AR126+AS77</f>
        <v>9165112.790000001</v>
      </c>
      <c r="AT126" s="318">
        <f t="shared" si="2337"/>
        <v>9681479.0800000001</v>
      </c>
      <c r="AU126" s="318">
        <f t="shared" si="2337"/>
        <v>10214616.210000001</v>
      </c>
      <c r="AV126" s="318">
        <f t="shared" si="2337"/>
        <v>10764524.170000002</v>
      </c>
      <c r="AW126" s="318">
        <f t="shared" si="2337"/>
        <v>11331202.960000001</v>
      </c>
      <c r="AX126" s="318">
        <f t="shared" si="2337"/>
        <v>11914652.590000002</v>
      </c>
      <c r="AY126" s="318">
        <f t="shared" si="2337"/>
        <v>12514873.050000001</v>
      </c>
      <c r="AZ126" s="318">
        <f t="shared" si="2337"/>
        <v>13131864.34</v>
      </c>
      <c r="BA126" s="318">
        <f t="shared" si="2337"/>
        <v>13765626.470000001</v>
      </c>
      <c r="BB126" s="318">
        <f t="shared" si="2337"/>
        <v>14416159.43</v>
      </c>
      <c r="BC126" s="318">
        <f t="shared" si="2337"/>
        <v>15083463.219999999</v>
      </c>
      <c r="BE126" s="318">
        <f t="shared" si="2302"/>
        <v>15767537.85</v>
      </c>
      <c r="BF126" s="318">
        <f t="shared" ref="BF126:BP126" si="2338">BE126+BF77</f>
        <v>16468383.309999999</v>
      </c>
      <c r="BG126" s="318">
        <f t="shared" si="2338"/>
        <v>17185999.599999998</v>
      </c>
      <c r="BH126" s="318">
        <f t="shared" si="2338"/>
        <v>17920386.729999997</v>
      </c>
      <c r="BI126" s="318">
        <f t="shared" si="2338"/>
        <v>18671544.689999998</v>
      </c>
      <c r="BJ126" s="318">
        <f t="shared" si="2338"/>
        <v>19439473.479999997</v>
      </c>
      <c r="BK126" s="318">
        <f t="shared" si="2338"/>
        <v>20224173.109999996</v>
      </c>
      <c r="BL126" s="318">
        <f t="shared" si="2338"/>
        <v>21025643.569999997</v>
      </c>
      <c r="BM126" s="318">
        <f t="shared" si="2338"/>
        <v>21843884.859999996</v>
      </c>
      <c r="BN126" s="318">
        <f t="shared" si="2338"/>
        <v>22678896.989999995</v>
      </c>
      <c r="BO126" s="318">
        <f t="shared" si="2338"/>
        <v>23530679.949999996</v>
      </c>
      <c r="BP126" s="318">
        <f t="shared" si="2338"/>
        <v>24399233.739999995</v>
      </c>
      <c r="BR126" s="318">
        <f t="shared" si="2304"/>
        <v>25284558.369999994</v>
      </c>
      <c r="BS126" s="318">
        <f t="shared" ref="BS126:CC126" si="2339">BR126+BS77</f>
        <v>26186653.829999994</v>
      </c>
      <c r="BT126" s="318">
        <f t="shared" si="2339"/>
        <v>27105520.119999994</v>
      </c>
      <c r="BU126" s="318">
        <f t="shared" si="2339"/>
        <v>28041157.249999993</v>
      </c>
      <c r="BV126" s="318">
        <f t="shared" si="2339"/>
        <v>28993565.209999993</v>
      </c>
      <c r="BW126" s="318">
        <f t="shared" si="2339"/>
        <v>29962743.999999993</v>
      </c>
      <c r="BX126" s="318">
        <f t="shared" si="2339"/>
        <v>30948693.629999992</v>
      </c>
      <c r="BY126" s="318">
        <f t="shared" si="2339"/>
        <v>31951414.089999992</v>
      </c>
      <c r="BZ126" s="318">
        <f t="shared" si="2339"/>
        <v>32970905.379999992</v>
      </c>
      <c r="CA126" s="318">
        <f t="shared" si="2339"/>
        <v>34007167.50999999</v>
      </c>
      <c r="CB126" s="318">
        <f t="shared" si="2339"/>
        <v>35060200.469999991</v>
      </c>
      <c r="CC126" s="318">
        <f t="shared" si="2339"/>
        <v>36130004.25999999</v>
      </c>
      <c r="CE126" s="318">
        <f t="shared" si="2306"/>
        <v>37216578.889999993</v>
      </c>
      <c r="CF126" s="318">
        <f t="shared" ref="CF126:CP126" si="2340">CE126+CF77</f>
        <v>38319924.349999994</v>
      </c>
      <c r="CG126" s="318">
        <f t="shared" si="2340"/>
        <v>39440040.639999993</v>
      </c>
      <c r="CH126" s="318">
        <f t="shared" si="2340"/>
        <v>40576927.769999996</v>
      </c>
      <c r="CI126" s="318">
        <f t="shared" si="2340"/>
        <v>41730585.729999997</v>
      </c>
      <c r="CJ126" s="318">
        <f t="shared" si="2340"/>
        <v>42901014.519999996</v>
      </c>
      <c r="CK126" s="318">
        <f t="shared" si="2340"/>
        <v>44088214.149999999</v>
      </c>
      <c r="CL126" s="318">
        <f t="shared" si="2340"/>
        <v>45292184.609999999</v>
      </c>
      <c r="CM126" s="318">
        <f t="shared" si="2340"/>
        <v>46512925.899999999</v>
      </c>
      <c r="CN126" s="318">
        <f t="shared" si="2340"/>
        <v>47750438.030000001</v>
      </c>
      <c r="CO126" s="318">
        <f t="shared" si="2340"/>
        <v>49004720.990000002</v>
      </c>
      <c r="CP126" s="318">
        <f t="shared" si="2340"/>
        <v>50275774.780000001</v>
      </c>
      <c r="CR126" s="318">
        <f t="shared" si="2308"/>
        <v>51563599.410000004</v>
      </c>
      <c r="CS126" s="318">
        <f t="shared" ref="CS126:DC126" si="2341">CR126+CS77</f>
        <v>52868194.870000005</v>
      </c>
      <c r="CT126" s="318">
        <f t="shared" si="2341"/>
        <v>54189561.160000004</v>
      </c>
      <c r="CU126" s="318">
        <f t="shared" si="2341"/>
        <v>55527698.290000007</v>
      </c>
      <c r="CV126" s="318">
        <f t="shared" si="2341"/>
        <v>56882606.250000007</v>
      </c>
      <c r="CW126" s="318">
        <f t="shared" si="2341"/>
        <v>58254285.040000007</v>
      </c>
      <c r="CX126" s="318">
        <f t="shared" si="2341"/>
        <v>59642734.670000009</v>
      </c>
      <c r="CY126" s="318">
        <f t="shared" si="2341"/>
        <v>61047955.13000001</v>
      </c>
      <c r="CZ126" s="318">
        <f t="shared" si="2341"/>
        <v>62469946.420000009</v>
      </c>
      <c r="DA126" s="318">
        <f t="shared" si="2341"/>
        <v>63908708.550000012</v>
      </c>
      <c r="DB126" s="318">
        <f t="shared" si="2341"/>
        <v>65364241.510000013</v>
      </c>
      <c r="DC126" s="318">
        <f t="shared" si="2341"/>
        <v>66836545.300000012</v>
      </c>
      <c r="DE126" s="318">
        <f t="shared" si="2310"/>
        <v>68325619.930000007</v>
      </c>
      <c r="DF126" s="318">
        <f t="shared" ref="DF126:DP126" si="2342">DE126+DF77</f>
        <v>69831465.390000001</v>
      </c>
      <c r="DG126" s="318">
        <f t="shared" si="2342"/>
        <v>71354081.680000007</v>
      </c>
      <c r="DH126" s="318">
        <f t="shared" si="2342"/>
        <v>72893468.810000002</v>
      </c>
      <c r="DI126" s="318">
        <f t="shared" si="2342"/>
        <v>74449626.769999996</v>
      </c>
      <c r="DJ126" s="318">
        <f t="shared" si="2342"/>
        <v>76022555.560000002</v>
      </c>
      <c r="DK126" s="318">
        <f t="shared" si="2342"/>
        <v>77612255.189999998</v>
      </c>
      <c r="DL126" s="318">
        <f t="shared" si="2342"/>
        <v>79218725.649999991</v>
      </c>
      <c r="DM126" s="318">
        <f t="shared" si="2342"/>
        <v>80841966.939999998</v>
      </c>
      <c r="DN126" s="318">
        <f t="shared" si="2342"/>
        <v>82481979.069999993</v>
      </c>
      <c r="DO126" s="318">
        <f t="shared" si="2342"/>
        <v>84138762.029999986</v>
      </c>
      <c r="DP126" s="318">
        <f t="shared" si="2342"/>
        <v>85812315.819999993</v>
      </c>
      <c r="DR126" s="318">
        <f t="shared" si="2312"/>
        <v>87502640.449999988</v>
      </c>
      <c r="DS126" s="318">
        <f t="shared" ref="DS126:EC126" si="2343">DR126+DS77</f>
        <v>89209735.909999982</v>
      </c>
      <c r="DT126" s="318">
        <f t="shared" si="2343"/>
        <v>90933602.199999988</v>
      </c>
      <c r="DU126" s="318">
        <f t="shared" si="2343"/>
        <v>92675836.549999982</v>
      </c>
      <c r="DV126" s="318">
        <f t="shared" si="2343"/>
        <v>94436438.959999979</v>
      </c>
      <c r="DW126" s="318">
        <f t="shared" si="2343"/>
        <v>96215409.419999972</v>
      </c>
      <c r="DX126" s="318">
        <f t="shared" si="2343"/>
        <v>98012747.939999968</v>
      </c>
      <c r="DY126" s="318">
        <f t="shared" si="2343"/>
        <v>99828454.509999961</v>
      </c>
      <c r="DZ126" s="318">
        <f t="shared" si="2343"/>
        <v>101662529.13999996</v>
      </c>
      <c r="EA126" s="318">
        <f t="shared" si="2343"/>
        <v>103514971.81999996</v>
      </c>
      <c r="EB126" s="318">
        <f t="shared" si="2343"/>
        <v>105385782.55999996</v>
      </c>
      <c r="EC126" s="318">
        <f t="shared" si="2343"/>
        <v>107274961.34999996</v>
      </c>
    </row>
    <row r="127" spans="1:135" x14ac:dyDescent="0.2">
      <c r="A127" s="126" t="s">
        <v>513</v>
      </c>
      <c r="D127" s="311">
        <v>4749.8</v>
      </c>
      <c r="E127" s="318">
        <f t="shared" ref="E127:P127" si="2344">D127+E78</f>
        <v>6223.88</v>
      </c>
      <c r="F127" s="318">
        <f t="shared" si="2344"/>
        <v>7697.96</v>
      </c>
      <c r="G127" s="318">
        <f t="shared" si="2344"/>
        <v>9172.0400000000009</v>
      </c>
      <c r="H127" s="318">
        <f t="shared" si="2344"/>
        <v>10646.12</v>
      </c>
      <c r="I127" s="318">
        <f t="shared" si="2344"/>
        <v>12120.2</v>
      </c>
      <c r="J127" s="318">
        <f t="shared" si="2344"/>
        <v>13594.28</v>
      </c>
      <c r="K127" s="318">
        <f t="shared" si="2344"/>
        <v>15068.36</v>
      </c>
      <c r="L127" s="318">
        <f t="shared" si="2344"/>
        <v>16542.440000000002</v>
      </c>
      <c r="M127" s="318">
        <f t="shared" si="2344"/>
        <v>18016.520000000004</v>
      </c>
      <c r="N127" s="318">
        <f t="shared" si="2344"/>
        <v>19490.600000000006</v>
      </c>
      <c r="O127" s="318">
        <f t="shared" si="2344"/>
        <v>20964.680000000008</v>
      </c>
      <c r="P127" s="318">
        <f t="shared" si="2344"/>
        <v>22438.760000000009</v>
      </c>
      <c r="R127" s="318">
        <f t="shared" si="2296"/>
        <v>23912.840000000011</v>
      </c>
      <c r="S127" s="318">
        <f t="shared" ref="S127:AC127" si="2345">R127+S78</f>
        <v>25386.920000000013</v>
      </c>
      <c r="T127" s="318">
        <f t="shared" si="2345"/>
        <v>26861.000000000015</v>
      </c>
      <c r="U127" s="318">
        <f t="shared" si="2345"/>
        <v>28335.080000000016</v>
      </c>
      <c r="V127" s="318">
        <f t="shared" si="2345"/>
        <v>29809.160000000018</v>
      </c>
      <c r="W127" s="318">
        <f t="shared" si="2345"/>
        <v>31283.24000000002</v>
      </c>
      <c r="X127" s="318">
        <f t="shared" si="2345"/>
        <v>32757.320000000022</v>
      </c>
      <c r="Y127" s="318">
        <f t="shared" si="2345"/>
        <v>34231.400000000023</v>
      </c>
      <c r="Z127" s="318">
        <f t="shared" si="2345"/>
        <v>35705.480000000025</v>
      </c>
      <c r="AA127" s="318">
        <f t="shared" si="2345"/>
        <v>37179.560000000027</v>
      </c>
      <c r="AB127" s="318">
        <f t="shared" si="2345"/>
        <v>38653.640000000029</v>
      </c>
      <c r="AC127" s="318">
        <f t="shared" si="2345"/>
        <v>40127.72000000003</v>
      </c>
      <c r="AE127" s="318">
        <f t="shared" si="2298"/>
        <v>41601.800000000032</v>
      </c>
      <c r="AF127" s="318">
        <f t="shared" ref="AF127:AP127" si="2346">AE127+AF78</f>
        <v>43075.880000000034</v>
      </c>
      <c r="AG127" s="318">
        <f t="shared" si="2346"/>
        <v>44549.960000000036</v>
      </c>
      <c r="AH127" s="318">
        <f t="shared" si="2346"/>
        <v>46024.040000000037</v>
      </c>
      <c r="AI127" s="318">
        <f t="shared" si="2346"/>
        <v>47498.120000000039</v>
      </c>
      <c r="AJ127" s="318">
        <f t="shared" si="2346"/>
        <v>48972.200000000041</v>
      </c>
      <c r="AK127" s="318">
        <f t="shared" si="2346"/>
        <v>50446.280000000042</v>
      </c>
      <c r="AL127" s="318">
        <f t="shared" si="2346"/>
        <v>51920.360000000044</v>
      </c>
      <c r="AM127" s="318">
        <f t="shared" si="2346"/>
        <v>53394.440000000046</v>
      </c>
      <c r="AN127" s="318">
        <f t="shared" si="2346"/>
        <v>54868.520000000048</v>
      </c>
      <c r="AO127" s="318">
        <f t="shared" si="2346"/>
        <v>56342.600000000049</v>
      </c>
      <c r="AP127" s="318">
        <f t="shared" si="2346"/>
        <v>57816.680000000051</v>
      </c>
      <c r="AR127" s="318">
        <f t="shared" si="2300"/>
        <v>59290.760000000053</v>
      </c>
      <c r="AS127" s="318">
        <f t="shared" ref="AS127:BC127" si="2347">AR127+AS78</f>
        <v>60764.840000000055</v>
      </c>
      <c r="AT127" s="318">
        <f t="shared" si="2347"/>
        <v>62238.920000000056</v>
      </c>
      <c r="AU127" s="318">
        <f t="shared" si="2347"/>
        <v>63713.000000000058</v>
      </c>
      <c r="AV127" s="318">
        <f t="shared" si="2347"/>
        <v>65187.08000000006</v>
      </c>
      <c r="AW127" s="318">
        <f t="shared" si="2347"/>
        <v>66661.160000000062</v>
      </c>
      <c r="AX127" s="318">
        <f t="shared" si="2347"/>
        <v>68135.240000000063</v>
      </c>
      <c r="AY127" s="318">
        <f t="shared" si="2347"/>
        <v>69609.320000000065</v>
      </c>
      <c r="AZ127" s="318">
        <f t="shared" si="2347"/>
        <v>71083.400000000067</v>
      </c>
      <c r="BA127" s="318">
        <f t="shared" si="2347"/>
        <v>72557.480000000069</v>
      </c>
      <c r="BB127" s="318">
        <f t="shared" si="2347"/>
        <v>74031.56000000007</v>
      </c>
      <c r="BC127" s="318">
        <f t="shared" si="2347"/>
        <v>75505.640000000072</v>
      </c>
      <c r="BE127" s="318">
        <f t="shared" si="2302"/>
        <v>76979.720000000074</v>
      </c>
      <c r="BF127" s="318">
        <f t="shared" ref="BF127:BP127" si="2348">BE127+BF78</f>
        <v>78453.800000000076</v>
      </c>
      <c r="BG127" s="318">
        <f t="shared" si="2348"/>
        <v>79927.880000000077</v>
      </c>
      <c r="BH127" s="318">
        <f t="shared" si="2348"/>
        <v>81401.960000000079</v>
      </c>
      <c r="BI127" s="318">
        <f t="shared" si="2348"/>
        <v>82876.040000000081</v>
      </c>
      <c r="BJ127" s="318">
        <f t="shared" si="2348"/>
        <v>84350.120000000083</v>
      </c>
      <c r="BK127" s="318">
        <f t="shared" si="2348"/>
        <v>85824.200000000084</v>
      </c>
      <c r="BL127" s="318">
        <f t="shared" si="2348"/>
        <v>87298.280000000086</v>
      </c>
      <c r="BM127" s="318">
        <f t="shared" si="2348"/>
        <v>88772.360000000088</v>
      </c>
      <c r="BN127" s="318">
        <f t="shared" si="2348"/>
        <v>90246.44000000009</v>
      </c>
      <c r="BO127" s="318">
        <f t="shared" si="2348"/>
        <v>91720.520000000091</v>
      </c>
      <c r="BP127" s="318">
        <f t="shared" si="2348"/>
        <v>93194.600000000093</v>
      </c>
      <c r="BR127" s="318">
        <f t="shared" si="2304"/>
        <v>94668.680000000095</v>
      </c>
      <c r="BS127" s="318">
        <f t="shared" ref="BS127:CC127" si="2349">BR127+BS78</f>
        <v>96142.760000000097</v>
      </c>
      <c r="BT127" s="318">
        <f t="shared" si="2349"/>
        <v>97616.840000000098</v>
      </c>
      <c r="BU127" s="318">
        <f t="shared" si="2349"/>
        <v>99090.9200000001</v>
      </c>
      <c r="BV127" s="318">
        <f t="shared" si="2349"/>
        <v>100565.0000000001</v>
      </c>
      <c r="BW127" s="318">
        <f t="shared" si="2349"/>
        <v>102039.0800000001</v>
      </c>
      <c r="BX127" s="318">
        <f t="shared" si="2349"/>
        <v>103513.16000000011</v>
      </c>
      <c r="BY127" s="318">
        <f t="shared" si="2349"/>
        <v>104987.24000000011</v>
      </c>
      <c r="BZ127" s="318">
        <f t="shared" si="2349"/>
        <v>106461.32000000011</v>
      </c>
      <c r="CA127" s="318">
        <f t="shared" si="2349"/>
        <v>107935.40000000011</v>
      </c>
      <c r="CB127" s="318">
        <f t="shared" si="2349"/>
        <v>109409.48000000011</v>
      </c>
      <c r="CC127" s="318">
        <f t="shared" si="2349"/>
        <v>110883.56000000011</v>
      </c>
      <c r="CE127" s="318">
        <f t="shared" si="2306"/>
        <v>112357.64000000012</v>
      </c>
      <c r="CF127" s="318">
        <f t="shared" ref="CF127:CP127" si="2350">CE127+CF78</f>
        <v>113831.72000000012</v>
      </c>
      <c r="CG127" s="318">
        <f t="shared" si="2350"/>
        <v>115305.80000000012</v>
      </c>
      <c r="CH127" s="318">
        <f t="shared" si="2350"/>
        <v>116779.88000000012</v>
      </c>
      <c r="CI127" s="318">
        <f t="shared" si="2350"/>
        <v>118253.96000000012</v>
      </c>
      <c r="CJ127" s="318">
        <f t="shared" si="2350"/>
        <v>119728.04000000012</v>
      </c>
      <c r="CK127" s="318">
        <f t="shared" si="2350"/>
        <v>121202.12000000013</v>
      </c>
      <c r="CL127" s="318">
        <f t="shared" si="2350"/>
        <v>122676.20000000013</v>
      </c>
      <c r="CM127" s="318">
        <f t="shared" si="2350"/>
        <v>124150.28000000013</v>
      </c>
      <c r="CN127" s="318">
        <f t="shared" si="2350"/>
        <v>125624.36000000013</v>
      </c>
      <c r="CO127" s="318">
        <f t="shared" si="2350"/>
        <v>127098.44000000013</v>
      </c>
      <c r="CP127" s="318">
        <f t="shared" si="2350"/>
        <v>128572.52000000014</v>
      </c>
      <c r="CR127" s="318">
        <f t="shared" si="2308"/>
        <v>130046.60000000014</v>
      </c>
      <c r="CS127" s="318">
        <f t="shared" ref="CS127:DC127" si="2351">CR127+CS78</f>
        <v>131520.68000000014</v>
      </c>
      <c r="CT127" s="318">
        <f t="shared" si="2351"/>
        <v>132994.76000000013</v>
      </c>
      <c r="CU127" s="318">
        <f t="shared" si="2351"/>
        <v>134468.84000000011</v>
      </c>
      <c r="CV127" s="318">
        <f t="shared" si="2351"/>
        <v>135942.9200000001</v>
      </c>
      <c r="CW127" s="318">
        <f t="shared" si="2351"/>
        <v>137417.00000000009</v>
      </c>
      <c r="CX127" s="318">
        <f t="shared" si="2351"/>
        <v>138891.08000000007</v>
      </c>
      <c r="CY127" s="318">
        <f t="shared" si="2351"/>
        <v>140365.16000000006</v>
      </c>
      <c r="CZ127" s="318">
        <f t="shared" si="2351"/>
        <v>141839.24000000005</v>
      </c>
      <c r="DA127" s="318">
        <f t="shared" si="2351"/>
        <v>143313.32000000004</v>
      </c>
      <c r="DB127" s="318">
        <f t="shared" si="2351"/>
        <v>144787.40000000002</v>
      </c>
      <c r="DC127" s="318">
        <f t="shared" si="2351"/>
        <v>146261.48000000001</v>
      </c>
      <c r="DE127" s="318">
        <f t="shared" si="2310"/>
        <v>147735.56</v>
      </c>
      <c r="DF127" s="318">
        <f t="shared" ref="DF127:DP127" si="2352">DE127+DF78</f>
        <v>149209.63999999998</v>
      </c>
      <c r="DG127" s="318">
        <f t="shared" si="2352"/>
        <v>150683.71999999997</v>
      </c>
      <c r="DH127" s="318">
        <f t="shared" si="2352"/>
        <v>152157.79999999996</v>
      </c>
      <c r="DI127" s="318">
        <f t="shared" si="2352"/>
        <v>153631.87999999995</v>
      </c>
      <c r="DJ127" s="318">
        <f t="shared" si="2352"/>
        <v>155105.95999999993</v>
      </c>
      <c r="DK127" s="318">
        <f t="shared" si="2352"/>
        <v>156580.03999999992</v>
      </c>
      <c r="DL127" s="318">
        <f t="shared" si="2352"/>
        <v>158054.11999999991</v>
      </c>
      <c r="DM127" s="318">
        <f t="shared" si="2352"/>
        <v>159528.1999999999</v>
      </c>
      <c r="DN127" s="318">
        <f t="shared" si="2352"/>
        <v>161002.27999999988</v>
      </c>
      <c r="DO127" s="318">
        <f t="shared" si="2352"/>
        <v>162476.35999999987</v>
      </c>
      <c r="DP127" s="318">
        <f t="shared" si="2352"/>
        <v>163950.43999999986</v>
      </c>
      <c r="DR127" s="318">
        <f t="shared" si="2312"/>
        <v>165424.51999999984</v>
      </c>
      <c r="DS127" s="318">
        <f t="shared" ref="DS127:EC127" si="2353">DR127+DS78</f>
        <v>166898.59999999983</v>
      </c>
      <c r="DT127" s="318">
        <f t="shared" si="2353"/>
        <v>168372.67999999982</v>
      </c>
      <c r="DU127" s="318">
        <f t="shared" si="2353"/>
        <v>169846.75999999981</v>
      </c>
      <c r="DV127" s="318">
        <f t="shared" si="2353"/>
        <v>171320.83999999979</v>
      </c>
      <c r="DW127" s="318">
        <f t="shared" si="2353"/>
        <v>172794.91999999978</v>
      </c>
      <c r="DX127" s="318">
        <f t="shared" si="2353"/>
        <v>174268.99999999977</v>
      </c>
      <c r="DY127" s="318">
        <f t="shared" si="2353"/>
        <v>175743.07999999975</v>
      </c>
      <c r="DZ127" s="318">
        <f t="shared" si="2353"/>
        <v>177217.15999999974</v>
      </c>
      <c r="EA127" s="318">
        <f t="shared" si="2353"/>
        <v>178691.23999999973</v>
      </c>
      <c r="EB127" s="318">
        <f t="shared" si="2353"/>
        <v>180165.31999999972</v>
      </c>
      <c r="EC127" s="318">
        <f t="shared" si="2353"/>
        <v>181639.3999999997</v>
      </c>
    </row>
    <row r="128" spans="1:135" x14ac:dyDescent="0.2">
      <c r="A128" s="126" t="s">
        <v>513</v>
      </c>
      <c r="D128" s="311">
        <v>88.02</v>
      </c>
      <c r="E128" s="318">
        <f t="shared" ref="E128:P128" si="2354">D128+E79</f>
        <v>113.72</v>
      </c>
      <c r="F128" s="318">
        <f t="shared" si="2354"/>
        <v>139.41999999999999</v>
      </c>
      <c r="G128" s="318">
        <f t="shared" si="2354"/>
        <v>165.11999999999998</v>
      </c>
      <c r="H128" s="318">
        <f t="shared" si="2354"/>
        <v>190.81999999999996</v>
      </c>
      <c r="I128" s="318">
        <f t="shared" si="2354"/>
        <v>216.51999999999995</v>
      </c>
      <c r="J128" s="318">
        <f t="shared" si="2354"/>
        <v>242.21999999999994</v>
      </c>
      <c r="K128" s="318">
        <f t="shared" si="2354"/>
        <v>267.91999999999996</v>
      </c>
      <c r="L128" s="318">
        <f t="shared" si="2354"/>
        <v>293.61999999999995</v>
      </c>
      <c r="M128" s="318">
        <f t="shared" si="2354"/>
        <v>319.31999999999994</v>
      </c>
      <c r="N128" s="318">
        <f t="shared" si="2354"/>
        <v>345.01999999999992</v>
      </c>
      <c r="O128" s="318">
        <f t="shared" si="2354"/>
        <v>370.71999999999991</v>
      </c>
      <c r="P128" s="318">
        <f t="shared" si="2354"/>
        <v>396.4199999999999</v>
      </c>
      <c r="R128" s="318">
        <f t="shared" si="2296"/>
        <v>422.11999999999989</v>
      </c>
      <c r="S128" s="318">
        <f t="shared" ref="S128:AC128" si="2355">R128+S79</f>
        <v>447.81999999999988</v>
      </c>
      <c r="T128" s="318">
        <f t="shared" si="2355"/>
        <v>473.51999999999987</v>
      </c>
      <c r="U128" s="318">
        <f t="shared" si="2355"/>
        <v>499.21999999999986</v>
      </c>
      <c r="V128" s="318">
        <f t="shared" si="2355"/>
        <v>524.91999999999985</v>
      </c>
      <c r="W128" s="318">
        <f t="shared" si="2355"/>
        <v>550.61999999999989</v>
      </c>
      <c r="X128" s="318">
        <f t="shared" si="2355"/>
        <v>576.31999999999994</v>
      </c>
      <c r="Y128" s="318">
        <f t="shared" si="2355"/>
        <v>602.02</v>
      </c>
      <c r="Z128" s="318">
        <f t="shared" si="2355"/>
        <v>627.72</v>
      </c>
      <c r="AA128" s="318">
        <f t="shared" si="2355"/>
        <v>653.42000000000007</v>
      </c>
      <c r="AB128" s="318">
        <f t="shared" si="2355"/>
        <v>679.12000000000012</v>
      </c>
      <c r="AC128" s="318">
        <f t="shared" si="2355"/>
        <v>704.82000000000016</v>
      </c>
      <c r="AE128" s="318">
        <f t="shared" si="2298"/>
        <v>730.52000000000021</v>
      </c>
      <c r="AF128" s="318">
        <f t="shared" ref="AF128:AP128" si="2356">AE128+AF79</f>
        <v>756.22000000000025</v>
      </c>
      <c r="AG128" s="318">
        <f t="shared" si="2356"/>
        <v>781.9200000000003</v>
      </c>
      <c r="AH128" s="318">
        <f t="shared" si="2356"/>
        <v>807.62000000000035</v>
      </c>
      <c r="AI128" s="318">
        <f t="shared" si="2356"/>
        <v>833.32000000000039</v>
      </c>
      <c r="AJ128" s="318">
        <f t="shared" si="2356"/>
        <v>859.02000000000044</v>
      </c>
      <c r="AK128" s="318">
        <f t="shared" si="2356"/>
        <v>884.72000000000048</v>
      </c>
      <c r="AL128" s="318">
        <f t="shared" si="2356"/>
        <v>910.42000000000053</v>
      </c>
      <c r="AM128" s="318">
        <f t="shared" si="2356"/>
        <v>936.12000000000057</v>
      </c>
      <c r="AN128" s="318">
        <f t="shared" si="2356"/>
        <v>961.82000000000062</v>
      </c>
      <c r="AO128" s="318">
        <f t="shared" si="2356"/>
        <v>987.52000000000066</v>
      </c>
      <c r="AP128" s="318">
        <f t="shared" si="2356"/>
        <v>1013.2200000000007</v>
      </c>
      <c r="AR128" s="318">
        <f t="shared" si="2300"/>
        <v>1038.9200000000008</v>
      </c>
      <c r="AS128" s="318">
        <f t="shared" ref="AS128:BC128" si="2357">AR128+AS79</f>
        <v>1064.6200000000008</v>
      </c>
      <c r="AT128" s="318">
        <f t="shared" si="2357"/>
        <v>1090.3200000000008</v>
      </c>
      <c r="AU128" s="318">
        <f t="shared" si="2357"/>
        <v>1116.0200000000009</v>
      </c>
      <c r="AV128" s="318">
        <f t="shared" si="2357"/>
        <v>1141.7200000000009</v>
      </c>
      <c r="AW128" s="318">
        <f t="shared" si="2357"/>
        <v>1167.420000000001</v>
      </c>
      <c r="AX128" s="318">
        <f t="shared" si="2357"/>
        <v>1193.120000000001</v>
      </c>
      <c r="AY128" s="318">
        <f t="shared" si="2357"/>
        <v>1218.8200000000011</v>
      </c>
      <c r="AZ128" s="318">
        <f t="shared" si="2357"/>
        <v>1244.5200000000011</v>
      </c>
      <c r="BA128" s="318">
        <f t="shared" si="2357"/>
        <v>1270.2200000000012</v>
      </c>
      <c r="BB128" s="318">
        <f t="shared" si="2357"/>
        <v>1295.9200000000012</v>
      </c>
      <c r="BC128" s="318">
        <f t="shared" si="2357"/>
        <v>1321.6200000000013</v>
      </c>
      <c r="BE128" s="318">
        <f t="shared" si="2302"/>
        <v>1347.3200000000013</v>
      </c>
      <c r="BF128" s="318">
        <f t="shared" ref="BF128:BP128" si="2358">BE128+BF79</f>
        <v>1373.0200000000013</v>
      </c>
      <c r="BG128" s="318">
        <f t="shared" si="2358"/>
        <v>1398.7200000000014</v>
      </c>
      <c r="BH128" s="318">
        <f t="shared" si="2358"/>
        <v>1424.4200000000014</v>
      </c>
      <c r="BI128" s="318">
        <f t="shared" si="2358"/>
        <v>1450.1200000000015</v>
      </c>
      <c r="BJ128" s="318">
        <f t="shared" si="2358"/>
        <v>1475.8200000000015</v>
      </c>
      <c r="BK128" s="318">
        <f t="shared" si="2358"/>
        <v>1501.5200000000016</v>
      </c>
      <c r="BL128" s="318">
        <f t="shared" si="2358"/>
        <v>1527.2200000000016</v>
      </c>
      <c r="BM128" s="318">
        <f t="shared" si="2358"/>
        <v>1552.9200000000017</v>
      </c>
      <c r="BN128" s="318">
        <f t="shared" si="2358"/>
        <v>1578.6200000000017</v>
      </c>
      <c r="BO128" s="318">
        <f t="shared" si="2358"/>
        <v>1604.3200000000018</v>
      </c>
      <c r="BP128" s="318">
        <f t="shared" si="2358"/>
        <v>1630.0200000000018</v>
      </c>
      <c r="BR128" s="318">
        <f t="shared" si="2304"/>
        <v>1655.7200000000018</v>
      </c>
      <c r="BS128" s="318">
        <f t="shared" ref="BS128:CC128" si="2359">BR128+BS79</f>
        <v>1681.4200000000019</v>
      </c>
      <c r="BT128" s="318">
        <f t="shared" si="2359"/>
        <v>1707.1200000000019</v>
      </c>
      <c r="BU128" s="318">
        <f t="shared" si="2359"/>
        <v>1732.820000000002</v>
      </c>
      <c r="BV128" s="318">
        <f t="shared" si="2359"/>
        <v>1758.520000000002</v>
      </c>
      <c r="BW128" s="318">
        <f t="shared" si="2359"/>
        <v>1784.2200000000021</v>
      </c>
      <c r="BX128" s="318">
        <f t="shared" si="2359"/>
        <v>1809.9200000000021</v>
      </c>
      <c r="BY128" s="318">
        <f t="shared" si="2359"/>
        <v>1835.6200000000022</v>
      </c>
      <c r="BZ128" s="318">
        <f t="shared" si="2359"/>
        <v>1861.3200000000022</v>
      </c>
      <c r="CA128" s="318">
        <f t="shared" si="2359"/>
        <v>1887.0200000000023</v>
      </c>
      <c r="CB128" s="318">
        <f t="shared" si="2359"/>
        <v>1912.7200000000023</v>
      </c>
      <c r="CC128" s="318">
        <f t="shared" si="2359"/>
        <v>1938.4200000000023</v>
      </c>
      <c r="CE128" s="318">
        <f t="shared" si="2306"/>
        <v>1964.1200000000024</v>
      </c>
      <c r="CF128" s="318">
        <f t="shared" ref="CF128:CP128" si="2360">CE128+CF79</f>
        <v>1989.8200000000024</v>
      </c>
      <c r="CG128" s="318">
        <f t="shared" si="2360"/>
        <v>2015.5200000000025</v>
      </c>
      <c r="CH128" s="318">
        <f t="shared" si="2360"/>
        <v>2041.2200000000025</v>
      </c>
      <c r="CI128" s="318">
        <f t="shared" si="2360"/>
        <v>2066.9200000000023</v>
      </c>
      <c r="CJ128" s="318">
        <f t="shared" si="2360"/>
        <v>2092.6200000000022</v>
      </c>
      <c r="CK128" s="318">
        <f t="shared" si="2360"/>
        <v>2118.320000000002</v>
      </c>
      <c r="CL128" s="318">
        <f t="shared" si="2360"/>
        <v>2144.0200000000018</v>
      </c>
      <c r="CM128" s="318">
        <f t="shared" si="2360"/>
        <v>2169.7200000000016</v>
      </c>
      <c r="CN128" s="318">
        <f t="shared" si="2360"/>
        <v>2195.4200000000014</v>
      </c>
      <c r="CO128" s="318">
        <f t="shared" si="2360"/>
        <v>2221.1200000000013</v>
      </c>
      <c r="CP128" s="318">
        <f t="shared" si="2360"/>
        <v>2246.8200000000011</v>
      </c>
      <c r="CR128" s="318">
        <f t="shared" si="2308"/>
        <v>2272.5200000000009</v>
      </c>
      <c r="CS128" s="318">
        <f t="shared" ref="CS128:DC128" si="2361">CR128+CS79</f>
        <v>2298.2200000000007</v>
      </c>
      <c r="CT128" s="318">
        <f t="shared" si="2361"/>
        <v>2323.9200000000005</v>
      </c>
      <c r="CU128" s="318">
        <f t="shared" si="2361"/>
        <v>2349.6200000000003</v>
      </c>
      <c r="CV128" s="318">
        <f t="shared" si="2361"/>
        <v>2375.3200000000002</v>
      </c>
      <c r="CW128" s="318">
        <f t="shared" si="2361"/>
        <v>2401.02</v>
      </c>
      <c r="CX128" s="318">
        <f t="shared" si="2361"/>
        <v>2426.7199999999998</v>
      </c>
      <c r="CY128" s="318">
        <f t="shared" si="2361"/>
        <v>2452.4199999999996</v>
      </c>
      <c r="CZ128" s="318">
        <f t="shared" si="2361"/>
        <v>2478.1199999999994</v>
      </c>
      <c r="DA128" s="318">
        <f t="shared" si="2361"/>
        <v>2503.8199999999993</v>
      </c>
      <c r="DB128" s="318">
        <f t="shared" si="2361"/>
        <v>2529.5199999999991</v>
      </c>
      <c r="DC128" s="318">
        <f t="shared" si="2361"/>
        <v>2555.2199999999989</v>
      </c>
      <c r="DE128" s="318">
        <f t="shared" si="2310"/>
        <v>2580.9199999999987</v>
      </c>
      <c r="DF128" s="318">
        <f t="shared" ref="DF128:DP128" si="2362">DE128+DF79</f>
        <v>2606.6199999999985</v>
      </c>
      <c r="DG128" s="318">
        <f t="shared" si="2362"/>
        <v>2632.3199999999983</v>
      </c>
      <c r="DH128" s="318">
        <f t="shared" si="2362"/>
        <v>2658.0199999999982</v>
      </c>
      <c r="DI128" s="318">
        <f t="shared" si="2362"/>
        <v>2683.719999999998</v>
      </c>
      <c r="DJ128" s="318">
        <f t="shared" si="2362"/>
        <v>2709.4199999999978</v>
      </c>
      <c r="DK128" s="318">
        <f t="shared" si="2362"/>
        <v>2735.1199999999976</v>
      </c>
      <c r="DL128" s="318">
        <f t="shared" si="2362"/>
        <v>2760.8199999999974</v>
      </c>
      <c r="DM128" s="318">
        <f t="shared" si="2362"/>
        <v>2786.5199999999973</v>
      </c>
      <c r="DN128" s="318">
        <f t="shared" si="2362"/>
        <v>2812.2199999999971</v>
      </c>
      <c r="DO128" s="318">
        <f t="shared" si="2362"/>
        <v>2837.9199999999969</v>
      </c>
      <c r="DP128" s="318">
        <f t="shared" si="2362"/>
        <v>2863.6199999999967</v>
      </c>
      <c r="DR128" s="318">
        <f t="shared" si="2312"/>
        <v>2889.3199999999965</v>
      </c>
      <c r="DS128" s="318">
        <f t="shared" ref="DS128:EC128" si="2363">DR128+DS79</f>
        <v>2915.0199999999963</v>
      </c>
      <c r="DT128" s="318">
        <f t="shared" si="2363"/>
        <v>2940.7199999999962</v>
      </c>
      <c r="DU128" s="318">
        <f t="shared" si="2363"/>
        <v>2966.419999999996</v>
      </c>
      <c r="DV128" s="318">
        <f t="shared" si="2363"/>
        <v>2992.1199999999958</v>
      </c>
      <c r="DW128" s="318">
        <f t="shared" si="2363"/>
        <v>3017.8199999999956</v>
      </c>
      <c r="DX128" s="318">
        <f t="shared" si="2363"/>
        <v>3043.5199999999954</v>
      </c>
      <c r="DY128" s="318">
        <f t="shared" si="2363"/>
        <v>3069.2199999999953</v>
      </c>
      <c r="DZ128" s="318">
        <f t="shared" si="2363"/>
        <v>3094.9199999999951</v>
      </c>
      <c r="EA128" s="318">
        <f t="shared" si="2363"/>
        <v>3120.6199999999949</v>
      </c>
      <c r="EB128" s="318">
        <f t="shared" si="2363"/>
        <v>3146.3199999999947</v>
      </c>
      <c r="EC128" s="318">
        <f t="shared" si="2363"/>
        <v>3172.0199999999945</v>
      </c>
    </row>
    <row r="129" spans="1:133" x14ac:dyDescent="0.2">
      <c r="A129" s="126" t="s">
        <v>513</v>
      </c>
      <c r="D129" s="311">
        <v>307.57</v>
      </c>
      <c r="E129" s="318">
        <f t="shared" ref="E129:P129" si="2364">D129+E80</f>
        <v>460.52</v>
      </c>
      <c r="F129" s="318">
        <f t="shared" si="2364"/>
        <v>613.47</v>
      </c>
      <c r="G129" s="318">
        <f t="shared" si="2364"/>
        <v>766.42000000000007</v>
      </c>
      <c r="H129" s="318">
        <f t="shared" si="2364"/>
        <v>919.37000000000012</v>
      </c>
      <c r="I129" s="318">
        <f t="shared" si="2364"/>
        <v>1072.3200000000002</v>
      </c>
      <c r="J129" s="318">
        <f t="shared" si="2364"/>
        <v>1225.2700000000002</v>
      </c>
      <c r="K129" s="318">
        <f t="shared" si="2364"/>
        <v>1378.2200000000003</v>
      </c>
      <c r="L129" s="318">
        <f t="shared" si="2364"/>
        <v>1531.1700000000003</v>
      </c>
      <c r="M129" s="318">
        <f t="shared" si="2364"/>
        <v>1684.1200000000003</v>
      </c>
      <c r="N129" s="318">
        <f t="shared" si="2364"/>
        <v>1837.0700000000004</v>
      </c>
      <c r="O129" s="318">
        <f t="shared" si="2364"/>
        <v>1990.0200000000004</v>
      </c>
      <c r="P129" s="318">
        <f t="shared" si="2364"/>
        <v>2142.9700000000003</v>
      </c>
      <c r="R129" s="318">
        <f t="shared" si="2296"/>
        <v>2295.92</v>
      </c>
      <c r="S129" s="318">
        <f t="shared" ref="S129:AC129" si="2365">R129+S80</f>
        <v>2448.87</v>
      </c>
      <c r="T129" s="318">
        <f t="shared" si="2365"/>
        <v>2601.8199999999997</v>
      </c>
      <c r="U129" s="318">
        <f t="shared" si="2365"/>
        <v>2754.7699999999995</v>
      </c>
      <c r="V129" s="318">
        <f t="shared" si="2365"/>
        <v>2907.7199999999993</v>
      </c>
      <c r="W129" s="318">
        <f t="shared" si="2365"/>
        <v>3060.6699999999992</v>
      </c>
      <c r="X129" s="318">
        <f t="shared" si="2365"/>
        <v>3213.619999999999</v>
      </c>
      <c r="Y129" s="318">
        <f t="shared" si="2365"/>
        <v>3366.5699999999988</v>
      </c>
      <c r="Z129" s="318">
        <f t="shared" si="2365"/>
        <v>3519.5199999999986</v>
      </c>
      <c r="AA129" s="318">
        <f t="shared" si="2365"/>
        <v>3672.4699999999984</v>
      </c>
      <c r="AB129" s="318">
        <f t="shared" si="2365"/>
        <v>3825.4199999999983</v>
      </c>
      <c r="AC129" s="318">
        <f t="shared" si="2365"/>
        <v>3978.3699999999981</v>
      </c>
      <c r="AE129" s="318">
        <f t="shared" si="2298"/>
        <v>4131.3199999999979</v>
      </c>
      <c r="AF129" s="318">
        <f t="shared" ref="AF129:AP129" si="2366">AE129+AF80</f>
        <v>4284.2699999999977</v>
      </c>
      <c r="AG129" s="318">
        <f t="shared" si="2366"/>
        <v>4437.2199999999975</v>
      </c>
      <c r="AH129" s="318">
        <f t="shared" si="2366"/>
        <v>4590.1699999999973</v>
      </c>
      <c r="AI129" s="318">
        <f t="shared" si="2366"/>
        <v>4743.1199999999972</v>
      </c>
      <c r="AJ129" s="318">
        <f t="shared" si="2366"/>
        <v>4896.069999999997</v>
      </c>
      <c r="AK129" s="318">
        <f t="shared" si="2366"/>
        <v>5049.0199999999968</v>
      </c>
      <c r="AL129" s="318">
        <f t="shared" si="2366"/>
        <v>5201.9699999999966</v>
      </c>
      <c r="AM129" s="318">
        <f t="shared" si="2366"/>
        <v>5354.9199999999964</v>
      </c>
      <c r="AN129" s="318">
        <f t="shared" si="2366"/>
        <v>5507.8699999999963</v>
      </c>
      <c r="AO129" s="318">
        <f t="shared" si="2366"/>
        <v>5660.8199999999961</v>
      </c>
      <c r="AP129" s="318">
        <f t="shared" si="2366"/>
        <v>5813.7699999999959</v>
      </c>
      <c r="AR129" s="318">
        <f t="shared" si="2300"/>
        <v>5966.7199999999957</v>
      </c>
      <c r="AS129" s="318">
        <f t="shared" ref="AS129:BC129" si="2367">AR129+AS80</f>
        <v>6119.6699999999955</v>
      </c>
      <c r="AT129" s="318">
        <f t="shared" si="2367"/>
        <v>6272.6199999999953</v>
      </c>
      <c r="AU129" s="318">
        <f t="shared" si="2367"/>
        <v>6425.5699999999952</v>
      </c>
      <c r="AV129" s="318">
        <f t="shared" si="2367"/>
        <v>6578.519999999995</v>
      </c>
      <c r="AW129" s="318">
        <f t="shared" si="2367"/>
        <v>6731.4699999999948</v>
      </c>
      <c r="AX129" s="318">
        <f t="shared" si="2367"/>
        <v>6884.4199999999946</v>
      </c>
      <c r="AY129" s="318">
        <f t="shared" si="2367"/>
        <v>7037.3699999999944</v>
      </c>
      <c r="AZ129" s="318">
        <f t="shared" si="2367"/>
        <v>7190.3199999999943</v>
      </c>
      <c r="BA129" s="318">
        <f t="shared" si="2367"/>
        <v>7343.2699999999941</v>
      </c>
      <c r="BB129" s="318">
        <f t="shared" si="2367"/>
        <v>7496.2199999999939</v>
      </c>
      <c r="BC129" s="318">
        <f t="shared" si="2367"/>
        <v>7649.1699999999937</v>
      </c>
      <c r="BE129" s="318">
        <f t="shared" si="2302"/>
        <v>7802.1199999999935</v>
      </c>
      <c r="BF129" s="318">
        <f t="shared" ref="BF129:BP129" si="2368">BE129+BF80</f>
        <v>7955.0699999999933</v>
      </c>
      <c r="BG129" s="318">
        <f t="shared" si="2368"/>
        <v>8108.0199999999932</v>
      </c>
      <c r="BH129" s="318">
        <f t="shared" si="2368"/>
        <v>8260.9699999999939</v>
      </c>
      <c r="BI129" s="318">
        <f t="shared" si="2368"/>
        <v>8413.9199999999946</v>
      </c>
      <c r="BJ129" s="318">
        <f t="shared" si="2368"/>
        <v>8566.8699999999953</v>
      </c>
      <c r="BK129" s="318">
        <f t="shared" si="2368"/>
        <v>8719.8199999999961</v>
      </c>
      <c r="BL129" s="318">
        <f t="shared" si="2368"/>
        <v>8872.7699999999968</v>
      </c>
      <c r="BM129" s="318">
        <f t="shared" si="2368"/>
        <v>9025.7199999999975</v>
      </c>
      <c r="BN129" s="318">
        <f t="shared" si="2368"/>
        <v>9178.6699999999983</v>
      </c>
      <c r="BO129" s="318">
        <f t="shared" si="2368"/>
        <v>9331.619999999999</v>
      </c>
      <c r="BP129" s="318">
        <f t="shared" si="2368"/>
        <v>9484.57</v>
      </c>
      <c r="BR129" s="318">
        <f t="shared" si="2304"/>
        <v>9637.52</v>
      </c>
      <c r="BS129" s="318">
        <f t="shared" ref="BS129:CC129" si="2369">BR129+BS80</f>
        <v>9790.4700000000012</v>
      </c>
      <c r="BT129" s="318">
        <f t="shared" si="2369"/>
        <v>9943.4200000000019</v>
      </c>
      <c r="BU129" s="318">
        <f t="shared" si="2369"/>
        <v>10096.370000000003</v>
      </c>
      <c r="BV129" s="318">
        <f t="shared" si="2369"/>
        <v>10249.320000000003</v>
      </c>
      <c r="BW129" s="318">
        <f t="shared" si="2369"/>
        <v>10402.270000000004</v>
      </c>
      <c r="BX129" s="318">
        <f t="shared" si="2369"/>
        <v>10555.220000000005</v>
      </c>
      <c r="BY129" s="318">
        <f t="shared" si="2369"/>
        <v>10708.170000000006</v>
      </c>
      <c r="BZ129" s="318">
        <f t="shared" si="2369"/>
        <v>10861.120000000006</v>
      </c>
      <c r="CA129" s="318">
        <f t="shared" si="2369"/>
        <v>11014.070000000007</v>
      </c>
      <c r="CB129" s="318">
        <f t="shared" si="2369"/>
        <v>11167.020000000008</v>
      </c>
      <c r="CC129" s="318">
        <f t="shared" si="2369"/>
        <v>11319.970000000008</v>
      </c>
      <c r="CE129" s="318">
        <f t="shared" si="2306"/>
        <v>11472.920000000009</v>
      </c>
      <c r="CF129" s="318">
        <f t="shared" ref="CF129:CP129" si="2370">CE129+CF80</f>
        <v>11625.87000000001</v>
      </c>
      <c r="CG129" s="318">
        <f t="shared" si="2370"/>
        <v>11778.820000000011</v>
      </c>
      <c r="CH129" s="318">
        <f t="shared" si="2370"/>
        <v>11931.770000000011</v>
      </c>
      <c r="CI129" s="318">
        <f t="shared" si="2370"/>
        <v>12084.720000000012</v>
      </c>
      <c r="CJ129" s="318">
        <f t="shared" si="2370"/>
        <v>12237.670000000013</v>
      </c>
      <c r="CK129" s="318">
        <f t="shared" si="2370"/>
        <v>12390.620000000014</v>
      </c>
      <c r="CL129" s="318">
        <f t="shared" si="2370"/>
        <v>12543.570000000014</v>
      </c>
      <c r="CM129" s="318">
        <f t="shared" si="2370"/>
        <v>12696.520000000015</v>
      </c>
      <c r="CN129" s="318">
        <f t="shared" si="2370"/>
        <v>12849.470000000016</v>
      </c>
      <c r="CO129" s="318">
        <f t="shared" si="2370"/>
        <v>13002.420000000016</v>
      </c>
      <c r="CP129" s="318">
        <f t="shared" si="2370"/>
        <v>13155.370000000017</v>
      </c>
      <c r="CR129" s="318">
        <f t="shared" si="2308"/>
        <v>13308.320000000018</v>
      </c>
      <c r="CS129" s="318">
        <f t="shared" ref="CS129:DC129" si="2371">CR129+CS80</f>
        <v>13461.270000000019</v>
      </c>
      <c r="CT129" s="318">
        <f t="shared" si="2371"/>
        <v>13614.220000000019</v>
      </c>
      <c r="CU129" s="318">
        <f t="shared" si="2371"/>
        <v>13767.17000000002</v>
      </c>
      <c r="CV129" s="318">
        <f t="shared" si="2371"/>
        <v>13920.120000000021</v>
      </c>
      <c r="CW129" s="318">
        <f t="shared" si="2371"/>
        <v>14073.070000000022</v>
      </c>
      <c r="CX129" s="318">
        <f t="shared" si="2371"/>
        <v>14226.020000000022</v>
      </c>
      <c r="CY129" s="318">
        <f t="shared" si="2371"/>
        <v>14378.970000000023</v>
      </c>
      <c r="CZ129" s="318">
        <f t="shared" si="2371"/>
        <v>14531.920000000024</v>
      </c>
      <c r="DA129" s="318">
        <f t="shared" si="2371"/>
        <v>14684.870000000024</v>
      </c>
      <c r="DB129" s="318">
        <f t="shared" si="2371"/>
        <v>14837.820000000025</v>
      </c>
      <c r="DC129" s="318">
        <f t="shared" si="2371"/>
        <v>14990.770000000026</v>
      </c>
      <c r="DE129" s="318">
        <f t="shared" si="2310"/>
        <v>15143.720000000027</v>
      </c>
      <c r="DF129" s="318">
        <f t="shared" ref="DF129:DP129" si="2372">DE129+DF80</f>
        <v>15296.670000000027</v>
      </c>
      <c r="DG129" s="318">
        <f t="shared" si="2372"/>
        <v>15449.620000000028</v>
      </c>
      <c r="DH129" s="318">
        <f t="shared" si="2372"/>
        <v>15602.570000000029</v>
      </c>
      <c r="DI129" s="318">
        <f t="shared" si="2372"/>
        <v>15755.52000000003</v>
      </c>
      <c r="DJ129" s="318">
        <f t="shared" si="2372"/>
        <v>15908.47000000003</v>
      </c>
      <c r="DK129" s="318">
        <f t="shared" si="2372"/>
        <v>16061.420000000031</v>
      </c>
      <c r="DL129" s="318">
        <f t="shared" si="2372"/>
        <v>16214.370000000032</v>
      </c>
      <c r="DM129" s="318">
        <f t="shared" si="2372"/>
        <v>16367.320000000032</v>
      </c>
      <c r="DN129" s="318">
        <f t="shared" si="2372"/>
        <v>16520.270000000033</v>
      </c>
      <c r="DO129" s="318">
        <f t="shared" si="2372"/>
        <v>16673.220000000034</v>
      </c>
      <c r="DP129" s="318">
        <f t="shared" si="2372"/>
        <v>16826.170000000035</v>
      </c>
      <c r="DR129" s="318">
        <f t="shared" si="2312"/>
        <v>16979.120000000035</v>
      </c>
      <c r="DS129" s="318">
        <f t="shared" ref="DS129:EC129" si="2373">DR129+DS80</f>
        <v>17132.070000000036</v>
      </c>
      <c r="DT129" s="318">
        <f t="shared" si="2373"/>
        <v>17285.020000000037</v>
      </c>
      <c r="DU129" s="318">
        <f t="shared" si="2373"/>
        <v>17437.970000000038</v>
      </c>
      <c r="DV129" s="318">
        <f t="shared" si="2373"/>
        <v>17590.920000000038</v>
      </c>
      <c r="DW129" s="318">
        <f t="shared" si="2373"/>
        <v>17743.870000000039</v>
      </c>
      <c r="DX129" s="318">
        <f t="shared" si="2373"/>
        <v>17896.82000000004</v>
      </c>
      <c r="DY129" s="318">
        <f t="shared" si="2373"/>
        <v>18049.77000000004</v>
      </c>
      <c r="DZ129" s="318">
        <f t="shared" si="2373"/>
        <v>18202.720000000041</v>
      </c>
      <c r="EA129" s="318">
        <f t="shared" si="2373"/>
        <v>18355.670000000042</v>
      </c>
      <c r="EB129" s="318">
        <f t="shared" si="2373"/>
        <v>18508.620000000043</v>
      </c>
      <c r="EC129" s="318">
        <f t="shared" si="2373"/>
        <v>18661.570000000043</v>
      </c>
    </row>
    <row r="130" spans="1:133" x14ac:dyDescent="0.2">
      <c r="A130" s="126" t="s">
        <v>513</v>
      </c>
      <c r="D130" s="311">
        <v>264.48999999999995</v>
      </c>
      <c r="E130" s="318">
        <f t="shared" ref="E130:P130" si="2374">D130+E81</f>
        <v>307.67999999999995</v>
      </c>
      <c r="F130" s="318">
        <f t="shared" si="2374"/>
        <v>350.86999999999995</v>
      </c>
      <c r="G130" s="318">
        <f t="shared" si="2374"/>
        <v>394.05999999999995</v>
      </c>
      <c r="H130" s="318">
        <f t="shared" si="2374"/>
        <v>437.24999999999994</v>
      </c>
      <c r="I130" s="318">
        <f t="shared" si="2374"/>
        <v>480.43999999999994</v>
      </c>
      <c r="J130" s="318">
        <f t="shared" si="2374"/>
        <v>523.62999999999988</v>
      </c>
      <c r="K130" s="318">
        <f t="shared" si="2374"/>
        <v>566.81999999999994</v>
      </c>
      <c r="L130" s="318">
        <f t="shared" si="2374"/>
        <v>610.01</v>
      </c>
      <c r="M130" s="318">
        <f t="shared" si="2374"/>
        <v>653.20000000000005</v>
      </c>
      <c r="N130" s="318">
        <f t="shared" si="2374"/>
        <v>696.3900000000001</v>
      </c>
      <c r="O130" s="318">
        <f t="shared" si="2374"/>
        <v>739.58000000000015</v>
      </c>
      <c r="P130" s="318">
        <f t="shared" si="2374"/>
        <v>782.77000000000021</v>
      </c>
      <c r="R130" s="318">
        <f t="shared" si="2296"/>
        <v>825.96000000000026</v>
      </c>
      <c r="S130" s="318">
        <f t="shared" ref="S130:AC130" si="2375">R130+S81</f>
        <v>869.15000000000032</v>
      </c>
      <c r="T130" s="318">
        <f t="shared" si="2375"/>
        <v>912.34000000000037</v>
      </c>
      <c r="U130" s="318">
        <f t="shared" si="2375"/>
        <v>955.53000000000043</v>
      </c>
      <c r="V130" s="318">
        <f t="shared" si="2375"/>
        <v>998.72000000000048</v>
      </c>
      <c r="W130" s="318">
        <f t="shared" si="2375"/>
        <v>1041.9100000000005</v>
      </c>
      <c r="X130" s="318">
        <f t="shared" si="2375"/>
        <v>1085.1000000000006</v>
      </c>
      <c r="Y130" s="318">
        <f t="shared" si="2375"/>
        <v>1128.2900000000006</v>
      </c>
      <c r="Z130" s="318">
        <f t="shared" si="2375"/>
        <v>1171.4800000000007</v>
      </c>
      <c r="AA130" s="318">
        <f t="shared" si="2375"/>
        <v>1214.6700000000008</v>
      </c>
      <c r="AB130" s="318">
        <f t="shared" si="2375"/>
        <v>1257.8600000000008</v>
      </c>
      <c r="AC130" s="318">
        <f t="shared" si="2375"/>
        <v>1301.0500000000009</v>
      </c>
      <c r="AE130" s="318">
        <f t="shared" si="2298"/>
        <v>1344.2400000000009</v>
      </c>
      <c r="AF130" s="318">
        <f t="shared" ref="AF130:AP130" si="2376">AE130+AF81</f>
        <v>1387.430000000001</v>
      </c>
      <c r="AG130" s="318">
        <f t="shared" si="2376"/>
        <v>1430.620000000001</v>
      </c>
      <c r="AH130" s="318">
        <f t="shared" si="2376"/>
        <v>1473.8100000000011</v>
      </c>
      <c r="AI130" s="318">
        <f t="shared" si="2376"/>
        <v>1517.0000000000011</v>
      </c>
      <c r="AJ130" s="318">
        <f t="shared" si="2376"/>
        <v>1560.1900000000012</v>
      </c>
      <c r="AK130" s="318">
        <f t="shared" si="2376"/>
        <v>1603.3800000000012</v>
      </c>
      <c r="AL130" s="318">
        <f t="shared" si="2376"/>
        <v>1646.5700000000013</v>
      </c>
      <c r="AM130" s="318">
        <f t="shared" si="2376"/>
        <v>1689.7600000000014</v>
      </c>
      <c r="AN130" s="318">
        <f t="shared" si="2376"/>
        <v>1732.9500000000014</v>
      </c>
      <c r="AO130" s="318">
        <f t="shared" si="2376"/>
        <v>1776.1400000000015</v>
      </c>
      <c r="AP130" s="318">
        <f t="shared" si="2376"/>
        <v>1819.3300000000015</v>
      </c>
      <c r="AR130" s="318">
        <f t="shared" si="2300"/>
        <v>1862.5200000000016</v>
      </c>
      <c r="AS130" s="318">
        <f t="shared" ref="AS130:BC130" si="2377">AR130+AS81</f>
        <v>1905.7100000000016</v>
      </c>
      <c r="AT130" s="318">
        <f t="shared" si="2377"/>
        <v>1948.9000000000017</v>
      </c>
      <c r="AU130" s="318">
        <f t="shared" si="2377"/>
        <v>1992.0900000000017</v>
      </c>
      <c r="AV130" s="318">
        <f t="shared" si="2377"/>
        <v>2035.2800000000018</v>
      </c>
      <c r="AW130" s="318">
        <f t="shared" si="2377"/>
        <v>2078.4700000000016</v>
      </c>
      <c r="AX130" s="318">
        <f t="shared" si="2377"/>
        <v>2121.6600000000017</v>
      </c>
      <c r="AY130" s="318">
        <f t="shared" si="2377"/>
        <v>2164.8500000000017</v>
      </c>
      <c r="AZ130" s="318">
        <f t="shared" si="2377"/>
        <v>2208.0400000000018</v>
      </c>
      <c r="BA130" s="318">
        <f t="shared" si="2377"/>
        <v>2251.2300000000018</v>
      </c>
      <c r="BB130" s="318">
        <f t="shared" si="2377"/>
        <v>2294.4200000000019</v>
      </c>
      <c r="BC130" s="318">
        <f t="shared" si="2377"/>
        <v>2337.6100000000019</v>
      </c>
      <c r="BE130" s="318">
        <f t="shared" si="2302"/>
        <v>2380.800000000002</v>
      </c>
      <c r="BF130" s="318">
        <f t="shared" ref="BF130:BP130" si="2378">BE130+BF81</f>
        <v>2423.9900000000021</v>
      </c>
      <c r="BG130" s="318">
        <f t="shared" si="2378"/>
        <v>2467.1800000000021</v>
      </c>
      <c r="BH130" s="318">
        <f t="shared" si="2378"/>
        <v>2510.3700000000022</v>
      </c>
      <c r="BI130" s="318">
        <f t="shared" si="2378"/>
        <v>2553.5600000000022</v>
      </c>
      <c r="BJ130" s="318">
        <f t="shared" si="2378"/>
        <v>2596.7500000000023</v>
      </c>
      <c r="BK130" s="318">
        <f t="shared" si="2378"/>
        <v>2639.9400000000023</v>
      </c>
      <c r="BL130" s="318">
        <f t="shared" si="2378"/>
        <v>2683.1300000000024</v>
      </c>
      <c r="BM130" s="318">
        <f t="shared" si="2378"/>
        <v>2726.3200000000024</v>
      </c>
      <c r="BN130" s="318">
        <f t="shared" si="2378"/>
        <v>2769.5100000000025</v>
      </c>
      <c r="BO130" s="318">
        <f t="shared" si="2378"/>
        <v>2812.7000000000025</v>
      </c>
      <c r="BP130" s="318">
        <f t="shared" si="2378"/>
        <v>2855.8900000000026</v>
      </c>
      <c r="BR130" s="318">
        <f t="shared" si="2304"/>
        <v>2899.0800000000027</v>
      </c>
      <c r="BS130" s="318">
        <f t="shared" ref="BS130:CC130" si="2379">BR130+BS81</f>
        <v>2942.2700000000027</v>
      </c>
      <c r="BT130" s="318">
        <f t="shared" si="2379"/>
        <v>2985.4600000000028</v>
      </c>
      <c r="BU130" s="318">
        <f t="shared" si="2379"/>
        <v>3028.6500000000028</v>
      </c>
      <c r="BV130" s="318">
        <f t="shared" si="2379"/>
        <v>3071.8400000000029</v>
      </c>
      <c r="BW130" s="318">
        <f t="shared" si="2379"/>
        <v>3115.0300000000029</v>
      </c>
      <c r="BX130" s="318">
        <f t="shared" si="2379"/>
        <v>3158.220000000003</v>
      </c>
      <c r="BY130" s="318">
        <f t="shared" si="2379"/>
        <v>3201.410000000003</v>
      </c>
      <c r="BZ130" s="318">
        <f t="shared" si="2379"/>
        <v>3244.6000000000031</v>
      </c>
      <c r="CA130" s="318">
        <f t="shared" si="2379"/>
        <v>3287.7900000000031</v>
      </c>
      <c r="CB130" s="318">
        <f t="shared" si="2379"/>
        <v>3330.9800000000032</v>
      </c>
      <c r="CC130" s="318">
        <f t="shared" si="2379"/>
        <v>3374.1700000000033</v>
      </c>
      <c r="CE130" s="318">
        <f t="shared" si="2306"/>
        <v>3417.3600000000033</v>
      </c>
      <c r="CF130" s="318">
        <f t="shared" ref="CF130:CP130" si="2380">CE130+CF81</f>
        <v>3460.5500000000034</v>
      </c>
      <c r="CG130" s="318">
        <f t="shared" si="2380"/>
        <v>3503.7400000000034</v>
      </c>
      <c r="CH130" s="318">
        <f t="shared" si="2380"/>
        <v>3546.9300000000035</v>
      </c>
      <c r="CI130" s="318">
        <f t="shared" si="2380"/>
        <v>3590.1200000000035</v>
      </c>
      <c r="CJ130" s="318">
        <f t="shared" si="2380"/>
        <v>3633.3100000000036</v>
      </c>
      <c r="CK130" s="318">
        <f t="shared" si="2380"/>
        <v>3676.5000000000036</v>
      </c>
      <c r="CL130" s="318">
        <f t="shared" si="2380"/>
        <v>3719.6900000000037</v>
      </c>
      <c r="CM130" s="318">
        <f t="shared" si="2380"/>
        <v>3762.8800000000037</v>
      </c>
      <c r="CN130" s="318">
        <f t="shared" si="2380"/>
        <v>3806.0700000000038</v>
      </c>
      <c r="CO130" s="318">
        <f t="shared" si="2380"/>
        <v>3849.2600000000039</v>
      </c>
      <c r="CP130" s="318">
        <f t="shared" si="2380"/>
        <v>3892.4500000000039</v>
      </c>
      <c r="CR130" s="318">
        <f t="shared" si="2308"/>
        <v>3935.640000000004</v>
      </c>
      <c r="CS130" s="318">
        <f t="shared" ref="CS130:DC130" si="2381">CR130+CS81</f>
        <v>3978.830000000004</v>
      </c>
      <c r="CT130" s="318">
        <f t="shared" si="2381"/>
        <v>4022.0200000000041</v>
      </c>
      <c r="CU130" s="318">
        <f t="shared" si="2381"/>
        <v>4065.2100000000041</v>
      </c>
      <c r="CV130" s="318">
        <f t="shared" si="2381"/>
        <v>4108.4000000000042</v>
      </c>
      <c r="CW130" s="318">
        <f t="shared" si="2381"/>
        <v>4151.5900000000038</v>
      </c>
      <c r="CX130" s="318">
        <f t="shared" si="2381"/>
        <v>4194.7800000000034</v>
      </c>
      <c r="CY130" s="318">
        <f t="shared" si="2381"/>
        <v>4237.970000000003</v>
      </c>
      <c r="CZ130" s="318">
        <f t="shared" si="2381"/>
        <v>4281.1600000000026</v>
      </c>
      <c r="DA130" s="318">
        <f t="shared" si="2381"/>
        <v>4324.3500000000022</v>
      </c>
      <c r="DB130" s="318">
        <f t="shared" si="2381"/>
        <v>4367.5400000000018</v>
      </c>
      <c r="DC130" s="318">
        <f t="shared" si="2381"/>
        <v>4410.7300000000014</v>
      </c>
      <c r="DE130" s="318">
        <f t="shared" si="2310"/>
        <v>4453.920000000001</v>
      </c>
      <c r="DF130" s="318">
        <f t="shared" ref="DF130:DP130" si="2382">DE130+DF81</f>
        <v>4497.1100000000006</v>
      </c>
      <c r="DG130" s="318">
        <f t="shared" si="2382"/>
        <v>4540.3</v>
      </c>
      <c r="DH130" s="318">
        <f t="shared" si="2382"/>
        <v>4583.49</v>
      </c>
      <c r="DI130" s="318">
        <f t="shared" si="2382"/>
        <v>4626.6799999999994</v>
      </c>
      <c r="DJ130" s="318">
        <f t="shared" si="2382"/>
        <v>4669.869999999999</v>
      </c>
      <c r="DK130" s="318">
        <f t="shared" si="2382"/>
        <v>4713.0599999999986</v>
      </c>
      <c r="DL130" s="318">
        <f t="shared" si="2382"/>
        <v>4756.2499999999982</v>
      </c>
      <c r="DM130" s="318">
        <f t="shared" si="2382"/>
        <v>4799.4399999999978</v>
      </c>
      <c r="DN130" s="318">
        <f t="shared" si="2382"/>
        <v>4842.6299999999974</v>
      </c>
      <c r="DO130" s="318">
        <f t="shared" si="2382"/>
        <v>4885.819999999997</v>
      </c>
      <c r="DP130" s="318">
        <f t="shared" si="2382"/>
        <v>4929.0099999999966</v>
      </c>
      <c r="DR130" s="318">
        <f t="shared" si="2312"/>
        <v>4972.1999999999962</v>
      </c>
      <c r="DS130" s="318">
        <f t="shared" ref="DS130:EC130" si="2383">DR130+DS81</f>
        <v>5015.3899999999958</v>
      </c>
      <c r="DT130" s="318">
        <f t="shared" si="2383"/>
        <v>5058.5799999999954</v>
      </c>
      <c r="DU130" s="318">
        <f t="shared" si="2383"/>
        <v>5101.769999999995</v>
      </c>
      <c r="DV130" s="318">
        <f t="shared" si="2383"/>
        <v>5144.9599999999946</v>
      </c>
      <c r="DW130" s="318">
        <f t="shared" si="2383"/>
        <v>5188.1499999999942</v>
      </c>
      <c r="DX130" s="318">
        <f t="shared" si="2383"/>
        <v>5231.3399999999938</v>
      </c>
      <c r="DY130" s="318">
        <f t="shared" si="2383"/>
        <v>5274.5299999999934</v>
      </c>
      <c r="DZ130" s="318">
        <f t="shared" si="2383"/>
        <v>5317.719999999993</v>
      </c>
      <c r="EA130" s="318">
        <f t="shared" si="2383"/>
        <v>5360.9099999999926</v>
      </c>
      <c r="EB130" s="318">
        <f t="shared" si="2383"/>
        <v>5404.0999999999922</v>
      </c>
      <c r="EC130" s="318">
        <f t="shared" si="2383"/>
        <v>5447.2899999999918</v>
      </c>
    </row>
    <row r="131" spans="1:133" x14ac:dyDescent="0.2">
      <c r="A131" s="126" t="s">
        <v>513</v>
      </c>
      <c r="D131" s="311">
        <v>331.14</v>
      </c>
      <c r="E131" s="318">
        <f t="shared" ref="E131:P131" si="2384">D131+E82</f>
        <v>569.94000000000005</v>
      </c>
      <c r="F131" s="318">
        <f t="shared" si="2384"/>
        <v>808.74</v>
      </c>
      <c r="G131" s="318">
        <f t="shared" si="2384"/>
        <v>1047.54</v>
      </c>
      <c r="H131" s="318">
        <f t="shared" si="2384"/>
        <v>1286.3399999999999</v>
      </c>
      <c r="I131" s="318">
        <f t="shared" si="2384"/>
        <v>1525.1399999999999</v>
      </c>
      <c r="J131" s="318">
        <f t="shared" si="2384"/>
        <v>1763.9399999999998</v>
      </c>
      <c r="K131" s="318">
        <f t="shared" si="2384"/>
        <v>2002.7399999999998</v>
      </c>
      <c r="L131" s="318">
        <f t="shared" si="2384"/>
        <v>2241.54</v>
      </c>
      <c r="M131" s="318">
        <f t="shared" si="2384"/>
        <v>2480.34</v>
      </c>
      <c r="N131" s="318">
        <f t="shared" si="2384"/>
        <v>2719.1400000000003</v>
      </c>
      <c r="O131" s="318">
        <f t="shared" si="2384"/>
        <v>2957.9400000000005</v>
      </c>
      <c r="P131" s="318">
        <f t="shared" si="2384"/>
        <v>3196.7400000000007</v>
      </c>
      <c r="R131" s="318">
        <f t="shared" si="2296"/>
        <v>3435.5400000000009</v>
      </c>
      <c r="S131" s="318">
        <f t="shared" ref="S131:AC131" si="2385">R131+S82</f>
        <v>3674.3400000000011</v>
      </c>
      <c r="T131" s="318">
        <f t="shared" si="2385"/>
        <v>3913.1400000000012</v>
      </c>
      <c r="U131" s="318">
        <f t="shared" si="2385"/>
        <v>4151.9400000000014</v>
      </c>
      <c r="V131" s="318">
        <f t="shared" si="2385"/>
        <v>4390.7400000000016</v>
      </c>
      <c r="W131" s="318">
        <f t="shared" si="2385"/>
        <v>4629.5400000000018</v>
      </c>
      <c r="X131" s="318">
        <f t="shared" si="2385"/>
        <v>4868.340000000002</v>
      </c>
      <c r="Y131" s="318">
        <f t="shared" si="2385"/>
        <v>5107.1400000000021</v>
      </c>
      <c r="Z131" s="318">
        <f t="shared" si="2385"/>
        <v>5345.9400000000023</v>
      </c>
      <c r="AA131" s="318">
        <f t="shared" si="2385"/>
        <v>5584.7400000000025</v>
      </c>
      <c r="AB131" s="318">
        <f t="shared" si="2385"/>
        <v>5823.5400000000027</v>
      </c>
      <c r="AC131" s="318">
        <f t="shared" si="2385"/>
        <v>6062.3400000000029</v>
      </c>
      <c r="AE131" s="318">
        <f t="shared" si="2298"/>
        <v>6301.1400000000031</v>
      </c>
      <c r="AF131" s="318">
        <f t="shared" ref="AF131:AP131" si="2386">AE131+AF82</f>
        <v>6539.9400000000032</v>
      </c>
      <c r="AG131" s="318">
        <f t="shared" si="2386"/>
        <v>6778.7400000000034</v>
      </c>
      <c r="AH131" s="318">
        <f t="shared" si="2386"/>
        <v>7017.5400000000036</v>
      </c>
      <c r="AI131" s="318">
        <f t="shared" si="2386"/>
        <v>7256.3400000000038</v>
      </c>
      <c r="AJ131" s="318">
        <f t="shared" si="2386"/>
        <v>7495.140000000004</v>
      </c>
      <c r="AK131" s="318">
        <f t="shared" si="2386"/>
        <v>7733.9400000000041</v>
      </c>
      <c r="AL131" s="318">
        <f t="shared" si="2386"/>
        <v>7972.7400000000043</v>
      </c>
      <c r="AM131" s="318">
        <f t="shared" si="2386"/>
        <v>8211.5400000000045</v>
      </c>
      <c r="AN131" s="318">
        <f t="shared" si="2386"/>
        <v>8450.3400000000038</v>
      </c>
      <c r="AO131" s="318">
        <f t="shared" si="2386"/>
        <v>8689.1400000000031</v>
      </c>
      <c r="AP131" s="318">
        <f t="shared" si="2386"/>
        <v>8927.9400000000023</v>
      </c>
      <c r="AR131" s="318">
        <f t="shared" si="2300"/>
        <v>9166.7400000000016</v>
      </c>
      <c r="AS131" s="318">
        <f t="shared" ref="AS131:BC131" si="2387">AR131+AS82</f>
        <v>9405.5400000000009</v>
      </c>
      <c r="AT131" s="318">
        <f t="shared" si="2387"/>
        <v>9644.34</v>
      </c>
      <c r="AU131" s="318">
        <f t="shared" si="2387"/>
        <v>9883.14</v>
      </c>
      <c r="AV131" s="318">
        <f t="shared" si="2387"/>
        <v>10121.939999999999</v>
      </c>
      <c r="AW131" s="318">
        <f t="shared" si="2387"/>
        <v>10360.739999999998</v>
      </c>
      <c r="AX131" s="318">
        <f t="shared" si="2387"/>
        <v>10599.539999999997</v>
      </c>
      <c r="AY131" s="318">
        <f t="shared" si="2387"/>
        <v>10838.339999999997</v>
      </c>
      <c r="AZ131" s="318">
        <f t="shared" si="2387"/>
        <v>11077.139999999996</v>
      </c>
      <c r="BA131" s="318">
        <f t="shared" si="2387"/>
        <v>11315.939999999995</v>
      </c>
      <c r="BB131" s="318">
        <f t="shared" si="2387"/>
        <v>11554.739999999994</v>
      </c>
      <c r="BC131" s="318">
        <f t="shared" si="2387"/>
        <v>11793.539999999994</v>
      </c>
      <c r="BE131" s="318">
        <f t="shared" si="2302"/>
        <v>12032.339999999993</v>
      </c>
      <c r="BF131" s="318">
        <f t="shared" ref="BF131:BP131" si="2388">BE131+BF82</f>
        <v>12271.139999999992</v>
      </c>
      <c r="BG131" s="318">
        <f t="shared" si="2388"/>
        <v>12509.939999999991</v>
      </c>
      <c r="BH131" s="318">
        <f t="shared" si="2388"/>
        <v>12748.739999999991</v>
      </c>
      <c r="BI131" s="318">
        <f t="shared" si="2388"/>
        <v>12987.53999999999</v>
      </c>
      <c r="BJ131" s="318">
        <f t="shared" si="2388"/>
        <v>13226.339999999989</v>
      </c>
      <c r="BK131" s="318">
        <f t="shared" si="2388"/>
        <v>13465.139999999989</v>
      </c>
      <c r="BL131" s="318">
        <f t="shared" si="2388"/>
        <v>13703.939999999988</v>
      </c>
      <c r="BM131" s="318">
        <f t="shared" si="2388"/>
        <v>13942.739999999987</v>
      </c>
      <c r="BN131" s="318">
        <f t="shared" si="2388"/>
        <v>14181.539999999986</v>
      </c>
      <c r="BO131" s="318">
        <f t="shared" si="2388"/>
        <v>14420.339999999986</v>
      </c>
      <c r="BP131" s="318">
        <f t="shared" si="2388"/>
        <v>14659.139999999985</v>
      </c>
      <c r="BR131" s="318">
        <f t="shared" si="2304"/>
        <v>14897.939999999984</v>
      </c>
      <c r="BS131" s="318">
        <f t="shared" ref="BS131:CC131" si="2389">BR131+BS82</f>
        <v>15136.739999999983</v>
      </c>
      <c r="BT131" s="318">
        <f t="shared" si="2389"/>
        <v>15375.539999999983</v>
      </c>
      <c r="BU131" s="318">
        <f t="shared" si="2389"/>
        <v>15614.339999999982</v>
      </c>
      <c r="BV131" s="318">
        <f t="shared" si="2389"/>
        <v>15853.139999999981</v>
      </c>
      <c r="BW131" s="318">
        <f t="shared" si="2389"/>
        <v>16091.939999999981</v>
      </c>
      <c r="BX131" s="318">
        <f t="shared" si="2389"/>
        <v>16330.73999999998</v>
      </c>
      <c r="BY131" s="318">
        <f t="shared" si="2389"/>
        <v>16569.539999999979</v>
      </c>
      <c r="BZ131" s="318">
        <f t="shared" si="2389"/>
        <v>16808.339999999978</v>
      </c>
      <c r="CA131" s="318">
        <f t="shared" si="2389"/>
        <v>17047.139999999978</v>
      </c>
      <c r="CB131" s="318">
        <f t="shared" si="2389"/>
        <v>17285.939999999977</v>
      </c>
      <c r="CC131" s="318">
        <f t="shared" si="2389"/>
        <v>17524.739999999976</v>
      </c>
      <c r="CE131" s="318">
        <f t="shared" si="2306"/>
        <v>17763.539999999975</v>
      </c>
      <c r="CF131" s="318">
        <f t="shared" ref="CF131:CP131" si="2390">CE131+CF82</f>
        <v>18002.339999999975</v>
      </c>
      <c r="CG131" s="318">
        <f t="shared" si="2390"/>
        <v>18241.139999999974</v>
      </c>
      <c r="CH131" s="318">
        <f t="shared" si="2390"/>
        <v>18479.939999999973</v>
      </c>
      <c r="CI131" s="318">
        <f t="shared" si="2390"/>
        <v>18718.739999999972</v>
      </c>
      <c r="CJ131" s="318">
        <f t="shared" si="2390"/>
        <v>18957.539999999972</v>
      </c>
      <c r="CK131" s="318">
        <f t="shared" si="2390"/>
        <v>19196.339999999971</v>
      </c>
      <c r="CL131" s="318">
        <f t="shared" si="2390"/>
        <v>19435.13999999997</v>
      </c>
      <c r="CM131" s="318">
        <f t="shared" si="2390"/>
        <v>19673.93999999997</v>
      </c>
      <c r="CN131" s="318">
        <f t="shared" si="2390"/>
        <v>19912.739999999969</v>
      </c>
      <c r="CO131" s="318">
        <f t="shared" si="2390"/>
        <v>20151.539999999968</v>
      </c>
      <c r="CP131" s="318">
        <f t="shared" si="2390"/>
        <v>20390.339999999967</v>
      </c>
      <c r="CR131" s="318">
        <f t="shared" si="2308"/>
        <v>20629.139999999967</v>
      </c>
      <c r="CS131" s="318">
        <f t="shared" ref="CS131:DC131" si="2391">CR131+CS82</f>
        <v>20867.939999999966</v>
      </c>
      <c r="CT131" s="318">
        <f t="shared" si="2391"/>
        <v>21106.739999999965</v>
      </c>
      <c r="CU131" s="318">
        <f t="shared" si="2391"/>
        <v>21345.539999999964</v>
      </c>
      <c r="CV131" s="318">
        <f t="shared" si="2391"/>
        <v>21584.339999999964</v>
      </c>
      <c r="CW131" s="318">
        <f t="shared" si="2391"/>
        <v>21823.139999999963</v>
      </c>
      <c r="CX131" s="318">
        <f t="shared" si="2391"/>
        <v>22061.939999999962</v>
      </c>
      <c r="CY131" s="318">
        <f t="shared" si="2391"/>
        <v>22300.739999999962</v>
      </c>
      <c r="CZ131" s="318">
        <f t="shared" si="2391"/>
        <v>22539.539999999961</v>
      </c>
      <c r="DA131" s="318">
        <f t="shared" si="2391"/>
        <v>22778.33999999996</v>
      </c>
      <c r="DB131" s="318">
        <f t="shared" si="2391"/>
        <v>23017.139999999959</v>
      </c>
      <c r="DC131" s="318">
        <f t="shared" si="2391"/>
        <v>23255.939999999959</v>
      </c>
      <c r="DE131" s="318">
        <f t="shared" si="2310"/>
        <v>23494.739999999958</v>
      </c>
      <c r="DF131" s="318">
        <f t="shared" ref="DF131:DP131" si="2392">DE131+DF82</f>
        <v>23733.539999999957</v>
      </c>
      <c r="DG131" s="318">
        <f t="shared" si="2392"/>
        <v>23972.339999999956</v>
      </c>
      <c r="DH131" s="318">
        <f t="shared" si="2392"/>
        <v>24211.139999999956</v>
      </c>
      <c r="DI131" s="318">
        <f t="shared" si="2392"/>
        <v>24449.939999999955</v>
      </c>
      <c r="DJ131" s="318">
        <f t="shared" si="2392"/>
        <v>24688.739999999954</v>
      </c>
      <c r="DK131" s="318">
        <f t="shared" si="2392"/>
        <v>24927.539999999954</v>
      </c>
      <c r="DL131" s="318">
        <f t="shared" si="2392"/>
        <v>25166.339999999953</v>
      </c>
      <c r="DM131" s="318">
        <f t="shared" si="2392"/>
        <v>25405.139999999952</v>
      </c>
      <c r="DN131" s="318">
        <f t="shared" si="2392"/>
        <v>25643.939999999951</v>
      </c>
      <c r="DO131" s="318">
        <f t="shared" si="2392"/>
        <v>25882.739999999951</v>
      </c>
      <c r="DP131" s="318">
        <f t="shared" si="2392"/>
        <v>26121.53999999995</v>
      </c>
      <c r="DR131" s="318">
        <f t="shared" si="2312"/>
        <v>26360.339999999949</v>
      </c>
      <c r="DS131" s="318">
        <f t="shared" ref="DS131:EC131" si="2393">DR131+DS82</f>
        <v>26599.139999999948</v>
      </c>
      <c r="DT131" s="318">
        <f t="shared" si="2393"/>
        <v>26837.939999999948</v>
      </c>
      <c r="DU131" s="318">
        <f t="shared" si="2393"/>
        <v>27076.739999999947</v>
      </c>
      <c r="DV131" s="318">
        <f t="shared" si="2393"/>
        <v>27315.539999999946</v>
      </c>
      <c r="DW131" s="318">
        <f t="shared" si="2393"/>
        <v>27554.339999999946</v>
      </c>
      <c r="DX131" s="318">
        <f t="shared" si="2393"/>
        <v>27793.139999999945</v>
      </c>
      <c r="DY131" s="318">
        <f t="shared" si="2393"/>
        <v>28031.939999999944</v>
      </c>
      <c r="DZ131" s="318">
        <f t="shared" si="2393"/>
        <v>28270.739999999943</v>
      </c>
      <c r="EA131" s="318">
        <f t="shared" si="2393"/>
        <v>28509.539999999943</v>
      </c>
      <c r="EB131" s="318">
        <f t="shared" si="2393"/>
        <v>28748.339999999942</v>
      </c>
      <c r="EC131" s="318">
        <f t="shared" si="2393"/>
        <v>28987.139999999941</v>
      </c>
    </row>
    <row r="132" spans="1:133" x14ac:dyDescent="0.2">
      <c r="A132" s="126" t="s">
        <v>513</v>
      </c>
      <c r="D132" s="311">
        <v>977.08</v>
      </c>
      <c r="E132" s="318">
        <f t="shared" ref="E132" si="2394">D132+E83</f>
        <v>1110.74</v>
      </c>
      <c r="F132" s="318">
        <f t="shared" ref="F132" si="2395">E132+F83</f>
        <v>1244.4000000000001</v>
      </c>
      <c r="G132" s="318">
        <f t="shared" ref="G132" si="2396">F132+G83</f>
        <v>1378.0600000000002</v>
      </c>
      <c r="H132" s="318">
        <f t="shared" ref="H132" si="2397">G132+H83</f>
        <v>1511.7200000000003</v>
      </c>
      <c r="I132" s="318">
        <f t="shared" ref="I132" si="2398">H132+I83</f>
        <v>1645.3800000000003</v>
      </c>
      <c r="J132" s="318">
        <f t="shared" ref="J132" si="2399">I132+J83</f>
        <v>1779.0400000000004</v>
      </c>
      <c r="K132" s="318">
        <f t="shared" ref="K132" si="2400">J132+K83</f>
        <v>1912.7000000000005</v>
      </c>
      <c r="L132" s="318">
        <f t="shared" ref="L132" si="2401">K132+L83</f>
        <v>2046.3600000000006</v>
      </c>
      <c r="M132" s="318">
        <f t="shared" ref="M132" si="2402">L132+M83</f>
        <v>2180.0200000000004</v>
      </c>
      <c r="N132" s="318">
        <f t="shared" ref="N132" si="2403">M132+N83</f>
        <v>2313.6800000000003</v>
      </c>
      <c r="O132" s="318">
        <f t="shared" ref="O132" si="2404">N132+O83</f>
        <v>2447.34</v>
      </c>
      <c r="P132" s="318">
        <f t="shared" ref="P132" si="2405">O132+P83</f>
        <v>2581</v>
      </c>
      <c r="R132" s="318">
        <f t="shared" si="2296"/>
        <v>2714.66</v>
      </c>
      <c r="S132" s="318">
        <f t="shared" ref="S132" si="2406">R132+S83</f>
        <v>2848.3199999999997</v>
      </c>
      <c r="T132" s="318">
        <f t="shared" ref="T132" si="2407">S132+T83</f>
        <v>2981.9799999999996</v>
      </c>
      <c r="U132" s="318">
        <f t="shared" ref="U132" si="2408">T132+U83</f>
        <v>3115.6399999999994</v>
      </c>
      <c r="V132" s="318">
        <f t="shared" ref="V132" si="2409">U132+V83</f>
        <v>3249.2999999999993</v>
      </c>
      <c r="W132" s="318">
        <f t="shared" ref="W132" si="2410">V132+W83</f>
        <v>3382.9599999999991</v>
      </c>
      <c r="X132" s="318">
        <f t="shared" ref="X132" si="2411">W132+X83</f>
        <v>3516.619999999999</v>
      </c>
      <c r="Y132" s="318">
        <f t="shared" ref="Y132" si="2412">X132+Y83</f>
        <v>3650.2799999999988</v>
      </c>
      <c r="Z132" s="318">
        <f t="shared" ref="Z132" si="2413">Y132+Z83</f>
        <v>3783.9399999999987</v>
      </c>
      <c r="AA132" s="318">
        <f t="shared" ref="AA132" si="2414">Z132+AA83</f>
        <v>3917.5999999999985</v>
      </c>
      <c r="AB132" s="318">
        <f t="shared" ref="AB132" si="2415">AA132+AB83</f>
        <v>4051.2599999999984</v>
      </c>
      <c r="AC132" s="318">
        <f t="shared" ref="AC132" si="2416">AB132+AC83</f>
        <v>4184.9199999999983</v>
      </c>
      <c r="AE132" s="318">
        <f t="shared" si="2298"/>
        <v>4318.5799999999981</v>
      </c>
      <c r="AF132" s="318">
        <f t="shared" ref="AF132" si="2417">AE132+AF83</f>
        <v>4452.239999999998</v>
      </c>
      <c r="AG132" s="318">
        <f t="shared" ref="AG132" si="2418">AF132+AG83</f>
        <v>4585.8999999999978</v>
      </c>
      <c r="AH132" s="318">
        <f t="shared" ref="AH132" si="2419">AG132+AH83</f>
        <v>4719.5599999999977</v>
      </c>
      <c r="AI132" s="318">
        <f t="shared" ref="AI132" si="2420">AH132+AI83</f>
        <v>4853.2199999999975</v>
      </c>
      <c r="AJ132" s="318">
        <f t="shared" ref="AJ132" si="2421">AI132+AJ83</f>
        <v>4986.8799999999974</v>
      </c>
      <c r="AK132" s="318">
        <f t="shared" ref="AK132" si="2422">AJ132+AK83</f>
        <v>5120.5399999999972</v>
      </c>
      <c r="AL132" s="318">
        <f t="shared" ref="AL132" si="2423">AK132+AL83</f>
        <v>5254.1999999999971</v>
      </c>
      <c r="AM132" s="318">
        <f t="shared" ref="AM132" si="2424">AL132+AM83</f>
        <v>5387.8599999999969</v>
      </c>
      <c r="AN132" s="318">
        <f t="shared" ref="AN132" si="2425">AM132+AN83</f>
        <v>5521.5199999999968</v>
      </c>
      <c r="AO132" s="318">
        <f t="shared" ref="AO132" si="2426">AN132+AO83</f>
        <v>5655.1799999999967</v>
      </c>
      <c r="AP132" s="318">
        <f t="shared" ref="AP132" si="2427">AO132+AP83</f>
        <v>5788.8399999999965</v>
      </c>
      <c r="AR132" s="318">
        <f t="shared" si="2300"/>
        <v>5922.4999999999964</v>
      </c>
      <c r="AS132" s="318">
        <f t="shared" ref="AS132" si="2428">AR132+AS83</f>
        <v>6056.1599999999962</v>
      </c>
      <c r="AT132" s="318">
        <f t="shared" ref="AT132" si="2429">AS132+AT83</f>
        <v>6189.8199999999961</v>
      </c>
      <c r="AU132" s="318">
        <f t="shared" ref="AU132" si="2430">AT132+AU83</f>
        <v>6323.4799999999959</v>
      </c>
      <c r="AV132" s="318">
        <f t="shared" ref="AV132" si="2431">AU132+AV83</f>
        <v>6457.1399999999958</v>
      </c>
      <c r="AW132" s="318">
        <f t="shared" ref="AW132" si="2432">AV132+AW83</f>
        <v>6590.7999999999956</v>
      </c>
      <c r="AX132" s="318">
        <f t="shared" ref="AX132" si="2433">AW132+AX83</f>
        <v>6724.4599999999955</v>
      </c>
      <c r="AY132" s="318">
        <f t="shared" ref="AY132" si="2434">AX132+AY83</f>
        <v>6858.1199999999953</v>
      </c>
      <c r="AZ132" s="318">
        <f t="shared" ref="AZ132" si="2435">AY132+AZ83</f>
        <v>6991.7799999999952</v>
      </c>
      <c r="BA132" s="318">
        <f t="shared" ref="BA132" si="2436">AZ132+BA83</f>
        <v>7125.4399999999951</v>
      </c>
      <c r="BB132" s="318">
        <f t="shared" ref="BB132" si="2437">BA132+BB83</f>
        <v>7259.0999999999949</v>
      </c>
      <c r="BC132" s="318">
        <f t="shared" ref="BC132" si="2438">BB132+BC83</f>
        <v>7392.7599999999948</v>
      </c>
      <c r="BE132" s="318">
        <f t="shared" si="2302"/>
        <v>7526.4199999999946</v>
      </c>
      <c r="BF132" s="318">
        <f t="shared" ref="BF132" si="2439">BE132+BF83</f>
        <v>7660.0799999999945</v>
      </c>
      <c r="BG132" s="318">
        <f t="shared" ref="BG132" si="2440">BF132+BG83</f>
        <v>7793.7399999999943</v>
      </c>
      <c r="BH132" s="318">
        <f t="shared" ref="BH132" si="2441">BG132+BH83</f>
        <v>7927.3999999999942</v>
      </c>
      <c r="BI132" s="318">
        <f t="shared" ref="BI132" si="2442">BH132+BI83</f>
        <v>8061.059999999994</v>
      </c>
      <c r="BJ132" s="318">
        <f t="shared" ref="BJ132" si="2443">BI132+BJ83</f>
        <v>8194.7199999999939</v>
      </c>
      <c r="BK132" s="318">
        <f t="shared" ref="BK132" si="2444">BJ132+BK83</f>
        <v>8328.3799999999937</v>
      </c>
      <c r="BL132" s="318">
        <f t="shared" ref="BL132" si="2445">BK132+BL83</f>
        <v>8462.0399999999936</v>
      </c>
      <c r="BM132" s="318">
        <f t="shared" ref="BM132" si="2446">BL132+BM83</f>
        <v>8595.6999999999935</v>
      </c>
      <c r="BN132" s="318">
        <f t="shared" ref="BN132" si="2447">BM132+BN83</f>
        <v>8729.3599999999933</v>
      </c>
      <c r="BO132" s="318">
        <f t="shared" ref="BO132" si="2448">BN132+BO83</f>
        <v>8863.0199999999932</v>
      </c>
      <c r="BP132" s="318">
        <f t="shared" ref="BP132" si="2449">BO132+BP83</f>
        <v>8996.679999999993</v>
      </c>
      <c r="BR132" s="318">
        <f t="shared" si="2304"/>
        <v>9130.3399999999929</v>
      </c>
      <c r="BS132" s="318">
        <f t="shared" ref="BS132" si="2450">BR132+BS83</f>
        <v>9263.9999999999927</v>
      </c>
      <c r="BT132" s="318">
        <f t="shared" ref="BT132" si="2451">BS132+BT83</f>
        <v>9397.6599999999926</v>
      </c>
      <c r="BU132" s="318">
        <f t="shared" ref="BU132" si="2452">BT132+BU83</f>
        <v>9531.3199999999924</v>
      </c>
      <c r="BV132" s="318">
        <f t="shared" ref="BV132" si="2453">BU132+BV83</f>
        <v>9664.9799999999923</v>
      </c>
      <c r="BW132" s="318">
        <f t="shared" ref="BW132" si="2454">BV132+BW83</f>
        <v>9798.6399999999921</v>
      </c>
      <c r="BX132" s="318">
        <f t="shared" ref="BX132" si="2455">BW132+BX83</f>
        <v>9932.299999999992</v>
      </c>
      <c r="BY132" s="318">
        <f t="shared" ref="BY132" si="2456">BX132+BY83</f>
        <v>10065.959999999992</v>
      </c>
      <c r="BZ132" s="318">
        <f t="shared" ref="BZ132" si="2457">BY132+BZ83</f>
        <v>10199.619999999992</v>
      </c>
      <c r="CA132" s="318">
        <f t="shared" ref="CA132" si="2458">BZ132+CA83</f>
        <v>10333.279999999992</v>
      </c>
      <c r="CB132" s="318">
        <f t="shared" ref="CB132" si="2459">CA132+CB83</f>
        <v>10466.939999999991</v>
      </c>
      <c r="CC132" s="318">
        <f t="shared" ref="CC132" si="2460">CB132+CC83</f>
        <v>10600.599999999991</v>
      </c>
      <c r="CE132" s="318">
        <f t="shared" si="2306"/>
        <v>10734.259999999991</v>
      </c>
      <c r="CF132" s="318">
        <f t="shared" ref="CF132" si="2461">CE132+CF83</f>
        <v>10867.919999999991</v>
      </c>
      <c r="CG132" s="318">
        <f t="shared" ref="CG132" si="2462">CF132+CG83</f>
        <v>11001.579999999991</v>
      </c>
      <c r="CH132" s="318">
        <f t="shared" ref="CH132" si="2463">CG132+CH83</f>
        <v>11135.239999999991</v>
      </c>
      <c r="CI132" s="318">
        <f t="shared" ref="CI132" si="2464">CH132+CI83</f>
        <v>11268.899999999991</v>
      </c>
      <c r="CJ132" s="318">
        <f t="shared" ref="CJ132" si="2465">CI132+CJ83</f>
        <v>11402.55999999999</v>
      </c>
      <c r="CK132" s="318">
        <f t="shared" ref="CK132" si="2466">CJ132+CK83</f>
        <v>11536.21999999999</v>
      </c>
      <c r="CL132" s="318">
        <f t="shared" ref="CL132" si="2467">CK132+CL83</f>
        <v>11669.87999999999</v>
      </c>
      <c r="CM132" s="318">
        <f t="shared" ref="CM132" si="2468">CL132+CM83</f>
        <v>11803.53999999999</v>
      </c>
      <c r="CN132" s="318">
        <f t="shared" ref="CN132" si="2469">CM132+CN83</f>
        <v>11937.19999999999</v>
      </c>
      <c r="CO132" s="318">
        <f t="shared" ref="CO132" si="2470">CN132+CO83</f>
        <v>12070.85999999999</v>
      </c>
      <c r="CP132" s="318">
        <f t="shared" ref="CP132" si="2471">CO132+CP83</f>
        <v>12204.51999999999</v>
      </c>
      <c r="CR132" s="318">
        <f t="shared" si="2308"/>
        <v>12338.179999999989</v>
      </c>
      <c r="CS132" s="318">
        <f t="shared" ref="CS132" si="2472">CR132+CS83</f>
        <v>12471.839999999989</v>
      </c>
      <c r="CT132" s="318">
        <f t="shared" ref="CT132" si="2473">CS132+CT83</f>
        <v>12605.499999999989</v>
      </c>
      <c r="CU132" s="318">
        <f t="shared" ref="CU132" si="2474">CT132+CU83</f>
        <v>12739.159999999989</v>
      </c>
      <c r="CV132" s="318">
        <f t="shared" ref="CV132" si="2475">CU132+CV83</f>
        <v>12872.819999999989</v>
      </c>
      <c r="CW132" s="318">
        <f t="shared" ref="CW132" si="2476">CV132+CW83</f>
        <v>13006.479999999989</v>
      </c>
      <c r="CX132" s="318">
        <f t="shared" ref="CX132" si="2477">CW132+CX83</f>
        <v>13140.139999999989</v>
      </c>
      <c r="CY132" s="318">
        <f t="shared" ref="CY132" si="2478">CX132+CY83</f>
        <v>13273.799999999988</v>
      </c>
      <c r="CZ132" s="318">
        <f t="shared" ref="CZ132" si="2479">CY132+CZ83</f>
        <v>13407.459999999988</v>
      </c>
      <c r="DA132" s="318">
        <f t="shared" ref="DA132" si="2480">CZ132+DA83</f>
        <v>13541.119999999988</v>
      </c>
      <c r="DB132" s="318">
        <f t="shared" ref="DB132" si="2481">DA132+DB83</f>
        <v>13674.779999999988</v>
      </c>
      <c r="DC132" s="318">
        <f t="shared" ref="DC132" si="2482">DB132+DC83</f>
        <v>13808.439999999988</v>
      </c>
      <c r="DE132" s="318">
        <f t="shared" si="2310"/>
        <v>13942.099999999988</v>
      </c>
      <c r="DF132" s="318">
        <f t="shared" ref="DF132" si="2483">DE132+DF83</f>
        <v>14075.759999999987</v>
      </c>
      <c r="DG132" s="318">
        <f t="shared" ref="DG132" si="2484">DF132+DG83</f>
        <v>14209.419999999987</v>
      </c>
      <c r="DH132" s="318">
        <f t="shared" ref="DH132" si="2485">DG132+DH83</f>
        <v>14343.079999999987</v>
      </c>
      <c r="DI132" s="318">
        <f t="shared" ref="DI132" si="2486">DH132+DI83</f>
        <v>14476.739999999987</v>
      </c>
      <c r="DJ132" s="318">
        <f t="shared" ref="DJ132" si="2487">DI132+DJ83</f>
        <v>14610.399999999987</v>
      </c>
      <c r="DK132" s="318">
        <f t="shared" ref="DK132" si="2488">DJ132+DK83</f>
        <v>14744.059999999987</v>
      </c>
      <c r="DL132" s="318">
        <f t="shared" ref="DL132" si="2489">DK132+DL83</f>
        <v>14877.719999999987</v>
      </c>
      <c r="DM132" s="318">
        <f t="shared" ref="DM132" si="2490">DL132+DM83</f>
        <v>15011.379999999986</v>
      </c>
      <c r="DN132" s="318">
        <f t="shared" ref="DN132" si="2491">DM132+DN83</f>
        <v>15145.039999999986</v>
      </c>
      <c r="DO132" s="318">
        <f t="shared" ref="DO132" si="2492">DN132+DO83</f>
        <v>15278.699999999986</v>
      </c>
      <c r="DP132" s="318">
        <f t="shared" ref="DP132" si="2493">DO132+DP83</f>
        <v>15412.359999999986</v>
      </c>
      <c r="DR132" s="318">
        <f t="shared" si="2312"/>
        <v>15546.019999999986</v>
      </c>
      <c r="DS132" s="318">
        <f t="shared" ref="DS132" si="2494">DR132+DS83</f>
        <v>15679.679999999986</v>
      </c>
      <c r="DT132" s="318">
        <f t="shared" ref="DT132" si="2495">DS132+DT83</f>
        <v>15813.339999999986</v>
      </c>
      <c r="DU132" s="318">
        <f t="shared" ref="DU132" si="2496">DT132+DU83</f>
        <v>15946.999999999985</v>
      </c>
      <c r="DV132" s="318">
        <f t="shared" ref="DV132" si="2497">DU132+DV83</f>
        <v>16080.659999999985</v>
      </c>
      <c r="DW132" s="318">
        <f t="shared" ref="DW132" si="2498">DV132+DW83</f>
        <v>16214.319999999985</v>
      </c>
      <c r="DX132" s="318">
        <f t="shared" ref="DX132" si="2499">DW132+DX83</f>
        <v>16347.979999999985</v>
      </c>
      <c r="DY132" s="318">
        <f t="shared" ref="DY132" si="2500">DX132+DY83</f>
        <v>16481.639999999985</v>
      </c>
      <c r="DZ132" s="318">
        <f t="shared" ref="DZ132" si="2501">DY132+DZ83</f>
        <v>16615.299999999985</v>
      </c>
      <c r="EA132" s="318">
        <f t="shared" ref="EA132" si="2502">DZ132+EA83</f>
        <v>16748.959999999985</v>
      </c>
      <c r="EB132" s="318">
        <f t="shared" ref="EB132" si="2503">EA132+EB83</f>
        <v>16882.619999999984</v>
      </c>
      <c r="EC132" s="318">
        <f t="shared" ref="EC132" si="2504">EB132+EC83</f>
        <v>17016.279999999984</v>
      </c>
    </row>
    <row r="133" spans="1:133" x14ac:dyDescent="0.2">
      <c r="A133" s="126" t="s">
        <v>505</v>
      </c>
      <c r="D133" s="311">
        <v>73239.5</v>
      </c>
      <c r="E133" s="318">
        <f t="shared" ref="E133:P133" si="2505">D133+E84</f>
        <v>88745.48</v>
      </c>
      <c r="F133" s="318">
        <f t="shared" si="2505"/>
        <v>108381.4</v>
      </c>
      <c r="G133" s="318">
        <f t="shared" si="2505"/>
        <v>129680.75</v>
      </c>
      <c r="H133" s="318">
        <f t="shared" si="2505"/>
        <v>163680.24</v>
      </c>
      <c r="I133" s="318">
        <f t="shared" si="2505"/>
        <v>201163.22999999998</v>
      </c>
      <c r="J133" s="318">
        <f t="shared" si="2505"/>
        <v>244768.38999999998</v>
      </c>
      <c r="K133" s="318">
        <f t="shared" si="2505"/>
        <v>296291.57</v>
      </c>
      <c r="L133" s="318">
        <f t="shared" si="2505"/>
        <v>347814.75</v>
      </c>
      <c r="M133" s="318">
        <f t="shared" si="2505"/>
        <v>409605.29</v>
      </c>
      <c r="N133" s="318">
        <f t="shared" si="2505"/>
        <v>473354.82999999996</v>
      </c>
      <c r="O133" s="318">
        <f t="shared" si="2505"/>
        <v>537104.37</v>
      </c>
      <c r="P133" s="318">
        <f t="shared" si="2505"/>
        <v>606577.48</v>
      </c>
      <c r="R133" s="318">
        <f t="shared" si="2296"/>
        <v>680779.23</v>
      </c>
      <c r="S133" s="318">
        <f t="shared" ref="S133:AC133" si="2506">R133+S84</f>
        <v>754980.98</v>
      </c>
      <c r="T133" s="318">
        <f t="shared" si="2506"/>
        <v>835210.90999999992</v>
      </c>
      <c r="U133" s="318">
        <f t="shared" si="2506"/>
        <v>915440.83999999985</v>
      </c>
      <c r="V133" s="318">
        <f t="shared" si="2506"/>
        <v>1000596.6499999999</v>
      </c>
      <c r="W133" s="318">
        <f t="shared" si="2506"/>
        <v>1089087.6199999999</v>
      </c>
      <c r="X133" s="318">
        <f t="shared" si="2506"/>
        <v>1181176.47</v>
      </c>
      <c r="Y133" s="318">
        <f t="shared" si="2506"/>
        <v>1276229.8999999999</v>
      </c>
      <c r="Z133" s="318">
        <f t="shared" si="2506"/>
        <v>1371283.3299999998</v>
      </c>
      <c r="AA133" s="318">
        <f t="shared" si="2506"/>
        <v>1475273.8699999999</v>
      </c>
      <c r="AB133" s="318">
        <f t="shared" si="2506"/>
        <v>1583407.0399999998</v>
      </c>
      <c r="AC133" s="318">
        <f t="shared" si="2506"/>
        <v>1691540.2099999997</v>
      </c>
      <c r="AE133" s="318">
        <f t="shared" si="2298"/>
        <v>1802737.5599999998</v>
      </c>
      <c r="AF133" s="318">
        <f t="shared" ref="AF133:AP133" si="2507">AE133+AF84</f>
        <v>1915964.1099999999</v>
      </c>
      <c r="AG133" s="318">
        <f t="shared" si="2507"/>
        <v>2031219.8599999999</v>
      </c>
      <c r="AH133" s="318">
        <f t="shared" si="2507"/>
        <v>2148504.7999999998</v>
      </c>
      <c r="AI133" s="318">
        <f t="shared" si="2507"/>
        <v>2267818.94</v>
      </c>
      <c r="AJ133" s="318">
        <f t="shared" si="2507"/>
        <v>2389162.2799999998</v>
      </c>
      <c r="AK133" s="318">
        <f t="shared" si="2507"/>
        <v>2512534.8199999998</v>
      </c>
      <c r="AL133" s="318">
        <f t="shared" si="2507"/>
        <v>2637936.5499999998</v>
      </c>
      <c r="AM133" s="318">
        <f t="shared" si="2507"/>
        <v>2765367.48</v>
      </c>
      <c r="AN133" s="318">
        <f t="shared" si="2507"/>
        <v>2896208.97</v>
      </c>
      <c r="AO133" s="318">
        <f t="shared" si="2507"/>
        <v>3030461.0300000003</v>
      </c>
      <c r="AP133" s="318">
        <f t="shared" si="2507"/>
        <v>3168123.6500000004</v>
      </c>
      <c r="AR133" s="318">
        <f t="shared" si="2300"/>
        <v>3309196.8300000005</v>
      </c>
      <c r="AS133" s="318">
        <f t="shared" ref="AS133:BC133" si="2508">AR133+AS84</f>
        <v>3453680.5800000005</v>
      </c>
      <c r="AT133" s="318">
        <f t="shared" si="2508"/>
        <v>3601574.8900000006</v>
      </c>
      <c r="AU133" s="318">
        <f t="shared" si="2508"/>
        <v>3752879.7600000007</v>
      </c>
      <c r="AV133" s="318">
        <f t="shared" si="2508"/>
        <v>3907595.2000000007</v>
      </c>
      <c r="AW133" s="318">
        <f t="shared" si="2508"/>
        <v>4065721.2000000007</v>
      </c>
      <c r="AX133" s="318">
        <f t="shared" si="2508"/>
        <v>4227257.7600000007</v>
      </c>
      <c r="AY133" s="318">
        <f t="shared" si="2508"/>
        <v>4392204.8900000006</v>
      </c>
      <c r="AZ133" s="318">
        <f t="shared" si="2508"/>
        <v>4560562.580000001</v>
      </c>
      <c r="BA133" s="318">
        <f t="shared" si="2508"/>
        <v>4732404.1000000006</v>
      </c>
      <c r="BB133" s="318">
        <f t="shared" si="2508"/>
        <v>4907729.45</v>
      </c>
      <c r="BC133" s="318">
        <f t="shared" si="2508"/>
        <v>5086538.63</v>
      </c>
      <c r="BE133" s="318">
        <f t="shared" si="2302"/>
        <v>5268831.6399999997</v>
      </c>
      <c r="BF133" s="318">
        <f t="shared" ref="BF133:BP133" si="2509">BE133+BF84</f>
        <v>5454608.4799999995</v>
      </c>
      <c r="BG133" s="318">
        <f t="shared" si="2509"/>
        <v>5643869.1499999994</v>
      </c>
      <c r="BH133" s="318">
        <f t="shared" si="2509"/>
        <v>5836613.6499999994</v>
      </c>
      <c r="BI133" s="318">
        <f t="shared" si="2509"/>
        <v>6032841.9799999995</v>
      </c>
      <c r="BJ133" s="318">
        <f t="shared" si="2509"/>
        <v>6232554.1399999997</v>
      </c>
      <c r="BK133" s="318">
        <f t="shared" si="2509"/>
        <v>6435750.1299999999</v>
      </c>
      <c r="BL133" s="318">
        <f t="shared" si="2509"/>
        <v>6642429.9500000002</v>
      </c>
      <c r="BM133" s="318">
        <f t="shared" si="2509"/>
        <v>6852593.6000000006</v>
      </c>
      <c r="BN133" s="318">
        <f t="shared" si="2509"/>
        <v>7066303.9400000004</v>
      </c>
      <c r="BO133" s="318">
        <f t="shared" si="2509"/>
        <v>7283560.9700000007</v>
      </c>
      <c r="BP133" s="318">
        <f t="shared" si="2509"/>
        <v>7504364.6900000004</v>
      </c>
      <c r="BR133" s="318">
        <f t="shared" si="2304"/>
        <v>7728715.1000000006</v>
      </c>
      <c r="BS133" s="318">
        <f t="shared" ref="BS133:CC133" si="2510">BR133+BS84</f>
        <v>7956612.2000000002</v>
      </c>
      <c r="BT133" s="318">
        <f t="shared" si="2510"/>
        <v>8188055.9900000002</v>
      </c>
      <c r="BU133" s="318">
        <f t="shared" si="2510"/>
        <v>8423046.4700000007</v>
      </c>
      <c r="BV133" s="318">
        <f t="shared" si="2510"/>
        <v>8661583.6400000006</v>
      </c>
      <c r="BW133" s="318">
        <f t="shared" si="2510"/>
        <v>8903667.5</v>
      </c>
      <c r="BX133" s="318">
        <f t="shared" si="2510"/>
        <v>9149298.0500000007</v>
      </c>
      <c r="BY133" s="318">
        <f t="shared" si="2510"/>
        <v>9398475.290000001</v>
      </c>
      <c r="BZ133" s="318">
        <f t="shared" si="2510"/>
        <v>9651199.2200000007</v>
      </c>
      <c r="CA133" s="318">
        <f t="shared" si="2510"/>
        <v>9907207.2700000014</v>
      </c>
      <c r="CB133" s="318">
        <f t="shared" si="2510"/>
        <v>10166499.440000001</v>
      </c>
      <c r="CC133" s="318">
        <f t="shared" si="2510"/>
        <v>10429075.73</v>
      </c>
      <c r="CE133" s="318">
        <f t="shared" si="2306"/>
        <v>10694936.140000001</v>
      </c>
      <c r="CF133" s="318">
        <f t="shared" ref="CF133:CP133" si="2511">CE133+CF84</f>
        <v>10964080.67</v>
      </c>
      <c r="CG133" s="318">
        <f t="shared" si="2511"/>
        <v>11236509.32</v>
      </c>
      <c r="CH133" s="318">
        <f t="shared" si="2511"/>
        <v>11512222.09</v>
      </c>
      <c r="CI133" s="318">
        <f t="shared" si="2511"/>
        <v>11791218.98</v>
      </c>
      <c r="CJ133" s="318">
        <f t="shared" si="2511"/>
        <v>12073499.99</v>
      </c>
      <c r="CK133" s="318">
        <f t="shared" si="2511"/>
        <v>12359065.120000001</v>
      </c>
      <c r="CL133" s="318">
        <f t="shared" si="2511"/>
        <v>12647914.370000001</v>
      </c>
      <c r="CM133" s="318">
        <f t="shared" si="2511"/>
        <v>12940047.74</v>
      </c>
      <c r="CN133" s="318">
        <f t="shared" si="2511"/>
        <v>13235554.25</v>
      </c>
      <c r="CO133" s="318">
        <f t="shared" si="2511"/>
        <v>13534433.890000001</v>
      </c>
      <c r="CP133" s="318">
        <f t="shared" si="2511"/>
        <v>13836686.67</v>
      </c>
      <c r="CR133" s="318">
        <f t="shared" si="2308"/>
        <v>14142312.59</v>
      </c>
      <c r="CS133" s="318">
        <f t="shared" ref="CS133:DC133" si="2512">CR133+CS84</f>
        <v>14451311.640000001</v>
      </c>
      <c r="CT133" s="318">
        <f t="shared" si="2512"/>
        <v>14763683.83</v>
      </c>
      <c r="CU133" s="318">
        <f t="shared" si="2512"/>
        <v>15079429.16</v>
      </c>
      <c r="CV133" s="318">
        <f t="shared" si="2512"/>
        <v>15398547.620000001</v>
      </c>
      <c r="CW133" s="318">
        <f t="shared" si="2512"/>
        <v>15721039.220000001</v>
      </c>
      <c r="CX133" s="318">
        <f t="shared" si="2512"/>
        <v>16046903.960000001</v>
      </c>
      <c r="CY133" s="318">
        <f t="shared" si="2512"/>
        <v>16376141.83</v>
      </c>
      <c r="CZ133" s="318">
        <f t="shared" si="2512"/>
        <v>16708752.84</v>
      </c>
      <c r="DA133" s="318">
        <f t="shared" si="2512"/>
        <v>17044716.550000001</v>
      </c>
      <c r="DB133" s="318">
        <f t="shared" si="2512"/>
        <v>17384032.949999999</v>
      </c>
      <c r="DC133" s="318">
        <f t="shared" si="2512"/>
        <v>17726702.050000001</v>
      </c>
      <c r="DE133" s="318">
        <f t="shared" si="2310"/>
        <v>18072723.850000001</v>
      </c>
      <c r="DF133" s="318">
        <f t="shared" ref="DF133:DP133" si="2513">DE133+DF84</f>
        <v>18422098.34</v>
      </c>
      <c r="DG133" s="318">
        <f t="shared" si="2513"/>
        <v>18774825.530000001</v>
      </c>
      <c r="DH133" s="318">
        <f t="shared" si="2513"/>
        <v>19130905.420000002</v>
      </c>
      <c r="DI133" s="318">
        <f t="shared" si="2513"/>
        <v>19490338</v>
      </c>
      <c r="DJ133" s="318">
        <f t="shared" si="2513"/>
        <v>19853123.280000001</v>
      </c>
      <c r="DK133" s="318">
        <f t="shared" si="2513"/>
        <v>20219261.260000002</v>
      </c>
      <c r="DL133" s="318">
        <f t="shared" si="2513"/>
        <v>20588751.930000003</v>
      </c>
      <c r="DM133" s="318">
        <f t="shared" si="2513"/>
        <v>20961595.300000004</v>
      </c>
      <c r="DN133" s="318">
        <f t="shared" si="2513"/>
        <v>21334438.670000006</v>
      </c>
      <c r="DO133" s="318">
        <f t="shared" si="2513"/>
        <v>21707282.040000007</v>
      </c>
      <c r="DP133" s="318">
        <f t="shared" si="2513"/>
        <v>22080125.410000008</v>
      </c>
      <c r="DR133" s="318">
        <f t="shared" si="2312"/>
        <v>22452968.780000009</v>
      </c>
      <c r="DS133" s="318">
        <f t="shared" ref="DS133:EC133" si="2514">DR133+DS84</f>
        <v>22825812.15000001</v>
      </c>
      <c r="DT133" s="318">
        <f t="shared" si="2514"/>
        <v>23198655.520000011</v>
      </c>
      <c r="DU133" s="318">
        <f t="shared" si="2514"/>
        <v>23571498.890000012</v>
      </c>
      <c r="DV133" s="318">
        <f t="shared" si="2514"/>
        <v>23944342.260000013</v>
      </c>
      <c r="DW133" s="318">
        <f t="shared" si="2514"/>
        <v>24317185.630000014</v>
      </c>
      <c r="DX133" s="318">
        <f t="shared" si="2514"/>
        <v>24690029.000000015</v>
      </c>
      <c r="DY133" s="318">
        <f t="shared" si="2514"/>
        <v>25062872.370000016</v>
      </c>
      <c r="DZ133" s="318">
        <f t="shared" si="2514"/>
        <v>25435715.740000017</v>
      </c>
      <c r="EA133" s="318">
        <f t="shared" si="2514"/>
        <v>25808559.110000018</v>
      </c>
      <c r="EB133" s="318">
        <f t="shared" si="2514"/>
        <v>26181402.480000019</v>
      </c>
      <c r="EC133" s="318">
        <f t="shared" si="2514"/>
        <v>26554245.85000002</v>
      </c>
    </row>
    <row r="134" spans="1:133" x14ac:dyDescent="0.2">
      <c r="A134" s="126" t="s">
        <v>505</v>
      </c>
      <c r="D134" s="311">
        <v>11851.150000000001</v>
      </c>
      <c r="E134" s="318">
        <f t="shared" ref="E134:P134" si="2515">D134+E85</f>
        <v>14885.470000000001</v>
      </c>
      <c r="F134" s="318">
        <f t="shared" si="2515"/>
        <v>17919.79</v>
      </c>
      <c r="G134" s="318">
        <f t="shared" si="2515"/>
        <v>22751.13</v>
      </c>
      <c r="H134" s="318">
        <f t="shared" si="2515"/>
        <v>27582.47</v>
      </c>
      <c r="I134" s="318">
        <f t="shared" si="2515"/>
        <v>32413.81</v>
      </c>
      <c r="J134" s="318">
        <f t="shared" si="2515"/>
        <v>37245.15</v>
      </c>
      <c r="K134" s="318">
        <f t="shared" si="2515"/>
        <v>42076.490000000005</v>
      </c>
      <c r="L134" s="318">
        <f t="shared" si="2515"/>
        <v>46907.83</v>
      </c>
      <c r="M134" s="318">
        <f t="shared" si="2515"/>
        <v>51739.17</v>
      </c>
      <c r="N134" s="318">
        <f t="shared" si="2515"/>
        <v>56570.509999999995</v>
      </c>
      <c r="O134" s="318">
        <f t="shared" si="2515"/>
        <v>61401.849999999991</v>
      </c>
      <c r="P134" s="318">
        <f t="shared" si="2515"/>
        <v>66233.189999999988</v>
      </c>
      <c r="R134" s="318">
        <f t="shared" si="2296"/>
        <v>71064.529999999984</v>
      </c>
      <c r="S134" s="318">
        <f t="shared" ref="S134:AC134" si="2516">R134+S85</f>
        <v>75895.869999999981</v>
      </c>
      <c r="T134" s="318">
        <f t="shared" si="2516"/>
        <v>80727.209999999977</v>
      </c>
      <c r="U134" s="318">
        <f t="shared" si="2516"/>
        <v>85558.549999999974</v>
      </c>
      <c r="V134" s="318">
        <f t="shared" si="2516"/>
        <v>90389.88999999997</v>
      </c>
      <c r="W134" s="318">
        <f t="shared" si="2516"/>
        <v>95221.229999999967</v>
      </c>
      <c r="X134" s="318">
        <f t="shared" si="2516"/>
        <v>100052.56999999996</v>
      </c>
      <c r="Y134" s="318">
        <f t="shared" si="2516"/>
        <v>104883.90999999996</v>
      </c>
      <c r="Z134" s="318">
        <f t="shared" si="2516"/>
        <v>109715.24999999996</v>
      </c>
      <c r="AA134" s="318">
        <f t="shared" si="2516"/>
        <v>114546.58999999995</v>
      </c>
      <c r="AB134" s="318">
        <f t="shared" si="2516"/>
        <v>119377.92999999995</v>
      </c>
      <c r="AC134" s="318">
        <f t="shared" si="2516"/>
        <v>124209.26999999995</v>
      </c>
      <c r="AE134" s="318">
        <f t="shared" si="2298"/>
        <v>129040.60999999994</v>
      </c>
      <c r="AF134" s="318">
        <f t="shared" ref="AF134:AP134" si="2517">AE134+AF85</f>
        <v>133871.94999999995</v>
      </c>
      <c r="AG134" s="318">
        <f t="shared" si="2517"/>
        <v>138703.28999999995</v>
      </c>
      <c r="AH134" s="318">
        <f t="shared" si="2517"/>
        <v>143534.62999999995</v>
      </c>
      <c r="AI134" s="318">
        <f t="shared" si="2517"/>
        <v>148365.96999999994</v>
      </c>
      <c r="AJ134" s="318">
        <f t="shared" si="2517"/>
        <v>153197.30999999994</v>
      </c>
      <c r="AK134" s="318">
        <f t="shared" si="2517"/>
        <v>158028.64999999994</v>
      </c>
      <c r="AL134" s="318">
        <f t="shared" si="2517"/>
        <v>162859.98999999993</v>
      </c>
      <c r="AM134" s="318">
        <f t="shared" si="2517"/>
        <v>167691.32999999993</v>
      </c>
      <c r="AN134" s="318">
        <f t="shared" si="2517"/>
        <v>172522.66999999993</v>
      </c>
      <c r="AO134" s="318">
        <f t="shared" si="2517"/>
        <v>177354.00999999992</v>
      </c>
      <c r="AP134" s="318">
        <f t="shared" si="2517"/>
        <v>182185.34999999992</v>
      </c>
      <c r="AR134" s="318">
        <f t="shared" si="2300"/>
        <v>187016.68999999992</v>
      </c>
      <c r="AS134" s="318">
        <f t="shared" ref="AS134:BC134" si="2518">AR134+AS85</f>
        <v>191848.02999999991</v>
      </c>
      <c r="AT134" s="318">
        <f t="shared" si="2518"/>
        <v>196679.36999999991</v>
      </c>
      <c r="AU134" s="318">
        <f t="shared" si="2518"/>
        <v>201510.7099999999</v>
      </c>
      <c r="AV134" s="318">
        <f t="shared" si="2518"/>
        <v>206342.0499999999</v>
      </c>
      <c r="AW134" s="318">
        <f t="shared" si="2518"/>
        <v>211173.3899999999</v>
      </c>
      <c r="AX134" s="318">
        <f t="shared" si="2518"/>
        <v>216004.72999999989</v>
      </c>
      <c r="AY134" s="318">
        <f t="shared" si="2518"/>
        <v>220836.06999999989</v>
      </c>
      <c r="AZ134" s="318">
        <f t="shared" si="2518"/>
        <v>225667.40999999989</v>
      </c>
      <c r="BA134" s="318">
        <f t="shared" si="2518"/>
        <v>230498.74999999988</v>
      </c>
      <c r="BB134" s="318">
        <f t="shared" si="2518"/>
        <v>235330.08999999988</v>
      </c>
      <c r="BC134" s="318">
        <f t="shared" si="2518"/>
        <v>240161.42999999988</v>
      </c>
      <c r="BE134" s="318">
        <f t="shared" si="2302"/>
        <v>244992.76999999987</v>
      </c>
      <c r="BF134" s="318">
        <f t="shared" ref="BF134:BP134" si="2519">BE134+BF85</f>
        <v>249824.10999999987</v>
      </c>
      <c r="BG134" s="318">
        <f t="shared" si="2519"/>
        <v>254655.44999999987</v>
      </c>
      <c r="BH134" s="318">
        <f t="shared" si="2519"/>
        <v>259486.78999999986</v>
      </c>
      <c r="BI134" s="318">
        <f t="shared" si="2519"/>
        <v>264318.12999999989</v>
      </c>
      <c r="BJ134" s="318">
        <f t="shared" si="2519"/>
        <v>269149.46999999991</v>
      </c>
      <c r="BK134" s="318">
        <f t="shared" si="2519"/>
        <v>273980.80999999994</v>
      </c>
      <c r="BL134" s="318">
        <f t="shared" si="2519"/>
        <v>278812.14999999997</v>
      </c>
      <c r="BM134" s="318">
        <f t="shared" si="2519"/>
        <v>283643.49</v>
      </c>
      <c r="BN134" s="318">
        <f t="shared" si="2519"/>
        <v>288474.83</v>
      </c>
      <c r="BO134" s="318">
        <f t="shared" si="2519"/>
        <v>293306.17000000004</v>
      </c>
      <c r="BP134" s="318">
        <f t="shared" si="2519"/>
        <v>298137.51000000007</v>
      </c>
      <c r="BR134" s="318">
        <f t="shared" si="2304"/>
        <v>302968.85000000009</v>
      </c>
      <c r="BS134" s="318">
        <f t="shared" ref="BS134:CC134" si="2520">BR134+BS85</f>
        <v>307800.19000000012</v>
      </c>
      <c r="BT134" s="318">
        <f t="shared" si="2520"/>
        <v>312631.53000000014</v>
      </c>
      <c r="BU134" s="318">
        <f t="shared" si="2520"/>
        <v>317462.87000000017</v>
      </c>
      <c r="BV134" s="318">
        <f t="shared" si="2520"/>
        <v>322294.2100000002</v>
      </c>
      <c r="BW134" s="318">
        <f t="shared" si="2520"/>
        <v>327125.55000000022</v>
      </c>
      <c r="BX134" s="318">
        <f t="shared" si="2520"/>
        <v>331956.89000000025</v>
      </c>
      <c r="BY134" s="318">
        <f t="shared" si="2520"/>
        <v>336788.23000000027</v>
      </c>
      <c r="BZ134" s="318">
        <f t="shared" si="2520"/>
        <v>341619.5700000003</v>
      </c>
      <c r="CA134" s="318">
        <f t="shared" si="2520"/>
        <v>346450.91000000032</v>
      </c>
      <c r="CB134" s="318">
        <f t="shared" si="2520"/>
        <v>351282.25000000035</v>
      </c>
      <c r="CC134" s="318">
        <f t="shared" si="2520"/>
        <v>356113.59000000037</v>
      </c>
      <c r="CE134" s="318">
        <f t="shared" si="2306"/>
        <v>360944.9300000004</v>
      </c>
      <c r="CF134" s="318">
        <f t="shared" ref="CF134:CP134" si="2521">CE134+CF85</f>
        <v>365776.27000000043</v>
      </c>
      <c r="CG134" s="318">
        <f t="shared" si="2521"/>
        <v>370607.61000000045</v>
      </c>
      <c r="CH134" s="318">
        <f t="shared" si="2521"/>
        <v>375438.95000000048</v>
      </c>
      <c r="CI134" s="318">
        <f t="shared" si="2521"/>
        <v>380270.2900000005</v>
      </c>
      <c r="CJ134" s="318">
        <f t="shared" si="2521"/>
        <v>385101.63000000053</v>
      </c>
      <c r="CK134" s="318">
        <f t="shared" si="2521"/>
        <v>389932.97000000055</v>
      </c>
      <c r="CL134" s="318">
        <f t="shared" si="2521"/>
        <v>394764.31000000058</v>
      </c>
      <c r="CM134" s="318">
        <f t="shared" si="2521"/>
        <v>399595.65000000061</v>
      </c>
      <c r="CN134" s="318">
        <f t="shared" si="2521"/>
        <v>404426.99000000063</v>
      </c>
      <c r="CO134" s="318">
        <f t="shared" si="2521"/>
        <v>409258.33000000066</v>
      </c>
      <c r="CP134" s="318">
        <f t="shared" si="2521"/>
        <v>414089.67000000068</v>
      </c>
      <c r="CR134" s="318">
        <f t="shared" si="2308"/>
        <v>418921.01000000071</v>
      </c>
      <c r="CS134" s="318">
        <f t="shared" ref="CS134:DC134" si="2522">CR134+CS85</f>
        <v>423752.35000000073</v>
      </c>
      <c r="CT134" s="318">
        <f t="shared" si="2522"/>
        <v>428583.69000000076</v>
      </c>
      <c r="CU134" s="318">
        <f t="shared" si="2522"/>
        <v>433415.03000000078</v>
      </c>
      <c r="CV134" s="318">
        <f t="shared" si="2522"/>
        <v>438246.37000000081</v>
      </c>
      <c r="CW134" s="318">
        <f t="shared" si="2522"/>
        <v>443077.71000000084</v>
      </c>
      <c r="CX134" s="318">
        <f t="shared" si="2522"/>
        <v>447909.05000000086</v>
      </c>
      <c r="CY134" s="318">
        <f t="shared" si="2522"/>
        <v>452740.39000000089</v>
      </c>
      <c r="CZ134" s="318">
        <f t="shared" si="2522"/>
        <v>457571.73000000091</v>
      </c>
      <c r="DA134" s="318">
        <f t="shared" si="2522"/>
        <v>462403.07000000094</v>
      </c>
      <c r="DB134" s="318">
        <f t="shared" si="2522"/>
        <v>467234.41000000096</v>
      </c>
      <c r="DC134" s="318">
        <f t="shared" si="2522"/>
        <v>472065.75000000099</v>
      </c>
      <c r="DE134" s="318">
        <f t="shared" si="2310"/>
        <v>476897.09000000102</v>
      </c>
      <c r="DF134" s="318">
        <f t="shared" ref="DF134:DP134" si="2523">DE134+DF85</f>
        <v>481728.43000000104</v>
      </c>
      <c r="DG134" s="318">
        <f t="shared" si="2523"/>
        <v>486559.77000000107</v>
      </c>
      <c r="DH134" s="318">
        <f t="shared" si="2523"/>
        <v>491391.11000000109</v>
      </c>
      <c r="DI134" s="318">
        <f t="shared" si="2523"/>
        <v>496222.45000000112</v>
      </c>
      <c r="DJ134" s="318">
        <f t="shared" si="2523"/>
        <v>501053.79000000114</v>
      </c>
      <c r="DK134" s="318">
        <f t="shared" si="2523"/>
        <v>505885.13000000117</v>
      </c>
      <c r="DL134" s="318">
        <f t="shared" si="2523"/>
        <v>510716.47000000119</v>
      </c>
      <c r="DM134" s="318">
        <f t="shared" si="2523"/>
        <v>515547.81000000122</v>
      </c>
      <c r="DN134" s="318">
        <f t="shared" si="2523"/>
        <v>520379.15000000125</v>
      </c>
      <c r="DO134" s="318">
        <f t="shared" si="2523"/>
        <v>525210.49000000127</v>
      </c>
      <c r="DP134" s="318">
        <f t="shared" si="2523"/>
        <v>530041.83000000124</v>
      </c>
      <c r="DR134" s="318">
        <f t="shared" si="2312"/>
        <v>534873.17000000121</v>
      </c>
      <c r="DS134" s="318">
        <f t="shared" ref="DS134:EC134" si="2524">DR134+DS85</f>
        <v>539704.51000000117</v>
      </c>
      <c r="DT134" s="318">
        <f t="shared" si="2524"/>
        <v>544535.85000000114</v>
      </c>
      <c r="DU134" s="318">
        <f t="shared" si="2524"/>
        <v>549367.19000000111</v>
      </c>
      <c r="DV134" s="318">
        <f t="shared" si="2524"/>
        <v>554198.53000000108</v>
      </c>
      <c r="DW134" s="318">
        <f t="shared" si="2524"/>
        <v>559029.87000000104</v>
      </c>
      <c r="DX134" s="318">
        <f t="shared" si="2524"/>
        <v>563861.21000000101</v>
      </c>
      <c r="DY134" s="318">
        <f t="shared" si="2524"/>
        <v>568692.55000000098</v>
      </c>
      <c r="DZ134" s="318">
        <f t="shared" si="2524"/>
        <v>573523.89000000095</v>
      </c>
      <c r="EA134" s="318">
        <f t="shared" si="2524"/>
        <v>578355.23000000091</v>
      </c>
      <c r="EB134" s="318">
        <f t="shared" si="2524"/>
        <v>583186.57000000088</v>
      </c>
      <c r="EC134" s="318">
        <f t="shared" si="2524"/>
        <v>588017.91000000085</v>
      </c>
    </row>
    <row r="135" spans="1:133" x14ac:dyDescent="0.2">
      <c r="A135" s="126" t="s">
        <v>505</v>
      </c>
      <c r="D135" s="311">
        <v>2792.17</v>
      </c>
      <c r="E135" s="318">
        <f t="shared" ref="E135:P135" si="2525">D135+E86</f>
        <v>3318.63</v>
      </c>
      <c r="F135" s="318">
        <f t="shared" si="2525"/>
        <v>3845.09</v>
      </c>
      <c r="G135" s="318">
        <f t="shared" si="2525"/>
        <v>4371.55</v>
      </c>
      <c r="H135" s="318">
        <f t="shared" si="2525"/>
        <v>4898.01</v>
      </c>
      <c r="I135" s="318">
        <f t="shared" si="2525"/>
        <v>5424.47</v>
      </c>
      <c r="J135" s="318">
        <f t="shared" si="2525"/>
        <v>5950.93</v>
      </c>
      <c r="K135" s="318">
        <f t="shared" si="2525"/>
        <v>6477.39</v>
      </c>
      <c r="L135" s="318">
        <f t="shared" si="2525"/>
        <v>7003.85</v>
      </c>
      <c r="M135" s="318">
        <f t="shared" si="2525"/>
        <v>7530.31</v>
      </c>
      <c r="N135" s="318">
        <f t="shared" si="2525"/>
        <v>8056.77</v>
      </c>
      <c r="O135" s="318">
        <f t="shared" si="2525"/>
        <v>8583.23</v>
      </c>
      <c r="P135" s="318">
        <f t="shared" si="2525"/>
        <v>9109.6899999999987</v>
      </c>
      <c r="R135" s="318">
        <f t="shared" si="2296"/>
        <v>9636.1499999999978</v>
      </c>
      <c r="S135" s="318">
        <f t="shared" ref="S135:AC135" si="2526">R135+S86</f>
        <v>10162.609999999997</v>
      </c>
      <c r="T135" s="318">
        <f t="shared" si="2526"/>
        <v>10689.069999999996</v>
      </c>
      <c r="U135" s="318">
        <f t="shared" si="2526"/>
        <v>11215.529999999995</v>
      </c>
      <c r="V135" s="318">
        <f t="shared" si="2526"/>
        <v>11741.989999999994</v>
      </c>
      <c r="W135" s="318">
        <f t="shared" si="2526"/>
        <v>12268.449999999993</v>
      </c>
      <c r="X135" s="318">
        <f t="shared" si="2526"/>
        <v>12794.909999999993</v>
      </c>
      <c r="Y135" s="318">
        <f t="shared" si="2526"/>
        <v>13321.369999999992</v>
      </c>
      <c r="Z135" s="318">
        <f t="shared" si="2526"/>
        <v>13847.829999999991</v>
      </c>
      <c r="AA135" s="318">
        <f t="shared" si="2526"/>
        <v>14374.28999999999</v>
      </c>
      <c r="AB135" s="318">
        <f t="shared" si="2526"/>
        <v>14900.749999999989</v>
      </c>
      <c r="AC135" s="318">
        <f t="shared" si="2526"/>
        <v>15427.209999999988</v>
      </c>
      <c r="AE135" s="318">
        <f t="shared" si="2298"/>
        <v>15953.669999999987</v>
      </c>
      <c r="AF135" s="318">
        <f t="shared" ref="AF135:AP135" si="2527">AE135+AF86</f>
        <v>16480.129999999986</v>
      </c>
      <c r="AG135" s="318">
        <f t="shared" si="2527"/>
        <v>17006.589999999986</v>
      </c>
      <c r="AH135" s="318">
        <f t="shared" si="2527"/>
        <v>17533.049999999985</v>
      </c>
      <c r="AI135" s="318">
        <f t="shared" si="2527"/>
        <v>18059.509999999984</v>
      </c>
      <c r="AJ135" s="318">
        <f t="shared" si="2527"/>
        <v>18585.969999999983</v>
      </c>
      <c r="AK135" s="318">
        <f t="shared" si="2527"/>
        <v>19112.429999999982</v>
      </c>
      <c r="AL135" s="318">
        <f t="shared" si="2527"/>
        <v>19638.889999999981</v>
      </c>
      <c r="AM135" s="318">
        <f t="shared" si="2527"/>
        <v>20165.34999999998</v>
      </c>
      <c r="AN135" s="318">
        <f t="shared" si="2527"/>
        <v>20691.809999999979</v>
      </c>
      <c r="AO135" s="318">
        <f t="shared" si="2527"/>
        <v>21218.269999999979</v>
      </c>
      <c r="AP135" s="318">
        <f t="shared" si="2527"/>
        <v>21744.729999999978</v>
      </c>
      <c r="AR135" s="318">
        <f t="shared" si="2300"/>
        <v>22271.189999999977</v>
      </c>
      <c r="AS135" s="318">
        <f t="shared" ref="AS135:BC135" si="2528">AR135+AS86</f>
        <v>22797.649999999976</v>
      </c>
      <c r="AT135" s="318">
        <f t="shared" si="2528"/>
        <v>23324.109999999975</v>
      </c>
      <c r="AU135" s="318">
        <f t="shared" si="2528"/>
        <v>23850.569999999974</v>
      </c>
      <c r="AV135" s="318">
        <f t="shared" si="2528"/>
        <v>24377.029999999973</v>
      </c>
      <c r="AW135" s="318">
        <f t="shared" si="2528"/>
        <v>24903.489999999972</v>
      </c>
      <c r="AX135" s="318">
        <f t="shared" si="2528"/>
        <v>25429.949999999972</v>
      </c>
      <c r="AY135" s="318">
        <f t="shared" si="2528"/>
        <v>25956.409999999971</v>
      </c>
      <c r="AZ135" s="318">
        <f t="shared" si="2528"/>
        <v>26482.86999999997</v>
      </c>
      <c r="BA135" s="318">
        <f t="shared" si="2528"/>
        <v>27009.329999999969</v>
      </c>
      <c r="BB135" s="318">
        <f t="shared" si="2528"/>
        <v>27535.789999999968</v>
      </c>
      <c r="BC135" s="318">
        <f t="shared" si="2528"/>
        <v>28062.249999999967</v>
      </c>
      <c r="BE135" s="318">
        <f t="shared" si="2302"/>
        <v>28588.709999999966</v>
      </c>
      <c r="BF135" s="318">
        <f t="shared" ref="BF135:BP135" si="2529">BE135+BF86</f>
        <v>29115.169999999966</v>
      </c>
      <c r="BG135" s="318">
        <f t="shared" si="2529"/>
        <v>29641.629999999965</v>
      </c>
      <c r="BH135" s="318">
        <f t="shared" si="2529"/>
        <v>30168.089999999964</v>
      </c>
      <c r="BI135" s="318">
        <f t="shared" si="2529"/>
        <v>30694.549999999963</v>
      </c>
      <c r="BJ135" s="318">
        <f t="shared" si="2529"/>
        <v>31221.009999999962</v>
      </c>
      <c r="BK135" s="318">
        <f t="shared" si="2529"/>
        <v>31747.469999999961</v>
      </c>
      <c r="BL135" s="318">
        <f t="shared" si="2529"/>
        <v>32273.92999999996</v>
      </c>
      <c r="BM135" s="318">
        <f t="shared" si="2529"/>
        <v>32800.389999999963</v>
      </c>
      <c r="BN135" s="318">
        <f t="shared" si="2529"/>
        <v>33326.849999999962</v>
      </c>
      <c r="BO135" s="318">
        <f t="shared" si="2529"/>
        <v>33853.309999999961</v>
      </c>
      <c r="BP135" s="318">
        <f t="shared" si="2529"/>
        <v>34379.76999999996</v>
      </c>
      <c r="BR135" s="318">
        <f t="shared" si="2304"/>
        <v>34906.22999999996</v>
      </c>
      <c r="BS135" s="318">
        <f t="shared" ref="BS135:CC135" si="2530">BR135+BS86</f>
        <v>35432.689999999959</v>
      </c>
      <c r="BT135" s="318">
        <f t="shared" si="2530"/>
        <v>35959.149999999958</v>
      </c>
      <c r="BU135" s="318">
        <f t="shared" si="2530"/>
        <v>36485.609999999957</v>
      </c>
      <c r="BV135" s="318">
        <f t="shared" si="2530"/>
        <v>37012.069999999956</v>
      </c>
      <c r="BW135" s="318">
        <f t="shared" si="2530"/>
        <v>37538.529999999955</v>
      </c>
      <c r="BX135" s="318">
        <f t="shared" si="2530"/>
        <v>38064.989999999954</v>
      </c>
      <c r="BY135" s="318">
        <f t="shared" si="2530"/>
        <v>38591.449999999953</v>
      </c>
      <c r="BZ135" s="318">
        <f t="shared" si="2530"/>
        <v>39117.909999999953</v>
      </c>
      <c r="CA135" s="318">
        <f t="shared" si="2530"/>
        <v>39644.369999999952</v>
      </c>
      <c r="CB135" s="318">
        <f t="shared" si="2530"/>
        <v>40170.829999999951</v>
      </c>
      <c r="CC135" s="318">
        <f t="shared" si="2530"/>
        <v>40697.28999999995</v>
      </c>
      <c r="CE135" s="318">
        <f t="shared" si="2306"/>
        <v>41223.749999999949</v>
      </c>
      <c r="CF135" s="318">
        <f t="shared" ref="CF135:CP135" si="2531">CE135+CF86</f>
        <v>41750.209999999948</v>
      </c>
      <c r="CG135" s="318">
        <f t="shared" si="2531"/>
        <v>42276.669999999947</v>
      </c>
      <c r="CH135" s="318">
        <f t="shared" si="2531"/>
        <v>42803.129999999946</v>
      </c>
      <c r="CI135" s="318">
        <f t="shared" si="2531"/>
        <v>43329.589999999946</v>
      </c>
      <c r="CJ135" s="318">
        <f t="shared" si="2531"/>
        <v>43856.049999999945</v>
      </c>
      <c r="CK135" s="318">
        <f t="shared" si="2531"/>
        <v>44382.509999999944</v>
      </c>
      <c r="CL135" s="318">
        <f t="shared" si="2531"/>
        <v>44908.969999999943</v>
      </c>
      <c r="CM135" s="318">
        <f t="shared" si="2531"/>
        <v>45435.429999999942</v>
      </c>
      <c r="CN135" s="318">
        <f t="shared" si="2531"/>
        <v>45961.889999999941</v>
      </c>
      <c r="CO135" s="318">
        <f t="shared" si="2531"/>
        <v>46488.34999999994</v>
      </c>
      <c r="CP135" s="318">
        <f t="shared" si="2531"/>
        <v>47014.809999999939</v>
      </c>
      <c r="CR135" s="318">
        <f t="shared" si="2308"/>
        <v>47541.269999999939</v>
      </c>
      <c r="CS135" s="318">
        <f t="shared" ref="CS135:DC135" si="2532">CR135+CS86</f>
        <v>48067.729999999938</v>
      </c>
      <c r="CT135" s="318">
        <f t="shared" si="2532"/>
        <v>48594.189999999937</v>
      </c>
      <c r="CU135" s="318">
        <f t="shared" si="2532"/>
        <v>49120.649999999936</v>
      </c>
      <c r="CV135" s="318">
        <f t="shared" si="2532"/>
        <v>49647.109999999935</v>
      </c>
      <c r="CW135" s="318">
        <f t="shared" si="2532"/>
        <v>50173.569999999934</v>
      </c>
      <c r="CX135" s="318">
        <f t="shared" si="2532"/>
        <v>50700.029999999933</v>
      </c>
      <c r="CY135" s="318">
        <f t="shared" si="2532"/>
        <v>51226.489999999932</v>
      </c>
      <c r="CZ135" s="318">
        <f t="shared" si="2532"/>
        <v>51752.949999999932</v>
      </c>
      <c r="DA135" s="318">
        <f t="shared" si="2532"/>
        <v>52279.409999999931</v>
      </c>
      <c r="DB135" s="318">
        <f t="shared" si="2532"/>
        <v>52805.86999999993</v>
      </c>
      <c r="DC135" s="318">
        <f t="shared" si="2532"/>
        <v>53332.329999999929</v>
      </c>
      <c r="DE135" s="318">
        <f t="shared" si="2310"/>
        <v>53858.789999999928</v>
      </c>
      <c r="DF135" s="318">
        <f t="shared" ref="DF135:DP135" si="2533">DE135+DF86</f>
        <v>54385.249999999927</v>
      </c>
      <c r="DG135" s="318">
        <f t="shared" si="2533"/>
        <v>54911.709999999926</v>
      </c>
      <c r="DH135" s="318">
        <f t="shared" si="2533"/>
        <v>55438.169999999925</v>
      </c>
      <c r="DI135" s="318">
        <f t="shared" si="2533"/>
        <v>55964.629999999925</v>
      </c>
      <c r="DJ135" s="318">
        <f t="shared" si="2533"/>
        <v>56491.089999999924</v>
      </c>
      <c r="DK135" s="318">
        <f t="shared" si="2533"/>
        <v>57017.549999999923</v>
      </c>
      <c r="DL135" s="318">
        <f t="shared" si="2533"/>
        <v>57544.009999999922</v>
      </c>
      <c r="DM135" s="318">
        <f t="shared" si="2533"/>
        <v>58070.469999999921</v>
      </c>
      <c r="DN135" s="318">
        <f t="shared" si="2533"/>
        <v>58596.92999999992</v>
      </c>
      <c r="DO135" s="318">
        <f t="shared" si="2533"/>
        <v>59123.389999999919</v>
      </c>
      <c r="DP135" s="318">
        <f t="shared" si="2533"/>
        <v>59649.849999999919</v>
      </c>
      <c r="DR135" s="318">
        <f t="shared" si="2312"/>
        <v>60176.309999999918</v>
      </c>
      <c r="DS135" s="318">
        <f t="shared" ref="DS135:EC135" si="2534">DR135+DS86</f>
        <v>60702.769999999917</v>
      </c>
      <c r="DT135" s="318">
        <f t="shared" si="2534"/>
        <v>61229.229999999916</v>
      </c>
      <c r="DU135" s="318">
        <f t="shared" si="2534"/>
        <v>61755.689999999915</v>
      </c>
      <c r="DV135" s="318">
        <f t="shared" si="2534"/>
        <v>62282.149999999914</v>
      </c>
      <c r="DW135" s="318">
        <f t="shared" si="2534"/>
        <v>62808.609999999913</v>
      </c>
      <c r="DX135" s="318">
        <f t="shared" si="2534"/>
        <v>63335.069999999912</v>
      </c>
      <c r="DY135" s="318">
        <f t="shared" si="2534"/>
        <v>63861.529999999912</v>
      </c>
      <c r="DZ135" s="318">
        <f t="shared" si="2534"/>
        <v>64387.989999999911</v>
      </c>
      <c r="EA135" s="318">
        <f t="shared" si="2534"/>
        <v>64914.44999999991</v>
      </c>
      <c r="EB135" s="318">
        <f t="shared" si="2534"/>
        <v>65440.909999999909</v>
      </c>
      <c r="EC135" s="318">
        <f t="shared" si="2534"/>
        <v>65967.369999999908</v>
      </c>
    </row>
    <row r="136" spans="1:133" x14ac:dyDescent="0.2">
      <c r="A136" s="126" t="s">
        <v>505</v>
      </c>
      <c r="D136" s="311">
        <v>154.92999999999998</v>
      </c>
      <c r="E136" s="318">
        <f t="shared" ref="E136:P136" si="2535">D136+E87</f>
        <v>204.80999999999997</v>
      </c>
      <c r="F136" s="318">
        <f t="shared" si="2535"/>
        <v>254.68999999999997</v>
      </c>
      <c r="G136" s="318">
        <f t="shared" si="2535"/>
        <v>304.57</v>
      </c>
      <c r="H136" s="318">
        <f t="shared" si="2535"/>
        <v>354.45</v>
      </c>
      <c r="I136" s="318">
        <f t="shared" si="2535"/>
        <v>404.33</v>
      </c>
      <c r="J136" s="318">
        <f t="shared" si="2535"/>
        <v>454.21</v>
      </c>
      <c r="K136" s="318">
        <f t="shared" si="2535"/>
        <v>504.09</v>
      </c>
      <c r="L136" s="318">
        <f t="shared" si="2535"/>
        <v>553.97</v>
      </c>
      <c r="M136" s="318">
        <f t="shared" si="2535"/>
        <v>603.85</v>
      </c>
      <c r="N136" s="318">
        <f t="shared" si="2535"/>
        <v>653.73</v>
      </c>
      <c r="O136" s="318">
        <f t="shared" si="2535"/>
        <v>703.61</v>
      </c>
      <c r="P136" s="318">
        <f t="shared" si="2535"/>
        <v>753.49</v>
      </c>
      <c r="R136" s="318">
        <f t="shared" si="2296"/>
        <v>803.37</v>
      </c>
      <c r="S136" s="318">
        <f t="shared" ref="S136:AC136" si="2536">R136+S87</f>
        <v>853.25</v>
      </c>
      <c r="T136" s="318">
        <f t="shared" si="2536"/>
        <v>903.13</v>
      </c>
      <c r="U136" s="318">
        <f t="shared" si="2536"/>
        <v>953.01</v>
      </c>
      <c r="V136" s="318">
        <f t="shared" si="2536"/>
        <v>1002.89</v>
      </c>
      <c r="W136" s="318">
        <f t="shared" si="2536"/>
        <v>1052.77</v>
      </c>
      <c r="X136" s="318">
        <f t="shared" si="2536"/>
        <v>1102.6500000000001</v>
      </c>
      <c r="Y136" s="318">
        <f t="shared" si="2536"/>
        <v>1152.5300000000002</v>
      </c>
      <c r="Z136" s="318">
        <f t="shared" si="2536"/>
        <v>1202.4100000000003</v>
      </c>
      <c r="AA136" s="318">
        <f t="shared" si="2536"/>
        <v>1252.2900000000004</v>
      </c>
      <c r="AB136" s="318">
        <f t="shared" si="2536"/>
        <v>1302.1700000000005</v>
      </c>
      <c r="AC136" s="318">
        <f t="shared" si="2536"/>
        <v>1352.0500000000006</v>
      </c>
      <c r="AE136" s="318">
        <f t="shared" si="2298"/>
        <v>1401.9300000000007</v>
      </c>
      <c r="AF136" s="318">
        <f t="shared" ref="AF136:AP136" si="2537">AE136+AF87</f>
        <v>1451.8100000000009</v>
      </c>
      <c r="AG136" s="318">
        <f t="shared" si="2537"/>
        <v>1501.690000000001</v>
      </c>
      <c r="AH136" s="318">
        <f t="shared" si="2537"/>
        <v>1551.5700000000011</v>
      </c>
      <c r="AI136" s="318">
        <f t="shared" si="2537"/>
        <v>1601.4500000000012</v>
      </c>
      <c r="AJ136" s="318">
        <f t="shared" si="2537"/>
        <v>1651.3300000000013</v>
      </c>
      <c r="AK136" s="318">
        <f t="shared" si="2537"/>
        <v>1701.2100000000014</v>
      </c>
      <c r="AL136" s="318">
        <f t="shared" si="2537"/>
        <v>1751.0900000000015</v>
      </c>
      <c r="AM136" s="318">
        <f t="shared" si="2537"/>
        <v>1800.9700000000016</v>
      </c>
      <c r="AN136" s="318">
        <f t="shared" si="2537"/>
        <v>1850.8500000000017</v>
      </c>
      <c r="AO136" s="318">
        <f t="shared" si="2537"/>
        <v>1900.7300000000018</v>
      </c>
      <c r="AP136" s="318">
        <f t="shared" si="2537"/>
        <v>1950.6100000000019</v>
      </c>
      <c r="AR136" s="318">
        <f t="shared" si="2300"/>
        <v>2000.4900000000021</v>
      </c>
      <c r="AS136" s="318">
        <f t="shared" ref="AS136:BC136" si="2538">AR136+AS87</f>
        <v>2050.3700000000022</v>
      </c>
      <c r="AT136" s="318">
        <f t="shared" si="2538"/>
        <v>2100.2500000000023</v>
      </c>
      <c r="AU136" s="318">
        <f t="shared" si="2538"/>
        <v>2150.1300000000024</v>
      </c>
      <c r="AV136" s="318">
        <f t="shared" si="2538"/>
        <v>2200.0100000000025</v>
      </c>
      <c r="AW136" s="318">
        <f t="shared" si="2538"/>
        <v>2249.8900000000026</v>
      </c>
      <c r="AX136" s="318">
        <f t="shared" si="2538"/>
        <v>2299.7700000000027</v>
      </c>
      <c r="AY136" s="318">
        <f t="shared" si="2538"/>
        <v>2349.6500000000028</v>
      </c>
      <c r="AZ136" s="318">
        <f t="shared" si="2538"/>
        <v>2399.5300000000029</v>
      </c>
      <c r="BA136" s="318">
        <f t="shared" si="2538"/>
        <v>2449.410000000003</v>
      </c>
      <c r="BB136" s="318">
        <f t="shared" si="2538"/>
        <v>2499.2900000000031</v>
      </c>
      <c r="BC136" s="318">
        <f t="shared" si="2538"/>
        <v>2549.1700000000033</v>
      </c>
      <c r="BE136" s="318">
        <f t="shared" si="2302"/>
        <v>2599.0500000000034</v>
      </c>
      <c r="BF136" s="318">
        <f t="shared" ref="BF136:BP136" si="2539">BE136+BF87</f>
        <v>2648.9300000000035</v>
      </c>
      <c r="BG136" s="318">
        <f t="shared" si="2539"/>
        <v>2698.8100000000036</v>
      </c>
      <c r="BH136" s="318">
        <f t="shared" si="2539"/>
        <v>2748.6900000000037</v>
      </c>
      <c r="BI136" s="318">
        <f t="shared" si="2539"/>
        <v>2798.5700000000038</v>
      </c>
      <c r="BJ136" s="318">
        <f t="shared" si="2539"/>
        <v>2848.4500000000039</v>
      </c>
      <c r="BK136" s="318">
        <f t="shared" si="2539"/>
        <v>2898.330000000004</v>
      </c>
      <c r="BL136" s="318">
        <f t="shared" si="2539"/>
        <v>2948.2100000000041</v>
      </c>
      <c r="BM136" s="318">
        <f t="shared" si="2539"/>
        <v>2998.0900000000042</v>
      </c>
      <c r="BN136" s="318">
        <f t="shared" si="2539"/>
        <v>3047.9700000000043</v>
      </c>
      <c r="BO136" s="318">
        <f t="shared" si="2539"/>
        <v>3097.8500000000045</v>
      </c>
      <c r="BP136" s="318">
        <f t="shared" si="2539"/>
        <v>3147.7300000000046</v>
      </c>
      <c r="BR136" s="318">
        <f t="shared" si="2304"/>
        <v>3197.6100000000047</v>
      </c>
      <c r="BS136" s="318">
        <f t="shared" ref="BS136:CC136" si="2540">BR136+BS87</f>
        <v>3247.4900000000048</v>
      </c>
      <c r="BT136" s="318">
        <f t="shared" si="2540"/>
        <v>3297.3700000000049</v>
      </c>
      <c r="BU136" s="318">
        <f t="shared" si="2540"/>
        <v>3347.250000000005</v>
      </c>
      <c r="BV136" s="318">
        <f t="shared" si="2540"/>
        <v>3397.1300000000051</v>
      </c>
      <c r="BW136" s="318">
        <f t="shared" si="2540"/>
        <v>3447.0100000000052</v>
      </c>
      <c r="BX136" s="318">
        <f t="shared" si="2540"/>
        <v>3496.8900000000053</v>
      </c>
      <c r="BY136" s="318">
        <f t="shared" si="2540"/>
        <v>3546.7700000000054</v>
      </c>
      <c r="BZ136" s="318">
        <f t="shared" si="2540"/>
        <v>3596.6500000000055</v>
      </c>
      <c r="CA136" s="318">
        <f t="shared" si="2540"/>
        <v>3646.5300000000057</v>
      </c>
      <c r="CB136" s="318">
        <f t="shared" si="2540"/>
        <v>3696.4100000000058</v>
      </c>
      <c r="CC136" s="318">
        <f t="shared" si="2540"/>
        <v>3746.2900000000059</v>
      </c>
      <c r="CE136" s="318">
        <f t="shared" si="2306"/>
        <v>3796.170000000006</v>
      </c>
      <c r="CF136" s="318">
        <f t="shared" ref="CF136:CP136" si="2541">CE136+CF87</f>
        <v>3846.0500000000061</v>
      </c>
      <c r="CG136" s="318">
        <f t="shared" si="2541"/>
        <v>3895.9300000000062</v>
      </c>
      <c r="CH136" s="318">
        <f t="shared" si="2541"/>
        <v>3945.8100000000063</v>
      </c>
      <c r="CI136" s="318">
        <f t="shared" si="2541"/>
        <v>3995.6900000000064</v>
      </c>
      <c r="CJ136" s="318">
        <f t="shared" si="2541"/>
        <v>4045.5700000000065</v>
      </c>
      <c r="CK136" s="318">
        <f t="shared" si="2541"/>
        <v>4095.4500000000066</v>
      </c>
      <c r="CL136" s="318">
        <f t="shared" si="2541"/>
        <v>4145.3300000000063</v>
      </c>
      <c r="CM136" s="318">
        <f t="shared" si="2541"/>
        <v>4195.2100000000064</v>
      </c>
      <c r="CN136" s="318">
        <f t="shared" si="2541"/>
        <v>4245.0900000000065</v>
      </c>
      <c r="CO136" s="318">
        <f t="shared" si="2541"/>
        <v>4294.9700000000066</v>
      </c>
      <c r="CP136" s="318">
        <f t="shared" si="2541"/>
        <v>4344.8500000000067</v>
      </c>
      <c r="CR136" s="318">
        <f t="shared" si="2308"/>
        <v>4394.7300000000068</v>
      </c>
      <c r="CS136" s="318">
        <f t="shared" ref="CS136:DC136" si="2542">CR136+CS87</f>
        <v>4444.6100000000069</v>
      </c>
      <c r="CT136" s="318">
        <f t="shared" si="2542"/>
        <v>4494.4900000000071</v>
      </c>
      <c r="CU136" s="318">
        <f t="shared" si="2542"/>
        <v>4544.3700000000072</v>
      </c>
      <c r="CV136" s="318">
        <f t="shared" si="2542"/>
        <v>4594.2500000000073</v>
      </c>
      <c r="CW136" s="318">
        <f t="shared" si="2542"/>
        <v>4644.1300000000074</v>
      </c>
      <c r="CX136" s="318">
        <f t="shared" si="2542"/>
        <v>4694.0100000000075</v>
      </c>
      <c r="CY136" s="318">
        <f t="shared" si="2542"/>
        <v>4743.8900000000076</v>
      </c>
      <c r="CZ136" s="318">
        <f t="shared" si="2542"/>
        <v>4793.7700000000077</v>
      </c>
      <c r="DA136" s="318">
        <f t="shared" si="2542"/>
        <v>4843.6500000000078</v>
      </c>
      <c r="DB136" s="318">
        <f t="shared" si="2542"/>
        <v>4893.5300000000079</v>
      </c>
      <c r="DC136" s="318">
        <f t="shared" si="2542"/>
        <v>4943.410000000008</v>
      </c>
      <c r="DE136" s="318">
        <f t="shared" si="2310"/>
        <v>4993.2900000000081</v>
      </c>
      <c r="DF136" s="318">
        <f t="shared" ref="DF136:DP136" si="2543">DE136+DF87</f>
        <v>5043.1700000000083</v>
      </c>
      <c r="DG136" s="318">
        <f t="shared" si="2543"/>
        <v>5093.0500000000084</v>
      </c>
      <c r="DH136" s="318">
        <f t="shared" si="2543"/>
        <v>5142.9300000000085</v>
      </c>
      <c r="DI136" s="318">
        <f t="shared" si="2543"/>
        <v>5192.8100000000086</v>
      </c>
      <c r="DJ136" s="318">
        <f t="shared" si="2543"/>
        <v>5242.6900000000087</v>
      </c>
      <c r="DK136" s="318">
        <f t="shared" si="2543"/>
        <v>5292.5700000000088</v>
      </c>
      <c r="DL136" s="318">
        <f t="shared" si="2543"/>
        <v>5342.4500000000089</v>
      </c>
      <c r="DM136" s="318">
        <f t="shared" si="2543"/>
        <v>5392.330000000009</v>
      </c>
      <c r="DN136" s="318">
        <f t="shared" si="2543"/>
        <v>5442.2100000000091</v>
      </c>
      <c r="DO136" s="318">
        <f t="shared" si="2543"/>
        <v>5492.0900000000092</v>
      </c>
      <c r="DP136" s="318">
        <f t="shared" si="2543"/>
        <v>5541.9700000000093</v>
      </c>
      <c r="DR136" s="318">
        <f t="shared" si="2312"/>
        <v>5591.8500000000095</v>
      </c>
      <c r="DS136" s="318">
        <f t="shared" ref="DS136:EC136" si="2544">DR136+DS87</f>
        <v>5641.7300000000096</v>
      </c>
      <c r="DT136" s="318">
        <f t="shared" si="2544"/>
        <v>5691.6100000000097</v>
      </c>
      <c r="DU136" s="318">
        <f t="shared" si="2544"/>
        <v>5741.4900000000098</v>
      </c>
      <c r="DV136" s="318">
        <f t="shared" si="2544"/>
        <v>5791.3700000000099</v>
      </c>
      <c r="DW136" s="318">
        <f t="shared" si="2544"/>
        <v>5841.25000000001</v>
      </c>
      <c r="DX136" s="318">
        <f t="shared" si="2544"/>
        <v>5891.1300000000101</v>
      </c>
      <c r="DY136" s="318">
        <f t="shared" si="2544"/>
        <v>5941.0100000000102</v>
      </c>
      <c r="DZ136" s="318">
        <f t="shared" si="2544"/>
        <v>5990.8900000000103</v>
      </c>
      <c r="EA136" s="318">
        <f t="shared" si="2544"/>
        <v>6040.7700000000104</v>
      </c>
      <c r="EB136" s="318">
        <f t="shared" si="2544"/>
        <v>6090.6500000000106</v>
      </c>
      <c r="EC136" s="318">
        <f t="shared" si="2544"/>
        <v>6140.5300000000107</v>
      </c>
    </row>
    <row r="137" spans="1:133" x14ac:dyDescent="0.2">
      <c r="A137" s="126" t="s">
        <v>505</v>
      </c>
      <c r="D137" s="311">
        <v>8.74</v>
      </c>
      <c r="E137" s="318">
        <f t="shared" ref="E137:P137" si="2545">D137+E88</f>
        <v>26.520000000000003</v>
      </c>
      <c r="F137" s="318">
        <f t="shared" si="2545"/>
        <v>44.300000000000004</v>
      </c>
      <c r="G137" s="318">
        <f t="shared" si="2545"/>
        <v>62.080000000000005</v>
      </c>
      <c r="H137" s="318">
        <f t="shared" si="2545"/>
        <v>79.860000000000014</v>
      </c>
      <c r="I137" s="318">
        <f t="shared" si="2545"/>
        <v>97.640000000000015</v>
      </c>
      <c r="J137" s="318">
        <f t="shared" si="2545"/>
        <v>115.42000000000002</v>
      </c>
      <c r="K137" s="318">
        <f t="shared" si="2545"/>
        <v>133.20000000000002</v>
      </c>
      <c r="L137" s="318">
        <f t="shared" si="2545"/>
        <v>150.98000000000002</v>
      </c>
      <c r="M137" s="318">
        <f t="shared" si="2545"/>
        <v>168.76000000000002</v>
      </c>
      <c r="N137" s="318">
        <f t="shared" si="2545"/>
        <v>186.54000000000002</v>
      </c>
      <c r="O137" s="318">
        <f t="shared" si="2545"/>
        <v>204.32000000000002</v>
      </c>
      <c r="P137" s="318">
        <f t="shared" si="2545"/>
        <v>222.10000000000002</v>
      </c>
      <c r="R137" s="318">
        <f t="shared" si="2296"/>
        <v>239.88000000000002</v>
      </c>
      <c r="S137" s="318">
        <f t="shared" ref="S137:AC137" si="2546">R137+S88</f>
        <v>257.66000000000003</v>
      </c>
      <c r="T137" s="318">
        <f t="shared" si="2546"/>
        <v>275.44000000000005</v>
      </c>
      <c r="U137" s="318">
        <f t="shared" si="2546"/>
        <v>293.22000000000003</v>
      </c>
      <c r="V137" s="318">
        <f t="shared" si="2546"/>
        <v>311</v>
      </c>
      <c r="W137" s="318">
        <f t="shared" si="2546"/>
        <v>328.78</v>
      </c>
      <c r="X137" s="318">
        <f t="shared" si="2546"/>
        <v>346.55999999999995</v>
      </c>
      <c r="Y137" s="318">
        <f t="shared" si="2546"/>
        <v>364.33999999999992</v>
      </c>
      <c r="Z137" s="318">
        <f t="shared" si="2546"/>
        <v>382.11999999999989</v>
      </c>
      <c r="AA137" s="318">
        <f t="shared" si="2546"/>
        <v>399.89999999999986</v>
      </c>
      <c r="AB137" s="318">
        <f t="shared" si="2546"/>
        <v>417.67999999999984</v>
      </c>
      <c r="AC137" s="318">
        <f t="shared" si="2546"/>
        <v>435.45999999999981</v>
      </c>
      <c r="AE137" s="318">
        <f t="shared" si="2298"/>
        <v>453.23999999999978</v>
      </c>
      <c r="AF137" s="318">
        <f t="shared" ref="AF137:AP137" si="2547">AE137+AF88</f>
        <v>471.01999999999975</v>
      </c>
      <c r="AG137" s="318">
        <f t="shared" si="2547"/>
        <v>488.79999999999973</v>
      </c>
      <c r="AH137" s="318">
        <f t="shared" si="2547"/>
        <v>506.5799999999997</v>
      </c>
      <c r="AI137" s="318">
        <f t="shared" si="2547"/>
        <v>524.35999999999967</v>
      </c>
      <c r="AJ137" s="318">
        <f t="shared" si="2547"/>
        <v>542.13999999999965</v>
      </c>
      <c r="AK137" s="318">
        <f t="shared" si="2547"/>
        <v>559.91999999999962</v>
      </c>
      <c r="AL137" s="318">
        <f t="shared" si="2547"/>
        <v>577.69999999999959</v>
      </c>
      <c r="AM137" s="318">
        <f t="shared" si="2547"/>
        <v>595.47999999999956</v>
      </c>
      <c r="AN137" s="318">
        <f t="shared" si="2547"/>
        <v>613.25999999999954</v>
      </c>
      <c r="AO137" s="318">
        <f t="shared" si="2547"/>
        <v>631.03999999999951</v>
      </c>
      <c r="AP137" s="318">
        <f t="shared" si="2547"/>
        <v>648.81999999999948</v>
      </c>
      <c r="AR137" s="318">
        <f t="shared" si="2300"/>
        <v>666.59999999999945</v>
      </c>
      <c r="AS137" s="318">
        <f t="shared" ref="AS137:BC137" si="2548">AR137+AS88</f>
        <v>684.37999999999943</v>
      </c>
      <c r="AT137" s="318">
        <f t="shared" si="2548"/>
        <v>702.1599999999994</v>
      </c>
      <c r="AU137" s="318">
        <f t="shared" si="2548"/>
        <v>719.93999999999937</v>
      </c>
      <c r="AV137" s="318">
        <f t="shared" si="2548"/>
        <v>737.71999999999935</v>
      </c>
      <c r="AW137" s="318">
        <f t="shared" si="2548"/>
        <v>755.49999999999932</v>
      </c>
      <c r="AX137" s="318">
        <f t="shared" si="2548"/>
        <v>773.27999999999929</v>
      </c>
      <c r="AY137" s="318">
        <f t="shared" si="2548"/>
        <v>791.05999999999926</v>
      </c>
      <c r="AZ137" s="318">
        <f t="shared" si="2548"/>
        <v>808.83999999999924</v>
      </c>
      <c r="BA137" s="318">
        <f t="shared" si="2548"/>
        <v>826.61999999999921</v>
      </c>
      <c r="BB137" s="318">
        <f t="shared" si="2548"/>
        <v>844.39999999999918</v>
      </c>
      <c r="BC137" s="318">
        <f t="shared" si="2548"/>
        <v>862.17999999999915</v>
      </c>
      <c r="BE137" s="318">
        <f t="shared" si="2302"/>
        <v>879.95999999999913</v>
      </c>
      <c r="BF137" s="318">
        <f t="shared" ref="BF137:BP137" si="2549">BE137+BF88</f>
        <v>897.7399999999991</v>
      </c>
      <c r="BG137" s="318">
        <f t="shared" si="2549"/>
        <v>915.51999999999907</v>
      </c>
      <c r="BH137" s="318">
        <f t="shared" si="2549"/>
        <v>933.29999999999905</v>
      </c>
      <c r="BI137" s="318">
        <f t="shared" si="2549"/>
        <v>951.07999999999902</v>
      </c>
      <c r="BJ137" s="318">
        <f t="shared" si="2549"/>
        <v>968.85999999999899</v>
      </c>
      <c r="BK137" s="318">
        <f t="shared" si="2549"/>
        <v>986.63999999999896</v>
      </c>
      <c r="BL137" s="318">
        <f t="shared" si="2549"/>
        <v>1004.4199999999989</v>
      </c>
      <c r="BM137" s="318">
        <f t="shared" si="2549"/>
        <v>1022.1999999999989</v>
      </c>
      <c r="BN137" s="318">
        <f t="shared" si="2549"/>
        <v>1039.9799999999989</v>
      </c>
      <c r="BO137" s="318">
        <f t="shared" si="2549"/>
        <v>1057.7599999999989</v>
      </c>
      <c r="BP137" s="318">
        <f t="shared" si="2549"/>
        <v>1075.5399999999988</v>
      </c>
      <c r="BR137" s="318">
        <f t="shared" si="2304"/>
        <v>1093.3199999999988</v>
      </c>
      <c r="BS137" s="318">
        <f t="shared" ref="BS137:CC137" si="2550">BR137+BS88</f>
        <v>1111.0999999999988</v>
      </c>
      <c r="BT137" s="318">
        <f t="shared" si="2550"/>
        <v>1128.8799999999987</v>
      </c>
      <c r="BU137" s="318">
        <f t="shared" si="2550"/>
        <v>1146.6599999999987</v>
      </c>
      <c r="BV137" s="318">
        <f t="shared" si="2550"/>
        <v>1164.4399999999987</v>
      </c>
      <c r="BW137" s="318">
        <f t="shared" si="2550"/>
        <v>1182.2199999999987</v>
      </c>
      <c r="BX137" s="318">
        <f t="shared" si="2550"/>
        <v>1199.9999999999986</v>
      </c>
      <c r="BY137" s="318">
        <f t="shared" si="2550"/>
        <v>1217.7799999999986</v>
      </c>
      <c r="BZ137" s="318">
        <f t="shared" si="2550"/>
        <v>1235.5599999999986</v>
      </c>
      <c r="CA137" s="318">
        <f t="shared" si="2550"/>
        <v>1253.3399999999986</v>
      </c>
      <c r="CB137" s="318">
        <f t="shared" si="2550"/>
        <v>1271.1199999999985</v>
      </c>
      <c r="CC137" s="318">
        <f t="shared" si="2550"/>
        <v>1288.8999999999985</v>
      </c>
      <c r="CE137" s="318">
        <f t="shared" si="2306"/>
        <v>1306.6799999999985</v>
      </c>
      <c r="CF137" s="318">
        <f t="shared" ref="CF137:CP137" si="2551">CE137+CF88</f>
        <v>1324.4599999999984</v>
      </c>
      <c r="CG137" s="318">
        <f t="shared" si="2551"/>
        <v>1342.2399999999984</v>
      </c>
      <c r="CH137" s="318">
        <f t="shared" si="2551"/>
        <v>1360.0199999999984</v>
      </c>
      <c r="CI137" s="318">
        <f t="shared" si="2551"/>
        <v>1377.7999999999984</v>
      </c>
      <c r="CJ137" s="318">
        <f t="shared" si="2551"/>
        <v>1395.5799999999983</v>
      </c>
      <c r="CK137" s="318">
        <f t="shared" si="2551"/>
        <v>1413.3599999999983</v>
      </c>
      <c r="CL137" s="318">
        <f t="shared" si="2551"/>
        <v>1431.1399999999983</v>
      </c>
      <c r="CM137" s="318">
        <f t="shared" si="2551"/>
        <v>1448.9199999999983</v>
      </c>
      <c r="CN137" s="318">
        <f t="shared" si="2551"/>
        <v>1466.6999999999982</v>
      </c>
      <c r="CO137" s="318">
        <f t="shared" si="2551"/>
        <v>1484.4799999999982</v>
      </c>
      <c r="CP137" s="318">
        <f t="shared" si="2551"/>
        <v>1502.2599999999982</v>
      </c>
      <c r="CR137" s="318">
        <f t="shared" si="2308"/>
        <v>1520.0399999999981</v>
      </c>
      <c r="CS137" s="318">
        <f t="shared" ref="CS137:DC137" si="2552">CR137+CS88</f>
        <v>1537.8199999999981</v>
      </c>
      <c r="CT137" s="318">
        <f t="shared" si="2552"/>
        <v>1555.5999999999981</v>
      </c>
      <c r="CU137" s="318">
        <f t="shared" si="2552"/>
        <v>1573.3799999999981</v>
      </c>
      <c r="CV137" s="318">
        <f t="shared" si="2552"/>
        <v>1591.159999999998</v>
      </c>
      <c r="CW137" s="318">
        <f t="shared" si="2552"/>
        <v>1608.939999999998</v>
      </c>
      <c r="CX137" s="318">
        <f t="shared" si="2552"/>
        <v>1626.719999999998</v>
      </c>
      <c r="CY137" s="318">
        <f t="shared" si="2552"/>
        <v>1644.499999999998</v>
      </c>
      <c r="CZ137" s="318">
        <f t="shared" si="2552"/>
        <v>1662.2799999999979</v>
      </c>
      <c r="DA137" s="318">
        <f t="shared" si="2552"/>
        <v>1680.0599999999979</v>
      </c>
      <c r="DB137" s="318">
        <f t="shared" si="2552"/>
        <v>1697.8399999999979</v>
      </c>
      <c r="DC137" s="318">
        <f t="shared" si="2552"/>
        <v>1715.6199999999978</v>
      </c>
      <c r="DE137" s="318">
        <f t="shared" si="2310"/>
        <v>1733.3999999999978</v>
      </c>
      <c r="DF137" s="318">
        <f t="shared" ref="DF137:DP137" si="2553">DE137+DF88</f>
        <v>1751.1799999999978</v>
      </c>
      <c r="DG137" s="318">
        <f t="shared" si="2553"/>
        <v>1768.9599999999978</v>
      </c>
      <c r="DH137" s="318">
        <f t="shared" si="2553"/>
        <v>1786.7399999999977</v>
      </c>
      <c r="DI137" s="318">
        <f t="shared" si="2553"/>
        <v>1804.5199999999977</v>
      </c>
      <c r="DJ137" s="318">
        <f t="shared" si="2553"/>
        <v>1822.2999999999977</v>
      </c>
      <c r="DK137" s="318">
        <f t="shared" si="2553"/>
        <v>1840.0799999999977</v>
      </c>
      <c r="DL137" s="318">
        <f t="shared" si="2553"/>
        <v>1857.8599999999976</v>
      </c>
      <c r="DM137" s="318">
        <f t="shared" si="2553"/>
        <v>1875.6399999999976</v>
      </c>
      <c r="DN137" s="318">
        <f t="shared" si="2553"/>
        <v>1893.4199999999976</v>
      </c>
      <c r="DO137" s="318">
        <f t="shared" si="2553"/>
        <v>1911.1999999999975</v>
      </c>
      <c r="DP137" s="318">
        <f t="shared" si="2553"/>
        <v>1928.9799999999975</v>
      </c>
      <c r="DR137" s="318">
        <f t="shared" si="2312"/>
        <v>1946.7599999999975</v>
      </c>
      <c r="DS137" s="318">
        <f t="shared" ref="DS137:EC137" si="2554">DR137+DS88</f>
        <v>1964.5399999999975</v>
      </c>
      <c r="DT137" s="318">
        <f t="shared" si="2554"/>
        <v>1982.3199999999974</v>
      </c>
      <c r="DU137" s="318">
        <f t="shared" si="2554"/>
        <v>2000.0999999999974</v>
      </c>
      <c r="DV137" s="318">
        <f t="shared" si="2554"/>
        <v>2017.8799999999974</v>
      </c>
      <c r="DW137" s="318">
        <f t="shared" si="2554"/>
        <v>2035.6599999999974</v>
      </c>
      <c r="DX137" s="318">
        <f t="shared" si="2554"/>
        <v>2053.4399999999973</v>
      </c>
      <c r="DY137" s="318">
        <f t="shared" si="2554"/>
        <v>2071.2199999999975</v>
      </c>
      <c r="DZ137" s="318">
        <f t="shared" si="2554"/>
        <v>2088.9999999999977</v>
      </c>
      <c r="EA137" s="318">
        <f t="shared" si="2554"/>
        <v>2106.7799999999979</v>
      </c>
      <c r="EB137" s="318">
        <f t="shared" si="2554"/>
        <v>2124.5599999999981</v>
      </c>
      <c r="EC137" s="318">
        <f t="shared" si="2554"/>
        <v>2142.3399999999983</v>
      </c>
    </row>
    <row r="138" spans="1:133" x14ac:dyDescent="0.2">
      <c r="A138" s="126" t="s">
        <v>505</v>
      </c>
      <c r="D138" s="311">
        <v>342.86</v>
      </c>
      <c r="E138" s="318">
        <f t="shared" ref="E138:P138" si="2555">D138+E89</f>
        <v>406.20000000000005</v>
      </c>
      <c r="F138" s="318">
        <f t="shared" si="2555"/>
        <v>469.54000000000008</v>
      </c>
      <c r="G138" s="318">
        <f t="shared" si="2555"/>
        <v>532.88000000000011</v>
      </c>
      <c r="H138" s="318">
        <f t="shared" si="2555"/>
        <v>596.22000000000014</v>
      </c>
      <c r="I138" s="318">
        <f t="shared" si="2555"/>
        <v>659.56000000000017</v>
      </c>
      <c r="J138" s="318">
        <f t="shared" si="2555"/>
        <v>722.9000000000002</v>
      </c>
      <c r="K138" s="318">
        <f t="shared" si="2555"/>
        <v>786.24000000000024</v>
      </c>
      <c r="L138" s="318">
        <f t="shared" si="2555"/>
        <v>849.58000000000027</v>
      </c>
      <c r="M138" s="318">
        <f t="shared" si="2555"/>
        <v>912.9200000000003</v>
      </c>
      <c r="N138" s="318">
        <f t="shared" si="2555"/>
        <v>976.26000000000033</v>
      </c>
      <c r="O138" s="318">
        <f t="shared" si="2555"/>
        <v>1039.6000000000004</v>
      </c>
      <c r="P138" s="318">
        <f t="shared" si="2555"/>
        <v>1102.9400000000003</v>
      </c>
      <c r="R138" s="318">
        <f t="shared" si="2296"/>
        <v>1166.2800000000002</v>
      </c>
      <c r="S138" s="318">
        <f t="shared" ref="S138:AC138" si="2556">R138+S89</f>
        <v>1229.6200000000001</v>
      </c>
      <c r="T138" s="318">
        <f t="shared" si="2556"/>
        <v>1292.96</v>
      </c>
      <c r="U138" s="318">
        <f t="shared" si="2556"/>
        <v>1356.3</v>
      </c>
      <c r="V138" s="318">
        <f t="shared" si="2556"/>
        <v>1419.6399999999999</v>
      </c>
      <c r="W138" s="318">
        <f t="shared" si="2556"/>
        <v>1482.9799999999998</v>
      </c>
      <c r="X138" s="318">
        <f t="shared" si="2556"/>
        <v>1546.3199999999997</v>
      </c>
      <c r="Y138" s="318">
        <f t="shared" si="2556"/>
        <v>1609.6599999999996</v>
      </c>
      <c r="Z138" s="318">
        <f t="shared" si="2556"/>
        <v>1672.9999999999995</v>
      </c>
      <c r="AA138" s="318">
        <f t="shared" si="2556"/>
        <v>1736.3399999999995</v>
      </c>
      <c r="AB138" s="318">
        <f t="shared" si="2556"/>
        <v>1799.6799999999994</v>
      </c>
      <c r="AC138" s="318">
        <f t="shared" si="2556"/>
        <v>1863.0199999999993</v>
      </c>
      <c r="AE138" s="318">
        <f t="shared" si="2298"/>
        <v>1926.3599999999992</v>
      </c>
      <c r="AF138" s="318">
        <f t="shared" ref="AF138:AP138" si="2557">AE138+AF89</f>
        <v>1989.6999999999991</v>
      </c>
      <c r="AG138" s="318">
        <f t="shared" si="2557"/>
        <v>2053.0399999999991</v>
      </c>
      <c r="AH138" s="318">
        <f t="shared" si="2557"/>
        <v>2116.3799999999992</v>
      </c>
      <c r="AI138" s="318">
        <f t="shared" si="2557"/>
        <v>2179.7199999999993</v>
      </c>
      <c r="AJ138" s="318">
        <f t="shared" si="2557"/>
        <v>2243.0599999999995</v>
      </c>
      <c r="AK138" s="318">
        <f t="shared" si="2557"/>
        <v>2306.3999999999996</v>
      </c>
      <c r="AL138" s="318">
        <f t="shared" si="2557"/>
        <v>2369.7399999999998</v>
      </c>
      <c r="AM138" s="318">
        <f t="shared" si="2557"/>
        <v>2433.08</v>
      </c>
      <c r="AN138" s="318">
        <f t="shared" si="2557"/>
        <v>2496.42</v>
      </c>
      <c r="AO138" s="318">
        <f t="shared" si="2557"/>
        <v>2559.7600000000002</v>
      </c>
      <c r="AP138" s="318">
        <f t="shared" si="2557"/>
        <v>2623.1000000000004</v>
      </c>
      <c r="AR138" s="318">
        <f t="shared" si="2300"/>
        <v>2686.4400000000005</v>
      </c>
      <c r="AS138" s="318">
        <f t="shared" ref="AS138:BC138" si="2558">AR138+AS89</f>
        <v>2749.7800000000007</v>
      </c>
      <c r="AT138" s="318">
        <f t="shared" si="2558"/>
        <v>2813.1200000000008</v>
      </c>
      <c r="AU138" s="318">
        <f t="shared" si="2558"/>
        <v>2876.4600000000009</v>
      </c>
      <c r="AV138" s="318">
        <f t="shared" si="2558"/>
        <v>2939.8000000000011</v>
      </c>
      <c r="AW138" s="318">
        <f t="shared" si="2558"/>
        <v>3003.1400000000012</v>
      </c>
      <c r="AX138" s="318">
        <f t="shared" si="2558"/>
        <v>3066.4800000000014</v>
      </c>
      <c r="AY138" s="318">
        <f t="shared" si="2558"/>
        <v>3129.8200000000015</v>
      </c>
      <c r="AZ138" s="318">
        <f t="shared" si="2558"/>
        <v>3193.1600000000017</v>
      </c>
      <c r="BA138" s="318">
        <f t="shared" si="2558"/>
        <v>3256.5000000000018</v>
      </c>
      <c r="BB138" s="318">
        <f t="shared" si="2558"/>
        <v>3319.840000000002</v>
      </c>
      <c r="BC138" s="318">
        <f t="shared" si="2558"/>
        <v>3383.1800000000021</v>
      </c>
      <c r="BE138" s="318">
        <f t="shared" si="2302"/>
        <v>3446.5200000000023</v>
      </c>
      <c r="BF138" s="318">
        <f t="shared" ref="BF138:BP138" si="2559">BE138+BF89</f>
        <v>3509.8600000000024</v>
      </c>
      <c r="BG138" s="318">
        <f t="shared" si="2559"/>
        <v>3573.2000000000025</v>
      </c>
      <c r="BH138" s="318">
        <f t="shared" si="2559"/>
        <v>3636.5400000000027</v>
      </c>
      <c r="BI138" s="318">
        <f t="shared" si="2559"/>
        <v>3699.8800000000028</v>
      </c>
      <c r="BJ138" s="318">
        <f t="shared" si="2559"/>
        <v>3763.220000000003</v>
      </c>
      <c r="BK138" s="318">
        <f t="shared" si="2559"/>
        <v>3826.5600000000031</v>
      </c>
      <c r="BL138" s="318">
        <f t="shared" si="2559"/>
        <v>3889.9000000000033</v>
      </c>
      <c r="BM138" s="318">
        <f t="shared" si="2559"/>
        <v>3953.2400000000034</v>
      </c>
      <c r="BN138" s="318">
        <f t="shared" si="2559"/>
        <v>4016.5800000000036</v>
      </c>
      <c r="BO138" s="318">
        <f t="shared" si="2559"/>
        <v>4079.9200000000037</v>
      </c>
      <c r="BP138" s="318">
        <f t="shared" si="2559"/>
        <v>4143.2600000000039</v>
      </c>
      <c r="BR138" s="318">
        <f t="shared" si="2304"/>
        <v>4206.600000000004</v>
      </c>
      <c r="BS138" s="318">
        <f t="shared" ref="BS138:CC138" si="2560">BR138+BS89</f>
        <v>4269.9400000000041</v>
      </c>
      <c r="BT138" s="318">
        <f t="shared" si="2560"/>
        <v>4333.2800000000043</v>
      </c>
      <c r="BU138" s="318">
        <f t="shared" si="2560"/>
        <v>4396.6200000000044</v>
      </c>
      <c r="BV138" s="318">
        <f t="shared" si="2560"/>
        <v>4459.9600000000046</v>
      </c>
      <c r="BW138" s="318">
        <f t="shared" si="2560"/>
        <v>4523.3000000000047</v>
      </c>
      <c r="BX138" s="318">
        <f t="shared" si="2560"/>
        <v>4586.6400000000049</v>
      </c>
      <c r="BY138" s="318">
        <f t="shared" si="2560"/>
        <v>4649.980000000005</v>
      </c>
      <c r="BZ138" s="318">
        <f t="shared" si="2560"/>
        <v>4713.3200000000052</v>
      </c>
      <c r="CA138" s="318">
        <f t="shared" si="2560"/>
        <v>4776.6600000000053</v>
      </c>
      <c r="CB138" s="318">
        <f t="shared" si="2560"/>
        <v>4840.0000000000055</v>
      </c>
      <c r="CC138" s="318">
        <f t="shared" si="2560"/>
        <v>4903.3400000000056</v>
      </c>
      <c r="CE138" s="318">
        <f t="shared" si="2306"/>
        <v>4966.6800000000057</v>
      </c>
      <c r="CF138" s="318">
        <f t="shared" ref="CF138:CP138" si="2561">CE138+CF89</f>
        <v>5030.0200000000059</v>
      </c>
      <c r="CG138" s="318">
        <f t="shared" si="2561"/>
        <v>5093.360000000006</v>
      </c>
      <c r="CH138" s="318">
        <f t="shared" si="2561"/>
        <v>5156.7000000000062</v>
      </c>
      <c r="CI138" s="318">
        <f t="shared" si="2561"/>
        <v>5220.0400000000063</v>
      </c>
      <c r="CJ138" s="318">
        <f t="shared" si="2561"/>
        <v>5283.3800000000065</v>
      </c>
      <c r="CK138" s="318">
        <f t="shared" si="2561"/>
        <v>5346.7200000000066</v>
      </c>
      <c r="CL138" s="318">
        <f t="shared" si="2561"/>
        <v>5410.0600000000068</v>
      </c>
      <c r="CM138" s="318">
        <f t="shared" si="2561"/>
        <v>5473.4000000000069</v>
      </c>
      <c r="CN138" s="318">
        <f t="shared" si="2561"/>
        <v>5536.7400000000071</v>
      </c>
      <c r="CO138" s="318">
        <f t="shared" si="2561"/>
        <v>5600.0800000000072</v>
      </c>
      <c r="CP138" s="318">
        <f t="shared" si="2561"/>
        <v>5663.4200000000073</v>
      </c>
      <c r="CR138" s="318">
        <f t="shared" si="2308"/>
        <v>5726.7600000000075</v>
      </c>
      <c r="CS138" s="318">
        <f t="shared" ref="CS138:DC138" si="2562">CR138+CS89</f>
        <v>5790.1000000000076</v>
      </c>
      <c r="CT138" s="318">
        <f t="shared" si="2562"/>
        <v>5853.4400000000078</v>
      </c>
      <c r="CU138" s="318">
        <f t="shared" si="2562"/>
        <v>5916.7800000000079</v>
      </c>
      <c r="CV138" s="318">
        <f t="shared" si="2562"/>
        <v>5980.1200000000081</v>
      </c>
      <c r="CW138" s="318">
        <f t="shared" si="2562"/>
        <v>6043.4600000000082</v>
      </c>
      <c r="CX138" s="318">
        <f t="shared" si="2562"/>
        <v>6106.8000000000084</v>
      </c>
      <c r="CY138" s="318">
        <f t="shared" si="2562"/>
        <v>6170.1400000000085</v>
      </c>
      <c r="CZ138" s="318">
        <f t="shared" si="2562"/>
        <v>6233.4800000000087</v>
      </c>
      <c r="DA138" s="318">
        <f t="shared" si="2562"/>
        <v>6296.8200000000088</v>
      </c>
      <c r="DB138" s="318">
        <f t="shared" si="2562"/>
        <v>6360.1600000000089</v>
      </c>
      <c r="DC138" s="318">
        <f t="shared" si="2562"/>
        <v>6423.5000000000091</v>
      </c>
      <c r="DE138" s="318">
        <f t="shared" si="2310"/>
        <v>6486.8400000000092</v>
      </c>
      <c r="DF138" s="318">
        <f t="shared" ref="DF138:DP138" si="2563">DE138+DF89</f>
        <v>6550.1800000000094</v>
      </c>
      <c r="DG138" s="318">
        <f t="shared" si="2563"/>
        <v>6613.5200000000095</v>
      </c>
      <c r="DH138" s="318">
        <f t="shared" si="2563"/>
        <v>6676.8600000000097</v>
      </c>
      <c r="DI138" s="318">
        <f t="shared" si="2563"/>
        <v>6740.2000000000098</v>
      </c>
      <c r="DJ138" s="318">
        <f t="shared" si="2563"/>
        <v>6803.54000000001</v>
      </c>
      <c r="DK138" s="318">
        <f t="shared" si="2563"/>
        <v>6866.8800000000101</v>
      </c>
      <c r="DL138" s="318">
        <f t="shared" si="2563"/>
        <v>6930.2200000000103</v>
      </c>
      <c r="DM138" s="318">
        <f t="shared" si="2563"/>
        <v>6993.5600000000104</v>
      </c>
      <c r="DN138" s="318">
        <f t="shared" si="2563"/>
        <v>7056.9000000000106</v>
      </c>
      <c r="DO138" s="318">
        <f t="shared" si="2563"/>
        <v>7120.2400000000107</v>
      </c>
      <c r="DP138" s="318">
        <f t="shared" si="2563"/>
        <v>7183.5800000000108</v>
      </c>
      <c r="DR138" s="318">
        <f t="shared" si="2312"/>
        <v>7246.920000000011</v>
      </c>
      <c r="DS138" s="318">
        <f t="shared" ref="DS138:EC138" si="2564">DR138+DS89</f>
        <v>7310.2600000000111</v>
      </c>
      <c r="DT138" s="318">
        <f t="shared" si="2564"/>
        <v>7373.6000000000113</v>
      </c>
      <c r="DU138" s="318">
        <f t="shared" si="2564"/>
        <v>7436.9400000000114</v>
      </c>
      <c r="DV138" s="318">
        <f t="shared" si="2564"/>
        <v>7500.2800000000116</v>
      </c>
      <c r="DW138" s="318">
        <f t="shared" si="2564"/>
        <v>7563.6200000000117</v>
      </c>
      <c r="DX138" s="318">
        <f t="shared" si="2564"/>
        <v>7626.9600000000119</v>
      </c>
      <c r="DY138" s="318">
        <f t="shared" si="2564"/>
        <v>7690.300000000012</v>
      </c>
      <c r="DZ138" s="318">
        <f t="shared" si="2564"/>
        <v>7753.6400000000122</v>
      </c>
      <c r="EA138" s="318">
        <f t="shared" si="2564"/>
        <v>7816.9800000000123</v>
      </c>
      <c r="EB138" s="318">
        <f t="shared" si="2564"/>
        <v>7880.3200000000124</v>
      </c>
      <c r="EC138" s="318">
        <f t="shared" si="2564"/>
        <v>7943.6600000000126</v>
      </c>
    </row>
    <row r="139" spans="1:133" x14ac:dyDescent="0.2">
      <c r="A139" s="126" t="s">
        <v>505</v>
      </c>
      <c r="D139" s="311">
        <v>4917.0700000000006</v>
      </c>
      <c r="E139" s="318">
        <f t="shared" ref="E139:P139" si="2565">D139+E90</f>
        <v>6082.6600000000008</v>
      </c>
      <c r="F139" s="318">
        <f t="shared" si="2565"/>
        <v>7248.2500000000009</v>
      </c>
      <c r="G139" s="318">
        <f t="shared" si="2565"/>
        <v>8413.84</v>
      </c>
      <c r="H139" s="318">
        <f t="shared" si="2565"/>
        <v>9579.43</v>
      </c>
      <c r="I139" s="318">
        <f t="shared" si="2565"/>
        <v>10745.02</v>
      </c>
      <c r="J139" s="318">
        <f t="shared" si="2565"/>
        <v>11910.61</v>
      </c>
      <c r="K139" s="318">
        <f t="shared" si="2565"/>
        <v>13076.2</v>
      </c>
      <c r="L139" s="318">
        <f t="shared" si="2565"/>
        <v>14241.79</v>
      </c>
      <c r="M139" s="318">
        <f t="shared" si="2565"/>
        <v>15407.380000000001</v>
      </c>
      <c r="N139" s="318">
        <f t="shared" si="2565"/>
        <v>16572.97</v>
      </c>
      <c r="O139" s="318">
        <f t="shared" si="2565"/>
        <v>17738.560000000001</v>
      </c>
      <c r="P139" s="318">
        <f t="shared" si="2565"/>
        <v>18904.150000000001</v>
      </c>
      <c r="R139" s="318">
        <f t="shared" si="2296"/>
        <v>20069.740000000002</v>
      </c>
      <c r="S139" s="318">
        <f t="shared" ref="S139:AC139" si="2566">R139+S90</f>
        <v>21235.33</v>
      </c>
      <c r="T139" s="318">
        <f t="shared" si="2566"/>
        <v>22400.920000000002</v>
      </c>
      <c r="U139" s="318">
        <f t="shared" si="2566"/>
        <v>23566.510000000002</v>
      </c>
      <c r="V139" s="318">
        <f t="shared" si="2566"/>
        <v>24732.100000000002</v>
      </c>
      <c r="W139" s="318">
        <f t="shared" si="2566"/>
        <v>25897.690000000002</v>
      </c>
      <c r="X139" s="318">
        <f t="shared" si="2566"/>
        <v>27063.280000000002</v>
      </c>
      <c r="Y139" s="318">
        <f t="shared" si="2566"/>
        <v>28228.870000000003</v>
      </c>
      <c r="Z139" s="318">
        <f t="shared" si="2566"/>
        <v>29394.460000000003</v>
      </c>
      <c r="AA139" s="318">
        <f t="shared" si="2566"/>
        <v>30560.050000000003</v>
      </c>
      <c r="AB139" s="318">
        <f t="shared" si="2566"/>
        <v>31725.640000000003</v>
      </c>
      <c r="AC139" s="318">
        <f t="shared" si="2566"/>
        <v>32891.230000000003</v>
      </c>
      <c r="AE139" s="318">
        <f t="shared" si="2298"/>
        <v>34056.82</v>
      </c>
      <c r="AF139" s="318">
        <f t="shared" ref="AF139:AP139" si="2567">AE139+AF90</f>
        <v>35222.409999999996</v>
      </c>
      <c r="AG139" s="318">
        <f t="shared" si="2567"/>
        <v>36387.999999999993</v>
      </c>
      <c r="AH139" s="318">
        <f t="shared" si="2567"/>
        <v>37553.589999999989</v>
      </c>
      <c r="AI139" s="318">
        <f t="shared" si="2567"/>
        <v>38719.179999999986</v>
      </c>
      <c r="AJ139" s="318">
        <f t="shared" si="2567"/>
        <v>39884.769999999982</v>
      </c>
      <c r="AK139" s="318">
        <f t="shared" si="2567"/>
        <v>41050.359999999979</v>
      </c>
      <c r="AL139" s="318">
        <f t="shared" si="2567"/>
        <v>42215.949999999975</v>
      </c>
      <c r="AM139" s="318">
        <f t="shared" si="2567"/>
        <v>43381.539999999972</v>
      </c>
      <c r="AN139" s="318">
        <f t="shared" si="2567"/>
        <v>44547.129999999968</v>
      </c>
      <c r="AO139" s="318">
        <f t="shared" si="2567"/>
        <v>45712.719999999965</v>
      </c>
      <c r="AP139" s="318">
        <f t="shared" si="2567"/>
        <v>46878.309999999961</v>
      </c>
      <c r="AR139" s="318">
        <f t="shared" si="2300"/>
        <v>48043.899999999958</v>
      </c>
      <c r="AS139" s="318">
        <f t="shared" ref="AS139:BC139" si="2568">AR139+AS90</f>
        <v>49209.489999999954</v>
      </c>
      <c r="AT139" s="318">
        <f t="shared" si="2568"/>
        <v>50375.079999999951</v>
      </c>
      <c r="AU139" s="318">
        <f t="shared" si="2568"/>
        <v>51540.669999999947</v>
      </c>
      <c r="AV139" s="318">
        <f t="shared" si="2568"/>
        <v>52706.259999999944</v>
      </c>
      <c r="AW139" s="318">
        <f t="shared" si="2568"/>
        <v>53871.84999999994</v>
      </c>
      <c r="AX139" s="318">
        <f t="shared" si="2568"/>
        <v>55037.439999999937</v>
      </c>
      <c r="AY139" s="318">
        <f t="shared" si="2568"/>
        <v>56203.029999999933</v>
      </c>
      <c r="AZ139" s="318">
        <f t="shared" si="2568"/>
        <v>57368.61999999993</v>
      </c>
      <c r="BA139" s="318">
        <f t="shared" si="2568"/>
        <v>58534.209999999926</v>
      </c>
      <c r="BB139" s="318">
        <f t="shared" si="2568"/>
        <v>59699.799999999923</v>
      </c>
      <c r="BC139" s="318">
        <f t="shared" si="2568"/>
        <v>60865.389999999919</v>
      </c>
      <c r="BE139" s="318">
        <f t="shared" si="2302"/>
        <v>62030.979999999916</v>
      </c>
      <c r="BF139" s="318">
        <f t="shared" ref="BF139:BP139" si="2569">BE139+BF90</f>
        <v>63196.569999999912</v>
      </c>
      <c r="BG139" s="318">
        <f t="shared" si="2569"/>
        <v>64362.159999999909</v>
      </c>
      <c r="BH139" s="318">
        <f t="shared" si="2569"/>
        <v>65527.749999999905</v>
      </c>
      <c r="BI139" s="318">
        <f t="shared" si="2569"/>
        <v>66693.339999999909</v>
      </c>
      <c r="BJ139" s="318">
        <f t="shared" si="2569"/>
        <v>67858.929999999906</v>
      </c>
      <c r="BK139" s="318">
        <f t="shared" si="2569"/>
        <v>69024.519999999902</v>
      </c>
      <c r="BL139" s="318">
        <f t="shared" si="2569"/>
        <v>70190.109999999899</v>
      </c>
      <c r="BM139" s="318">
        <f t="shared" si="2569"/>
        <v>71355.699999999895</v>
      </c>
      <c r="BN139" s="318">
        <f t="shared" si="2569"/>
        <v>72521.289999999892</v>
      </c>
      <c r="BO139" s="318">
        <f t="shared" si="2569"/>
        <v>73686.879999999888</v>
      </c>
      <c r="BP139" s="318">
        <f t="shared" si="2569"/>
        <v>74852.469999999885</v>
      </c>
      <c r="BR139" s="318">
        <f t="shared" si="2304"/>
        <v>76018.059999999881</v>
      </c>
      <c r="BS139" s="318">
        <f t="shared" ref="BS139:CC139" si="2570">BR139+BS90</f>
        <v>77183.649999999878</v>
      </c>
      <c r="BT139" s="318">
        <f t="shared" si="2570"/>
        <v>78349.239999999874</v>
      </c>
      <c r="BU139" s="318">
        <f t="shared" si="2570"/>
        <v>79514.829999999871</v>
      </c>
      <c r="BV139" s="318">
        <f t="shared" si="2570"/>
        <v>80680.419999999867</v>
      </c>
      <c r="BW139" s="318">
        <f t="shared" si="2570"/>
        <v>81846.009999999864</v>
      </c>
      <c r="BX139" s="318">
        <f t="shared" si="2570"/>
        <v>83011.59999999986</v>
      </c>
      <c r="BY139" s="318">
        <f t="shared" si="2570"/>
        <v>84177.189999999857</v>
      </c>
      <c r="BZ139" s="318">
        <f t="shared" si="2570"/>
        <v>85342.779999999853</v>
      </c>
      <c r="CA139" s="318">
        <f t="shared" si="2570"/>
        <v>86508.36999999985</v>
      </c>
      <c r="CB139" s="318">
        <f t="shared" si="2570"/>
        <v>87673.959999999846</v>
      </c>
      <c r="CC139" s="318">
        <f t="shared" si="2570"/>
        <v>88839.549999999843</v>
      </c>
      <c r="CE139" s="318">
        <f t="shared" si="2306"/>
        <v>90005.139999999839</v>
      </c>
      <c r="CF139" s="318">
        <f t="shared" ref="CF139:CP139" si="2571">CE139+CF90</f>
        <v>91170.729999999836</v>
      </c>
      <c r="CG139" s="318">
        <f t="shared" si="2571"/>
        <v>92336.319999999832</v>
      </c>
      <c r="CH139" s="318">
        <f t="shared" si="2571"/>
        <v>93501.909999999829</v>
      </c>
      <c r="CI139" s="318">
        <f t="shared" si="2571"/>
        <v>94667.499999999825</v>
      </c>
      <c r="CJ139" s="318">
        <f t="shared" si="2571"/>
        <v>95833.089999999822</v>
      </c>
      <c r="CK139" s="318">
        <f t="shared" si="2571"/>
        <v>96998.679999999818</v>
      </c>
      <c r="CL139" s="318">
        <f t="shared" si="2571"/>
        <v>98164.269999999815</v>
      </c>
      <c r="CM139" s="318">
        <f t="shared" si="2571"/>
        <v>99329.859999999811</v>
      </c>
      <c r="CN139" s="318">
        <f t="shared" si="2571"/>
        <v>100495.44999999981</v>
      </c>
      <c r="CO139" s="318">
        <f t="shared" si="2571"/>
        <v>101661.0399999998</v>
      </c>
      <c r="CP139" s="318">
        <f t="shared" si="2571"/>
        <v>102826.6299999998</v>
      </c>
      <c r="CR139" s="318">
        <f t="shared" si="2308"/>
        <v>103992.2199999998</v>
      </c>
      <c r="CS139" s="318">
        <f t="shared" ref="CS139:DC139" si="2572">CR139+CS90</f>
        <v>105157.80999999979</v>
      </c>
      <c r="CT139" s="318">
        <f t="shared" si="2572"/>
        <v>106323.39999999979</v>
      </c>
      <c r="CU139" s="318">
        <f t="shared" si="2572"/>
        <v>107488.98999999979</v>
      </c>
      <c r="CV139" s="318">
        <f t="shared" si="2572"/>
        <v>108654.57999999978</v>
      </c>
      <c r="CW139" s="318">
        <f t="shared" si="2572"/>
        <v>109820.16999999978</v>
      </c>
      <c r="CX139" s="318">
        <f t="shared" si="2572"/>
        <v>110985.75999999978</v>
      </c>
      <c r="CY139" s="318">
        <f t="shared" si="2572"/>
        <v>112151.34999999977</v>
      </c>
      <c r="CZ139" s="318">
        <f t="shared" si="2572"/>
        <v>113316.93999999977</v>
      </c>
      <c r="DA139" s="318">
        <f t="shared" si="2572"/>
        <v>114482.52999999977</v>
      </c>
      <c r="DB139" s="318">
        <f t="shared" si="2572"/>
        <v>115648.11999999976</v>
      </c>
      <c r="DC139" s="318">
        <f t="shared" si="2572"/>
        <v>116813.70999999976</v>
      </c>
      <c r="DE139" s="318">
        <f t="shared" si="2310"/>
        <v>117979.29999999976</v>
      </c>
      <c r="DF139" s="318">
        <f t="shared" ref="DF139:DP139" si="2573">DE139+DF90</f>
        <v>119144.88999999975</v>
      </c>
      <c r="DG139" s="318">
        <f t="shared" si="2573"/>
        <v>120310.47999999975</v>
      </c>
      <c r="DH139" s="318">
        <f t="shared" si="2573"/>
        <v>121476.06999999975</v>
      </c>
      <c r="DI139" s="318">
        <f t="shared" si="2573"/>
        <v>122641.65999999974</v>
      </c>
      <c r="DJ139" s="318">
        <f t="shared" si="2573"/>
        <v>123807.24999999974</v>
      </c>
      <c r="DK139" s="318">
        <f t="shared" si="2573"/>
        <v>124972.83999999973</v>
      </c>
      <c r="DL139" s="318">
        <f t="shared" si="2573"/>
        <v>126138.42999999973</v>
      </c>
      <c r="DM139" s="318">
        <f t="shared" si="2573"/>
        <v>127304.01999999973</v>
      </c>
      <c r="DN139" s="318">
        <f t="shared" si="2573"/>
        <v>128469.60999999972</v>
      </c>
      <c r="DO139" s="318">
        <f t="shared" si="2573"/>
        <v>129635.19999999972</v>
      </c>
      <c r="DP139" s="318">
        <f t="shared" si="2573"/>
        <v>130800.78999999972</v>
      </c>
      <c r="DR139" s="318">
        <f t="shared" si="2312"/>
        <v>131966.37999999971</v>
      </c>
      <c r="DS139" s="318">
        <f t="shared" ref="DS139:EC139" si="2574">DR139+DS90</f>
        <v>133131.96999999971</v>
      </c>
      <c r="DT139" s="318">
        <f t="shared" si="2574"/>
        <v>134297.55999999971</v>
      </c>
      <c r="DU139" s="318">
        <f t="shared" si="2574"/>
        <v>135463.1499999997</v>
      </c>
      <c r="DV139" s="318">
        <f t="shared" si="2574"/>
        <v>136628.7399999997</v>
      </c>
      <c r="DW139" s="318">
        <f t="shared" si="2574"/>
        <v>137794.3299999997</v>
      </c>
      <c r="DX139" s="318">
        <f t="shared" si="2574"/>
        <v>138959.91999999969</v>
      </c>
      <c r="DY139" s="318">
        <f t="shared" si="2574"/>
        <v>140125.50999999969</v>
      </c>
      <c r="DZ139" s="318">
        <f t="shared" si="2574"/>
        <v>141291.09999999969</v>
      </c>
      <c r="EA139" s="318">
        <f t="shared" si="2574"/>
        <v>142456.68999999968</v>
      </c>
      <c r="EB139" s="318">
        <f t="shared" si="2574"/>
        <v>143622.27999999968</v>
      </c>
      <c r="EC139" s="318">
        <f t="shared" si="2574"/>
        <v>144787.86999999968</v>
      </c>
    </row>
    <row r="140" spans="1:133" x14ac:dyDescent="0.2">
      <c r="A140" s="126" t="s">
        <v>505</v>
      </c>
      <c r="D140" s="311">
        <v>147.54000000000002</v>
      </c>
      <c r="E140" s="318">
        <f t="shared" ref="E140" si="2575">D140+E91</f>
        <v>174.35000000000002</v>
      </c>
      <c r="F140" s="318">
        <f t="shared" ref="F140" si="2576">E140+F91</f>
        <v>201.16000000000003</v>
      </c>
      <c r="G140" s="318">
        <f t="shared" ref="G140" si="2577">F140+G91</f>
        <v>227.97000000000003</v>
      </c>
      <c r="H140" s="318">
        <f t="shared" ref="H140" si="2578">G140+H91</f>
        <v>254.78000000000003</v>
      </c>
      <c r="I140" s="318">
        <f t="shared" ref="I140" si="2579">H140+I91</f>
        <v>281.59000000000003</v>
      </c>
      <c r="J140" s="318">
        <f t="shared" ref="J140" si="2580">I140+J91</f>
        <v>308.40000000000003</v>
      </c>
      <c r="K140" s="318">
        <f t="shared" ref="K140" si="2581">J140+K91</f>
        <v>335.21000000000004</v>
      </c>
      <c r="L140" s="318">
        <f t="shared" ref="L140" si="2582">K140+L91</f>
        <v>362.02000000000004</v>
      </c>
      <c r="M140" s="318">
        <f t="shared" ref="M140" si="2583">L140+M91</f>
        <v>388.83000000000004</v>
      </c>
      <c r="N140" s="318">
        <f t="shared" ref="N140" si="2584">M140+N91</f>
        <v>415.64000000000004</v>
      </c>
      <c r="O140" s="318">
        <f t="shared" ref="O140" si="2585">N140+O91</f>
        <v>442.45000000000005</v>
      </c>
      <c r="P140" s="318">
        <f t="shared" ref="P140" si="2586">O140+P91</f>
        <v>469.26000000000005</v>
      </c>
      <c r="R140" s="318">
        <f t="shared" si="2296"/>
        <v>496.07000000000005</v>
      </c>
      <c r="S140" s="318">
        <f t="shared" ref="S140" si="2587">R140+S91</f>
        <v>522.88</v>
      </c>
      <c r="T140" s="318">
        <f t="shared" ref="T140" si="2588">S140+T91</f>
        <v>549.68999999999994</v>
      </c>
      <c r="U140" s="318">
        <f t="shared" ref="U140" si="2589">T140+U91</f>
        <v>576.49999999999989</v>
      </c>
      <c r="V140" s="318">
        <f t="shared" ref="V140" si="2590">U140+V91</f>
        <v>603.30999999999983</v>
      </c>
      <c r="W140" s="318">
        <f t="shared" ref="W140" si="2591">V140+W91</f>
        <v>630.11999999999978</v>
      </c>
      <c r="X140" s="318">
        <f t="shared" ref="X140" si="2592">W140+X91</f>
        <v>656.92999999999972</v>
      </c>
      <c r="Y140" s="318">
        <f t="shared" ref="Y140" si="2593">X140+Y91</f>
        <v>683.73999999999967</v>
      </c>
      <c r="Z140" s="318">
        <f t="shared" ref="Z140" si="2594">Y140+Z91</f>
        <v>710.54999999999961</v>
      </c>
      <c r="AA140" s="318">
        <f t="shared" ref="AA140" si="2595">Z140+AA91</f>
        <v>737.35999999999956</v>
      </c>
      <c r="AB140" s="318">
        <f t="shared" ref="AB140" si="2596">AA140+AB91</f>
        <v>764.1699999999995</v>
      </c>
      <c r="AC140" s="318">
        <f t="shared" ref="AC140" si="2597">AB140+AC91</f>
        <v>790.97999999999945</v>
      </c>
      <c r="AE140" s="318">
        <f t="shared" si="2298"/>
        <v>817.7899999999994</v>
      </c>
      <c r="AF140" s="318">
        <f t="shared" ref="AF140" si="2598">AE140+AF91</f>
        <v>844.59999999999934</v>
      </c>
      <c r="AG140" s="318">
        <f t="shared" ref="AG140" si="2599">AF140+AG91</f>
        <v>871.40999999999929</v>
      </c>
      <c r="AH140" s="318">
        <f t="shared" ref="AH140" si="2600">AG140+AH91</f>
        <v>898.21999999999923</v>
      </c>
      <c r="AI140" s="318">
        <f t="shared" ref="AI140" si="2601">AH140+AI91</f>
        <v>925.02999999999918</v>
      </c>
      <c r="AJ140" s="318">
        <f t="shared" ref="AJ140" si="2602">AI140+AJ91</f>
        <v>951.83999999999912</v>
      </c>
      <c r="AK140" s="318">
        <f t="shared" ref="AK140" si="2603">AJ140+AK91</f>
        <v>978.64999999999907</v>
      </c>
      <c r="AL140" s="318">
        <f t="shared" ref="AL140" si="2604">AK140+AL91</f>
        <v>1005.459999999999</v>
      </c>
      <c r="AM140" s="318">
        <f t="shared" ref="AM140" si="2605">AL140+AM91</f>
        <v>1032.2699999999991</v>
      </c>
      <c r="AN140" s="318">
        <f t="shared" ref="AN140" si="2606">AM140+AN91</f>
        <v>1059.079999999999</v>
      </c>
      <c r="AO140" s="318">
        <f t="shared" ref="AO140" si="2607">AN140+AO91</f>
        <v>1085.889999999999</v>
      </c>
      <c r="AP140" s="318">
        <f t="shared" ref="AP140" si="2608">AO140+AP91</f>
        <v>1112.6999999999989</v>
      </c>
      <c r="AR140" s="318">
        <f t="shared" si="2300"/>
        <v>1139.5099999999989</v>
      </c>
      <c r="AS140" s="318">
        <f t="shared" ref="AS140" si="2609">AR140+AS91</f>
        <v>1166.3199999999988</v>
      </c>
      <c r="AT140" s="318">
        <f t="shared" ref="AT140" si="2610">AS140+AT91</f>
        <v>1193.1299999999987</v>
      </c>
      <c r="AU140" s="318">
        <f t="shared" ref="AU140" si="2611">AT140+AU91</f>
        <v>1219.9399999999987</v>
      </c>
      <c r="AV140" s="318">
        <f t="shared" ref="AV140" si="2612">AU140+AV91</f>
        <v>1246.7499999999986</v>
      </c>
      <c r="AW140" s="318">
        <f t="shared" ref="AW140" si="2613">AV140+AW91</f>
        <v>1273.5599999999986</v>
      </c>
      <c r="AX140" s="318">
        <f t="shared" ref="AX140" si="2614">AW140+AX91</f>
        <v>1300.3699999999985</v>
      </c>
      <c r="AY140" s="318">
        <f t="shared" ref="AY140" si="2615">AX140+AY91</f>
        <v>1327.1799999999985</v>
      </c>
      <c r="AZ140" s="318">
        <f t="shared" ref="AZ140" si="2616">AY140+AZ91</f>
        <v>1353.9899999999984</v>
      </c>
      <c r="BA140" s="318">
        <f t="shared" ref="BA140" si="2617">AZ140+BA91</f>
        <v>1380.7999999999984</v>
      </c>
      <c r="BB140" s="318">
        <f t="shared" ref="BB140" si="2618">BA140+BB91</f>
        <v>1407.6099999999983</v>
      </c>
      <c r="BC140" s="318">
        <f t="shared" ref="BC140" si="2619">BB140+BC91</f>
        <v>1434.4199999999983</v>
      </c>
      <c r="BE140" s="318">
        <f t="shared" si="2302"/>
        <v>1461.2299999999982</v>
      </c>
      <c r="BF140" s="318">
        <f t="shared" ref="BF140" si="2620">BE140+BF91</f>
        <v>1488.0399999999981</v>
      </c>
      <c r="BG140" s="318">
        <f t="shared" ref="BG140" si="2621">BF140+BG91</f>
        <v>1514.8499999999981</v>
      </c>
      <c r="BH140" s="318">
        <f t="shared" ref="BH140" si="2622">BG140+BH91</f>
        <v>1541.659999999998</v>
      </c>
      <c r="BI140" s="318">
        <f t="shared" ref="BI140" si="2623">BH140+BI91</f>
        <v>1568.469999999998</v>
      </c>
      <c r="BJ140" s="318">
        <f t="shared" ref="BJ140" si="2624">BI140+BJ91</f>
        <v>1595.2799999999979</v>
      </c>
      <c r="BK140" s="318">
        <f t="shared" ref="BK140" si="2625">BJ140+BK91</f>
        <v>1622.0899999999979</v>
      </c>
      <c r="BL140" s="318">
        <f t="shared" ref="BL140" si="2626">BK140+BL91</f>
        <v>1648.8999999999978</v>
      </c>
      <c r="BM140" s="318">
        <f t="shared" ref="BM140" si="2627">BL140+BM91</f>
        <v>1675.7099999999978</v>
      </c>
      <c r="BN140" s="318">
        <f t="shared" ref="BN140" si="2628">BM140+BN91</f>
        <v>1702.5199999999977</v>
      </c>
      <c r="BO140" s="318">
        <f t="shared" ref="BO140" si="2629">BN140+BO91</f>
        <v>1729.3299999999977</v>
      </c>
      <c r="BP140" s="318">
        <f t="shared" ref="BP140" si="2630">BO140+BP91</f>
        <v>1756.1399999999976</v>
      </c>
      <c r="BR140" s="318">
        <f t="shared" si="2304"/>
        <v>1782.9499999999975</v>
      </c>
      <c r="BS140" s="318">
        <f t="shared" ref="BS140" si="2631">BR140+BS91</f>
        <v>1809.7599999999975</v>
      </c>
      <c r="BT140" s="318">
        <f t="shared" ref="BT140" si="2632">BS140+BT91</f>
        <v>1836.5699999999974</v>
      </c>
      <c r="BU140" s="318">
        <f t="shared" ref="BU140" si="2633">BT140+BU91</f>
        <v>1863.3799999999974</v>
      </c>
      <c r="BV140" s="318">
        <f t="shared" ref="BV140" si="2634">BU140+BV91</f>
        <v>1890.1899999999973</v>
      </c>
      <c r="BW140" s="318">
        <f t="shared" ref="BW140" si="2635">BV140+BW91</f>
        <v>1916.9999999999973</v>
      </c>
      <c r="BX140" s="318">
        <f t="shared" ref="BX140" si="2636">BW140+BX91</f>
        <v>1943.8099999999972</v>
      </c>
      <c r="BY140" s="318">
        <f t="shared" ref="BY140" si="2637">BX140+BY91</f>
        <v>1970.6199999999972</v>
      </c>
      <c r="BZ140" s="318">
        <f t="shared" ref="BZ140" si="2638">BY140+BZ91</f>
        <v>1997.4299999999971</v>
      </c>
      <c r="CA140" s="318">
        <f t="shared" ref="CA140" si="2639">BZ140+CA91</f>
        <v>2024.2399999999971</v>
      </c>
      <c r="CB140" s="318">
        <f t="shared" ref="CB140" si="2640">CA140+CB91</f>
        <v>2051.049999999997</v>
      </c>
      <c r="CC140" s="318">
        <f t="shared" ref="CC140" si="2641">CB140+CC91</f>
        <v>2077.8599999999969</v>
      </c>
      <c r="CE140" s="318">
        <f t="shared" si="2306"/>
        <v>2104.6699999999969</v>
      </c>
      <c r="CF140" s="318">
        <f t="shared" ref="CF140" si="2642">CE140+CF91</f>
        <v>2131.4799999999968</v>
      </c>
      <c r="CG140" s="318">
        <f t="shared" ref="CG140" si="2643">CF140+CG91</f>
        <v>2158.2899999999968</v>
      </c>
      <c r="CH140" s="318">
        <f t="shared" ref="CH140" si="2644">CG140+CH91</f>
        <v>2185.0999999999967</v>
      </c>
      <c r="CI140" s="318">
        <f t="shared" ref="CI140" si="2645">CH140+CI91</f>
        <v>2211.9099999999967</v>
      </c>
      <c r="CJ140" s="318">
        <f t="shared" ref="CJ140" si="2646">CI140+CJ91</f>
        <v>2238.7199999999966</v>
      </c>
      <c r="CK140" s="318">
        <f t="shared" ref="CK140" si="2647">CJ140+CK91</f>
        <v>2265.5299999999966</v>
      </c>
      <c r="CL140" s="318">
        <f t="shared" ref="CL140" si="2648">CK140+CL91</f>
        <v>2292.3399999999965</v>
      </c>
      <c r="CM140" s="318">
        <f t="shared" ref="CM140" si="2649">CL140+CM91</f>
        <v>2319.1499999999965</v>
      </c>
      <c r="CN140" s="318">
        <f t="shared" ref="CN140" si="2650">CM140+CN91</f>
        <v>2345.9599999999964</v>
      </c>
      <c r="CO140" s="318">
        <f t="shared" ref="CO140" si="2651">CN140+CO91</f>
        <v>2372.7699999999963</v>
      </c>
      <c r="CP140" s="318">
        <f t="shared" ref="CP140" si="2652">CO140+CP91</f>
        <v>2399.5799999999963</v>
      </c>
      <c r="CR140" s="318">
        <f t="shared" si="2308"/>
        <v>2426.3899999999962</v>
      </c>
      <c r="CS140" s="318">
        <f t="shared" ref="CS140" si="2653">CR140+CS91</f>
        <v>2453.1999999999962</v>
      </c>
      <c r="CT140" s="318">
        <f t="shared" ref="CT140" si="2654">CS140+CT91</f>
        <v>2480.0099999999961</v>
      </c>
      <c r="CU140" s="318">
        <f t="shared" ref="CU140" si="2655">CT140+CU91</f>
        <v>2506.8199999999961</v>
      </c>
      <c r="CV140" s="318">
        <f t="shared" ref="CV140" si="2656">CU140+CV91</f>
        <v>2533.629999999996</v>
      </c>
      <c r="CW140" s="318">
        <f t="shared" ref="CW140" si="2657">CV140+CW91</f>
        <v>2560.439999999996</v>
      </c>
      <c r="CX140" s="318">
        <f t="shared" ref="CX140" si="2658">CW140+CX91</f>
        <v>2587.2499999999959</v>
      </c>
      <c r="CY140" s="318">
        <f t="shared" ref="CY140" si="2659">CX140+CY91</f>
        <v>2614.0599999999959</v>
      </c>
      <c r="CZ140" s="318">
        <f t="shared" ref="CZ140" si="2660">CY140+CZ91</f>
        <v>2640.8699999999958</v>
      </c>
      <c r="DA140" s="318">
        <f t="shared" ref="DA140" si="2661">CZ140+DA91</f>
        <v>2667.6799999999957</v>
      </c>
      <c r="DB140" s="318">
        <f t="shared" ref="DB140" si="2662">DA140+DB91</f>
        <v>2694.4899999999957</v>
      </c>
      <c r="DC140" s="318">
        <f t="shared" ref="DC140" si="2663">DB140+DC91</f>
        <v>2721.2999999999956</v>
      </c>
      <c r="DE140" s="318">
        <f t="shared" si="2310"/>
        <v>2748.1099999999956</v>
      </c>
      <c r="DF140" s="318">
        <f t="shared" ref="DF140" si="2664">DE140+DF91</f>
        <v>2774.9199999999955</v>
      </c>
      <c r="DG140" s="318">
        <f t="shared" ref="DG140" si="2665">DF140+DG91</f>
        <v>2801.7299999999955</v>
      </c>
      <c r="DH140" s="318">
        <f t="shared" ref="DH140" si="2666">DG140+DH91</f>
        <v>2828.5399999999954</v>
      </c>
      <c r="DI140" s="318">
        <f t="shared" ref="DI140" si="2667">DH140+DI91</f>
        <v>2855.3499999999954</v>
      </c>
      <c r="DJ140" s="318">
        <f t="shared" ref="DJ140" si="2668">DI140+DJ91</f>
        <v>2882.1599999999953</v>
      </c>
      <c r="DK140" s="318">
        <f t="shared" ref="DK140" si="2669">DJ140+DK91</f>
        <v>2908.9699999999953</v>
      </c>
      <c r="DL140" s="318">
        <f t="shared" ref="DL140" si="2670">DK140+DL91</f>
        <v>2935.7799999999952</v>
      </c>
      <c r="DM140" s="318">
        <f t="shared" ref="DM140" si="2671">DL140+DM91</f>
        <v>2962.5899999999951</v>
      </c>
      <c r="DN140" s="318">
        <f t="shared" ref="DN140" si="2672">DM140+DN91</f>
        <v>2989.3999999999951</v>
      </c>
      <c r="DO140" s="318">
        <f t="shared" ref="DO140" si="2673">DN140+DO91</f>
        <v>3016.209999999995</v>
      </c>
      <c r="DP140" s="318">
        <f t="shared" ref="DP140" si="2674">DO140+DP91</f>
        <v>3043.019999999995</v>
      </c>
      <c r="DR140" s="318">
        <f t="shared" si="2312"/>
        <v>3069.8299999999949</v>
      </c>
      <c r="DS140" s="318">
        <f t="shared" ref="DS140" si="2675">DR140+DS91</f>
        <v>3096.6399999999949</v>
      </c>
      <c r="DT140" s="318">
        <f t="shared" ref="DT140" si="2676">DS140+DT91</f>
        <v>3123.4499999999948</v>
      </c>
      <c r="DU140" s="318">
        <f t="shared" ref="DU140" si="2677">DT140+DU91</f>
        <v>3150.2599999999948</v>
      </c>
      <c r="DV140" s="318">
        <f t="shared" ref="DV140" si="2678">DU140+DV91</f>
        <v>3177.0699999999947</v>
      </c>
      <c r="DW140" s="318">
        <f t="shared" ref="DW140" si="2679">DV140+DW91</f>
        <v>3203.8799999999947</v>
      </c>
      <c r="DX140" s="318">
        <f t="shared" ref="DX140" si="2680">DW140+DX91</f>
        <v>3230.6899999999946</v>
      </c>
      <c r="DY140" s="318">
        <f t="shared" ref="DY140" si="2681">DX140+DY91</f>
        <v>3257.4999999999945</v>
      </c>
      <c r="DZ140" s="318">
        <f t="shared" ref="DZ140" si="2682">DY140+DZ91</f>
        <v>3284.3099999999945</v>
      </c>
      <c r="EA140" s="318">
        <f t="shared" ref="EA140" si="2683">DZ140+EA91</f>
        <v>3311.1199999999944</v>
      </c>
      <c r="EB140" s="318">
        <f t="shared" ref="EB140" si="2684">EA140+EB91</f>
        <v>3337.9299999999944</v>
      </c>
      <c r="EC140" s="318">
        <f t="shared" ref="EC140" si="2685">EB140+EC91</f>
        <v>3364.7399999999943</v>
      </c>
    </row>
    <row r="141" spans="1:133" x14ac:dyDescent="0.2">
      <c r="A141" s="126" t="s">
        <v>505</v>
      </c>
      <c r="D141" s="311">
        <v>19.770000000000003</v>
      </c>
      <c r="E141" s="318">
        <f t="shared" ref="E141" si="2686">D141+E92</f>
        <v>25.580000000000002</v>
      </c>
      <c r="F141" s="318">
        <f t="shared" ref="F141" si="2687">E141+F92</f>
        <v>31.39</v>
      </c>
      <c r="G141" s="318">
        <f t="shared" ref="G141" si="2688">F141+G92</f>
        <v>37.200000000000003</v>
      </c>
      <c r="H141" s="318">
        <f t="shared" ref="H141" si="2689">G141+H92</f>
        <v>43.010000000000005</v>
      </c>
      <c r="I141" s="318">
        <f t="shared" ref="I141" si="2690">H141+I92</f>
        <v>48.820000000000007</v>
      </c>
      <c r="J141" s="318">
        <f t="shared" ref="J141" si="2691">I141+J92</f>
        <v>54.63000000000001</v>
      </c>
      <c r="K141" s="318">
        <f t="shared" ref="K141" si="2692">J141+K92</f>
        <v>60.440000000000012</v>
      </c>
      <c r="L141" s="318">
        <f t="shared" ref="L141" si="2693">K141+L92</f>
        <v>66.250000000000014</v>
      </c>
      <c r="M141" s="318">
        <f t="shared" ref="M141" si="2694">L141+M92</f>
        <v>72.060000000000016</v>
      </c>
      <c r="N141" s="318">
        <f t="shared" ref="N141" si="2695">M141+N92</f>
        <v>77.870000000000019</v>
      </c>
      <c r="O141" s="318">
        <f t="shared" ref="O141" si="2696">N141+O92</f>
        <v>83.680000000000021</v>
      </c>
      <c r="P141" s="318">
        <f t="shared" ref="P141" si="2697">O141+P92</f>
        <v>89.490000000000023</v>
      </c>
      <c r="R141" s="318">
        <f t="shared" si="2296"/>
        <v>95.300000000000026</v>
      </c>
      <c r="S141" s="318">
        <f t="shared" ref="S141" si="2698">R141+S92</f>
        <v>101.11000000000003</v>
      </c>
      <c r="T141" s="318">
        <f t="shared" ref="T141" si="2699">S141+T92</f>
        <v>106.92000000000003</v>
      </c>
      <c r="U141" s="318">
        <f t="shared" ref="U141" si="2700">T141+U92</f>
        <v>112.73000000000003</v>
      </c>
      <c r="V141" s="318">
        <f t="shared" ref="V141" si="2701">U141+V92</f>
        <v>118.54000000000003</v>
      </c>
      <c r="W141" s="318">
        <f t="shared" ref="W141" si="2702">V141+W92</f>
        <v>124.35000000000004</v>
      </c>
      <c r="X141" s="318">
        <f t="shared" ref="X141" si="2703">W141+X92</f>
        <v>130.16000000000003</v>
      </c>
      <c r="Y141" s="318">
        <f t="shared" ref="Y141" si="2704">X141+Y92</f>
        <v>135.97000000000003</v>
      </c>
      <c r="Z141" s="318">
        <f t="shared" ref="Z141" si="2705">Y141+Z92</f>
        <v>141.78000000000003</v>
      </c>
      <c r="AA141" s="318">
        <f t="shared" ref="AA141" si="2706">Z141+AA92</f>
        <v>147.59000000000003</v>
      </c>
      <c r="AB141" s="318">
        <f t="shared" ref="AB141" si="2707">AA141+AB92</f>
        <v>153.40000000000003</v>
      </c>
      <c r="AC141" s="318">
        <f t="shared" ref="AC141" si="2708">AB141+AC92</f>
        <v>159.21000000000004</v>
      </c>
      <c r="AE141" s="318">
        <f t="shared" si="2298"/>
        <v>165.02000000000004</v>
      </c>
      <c r="AF141" s="318">
        <f t="shared" ref="AF141" si="2709">AE141+AF92</f>
        <v>170.83000000000004</v>
      </c>
      <c r="AG141" s="318">
        <f t="shared" ref="AG141" si="2710">AF141+AG92</f>
        <v>176.64000000000004</v>
      </c>
      <c r="AH141" s="318">
        <f t="shared" ref="AH141" si="2711">AG141+AH92</f>
        <v>182.45000000000005</v>
      </c>
      <c r="AI141" s="318">
        <f t="shared" ref="AI141" si="2712">AH141+AI92</f>
        <v>188.26000000000005</v>
      </c>
      <c r="AJ141" s="318">
        <f t="shared" ref="AJ141" si="2713">AI141+AJ92</f>
        <v>194.07000000000005</v>
      </c>
      <c r="AK141" s="318">
        <f t="shared" ref="AK141" si="2714">AJ141+AK92</f>
        <v>199.88000000000005</v>
      </c>
      <c r="AL141" s="318">
        <f t="shared" ref="AL141" si="2715">AK141+AL92</f>
        <v>205.69000000000005</v>
      </c>
      <c r="AM141" s="318">
        <f t="shared" ref="AM141" si="2716">AL141+AM92</f>
        <v>211.50000000000006</v>
      </c>
      <c r="AN141" s="318">
        <f t="shared" ref="AN141" si="2717">AM141+AN92</f>
        <v>217.31000000000006</v>
      </c>
      <c r="AO141" s="318">
        <f t="shared" ref="AO141" si="2718">AN141+AO92</f>
        <v>223.12000000000006</v>
      </c>
      <c r="AP141" s="318">
        <f t="shared" ref="AP141" si="2719">AO141+AP92</f>
        <v>228.93000000000006</v>
      </c>
      <c r="AR141" s="318">
        <f t="shared" si="2300"/>
        <v>234.74000000000007</v>
      </c>
      <c r="AS141" s="318">
        <f t="shared" ref="AS141" si="2720">AR141+AS92</f>
        <v>240.55000000000007</v>
      </c>
      <c r="AT141" s="318">
        <f t="shared" ref="AT141" si="2721">AS141+AT92</f>
        <v>246.36000000000007</v>
      </c>
      <c r="AU141" s="318">
        <f t="shared" ref="AU141" si="2722">AT141+AU92</f>
        <v>252.17000000000007</v>
      </c>
      <c r="AV141" s="318">
        <f t="shared" ref="AV141" si="2723">AU141+AV92</f>
        <v>257.98000000000008</v>
      </c>
      <c r="AW141" s="318">
        <f t="shared" ref="AW141" si="2724">AV141+AW92</f>
        <v>263.79000000000008</v>
      </c>
      <c r="AX141" s="318">
        <f t="shared" ref="AX141" si="2725">AW141+AX92</f>
        <v>269.60000000000008</v>
      </c>
      <c r="AY141" s="318">
        <f t="shared" ref="AY141" si="2726">AX141+AY92</f>
        <v>275.41000000000008</v>
      </c>
      <c r="AZ141" s="318">
        <f t="shared" ref="AZ141" si="2727">AY141+AZ92</f>
        <v>281.22000000000008</v>
      </c>
      <c r="BA141" s="318">
        <f t="shared" ref="BA141" si="2728">AZ141+BA92</f>
        <v>287.03000000000009</v>
      </c>
      <c r="BB141" s="318">
        <f t="shared" ref="BB141" si="2729">BA141+BB92</f>
        <v>292.84000000000009</v>
      </c>
      <c r="BC141" s="318">
        <f t="shared" ref="BC141" si="2730">BB141+BC92</f>
        <v>298.65000000000009</v>
      </c>
      <c r="BE141" s="318">
        <f t="shared" si="2302"/>
        <v>304.46000000000009</v>
      </c>
      <c r="BF141" s="318">
        <f t="shared" ref="BF141" si="2731">BE141+BF92</f>
        <v>310.2700000000001</v>
      </c>
      <c r="BG141" s="318">
        <f t="shared" ref="BG141" si="2732">BF141+BG92</f>
        <v>316.0800000000001</v>
      </c>
      <c r="BH141" s="318">
        <f t="shared" ref="BH141" si="2733">BG141+BH92</f>
        <v>321.8900000000001</v>
      </c>
      <c r="BI141" s="318">
        <f t="shared" ref="BI141" si="2734">BH141+BI92</f>
        <v>327.7000000000001</v>
      </c>
      <c r="BJ141" s="318">
        <f t="shared" ref="BJ141" si="2735">BI141+BJ92</f>
        <v>333.5100000000001</v>
      </c>
      <c r="BK141" s="318">
        <f t="shared" ref="BK141" si="2736">BJ141+BK92</f>
        <v>339.32000000000011</v>
      </c>
      <c r="BL141" s="318">
        <f t="shared" ref="BL141" si="2737">BK141+BL92</f>
        <v>345.13000000000011</v>
      </c>
      <c r="BM141" s="318">
        <f t="shared" ref="BM141" si="2738">BL141+BM92</f>
        <v>350.94000000000011</v>
      </c>
      <c r="BN141" s="318">
        <f t="shared" ref="BN141" si="2739">BM141+BN92</f>
        <v>356.75000000000011</v>
      </c>
      <c r="BO141" s="318">
        <f t="shared" ref="BO141" si="2740">BN141+BO92</f>
        <v>362.56000000000012</v>
      </c>
      <c r="BP141" s="318">
        <f t="shared" ref="BP141" si="2741">BO141+BP92</f>
        <v>368.37000000000012</v>
      </c>
      <c r="BR141" s="318">
        <f t="shared" si="2304"/>
        <v>374.18000000000012</v>
      </c>
      <c r="BS141" s="318">
        <f t="shared" ref="BS141" si="2742">BR141+BS92</f>
        <v>379.99000000000012</v>
      </c>
      <c r="BT141" s="318">
        <f t="shared" ref="BT141" si="2743">BS141+BT92</f>
        <v>385.80000000000013</v>
      </c>
      <c r="BU141" s="318">
        <f t="shared" ref="BU141" si="2744">BT141+BU92</f>
        <v>391.61000000000013</v>
      </c>
      <c r="BV141" s="318">
        <f t="shared" ref="BV141" si="2745">BU141+BV92</f>
        <v>397.42000000000013</v>
      </c>
      <c r="BW141" s="318">
        <f t="shared" ref="BW141" si="2746">BV141+BW92</f>
        <v>403.23000000000013</v>
      </c>
      <c r="BX141" s="318">
        <f t="shared" ref="BX141" si="2747">BW141+BX92</f>
        <v>409.04000000000013</v>
      </c>
      <c r="BY141" s="318">
        <f t="shared" ref="BY141" si="2748">BX141+BY92</f>
        <v>414.85000000000014</v>
      </c>
      <c r="BZ141" s="318">
        <f t="shared" ref="BZ141" si="2749">BY141+BZ92</f>
        <v>420.66000000000014</v>
      </c>
      <c r="CA141" s="318">
        <f t="shared" ref="CA141" si="2750">BZ141+CA92</f>
        <v>426.47000000000014</v>
      </c>
      <c r="CB141" s="318">
        <f t="shared" ref="CB141" si="2751">CA141+CB92</f>
        <v>432.28000000000014</v>
      </c>
      <c r="CC141" s="318">
        <f t="shared" ref="CC141" si="2752">CB141+CC92</f>
        <v>438.09000000000015</v>
      </c>
      <c r="CE141" s="318">
        <f t="shared" si="2306"/>
        <v>443.90000000000015</v>
      </c>
      <c r="CF141" s="318">
        <f t="shared" ref="CF141" si="2753">CE141+CF92</f>
        <v>449.71000000000015</v>
      </c>
      <c r="CG141" s="318">
        <f t="shared" ref="CG141" si="2754">CF141+CG92</f>
        <v>455.52000000000015</v>
      </c>
      <c r="CH141" s="318">
        <f t="shared" ref="CH141" si="2755">CG141+CH92</f>
        <v>461.33000000000015</v>
      </c>
      <c r="CI141" s="318">
        <f t="shared" ref="CI141" si="2756">CH141+CI92</f>
        <v>467.14000000000016</v>
      </c>
      <c r="CJ141" s="318">
        <f t="shared" ref="CJ141" si="2757">CI141+CJ92</f>
        <v>472.95000000000016</v>
      </c>
      <c r="CK141" s="318">
        <f t="shared" ref="CK141" si="2758">CJ141+CK92</f>
        <v>478.76000000000016</v>
      </c>
      <c r="CL141" s="318">
        <f t="shared" ref="CL141" si="2759">CK141+CL92</f>
        <v>484.57000000000016</v>
      </c>
      <c r="CM141" s="318">
        <f t="shared" ref="CM141" si="2760">CL141+CM92</f>
        <v>490.38000000000017</v>
      </c>
      <c r="CN141" s="318">
        <f t="shared" ref="CN141" si="2761">CM141+CN92</f>
        <v>496.19000000000017</v>
      </c>
      <c r="CO141" s="318">
        <f t="shared" ref="CO141" si="2762">CN141+CO92</f>
        <v>502.00000000000017</v>
      </c>
      <c r="CP141" s="318">
        <f t="shared" ref="CP141" si="2763">CO141+CP92</f>
        <v>507.81000000000017</v>
      </c>
      <c r="CR141" s="318">
        <f t="shared" si="2308"/>
        <v>513.62000000000012</v>
      </c>
      <c r="CS141" s="318">
        <f t="shared" ref="CS141" si="2764">CR141+CS92</f>
        <v>519.43000000000006</v>
      </c>
      <c r="CT141" s="318">
        <f t="shared" ref="CT141" si="2765">CS141+CT92</f>
        <v>525.24</v>
      </c>
      <c r="CU141" s="318">
        <f t="shared" ref="CU141" si="2766">CT141+CU92</f>
        <v>531.04999999999995</v>
      </c>
      <c r="CV141" s="318">
        <f t="shared" ref="CV141" si="2767">CU141+CV92</f>
        <v>536.8599999999999</v>
      </c>
      <c r="CW141" s="318">
        <f t="shared" ref="CW141" si="2768">CV141+CW92</f>
        <v>542.66999999999985</v>
      </c>
      <c r="CX141" s="318">
        <f t="shared" ref="CX141" si="2769">CW141+CX92</f>
        <v>548.47999999999979</v>
      </c>
      <c r="CY141" s="318">
        <f t="shared" ref="CY141" si="2770">CX141+CY92</f>
        <v>554.28999999999974</v>
      </c>
      <c r="CZ141" s="318">
        <f t="shared" ref="CZ141" si="2771">CY141+CZ92</f>
        <v>560.09999999999968</v>
      </c>
      <c r="DA141" s="318">
        <f t="shared" ref="DA141" si="2772">CZ141+DA92</f>
        <v>565.90999999999963</v>
      </c>
      <c r="DB141" s="318">
        <f t="shared" ref="DB141" si="2773">DA141+DB92</f>
        <v>571.71999999999957</v>
      </c>
      <c r="DC141" s="318">
        <f t="shared" ref="DC141" si="2774">DB141+DC92</f>
        <v>577.52999999999952</v>
      </c>
      <c r="DE141" s="318">
        <f t="shared" si="2310"/>
        <v>583.33999999999946</v>
      </c>
      <c r="DF141" s="318">
        <f t="shared" ref="DF141" si="2775">DE141+DF92</f>
        <v>589.14999999999941</v>
      </c>
      <c r="DG141" s="318">
        <f t="shared" ref="DG141" si="2776">DF141+DG92</f>
        <v>594.95999999999935</v>
      </c>
      <c r="DH141" s="318">
        <f t="shared" ref="DH141" si="2777">DG141+DH92</f>
        <v>600.7699999999993</v>
      </c>
      <c r="DI141" s="318">
        <f t="shared" ref="DI141" si="2778">DH141+DI92</f>
        <v>606.57999999999925</v>
      </c>
      <c r="DJ141" s="318">
        <f t="shared" ref="DJ141" si="2779">DI141+DJ92</f>
        <v>612.38999999999919</v>
      </c>
      <c r="DK141" s="318">
        <f t="shared" ref="DK141" si="2780">DJ141+DK92</f>
        <v>618.19999999999914</v>
      </c>
      <c r="DL141" s="318">
        <f t="shared" ref="DL141" si="2781">DK141+DL92</f>
        <v>624.00999999999908</v>
      </c>
      <c r="DM141" s="318">
        <f t="shared" ref="DM141" si="2782">DL141+DM92</f>
        <v>629.81999999999903</v>
      </c>
      <c r="DN141" s="318">
        <f t="shared" ref="DN141" si="2783">DM141+DN92</f>
        <v>635.62999999999897</v>
      </c>
      <c r="DO141" s="318">
        <f t="shared" ref="DO141" si="2784">DN141+DO92</f>
        <v>641.43999999999892</v>
      </c>
      <c r="DP141" s="318">
        <f t="shared" ref="DP141" si="2785">DO141+DP92</f>
        <v>647.24999999999886</v>
      </c>
      <c r="DR141" s="318">
        <f t="shared" si="2312"/>
        <v>653.05999999999881</v>
      </c>
      <c r="DS141" s="318">
        <f t="shared" ref="DS141" si="2786">DR141+DS92</f>
        <v>658.86999999999875</v>
      </c>
      <c r="DT141" s="318">
        <f t="shared" ref="DT141" si="2787">DS141+DT92</f>
        <v>664.6799999999987</v>
      </c>
      <c r="DU141" s="318">
        <f t="shared" ref="DU141" si="2788">DT141+DU92</f>
        <v>670.48999999999864</v>
      </c>
      <c r="DV141" s="318">
        <f t="shared" ref="DV141" si="2789">DU141+DV92</f>
        <v>676.29999999999859</v>
      </c>
      <c r="DW141" s="318">
        <f t="shared" ref="DW141" si="2790">DV141+DW92</f>
        <v>682.10999999999854</v>
      </c>
      <c r="DX141" s="318">
        <f t="shared" ref="DX141" si="2791">DW141+DX92</f>
        <v>687.91999999999848</v>
      </c>
      <c r="DY141" s="318">
        <f t="shared" ref="DY141" si="2792">DX141+DY92</f>
        <v>693.72999999999843</v>
      </c>
      <c r="DZ141" s="318">
        <f t="shared" ref="DZ141" si="2793">DY141+DZ92</f>
        <v>699.53999999999837</v>
      </c>
      <c r="EA141" s="318">
        <f t="shared" ref="EA141" si="2794">DZ141+EA92</f>
        <v>705.34999999999832</v>
      </c>
      <c r="EB141" s="318">
        <f t="shared" ref="EB141" si="2795">EA141+EB92</f>
        <v>711.15999999999826</v>
      </c>
      <c r="EC141" s="318">
        <f t="shared" ref="EC141" si="2796">EB141+EC92</f>
        <v>716.96999999999821</v>
      </c>
    </row>
    <row r="142" spans="1:133" x14ac:dyDescent="0.2">
      <c r="A142" s="126" t="s">
        <v>505</v>
      </c>
      <c r="D142" s="311">
        <v>0</v>
      </c>
      <c r="E142" s="318">
        <f t="shared" ref="E142" si="2797">D142+E93</f>
        <v>0.21</v>
      </c>
      <c r="F142" s="318">
        <f t="shared" ref="F142" si="2798">E142+F93</f>
        <v>0.42</v>
      </c>
      <c r="G142" s="318">
        <f t="shared" ref="G142" si="2799">F142+G93</f>
        <v>0.63</v>
      </c>
      <c r="H142" s="318">
        <f t="shared" ref="H142" si="2800">G142+H93</f>
        <v>0.84</v>
      </c>
      <c r="I142" s="318">
        <f t="shared" ref="I142" si="2801">H142+I93</f>
        <v>1.05</v>
      </c>
      <c r="J142" s="318">
        <f t="shared" ref="J142" si="2802">I142+J93</f>
        <v>1.26</v>
      </c>
      <c r="K142" s="318">
        <f t="shared" ref="K142" si="2803">J142+K93</f>
        <v>1.47</v>
      </c>
      <c r="L142" s="318">
        <f t="shared" ref="L142" si="2804">K142+L93</f>
        <v>1.68</v>
      </c>
      <c r="M142" s="318">
        <f t="shared" ref="M142" si="2805">L142+M93</f>
        <v>1.89</v>
      </c>
      <c r="N142" s="318">
        <f t="shared" ref="N142" si="2806">M142+N93</f>
        <v>2.1</v>
      </c>
      <c r="O142" s="318">
        <f t="shared" ref="O142" si="2807">N142+O93</f>
        <v>2.31</v>
      </c>
      <c r="P142" s="318">
        <f t="shared" ref="P142" si="2808">O142+P93</f>
        <v>2.52</v>
      </c>
      <c r="R142" s="318">
        <f t="shared" si="2296"/>
        <v>2.73</v>
      </c>
      <c r="S142" s="318">
        <f t="shared" ref="S142" si="2809">R142+S93</f>
        <v>2.94</v>
      </c>
      <c r="T142" s="318">
        <f t="shared" ref="T142" si="2810">S142+T93</f>
        <v>3.15</v>
      </c>
      <c r="U142" s="318">
        <f t="shared" ref="U142" si="2811">T142+U93</f>
        <v>3.36</v>
      </c>
      <c r="V142" s="318">
        <f t="shared" ref="V142" si="2812">U142+V93</f>
        <v>3.57</v>
      </c>
      <c r="W142" s="318">
        <f t="shared" ref="W142" si="2813">V142+W93</f>
        <v>3.78</v>
      </c>
      <c r="X142" s="318">
        <f t="shared" ref="X142" si="2814">W142+X93</f>
        <v>3.9899999999999998</v>
      </c>
      <c r="Y142" s="318">
        <f t="shared" ref="Y142" si="2815">X142+Y93</f>
        <v>4.2</v>
      </c>
      <c r="Z142" s="318">
        <f t="shared" ref="Z142" si="2816">Y142+Z93</f>
        <v>4.41</v>
      </c>
      <c r="AA142" s="318">
        <f t="shared" ref="AA142" si="2817">Z142+AA93</f>
        <v>4.62</v>
      </c>
      <c r="AB142" s="318">
        <f t="shared" ref="AB142" si="2818">AA142+AB93</f>
        <v>4.83</v>
      </c>
      <c r="AC142" s="318">
        <f t="shared" ref="AC142" si="2819">AB142+AC93</f>
        <v>5.04</v>
      </c>
      <c r="AE142" s="318">
        <f t="shared" si="2298"/>
        <v>5.25</v>
      </c>
      <c r="AF142" s="318">
        <f t="shared" ref="AF142" si="2820">AE142+AF93</f>
        <v>5.46</v>
      </c>
      <c r="AG142" s="318">
        <f t="shared" ref="AG142" si="2821">AF142+AG93</f>
        <v>5.67</v>
      </c>
      <c r="AH142" s="318">
        <f t="shared" ref="AH142" si="2822">AG142+AH93</f>
        <v>5.88</v>
      </c>
      <c r="AI142" s="318">
        <f t="shared" ref="AI142" si="2823">AH142+AI93</f>
        <v>6.09</v>
      </c>
      <c r="AJ142" s="318">
        <f t="shared" ref="AJ142" si="2824">AI142+AJ93</f>
        <v>6.3</v>
      </c>
      <c r="AK142" s="318">
        <f t="shared" ref="AK142" si="2825">AJ142+AK93</f>
        <v>6.51</v>
      </c>
      <c r="AL142" s="318">
        <f t="shared" ref="AL142" si="2826">AK142+AL93</f>
        <v>6.72</v>
      </c>
      <c r="AM142" s="318">
        <f t="shared" ref="AM142" si="2827">AL142+AM93</f>
        <v>6.93</v>
      </c>
      <c r="AN142" s="318">
        <f t="shared" ref="AN142" si="2828">AM142+AN93</f>
        <v>7.14</v>
      </c>
      <c r="AO142" s="318">
        <f t="shared" ref="AO142" si="2829">AN142+AO93</f>
        <v>7.35</v>
      </c>
      <c r="AP142" s="318">
        <f t="shared" ref="AP142" si="2830">AO142+AP93</f>
        <v>7.56</v>
      </c>
      <c r="AR142" s="318">
        <f t="shared" si="2300"/>
        <v>7.77</v>
      </c>
      <c r="AS142" s="318">
        <f t="shared" ref="AS142" si="2831">AR142+AS93</f>
        <v>7.9799999999999995</v>
      </c>
      <c r="AT142" s="318">
        <f t="shared" ref="AT142" si="2832">AS142+AT93</f>
        <v>8.19</v>
      </c>
      <c r="AU142" s="318">
        <f t="shared" ref="AU142" si="2833">AT142+AU93</f>
        <v>8.4</v>
      </c>
      <c r="AV142" s="318">
        <f t="shared" ref="AV142" si="2834">AU142+AV93</f>
        <v>8.6100000000000012</v>
      </c>
      <c r="AW142" s="318">
        <f t="shared" ref="AW142" si="2835">AV142+AW93</f>
        <v>8.8200000000000021</v>
      </c>
      <c r="AX142" s="318">
        <f t="shared" ref="AX142" si="2836">AW142+AX93</f>
        <v>9.0300000000000029</v>
      </c>
      <c r="AY142" s="318">
        <f t="shared" ref="AY142" si="2837">AX142+AY93</f>
        <v>9.2400000000000038</v>
      </c>
      <c r="AZ142" s="318">
        <f t="shared" ref="AZ142" si="2838">AY142+AZ93</f>
        <v>9.4500000000000046</v>
      </c>
      <c r="BA142" s="318">
        <f t="shared" ref="BA142" si="2839">AZ142+BA93</f>
        <v>9.6600000000000055</v>
      </c>
      <c r="BB142" s="318">
        <f t="shared" ref="BB142" si="2840">BA142+BB93</f>
        <v>9.8700000000000063</v>
      </c>
      <c r="BC142" s="318">
        <f t="shared" ref="BC142" si="2841">BB142+BC93</f>
        <v>10.080000000000007</v>
      </c>
      <c r="BE142" s="318">
        <f t="shared" si="2302"/>
        <v>10.290000000000008</v>
      </c>
      <c r="BF142" s="318">
        <f t="shared" ref="BF142" si="2842">BE142+BF93</f>
        <v>10.500000000000009</v>
      </c>
      <c r="BG142" s="318">
        <f t="shared" ref="BG142" si="2843">BF142+BG93</f>
        <v>10.71000000000001</v>
      </c>
      <c r="BH142" s="318">
        <f t="shared" ref="BH142" si="2844">BG142+BH93</f>
        <v>10.920000000000011</v>
      </c>
      <c r="BI142" s="318">
        <f t="shared" ref="BI142" si="2845">BH142+BI93</f>
        <v>11.130000000000011</v>
      </c>
      <c r="BJ142" s="318">
        <f t="shared" ref="BJ142" si="2846">BI142+BJ93</f>
        <v>11.340000000000012</v>
      </c>
      <c r="BK142" s="318">
        <f t="shared" ref="BK142" si="2847">BJ142+BK93</f>
        <v>11.550000000000013</v>
      </c>
      <c r="BL142" s="318">
        <f t="shared" ref="BL142" si="2848">BK142+BL93</f>
        <v>11.760000000000014</v>
      </c>
      <c r="BM142" s="318">
        <f t="shared" ref="BM142" si="2849">BL142+BM93</f>
        <v>11.970000000000015</v>
      </c>
      <c r="BN142" s="318">
        <f t="shared" ref="BN142" si="2850">BM142+BN93</f>
        <v>12.180000000000016</v>
      </c>
      <c r="BO142" s="318">
        <f t="shared" ref="BO142" si="2851">BN142+BO93</f>
        <v>12.390000000000017</v>
      </c>
      <c r="BP142" s="318">
        <f t="shared" ref="BP142" si="2852">BO142+BP93</f>
        <v>12.600000000000017</v>
      </c>
      <c r="BR142" s="318">
        <f t="shared" si="2304"/>
        <v>12.810000000000018</v>
      </c>
      <c r="BS142" s="318">
        <f t="shared" ref="BS142" si="2853">BR142+BS93</f>
        <v>13.020000000000019</v>
      </c>
      <c r="BT142" s="318">
        <f t="shared" ref="BT142" si="2854">BS142+BT93</f>
        <v>13.23000000000002</v>
      </c>
      <c r="BU142" s="318">
        <f t="shared" ref="BU142" si="2855">BT142+BU93</f>
        <v>13.440000000000021</v>
      </c>
      <c r="BV142" s="318">
        <f t="shared" ref="BV142" si="2856">BU142+BV93</f>
        <v>13.650000000000022</v>
      </c>
      <c r="BW142" s="318">
        <f t="shared" ref="BW142" si="2857">BV142+BW93</f>
        <v>13.860000000000023</v>
      </c>
      <c r="BX142" s="318">
        <f t="shared" ref="BX142" si="2858">BW142+BX93</f>
        <v>14.070000000000023</v>
      </c>
      <c r="BY142" s="318">
        <f t="shared" ref="BY142" si="2859">BX142+BY93</f>
        <v>14.280000000000024</v>
      </c>
      <c r="BZ142" s="318">
        <f t="shared" ref="BZ142" si="2860">BY142+BZ93</f>
        <v>14.490000000000025</v>
      </c>
      <c r="CA142" s="318">
        <f t="shared" ref="CA142" si="2861">BZ142+CA93</f>
        <v>14.700000000000026</v>
      </c>
      <c r="CB142" s="318">
        <f t="shared" ref="CB142" si="2862">CA142+CB93</f>
        <v>14.910000000000027</v>
      </c>
      <c r="CC142" s="318">
        <f t="shared" ref="CC142" si="2863">CB142+CC93</f>
        <v>15.120000000000028</v>
      </c>
      <c r="CE142" s="318">
        <f t="shared" si="2306"/>
        <v>15.330000000000028</v>
      </c>
      <c r="CF142" s="318">
        <f t="shared" ref="CF142" si="2864">CE142+CF93</f>
        <v>15.540000000000029</v>
      </c>
      <c r="CG142" s="318">
        <f t="shared" ref="CG142" si="2865">CF142+CG93</f>
        <v>15.75000000000003</v>
      </c>
      <c r="CH142" s="318">
        <f t="shared" ref="CH142" si="2866">CG142+CH93</f>
        <v>15.960000000000031</v>
      </c>
      <c r="CI142" s="318">
        <f t="shared" ref="CI142" si="2867">CH142+CI93</f>
        <v>16.17000000000003</v>
      </c>
      <c r="CJ142" s="318">
        <f t="shared" ref="CJ142" si="2868">CI142+CJ93</f>
        <v>16.380000000000031</v>
      </c>
      <c r="CK142" s="318">
        <f t="shared" ref="CK142" si="2869">CJ142+CK93</f>
        <v>16.590000000000032</v>
      </c>
      <c r="CL142" s="318">
        <f t="shared" ref="CL142" si="2870">CK142+CL93</f>
        <v>16.800000000000033</v>
      </c>
      <c r="CM142" s="318">
        <f t="shared" ref="CM142" si="2871">CL142+CM93</f>
        <v>17.010000000000034</v>
      </c>
      <c r="CN142" s="318">
        <f t="shared" ref="CN142" si="2872">CM142+CN93</f>
        <v>17.220000000000034</v>
      </c>
      <c r="CO142" s="318">
        <f t="shared" ref="CO142" si="2873">CN142+CO93</f>
        <v>17.430000000000035</v>
      </c>
      <c r="CP142" s="318">
        <f t="shared" ref="CP142" si="2874">CO142+CP93</f>
        <v>17.640000000000036</v>
      </c>
      <c r="CR142" s="318">
        <f t="shared" si="2308"/>
        <v>17.850000000000037</v>
      </c>
      <c r="CS142" s="318">
        <f t="shared" ref="CS142" si="2875">CR142+CS93</f>
        <v>18.060000000000038</v>
      </c>
      <c r="CT142" s="318">
        <f t="shared" ref="CT142" si="2876">CS142+CT93</f>
        <v>18.270000000000039</v>
      </c>
      <c r="CU142" s="318">
        <f t="shared" ref="CU142" si="2877">CT142+CU93</f>
        <v>18.48000000000004</v>
      </c>
      <c r="CV142" s="318">
        <f t="shared" ref="CV142" si="2878">CU142+CV93</f>
        <v>18.69000000000004</v>
      </c>
      <c r="CW142" s="318">
        <f t="shared" ref="CW142" si="2879">CV142+CW93</f>
        <v>18.900000000000041</v>
      </c>
      <c r="CX142" s="318">
        <f t="shared" ref="CX142" si="2880">CW142+CX93</f>
        <v>19.110000000000042</v>
      </c>
      <c r="CY142" s="318">
        <f t="shared" ref="CY142" si="2881">CX142+CY93</f>
        <v>19.320000000000043</v>
      </c>
      <c r="CZ142" s="318">
        <f t="shared" ref="CZ142" si="2882">CY142+CZ93</f>
        <v>19.530000000000044</v>
      </c>
      <c r="DA142" s="318">
        <f t="shared" ref="DA142" si="2883">CZ142+DA93</f>
        <v>19.740000000000045</v>
      </c>
      <c r="DB142" s="318">
        <f t="shared" ref="DB142" si="2884">DA142+DB93</f>
        <v>19.950000000000045</v>
      </c>
      <c r="DC142" s="318">
        <f t="shared" ref="DC142" si="2885">DB142+DC93</f>
        <v>20.160000000000046</v>
      </c>
      <c r="DE142" s="318">
        <f t="shared" si="2310"/>
        <v>20.370000000000047</v>
      </c>
      <c r="DF142" s="318">
        <f t="shared" ref="DF142" si="2886">DE142+DF93</f>
        <v>20.580000000000048</v>
      </c>
      <c r="DG142" s="318">
        <f t="shared" ref="DG142" si="2887">DF142+DG93</f>
        <v>20.790000000000049</v>
      </c>
      <c r="DH142" s="318">
        <f t="shared" ref="DH142" si="2888">DG142+DH93</f>
        <v>21.00000000000005</v>
      </c>
      <c r="DI142" s="318">
        <f t="shared" ref="DI142" si="2889">DH142+DI93</f>
        <v>21.210000000000051</v>
      </c>
      <c r="DJ142" s="318">
        <f t="shared" ref="DJ142" si="2890">DI142+DJ93</f>
        <v>21.420000000000051</v>
      </c>
      <c r="DK142" s="318">
        <f t="shared" ref="DK142" si="2891">DJ142+DK93</f>
        <v>21.630000000000052</v>
      </c>
      <c r="DL142" s="318">
        <f t="shared" ref="DL142" si="2892">DK142+DL93</f>
        <v>21.840000000000053</v>
      </c>
      <c r="DM142" s="318">
        <f t="shared" ref="DM142" si="2893">DL142+DM93</f>
        <v>22.050000000000054</v>
      </c>
      <c r="DN142" s="318">
        <f t="shared" ref="DN142" si="2894">DM142+DN93</f>
        <v>22.260000000000055</v>
      </c>
      <c r="DO142" s="318">
        <f t="shared" ref="DO142" si="2895">DN142+DO93</f>
        <v>22.470000000000056</v>
      </c>
      <c r="DP142" s="318">
        <f t="shared" ref="DP142" si="2896">DO142+DP93</f>
        <v>22.680000000000057</v>
      </c>
      <c r="DR142" s="318">
        <f t="shared" si="2312"/>
        <v>22.890000000000057</v>
      </c>
      <c r="DS142" s="318">
        <f t="shared" ref="DS142" si="2897">DR142+DS93</f>
        <v>23.100000000000058</v>
      </c>
      <c r="DT142" s="318">
        <f t="shared" ref="DT142" si="2898">DS142+DT93</f>
        <v>23.310000000000059</v>
      </c>
      <c r="DU142" s="318">
        <f t="shared" ref="DU142" si="2899">DT142+DU93</f>
        <v>23.52000000000006</v>
      </c>
      <c r="DV142" s="318">
        <f t="shared" ref="DV142" si="2900">DU142+DV93</f>
        <v>23.730000000000061</v>
      </c>
      <c r="DW142" s="318">
        <f t="shared" ref="DW142" si="2901">DV142+DW93</f>
        <v>23.940000000000062</v>
      </c>
      <c r="DX142" s="318">
        <f t="shared" ref="DX142" si="2902">DW142+DX93</f>
        <v>24.150000000000063</v>
      </c>
      <c r="DY142" s="318">
        <f t="shared" ref="DY142" si="2903">DX142+DY93</f>
        <v>24.360000000000063</v>
      </c>
      <c r="DZ142" s="318">
        <f t="shared" ref="DZ142" si="2904">DY142+DZ93</f>
        <v>24.570000000000064</v>
      </c>
      <c r="EA142" s="318">
        <f t="shared" ref="EA142" si="2905">DZ142+EA93</f>
        <v>24.780000000000065</v>
      </c>
      <c r="EB142" s="318">
        <f t="shared" ref="EB142" si="2906">EA142+EB93</f>
        <v>24.990000000000066</v>
      </c>
      <c r="EC142" s="318">
        <f t="shared" ref="EC142" si="2907">EB142+EC93</f>
        <v>25.200000000000067</v>
      </c>
    </row>
    <row r="143" spans="1:133" x14ac:dyDescent="0.2">
      <c r="A143" s="126" t="s">
        <v>844</v>
      </c>
      <c r="D143" s="311">
        <v>0</v>
      </c>
      <c r="E143" s="318">
        <f t="shared" ref="E143:P143" si="2908">D143+E94</f>
        <v>0</v>
      </c>
      <c r="F143" s="318">
        <f t="shared" si="2908"/>
        <v>0</v>
      </c>
      <c r="G143" s="318">
        <f t="shared" si="2908"/>
        <v>0</v>
      </c>
      <c r="H143" s="318">
        <f t="shared" si="2908"/>
        <v>0</v>
      </c>
      <c r="I143" s="318">
        <f t="shared" si="2908"/>
        <v>0</v>
      </c>
      <c r="J143" s="318">
        <f t="shared" si="2908"/>
        <v>0</v>
      </c>
      <c r="K143" s="318">
        <f t="shared" si="2908"/>
        <v>0</v>
      </c>
      <c r="L143" s="318">
        <f t="shared" si="2908"/>
        <v>0</v>
      </c>
      <c r="M143" s="318">
        <f t="shared" si="2908"/>
        <v>0</v>
      </c>
      <c r="N143" s="318">
        <f t="shared" si="2908"/>
        <v>0</v>
      </c>
      <c r="O143" s="318">
        <f t="shared" si="2908"/>
        <v>0</v>
      </c>
      <c r="P143" s="318">
        <f t="shared" si="2908"/>
        <v>0</v>
      </c>
      <c r="R143" s="318">
        <f t="shared" si="2296"/>
        <v>0</v>
      </c>
      <c r="S143" s="318">
        <f t="shared" ref="S143:AC143" si="2909">R143+S94</f>
        <v>0</v>
      </c>
      <c r="T143" s="318">
        <f t="shared" si="2909"/>
        <v>0</v>
      </c>
      <c r="U143" s="318">
        <f t="shared" si="2909"/>
        <v>0</v>
      </c>
      <c r="V143" s="318">
        <f t="shared" si="2909"/>
        <v>0</v>
      </c>
      <c r="W143" s="318">
        <f t="shared" si="2909"/>
        <v>0</v>
      </c>
      <c r="X143" s="318">
        <f t="shared" si="2909"/>
        <v>0</v>
      </c>
      <c r="Y143" s="318">
        <f t="shared" si="2909"/>
        <v>0</v>
      </c>
      <c r="Z143" s="318">
        <f t="shared" si="2909"/>
        <v>0</v>
      </c>
      <c r="AA143" s="318">
        <f t="shared" si="2909"/>
        <v>0</v>
      </c>
      <c r="AB143" s="318">
        <f t="shared" si="2909"/>
        <v>0</v>
      </c>
      <c r="AC143" s="318">
        <f t="shared" si="2909"/>
        <v>0</v>
      </c>
      <c r="AE143" s="318">
        <f t="shared" si="2298"/>
        <v>0</v>
      </c>
      <c r="AF143" s="318">
        <f t="shared" ref="AF143:AP143" si="2910">AE143+AF94</f>
        <v>121.97</v>
      </c>
      <c r="AG143" s="318">
        <f t="shared" si="2910"/>
        <v>365.90999999999997</v>
      </c>
      <c r="AH143" s="318">
        <f t="shared" si="2910"/>
        <v>731.81999999999994</v>
      </c>
      <c r="AI143" s="318">
        <f t="shared" si="2910"/>
        <v>1219.6999999999998</v>
      </c>
      <c r="AJ143" s="318">
        <f t="shared" si="2910"/>
        <v>1829.5499999999997</v>
      </c>
      <c r="AK143" s="318">
        <f t="shared" si="2910"/>
        <v>2561.37</v>
      </c>
      <c r="AL143" s="318">
        <f t="shared" si="2910"/>
        <v>3415.16</v>
      </c>
      <c r="AM143" s="318">
        <f t="shared" si="2910"/>
        <v>4390.92</v>
      </c>
      <c r="AN143" s="318">
        <f t="shared" si="2910"/>
        <v>5488.65</v>
      </c>
      <c r="AO143" s="318">
        <f t="shared" si="2910"/>
        <v>6708.3499999999995</v>
      </c>
      <c r="AP143" s="318">
        <f t="shared" si="2910"/>
        <v>8050.0199999999995</v>
      </c>
      <c r="AR143" s="318">
        <f t="shared" si="2300"/>
        <v>9746.4599999999991</v>
      </c>
      <c r="AS143" s="318">
        <f t="shared" ref="AS143:BC143" si="2911">AR143+AS94</f>
        <v>11797.669999999998</v>
      </c>
      <c r="AT143" s="318">
        <f t="shared" si="2911"/>
        <v>14203.649999999998</v>
      </c>
      <c r="AU143" s="318">
        <f t="shared" si="2911"/>
        <v>16964.399999999998</v>
      </c>
      <c r="AV143" s="318">
        <f t="shared" si="2911"/>
        <v>20079.919999999998</v>
      </c>
      <c r="AW143" s="318">
        <f t="shared" si="2911"/>
        <v>23550.21</v>
      </c>
      <c r="AX143" s="318">
        <f t="shared" si="2911"/>
        <v>27375.27</v>
      </c>
      <c r="AY143" s="318">
        <f t="shared" si="2911"/>
        <v>31555.1</v>
      </c>
      <c r="AZ143" s="318">
        <f t="shared" si="2911"/>
        <v>36089.699999999997</v>
      </c>
      <c r="BA143" s="318">
        <f t="shared" si="2911"/>
        <v>40979.079999999994</v>
      </c>
      <c r="BB143" s="318">
        <f t="shared" si="2911"/>
        <v>46223.229999999996</v>
      </c>
      <c r="BC143" s="318">
        <f t="shared" si="2911"/>
        <v>51822.149999999994</v>
      </c>
      <c r="BE143" s="318">
        <f t="shared" si="2302"/>
        <v>57641.81</v>
      </c>
      <c r="BF143" s="318">
        <f t="shared" ref="BF143:BP143" si="2912">BE143+BF94</f>
        <v>63682.22</v>
      </c>
      <c r="BG143" s="318">
        <f t="shared" si="2912"/>
        <v>69943.38</v>
      </c>
      <c r="BH143" s="318">
        <f t="shared" si="2912"/>
        <v>76425.279999999999</v>
      </c>
      <c r="BI143" s="318">
        <f t="shared" si="2912"/>
        <v>83127.929999999993</v>
      </c>
      <c r="BJ143" s="318">
        <f t="shared" si="2912"/>
        <v>90051.329999999987</v>
      </c>
      <c r="BK143" s="318">
        <f t="shared" si="2912"/>
        <v>97195.469999999987</v>
      </c>
      <c r="BL143" s="318">
        <f t="shared" si="2912"/>
        <v>104560.35999999999</v>
      </c>
      <c r="BM143" s="318">
        <f t="shared" si="2912"/>
        <v>112145.98999999999</v>
      </c>
      <c r="BN143" s="318">
        <f t="shared" si="2912"/>
        <v>119952.37</v>
      </c>
      <c r="BO143" s="318">
        <f t="shared" si="2912"/>
        <v>127979.5</v>
      </c>
      <c r="BP143" s="318">
        <f t="shared" si="2912"/>
        <v>136227.37</v>
      </c>
      <c r="BR143" s="318">
        <f t="shared" si="2304"/>
        <v>144751.18</v>
      </c>
      <c r="BS143" s="318">
        <f t="shared" ref="BS143:CC143" si="2913">BR143+BS94</f>
        <v>153550.91999999998</v>
      </c>
      <c r="BT143" s="318">
        <f t="shared" si="2913"/>
        <v>162626.59</v>
      </c>
      <c r="BU143" s="318">
        <f t="shared" si="2913"/>
        <v>171978.2</v>
      </c>
      <c r="BV143" s="318">
        <f t="shared" si="2913"/>
        <v>181605.74000000002</v>
      </c>
      <c r="BW143" s="318">
        <f t="shared" si="2913"/>
        <v>191509.21000000002</v>
      </c>
      <c r="BX143" s="318">
        <f t="shared" si="2913"/>
        <v>201688.61000000002</v>
      </c>
      <c r="BY143" s="318">
        <f t="shared" si="2913"/>
        <v>212143.95</v>
      </c>
      <c r="BZ143" s="318">
        <f t="shared" si="2913"/>
        <v>222875.22</v>
      </c>
      <c r="CA143" s="318">
        <f t="shared" si="2913"/>
        <v>233882.42</v>
      </c>
      <c r="CB143" s="318">
        <f t="shared" si="2913"/>
        <v>245165.56</v>
      </c>
      <c r="CC143" s="318">
        <f t="shared" si="2913"/>
        <v>256724.63</v>
      </c>
      <c r="CE143" s="318">
        <f t="shared" si="2306"/>
        <v>268528.09999999998</v>
      </c>
      <c r="CF143" s="318">
        <f t="shared" ref="CF143:CP143" si="2914">CE143+CF94</f>
        <v>280575.95999999996</v>
      </c>
      <c r="CG143" s="318">
        <f t="shared" si="2914"/>
        <v>292868.21999999997</v>
      </c>
      <c r="CH143" s="318">
        <f t="shared" si="2914"/>
        <v>305404.87999999995</v>
      </c>
      <c r="CI143" s="318">
        <f t="shared" si="2914"/>
        <v>318185.93999999994</v>
      </c>
      <c r="CJ143" s="318">
        <f t="shared" si="2914"/>
        <v>331211.39999999997</v>
      </c>
      <c r="CK143" s="318">
        <f t="shared" si="2914"/>
        <v>344481.24999999994</v>
      </c>
      <c r="CL143" s="318">
        <f t="shared" si="2914"/>
        <v>357995.49999999994</v>
      </c>
      <c r="CM143" s="318">
        <f t="shared" si="2914"/>
        <v>371754.14999999997</v>
      </c>
      <c r="CN143" s="318">
        <f t="shared" si="2914"/>
        <v>385757.19999999995</v>
      </c>
      <c r="CO143" s="318">
        <f t="shared" si="2914"/>
        <v>400004.63999999996</v>
      </c>
      <c r="CP143" s="318">
        <f t="shared" si="2914"/>
        <v>414496.48</v>
      </c>
      <c r="CR143" s="318">
        <f t="shared" si="2308"/>
        <v>429382.51</v>
      </c>
      <c r="CS143" s="318">
        <f t="shared" ref="CS143:DC143" si="2915">CR143+CS94</f>
        <v>444662.73</v>
      </c>
      <c r="CT143" s="318">
        <f t="shared" si="2915"/>
        <v>460337.13999999996</v>
      </c>
      <c r="CU143" s="318">
        <f t="shared" si="2915"/>
        <v>476405.73999999993</v>
      </c>
      <c r="CV143" s="318">
        <f t="shared" si="2915"/>
        <v>492868.52999999991</v>
      </c>
      <c r="CW143" s="318">
        <f t="shared" si="2915"/>
        <v>509725.50999999989</v>
      </c>
      <c r="CX143" s="318">
        <f t="shared" si="2915"/>
        <v>526976.67999999993</v>
      </c>
      <c r="CY143" s="318">
        <f t="shared" si="2915"/>
        <v>544622.03999999992</v>
      </c>
      <c r="CZ143" s="318">
        <f t="shared" si="2915"/>
        <v>562661.59</v>
      </c>
      <c r="DA143" s="318">
        <f t="shared" si="2915"/>
        <v>581095.32999999996</v>
      </c>
      <c r="DB143" s="318">
        <f t="shared" si="2915"/>
        <v>599923.26</v>
      </c>
      <c r="DC143" s="318">
        <f t="shared" si="2915"/>
        <v>619145.38</v>
      </c>
      <c r="DE143" s="318">
        <f t="shared" si="2310"/>
        <v>638480.99</v>
      </c>
      <c r="DF143" s="318">
        <f t="shared" ref="DF143:DP143" si="2916">DE143+DF94</f>
        <v>657930.07999999996</v>
      </c>
      <c r="DG143" s="318">
        <f t="shared" si="2916"/>
        <v>677492.65999999992</v>
      </c>
      <c r="DH143" s="318">
        <f t="shared" si="2916"/>
        <v>697168.72</v>
      </c>
      <c r="DI143" s="318">
        <f t="shared" si="2916"/>
        <v>716958.27</v>
      </c>
      <c r="DJ143" s="318">
        <f t="shared" si="2916"/>
        <v>736861.3</v>
      </c>
      <c r="DK143" s="318">
        <f t="shared" si="2916"/>
        <v>756877.82000000007</v>
      </c>
      <c r="DL143" s="318">
        <f t="shared" si="2916"/>
        <v>777007.82000000007</v>
      </c>
      <c r="DM143" s="318">
        <f t="shared" si="2916"/>
        <v>797251.31</v>
      </c>
      <c r="DN143" s="318">
        <f t="shared" si="2916"/>
        <v>817608.28</v>
      </c>
      <c r="DO143" s="318">
        <f t="shared" si="2916"/>
        <v>838078.74</v>
      </c>
      <c r="DP143" s="318">
        <f t="shared" si="2916"/>
        <v>858662.67999999993</v>
      </c>
      <c r="DR143" s="318">
        <f t="shared" si="2312"/>
        <v>879845.78999999992</v>
      </c>
      <c r="DS143" s="318">
        <f t="shared" ref="DS143:EC143" si="2917">DR143+DS94</f>
        <v>901628.07</v>
      </c>
      <c r="DT143" s="318">
        <f t="shared" si="2917"/>
        <v>924009.5199999999</v>
      </c>
      <c r="DU143" s="318">
        <f t="shared" si="2917"/>
        <v>946990.1399999999</v>
      </c>
      <c r="DV143" s="318">
        <f t="shared" si="2917"/>
        <v>970569.92999999993</v>
      </c>
      <c r="DW143" s="318">
        <f t="shared" si="2917"/>
        <v>994748.87999999989</v>
      </c>
      <c r="DX143" s="318">
        <f t="shared" si="2917"/>
        <v>1019526.9999999999</v>
      </c>
      <c r="DY143" s="318">
        <f t="shared" si="2917"/>
        <v>1044904.2899999999</v>
      </c>
      <c r="DZ143" s="318">
        <f t="shared" si="2917"/>
        <v>1070880.75</v>
      </c>
      <c r="EA143" s="318">
        <f t="shared" si="2917"/>
        <v>1097456.3799999999</v>
      </c>
      <c r="EB143" s="318">
        <f t="shared" si="2917"/>
        <v>1124631.18</v>
      </c>
      <c r="EC143" s="318">
        <f t="shared" si="2917"/>
        <v>1152405.1499999999</v>
      </c>
    </row>
    <row r="144" spans="1:133" x14ac:dyDescent="0.2">
      <c r="A144" s="126" t="s">
        <v>845</v>
      </c>
      <c r="D144" s="311">
        <v>0</v>
      </c>
      <c r="E144" s="318">
        <f t="shared" ref="E144:P144" si="2918">D144+E95</f>
        <v>0</v>
      </c>
      <c r="F144" s="318">
        <f t="shared" si="2918"/>
        <v>0</v>
      </c>
      <c r="G144" s="318">
        <f t="shared" si="2918"/>
        <v>0</v>
      </c>
      <c r="H144" s="318">
        <f t="shared" si="2918"/>
        <v>0</v>
      </c>
      <c r="I144" s="318">
        <f t="shared" si="2918"/>
        <v>0</v>
      </c>
      <c r="J144" s="318">
        <f t="shared" si="2918"/>
        <v>0</v>
      </c>
      <c r="K144" s="318">
        <f t="shared" si="2918"/>
        <v>0</v>
      </c>
      <c r="L144" s="318">
        <f t="shared" si="2918"/>
        <v>0</v>
      </c>
      <c r="M144" s="318">
        <f t="shared" si="2918"/>
        <v>0</v>
      </c>
      <c r="N144" s="318">
        <f t="shared" si="2918"/>
        <v>0</v>
      </c>
      <c r="O144" s="318">
        <f t="shared" si="2918"/>
        <v>0</v>
      </c>
      <c r="P144" s="318">
        <f t="shared" si="2918"/>
        <v>0</v>
      </c>
      <c r="R144" s="318">
        <f t="shared" si="2296"/>
        <v>0</v>
      </c>
      <c r="S144" s="318">
        <f t="shared" ref="S144:AC144" si="2919">R144+S95</f>
        <v>0</v>
      </c>
      <c r="T144" s="318">
        <f t="shared" si="2919"/>
        <v>0</v>
      </c>
      <c r="U144" s="318">
        <f t="shared" si="2919"/>
        <v>0</v>
      </c>
      <c r="V144" s="318">
        <f t="shared" si="2919"/>
        <v>0</v>
      </c>
      <c r="W144" s="318">
        <f t="shared" si="2919"/>
        <v>0</v>
      </c>
      <c r="X144" s="318">
        <f t="shared" si="2919"/>
        <v>0</v>
      </c>
      <c r="Y144" s="318">
        <f t="shared" si="2919"/>
        <v>0</v>
      </c>
      <c r="Z144" s="318">
        <f t="shared" si="2919"/>
        <v>0</v>
      </c>
      <c r="AA144" s="318">
        <f t="shared" si="2919"/>
        <v>0</v>
      </c>
      <c r="AB144" s="318">
        <f t="shared" si="2919"/>
        <v>0</v>
      </c>
      <c r="AC144" s="318">
        <f t="shared" si="2919"/>
        <v>0</v>
      </c>
      <c r="AE144" s="318">
        <f t="shared" si="2298"/>
        <v>0</v>
      </c>
      <c r="AF144" s="318">
        <f t="shared" ref="AF144:AP144" si="2920">AE144+AF95</f>
        <v>0</v>
      </c>
      <c r="AG144" s="318">
        <f t="shared" si="2920"/>
        <v>0</v>
      </c>
      <c r="AH144" s="318">
        <f t="shared" si="2920"/>
        <v>0</v>
      </c>
      <c r="AI144" s="318">
        <f t="shared" si="2920"/>
        <v>0</v>
      </c>
      <c r="AJ144" s="318">
        <f t="shared" si="2920"/>
        <v>0</v>
      </c>
      <c r="AK144" s="318">
        <f t="shared" si="2920"/>
        <v>0</v>
      </c>
      <c r="AL144" s="318">
        <f t="shared" si="2920"/>
        <v>0</v>
      </c>
      <c r="AM144" s="318">
        <f t="shared" si="2920"/>
        <v>0</v>
      </c>
      <c r="AN144" s="318">
        <f t="shared" si="2920"/>
        <v>0</v>
      </c>
      <c r="AO144" s="318">
        <f t="shared" si="2920"/>
        <v>0</v>
      </c>
      <c r="AP144" s="318">
        <f t="shared" si="2920"/>
        <v>0</v>
      </c>
      <c r="AR144" s="318">
        <f t="shared" si="2300"/>
        <v>342.3</v>
      </c>
      <c r="AS144" s="318">
        <f t="shared" ref="AS144:BC144" si="2921">AR144+AS95</f>
        <v>1026.9100000000001</v>
      </c>
      <c r="AT144" s="318">
        <f t="shared" si="2921"/>
        <v>2053.8200000000002</v>
      </c>
      <c r="AU144" s="318">
        <f t="shared" si="2921"/>
        <v>3423.04</v>
      </c>
      <c r="AV144" s="318">
        <f t="shared" si="2921"/>
        <v>5134.5599999999995</v>
      </c>
      <c r="AW144" s="318">
        <f t="shared" si="2921"/>
        <v>7188.3899999999994</v>
      </c>
      <c r="AX144" s="318">
        <f t="shared" si="2921"/>
        <v>9584.52</v>
      </c>
      <c r="AY144" s="318">
        <f t="shared" si="2921"/>
        <v>12322.95</v>
      </c>
      <c r="AZ144" s="318">
        <f t="shared" si="2921"/>
        <v>15403.69</v>
      </c>
      <c r="BA144" s="318">
        <f t="shared" si="2921"/>
        <v>18826.73</v>
      </c>
      <c r="BB144" s="318">
        <f t="shared" si="2921"/>
        <v>22592.079999999998</v>
      </c>
      <c r="BC144" s="318">
        <f t="shared" si="2921"/>
        <v>26699.729999999996</v>
      </c>
      <c r="BE144" s="318">
        <f t="shared" si="2302"/>
        <v>31020.369999999995</v>
      </c>
      <c r="BF144" s="318">
        <f t="shared" ref="BF144:BP144" si="2922">BE144+BF95</f>
        <v>35553.999999999993</v>
      </c>
      <c r="BG144" s="318">
        <f t="shared" si="2922"/>
        <v>40300.619999999995</v>
      </c>
      <c r="BH144" s="318">
        <f t="shared" si="2922"/>
        <v>45260.229999999996</v>
      </c>
      <c r="BI144" s="318">
        <f t="shared" si="2922"/>
        <v>50432.829999999994</v>
      </c>
      <c r="BJ144" s="318">
        <f t="shared" si="2922"/>
        <v>55818.42</v>
      </c>
      <c r="BK144" s="318">
        <f t="shared" si="2922"/>
        <v>61417</v>
      </c>
      <c r="BL144" s="318">
        <f t="shared" si="2922"/>
        <v>67228.570000000007</v>
      </c>
      <c r="BM144" s="318">
        <f t="shared" si="2922"/>
        <v>73253.13</v>
      </c>
      <c r="BN144" s="318">
        <f t="shared" si="2922"/>
        <v>79490.67</v>
      </c>
      <c r="BO144" s="318">
        <f t="shared" si="2922"/>
        <v>85941.2</v>
      </c>
      <c r="BP144" s="318">
        <f t="shared" si="2922"/>
        <v>92604.72</v>
      </c>
      <c r="BR144" s="318">
        <f t="shared" si="2304"/>
        <v>99534.48</v>
      </c>
      <c r="BS144" s="318">
        <f t="shared" ref="BS144:CC144" si="2923">BR144+BS95</f>
        <v>106730.48</v>
      </c>
      <c r="BT144" s="318">
        <f t="shared" si="2923"/>
        <v>114192.70999999999</v>
      </c>
      <c r="BU144" s="318">
        <f t="shared" si="2923"/>
        <v>121921.18</v>
      </c>
      <c r="BV144" s="318">
        <f t="shared" si="2923"/>
        <v>129915.89</v>
      </c>
      <c r="BW144" s="318">
        <f t="shared" si="2923"/>
        <v>138176.82999999999</v>
      </c>
      <c r="BX144" s="318">
        <f t="shared" si="2923"/>
        <v>146704.00999999998</v>
      </c>
      <c r="BY144" s="318">
        <f t="shared" si="2923"/>
        <v>155497.43</v>
      </c>
      <c r="BZ144" s="318">
        <f t="shared" si="2923"/>
        <v>164557.07999999999</v>
      </c>
      <c r="CA144" s="318">
        <f t="shared" si="2923"/>
        <v>173882.96999999997</v>
      </c>
      <c r="CB144" s="318">
        <f t="shared" si="2923"/>
        <v>183475.09999999998</v>
      </c>
      <c r="CC144" s="318">
        <f t="shared" si="2923"/>
        <v>193333.45999999996</v>
      </c>
      <c r="CE144" s="318">
        <f t="shared" si="2306"/>
        <v>203427.62999999998</v>
      </c>
      <c r="CF144" s="318">
        <f t="shared" ref="CF144:CP144" si="2924">CE144+CF95</f>
        <v>213757.61</v>
      </c>
      <c r="CG144" s="318">
        <f t="shared" si="2924"/>
        <v>224323.4</v>
      </c>
      <c r="CH144" s="318">
        <f t="shared" si="2924"/>
        <v>235125</v>
      </c>
      <c r="CI144" s="318">
        <f t="shared" si="2924"/>
        <v>246162.41</v>
      </c>
      <c r="CJ144" s="318">
        <f t="shared" si="2924"/>
        <v>257435.63</v>
      </c>
      <c r="CK144" s="318">
        <f t="shared" si="2924"/>
        <v>268944.66000000003</v>
      </c>
      <c r="CL144" s="318">
        <f t="shared" si="2924"/>
        <v>280689.50000000006</v>
      </c>
      <c r="CM144" s="318">
        <f t="shared" si="2924"/>
        <v>292670.15000000008</v>
      </c>
      <c r="CN144" s="318">
        <f t="shared" si="2924"/>
        <v>304886.6100000001</v>
      </c>
      <c r="CO144" s="318">
        <f t="shared" si="2924"/>
        <v>317338.88000000012</v>
      </c>
      <c r="CP144" s="318">
        <f t="shared" si="2924"/>
        <v>330026.96000000014</v>
      </c>
      <c r="CR144" s="318">
        <f t="shared" si="2308"/>
        <v>343095.38000000012</v>
      </c>
      <c r="CS144" s="318">
        <f t="shared" ref="CS144:DC144" si="2925">CR144+CS95</f>
        <v>356544.13000000012</v>
      </c>
      <c r="CT144" s="318">
        <f t="shared" si="2925"/>
        <v>370373.22000000015</v>
      </c>
      <c r="CU144" s="318">
        <f t="shared" si="2925"/>
        <v>384582.65000000014</v>
      </c>
      <c r="CV144" s="318">
        <f t="shared" si="2925"/>
        <v>399172.42000000016</v>
      </c>
      <c r="CW144" s="318">
        <f t="shared" si="2925"/>
        <v>414142.53000000014</v>
      </c>
      <c r="CX144" s="318">
        <f t="shared" si="2925"/>
        <v>429492.97000000015</v>
      </c>
      <c r="CY144" s="318">
        <f t="shared" si="2925"/>
        <v>445223.75000000017</v>
      </c>
      <c r="CZ144" s="318">
        <f t="shared" si="2925"/>
        <v>461334.87000000017</v>
      </c>
      <c r="DA144" s="318">
        <f t="shared" si="2925"/>
        <v>477826.33000000019</v>
      </c>
      <c r="DB144" s="318">
        <f t="shared" si="2925"/>
        <v>494698.13000000018</v>
      </c>
      <c r="DC144" s="318">
        <f t="shared" si="2925"/>
        <v>511950.27000000019</v>
      </c>
      <c r="DE144" s="318">
        <f t="shared" si="2310"/>
        <v>529311.90000000014</v>
      </c>
      <c r="DF144" s="318">
        <f t="shared" ref="DF144:DP144" si="2926">DE144+DF95</f>
        <v>546783.03000000014</v>
      </c>
      <c r="DG144" s="318">
        <f t="shared" si="2926"/>
        <v>564363.66000000015</v>
      </c>
      <c r="DH144" s="318">
        <f t="shared" si="2926"/>
        <v>582053.78000000014</v>
      </c>
      <c r="DI144" s="318">
        <f t="shared" si="2926"/>
        <v>599853.40000000014</v>
      </c>
      <c r="DJ144" s="318">
        <f t="shared" si="2926"/>
        <v>617762.52000000014</v>
      </c>
      <c r="DK144" s="318">
        <f t="shared" si="2926"/>
        <v>635781.14000000013</v>
      </c>
      <c r="DL144" s="318">
        <f t="shared" si="2926"/>
        <v>653909.25000000012</v>
      </c>
      <c r="DM144" s="318">
        <f t="shared" si="2926"/>
        <v>672146.8600000001</v>
      </c>
      <c r="DN144" s="318">
        <f t="shared" si="2926"/>
        <v>690493.97000000009</v>
      </c>
      <c r="DO144" s="318">
        <f t="shared" si="2926"/>
        <v>708950.58000000007</v>
      </c>
      <c r="DP144" s="318">
        <f t="shared" si="2926"/>
        <v>727516.68</v>
      </c>
      <c r="DR144" s="318">
        <f t="shared" si="2312"/>
        <v>746660.9</v>
      </c>
      <c r="DS144" s="318">
        <f t="shared" ref="DS144:EC144" si="2927">DR144+DS95</f>
        <v>766383.23</v>
      </c>
      <c r="DT144" s="318">
        <f t="shared" si="2927"/>
        <v>786683.66999999993</v>
      </c>
      <c r="DU144" s="318">
        <f t="shared" si="2927"/>
        <v>807562.23</v>
      </c>
      <c r="DV144" s="318">
        <f t="shared" si="2927"/>
        <v>829018.9</v>
      </c>
      <c r="DW144" s="318">
        <f t="shared" si="2927"/>
        <v>851053.69000000006</v>
      </c>
      <c r="DX144" s="318">
        <f t="shared" si="2927"/>
        <v>873666.59000000008</v>
      </c>
      <c r="DY144" s="318">
        <f t="shared" si="2927"/>
        <v>896857.60000000009</v>
      </c>
      <c r="DZ144" s="318">
        <f t="shared" si="2927"/>
        <v>920626.7300000001</v>
      </c>
      <c r="EA144" s="318">
        <f t="shared" si="2927"/>
        <v>944973.97000000009</v>
      </c>
      <c r="EB144" s="318">
        <f t="shared" si="2927"/>
        <v>969899.33000000007</v>
      </c>
      <c r="EC144" s="318">
        <f t="shared" si="2927"/>
        <v>995402.8</v>
      </c>
    </row>
    <row r="145" spans="1:133" x14ac:dyDescent="0.2">
      <c r="A145" s="126" t="s">
        <v>651</v>
      </c>
      <c r="D145" s="311">
        <v>0</v>
      </c>
      <c r="E145" s="318">
        <f t="shared" ref="E145:P145" si="2928">D145+E96</f>
        <v>219.18</v>
      </c>
      <c r="F145" s="318">
        <f t="shared" si="2928"/>
        <v>438.36</v>
      </c>
      <c r="G145" s="318">
        <f t="shared" si="2928"/>
        <v>657.54</v>
      </c>
      <c r="H145" s="318">
        <f t="shared" si="2928"/>
        <v>876.72</v>
      </c>
      <c r="I145" s="318">
        <f t="shared" si="2928"/>
        <v>1095.9000000000001</v>
      </c>
      <c r="J145" s="318">
        <f t="shared" si="2928"/>
        <v>1315.0800000000002</v>
      </c>
      <c r="K145" s="318">
        <f t="shared" si="2928"/>
        <v>1534.2600000000002</v>
      </c>
      <c r="L145" s="318">
        <f t="shared" si="2928"/>
        <v>1753.4400000000003</v>
      </c>
      <c r="M145" s="318">
        <f t="shared" si="2928"/>
        <v>1972.6200000000003</v>
      </c>
      <c r="N145" s="318">
        <f t="shared" si="2928"/>
        <v>2191.8000000000002</v>
      </c>
      <c r="O145" s="318">
        <f t="shared" si="2928"/>
        <v>2410.98</v>
      </c>
      <c r="P145" s="318">
        <f t="shared" si="2928"/>
        <v>2630.16</v>
      </c>
      <c r="R145" s="318">
        <f t="shared" si="2296"/>
        <v>2849.3399999999997</v>
      </c>
      <c r="S145" s="318">
        <f t="shared" ref="S145:AC145" si="2929">R145+S96</f>
        <v>3068.5199999999995</v>
      </c>
      <c r="T145" s="318">
        <f t="shared" si="2929"/>
        <v>3287.6999999999994</v>
      </c>
      <c r="U145" s="318">
        <f t="shared" si="2929"/>
        <v>3506.8799999999992</v>
      </c>
      <c r="V145" s="318">
        <f t="shared" si="2929"/>
        <v>3726.059999999999</v>
      </c>
      <c r="W145" s="318">
        <f t="shared" si="2929"/>
        <v>3945.2399999999989</v>
      </c>
      <c r="X145" s="318">
        <f t="shared" si="2929"/>
        <v>4164.4199999999992</v>
      </c>
      <c r="Y145" s="318">
        <f t="shared" si="2929"/>
        <v>4383.5999999999995</v>
      </c>
      <c r="Z145" s="318">
        <f t="shared" si="2929"/>
        <v>4602.78</v>
      </c>
      <c r="AA145" s="318">
        <f t="shared" si="2929"/>
        <v>4821.96</v>
      </c>
      <c r="AB145" s="318">
        <f t="shared" si="2929"/>
        <v>5041.1400000000003</v>
      </c>
      <c r="AC145" s="318">
        <f t="shared" si="2929"/>
        <v>5260.3200000000006</v>
      </c>
      <c r="AE145" s="318">
        <f t="shared" si="2298"/>
        <v>5479.5000000000009</v>
      </c>
      <c r="AF145" s="318">
        <f t="shared" ref="AF145:AP145" si="2930">AE145+AF96</f>
        <v>5698.6800000000012</v>
      </c>
      <c r="AG145" s="318">
        <f t="shared" si="2930"/>
        <v>5917.8600000000015</v>
      </c>
      <c r="AH145" s="318">
        <f t="shared" si="2930"/>
        <v>6137.0400000000018</v>
      </c>
      <c r="AI145" s="318">
        <f t="shared" si="2930"/>
        <v>6356.2200000000021</v>
      </c>
      <c r="AJ145" s="318">
        <f t="shared" si="2930"/>
        <v>6575.4000000000024</v>
      </c>
      <c r="AK145" s="318">
        <f t="shared" si="2930"/>
        <v>6794.5800000000027</v>
      </c>
      <c r="AL145" s="318">
        <f t="shared" si="2930"/>
        <v>7013.7600000000029</v>
      </c>
      <c r="AM145" s="318">
        <f t="shared" si="2930"/>
        <v>7232.9400000000032</v>
      </c>
      <c r="AN145" s="318">
        <f t="shared" si="2930"/>
        <v>7452.1200000000035</v>
      </c>
      <c r="AO145" s="318">
        <f t="shared" si="2930"/>
        <v>7671.3000000000038</v>
      </c>
      <c r="AP145" s="318">
        <f t="shared" si="2930"/>
        <v>7890.4800000000041</v>
      </c>
      <c r="AR145" s="318">
        <f t="shared" si="2300"/>
        <v>8109.6600000000044</v>
      </c>
      <c r="AS145" s="318">
        <f t="shared" ref="AS145:BC145" si="2931">AR145+AS96</f>
        <v>8328.8400000000038</v>
      </c>
      <c r="AT145" s="318">
        <f t="shared" si="2931"/>
        <v>8548.0200000000041</v>
      </c>
      <c r="AU145" s="318">
        <f t="shared" si="2931"/>
        <v>8767.2000000000044</v>
      </c>
      <c r="AV145" s="318">
        <f t="shared" si="2931"/>
        <v>8986.3800000000047</v>
      </c>
      <c r="AW145" s="318">
        <f t="shared" si="2931"/>
        <v>9205.5600000000049</v>
      </c>
      <c r="AX145" s="318">
        <f t="shared" si="2931"/>
        <v>9424.7400000000052</v>
      </c>
      <c r="AY145" s="318">
        <f t="shared" si="2931"/>
        <v>9643.9200000000055</v>
      </c>
      <c r="AZ145" s="318">
        <f t="shared" si="2931"/>
        <v>9863.1000000000058</v>
      </c>
      <c r="BA145" s="318">
        <f t="shared" si="2931"/>
        <v>10082.280000000006</v>
      </c>
      <c r="BB145" s="318">
        <f t="shared" si="2931"/>
        <v>10301.460000000006</v>
      </c>
      <c r="BC145" s="318">
        <f t="shared" si="2931"/>
        <v>10520.640000000007</v>
      </c>
      <c r="BE145" s="318">
        <f t="shared" si="2302"/>
        <v>10739.820000000007</v>
      </c>
      <c r="BF145" s="318">
        <f t="shared" ref="BF145:BP145" si="2932">BE145+BF96</f>
        <v>10959.000000000007</v>
      </c>
      <c r="BG145" s="318">
        <f t="shared" si="2932"/>
        <v>11178.180000000008</v>
      </c>
      <c r="BH145" s="318">
        <f t="shared" si="2932"/>
        <v>11397.360000000008</v>
      </c>
      <c r="BI145" s="318">
        <f t="shared" si="2932"/>
        <v>11616.540000000008</v>
      </c>
      <c r="BJ145" s="318">
        <f t="shared" si="2932"/>
        <v>11835.720000000008</v>
      </c>
      <c r="BK145" s="318">
        <f t="shared" si="2932"/>
        <v>12054.900000000009</v>
      </c>
      <c r="BL145" s="318">
        <f t="shared" si="2932"/>
        <v>12274.080000000009</v>
      </c>
      <c r="BM145" s="318">
        <f t="shared" si="2932"/>
        <v>12493.260000000009</v>
      </c>
      <c r="BN145" s="318">
        <f t="shared" si="2932"/>
        <v>12712.44000000001</v>
      </c>
      <c r="BO145" s="318">
        <f t="shared" si="2932"/>
        <v>12931.62000000001</v>
      </c>
      <c r="BP145" s="318">
        <f t="shared" si="2932"/>
        <v>13150.80000000001</v>
      </c>
      <c r="BR145" s="318">
        <f t="shared" si="2304"/>
        <v>13369.98000000001</v>
      </c>
      <c r="BS145" s="318">
        <f t="shared" ref="BS145:CC145" si="2933">BR145+BS96</f>
        <v>13589.160000000011</v>
      </c>
      <c r="BT145" s="318">
        <f t="shared" si="2933"/>
        <v>13808.340000000011</v>
      </c>
      <c r="BU145" s="318">
        <f t="shared" si="2933"/>
        <v>14027.520000000011</v>
      </c>
      <c r="BV145" s="318">
        <f t="shared" si="2933"/>
        <v>14246.700000000012</v>
      </c>
      <c r="BW145" s="318">
        <f t="shared" si="2933"/>
        <v>14465.880000000012</v>
      </c>
      <c r="BX145" s="318">
        <f t="shared" si="2933"/>
        <v>14685.060000000012</v>
      </c>
      <c r="BY145" s="318">
        <f t="shared" si="2933"/>
        <v>14904.240000000013</v>
      </c>
      <c r="BZ145" s="318">
        <f t="shared" si="2933"/>
        <v>15123.420000000013</v>
      </c>
      <c r="CA145" s="318">
        <f t="shared" si="2933"/>
        <v>15342.600000000013</v>
      </c>
      <c r="CB145" s="318">
        <f t="shared" si="2933"/>
        <v>15561.780000000013</v>
      </c>
      <c r="CC145" s="318">
        <f t="shared" si="2933"/>
        <v>15780.960000000014</v>
      </c>
      <c r="CE145" s="318">
        <f t="shared" si="2306"/>
        <v>16000.140000000014</v>
      </c>
      <c r="CF145" s="318">
        <f t="shared" ref="CF145:CP145" si="2934">CE145+CF96</f>
        <v>16219.320000000014</v>
      </c>
      <c r="CG145" s="318">
        <f t="shared" si="2934"/>
        <v>16438.500000000015</v>
      </c>
      <c r="CH145" s="318">
        <f t="shared" si="2934"/>
        <v>16657.680000000015</v>
      </c>
      <c r="CI145" s="318">
        <f t="shared" si="2934"/>
        <v>16876.860000000015</v>
      </c>
      <c r="CJ145" s="318">
        <f t="shared" si="2934"/>
        <v>17096.040000000015</v>
      </c>
      <c r="CK145" s="318">
        <f t="shared" si="2934"/>
        <v>17315.220000000016</v>
      </c>
      <c r="CL145" s="318">
        <f t="shared" si="2934"/>
        <v>17534.400000000016</v>
      </c>
      <c r="CM145" s="318">
        <f t="shared" si="2934"/>
        <v>17753.580000000016</v>
      </c>
      <c r="CN145" s="318">
        <f t="shared" si="2934"/>
        <v>17972.760000000017</v>
      </c>
      <c r="CO145" s="318">
        <f t="shared" si="2934"/>
        <v>18191.940000000017</v>
      </c>
      <c r="CP145" s="318">
        <f t="shared" si="2934"/>
        <v>18411.120000000017</v>
      </c>
      <c r="CR145" s="318">
        <f t="shared" si="2308"/>
        <v>18630.300000000017</v>
      </c>
      <c r="CS145" s="318">
        <f t="shared" ref="CS145:DC145" si="2935">CR145+CS96</f>
        <v>18849.480000000018</v>
      </c>
      <c r="CT145" s="318">
        <f t="shared" si="2935"/>
        <v>19068.660000000018</v>
      </c>
      <c r="CU145" s="318">
        <f t="shared" si="2935"/>
        <v>19287.840000000018</v>
      </c>
      <c r="CV145" s="318">
        <f t="shared" si="2935"/>
        <v>19507.020000000019</v>
      </c>
      <c r="CW145" s="318">
        <f t="shared" si="2935"/>
        <v>19726.200000000019</v>
      </c>
      <c r="CX145" s="318">
        <f t="shared" si="2935"/>
        <v>19945.380000000019</v>
      </c>
      <c r="CY145" s="318">
        <f t="shared" si="2935"/>
        <v>20164.560000000019</v>
      </c>
      <c r="CZ145" s="318">
        <f t="shared" si="2935"/>
        <v>20383.74000000002</v>
      </c>
      <c r="DA145" s="318">
        <f t="shared" si="2935"/>
        <v>20602.92000000002</v>
      </c>
      <c r="DB145" s="318">
        <f t="shared" si="2935"/>
        <v>20822.10000000002</v>
      </c>
      <c r="DC145" s="318">
        <f t="shared" si="2935"/>
        <v>21041.280000000021</v>
      </c>
      <c r="DE145" s="318">
        <f t="shared" si="2310"/>
        <v>21260.460000000021</v>
      </c>
      <c r="DF145" s="318">
        <f t="shared" ref="DF145:DP145" si="2936">DE145+DF96</f>
        <v>21479.640000000021</v>
      </c>
      <c r="DG145" s="318">
        <f t="shared" si="2936"/>
        <v>21698.820000000022</v>
      </c>
      <c r="DH145" s="318">
        <f t="shared" si="2936"/>
        <v>21918.000000000022</v>
      </c>
      <c r="DI145" s="318">
        <f t="shared" si="2936"/>
        <v>22137.180000000022</v>
      </c>
      <c r="DJ145" s="318">
        <f t="shared" si="2936"/>
        <v>22356.360000000022</v>
      </c>
      <c r="DK145" s="318">
        <f t="shared" si="2936"/>
        <v>22575.540000000023</v>
      </c>
      <c r="DL145" s="318">
        <f t="shared" si="2936"/>
        <v>22794.720000000023</v>
      </c>
      <c r="DM145" s="318">
        <f t="shared" si="2936"/>
        <v>23013.900000000023</v>
      </c>
      <c r="DN145" s="318">
        <f t="shared" si="2936"/>
        <v>23233.080000000024</v>
      </c>
      <c r="DO145" s="318">
        <f t="shared" si="2936"/>
        <v>23452.260000000024</v>
      </c>
      <c r="DP145" s="318">
        <f t="shared" si="2936"/>
        <v>23671.440000000024</v>
      </c>
      <c r="DR145" s="318">
        <f t="shared" si="2312"/>
        <v>23890.620000000024</v>
      </c>
      <c r="DS145" s="318">
        <f t="shared" ref="DS145:EC145" si="2937">DR145+DS96</f>
        <v>24109.800000000025</v>
      </c>
      <c r="DT145" s="318">
        <f t="shared" si="2937"/>
        <v>24328.980000000025</v>
      </c>
      <c r="DU145" s="318">
        <f t="shared" si="2937"/>
        <v>24548.160000000025</v>
      </c>
      <c r="DV145" s="318">
        <f t="shared" si="2937"/>
        <v>24767.340000000026</v>
      </c>
      <c r="DW145" s="318">
        <f t="shared" si="2937"/>
        <v>24986.520000000026</v>
      </c>
      <c r="DX145" s="318">
        <f t="shared" si="2937"/>
        <v>25205.700000000026</v>
      </c>
      <c r="DY145" s="318">
        <f t="shared" si="2937"/>
        <v>25424.880000000026</v>
      </c>
      <c r="DZ145" s="318">
        <f t="shared" si="2937"/>
        <v>25644.060000000027</v>
      </c>
      <c r="EA145" s="318">
        <f t="shared" si="2937"/>
        <v>25863.240000000027</v>
      </c>
      <c r="EB145" s="318">
        <f t="shared" si="2937"/>
        <v>26082.420000000027</v>
      </c>
      <c r="EC145" s="318">
        <f t="shared" si="2937"/>
        <v>26301.600000000028</v>
      </c>
    </row>
    <row r="146" spans="1:133" x14ac:dyDescent="0.2">
      <c r="A146" s="126" t="s">
        <v>651</v>
      </c>
      <c r="D146" s="311">
        <v>0</v>
      </c>
      <c r="E146" s="318">
        <f t="shared" ref="E146" si="2938">D146+E97</f>
        <v>294.52999999999997</v>
      </c>
      <c r="F146" s="318">
        <f t="shared" ref="F146" si="2939">E146+F97</f>
        <v>589.05999999999995</v>
      </c>
      <c r="G146" s="318">
        <f t="shared" ref="G146" si="2940">F146+G97</f>
        <v>883.58999999999992</v>
      </c>
      <c r="H146" s="318">
        <f t="shared" ref="H146" si="2941">G146+H97</f>
        <v>1178.1199999999999</v>
      </c>
      <c r="I146" s="318">
        <f t="shared" ref="I146" si="2942">H146+I97</f>
        <v>1472.6499999999999</v>
      </c>
      <c r="J146" s="318">
        <f t="shared" ref="J146" si="2943">I146+J97</f>
        <v>1767.1799999999998</v>
      </c>
      <c r="K146" s="318">
        <f t="shared" ref="K146" si="2944">J146+K97</f>
        <v>2061.71</v>
      </c>
      <c r="L146" s="318">
        <f t="shared" ref="L146" si="2945">K146+L97</f>
        <v>2356.2399999999998</v>
      </c>
      <c r="M146" s="318">
        <f t="shared" ref="M146" si="2946">L146+M97</f>
        <v>2650.7699999999995</v>
      </c>
      <c r="N146" s="318">
        <f t="shared" ref="N146" si="2947">M146+N97</f>
        <v>2945.2999999999993</v>
      </c>
      <c r="O146" s="318">
        <f t="shared" ref="O146" si="2948">N146+O97</f>
        <v>3239.829999999999</v>
      </c>
      <c r="P146" s="318">
        <f t="shared" ref="P146" si="2949">O146+P97</f>
        <v>3534.3599999999988</v>
      </c>
      <c r="R146" s="318">
        <f t="shared" si="2296"/>
        <v>3828.8899999999985</v>
      </c>
      <c r="S146" s="318">
        <f t="shared" ref="S146" si="2950">R146+S97</f>
        <v>4123.4199999999983</v>
      </c>
      <c r="T146" s="318">
        <f t="shared" ref="T146" si="2951">S146+T97</f>
        <v>4417.949999999998</v>
      </c>
      <c r="U146" s="318">
        <f t="shared" ref="U146" si="2952">T146+U97</f>
        <v>4712.4799999999977</v>
      </c>
      <c r="V146" s="318">
        <f t="shared" ref="V146" si="2953">U146+V97</f>
        <v>5007.0099999999975</v>
      </c>
      <c r="W146" s="318">
        <f t="shared" ref="W146" si="2954">V146+W97</f>
        <v>5301.5399999999972</v>
      </c>
      <c r="X146" s="318">
        <f t="shared" ref="X146" si="2955">W146+X97</f>
        <v>5596.069999999997</v>
      </c>
      <c r="Y146" s="318">
        <f t="shared" ref="Y146" si="2956">X146+Y97</f>
        <v>5890.5999999999967</v>
      </c>
      <c r="Z146" s="318">
        <f t="shared" ref="Z146" si="2957">Y146+Z97</f>
        <v>6185.1299999999965</v>
      </c>
      <c r="AA146" s="318">
        <f t="shared" ref="AA146" si="2958">Z146+AA97</f>
        <v>6479.6599999999962</v>
      </c>
      <c r="AB146" s="318">
        <f t="shared" ref="AB146" si="2959">AA146+AB97</f>
        <v>6774.189999999996</v>
      </c>
      <c r="AC146" s="318">
        <f t="shared" ref="AC146" si="2960">AB146+AC97</f>
        <v>7068.7199999999957</v>
      </c>
      <c r="AE146" s="318">
        <f t="shared" si="2298"/>
        <v>7363.2499999999955</v>
      </c>
      <c r="AF146" s="318">
        <f t="shared" ref="AF146" si="2961">AE146+AF97</f>
        <v>7657.7799999999952</v>
      </c>
      <c r="AG146" s="318">
        <f t="shared" ref="AG146" si="2962">AF146+AG97</f>
        <v>7952.3099999999949</v>
      </c>
      <c r="AH146" s="318">
        <f t="shared" ref="AH146" si="2963">AG146+AH97</f>
        <v>8246.8399999999947</v>
      </c>
      <c r="AI146" s="318">
        <f t="shared" ref="AI146" si="2964">AH146+AI97</f>
        <v>8541.3699999999953</v>
      </c>
      <c r="AJ146" s="318">
        <f t="shared" ref="AJ146" si="2965">AI146+AJ97</f>
        <v>8835.899999999996</v>
      </c>
      <c r="AK146" s="318">
        <f t="shared" ref="AK146" si="2966">AJ146+AK97</f>
        <v>9130.4299999999967</v>
      </c>
      <c r="AL146" s="318">
        <f t="shared" ref="AL146" si="2967">AK146+AL97</f>
        <v>9424.9599999999973</v>
      </c>
      <c r="AM146" s="318">
        <f t="shared" ref="AM146" si="2968">AL146+AM97</f>
        <v>9719.489999999998</v>
      </c>
      <c r="AN146" s="318">
        <f t="shared" ref="AN146" si="2969">AM146+AN97</f>
        <v>10014.019999999999</v>
      </c>
      <c r="AO146" s="318">
        <f t="shared" ref="AO146" si="2970">AN146+AO97</f>
        <v>10308.549999999999</v>
      </c>
      <c r="AP146" s="318">
        <f t="shared" ref="AP146" si="2971">AO146+AP97</f>
        <v>10603.08</v>
      </c>
      <c r="AR146" s="318">
        <f t="shared" si="2300"/>
        <v>10897.61</v>
      </c>
      <c r="AS146" s="318">
        <f t="shared" ref="AS146" si="2972">AR146+AS97</f>
        <v>11192.140000000001</v>
      </c>
      <c r="AT146" s="318">
        <f t="shared" ref="AT146" si="2973">AS146+AT97</f>
        <v>11486.670000000002</v>
      </c>
      <c r="AU146" s="318">
        <f t="shared" ref="AU146" si="2974">AT146+AU97</f>
        <v>11781.200000000003</v>
      </c>
      <c r="AV146" s="318">
        <f t="shared" ref="AV146" si="2975">AU146+AV97</f>
        <v>12075.730000000003</v>
      </c>
      <c r="AW146" s="318">
        <f t="shared" ref="AW146" si="2976">AV146+AW97</f>
        <v>12370.260000000004</v>
      </c>
      <c r="AX146" s="318">
        <f t="shared" ref="AX146" si="2977">AW146+AX97</f>
        <v>12664.790000000005</v>
      </c>
      <c r="AY146" s="318">
        <f t="shared" ref="AY146" si="2978">AX146+AY97</f>
        <v>12959.320000000005</v>
      </c>
      <c r="AZ146" s="318">
        <f t="shared" ref="AZ146" si="2979">AY146+AZ97</f>
        <v>13253.850000000006</v>
      </c>
      <c r="BA146" s="318">
        <f t="shared" ref="BA146" si="2980">AZ146+BA97</f>
        <v>13548.380000000006</v>
      </c>
      <c r="BB146" s="318">
        <f t="shared" ref="BB146" si="2981">BA146+BB97</f>
        <v>13842.910000000007</v>
      </c>
      <c r="BC146" s="318">
        <f t="shared" ref="BC146" si="2982">BB146+BC97</f>
        <v>14137.440000000008</v>
      </c>
      <c r="BE146" s="318">
        <f t="shared" si="2302"/>
        <v>14431.970000000008</v>
      </c>
      <c r="BF146" s="318">
        <f t="shared" ref="BF146" si="2983">BE146+BF97</f>
        <v>14726.500000000009</v>
      </c>
      <c r="BG146" s="318">
        <f t="shared" ref="BG146" si="2984">BF146+BG97</f>
        <v>15021.03000000001</v>
      </c>
      <c r="BH146" s="318">
        <f t="shared" ref="BH146" si="2985">BG146+BH97</f>
        <v>15315.56000000001</v>
      </c>
      <c r="BI146" s="318">
        <f t="shared" ref="BI146" si="2986">BH146+BI97</f>
        <v>15610.090000000011</v>
      </c>
      <c r="BJ146" s="318">
        <f t="shared" ref="BJ146" si="2987">BI146+BJ97</f>
        <v>15904.620000000012</v>
      </c>
      <c r="BK146" s="318">
        <f t="shared" ref="BK146" si="2988">BJ146+BK97</f>
        <v>16199.150000000012</v>
      </c>
      <c r="BL146" s="318">
        <f t="shared" ref="BL146" si="2989">BK146+BL97</f>
        <v>16493.680000000011</v>
      </c>
      <c r="BM146" s="318">
        <f t="shared" ref="BM146" si="2990">BL146+BM97</f>
        <v>16788.21000000001</v>
      </c>
      <c r="BN146" s="318">
        <f t="shared" ref="BN146" si="2991">BM146+BN97</f>
        <v>17082.740000000009</v>
      </c>
      <c r="BO146" s="318">
        <f t="shared" ref="BO146" si="2992">BN146+BO97</f>
        <v>17377.270000000008</v>
      </c>
      <c r="BP146" s="318">
        <f t="shared" ref="BP146" si="2993">BO146+BP97</f>
        <v>17671.800000000007</v>
      </c>
      <c r="BR146" s="318">
        <f t="shared" si="2304"/>
        <v>17966.330000000005</v>
      </c>
      <c r="BS146" s="318">
        <f t="shared" ref="BS146" si="2994">BR146+BS97</f>
        <v>18260.860000000004</v>
      </c>
      <c r="BT146" s="318">
        <f t="shared" ref="BT146" si="2995">BS146+BT97</f>
        <v>18555.390000000003</v>
      </c>
      <c r="BU146" s="318">
        <f t="shared" ref="BU146" si="2996">BT146+BU97</f>
        <v>18849.920000000002</v>
      </c>
      <c r="BV146" s="318">
        <f t="shared" ref="BV146" si="2997">BU146+BV97</f>
        <v>19144.45</v>
      </c>
      <c r="BW146" s="318">
        <f t="shared" ref="BW146" si="2998">BV146+BW97</f>
        <v>19438.98</v>
      </c>
      <c r="BX146" s="318">
        <f t="shared" ref="BX146" si="2999">BW146+BX97</f>
        <v>19733.509999999998</v>
      </c>
      <c r="BY146" s="318">
        <f t="shared" ref="BY146" si="3000">BX146+BY97</f>
        <v>20028.039999999997</v>
      </c>
      <c r="BZ146" s="318">
        <f t="shared" ref="BZ146" si="3001">BY146+BZ97</f>
        <v>20322.569999999996</v>
      </c>
      <c r="CA146" s="318">
        <f t="shared" ref="CA146" si="3002">BZ146+CA97</f>
        <v>20617.099999999995</v>
      </c>
      <c r="CB146" s="318">
        <f t="shared" ref="CB146" si="3003">CA146+CB97</f>
        <v>20911.629999999994</v>
      </c>
      <c r="CC146" s="318">
        <f t="shared" ref="CC146" si="3004">CB146+CC97</f>
        <v>21206.159999999993</v>
      </c>
      <c r="CE146" s="318">
        <f t="shared" si="2306"/>
        <v>21500.689999999991</v>
      </c>
      <c r="CF146" s="318">
        <f t="shared" ref="CF146" si="3005">CE146+CF97</f>
        <v>21795.21999999999</v>
      </c>
      <c r="CG146" s="318">
        <f t="shared" ref="CG146" si="3006">CF146+CG97</f>
        <v>22089.749999999989</v>
      </c>
      <c r="CH146" s="318">
        <f t="shared" ref="CH146" si="3007">CG146+CH97</f>
        <v>22384.279999999988</v>
      </c>
      <c r="CI146" s="318">
        <f t="shared" ref="CI146" si="3008">CH146+CI97</f>
        <v>22678.809999999987</v>
      </c>
      <c r="CJ146" s="318">
        <f t="shared" ref="CJ146" si="3009">CI146+CJ97</f>
        <v>22973.339999999986</v>
      </c>
      <c r="CK146" s="318">
        <f t="shared" ref="CK146" si="3010">CJ146+CK97</f>
        <v>23267.869999999984</v>
      </c>
      <c r="CL146" s="318">
        <f t="shared" ref="CL146" si="3011">CK146+CL97</f>
        <v>23562.399999999983</v>
      </c>
      <c r="CM146" s="318">
        <f t="shared" ref="CM146" si="3012">CL146+CM97</f>
        <v>23856.929999999982</v>
      </c>
      <c r="CN146" s="318">
        <f t="shared" ref="CN146" si="3013">CM146+CN97</f>
        <v>24151.459999999981</v>
      </c>
      <c r="CO146" s="318">
        <f t="shared" ref="CO146" si="3014">CN146+CO97</f>
        <v>24445.98999999998</v>
      </c>
      <c r="CP146" s="318">
        <f t="shared" ref="CP146" si="3015">CO146+CP97</f>
        <v>24740.519999999979</v>
      </c>
      <c r="CR146" s="318">
        <f t="shared" si="2308"/>
        <v>25035.049999999977</v>
      </c>
      <c r="CS146" s="318">
        <f t="shared" ref="CS146" si="3016">CR146+CS97</f>
        <v>25329.579999999976</v>
      </c>
      <c r="CT146" s="318">
        <f t="shared" ref="CT146" si="3017">CS146+CT97</f>
        <v>25624.109999999975</v>
      </c>
      <c r="CU146" s="318">
        <f t="shared" ref="CU146" si="3018">CT146+CU97</f>
        <v>25918.639999999974</v>
      </c>
      <c r="CV146" s="318">
        <f t="shared" ref="CV146" si="3019">CU146+CV97</f>
        <v>26213.169999999973</v>
      </c>
      <c r="CW146" s="318">
        <f t="shared" ref="CW146" si="3020">CV146+CW97</f>
        <v>26507.699999999972</v>
      </c>
      <c r="CX146" s="318">
        <f t="shared" ref="CX146" si="3021">CW146+CX97</f>
        <v>26802.22999999997</v>
      </c>
      <c r="CY146" s="318">
        <f t="shared" ref="CY146" si="3022">CX146+CY97</f>
        <v>27096.759999999969</v>
      </c>
      <c r="CZ146" s="318">
        <f t="shared" ref="CZ146" si="3023">CY146+CZ97</f>
        <v>27391.289999999968</v>
      </c>
      <c r="DA146" s="318">
        <f t="shared" ref="DA146" si="3024">CZ146+DA97</f>
        <v>27685.819999999967</v>
      </c>
      <c r="DB146" s="318">
        <f t="shared" ref="DB146" si="3025">DA146+DB97</f>
        <v>27980.349999999966</v>
      </c>
      <c r="DC146" s="318">
        <f t="shared" ref="DC146" si="3026">DB146+DC97</f>
        <v>28274.879999999965</v>
      </c>
      <c r="DE146" s="318">
        <f t="shared" si="2310"/>
        <v>28569.409999999963</v>
      </c>
      <c r="DF146" s="318">
        <f t="shared" ref="DF146" si="3027">DE146+DF97</f>
        <v>28863.939999999962</v>
      </c>
      <c r="DG146" s="318">
        <f t="shared" ref="DG146" si="3028">DF146+DG97</f>
        <v>29158.469999999961</v>
      </c>
      <c r="DH146" s="318">
        <f t="shared" ref="DH146" si="3029">DG146+DH97</f>
        <v>29452.99999999996</v>
      </c>
      <c r="DI146" s="318">
        <f t="shared" ref="DI146" si="3030">DH146+DI97</f>
        <v>29747.529999999959</v>
      </c>
      <c r="DJ146" s="318">
        <f t="shared" ref="DJ146" si="3031">DI146+DJ97</f>
        <v>30042.059999999958</v>
      </c>
      <c r="DK146" s="318">
        <f t="shared" ref="DK146" si="3032">DJ146+DK97</f>
        <v>30336.589999999956</v>
      </c>
      <c r="DL146" s="318">
        <f t="shared" ref="DL146" si="3033">DK146+DL97</f>
        <v>30631.119999999955</v>
      </c>
      <c r="DM146" s="318">
        <f t="shared" ref="DM146" si="3034">DL146+DM97</f>
        <v>30925.649999999954</v>
      </c>
      <c r="DN146" s="318">
        <f t="shared" ref="DN146" si="3035">DM146+DN97</f>
        <v>31220.179999999953</v>
      </c>
      <c r="DO146" s="318">
        <f t="shared" ref="DO146" si="3036">DN146+DO97</f>
        <v>31514.709999999952</v>
      </c>
      <c r="DP146" s="318">
        <f t="shared" ref="DP146" si="3037">DO146+DP97</f>
        <v>31809.239999999951</v>
      </c>
      <c r="DR146" s="318">
        <f t="shared" si="2312"/>
        <v>32103.76999999995</v>
      </c>
      <c r="DS146" s="318">
        <f t="shared" ref="DS146" si="3038">DR146+DS97</f>
        <v>32398.299999999948</v>
      </c>
      <c r="DT146" s="318">
        <f t="shared" ref="DT146" si="3039">DS146+DT97</f>
        <v>32692.829999999947</v>
      </c>
      <c r="DU146" s="318">
        <f t="shared" ref="DU146" si="3040">DT146+DU97</f>
        <v>32987.35999999995</v>
      </c>
      <c r="DV146" s="318">
        <f t="shared" ref="DV146" si="3041">DU146+DV97</f>
        <v>33281.889999999948</v>
      </c>
      <c r="DW146" s="318">
        <f t="shared" ref="DW146" si="3042">DV146+DW97</f>
        <v>33576.419999999947</v>
      </c>
      <c r="DX146" s="318">
        <f t="shared" ref="DX146" si="3043">DW146+DX97</f>
        <v>33870.949999999946</v>
      </c>
      <c r="DY146" s="318">
        <f t="shared" ref="DY146" si="3044">DX146+DY97</f>
        <v>34165.479999999945</v>
      </c>
      <c r="DZ146" s="318">
        <f t="shared" ref="DZ146" si="3045">DY146+DZ97</f>
        <v>34460.009999999944</v>
      </c>
      <c r="EA146" s="318">
        <f t="shared" ref="EA146" si="3046">DZ146+EA97</f>
        <v>34754.539999999943</v>
      </c>
      <c r="EB146" s="318">
        <f t="shared" ref="EB146" si="3047">EA146+EB97</f>
        <v>35049.069999999942</v>
      </c>
      <c r="EC146" s="318">
        <f t="shared" ref="EC146" si="3048">EB146+EC97</f>
        <v>35343.59999999994</v>
      </c>
    </row>
    <row r="147" spans="1:133" x14ac:dyDescent="0.2">
      <c r="A147" s="126" t="s">
        <v>651</v>
      </c>
      <c r="D147" s="311">
        <v>5853.7399999999989</v>
      </c>
      <c r="E147" s="318">
        <f t="shared" ref="E147:P147" si="3049">D147+E98</f>
        <v>7349.3599999999988</v>
      </c>
      <c r="F147" s="318">
        <f t="shared" si="3049"/>
        <v>8844.98</v>
      </c>
      <c r="G147" s="318">
        <f t="shared" si="3049"/>
        <v>10340.599999999999</v>
      </c>
      <c r="H147" s="318">
        <f t="shared" si="3049"/>
        <v>11836.219999999998</v>
      </c>
      <c r="I147" s="318">
        <f t="shared" si="3049"/>
        <v>13331.839999999997</v>
      </c>
      <c r="J147" s="318">
        <f t="shared" si="3049"/>
        <v>14827.459999999995</v>
      </c>
      <c r="K147" s="318">
        <f t="shared" si="3049"/>
        <v>16323.079999999994</v>
      </c>
      <c r="L147" s="318">
        <f t="shared" si="3049"/>
        <v>17818.699999999993</v>
      </c>
      <c r="M147" s="318">
        <f t="shared" si="3049"/>
        <v>19314.319999999992</v>
      </c>
      <c r="N147" s="318">
        <f t="shared" si="3049"/>
        <v>20809.939999999991</v>
      </c>
      <c r="O147" s="318">
        <f t="shared" si="3049"/>
        <v>22305.55999999999</v>
      </c>
      <c r="P147" s="318">
        <f t="shared" si="3049"/>
        <v>23801.179999999989</v>
      </c>
      <c r="R147" s="318">
        <f t="shared" si="2296"/>
        <v>25296.799999999988</v>
      </c>
      <c r="S147" s="318">
        <f t="shared" ref="S147:AC147" si="3050">R147+S98</f>
        <v>26792.419999999987</v>
      </c>
      <c r="T147" s="318">
        <f t="shared" si="3050"/>
        <v>28288.039999999986</v>
      </c>
      <c r="U147" s="318">
        <f t="shared" si="3050"/>
        <v>29783.659999999985</v>
      </c>
      <c r="V147" s="318">
        <f t="shared" si="3050"/>
        <v>31279.279999999984</v>
      </c>
      <c r="W147" s="318">
        <f t="shared" si="3050"/>
        <v>32774.899999999987</v>
      </c>
      <c r="X147" s="318">
        <f t="shared" si="3050"/>
        <v>34270.51999999999</v>
      </c>
      <c r="Y147" s="318">
        <f t="shared" si="3050"/>
        <v>35766.139999999992</v>
      </c>
      <c r="Z147" s="318">
        <f t="shared" si="3050"/>
        <v>37261.759999999995</v>
      </c>
      <c r="AA147" s="318">
        <f t="shared" si="3050"/>
        <v>38757.379999999997</v>
      </c>
      <c r="AB147" s="318">
        <f t="shared" si="3050"/>
        <v>40253</v>
      </c>
      <c r="AC147" s="318">
        <f t="shared" si="3050"/>
        <v>41748.620000000003</v>
      </c>
      <c r="AE147" s="318">
        <f t="shared" si="2298"/>
        <v>43244.240000000005</v>
      </c>
      <c r="AF147" s="318">
        <f t="shared" ref="AF147:AP147" si="3051">AE147+AF98</f>
        <v>44739.860000000008</v>
      </c>
      <c r="AG147" s="318">
        <f t="shared" si="3051"/>
        <v>46235.48000000001</v>
      </c>
      <c r="AH147" s="318">
        <f t="shared" si="3051"/>
        <v>47731.100000000013</v>
      </c>
      <c r="AI147" s="318">
        <f t="shared" si="3051"/>
        <v>49226.720000000016</v>
      </c>
      <c r="AJ147" s="318">
        <f t="shared" si="3051"/>
        <v>50722.340000000018</v>
      </c>
      <c r="AK147" s="318">
        <f t="shared" si="3051"/>
        <v>52217.960000000021</v>
      </c>
      <c r="AL147" s="318">
        <f t="shared" si="3051"/>
        <v>53713.580000000024</v>
      </c>
      <c r="AM147" s="318">
        <f t="shared" si="3051"/>
        <v>55209.200000000026</v>
      </c>
      <c r="AN147" s="318">
        <f t="shared" si="3051"/>
        <v>56704.820000000029</v>
      </c>
      <c r="AO147" s="318">
        <f t="shared" si="3051"/>
        <v>58200.440000000031</v>
      </c>
      <c r="AP147" s="318">
        <f t="shared" si="3051"/>
        <v>59696.060000000034</v>
      </c>
      <c r="AR147" s="318">
        <f t="shared" si="2300"/>
        <v>61191.680000000037</v>
      </c>
      <c r="AS147" s="318">
        <f t="shared" ref="AS147:BC147" si="3052">AR147+AS98</f>
        <v>62687.300000000039</v>
      </c>
      <c r="AT147" s="318">
        <f t="shared" si="3052"/>
        <v>64182.920000000042</v>
      </c>
      <c r="AU147" s="318">
        <f t="shared" si="3052"/>
        <v>65678.540000000037</v>
      </c>
      <c r="AV147" s="318">
        <f t="shared" si="3052"/>
        <v>67174.160000000033</v>
      </c>
      <c r="AW147" s="318">
        <f t="shared" si="3052"/>
        <v>68669.780000000028</v>
      </c>
      <c r="AX147" s="318">
        <f t="shared" si="3052"/>
        <v>70165.400000000023</v>
      </c>
      <c r="AY147" s="318">
        <f t="shared" si="3052"/>
        <v>71661.020000000019</v>
      </c>
      <c r="AZ147" s="318">
        <f t="shared" si="3052"/>
        <v>73156.640000000014</v>
      </c>
      <c r="BA147" s="318">
        <f t="shared" si="3052"/>
        <v>74652.260000000009</v>
      </c>
      <c r="BB147" s="318">
        <f t="shared" si="3052"/>
        <v>76147.88</v>
      </c>
      <c r="BC147" s="318">
        <f t="shared" si="3052"/>
        <v>77643.5</v>
      </c>
      <c r="BE147" s="318">
        <f t="shared" si="2302"/>
        <v>79139.12</v>
      </c>
      <c r="BF147" s="318">
        <f t="shared" ref="BF147:BP147" si="3053">BE147+BF98</f>
        <v>80634.739999999991</v>
      </c>
      <c r="BG147" s="318">
        <f t="shared" si="3053"/>
        <v>82130.359999999986</v>
      </c>
      <c r="BH147" s="318">
        <f t="shared" si="3053"/>
        <v>83625.979999999981</v>
      </c>
      <c r="BI147" s="318">
        <f t="shared" si="3053"/>
        <v>85121.599999999977</v>
      </c>
      <c r="BJ147" s="318">
        <f t="shared" si="3053"/>
        <v>86617.219999999972</v>
      </c>
      <c r="BK147" s="318">
        <f t="shared" si="3053"/>
        <v>88112.839999999967</v>
      </c>
      <c r="BL147" s="318">
        <f t="shared" si="3053"/>
        <v>89608.459999999963</v>
      </c>
      <c r="BM147" s="318">
        <f t="shared" si="3053"/>
        <v>91104.079999999958</v>
      </c>
      <c r="BN147" s="318">
        <f t="shared" si="3053"/>
        <v>92599.699999999953</v>
      </c>
      <c r="BO147" s="318">
        <f t="shared" si="3053"/>
        <v>94095.319999999949</v>
      </c>
      <c r="BP147" s="318">
        <f t="shared" si="3053"/>
        <v>95590.939999999944</v>
      </c>
      <c r="BR147" s="318">
        <f t="shared" si="2304"/>
        <v>97086.559999999939</v>
      </c>
      <c r="BS147" s="318">
        <f t="shared" ref="BS147:CC147" si="3054">BR147+BS98</f>
        <v>98582.179999999935</v>
      </c>
      <c r="BT147" s="318">
        <f t="shared" si="3054"/>
        <v>100077.79999999993</v>
      </c>
      <c r="BU147" s="318">
        <f t="shared" si="3054"/>
        <v>101573.41999999993</v>
      </c>
      <c r="BV147" s="318">
        <f t="shared" si="3054"/>
        <v>103069.03999999992</v>
      </c>
      <c r="BW147" s="318">
        <f t="shared" si="3054"/>
        <v>104564.65999999992</v>
      </c>
      <c r="BX147" s="318">
        <f t="shared" si="3054"/>
        <v>106060.27999999991</v>
      </c>
      <c r="BY147" s="318">
        <f t="shared" si="3054"/>
        <v>107555.89999999991</v>
      </c>
      <c r="BZ147" s="318">
        <f t="shared" si="3054"/>
        <v>109051.5199999999</v>
      </c>
      <c r="CA147" s="318">
        <f t="shared" si="3054"/>
        <v>110547.1399999999</v>
      </c>
      <c r="CB147" s="318">
        <f t="shared" si="3054"/>
        <v>112042.75999999989</v>
      </c>
      <c r="CC147" s="318">
        <f t="shared" si="3054"/>
        <v>113538.37999999989</v>
      </c>
      <c r="CE147" s="318">
        <f t="shared" si="2306"/>
        <v>115033.99999999988</v>
      </c>
      <c r="CF147" s="318">
        <f t="shared" ref="CF147:CP147" si="3055">CE147+CF98</f>
        <v>116529.61999999988</v>
      </c>
      <c r="CG147" s="318">
        <f t="shared" si="3055"/>
        <v>118025.23999999987</v>
      </c>
      <c r="CH147" s="318">
        <f t="shared" si="3055"/>
        <v>119520.85999999987</v>
      </c>
      <c r="CI147" s="318">
        <f t="shared" si="3055"/>
        <v>121016.47999999986</v>
      </c>
      <c r="CJ147" s="318">
        <f t="shared" si="3055"/>
        <v>122512.09999999986</v>
      </c>
      <c r="CK147" s="318">
        <f t="shared" si="3055"/>
        <v>124007.71999999986</v>
      </c>
      <c r="CL147" s="318">
        <f t="shared" si="3055"/>
        <v>125503.33999999985</v>
      </c>
      <c r="CM147" s="318">
        <f t="shared" si="3055"/>
        <v>126998.95999999985</v>
      </c>
      <c r="CN147" s="318">
        <f t="shared" si="3055"/>
        <v>128494.57999999984</v>
      </c>
      <c r="CO147" s="318">
        <f t="shared" si="3055"/>
        <v>129990.19999999984</v>
      </c>
      <c r="CP147" s="318">
        <f t="shared" si="3055"/>
        <v>131485.81999999983</v>
      </c>
      <c r="CR147" s="318">
        <f t="shared" si="2308"/>
        <v>132981.43999999983</v>
      </c>
      <c r="CS147" s="318">
        <f t="shared" ref="CS147:DC147" si="3056">CR147+CS98</f>
        <v>134477.05999999982</v>
      </c>
      <c r="CT147" s="318">
        <f t="shared" si="3056"/>
        <v>135972.67999999982</v>
      </c>
      <c r="CU147" s="318">
        <f t="shared" si="3056"/>
        <v>137468.29999999981</v>
      </c>
      <c r="CV147" s="318">
        <f t="shared" si="3056"/>
        <v>138963.91999999981</v>
      </c>
      <c r="CW147" s="318">
        <f t="shared" si="3056"/>
        <v>140459.5399999998</v>
      </c>
      <c r="CX147" s="318">
        <f t="shared" si="3056"/>
        <v>141955.1599999998</v>
      </c>
      <c r="CY147" s="318">
        <f t="shared" si="3056"/>
        <v>143450.7799999998</v>
      </c>
      <c r="CZ147" s="318">
        <f t="shared" si="3056"/>
        <v>144946.39999999979</v>
      </c>
      <c r="DA147" s="318">
        <f t="shared" si="3056"/>
        <v>146442.01999999979</v>
      </c>
      <c r="DB147" s="318">
        <f t="shared" si="3056"/>
        <v>147937.63999999978</v>
      </c>
      <c r="DC147" s="318">
        <f t="shared" si="3056"/>
        <v>149433.25999999978</v>
      </c>
      <c r="DE147" s="318">
        <f t="shared" si="2310"/>
        <v>150928.87999999977</v>
      </c>
      <c r="DF147" s="318">
        <f t="shared" ref="DF147:DP147" si="3057">DE147+DF98</f>
        <v>152424.49999999977</v>
      </c>
      <c r="DG147" s="318">
        <f t="shared" si="3057"/>
        <v>153920.11999999976</v>
      </c>
      <c r="DH147" s="318">
        <f t="shared" si="3057"/>
        <v>155415.73999999976</v>
      </c>
      <c r="DI147" s="318">
        <f t="shared" si="3057"/>
        <v>156911.35999999975</v>
      </c>
      <c r="DJ147" s="318">
        <f t="shared" si="3057"/>
        <v>158406.97999999975</v>
      </c>
      <c r="DK147" s="318">
        <f t="shared" si="3057"/>
        <v>159902.59999999974</v>
      </c>
      <c r="DL147" s="318">
        <f t="shared" si="3057"/>
        <v>161398.21999999974</v>
      </c>
      <c r="DM147" s="318">
        <f t="shared" si="3057"/>
        <v>162893.83999999973</v>
      </c>
      <c r="DN147" s="318">
        <f t="shared" si="3057"/>
        <v>164389.45999999973</v>
      </c>
      <c r="DO147" s="318">
        <f t="shared" si="3057"/>
        <v>165885.07999999973</v>
      </c>
      <c r="DP147" s="318">
        <f t="shared" si="3057"/>
        <v>167380.69999999972</v>
      </c>
      <c r="DR147" s="318">
        <f t="shared" si="2312"/>
        <v>168876.31999999972</v>
      </c>
      <c r="DS147" s="318">
        <f t="shared" ref="DS147:EC147" si="3058">DR147+DS98</f>
        <v>170371.93999999971</v>
      </c>
      <c r="DT147" s="318">
        <f t="shared" si="3058"/>
        <v>171867.55999999971</v>
      </c>
      <c r="DU147" s="318">
        <f t="shared" si="3058"/>
        <v>173363.1799999997</v>
      </c>
      <c r="DV147" s="318">
        <f t="shared" si="3058"/>
        <v>174858.7999999997</v>
      </c>
      <c r="DW147" s="318">
        <f t="shared" si="3058"/>
        <v>176354.41999999969</v>
      </c>
      <c r="DX147" s="318">
        <f t="shared" si="3058"/>
        <v>177850.03999999969</v>
      </c>
      <c r="DY147" s="318">
        <f t="shared" si="3058"/>
        <v>179345.65999999968</v>
      </c>
      <c r="DZ147" s="318">
        <f t="shared" si="3058"/>
        <v>180841.27999999968</v>
      </c>
      <c r="EA147" s="318">
        <f t="shared" si="3058"/>
        <v>182336.89999999967</v>
      </c>
      <c r="EB147" s="318">
        <f t="shared" si="3058"/>
        <v>183832.51999999967</v>
      </c>
      <c r="EC147" s="318">
        <f t="shared" si="3058"/>
        <v>185328.13999999966</v>
      </c>
    </row>
    <row r="148" spans="1:133" x14ac:dyDescent="0.2">
      <c r="A148" s="126" t="s">
        <v>651</v>
      </c>
      <c r="D148" s="311">
        <v>8544.6</v>
      </c>
      <c r="E148" s="318">
        <f t="shared" ref="E148:P148" si="3059">D148+E99</f>
        <v>12140.64</v>
      </c>
      <c r="F148" s="318">
        <f t="shared" si="3059"/>
        <v>22113</v>
      </c>
      <c r="G148" s="318">
        <f t="shared" si="3059"/>
        <v>45509.93</v>
      </c>
      <c r="H148" s="318">
        <f t="shared" si="3059"/>
        <v>86257.93</v>
      </c>
      <c r="I148" s="318">
        <f t="shared" si="3059"/>
        <v>127035.31</v>
      </c>
      <c r="J148" s="318">
        <f t="shared" si="3059"/>
        <v>171639.31</v>
      </c>
      <c r="K148" s="318">
        <f t="shared" si="3059"/>
        <v>221381.88</v>
      </c>
      <c r="L148" s="318">
        <f t="shared" si="3059"/>
        <v>280914.39</v>
      </c>
      <c r="M148" s="318">
        <f t="shared" si="3059"/>
        <v>340446.9</v>
      </c>
      <c r="N148" s="318">
        <f t="shared" si="3059"/>
        <v>408004.94</v>
      </c>
      <c r="O148" s="318">
        <f t="shared" si="3059"/>
        <v>505277.02</v>
      </c>
      <c r="P148" s="318">
        <f t="shared" si="3059"/>
        <v>605046.6</v>
      </c>
      <c r="R148" s="318">
        <f t="shared" si="2296"/>
        <v>728936.5</v>
      </c>
      <c r="S148" s="318">
        <f t="shared" ref="S148:AC148" si="3060">R148+S99</f>
        <v>864329.57000000007</v>
      </c>
      <c r="T148" s="318">
        <f t="shared" si="3060"/>
        <v>1001243.29</v>
      </c>
      <c r="U148" s="318">
        <f t="shared" si="3060"/>
        <v>1148088.05</v>
      </c>
      <c r="V148" s="318">
        <f t="shared" si="3060"/>
        <v>1295549.47</v>
      </c>
      <c r="W148" s="318">
        <f t="shared" si="3060"/>
        <v>1443627.56</v>
      </c>
      <c r="X148" s="318">
        <f t="shared" si="3060"/>
        <v>1592846.48</v>
      </c>
      <c r="Y148" s="318">
        <f t="shared" si="3060"/>
        <v>1742990.4</v>
      </c>
      <c r="Z148" s="318">
        <f t="shared" si="3060"/>
        <v>1894367.66</v>
      </c>
      <c r="AA148" s="318">
        <f t="shared" si="3060"/>
        <v>2068536.5499999998</v>
      </c>
      <c r="AB148" s="318">
        <f t="shared" si="3060"/>
        <v>2243938.77</v>
      </c>
      <c r="AC148" s="318">
        <f t="shared" si="3060"/>
        <v>2420566.16</v>
      </c>
      <c r="AE148" s="318">
        <f t="shared" si="2298"/>
        <v>2620799.2000000002</v>
      </c>
      <c r="AF148" s="318">
        <f t="shared" ref="AF148:AP148" si="3061">AE148+AF99</f>
        <v>2825349.87</v>
      </c>
      <c r="AG148" s="318">
        <f t="shared" si="3061"/>
        <v>3034218.16</v>
      </c>
      <c r="AH148" s="318">
        <f t="shared" si="3061"/>
        <v>3247404.08</v>
      </c>
      <c r="AI148" s="318">
        <f t="shared" si="3061"/>
        <v>3464907.62</v>
      </c>
      <c r="AJ148" s="318">
        <f t="shared" si="3061"/>
        <v>3686728.79</v>
      </c>
      <c r="AK148" s="318">
        <f t="shared" si="3061"/>
        <v>3912867.59</v>
      </c>
      <c r="AL148" s="318">
        <f t="shared" si="3061"/>
        <v>4143324.01</v>
      </c>
      <c r="AM148" s="318">
        <f t="shared" si="3061"/>
        <v>4378098.0599999996</v>
      </c>
      <c r="AN148" s="318">
        <f t="shared" si="3061"/>
        <v>4617189.7299999995</v>
      </c>
      <c r="AO148" s="318">
        <f t="shared" si="3061"/>
        <v>4860599.0299999993</v>
      </c>
      <c r="AP148" s="318">
        <f t="shared" si="3061"/>
        <v>5108325.959999999</v>
      </c>
      <c r="AR148" s="318">
        <f t="shared" si="2300"/>
        <v>5363760.7499999991</v>
      </c>
      <c r="AS148" s="318">
        <f t="shared" ref="AS148:BC148" si="3062">AR148+AS99</f>
        <v>5626903.3999999994</v>
      </c>
      <c r="AT148" s="318">
        <f t="shared" si="3062"/>
        <v>5897753.9099999992</v>
      </c>
      <c r="AU148" s="318">
        <f t="shared" si="3062"/>
        <v>6176312.2799999993</v>
      </c>
      <c r="AV148" s="318">
        <f t="shared" si="3062"/>
        <v>6462578.5199999996</v>
      </c>
      <c r="AW148" s="318">
        <f t="shared" si="3062"/>
        <v>6756552.6199999992</v>
      </c>
      <c r="AX148" s="318">
        <f t="shared" si="3062"/>
        <v>7058234.5799999991</v>
      </c>
      <c r="AY148" s="318">
        <f t="shared" si="3062"/>
        <v>7367624.3999999994</v>
      </c>
      <c r="AZ148" s="318">
        <f t="shared" si="3062"/>
        <v>7684722.0799999991</v>
      </c>
      <c r="BA148" s="318">
        <f t="shared" si="3062"/>
        <v>8009527.629999999</v>
      </c>
      <c r="BB148" s="318">
        <f t="shared" si="3062"/>
        <v>8342041.0399999991</v>
      </c>
      <c r="BC148" s="318">
        <f t="shared" si="3062"/>
        <v>8682262.3099999987</v>
      </c>
      <c r="BE148" s="318">
        <f t="shared" si="2302"/>
        <v>9030188.9499999993</v>
      </c>
      <c r="BF148" s="318">
        <f t="shared" ref="BF148:BP148" si="3063">BE148+BF99</f>
        <v>9385820.959999999</v>
      </c>
      <c r="BG148" s="318">
        <f t="shared" si="3063"/>
        <v>9749158.3399999999</v>
      </c>
      <c r="BH148" s="318">
        <f t="shared" si="3063"/>
        <v>10120201.09</v>
      </c>
      <c r="BI148" s="318">
        <f t="shared" si="3063"/>
        <v>10498949.209999999</v>
      </c>
      <c r="BJ148" s="318">
        <f t="shared" si="3063"/>
        <v>10885402.699999999</v>
      </c>
      <c r="BK148" s="318">
        <f t="shared" si="3063"/>
        <v>11279561.559999999</v>
      </c>
      <c r="BL148" s="318">
        <f t="shared" si="3063"/>
        <v>11681425.799999999</v>
      </c>
      <c r="BM148" s="318">
        <f t="shared" si="3063"/>
        <v>12090995.409999998</v>
      </c>
      <c r="BN148" s="318">
        <f t="shared" si="3063"/>
        <v>12508270.389999999</v>
      </c>
      <c r="BO148" s="318">
        <f t="shared" si="3063"/>
        <v>12933250.739999998</v>
      </c>
      <c r="BP148" s="318">
        <f t="shared" si="3063"/>
        <v>13365936.459999999</v>
      </c>
      <c r="BR148" s="318">
        <f t="shared" si="2304"/>
        <v>13806327.859999999</v>
      </c>
      <c r="BS148" s="318">
        <f t="shared" ref="BS148:CC148" si="3064">BR148+BS99</f>
        <v>14254424.949999999</v>
      </c>
      <c r="BT148" s="318">
        <f t="shared" si="3064"/>
        <v>14710227.729999999</v>
      </c>
      <c r="BU148" s="318">
        <f t="shared" si="3064"/>
        <v>15173736.199999999</v>
      </c>
      <c r="BV148" s="318">
        <f t="shared" si="3064"/>
        <v>15644950.35</v>
      </c>
      <c r="BW148" s="318">
        <f t="shared" si="3064"/>
        <v>16123870.189999999</v>
      </c>
      <c r="BX148" s="318">
        <f t="shared" si="3064"/>
        <v>16610495.719999999</v>
      </c>
      <c r="BY148" s="318">
        <f t="shared" si="3064"/>
        <v>17104826.93</v>
      </c>
      <c r="BZ148" s="318">
        <f t="shared" si="3064"/>
        <v>17606863.829999998</v>
      </c>
      <c r="CA148" s="318">
        <f t="shared" si="3064"/>
        <v>18116606.419999998</v>
      </c>
      <c r="CB148" s="318">
        <f t="shared" si="3064"/>
        <v>18634054.689999998</v>
      </c>
      <c r="CC148" s="318">
        <f t="shared" si="3064"/>
        <v>19159208.649999999</v>
      </c>
      <c r="CE148" s="318">
        <f t="shared" si="2306"/>
        <v>19692070.09</v>
      </c>
      <c r="CF148" s="318">
        <f t="shared" ref="CF148:CP148" si="3065">CE148+CF99</f>
        <v>20232639</v>
      </c>
      <c r="CG148" s="318">
        <f t="shared" si="3065"/>
        <v>20780915.390000001</v>
      </c>
      <c r="CH148" s="318">
        <f t="shared" si="3065"/>
        <v>21336899.260000002</v>
      </c>
      <c r="CI148" s="318">
        <f t="shared" si="3065"/>
        <v>21900590.610000003</v>
      </c>
      <c r="CJ148" s="318">
        <f t="shared" si="3065"/>
        <v>22471989.430000003</v>
      </c>
      <c r="CK148" s="318">
        <f t="shared" si="3065"/>
        <v>23051095.730000004</v>
      </c>
      <c r="CL148" s="318">
        <f t="shared" si="3065"/>
        <v>23637909.510000005</v>
      </c>
      <c r="CM148" s="318">
        <f t="shared" si="3065"/>
        <v>24232430.760000005</v>
      </c>
      <c r="CN148" s="318">
        <f t="shared" si="3065"/>
        <v>24834659.490000006</v>
      </c>
      <c r="CO148" s="318">
        <f t="shared" si="3065"/>
        <v>25444595.700000007</v>
      </c>
      <c r="CP148" s="318">
        <f t="shared" si="3065"/>
        <v>26062239.390000008</v>
      </c>
      <c r="CR148" s="318">
        <f t="shared" si="2308"/>
        <v>26687589.610000007</v>
      </c>
      <c r="CS148" s="318">
        <f t="shared" ref="CS148:DC148" si="3066">CR148+CS99</f>
        <v>27320646.370000008</v>
      </c>
      <c r="CT148" s="318">
        <f t="shared" si="3066"/>
        <v>27961409.670000009</v>
      </c>
      <c r="CU148" s="318">
        <f t="shared" si="3066"/>
        <v>28609879.510000009</v>
      </c>
      <c r="CV148" s="318">
        <f t="shared" si="3066"/>
        <v>29266055.890000008</v>
      </c>
      <c r="CW148" s="318">
        <f t="shared" si="3066"/>
        <v>29929938.81000001</v>
      </c>
      <c r="CX148" s="318">
        <f t="shared" si="3066"/>
        <v>30601528.270000011</v>
      </c>
      <c r="CY148" s="318">
        <f t="shared" si="3066"/>
        <v>31280824.270000011</v>
      </c>
      <c r="CZ148" s="318">
        <f t="shared" si="3066"/>
        <v>31967826.81000001</v>
      </c>
      <c r="DA148" s="318">
        <f t="shared" si="3066"/>
        <v>32662535.890000008</v>
      </c>
      <c r="DB148" s="318">
        <f t="shared" si="3066"/>
        <v>33364951.510000009</v>
      </c>
      <c r="DC148" s="318">
        <f t="shared" si="3066"/>
        <v>34075073.670000009</v>
      </c>
      <c r="DE148" s="318">
        <f t="shared" si="2310"/>
        <v>34792900.910000011</v>
      </c>
      <c r="DF148" s="318">
        <f t="shared" ref="DF148:DP148" si="3067">DE148+DF99</f>
        <v>35518433.230000012</v>
      </c>
      <c r="DG148" s="318">
        <f t="shared" si="3067"/>
        <v>36251670.63000001</v>
      </c>
      <c r="DH148" s="318">
        <f t="shared" si="3067"/>
        <v>36992613.110000007</v>
      </c>
      <c r="DI148" s="318">
        <f t="shared" si="3067"/>
        <v>37741260.670000009</v>
      </c>
      <c r="DJ148" s="318">
        <f t="shared" si="3067"/>
        <v>38497613.320000008</v>
      </c>
      <c r="DK148" s="318">
        <f t="shared" si="3067"/>
        <v>39261671.050000004</v>
      </c>
      <c r="DL148" s="318">
        <f t="shared" si="3067"/>
        <v>40033433.860000007</v>
      </c>
      <c r="DM148" s="318">
        <f t="shared" si="3067"/>
        <v>40812901.750000007</v>
      </c>
      <c r="DN148" s="318">
        <f t="shared" si="3067"/>
        <v>41600074.720000006</v>
      </c>
      <c r="DO148" s="318">
        <f t="shared" si="3067"/>
        <v>42394952.770000003</v>
      </c>
      <c r="DP148" s="318">
        <f t="shared" si="3067"/>
        <v>43197535.900000006</v>
      </c>
      <c r="DR148" s="318">
        <f t="shared" si="2312"/>
        <v>44009624.660000004</v>
      </c>
      <c r="DS148" s="318">
        <f t="shared" ref="DS148:EC148" si="3068">DR148+DS99</f>
        <v>44831219.040000007</v>
      </c>
      <c r="DT148" s="318">
        <f t="shared" si="3068"/>
        <v>45662319.050000004</v>
      </c>
      <c r="DU148" s="318">
        <f t="shared" si="3068"/>
        <v>46502924.690000005</v>
      </c>
      <c r="DV148" s="318">
        <f t="shared" si="3068"/>
        <v>47353035.960000008</v>
      </c>
      <c r="DW148" s="318">
        <f t="shared" si="3068"/>
        <v>48212652.850000009</v>
      </c>
      <c r="DX148" s="318">
        <f t="shared" si="3068"/>
        <v>49081775.370000012</v>
      </c>
      <c r="DY148" s="318">
        <f t="shared" si="3068"/>
        <v>49960403.520000011</v>
      </c>
      <c r="DZ148" s="318">
        <f t="shared" si="3068"/>
        <v>50848537.300000012</v>
      </c>
      <c r="EA148" s="318">
        <f t="shared" si="3068"/>
        <v>51746176.70000001</v>
      </c>
      <c r="EB148" s="318">
        <f t="shared" si="3068"/>
        <v>52653321.730000012</v>
      </c>
      <c r="EC148" s="318">
        <f t="shared" si="3068"/>
        <v>53569972.390000008</v>
      </c>
    </row>
    <row r="149" spans="1:133" x14ac:dyDescent="0.2">
      <c r="A149" s="126" t="s">
        <v>651</v>
      </c>
      <c r="D149" s="311">
        <v>7608.84</v>
      </c>
      <c r="E149" s="318">
        <f t="shared" ref="E149:P149" si="3069">D149+E100</f>
        <v>10315.83</v>
      </c>
      <c r="F149" s="318">
        <f t="shared" si="3069"/>
        <v>13022.82</v>
      </c>
      <c r="G149" s="318">
        <f t="shared" si="3069"/>
        <v>15734.9</v>
      </c>
      <c r="H149" s="318">
        <f t="shared" si="3069"/>
        <v>18446.98</v>
      </c>
      <c r="I149" s="318">
        <f t="shared" si="3069"/>
        <v>21159.059999999998</v>
      </c>
      <c r="J149" s="318">
        <f t="shared" si="3069"/>
        <v>23871.14</v>
      </c>
      <c r="K149" s="318">
        <f t="shared" si="3069"/>
        <v>26583.22</v>
      </c>
      <c r="L149" s="318">
        <f t="shared" si="3069"/>
        <v>29295.300000000003</v>
      </c>
      <c r="M149" s="318">
        <f t="shared" si="3069"/>
        <v>32007.380000000005</v>
      </c>
      <c r="N149" s="318">
        <f t="shared" si="3069"/>
        <v>34719.460000000006</v>
      </c>
      <c r="O149" s="318">
        <f t="shared" si="3069"/>
        <v>37431.540000000008</v>
      </c>
      <c r="P149" s="318">
        <f t="shared" si="3069"/>
        <v>40143.62000000001</v>
      </c>
      <c r="R149" s="318">
        <f t="shared" si="2296"/>
        <v>42855.700000000012</v>
      </c>
      <c r="S149" s="318">
        <f t="shared" ref="S149:AC149" si="3070">R149+S100</f>
        <v>45567.780000000013</v>
      </c>
      <c r="T149" s="318">
        <f t="shared" si="3070"/>
        <v>48279.860000000015</v>
      </c>
      <c r="U149" s="318">
        <f t="shared" si="3070"/>
        <v>50991.940000000017</v>
      </c>
      <c r="V149" s="318">
        <f t="shared" si="3070"/>
        <v>53704.020000000019</v>
      </c>
      <c r="W149" s="318">
        <f t="shared" si="3070"/>
        <v>56416.10000000002</v>
      </c>
      <c r="X149" s="318">
        <f t="shared" si="3070"/>
        <v>59128.180000000022</v>
      </c>
      <c r="Y149" s="318">
        <f t="shared" si="3070"/>
        <v>61840.260000000024</v>
      </c>
      <c r="Z149" s="318">
        <f t="shared" si="3070"/>
        <v>64552.340000000026</v>
      </c>
      <c r="AA149" s="318">
        <f t="shared" si="3070"/>
        <v>67264.420000000027</v>
      </c>
      <c r="AB149" s="318">
        <f t="shared" si="3070"/>
        <v>69976.500000000029</v>
      </c>
      <c r="AC149" s="318">
        <f t="shared" si="3070"/>
        <v>72688.580000000031</v>
      </c>
      <c r="AE149" s="318">
        <f t="shared" si="2298"/>
        <v>75400.660000000033</v>
      </c>
      <c r="AF149" s="318">
        <f t="shared" ref="AF149:AP149" si="3071">AE149+AF100</f>
        <v>78112.740000000034</v>
      </c>
      <c r="AG149" s="318">
        <f t="shared" si="3071"/>
        <v>80824.820000000036</v>
      </c>
      <c r="AH149" s="318">
        <f t="shared" si="3071"/>
        <v>83536.900000000038</v>
      </c>
      <c r="AI149" s="318">
        <f t="shared" si="3071"/>
        <v>86248.98000000004</v>
      </c>
      <c r="AJ149" s="318">
        <f t="shared" si="3071"/>
        <v>88961.060000000041</v>
      </c>
      <c r="AK149" s="318">
        <f t="shared" si="3071"/>
        <v>91673.140000000043</v>
      </c>
      <c r="AL149" s="318">
        <f t="shared" si="3071"/>
        <v>94385.220000000045</v>
      </c>
      <c r="AM149" s="318">
        <f t="shared" si="3071"/>
        <v>97097.300000000047</v>
      </c>
      <c r="AN149" s="318">
        <f t="shared" si="3071"/>
        <v>99809.380000000048</v>
      </c>
      <c r="AO149" s="318">
        <f t="shared" si="3071"/>
        <v>102521.46000000005</v>
      </c>
      <c r="AP149" s="318">
        <f t="shared" si="3071"/>
        <v>105233.54000000005</v>
      </c>
      <c r="AR149" s="318">
        <f t="shared" si="2300"/>
        <v>107945.62000000005</v>
      </c>
      <c r="AS149" s="318">
        <f t="shared" ref="AS149:BC149" si="3072">AR149+AS100</f>
        <v>110657.70000000006</v>
      </c>
      <c r="AT149" s="318">
        <f t="shared" si="3072"/>
        <v>113369.78000000006</v>
      </c>
      <c r="AU149" s="318">
        <f t="shared" si="3072"/>
        <v>116081.86000000006</v>
      </c>
      <c r="AV149" s="318">
        <f t="shared" si="3072"/>
        <v>118793.94000000006</v>
      </c>
      <c r="AW149" s="318">
        <f t="shared" si="3072"/>
        <v>121506.02000000006</v>
      </c>
      <c r="AX149" s="318">
        <f t="shared" si="3072"/>
        <v>124218.10000000006</v>
      </c>
      <c r="AY149" s="318">
        <f t="shared" si="3072"/>
        <v>126930.18000000007</v>
      </c>
      <c r="AZ149" s="318">
        <f t="shared" si="3072"/>
        <v>129642.26000000007</v>
      </c>
      <c r="BA149" s="318">
        <f t="shared" si="3072"/>
        <v>132354.34000000005</v>
      </c>
      <c r="BB149" s="318">
        <f t="shared" si="3072"/>
        <v>135066.42000000004</v>
      </c>
      <c r="BC149" s="318">
        <f t="shared" si="3072"/>
        <v>137778.50000000003</v>
      </c>
      <c r="BE149" s="318">
        <f t="shared" si="2302"/>
        <v>140490.58000000002</v>
      </c>
      <c r="BF149" s="318">
        <f t="shared" ref="BF149:BP149" si="3073">BE149+BF100</f>
        <v>143202.66</v>
      </c>
      <c r="BG149" s="318">
        <f t="shared" si="3073"/>
        <v>145914.74</v>
      </c>
      <c r="BH149" s="318">
        <f t="shared" si="3073"/>
        <v>148626.81999999998</v>
      </c>
      <c r="BI149" s="318">
        <f t="shared" si="3073"/>
        <v>151338.89999999997</v>
      </c>
      <c r="BJ149" s="318">
        <f t="shared" si="3073"/>
        <v>154050.97999999995</v>
      </c>
      <c r="BK149" s="318">
        <f t="shared" si="3073"/>
        <v>156763.05999999994</v>
      </c>
      <c r="BL149" s="318">
        <f t="shared" si="3073"/>
        <v>159475.13999999993</v>
      </c>
      <c r="BM149" s="318">
        <f t="shared" si="3073"/>
        <v>162187.21999999991</v>
      </c>
      <c r="BN149" s="318">
        <f t="shared" si="3073"/>
        <v>164899.2999999999</v>
      </c>
      <c r="BO149" s="318">
        <f t="shared" si="3073"/>
        <v>167611.37999999989</v>
      </c>
      <c r="BP149" s="318">
        <f t="shared" si="3073"/>
        <v>170323.45999999988</v>
      </c>
      <c r="BR149" s="318">
        <f t="shared" si="2304"/>
        <v>173035.53999999986</v>
      </c>
      <c r="BS149" s="318">
        <f t="shared" ref="BS149:CC149" si="3074">BR149+BS100</f>
        <v>175747.61999999985</v>
      </c>
      <c r="BT149" s="318">
        <f t="shared" si="3074"/>
        <v>178459.69999999984</v>
      </c>
      <c r="BU149" s="318">
        <f t="shared" si="3074"/>
        <v>181171.77999999982</v>
      </c>
      <c r="BV149" s="318">
        <f t="shared" si="3074"/>
        <v>183883.85999999981</v>
      </c>
      <c r="BW149" s="318">
        <f t="shared" si="3074"/>
        <v>186595.9399999998</v>
      </c>
      <c r="BX149" s="318">
        <f t="shared" si="3074"/>
        <v>189308.01999999979</v>
      </c>
      <c r="BY149" s="318">
        <f t="shared" si="3074"/>
        <v>192020.09999999977</v>
      </c>
      <c r="BZ149" s="318">
        <f t="shared" si="3074"/>
        <v>194732.17999999976</v>
      </c>
      <c r="CA149" s="318">
        <f t="shared" si="3074"/>
        <v>197444.25999999975</v>
      </c>
      <c r="CB149" s="318">
        <f t="shared" si="3074"/>
        <v>200156.33999999973</v>
      </c>
      <c r="CC149" s="318">
        <f t="shared" si="3074"/>
        <v>202868.41999999972</v>
      </c>
      <c r="CE149" s="318">
        <f t="shared" si="2306"/>
        <v>205580.49999999971</v>
      </c>
      <c r="CF149" s="318">
        <f t="shared" ref="CF149:CP149" si="3075">CE149+CF100</f>
        <v>208292.5799999997</v>
      </c>
      <c r="CG149" s="318">
        <f t="shared" si="3075"/>
        <v>211004.65999999968</v>
      </c>
      <c r="CH149" s="318">
        <f t="shared" si="3075"/>
        <v>213716.73999999967</v>
      </c>
      <c r="CI149" s="318">
        <f t="shared" si="3075"/>
        <v>216428.81999999966</v>
      </c>
      <c r="CJ149" s="318">
        <f t="shared" si="3075"/>
        <v>219140.89999999964</v>
      </c>
      <c r="CK149" s="318">
        <f t="shared" si="3075"/>
        <v>221852.97999999963</v>
      </c>
      <c r="CL149" s="318">
        <f t="shared" si="3075"/>
        <v>224565.05999999962</v>
      </c>
      <c r="CM149" s="318">
        <f t="shared" si="3075"/>
        <v>227277.13999999961</v>
      </c>
      <c r="CN149" s="318">
        <f t="shared" si="3075"/>
        <v>229989.21999999959</v>
      </c>
      <c r="CO149" s="318">
        <f t="shared" si="3075"/>
        <v>232701.29999999958</v>
      </c>
      <c r="CP149" s="318">
        <f t="shared" si="3075"/>
        <v>235413.37999999957</v>
      </c>
      <c r="CR149" s="318">
        <f t="shared" si="2308"/>
        <v>238125.45999999956</v>
      </c>
      <c r="CS149" s="318">
        <f t="shared" ref="CS149:DC149" si="3076">CR149+CS100</f>
        <v>240837.53999999954</v>
      </c>
      <c r="CT149" s="318">
        <f t="shared" si="3076"/>
        <v>243549.61999999953</v>
      </c>
      <c r="CU149" s="318">
        <f t="shared" si="3076"/>
        <v>246261.69999999952</v>
      </c>
      <c r="CV149" s="318">
        <f t="shared" si="3076"/>
        <v>248973.7799999995</v>
      </c>
      <c r="CW149" s="318">
        <f t="shared" si="3076"/>
        <v>251685.85999999949</v>
      </c>
      <c r="CX149" s="318">
        <f t="shared" si="3076"/>
        <v>254397.93999999948</v>
      </c>
      <c r="CY149" s="318">
        <f t="shared" si="3076"/>
        <v>257110.01999999947</v>
      </c>
      <c r="CZ149" s="318">
        <f t="shared" si="3076"/>
        <v>259822.09999999945</v>
      </c>
      <c r="DA149" s="318">
        <f t="shared" si="3076"/>
        <v>262534.17999999947</v>
      </c>
      <c r="DB149" s="318">
        <f t="shared" si="3076"/>
        <v>265246.25999999949</v>
      </c>
      <c r="DC149" s="318">
        <f t="shared" si="3076"/>
        <v>267958.3399999995</v>
      </c>
      <c r="DE149" s="318">
        <f t="shared" si="2310"/>
        <v>270670.41999999952</v>
      </c>
      <c r="DF149" s="318">
        <f t="shared" ref="DF149:DP149" si="3077">DE149+DF100</f>
        <v>273382.49999999953</v>
      </c>
      <c r="DG149" s="318">
        <f t="shared" si="3077"/>
        <v>276094.57999999955</v>
      </c>
      <c r="DH149" s="318">
        <f t="shared" si="3077"/>
        <v>278806.65999999957</v>
      </c>
      <c r="DI149" s="318">
        <f t="shared" si="3077"/>
        <v>281518.73999999958</v>
      </c>
      <c r="DJ149" s="318">
        <f t="shared" si="3077"/>
        <v>284230.8199999996</v>
      </c>
      <c r="DK149" s="318">
        <f t="shared" si="3077"/>
        <v>286942.89999999962</v>
      </c>
      <c r="DL149" s="318">
        <f t="shared" si="3077"/>
        <v>289654.97999999963</v>
      </c>
      <c r="DM149" s="318">
        <f t="shared" si="3077"/>
        <v>292367.05999999965</v>
      </c>
      <c r="DN149" s="318">
        <f t="shared" si="3077"/>
        <v>295079.13999999966</v>
      </c>
      <c r="DO149" s="318">
        <f t="shared" si="3077"/>
        <v>297791.21999999968</v>
      </c>
      <c r="DP149" s="318">
        <f t="shared" si="3077"/>
        <v>300503.2999999997</v>
      </c>
      <c r="DR149" s="318">
        <f t="shared" si="2312"/>
        <v>303215.37999999971</v>
      </c>
      <c r="DS149" s="318">
        <f t="shared" ref="DS149:EC149" si="3078">DR149+DS100</f>
        <v>305927.45999999973</v>
      </c>
      <c r="DT149" s="318">
        <f t="shared" si="3078"/>
        <v>308639.53999999975</v>
      </c>
      <c r="DU149" s="318">
        <f t="shared" si="3078"/>
        <v>311351.61999999976</v>
      </c>
      <c r="DV149" s="318">
        <f t="shared" si="3078"/>
        <v>314063.69999999978</v>
      </c>
      <c r="DW149" s="318">
        <f t="shared" si="3078"/>
        <v>316775.7799999998</v>
      </c>
      <c r="DX149" s="318">
        <f t="shared" si="3078"/>
        <v>319487.85999999981</v>
      </c>
      <c r="DY149" s="318">
        <f t="shared" si="3078"/>
        <v>322199.93999999983</v>
      </c>
      <c r="DZ149" s="318">
        <f t="shared" si="3078"/>
        <v>324912.01999999984</v>
      </c>
      <c r="EA149" s="318">
        <f t="shared" si="3078"/>
        <v>327624.09999999986</v>
      </c>
      <c r="EB149" s="318">
        <f t="shared" si="3078"/>
        <v>330336.17999999988</v>
      </c>
      <c r="EC149" s="318">
        <f t="shared" si="3078"/>
        <v>333048.25999999989</v>
      </c>
    </row>
    <row r="150" spans="1:133" x14ac:dyDescent="0.2">
      <c r="A150" s="126" t="s">
        <v>651</v>
      </c>
      <c r="D150" s="311">
        <v>57.71</v>
      </c>
      <c r="E150" s="318">
        <f t="shared" ref="E150:P150" si="3079">D150+E101</f>
        <v>85.02</v>
      </c>
      <c r="F150" s="318">
        <f t="shared" si="3079"/>
        <v>112.33</v>
      </c>
      <c r="G150" s="318">
        <f t="shared" si="3079"/>
        <v>139.63999999999999</v>
      </c>
      <c r="H150" s="318">
        <f t="shared" si="3079"/>
        <v>166.95</v>
      </c>
      <c r="I150" s="318">
        <f t="shared" si="3079"/>
        <v>194.26</v>
      </c>
      <c r="J150" s="318">
        <f t="shared" si="3079"/>
        <v>221.57</v>
      </c>
      <c r="K150" s="318">
        <f t="shared" si="3079"/>
        <v>248.88</v>
      </c>
      <c r="L150" s="318">
        <f t="shared" si="3079"/>
        <v>276.19</v>
      </c>
      <c r="M150" s="318">
        <f t="shared" si="3079"/>
        <v>303.5</v>
      </c>
      <c r="N150" s="318">
        <f t="shared" si="3079"/>
        <v>330.81</v>
      </c>
      <c r="O150" s="318">
        <f t="shared" si="3079"/>
        <v>358.12</v>
      </c>
      <c r="P150" s="318">
        <f t="shared" si="3079"/>
        <v>385.43</v>
      </c>
      <c r="R150" s="318">
        <f t="shared" si="2296"/>
        <v>412.74</v>
      </c>
      <c r="S150" s="318">
        <f t="shared" ref="S150:AC150" si="3080">R150+S101</f>
        <v>440.05</v>
      </c>
      <c r="T150" s="318">
        <f t="shared" si="3080"/>
        <v>467.36</v>
      </c>
      <c r="U150" s="318">
        <f t="shared" si="3080"/>
        <v>494.67</v>
      </c>
      <c r="V150" s="318">
        <f t="shared" si="3080"/>
        <v>521.98</v>
      </c>
      <c r="W150" s="318">
        <f t="shared" si="3080"/>
        <v>549.29</v>
      </c>
      <c r="X150" s="318">
        <f t="shared" si="3080"/>
        <v>576.59999999999991</v>
      </c>
      <c r="Y150" s="318">
        <f t="shared" si="3080"/>
        <v>603.90999999999985</v>
      </c>
      <c r="Z150" s="318">
        <f t="shared" si="3080"/>
        <v>631.2199999999998</v>
      </c>
      <c r="AA150" s="318">
        <f t="shared" si="3080"/>
        <v>658.52999999999975</v>
      </c>
      <c r="AB150" s="318">
        <f t="shared" si="3080"/>
        <v>685.83999999999969</v>
      </c>
      <c r="AC150" s="318">
        <f t="shared" si="3080"/>
        <v>713.14999999999964</v>
      </c>
      <c r="AE150" s="318">
        <f t="shared" si="2298"/>
        <v>740.45999999999958</v>
      </c>
      <c r="AF150" s="318">
        <f t="shared" ref="AF150:AP150" si="3081">AE150+AF101</f>
        <v>767.76999999999953</v>
      </c>
      <c r="AG150" s="318">
        <f t="shared" si="3081"/>
        <v>795.07999999999947</v>
      </c>
      <c r="AH150" s="318">
        <f t="shared" si="3081"/>
        <v>822.38999999999942</v>
      </c>
      <c r="AI150" s="318">
        <f t="shared" si="3081"/>
        <v>849.69999999999936</v>
      </c>
      <c r="AJ150" s="318">
        <f t="shared" si="3081"/>
        <v>877.00999999999931</v>
      </c>
      <c r="AK150" s="318">
        <f t="shared" si="3081"/>
        <v>904.31999999999925</v>
      </c>
      <c r="AL150" s="318">
        <f t="shared" si="3081"/>
        <v>931.6299999999992</v>
      </c>
      <c r="AM150" s="318">
        <f t="shared" si="3081"/>
        <v>958.93999999999915</v>
      </c>
      <c r="AN150" s="318">
        <f t="shared" si="3081"/>
        <v>986.24999999999909</v>
      </c>
      <c r="AO150" s="318">
        <f t="shared" si="3081"/>
        <v>1013.559999999999</v>
      </c>
      <c r="AP150" s="318">
        <f t="shared" si="3081"/>
        <v>1040.869999999999</v>
      </c>
      <c r="AR150" s="318">
        <f t="shared" si="2300"/>
        <v>1068.1799999999989</v>
      </c>
      <c r="AS150" s="318">
        <f t="shared" ref="AS150:BC150" si="3082">AR150+AS101</f>
        <v>1095.4899999999989</v>
      </c>
      <c r="AT150" s="318">
        <f t="shared" si="3082"/>
        <v>1122.7999999999988</v>
      </c>
      <c r="AU150" s="318">
        <f t="shared" si="3082"/>
        <v>1150.1099999999988</v>
      </c>
      <c r="AV150" s="318">
        <f t="shared" si="3082"/>
        <v>1177.4199999999987</v>
      </c>
      <c r="AW150" s="318">
        <f t="shared" si="3082"/>
        <v>1204.7299999999987</v>
      </c>
      <c r="AX150" s="318">
        <f t="shared" si="3082"/>
        <v>1232.0399999999986</v>
      </c>
      <c r="AY150" s="318">
        <f t="shared" si="3082"/>
        <v>1259.3499999999985</v>
      </c>
      <c r="AZ150" s="318">
        <f t="shared" si="3082"/>
        <v>1286.6599999999985</v>
      </c>
      <c r="BA150" s="318">
        <f t="shared" si="3082"/>
        <v>1313.9699999999984</v>
      </c>
      <c r="BB150" s="318">
        <f t="shared" si="3082"/>
        <v>1341.2799999999984</v>
      </c>
      <c r="BC150" s="318">
        <f t="shared" si="3082"/>
        <v>1368.5899999999983</v>
      </c>
      <c r="BE150" s="318">
        <f t="shared" si="2302"/>
        <v>1395.8999999999983</v>
      </c>
      <c r="BF150" s="318">
        <f t="shared" ref="BF150:BP150" si="3083">BE150+BF101</f>
        <v>1423.2099999999982</v>
      </c>
      <c r="BG150" s="318">
        <f t="shared" si="3083"/>
        <v>1450.5199999999982</v>
      </c>
      <c r="BH150" s="318">
        <f t="shared" si="3083"/>
        <v>1477.8299999999981</v>
      </c>
      <c r="BI150" s="318">
        <f t="shared" si="3083"/>
        <v>1505.1399999999981</v>
      </c>
      <c r="BJ150" s="318">
        <f t="shared" si="3083"/>
        <v>1532.449999999998</v>
      </c>
      <c r="BK150" s="318">
        <f t="shared" si="3083"/>
        <v>1559.7599999999979</v>
      </c>
      <c r="BL150" s="318">
        <f t="shared" si="3083"/>
        <v>1587.0699999999979</v>
      </c>
      <c r="BM150" s="318">
        <f t="shared" si="3083"/>
        <v>1614.3799999999978</v>
      </c>
      <c r="BN150" s="318">
        <f t="shared" si="3083"/>
        <v>1641.6899999999978</v>
      </c>
      <c r="BO150" s="318">
        <f t="shared" si="3083"/>
        <v>1668.9999999999977</v>
      </c>
      <c r="BP150" s="318">
        <f t="shared" si="3083"/>
        <v>1696.3099999999977</v>
      </c>
      <c r="BR150" s="318">
        <f t="shared" si="2304"/>
        <v>1723.6199999999976</v>
      </c>
      <c r="BS150" s="318">
        <f t="shared" ref="BS150:CC150" si="3084">BR150+BS101</f>
        <v>1750.9299999999976</v>
      </c>
      <c r="BT150" s="318">
        <f t="shared" si="3084"/>
        <v>1778.2399999999975</v>
      </c>
      <c r="BU150" s="318">
        <f t="shared" si="3084"/>
        <v>1805.5499999999975</v>
      </c>
      <c r="BV150" s="318">
        <f t="shared" si="3084"/>
        <v>1832.8599999999974</v>
      </c>
      <c r="BW150" s="318">
        <f t="shared" si="3084"/>
        <v>1860.1699999999973</v>
      </c>
      <c r="BX150" s="318">
        <f t="shared" si="3084"/>
        <v>1887.4799999999973</v>
      </c>
      <c r="BY150" s="318">
        <f t="shared" si="3084"/>
        <v>1914.7899999999972</v>
      </c>
      <c r="BZ150" s="318">
        <f t="shared" si="3084"/>
        <v>1942.0999999999972</v>
      </c>
      <c r="CA150" s="318">
        <f t="shared" si="3084"/>
        <v>1969.4099999999971</v>
      </c>
      <c r="CB150" s="318">
        <f t="shared" si="3084"/>
        <v>1996.7199999999971</v>
      </c>
      <c r="CC150" s="318">
        <f t="shared" si="3084"/>
        <v>2024.029999999997</v>
      </c>
      <c r="CE150" s="318">
        <f t="shared" si="2306"/>
        <v>2051.339999999997</v>
      </c>
      <c r="CF150" s="318">
        <f t="shared" ref="CF150:CP150" si="3085">CE150+CF101</f>
        <v>2078.6499999999969</v>
      </c>
      <c r="CG150" s="318">
        <f t="shared" si="3085"/>
        <v>2105.9599999999969</v>
      </c>
      <c r="CH150" s="318">
        <f t="shared" si="3085"/>
        <v>2133.2699999999968</v>
      </c>
      <c r="CI150" s="318">
        <f t="shared" si="3085"/>
        <v>2160.5799999999967</v>
      </c>
      <c r="CJ150" s="318">
        <f t="shared" si="3085"/>
        <v>2187.8899999999967</v>
      </c>
      <c r="CK150" s="318">
        <f t="shared" si="3085"/>
        <v>2215.1999999999966</v>
      </c>
      <c r="CL150" s="318">
        <f t="shared" si="3085"/>
        <v>2242.5099999999966</v>
      </c>
      <c r="CM150" s="318">
        <f t="shared" si="3085"/>
        <v>2269.8199999999965</v>
      </c>
      <c r="CN150" s="318">
        <f t="shared" si="3085"/>
        <v>2297.1299999999965</v>
      </c>
      <c r="CO150" s="318">
        <f t="shared" si="3085"/>
        <v>2324.4399999999964</v>
      </c>
      <c r="CP150" s="318">
        <f t="shared" si="3085"/>
        <v>2351.7499999999964</v>
      </c>
      <c r="CR150" s="318">
        <f t="shared" si="2308"/>
        <v>2379.0599999999963</v>
      </c>
      <c r="CS150" s="318">
        <f t="shared" ref="CS150:DC150" si="3086">CR150+CS101</f>
        <v>2406.3699999999963</v>
      </c>
      <c r="CT150" s="318">
        <f t="shared" si="3086"/>
        <v>2433.6799999999962</v>
      </c>
      <c r="CU150" s="318">
        <f t="shared" si="3086"/>
        <v>2460.9899999999961</v>
      </c>
      <c r="CV150" s="318">
        <f t="shared" si="3086"/>
        <v>2488.2999999999961</v>
      </c>
      <c r="CW150" s="318">
        <f t="shared" si="3086"/>
        <v>2515.609999999996</v>
      </c>
      <c r="CX150" s="318">
        <f t="shared" si="3086"/>
        <v>2542.919999999996</v>
      </c>
      <c r="CY150" s="318">
        <f t="shared" si="3086"/>
        <v>2570.2299999999959</v>
      </c>
      <c r="CZ150" s="318">
        <f t="shared" si="3086"/>
        <v>2597.5399999999959</v>
      </c>
      <c r="DA150" s="318">
        <f t="shared" si="3086"/>
        <v>2624.8499999999958</v>
      </c>
      <c r="DB150" s="318">
        <f t="shared" si="3086"/>
        <v>2652.1599999999958</v>
      </c>
      <c r="DC150" s="318">
        <f t="shared" si="3086"/>
        <v>2679.4699999999957</v>
      </c>
      <c r="DE150" s="318">
        <f t="shared" si="2310"/>
        <v>2706.7799999999957</v>
      </c>
      <c r="DF150" s="318">
        <f t="shared" ref="DF150:DP150" si="3087">DE150+DF101</f>
        <v>2734.0899999999956</v>
      </c>
      <c r="DG150" s="318">
        <f t="shared" si="3087"/>
        <v>2761.3999999999955</v>
      </c>
      <c r="DH150" s="318">
        <f t="shared" si="3087"/>
        <v>2788.7099999999955</v>
      </c>
      <c r="DI150" s="318">
        <f t="shared" si="3087"/>
        <v>2816.0199999999954</v>
      </c>
      <c r="DJ150" s="318">
        <f t="shared" si="3087"/>
        <v>2843.3299999999954</v>
      </c>
      <c r="DK150" s="318">
        <f t="shared" si="3087"/>
        <v>2870.6399999999953</v>
      </c>
      <c r="DL150" s="318">
        <f t="shared" si="3087"/>
        <v>2897.9499999999953</v>
      </c>
      <c r="DM150" s="318">
        <f t="shared" si="3087"/>
        <v>2925.2599999999952</v>
      </c>
      <c r="DN150" s="318">
        <f t="shared" si="3087"/>
        <v>2952.5699999999952</v>
      </c>
      <c r="DO150" s="318">
        <f t="shared" si="3087"/>
        <v>2979.8799999999951</v>
      </c>
      <c r="DP150" s="318">
        <f t="shared" si="3087"/>
        <v>3007.1899999999951</v>
      </c>
      <c r="DR150" s="318">
        <f t="shared" si="2312"/>
        <v>3034.499999999995</v>
      </c>
      <c r="DS150" s="318">
        <f t="shared" ref="DS150:EC150" si="3088">DR150+DS101</f>
        <v>3061.8099999999949</v>
      </c>
      <c r="DT150" s="318">
        <f t="shared" si="3088"/>
        <v>3089.1199999999949</v>
      </c>
      <c r="DU150" s="318">
        <f t="shared" si="3088"/>
        <v>3116.4299999999948</v>
      </c>
      <c r="DV150" s="318">
        <f t="shared" si="3088"/>
        <v>3143.7399999999948</v>
      </c>
      <c r="DW150" s="318">
        <f t="shared" si="3088"/>
        <v>3171.0499999999947</v>
      </c>
      <c r="DX150" s="318">
        <f t="shared" si="3088"/>
        <v>3198.3599999999947</v>
      </c>
      <c r="DY150" s="318">
        <f t="shared" si="3088"/>
        <v>3225.6699999999946</v>
      </c>
      <c r="DZ150" s="318">
        <f t="shared" si="3088"/>
        <v>3252.9799999999946</v>
      </c>
      <c r="EA150" s="318">
        <f t="shared" si="3088"/>
        <v>3280.2899999999945</v>
      </c>
      <c r="EB150" s="318">
        <f t="shared" si="3088"/>
        <v>3307.5999999999945</v>
      </c>
      <c r="EC150" s="318">
        <f t="shared" si="3088"/>
        <v>3334.9099999999944</v>
      </c>
    </row>
    <row r="151" spans="1:133" x14ac:dyDescent="0.2">
      <c r="A151" s="126" t="s">
        <v>651</v>
      </c>
      <c r="D151" s="311">
        <v>511.49</v>
      </c>
      <c r="E151" s="318">
        <f t="shared" ref="E151:P151" si="3089">D151+E102</f>
        <v>707.85</v>
      </c>
      <c r="F151" s="318">
        <f t="shared" si="3089"/>
        <v>904.21</v>
      </c>
      <c r="G151" s="318">
        <f t="shared" si="3089"/>
        <v>1100.5700000000002</v>
      </c>
      <c r="H151" s="318">
        <f t="shared" si="3089"/>
        <v>1296.9300000000003</v>
      </c>
      <c r="I151" s="318">
        <f t="shared" si="3089"/>
        <v>1493.2900000000004</v>
      </c>
      <c r="J151" s="318">
        <f t="shared" si="3089"/>
        <v>1689.6500000000005</v>
      </c>
      <c r="K151" s="318">
        <f t="shared" si="3089"/>
        <v>1886.0100000000007</v>
      </c>
      <c r="L151" s="318">
        <f t="shared" si="3089"/>
        <v>2082.3700000000008</v>
      </c>
      <c r="M151" s="318">
        <f t="shared" si="3089"/>
        <v>2278.7300000000009</v>
      </c>
      <c r="N151" s="318">
        <f t="shared" si="3089"/>
        <v>2475.0900000000011</v>
      </c>
      <c r="O151" s="318">
        <f t="shared" si="3089"/>
        <v>2671.4500000000012</v>
      </c>
      <c r="P151" s="318">
        <f t="shared" si="3089"/>
        <v>2867.8100000000013</v>
      </c>
      <c r="R151" s="318">
        <f t="shared" si="2296"/>
        <v>3064.1700000000014</v>
      </c>
      <c r="S151" s="318">
        <f t="shared" ref="S151:AC151" si="3090">R151+S102</f>
        <v>3260.5300000000016</v>
      </c>
      <c r="T151" s="318">
        <f t="shared" si="3090"/>
        <v>3456.8900000000017</v>
      </c>
      <c r="U151" s="318">
        <f t="shared" si="3090"/>
        <v>3653.2500000000018</v>
      </c>
      <c r="V151" s="318">
        <f t="shared" si="3090"/>
        <v>3849.6100000000019</v>
      </c>
      <c r="W151" s="318">
        <f t="shared" si="3090"/>
        <v>4045.9700000000021</v>
      </c>
      <c r="X151" s="318">
        <f t="shared" si="3090"/>
        <v>4242.3300000000017</v>
      </c>
      <c r="Y151" s="318">
        <f t="shared" si="3090"/>
        <v>4438.6900000000014</v>
      </c>
      <c r="Z151" s="318">
        <f t="shared" si="3090"/>
        <v>4635.0500000000011</v>
      </c>
      <c r="AA151" s="318">
        <f t="shared" si="3090"/>
        <v>4831.4100000000008</v>
      </c>
      <c r="AB151" s="318">
        <f t="shared" si="3090"/>
        <v>5027.7700000000004</v>
      </c>
      <c r="AC151" s="318">
        <f t="shared" si="3090"/>
        <v>5224.13</v>
      </c>
      <c r="AE151" s="318">
        <f t="shared" si="2298"/>
        <v>5420.49</v>
      </c>
      <c r="AF151" s="318">
        <f t="shared" ref="AF151:AP151" si="3091">AE151+AF102</f>
        <v>5616.8499999999995</v>
      </c>
      <c r="AG151" s="318">
        <f t="shared" si="3091"/>
        <v>5813.2099999999991</v>
      </c>
      <c r="AH151" s="318">
        <f t="shared" si="3091"/>
        <v>6009.5699999999988</v>
      </c>
      <c r="AI151" s="318">
        <f t="shared" si="3091"/>
        <v>6205.9299999999985</v>
      </c>
      <c r="AJ151" s="318">
        <f t="shared" si="3091"/>
        <v>6402.2899999999981</v>
      </c>
      <c r="AK151" s="318">
        <f t="shared" si="3091"/>
        <v>6598.6499999999978</v>
      </c>
      <c r="AL151" s="318">
        <f t="shared" si="3091"/>
        <v>6795.0099999999975</v>
      </c>
      <c r="AM151" s="318">
        <f t="shared" si="3091"/>
        <v>6991.3699999999972</v>
      </c>
      <c r="AN151" s="318">
        <f t="shared" si="3091"/>
        <v>7187.7299999999968</v>
      </c>
      <c r="AO151" s="318">
        <f t="shared" si="3091"/>
        <v>7384.0899999999965</v>
      </c>
      <c r="AP151" s="318">
        <f t="shared" si="3091"/>
        <v>7580.4499999999962</v>
      </c>
      <c r="AR151" s="318">
        <f t="shared" si="2300"/>
        <v>7776.8099999999959</v>
      </c>
      <c r="AS151" s="318">
        <f t="shared" ref="AS151:BC151" si="3092">AR151+AS102</f>
        <v>7973.1699999999955</v>
      </c>
      <c r="AT151" s="318">
        <f t="shared" si="3092"/>
        <v>8169.5299999999952</v>
      </c>
      <c r="AU151" s="318">
        <f t="shared" si="3092"/>
        <v>8365.8899999999958</v>
      </c>
      <c r="AV151" s="318">
        <f t="shared" si="3092"/>
        <v>8562.2499999999964</v>
      </c>
      <c r="AW151" s="318">
        <f t="shared" si="3092"/>
        <v>8758.6099999999969</v>
      </c>
      <c r="AX151" s="318">
        <f t="shared" si="3092"/>
        <v>8954.9699999999975</v>
      </c>
      <c r="AY151" s="318">
        <f t="shared" si="3092"/>
        <v>9151.3299999999981</v>
      </c>
      <c r="AZ151" s="318">
        <f t="shared" si="3092"/>
        <v>9347.6899999999987</v>
      </c>
      <c r="BA151" s="318">
        <f t="shared" si="3092"/>
        <v>9544.0499999999993</v>
      </c>
      <c r="BB151" s="318">
        <f t="shared" si="3092"/>
        <v>9740.41</v>
      </c>
      <c r="BC151" s="318">
        <f t="shared" si="3092"/>
        <v>9936.77</v>
      </c>
      <c r="BE151" s="318">
        <f t="shared" si="2302"/>
        <v>10133.130000000001</v>
      </c>
      <c r="BF151" s="318">
        <f t="shared" ref="BF151:BP151" si="3093">BE151+BF102</f>
        <v>10329.490000000002</v>
      </c>
      <c r="BG151" s="318">
        <f t="shared" si="3093"/>
        <v>10525.850000000002</v>
      </c>
      <c r="BH151" s="318">
        <f t="shared" si="3093"/>
        <v>10722.210000000003</v>
      </c>
      <c r="BI151" s="318">
        <f t="shared" si="3093"/>
        <v>10918.570000000003</v>
      </c>
      <c r="BJ151" s="318">
        <f t="shared" si="3093"/>
        <v>11114.930000000004</v>
      </c>
      <c r="BK151" s="318">
        <f t="shared" si="3093"/>
        <v>11311.290000000005</v>
      </c>
      <c r="BL151" s="318">
        <f t="shared" si="3093"/>
        <v>11507.650000000005</v>
      </c>
      <c r="BM151" s="318">
        <f t="shared" si="3093"/>
        <v>11704.010000000006</v>
      </c>
      <c r="BN151" s="318">
        <f t="shared" si="3093"/>
        <v>11900.370000000006</v>
      </c>
      <c r="BO151" s="318">
        <f t="shared" si="3093"/>
        <v>12096.730000000007</v>
      </c>
      <c r="BP151" s="318">
        <f t="shared" si="3093"/>
        <v>12293.090000000007</v>
      </c>
      <c r="BR151" s="318">
        <f t="shared" si="2304"/>
        <v>12489.450000000008</v>
      </c>
      <c r="BS151" s="318">
        <f t="shared" ref="BS151:CC151" si="3094">BR151+BS102</f>
        <v>12685.810000000009</v>
      </c>
      <c r="BT151" s="318">
        <f t="shared" si="3094"/>
        <v>12882.170000000009</v>
      </c>
      <c r="BU151" s="318">
        <f t="shared" si="3094"/>
        <v>13078.53000000001</v>
      </c>
      <c r="BV151" s="318">
        <f t="shared" si="3094"/>
        <v>13274.89000000001</v>
      </c>
      <c r="BW151" s="318">
        <f t="shared" si="3094"/>
        <v>13471.250000000011</v>
      </c>
      <c r="BX151" s="318">
        <f t="shared" si="3094"/>
        <v>13667.610000000011</v>
      </c>
      <c r="BY151" s="318">
        <f t="shared" si="3094"/>
        <v>13863.970000000012</v>
      </c>
      <c r="BZ151" s="318">
        <f t="shared" si="3094"/>
        <v>14060.330000000013</v>
      </c>
      <c r="CA151" s="318">
        <f t="shared" si="3094"/>
        <v>14256.690000000013</v>
      </c>
      <c r="CB151" s="318">
        <f t="shared" si="3094"/>
        <v>14453.050000000014</v>
      </c>
      <c r="CC151" s="318">
        <f t="shared" si="3094"/>
        <v>14649.410000000014</v>
      </c>
      <c r="CE151" s="318">
        <f t="shared" si="2306"/>
        <v>14845.770000000015</v>
      </c>
      <c r="CF151" s="318">
        <f t="shared" ref="CF151:CP151" si="3095">CE151+CF102</f>
        <v>15042.130000000016</v>
      </c>
      <c r="CG151" s="318">
        <f t="shared" si="3095"/>
        <v>15238.490000000016</v>
      </c>
      <c r="CH151" s="318">
        <f t="shared" si="3095"/>
        <v>15434.850000000017</v>
      </c>
      <c r="CI151" s="318">
        <f t="shared" si="3095"/>
        <v>15631.210000000017</v>
      </c>
      <c r="CJ151" s="318">
        <f t="shared" si="3095"/>
        <v>15827.570000000018</v>
      </c>
      <c r="CK151" s="318">
        <f t="shared" si="3095"/>
        <v>16023.930000000018</v>
      </c>
      <c r="CL151" s="318">
        <f t="shared" si="3095"/>
        <v>16220.290000000019</v>
      </c>
      <c r="CM151" s="318">
        <f t="shared" si="3095"/>
        <v>16416.65000000002</v>
      </c>
      <c r="CN151" s="318">
        <f t="shared" si="3095"/>
        <v>16613.01000000002</v>
      </c>
      <c r="CO151" s="318">
        <f t="shared" si="3095"/>
        <v>16809.370000000021</v>
      </c>
      <c r="CP151" s="318">
        <f t="shared" si="3095"/>
        <v>17005.730000000021</v>
      </c>
      <c r="CR151" s="318">
        <f t="shared" si="2308"/>
        <v>17202.090000000022</v>
      </c>
      <c r="CS151" s="318">
        <f t="shared" ref="CS151:DC151" si="3096">CR151+CS102</f>
        <v>17398.450000000023</v>
      </c>
      <c r="CT151" s="318">
        <f t="shared" si="3096"/>
        <v>17594.810000000023</v>
      </c>
      <c r="CU151" s="318">
        <f t="shared" si="3096"/>
        <v>17791.170000000024</v>
      </c>
      <c r="CV151" s="318">
        <f t="shared" si="3096"/>
        <v>17987.530000000024</v>
      </c>
      <c r="CW151" s="318">
        <f t="shared" si="3096"/>
        <v>18183.890000000025</v>
      </c>
      <c r="CX151" s="318">
        <f t="shared" si="3096"/>
        <v>18380.250000000025</v>
      </c>
      <c r="CY151" s="318">
        <f t="shared" si="3096"/>
        <v>18576.610000000026</v>
      </c>
      <c r="CZ151" s="318">
        <f t="shared" si="3096"/>
        <v>18772.970000000027</v>
      </c>
      <c r="DA151" s="318">
        <f t="shared" si="3096"/>
        <v>18969.330000000027</v>
      </c>
      <c r="DB151" s="318">
        <f t="shared" si="3096"/>
        <v>19165.690000000028</v>
      </c>
      <c r="DC151" s="318">
        <f t="shared" si="3096"/>
        <v>19362.050000000028</v>
      </c>
      <c r="DE151" s="318">
        <f t="shared" si="2310"/>
        <v>19558.410000000029</v>
      </c>
      <c r="DF151" s="318">
        <f t="shared" ref="DF151:DP151" si="3097">DE151+DF102</f>
        <v>19754.77000000003</v>
      </c>
      <c r="DG151" s="318">
        <f t="shared" si="3097"/>
        <v>19951.13000000003</v>
      </c>
      <c r="DH151" s="318">
        <f t="shared" si="3097"/>
        <v>20147.490000000031</v>
      </c>
      <c r="DI151" s="318">
        <f t="shared" si="3097"/>
        <v>20343.850000000031</v>
      </c>
      <c r="DJ151" s="318">
        <f t="shared" si="3097"/>
        <v>20540.210000000032</v>
      </c>
      <c r="DK151" s="318">
        <f t="shared" si="3097"/>
        <v>20736.570000000032</v>
      </c>
      <c r="DL151" s="318">
        <f t="shared" si="3097"/>
        <v>20932.930000000033</v>
      </c>
      <c r="DM151" s="318">
        <f t="shared" si="3097"/>
        <v>21129.290000000034</v>
      </c>
      <c r="DN151" s="318">
        <f t="shared" si="3097"/>
        <v>21325.650000000034</v>
      </c>
      <c r="DO151" s="318">
        <f t="shared" si="3097"/>
        <v>21522.010000000035</v>
      </c>
      <c r="DP151" s="318">
        <f t="shared" si="3097"/>
        <v>21718.370000000035</v>
      </c>
      <c r="DR151" s="318">
        <f t="shared" si="2312"/>
        <v>21914.730000000036</v>
      </c>
      <c r="DS151" s="318">
        <f t="shared" ref="DS151:EC151" si="3098">DR151+DS102</f>
        <v>22111.090000000037</v>
      </c>
      <c r="DT151" s="318">
        <f t="shared" si="3098"/>
        <v>22307.450000000037</v>
      </c>
      <c r="DU151" s="318">
        <f t="shared" si="3098"/>
        <v>22503.810000000038</v>
      </c>
      <c r="DV151" s="318">
        <f t="shared" si="3098"/>
        <v>22700.170000000038</v>
      </c>
      <c r="DW151" s="318">
        <f t="shared" si="3098"/>
        <v>22896.530000000039</v>
      </c>
      <c r="DX151" s="318">
        <f t="shared" si="3098"/>
        <v>23092.890000000039</v>
      </c>
      <c r="DY151" s="318">
        <f t="shared" si="3098"/>
        <v>23289.25000000004</v>
      </c>
      <c r="DZ151" s="318">
        <f t="shared" si="3098"/>
        <v>23485.610000000041</v>
      </c>
      <c r="EA151" s="318">
        <f t="shared" si="3098"/>
        <v>23681.970000000041</v>
      </c>
      <c r="EB151" s="318">
        <f t="shared" si="3098"/>
        <v>23878.330000000042</v>
      </c>
      <c r="EC151" s="318">
        <f t="shared" si="3098"/>
        <v>24074.690000000042</v>
      </c>
    </row>
    <row r="152" spans="1:133" x14ac:dyDescent="0.2">
      <c r="A152" s="126" t="s">
        <v>651</v>
      </c>
      <c r="D152" s="311">
        <v>6910.95</v>
      </c>
      <c r="E152" s="318">
        <f t="shared" ref="E152:P152" si="3099">D152+E103</f>
        <v>10448.879999999999</v>
      </c>
      <c r="F152" s="318">
        <f t="shared" si="3099"/>
        <v>13986.81</v>
      </c>
      <c r="G152" s="318">
        <f t="shared" si="3099"/>
        <v>17524.739999999998</v>
      </c>
      <c r="H152" s="318">
        <f t="shared" si="3099"/>
        <v>21062.67</v>
      </c>
      <c r="I152" s="318">
        <f t="shared" si="3099"/>
        <v>24600.6</v>
      </c>
      <c r="J152" s="318">
        <f t="shared" si="3099"/>
        <v>28138.53</v>
      </c>
      <c r="K152" s="318">
        <f t="shared" si="3099"/>
        <v>31676.46</v>
      </c>
      <c r="L152" s="318">
        <f t="shared" si="3099"/>
        <v>35214.39</v>
      </c>
      <c r="M152" s="318">
        <f t="shared" si="3099"/>
        <v>38752.32</v>
      </c>
      <c r="N152" s="318">
        <f t="shared" si="3099"/>
        <v>42290.25</v>
      </c>
      <c r="O152" s="318">
        <f t="shared" si="3099"/>
        <v>45828.18</v>
      </c>
      <c r="P152" s="318">
        <f t="shared" si="3099"/>
        <v>49366.11</v>
      </c>
      <c r="R152" s="318">
        <f t="shared" si="2296"/>
        <v>52904.04</v>
      </c>
      <c r="S152" s="318">
        <f t="shared" ref="S152:AC152" si="3100">R152+S103</f>
        <v>56441.97</v>
      </c>
      <c r="T152" s="318">
        <f t="shared" si="3100"/>
        <v>59979.9</v>
      </c>
      <c r="U152" s="318">
        <f t="shared" si="3100"/>
        <v>63517.83</v>
      </c>
      <c r="V152" s="318">
        <f t="shared" si="3100"/>
        <v>67055.759999999995</v>
      </c>
      <c r="W152" s="318">
        <f t="shared" si="3100"/>
        <v>70593.689999999988</v>
      </c>
      <c r="X152" s="318">
        <f t="shared" si="3100"/>
        <v>74131.619999999981</v>
      </c>
      <c r="Y152" s="318">
        <f t="shared" si="3100"/>
        <v>77669.549999999974</v>
      </c>
      <c r="Z152" s="318">
        <f t="shared" si="3100"/>
        <v>81207.479999999967</v>
      </c>
      <c r="AA152" s="318">
        <f t="shared" si="3100"/>
        <v>84745.40999999996</v>
      </c>
      <c r="AB152" s="318">
        <f t="shared" si="3100"/>
        <v>88283.339999999953</v>
      </c>
      <c r="AC152" s="318">
        <f t="shared" si="3100"/>
        <v>91821.269999999946</v>
      </c>
      <c r="AE152" s="318">
        <f t="shared" si="2298"/>
        <v>95359.199999999939</v>
      </c>
      <c r="AF152" s="318">
        <f t="shared" ref="AF152:AP152" si="3101">AE152+AF103</f>
        <v>98897.129999999932</v>
      </c>
      <c r="AG152" s="318">
        <f t="shared" si="3101"/>
        <v>102435.05999999992</v>
      </c>
      <c r="AH152" s="318">
        <f t="shared" si="3101"/>
        <v>105972.98999999992</v>
      </c>
      <c r="AI152" s="318">
        <f t="shared" si="3101"/>
        <v>109510.91999999991</v>
      </c>
      <c r="AJ152" s="318">
        <f t="shared" si="3101"/>
        <v>113048.8499999999</v>
      </c>
      <c r="AK152" s="318">
        <f t="shared" si="3101"/>
        <v>116586.7799999999</v>
      </c>
      <c r="AL152" s="318">
        <f t="shared" si="3101"/>
        <v>120124.70999999989</v>
      </c>
      <c r="AM152" s="318">
        <f t="shared" si="3101"/>
        <v>123662.63999999988</v>
      </c>
      <c r="AN152" s="318">
        <f t="shared" si="3101"/>
        <v>127200.56999999988</v>
      </c>
      <c r="AO152" s="318">
        <f t="shared" si="3101"/>
        <v>130738.49999999987</v>
      </c>
      <c r="AP152" s="318">
        <f t="shared" si="3101"/>
        <v>134276.42999999988</v>
      </c>
      <c r="AR152" s="318">
        <f t="shared" si="2300"/>
        <v>137814.35999999987</v>
      </c>
      <c r="AS152" s="318">
        <f t="shared" ref="AS152:BC152" si="3102">AR152+AS103</f>
        <v>141352.28999999986</v>
      </c>
      <c r="AT152" s="318">
        <f t="shared" si="3102"/>
        <v>144890.21999999986</v>
      </c>
      <c r="AU152" s="318">
        <f t="shared" si="3102"/>
        <v>148428.14999999985</v>
      </c>
      <c r="AV152" s="318">
        <f t="shared" si="3102"/>
        <v>151966.07999999984</v>
      </c>
      <c r="AW152" s="318">
        <f t="shared" si="3102"/>
        <v>155504.00999999983</v>
      </c>
      <c r="AX152" s="318">
        <f t="shared" si="3102"/>
        <v>159041.93999999983</v>
      </c>
      <c r="AY152" s="318">
        <f t="shared" si="3102"/>
        <v>162579.86999999982</v>
      </c>
      <c r="AZ152" s="318">
        <f t="shared" si="3102"/>
        <v>166117.79999999981</v>
      </c>
      <c r="BA152" s="318">
        <f t="shared" si="3102"/>
        <v>169655.72999999981</v>
      </c>
      <c r="BB152" s="318">
        <f t="shared" si="3102"/>
        <v>173193.6599999998</v>
      </c>
      <c r="BC152" s="318">
        <f t="shared" si="3102"/>
        <v>176731.58999999979</v>
      </c>
      <c r="BE152" s="318">
        <f t="shared" si="2302"/>
        <v>180269.51999999979</v>
      </c>
      <c r="BF152" s="318">
        <f t="shared" ref="BF152:BP152" si="3103">BE152+BF103</f>
        <v>183807.44999999978</v>
      </c>
      <c r="BG152" s="318">
        <f t="shared" si="3103"/>
        <v>187345.37999999977</v>
      </c>
      <c r="BH152" s="318">
        <f t="shared" si="3103"/>
        <v>190883.30999999976</v>
      </c>
      <c r="BI152" s="318">
        <f t="shared" si="3103"/>
        <v>194421.23999999976</v>
      </c>
      <c r="BJ152" s="318">
        <f t="shared" si="3103"/>
        <v>197959.16999999975</v>
      </c>
      <c r="BK152" s="318">
        <f t="shared" si="3103"/>
        <v>201497.09999999974</v>
      </c>
      <c r="BL152" s="318">
        <f t="shared" si="3103"/>
        <v>205035.02999999974</v>
      </c>
      <c r="BM152" s="318">
        <f t="shared" si="3103"/>
        <v>208572.95999999973</v>
      </c>
      <c r="BN152" s="318">
        <f t="shared" si="3103"/>
        <v>212110.88999999972</v>
      </c>
      <c r="BO152" s="318">
        <f t="shared" si="3103"/>
        <v>215648.81999999972</v>
      </c>
      <c r="BP152" s="318">
        <f t="shared" si="3103"/>
        <v>219186.74999999971</v>
      </c>
      <c r="BR152" s="318">
        <f t="shared" si="2304"/>
        <v>222724.6799999997</v>
      </c>
      <c r="BS152" s="318">
        <f t="shared" ref="BS152:CC152" si="3104">BR152+BS103</f>
        <v>226262.60999999969</v>
      </c>
      <c r="BT152" s="318">
        <f t="shared" si="3104"/>
        <v>229800.53999999969</v>
      </c>
      <c r="BU152" s="318">
        <f t="shared" si="3104"/>
        <v>233338.46999999968</v>
      </c>
      <c r="BV152" s="318">
        <f t="shared" si="3104"/>
        <v>236876.39999999967</v>
      </c>
      <c r="BW152" s="318">
        <f t="shared" si="3104"/>
        <v>240414.32999999967</v>
      </c>
      <c r="BX152" s="318">
        <f t="shared" si="3104"/>
        <v>243952.25999999966</v>
      </c>
      <c r="BY152" s="318">
        <f t="shared" si="3104"/>
        <v>247490.18999999965</v>
      </c>
      <c r="BZ152" s="318">
        <f t="shared" si="3104"/>
        <v>251028.11999999965</v>
      </c>
      <c r="CA152" s="318">
        <f t="shared" si="3104"/>
        <v>254566.04999999964</v>
      </c>
      <c r="CB152" s="318">
        <f t="shared" si="3104"/>
        <v>258103.97999999963</v>
      </c>
      <c r="CC152" s="318">
        <f t="shared" si="3104"/>
        <v>261641.90999999963</v>
      </c>
      <c r="CE152" s="318">
        <f t="shared" si="2306"/>
        <v>265179.83999999962</v>
      </c>
      <c r="CF152" s="318">
        <f t="shared" ref="CF152:CP152" si="3105">CE152+CF103</f>
        <v>268717.76999999961</v>
      </c>
      <c r="CG152" s="318">
        <f t="shared" si="3105"/>
        <v>272255.6999999996</v>
      </c>
      <c r="CH152" s="318">
        <f t="shared" si="3105"/>
        <v>275793.6299999996</v>
      </c>
      <c r="CI152" s="318">
        <f t="shared" si="3105"/>
        <v>279331.55999999959</v>
      </c>
      <c r="CJ152" s="318">
        <f t="shared" si="3105"/>
        <v>282869.48999999958</v>
      </c>
      <c r="CK152" s="318">
        <f t="shared" si="3105"/>
        <v>286407.41999999958</v>
      </c>
      <c r="CL152" s="318">
        <f t="shared" si="3105"/>
        <v>289945.34999999957</v>
      </c>
      <c r="CM152" s="318">
        <f t="shared" si="3105"/>
        <v>293483.27999999956</v>
      </c>
      <c r="CN152" s="318">
        <f t="shared" si="3105"/>
        <v>297021.20999999956</v>
      </c>
      <c r="CO152" s="318">
        <f t="shared" si="3105"/>
        <v>300559.13999999955</v>
      </c>
      <c r="CP152" s="318">
        <f t="shared" si="3105"/>
        <v>304097.06999999954</v>
      </c>
      <c r="CR152" s="318">
        <f t="shared" si="2308"/>
        <v>307634.99999999953</v>
      </c>
      <c r="CS152" s="318">
        <f t="shared" ref="CS152:DC152" si="3106">CR152+CS103</f>
        <v>311172.92999999953</v>
      </c>
      <c r="CT152" s="318">
        <f t="shared" si="3106"/>
        <v>314710.85999999952</v>
      </c>
      <c r="CU152" s="318">
        <f t="shared" si="3106"/>
        <v>318248.78999999951</v>
      </c>
      <c r="CV152" s="318">
        <f t="shared" si="3106"/>
        <v>321786.71999999951</v>
      </c>
      <c r="CW152" s="318">
        <f t="shared" si="3106"/>
        <v>325324.6499999995</v>
      </c>
      <c r="CX152" s="318">
        <f t="shared" si="3106"/>
        <v>328862.57999999949</v>
      </c>
      <c r="CY152" s="318">
        <f t="shared" si="3106"/>
        <v>332400.50999999949</v>
      </c>
      <c r="CZ152" s="318">
        <f t="shared" si="3106"/>
        <v>335938.43999999948</v>
      </c>
      <c r="DA152" s="318">
        <f t="shared" si="3106"/>
        <v>339476.36999999947</v>
      </c>
      <c r="DB152" s="318">
        <f t="shared" si="3106"/>
        <v>343014.29999999946</v>
      </c>
      <c r="DC152" s="318">
        <f t="shared" si="3106"/>
        <v>346552.22999999946</v>
      </c>
      <c r="DE152" s="318">
        <f t="shared" si="2310"/>
        <v>350090.15999999945</v>
      </c>
      <c r="DF152" s="318">
        <f t="shared" ref="DF152:DP152" si="3107">DE152+DF103</f>
        <v>353628.08999999944</v>
      </c>
      <c r="DG152" s="318">
        <f t="shared" si="3107"/>
        <v>357166.01999999944</v>
      </c>
      <c r="DH152" s="318">
        <f t="shared" si="3107"/>
        <v>360703.94999999943</v>
      </c>
      <c r="DI152" s="318">
        <f t="shared" si="3107"/>
        <v>364241.87999999942</v>
      </c>
      <c r="DJ152" s="318">
        <f t="shared" si="3107"/>
        <v>367779.80999999942</v>
      </c>
      <c r="DK152" s="318">
        <f t="shared" si="3107"/>
        <v>371317.73999999941</v>
      </c>
      <c r="DL152" s="318">
        <f t="shared" si="3107"/>
        <v>374855.6699999994</v>
      </c>
      <c r="DM152" s="318">
        <f t="shared" si="3107"/>
        <v>378393.59999999939</v>
      </c>
      <c r="DN152" s="318">
        <f t="shared" si="3107"/>
        <v>381931.52999999939</v>
      </c>
      <c r="DO152" s="318">
        <f t="shared" si="3107"/>
        <v>385469.45999999938</v>
      </c>
      <c r="DP152" s="318">
        <f t="shared" si="3107"/>
        <v>389007.38999999937</v>
      </c>
      <c r="DR152" s="318">
        <f t="shared" si="2312"/>
        <v>392545.31999999937</v>
      </c>
      <c r="DS152" s="318">
        <f t="shared" ref="DS152:EC152" si="3108">DR152+DS103</f>
        <v>396083.24999999936</v>
      </c>
      <c r="DT152" s="318">
        <f t="shared" si="3108"/>
        <v>399621.17999999935</v>
      </c>
      <c r="DU152" s="318">
        <f t="shared" si="3108"/>
        <v>403159.10999999935</v>
      </c>
      <c r="DV152" s="318">
        <f t="shared" si="3108"/>
        <v>406697.03999999934</v>
      </c>
      <c r="DW152" s="318">
        <f t="shared" si="3108"/>
        <v>410234.96999999933</v>
      </c>
      <c r="DX152" s="318">
        <f t="shared" si="3108"/>
        <v>413772.89999999932</v>
      </c>
      <c r="DY152" s="318">
        <f t="shared" si="3108"/>
        <v>417310.82999999932</v>
      </c>
      <c r="DZ152" s="318">
        <f t="shared" si="3108"/>
        <v>420848.75999999931</v>
      </c>
      <c r="EA152" s="318">
        <f t="shared" si="3108"/>
        <v>424386.6899999993</v>
      </c>
      <c r="EB152" s="318">
        <f t="shared" si="3108"/>
        <v>427924.6199999993</v>
      </c>
      <c r="EC152" s="318">
        <f t="shared" si="3108"/>
        <v>431462.54999999929</v>
      </c>
    </row>
    <row r="153" spans="1:133" x14ac:dyDescent="0.2">
      <c r="A153" s="126" t="s">
        <v>651</v>
      </c>
      <c r="D153" s="311">
        <v>181.04</v>
      </c>
      <c r="E153" s="318">
        <f t="shared" ref="E153:P153" si="3109">D153+E104</f>
        <v>231.70999999999998</v>
      </c>
      <c r="F153" s="318">
        <f t="shared" si="3109"/>
        <v>282.38</v>
      </c>
      <c r="G153" s="318">
        <f t="shared" si="3109"/>
        <v>333.05</v>
      </c>
      <c r="H153" s="318">
        <f t="shared" si="3109"/>
        <v>383.72</v>
      </c>
      <c r="I153" s="318">
        <f t="shared" si="3109"/>
        <v>434.39000000000004</v>
      </c>
      <c r="J153" s="318">
        <f t="shared" si="3109"/>
        <v>485.06000000000006</v>
      </c>
      <c r="K153" s="318">
        <f t="shared" si="3109"/>
        <v>535.73</v>
      </c>
      <c r="L153" s="318">
        <f t="shared" si="3109"/>
        <v>586.4</v>
      </c>
      <c r="M153" s="318">
        <f t="shared" si="3109"/>
        <v>637.06999999999994</v>
      </c>
      <c r="N153" s="318">
        <f t="shared" si="3109"/>
        <v>687.7399999999999</v>
      </c>
      <c r="O153" s="318">
        <f t="shared" si="3109"/>
        <v>738.40999999999985</v>
      </c>
      <c r="P153" s="318">
        <f t="shared" si="3109"/>
        <v>789.07999999999981</v>
      </c>
      <c r="R153" s="318">
        <f t="shared" si="2296"/>
        <v>839.74999999999977</v>
      </c>
      <c r="S153" s="318">
        <f t="shared" ref="S153:AC153" si="3110">R153+S104</f>
        <v>890.41999999999973</v>
      </c>
      <c r="T153" s="318">
        <f t="shared" si="3110"/>
        <v>941.08999999999969</v>
      </c>
      <c r="U153" s="318">
        <f t="shared" si="3110"/>
        <v>991.75999999999965</v>
      </c>
      <c r="V153" s="318">
        <f t="shared" si="3110"/>
        <v>1042.4299999999996</v>
      </c>
      <c r="W153" s="318">
        <f t="shared" si="3110"/>
        <v>1093.0999999999997</v>
      </c>
      <c r="X153" s="318">
        <f t="shared" si="3110"/>
        <v>1143.7699999999998</v>
      </c>
      <c r="Y153" s="318">
        <f t="shared" si="3110"/>
        <v>1194.4399999999998</v>
      </c>
      <c r="Z153" s="318">
        <f t="shared" si="3110"/>
        <v>1245.1099999999999</v>
      </c>
      <c r="AA153" s="318">
        <f t="shared" si="3110"/>
        <v>1295.78</v>
      </c>
      <c r="AB153" s="318">
        <f t="shared" si="3110"/>
        <v>1346.45</v>
      </c>
      <c r="AC153" s="318">
        <f t="shared" si="3110"/>
        <v>1397.1200000000001</v>
      </c>
      <c r="AE153" s="318">
        <f t="shared" si="2298"/>
        <v>1447.7900000000002</v>
      </c>
      <c r="AF153" s="318">
        <f t="shared" ref="AF153:AP153" si="3111">AE153+AF104</f>
        <v>1498.4600000000003</v>
      </c>
      <c r="AG153" s="318">
        <f t="shared" si="3111"/>
        <v>1549.1300000000003</v>
      </c>
      <c r="AH153" s="318">
        <f t="shared" si="3111"/>
        <v>1599.8000000000004</v>
      </c>
      <c r="AI153" s="318">
        <f t="shared" si="3111"/>
        <v>1650.4700000000005</v>
      </c>
      <c r="AJ153" s="318">
        <f t="shared" si="3111"/>
        <v>1701.1400000000006</v>
      </c>
      <c r="AK153" s="318">
        <f t="shared" si="3111"/>
        <v>1751.8100000000006</v>
      </c>
      <c r="AL153" s="318">
        <f t="shared" si="3111"/>
        <v>1802.4800000000007</v>
      </c>
      <c r="AM153" s="318">
        <f t="shared" si="3111"/>
        <v>1853.1500000000008</v>
      </c>
      <c r="AN153" s="318">
        <f t="shared" si="3111"/>
        <v>1903.8200000000008</v>
      </c>
      <c r="AO153" s="318">
        <f t="shared" si="3111"/>
        <v>1954.4900000000009</v>
      </c>
      <c r="AP153" s="318">
        <f t="shared" si="3111"/>
        <v>2005.160000000001</v>
      </c>
      <c r="AR153" s="318">
        <f t="shared" si="2300"/>
        <v>2055.8300000000008</v>
      </c>
      <c r="AS153" s="318">
        <f t="shared" ref="AS153:BC153" si="3112">AR153+AS104</f>
        <v>2106.5000000000009</v>
      </c>
      <c r="AT153" s="318">
        <f t="shared" si="3112"/>
        <v>2157.170000000001</v>
      </c>
      <c r="AU153" s="318">
        <f t="shared" si="3112"/>
        <v>2207.8400000000011</v>
      </c>
      <c r="AV153" s="318">
        <f t="shared" si="3112"/>
        <v>2258.5100000000011</v>
      </c>
      <c r="AW153" s="318">
        <f t="shared" si="3112"/>
        <v>2309.1800000000012</v>
      </c>
      <c r="AX153" s="318">
        <f t="shared" si="3112"/>
        <v>2359.8500000000013</v>
      </c>
      <c r="AY153" s="318">
        <f t="shared" si="3112"/>
        <v>2410.5200000000013</v>
      </c>
      <c r="AZ153" s="318">
        <f t="shared" si="3112"/>
        <v>2461.1900000000014</v>
      </c>
      <c r="BA153" s="318">
        <f t="shared" si="3112"/>
        <v>2511.8600000000015</v>
      </c>
      <c r="BB153" s="318">
        <f t="shared" si="3112"/>
        <v>2562.5300000000016</v>
      </c>
      <c r="BC153" s="318">
        <f t="shared" si="3112"/>
        <v>2613.2000000000016</v>
      </c>
      <c r="BE153" s="318">
        <f t="shared" si="2302"/>
        <v>2663.8700000000017</v>
      </c>
      <c r="BF153" s="318">
        <f t="shared" ref="BF153:BP153" si="3113">BE153+BF104</f>
        <v>2714.5400000000018</v>
      </c>
      <c r="BG153" s="318">
        <f t="shared" si="3113"/>
        <v>2765.2100000000019</v>
      </c>
      <c r="BH153" s="318">
        <f t="shared" si="3113"/>
        <v>2815.8800000000019</v>
      </c>
      <c r="BI153" s="318">
        <f t="shared" si="3113"/>
        <v>2866.550000000002</v>
      </c>
      <c r="BJ153" s="318">
        <f t="shared" si="3113"/>
        <v>2917.2200000000021</v>
      </c>
      <c r="BK153" s="318">
        <f t="shared" si="3113"/>
        <v>2967.8900000000021</v>
      </c>
      <c r="BL153" s="318">
        <f t="shared" si="3113"/>
        <v>3018.5600000000022</v>
      </c>
      <c r="BM153" s="318">
        <f t="shared" si="3113"/>
        <v>3069.2300000000023</v>
      </c>
      <c r="BN153" s="318">
        <f t="shared" si="3113"/>
        <v>3119.9000000000024</v>
      </c>
      <c r="BO153" s="318">
        <f t="shared" si="3113"/>
        <v>3170.5700000000024</v>
      </c>
      <c r="BP153" s="318">
        <f t="shared" si="3113"/>
        <v>3221.2400000000025</v>
      </c>
      <c r="BR153" s="318">
        <f t="shared" si="2304"/>
        <v>3271.9100000000026</v>
      </c>
      <c r="BS153" s="318">
        <f t="shared" ref="BS153:CC153" si="3114">BR153+BS104</f>
        <v>3322.5800000000027</v>
      </c>
      <c r="BT153" s="318">
        <f t="shared" si="3114"/>
        <v>3373.2500000000027</v>
      </c>
      <c r="BU153" s="318">
        <f t="shared" si="3114"/>
        <v>3423.9200000000028</v>
      </c>
      <c r="BV153" s="318">
        <f t="shared" si="3114"/>
        <v>3474.5900000000029</v>
      </c>
      <c r="BW153" s="318">
        <f t="shared" si="3114"/>
        <v>3525.2600000000029</v>
      </c>
      <c r="BX153" s="318">
        <f t="shared" si="3114"/>
        <v>3575.930000000003</v>
      </c>
      <c r="BY153" s="318">
        <f t="shared" si="3114"/>
        <v>3626.6000000000031</v>
      </c>
      <c r="BZ153" s="318">
        <f t="shared" si="3114"/>
        <v>3677.2700000000032</v>
      </c>
      <c r="CA153" s="318">
        <f t="shared" si="3114"/>
        <v>3727.9400000000032</v>
      </c>
      <c r="CB153" s="318">
        <f t="shared" si="3114"/>
        <v>3778.6100000000033</v>
      </c>
      <c r="CC153" s="318">
        <f t="shared" si="3114"/>
        <v>3829.2800000000034</v>
      </c>
      <c r="CE153" s="318">
        <f t="shared" si="2306"/>
        <v>3879.9500000000035</v>
      </c>
      <c r="CF153" s="318">
        <f t="shared" ref="CF153:CP153" si="3115">CE153+CF104</f>
        <v>3930.6200000000035</v>
      </c>
      <c r="CG153" s="318">
        <f t="shared" si="3115"/>
        <v>3981.2900000000036</v>
      </c>
      <c r="CH153" s="318">
        <f t="shared" si="3115"/>
        <v>4031.9600000000037</v>
      </c>
      <c r="CI153" s="318">
        <f t="shared" si="3115"/>
        <v>4082.6300000000037</v>
      </c>
      <c r="CJ153" s="318">
        <f t="shared" si="3115"/>
        <v>4133.3000000000038</v>
      </c>
      <c r="CK153" s="318">
        <f t="shared" si="3115"/>
        <v>4183.9700000000039</v>
      </c>
      <c r="CL153" s="318">
        <f t="shared" si="3115"/>
        <v>4234.640000000004</v>
      </c>
      <c r="CM153" s="318">
        <f t="shared" si="3115"/>
        <v>4285.310000000004</v>
      </c>
      <c r="CN153" s="318">
        <f t="shared" si="3115"/>
        <v>4335.9800000000041</v>
      </c>
      <c r="CO153" s="318">
        <f t="shared" si="3115"/>
        <v>4386.6500000000042</v>
      </c>
      <c r="CP153" s="318">
        <f t="shared" si="3115"/>
        <v>4437.3200000000043</v>
      </c>
      <c r="CR153" s="318">
        <f t="shared" si="2308"/>
        <v>4487.9900000000043</v>
      </c>
      <c r="CS153" s="318">
        <f t="shared" ref="CS153:DC153" si="3116">CR153+CS104</f>
        <v>4538.6600000000044</v>
      </c>
      <c r="CT153" s="318">
        <f t="shared" si="3116"/>
        <v>4589.3300000000045</v>
      </c>
      <c r="CU153" s="318">
        <f t="shared" si="3116"/>
        <v>4640.0000000000045</v>
      </c>
      <c r="CV153" s="318">
        <f t="shared" si="3116"/>
        <v>4690.6700000000046</v>
      </c>
      <c r="CW153" s="318">
        <f t="shared" si="3116"/>
        <v>4741.3400000000047</v>
      </c>
      <c r="CX153" s="318">
        <f t="shared" si="3116"/>
        <v>4792.0100000000048</v>
      </c>
      <c r="CY153" s="318">
        <f t="shared" si="3116"/>
        <v>4842.6800000000048</v>
      </c>
      <c r="CZ153" s="318">
        <f t="shared" si="3116"/>
        <v>4893.3500000000049</v>
      </c>
      <c r="DA153" s="318">
        <f t="shared" si="3116"/>
        <v>4944.020000000005</v>
      </c>
      <c r="DB153" s="318">
        <f t="shared" si="3116"/>
        <v>4994.6900000000051</v>
      </c>
      <c r="DC153" s="318">
        <f t="shared" si="3116"/>
        <v>5045.3600000000051</v>
      </c>
      <c r="DE153" s="318">
        <f t="shared" si="2310"/>
        <v>5096.0300000000052</v>
      </c>
      <c r="DF153" s="318">
        <f t="shared" ref="DF153:DP153" si="3117">DE153+DF104</f>
        <v>5146.7000000000053</v>
      </c>
      <c r="DG153" s="318">
        <f t="shared" si="3117"/>
        <v>5197.3700000000053</v>
      </c>
      <c r="DH153" s="318">
        <f t="shared" si="3117"/>
        <v>5248.0400000000054</v>
      </c>
      <c r="DI153" s="318">
        <f t="shared" si="3117"/>
        <v>5298.7100000000055</v>
      </c>
      <c r="DJ153" s="318">
        <f t="shared" si="3117"/>
        <v>5349.3800000000056</v>
      </c>
      <c r="DK153" s="318">
        <f t="shared" si="3117"/>
        <v>5400.0500000000056</v>
      </c>
      <c r="DL153" s="318">
        <f t="shared" si="3117"/>
        <v>5450.7200000000057</v>
      </c>
      <c r="DM153" s="318">
        <f t="shared" si="3117"/>
        <v>5501.3900000000058</v>
      </c>
      <c r="DN153" s="318">
        <f t="shared" si="3117"/>
        <v>5552.0600000000059</v>
      </c>
      <c r="DO153" s="318">
        <f t="shared" si="3117"/>
        <v>5602.7300000000059</v>
      </c>
      <c r="DP153" s="318">
        <f t="shared" si="3117"/>
        <v>5653.400000000006</v>
      </c>
      <c r="DR153" s="318">
        <f t="shared" si="2312"/>
        <v>5704.0700000000061</v>
      </c>
      <c r="DS153" s="318">
        <f t="shared" ref="DS153:EC153" si="3118">DR153+DS104</f>
        <v>5754.7400000000061</v>
      </c>
      <c r="DT153" s="318">
        <f t="shared" si="3118"/>
        <v>5805.4100000000062</v>
      </c>
      <c r="DU153" s="318">
        <f t="shared" si="3118"/>
        <v>5856.0800000000063</v>
      </c>
      <c r="DV153" s="318">
        <f t="shared" si="3118"/>
        <v>5906.7500000000064</v>
      </c>
      <c r="DW153" s="318">
        <f t="shared" si="3118"/>
        <v>5957.4200000000064</v>
      </c>
      <c r="DX153" s="318">
        <f t="shared" si="3118"/>
        <v>6008.0900000000065</v>
      </c>
      <c r="DY153" s="318">
        <f t="shared" si="3118"/>
        <v>6058.7600000000066</v>
      </c>
      <c r="DZ153" s="318">
        <f t="shared" si="3118"/>
        <v>6109.4300000000067</v>
      </c>
      <c r="EA153" s="318">
        <f t="shared" si="3118"/>
        <v>6160.1000000000067</v>
      </c>
      <c r="EB153" s="318">
        <f t="shared" si="3118"/>
        <v>6210.7700000000068</v>
      </c>
      <c r="EC153" s="318">
        <f t="shared" si="3118"/>
        <v>6261.4400000000069</v>
      </c>
    </row>
    <row r="154" spans="1:133" x14ac:dyDescent="0.2">
      <c r="A154" s="126" t="s">
        <v>651</v>
      </c>
      <c r="D154" s="311">
        <v>1.42</v>
      </c>
      <c r="E154" s="318">
        <f t="shared" ref="E154:P154" si="3119">D154+E105</f>
        <v>2</v>
      </c>
      <c r="F154" s="318">
        <f t="shared" si="3119"/>
        <v>2.58</v>
      </c>
      <c r="G154" s="318">
        <f t="shared" si="3119"/>
        <v>3.16</v>
      </c>
      <c r="H154" s="318">
        <f t="shared" si="3119"/>
        <v>3.74</v>
      </c>
      <c r="I154" s="318">
        <f t="shared" si="3119"/>
        <v>4.32</v>
      </c>
      <c r="J154" s="318">
        <f t="shared" si="3119"/>
        <v>4.9000000000000004</v>
      </c>
      <c r="K154" s="318">
        <f t="shared" si="3119"/>
        <v>5.48</v>
      </c>
      <c r="L154" s="318">
        <f t="shared" si="3119"/>
        <v>6.0600000000000005</v>
      </c>
      <c r="M154" s="318">
        <f t="shared" si="3119"/>
        <v>6.6400000000000006</v>
      </c>
      <c r="N154" s="318">
        <f t="shared" si="3119"/>
        <v>7.2200000000000006</v>
      </c>
      <c r="O154" s="318">
        <f t="shared" si="3119"/>
        <v>7.8000000000000007</v>
      </c>
      <c r="P154" s="318">
        <f t="shared" si="3119"/>
        <v>8.3800000000000008</v>
      </c>
      <c r="R154" s="318">
        <f t="shared" si="2296"/>
        <v>8.9600000000000009</v>
      </c>
      <c r="S154" s="318">
        <f t="shared" ref="S154:AC154" si="3120">R154+S105</f>
        <v>9.5400000000000009</v>
      </c>
      <c r="T154" s="318">
        <f t="shared" si="3120"/>
        <v>10.120000000000001</v>
      </c>
      <c r="U154" s="318">
        <f t="shared" si="3120"/>
        <v>10.700000000000001</v>
      </c>
      <c r="V154" s="318">
        <f t="shared" si="3120"/>
        <v>11.280000000000001</v>
      </c>
      <c r="W154" s="318">
        <f t="shared" si="3120"/>
        <v>11.860000000000001</v>
      </c>
      <c r="X154" s="318">
        <f t="shared" si="3120"/>
        <v>12.440000000000001</v>
      </c>
      <c r="Y154" s="318">
        <f t="shared" si="3120"/>
        <v>13.020000000000001</v>
      </c>
      <c r="Z154" s="318">
        <f t="shared" si="3120"/>
        <v>13.600000000000001</v>
      </c>
      <c r="AA154" s="318">
        <f t="shared" si="3120"/>
        <v>14.180000000000001</v>
      </c>
      <c r="AB154" s="318">
        <f t="shared" si="3120"/>
        <v>14.760000000000002</v>
      </c>
      <c r="AC154" s="318">
        <f t="shared" si="3120"/>
        <v>15.340000000000002</v>
      </c>
      <c r="AE154" s="318">
        <f t="shared" si="2298"/>
        <v>15.920000000000002</v>
      </c>
      <c r="AF154" s="318">
        <f t="shared" ref="AF154:AP154" si="3121">AE154+AF105</f>
        <v>16.5</v>
      </c>
      <c r="AG154" s="318">
        <f t="shared" si="3121"/>
        <v>17.079999999999998</v>
      </c>
      <c r="AH154" s="318">
        <f t="shared" si="3121"/>
        <v>17.659999999999997</v>
      </c>
      <c r="AI154" s="318">
        <f t="shared" si="3121"/>
        <v>18.239999999999995</v>
      </c>
      <c r="AJ154" s="318">
        <f t="shared" si="3121"/>
        <v>18.819999999999993</v>
      </c>
      <c r="AK154" s="318">
        <f t="shared" si="3121"/>
        <v>19.399999999999991</v>
      </c>
      <c r="AL154" s="318">
        <f t="shared" si="3121"/>
        <v>19.97999999999999</v>
      </c>
      <c r="AM154" s="318">
        <f t="shared" si="3121"/>
        <v>20.559999999999988</v>
      </c>
      <c r="AN154" s="318">
        <f t="shared" si="3121"/>
        <v>21.139999999999986</v>
      </c>
      <c r="AO154" s="318">
        <f t="shared" si="3121"/>
        <v>21.719999999999985</v>
      </c>
      <c r="AP154" s="318">
        <f t="shared" si="3121"/>
        <v>22.299999999999983</v>
      </c>
      <c r="AR154" s="318">
        <f t="shared" si="2300"/>
        <v>22.879999999999981</v>
      </c>
      <c r="AS154" s="318">
        <f t="shared" ref="AS154:BC154" si="3122">AR154+AS105</f>
        <v>23.45999999999998</v>
      </c>
      <c r="AT154" s="318">
        <f t="shared" si="3122"/>
        <v>24.039999999999978</v>
      </c>
      <c r="AU154" s="318">
        <f t="shared" si="3122"/>
        <v>24.619999999999976</v>
      </c>
      <c r="AV154" s="318">
        <f t="shared" si="3122"/>
        <v>25.199999999999974</v>
      </c>
      <c r="AW154" s="318">
        <f t="shared" si="3122"/>
        <v>25.779999999999973</v>
      </c>
      <c r="AX154" s="318">
        <f t="shared" si="3122"/>
        <v>26.359999999999971</v>
      </c>
      <c r="AY154" s="318">
        <f t="shared" si="3122"/>
        <v>26.939999999999969</v>
      </c>
      <c r="AZ154" s="318">
        <f t="shared" si="3122"/>
        <v>27.519999999999968</v>
      </c>
      <c r="BA154" s="318">
        <f t="shared" si="3122"/>
        <v>28.099999999999966</v>
      </c>
      <c r="BB154" s="318">
        <f t="shared" si="3122"/>
        <v>28.679999999999964</v>
      </c>
      <c r="BC154" s="318">
        <f t="shared" si="3122"/>
        <v>29.259999999999962</v>
      </c>
      <c r="BE154" s="318">
        <f t="shared" si="2302"/>
        <v>29.839999999999961</v>
      </c>
      <c r="BF154" s="318">
        <f t="shared" ref="BF154:BP154" si="3123">BE154+BF105</f>
        <v>30.419999999999959</v>
      </c>
      <c r="BG154" s="318">
        <f t="shared" si="3123"/>
        <v>30.999999999999957</v>
      </c>
      <c r="BH154" s="318">
        <f t="shared" si="3123"/>
        <v>31.579999999999956</v>
      </c>
      <c r="BI154" s="318">
        <f t="shared" si="3123"/>
        <v>32.159999999999954</v>
      </c>
      <c r="BJ154" s="318">
        <f t="shared" si="3123"/>
        <v>32.739999999999952</v>
      </c>
      <c r="BK154" s="318">
        <f t="shared" si="3123"/>
        <v>33.319999999999951</v>
      </c>
      <c r="BL154" s="318">
        <f t="shared" si="3123"/>
        <v>33.899999999999949</v>
      </c>
      <c r="BM154" s="318">
        <f t="shared" si="3123"/>
        <v>34.479999999999947</v>
      </c>
      <c r="BN154" s="318">
        <f t="shared" si="3123"/>
        <v>35.059999999999945</v>
      </c>
      <c r="BO154" s="318">
        <f t="shared" si="3123"/>
        <v>35.639999999999944</v>
      </c>
      <c r="BP154" s="318">
        <f t="shared" si="3123"/>
        <v>36.219999999999942</v>
      </c>
      <c r="BR154" s="318">
        <f t="shared" si="2304"/>
        <v>36.79999999999994</v>
      </c>
      <c r="BS154" s="318">
        <f t="shared" ref="BS154:CC154" si="3124">BR154+BS105</f>
        <v>37.379999999999939</v>
      </c>
      <c r="BT154" s="318">
        <f t="shared" si="3124"/>
        <v>37.959999999999937</v>
      </c>
      <c r="BU154" s="318">
        <f t="shared" si="3124"/>
        <v>38.539999999999935</v>
      </c>
      <c r="BV154" s="318">
        <f t="shared" si="3124"/>
        <v>39.119999999999933</v>
      </c>
      <c r="BW154" s="318">
        <f t="shared" si="3124"/>
        <v>39.699999999999932</v>
      </c>
      <c r="BX154" s="318">
        <f t="shared" si="3124"/>
        <v>40.27999999999993</v>
      </c>
      <c r="BY154" s="318">
        <f t="shared" si="3124"/>
        <v>40.859999999999928</v>
      </c>
      <c r="BZ154" s="318">
        <f t="shared" si="3124"/>
        <v>41.439999999999927</v>
      </c>
      <c r="CA154" s="318">
        <f t="shared" si="3124"/>
        <v>42.019999999999925</v>
      </c>
      <c r="CB154" s="318">
        <f t="shared" si="3124"/>
        <v>42.599999999999923</v>
      </c>
      <c r="CC154" s="318">
        <f t="shared" si="3124"/>
        <v>43.179999999999922</v>
      </c>
      <c r="CE154" s="318">
        <f t="shared" si="2306"/>
        <v>43.75999999999992</v>
      </c>
      <c r="CF154" s="318">
        <f t="shared" ref="CF154:CP154" si="3125">CE154+CF105</f>
        <v>44.339999999999918</v>
      </c>
      <c r="CG154" s="318">
        <f t="shared" si="3125"/>
        <v>44.919999999999916</v>
      </c>
      <c r="CH154" s="318">
        <f t="shared" si="3125"/>
        <v>45.499999999999915</v>
      </c>
      <c r="CI154" s="318">
        <f t="shared" si="3125"/>
        <v>46.079999999999913</v>
      </c>
      <c r="CJ154" s="318">
        <f t="shared" si="3125"/>
        <v>46.659999999999911</v>
      </c>
      <c r="CK154" s="318">
        <f t="shared" si="3125"/>
        <v>47.23999999999991</v>
      </c>
      <c r="CL154" s="318">
        <f t="shared" si="3125"/>
        <v>47.819999999999908</v>
      </c>
      <c r="CM154" s="318">
        <f t="shared" si="3125"/>
        <v>48.399999999999906</v>
      </c>
      <c r="CN154" s="318">
        <f t="shared" si="3125"/>
        <v>48.979999999999905</v>
      </c>
      <c r="CO154" s="318">
        <f t="shared" si="3125"/>
        <v>49.559999999999903</v>
      </c>
      <c r="CP154" s="318">
        <f t="shared" si="3125"/>
        <v>50.139999999999901</v>
      </c>
      <c r="CR154" s="318">
        <f t="shared" si="2308"/>
        <v>50.719999999999899</v>
      </c>
      <c r="CS154" s="318">
        <f t="shared" ref="CS154:DC154" si="3126">CR154+CS105</f>
        <v>51.299999999999898</v>
      </c>
      <c r="CT154" s="318">
        <f t="shared" si="3126"/>
        <v>51.879999999999896</v>
      </c>
      <c r="CU154" s="318">
        <f t="shared" si="3126"/>
        <v>52.459999999999894</v>
      </c>
      <c r="CV154" s="318">
        <f t="shared" si="3126"/>
        <v>53.039999999999893</v>
      </c>
      <c r="CW154" s="318">
        <f t="shared" si="3126"/>
        <v>53.619999999999891</v>
      </c>
      <c r="CX154" s="318">
        <f t="shared" si="3126"/>
        <v>54.199999999999889</v>
      </c>
      <c r="CY154" s="318">
        <f t="shared" si="3126"/>
        <v>54.779999999999887</v>
      </c>
      <c r="CZ154" s="318">
        <f t="shared" si="3126"/>
        <v>55.359999999999886</v>
      </c>
      <c r="DA154" s="318">
        <f t="shared" si="3126"/>
        <v>55.939999999999884</v>
      </c>
      <c r="DB154" s="318">
        <f t="shared" si="3126"/>
        <v>56.519999999999882</v>
      </c>
      <c r="DC154" s="318">
        <f t="shared" si="3126"/>
        <v>57.099999999999881</v>
      </c>
      <c r="DE154" s="318">
        <f t="shared" si="2310"/>
        <v>57.679999999999879</v>
      </c>
      <c r="DF154" s="318">
        <f t="shared" ref="DF154:DP154" si="3127">DE154+DF105</f>
        <v>58.259999999999877</v>
      </c>
      <c r="DG154" s="318">
        <f t="shared" si="3127"/>
        <v>58.839999999999876</v>
      </c>
      <c r="DH154" s="318">
        <f t="shared" si="3127"/>
        <v>59.419999999999874</v>
      </c>
      <c r="DI154" s="318">
        <f t="shared" si="3127"/>
        <v>59.999999999999872</v>
      </c>
      <c r="DJ154" s="318">
        <f t="shared" si="3127"/>
        <v>60.57999999999987</v>
      </c>
      <c r="DK154" s="318">
        <f t="shared" si="3127"/>
        <v>61.159999999999869</v>
      </c>
      <c r="DL154" s="318">
        <f t="shared" si="3127"/>
        <v>61.739999999999867</v>
      </c>
      <c r="DM154" s="318">
        <f t="shared" si="3127"/>
        <v>62.319999999999865</v>
      </c>
      <c r="DN154" s="318">
        <f t="shared" si="3127"/>
        <v>62.899999999999864</v>
      </c>
      <c r="DO154" s="318">
        <f t="shared" si="3127"/>
        <v>63.479999999999862</v>
      </c>
      <c r="DP154" s="318">
        <f t="shared" si="3127"/>
        <v>64.05999999999986</v>
      </c>
      <c r="DR154" s="318">
        <f t="shared" si="2312"/>
        <v>64.639999999999858</v>
      </c>
      <c r="DS154" s="318">
        <f t="shared" ref="DS154:EC154" si="3128">DR154+DS105</f>
        <v>65.219999999999857</v>
      </c>
      <c r="DT154" s="318">
        <f t="shared" si="3128"/>
        <v>65.799999999999855</v>
      </c>
      <c r="DU154" s="318">
        <f t="shared" si="3128"/>
        <v>66.379999999999853</v>
      </c>
      <c r="DV154" s="318">
        <f t="shared" si="3128"/>
        <v>66.959999999999852</v>
      </c>
      <c r="DW154" s="318">
        <f t="shared" si="3128"/>
        <v>67.53999999999985</v>
      </c>
      <c r="DX154" s="318">
        <f t="shared" si="3128"/>
        <v>68.119999999999848</v>
      </c>
      <c r="DY154" s="318">
        <f t="shared" si="3128"/>
        <v>68.699999999999847</v>
      </c>
      <c r="DZ154" s="318">
        <f t="shared" si="3128"/>
        <v>69.279999999999845</v>
      </c>
      <c r="EA154" s="318">
        <f t="shared" si="3128"/>
        <v>69.859999999999843</v>
      </c>
      <c r="EB154" s="318">
        <f t="shared" si="3128"/>
        <v>70.439999999999841</v>
      </c>
      <c r="EC154" s="318">
        <f t="shared" si="3128"/>
        <v>71.01999999999984</v>
      </c>
    </row>
    <row r="155" spans="1:133" x14ac:dyDescent="0.2">
      <c r="A155" s="126" t="s">
        <v>651</v>
      </c>
      <c r="D155" s="311">
        <v>21.54</v>
      </c>
      <c r="E155" s="318">
        <f t="shared" ref="E155:P155" si="3129">D155+E106</f>
        <v>27.14</v>
      </c>
      <c r="F155" s="318">
        <f t="shared" si="3129"/>
        <v>32.74</v>
      </c>
      <c r="G155" s="318">
        <f t="shared" si="3129"/>
        <v>38.340000000000003</v>
      </c>
      <c r="H155" s="318">
        <f t="shared" si="3129"/>
        <v>43.940000000000005</v>
      </c>
      <c r="I155" s="318">
        <f t="shared" si="3129"/>
        <v>49.540000000000006</v>
      </c>
      <c r="J155" s="318">
        <f t="shared" si="3129"/>
        <v>55.140000000000008</v>
      </c>
      <c r="K155" s="318">
        <f t="shared" si="3129"/>
        <v>60.740000000000009</v>
      </c>
      <c r="L155" s="318">
        <f t="shared" si="3129"/>
        <v>66.34</v>
      </c>
      <c r="M155" s="318">
        <f t="shared" si="3129"/>
        <v>71.94</v>
      </c>
      <c r="N155" s="318">
        <f t="shared" si="3129"/>
        <v>77.539999999999992</v>
      </c>
      <c r="O155" s="318">
        <f t="shared" si="3129"/>
        <v>83.139999999999986</v>
      </c>
      <c r="P155" s="318">
        <f t="shared" si="3129"/>
        <v>88.739999999999981</v>
      </c>
      <c r="R155" s="318">
        <f t="shared" si="2296"/>
        <v>94.339999999999975</v>
      </c>
      <c r="S155" s="318">
        <f t="shared" ref="S155:AC155" si="3130">R155+S106</f>
        <v>99.939999999999969</v>
      </c>
      <c r="T155" s="318">
        <f t="shared" si="3130"/>
        <v>105.53999999999996</v>
      </c>
      <c r="U155" s="318">
        <f t="shared" si="3130"/>
        <v>111.13999999999996</v>
      </c>
      <c r="V155" s="318">
        <f t="shared" si="3130"/>
        <v>116.73999999999995</v>
      </c>
      <c r="W155" s="318">
        <f t="shared" si="3130"/>
        <v>122.33999999999995</v>
      </c>
      <c r="X155" s="318">
        <f t="shared" si="3130"/>
        <v>127.93999999999994</v>
      </c>
      <c r="Y155" s="318">
        <f t="shared" si="3130"/>
        <v>133.53999999999994</v>
      </c>
      <c r="Z155" s="318">
        <f t="shared" si="3130"/>
        <v>139.13999999999993</v>
      </c>
      <c r="AA155" s="318">
        <f t="shared" si="3130"/>
        <v>144.73999999999992</v>
      </c>
      <c r="AB155" s="318">
        <f t="shared" si="3130"/>
        <v>150.33999999999992</v>
      </c>
      <c r="AC155" s="318">
        <f t="shared" si="3130"/>
        <v>155.93999999999991</v>
      </c>
      <c r="AE155" s="318">
        <f t="shared" si="2298"/>
        <v>161.53999999999991</v>
      </c>
      <c r="AF155" s="318">
        <f t="shared" ref="AF155:AP155" si="3131">AE155+AF106</f>
        <v>167.1399999999999</v>
      </c>
      <c r="AG155" s="318">
        <f t="shared" si="3131"/>
        <v>172.7399999999999</v>
      </c>
      <c r="AH155" s="318">
        <f t="shared" si="3131"/>
        <v>178.33999999999989</v>
      </c>
      <c r="AI155" s="318">
        <f t="shared" si="3131"/>
        <v>183.93999999999988</v>
      </c>
      <c r="AJ155" s="318">
        <f t="shared" si="3131"/>
        <v>189.53999999999988</v>
      </c>
      <c r="AK155" s="318">
        <f t="shared" si="3131"/>
        <v>195.13999999999987</v>
      </c>
      <c r="AL155" s="318">
        <f t="shared" si="3131"/>
        <v>200.73999999999987</v>
      </c>
      <c r="AM155" s="318">
        <f t="shared" si="3131"/>
        <v>206.33999999999986</v>
      </c>
      <c r="AN155" s="318">
        <f t="shared" si="3131"/>
        <v>211.93999999999986</v>
      </c>
      <c r="AO155" s="318">
        <f t="shared" si="3131"/>
        <v>217.53999999999985</v>
      </c>
      <c r="AP155" s="318">
        <f t="shared" si="3131"/>
        <v>223.13999999999984</v>
      </c>
      <c r="AR155" s="318">
        <f t="shared" si="2300"/>
        <v>228.73999999999984</v>
      </c>
      <c r="AS155" s="318">
        <f t="shared" ref="AS155:BC155" si="3132">AR155+AS106</f>
        <v>234.33999999999983</v>
      </c>
      <c r="AT155" s="318">
        <f t="shared" si="3132"/>
        <v>239.93999999999983</v>
      </c>
      <c r="AU155" s="318">
        <f t="shared" si="3132"/>
        <v>245.53999999999982</v>
      </c>
      <c r="AV155" s="318">
        <f t="shared" si="3132"/>
        <v>251.13999999999982</v>
      </c>
      <c r="AW155" s="318">
        <f t="shared" si="3132"/>
        <v>256.73999999999984</v>
      </c>
      <c r="AX155" s="318">
        <f t="shared" si="3132"/>
        <v>262.33999999999986</v>
      </c>
      <c r="AY155" s="318">
        <f t="shared" si="3132"/>
        <v>267.93999999999988</v>
      </c>
      <c r="AZ155" s="318">
        <f t="shared" si="3132"/>
        <v>273.53999999999991</v>
      </c>
      <c r="BA155" s="318">
        <f t="shared" si="3132"/>
        <v>279.13999999999993</v>
      </c>
      <c r="BB155" s="318">
        <f t="shared" si="3132"/>
        <v>284.73999999999995</v>
      </c>
      <c r="BC155" s="318">
        <f t="shared" si="3132"/>
        <v>290.33999999999997</v>
      </c>
      <c r="BE155" s="318">
        <f t="shared" si="2302"/>
        <v>295.94</v>
      </c>
      <c r="BF155" s="318">
        <f t="shared" ref="BF155:BP155" si="3133">BE155+BF106</f>
        <v>301.54000000000002</v>
      </c>
      <c r="BG155" s="318">
        <f t="shared" si="3133"/>
        <v>307.14000000000004</v>
      </c>
      <c r="BH155" s="318">
        <f t="shared" si="3133"/>
        <v>312.74000000000007</v>
      </c>
      <c r="BI155" s="318">
        <f t="shared" si="3133"/>
        <v>318.34000000000009</v>
      </c>
      <c r="BJ155" s="318">
        <f t="shared" si="3133"/>
        <v>323.94000000000011</v>
      </c>
      <c r="BK155" s="318">
        <f t="shared" si="3133"/>
        <v>329.54000000000013</v>
      </c>
      <c r="BL155" s="318">
        <f t="shared" si="3133"/>
        <v>335.14000000000016</v>
      </c>
      <c r="BM155" s="318">
        <f t="shared" si="3133"/>
        <v>340.74000000000018</v>
      </c>
      <c r="BN155" s="318">
        <f t="shared" si="3133"/>
        <v>346.3400000000002</v>
      </c>
      <c r="BO155" s="318">
        <f t="shared" si="3133"/>
        <v>351.94000000000023</v>
      </c>
      <c r="BP155" s="318">
        <f t="shared" si="3133"/>
        <v>357.54000000000025</v>
      </c>
      <c r="BR155" s="318">
        <f t="shared" si="2304"/>
        <v>363.14000000000027</v>
      </c>
      <c r="BS155" s="318">
        <f t="shared" ref="BS155:CC155" si="3134">BR155+BS106</f>
        <v>368.74000000000029</v>
      </c>
      <c r="BT155" s="318">
        <f t="shared" si="3134"/>
        <v>374.34000000000032</v>
      </c>
      <c r="BU155" s="318">
        <f t="shared" si="3134"/>
        <v>379.94000000000034</v>
      </c>
      <c r="BV155" s="318">
        <f t="shared" si="3134"/>
        <v>385.54000000000036</v>
      </c>
      <c r="BW155" s="318">
        <f t="shared" si="3134"/>
        <v>391.14000000000038</v>
      </c>
      <c r="BX155" s="318">
        <f t="shared" si="3134"/>
        <v>396.74000000000041</v>
      </c>
      <c r="BY155" s="318">
        <f t="shared" si="3134"/>
        <v>402.34000000000043</v>
      </c>
      <c r="BZ155" s="318">
        <f t="shared" si="3134"/>
        <v>407.94000000000045</v>
      </c>
      <c r="CA155" s="318">
        <f t="shared" si="3134"/>
        <v>413.54000000000048</v>
      </c>
      <c r="CB155" s="318">
        <f t="shared" si="3134"/>
        <v>419.1400000000005</v>
      </c>
      <c r="CC155" s="318">
        <f t="shared" si="3134"/>
        <v>424.74000000000052</v>
      </c>
      <c r="CE155" s="318">
        <f t="shared" si="2306"/>
        <v>430.34000000000054</v>
      </c>
      <c r="CF155" s="318">
        <f t="shared" ref="CF155:CP155" si="3135">CE155+CF106</f>
        <v>435.94000000000057</v>
      </c>
      <c r="CG155" s="318">
        <f t="shared" si="3135"/>
        <v>441.54000000000059</v>
      </c>
      <c r="CH155" s="318">
        <f t="shared" si="3135"/>
        <v>447.14000000000061</v>
      </c>
      <c r="CI155" s="318">
        <f t="shared" si="3135"/>
        <v>452.74000000000063</v>
      </c>
      <c r="CJ155" s="318">
        <f t="shared" si="3135"/>
        <v>458.34000000000066</v>
      </c>
      <c r="CK155" s="318">
        <f t="shared" si="3135"/>
        <v>463.94000000000068</v>
      </c>
      <c r="CL155" s="318">
        <f t="shared" si="3135"/>
        <v>469.5400000000007</v>
      </c>
      <c r="CM155" s="318">
        <f t="shared" si="3135"/>
        <v>475.14000000000073</v>
      </c>
      <c r="CN155" s="318">
        <f t="shared" si="3135"/>
        <v>480.74000000000075</v>
      </c>
      <c r="CO155" s="318">
        <f t="shared" si="3135"/>
        <v>486.34000000000077</v>
      </c>
      <c r="CP155" s="318">
        <f t="shared" si="3135"/>
        <v>491.94000000000079</v>
      </c>
      <c r="CR155" s="318">
        <f t="shared" si="2308"/>
        <v>497.54000000000082</v>
      </c>
      <c r="CS155" s="318">
        <f t="shared" ref="CS155:DC155" si="3136">CR155+CS106</f>
        <v>503.14000000000084</v>
      </c>
      <c r="CT155" s="318">
        <f t="shared" si="3136"/>
        <v>508.74000000000086</v>
      </c>
      <c r="CU155" s="318">
        <f t="shared" si="3136"/>
        <v>514.34000000000083</v>
      </c>
      <c r="CV155" s="318">
        <f t="shared" si="3136"/>
        <v>519.94000000000085</v>
      </c>
      <c r="CW155" s="318">
        <f t="shared" si="3136"/>
        <v>525.54000000000087</v>
      </c>
      <c r="CX155" s="318">
        <f t="shared" si="3136"/>
        <v>531.1400000000009</v>
      </c>
      <c r="CY155" s="318">
        <f t="shared" si="3136"/>
        <v>536.74000000000092</v>
      </c>
      <c r="CZ155" s="318">
        <f t="shared" si="3136"/>
        <v>542.34000000000094</v>
      </c>
      <c r="DA155" s="318">
        <f t="shared" si="3136"/>
        <v>547.94000000000096</v>
      </c>
      <c r="DB155" s="318">
        <f t="shared" si="3136"/>
        <v>553.54000000000099</v>
      </c>
      <c r="DC155" s="318">
        <f t="shared" si="3136"/>
        <v>559.14000000000101</v>
      </c>
      <c r="DE155" s="318">
        <f t="shared" si="2310"/>
        <v>564.74000000000103</v>
      </c>
      <c r="DF155" s="318">
        <f t="shared" ref="DF155:DP155" si="3137">DE155+DF106</f>
        <v>570.34000000000106</v>
      </c>
      <c r="DG155" s="318">
        <f t="shared" si="3137"/>
        <v>575.94000000000108</v>
      </c>
      <c r="DH155" s="318">
        <f t="shared" si="3137"/>
        <v>581.5400000000011</v>
      </c>
      <c r="DI155" s="318">
        <f t="shared" si="3137"/>
        <v>587.14000000000112</v>
      </c>
      <c r="DJ155" s="318">
        <f t="shared" si="3137"/>
        <v>592.74000000000115</v>
      </c>
      <c r="DK155" s="318">
        <f t="shared" si="3137"/>
        <v>598.34000000000117</v>
      </c>
      <c r="DL155" s="318">
        <f t="shared" si="3137"/>
        <v>603.94000000000119</v>
      </c>
      <c r="DM155" s="318">
        <f t="shared" si="3137"/>
        <v>609.54000000000121</v>
      </c>
      <c r="DN155" s="318">
        <f t="shared" si="3137"/>
        <v>615.14000000000124</v>
      </c>
      <c r="DO155" s="318">
        <f t="shared" si="3137"/>
        <v>620.74000000000126</v>
      </c>
      <c r="DP155" s="318">
        <f t="shared" si="3137"/>
        <v>626.34000000000128</v>
      </c>
      <c r="DR155" s="318">
        <f t="shared" si="2312"/>
        <v>631.94000000000131</v>
      </c>
      <c r="DS155" s="318">
        <f t="shared" ref="DS155:EC155" si="3138">DR155+DS106</f>
        <v>637.54000000000133</v>
      </c>
      <c r="DT155" s="318">
        <f t="shared" si="3138"/>
        <v>643.14000000000135</v>
      </c>
      <c r="DU155" s="318">
        <f t="shared" si="3138"/>
        <v>648.74000000000137</v>
      </c>
      <c r="DV155" s="318">
        <f t="shared" si="3138"/>
        <v>654.3400000000014</v>
      </c>
      <c r="DW155" s="318">
        <f t="shared" si="3138"/>
        <v>659.94000000000142</v>
      </c>
      <c r="DX155" s="318">
        <f t="shared" si="3138"/>
        <v>665.54000000000144</v>
      </c>
      <c r="DY155" s="318">
        <f t="shared" si="3138"/>
        <v>671.14000000000146</v>
      </c>
      <c r="DZ155" s="318">
        <f t="shared" si="3138"/>
        <v>676.74000000000149</v>
      </c>
      <c r="EA155" s="318">
        <f t="shared" si="3138"/>
        <v>682.34000000000151</v>
      </c>
      <c r="EB155" s="318">
        <f t="shared" si="3138"/>
        <v>687.94000000000153</v>
      </c>
      <c r="EC155" s="318">
        <f t="shared" si="3138"/>
        <v>693.54000000000156</v>
      </c>
    </row>
    <row r="156" spans="1:133" x14ac:dyDescent="0.2">
      <c r="A156" s="126" t="s">
        <v>651</v>
      </c>
      <c r="D156" s="311">
        <v>11055.819999999998</v>
      </c>
      <c r="E156" s="318">
        <f t="shared" ref="E156:P156" si="3139">D156+E107</f>
        <v>13970.859999999997</v>
      </c>
      <c r="F156" s="318">
        <f t="shared" si="3139"/>
        <v>16885.899999999998</v>
      </c>
      <c r="G156" s="318">
        <f t="shared" si="3139"/>
        <v>19800.939999999999</v>
      </c>
      <c r="H156" s="318">
        <f t="shared" si="3139"/>
        <v>22715.98</v>
      </c>
      <c r="I156" s="318">
        <f t="shared" si="3139"/>
        <v>25631.02</v>
      </c>
      <c r="J156" s="318">
        <f t="shared" si="3139"/>
        <v>28546.06</v>
      </c>
      <c r="K156" s="318">
        <f t="shared" si="3139"/>
        <v>31461.100000000002</v>
      </c>
      <c r="L156" s="318">
        <f t="shared" si="3139"/>
        <v>34376.14</v>
      </c>
      <c r="M156" s="318">
        <f t="shared" si="3139"/>
        <v>37291.18</v>
      </c>
      <c r="N156" s="318">
        <f t="shared" si="3139"/>
        <v>40206.22</v>
      </c>
      <c r="O156" s="318">
        <f t="shared" si="3139"/>
        <v>43121.26</v>
      </c>
      <c r="P156" s="318">
        <f t="shared" si="3139"/>
        <v>46036.3</v>
      </c>
      <c r="R156" s="318">
        <f t="shared" si="2296"/>
        <v>48951.340000000004</v>
      </c>
      <c r="S156" s="318">
        <f t="shared" ref="S156:AC156" si="3140">R156+S107</f>
        <v>51866.380000000005</v>
      </c>
      <c r="T156" s="318">
        <f t="shared" si="3140"/>
        <v>54781.420000000006</v>
      </c>
      <c r="U156" s="318">
        <f t="shared" si="3140"/>
        <v>57696.460000000006</v>
      </c>
      <c r="V156" s="318">
        <f t="shared" si="3140"/>
        <v>60611.500000000007</v>
      </c>
      <c r="W156" s="318">
        <f t="shared" si="3140"/>
        <v>63526.540000000008</v>
      </c>
      <c r="X156" s="318">
        <f t="shared" si="3140"/>
        <v>66441.58</v>
      </c>
      <c r="Y156" s="318">
        <f t="shared" si="3140"/>
        <v>69356.62</v>
      </c>
      <c r="Z156" s="318">
        <f t="shared" si="3140"/>
        <v>72271.659999999989</v>
      </c>
      <c r="AA156" s="318">
        <f t="shared" si="3140"/>
        <v>75186.699999999983</v>
      </c>
      <c r="AB156" s="318">
        <f t="shared" si="3140"/>
        <v>78101.739999999976</v>
      </c>
      <c r="AC156" s="318">
        <f t="shared" si="3140"/>
        <v>81016.77999999997</v>
      </c>
      <c r="AE156" s="318">
        <f t="shared" si="2298"/>
        <v>83931.819999999963</v>
      </c>
      <c r="AF156" s="318">
        <f t="shared" ref="AF156:AP156" si="3141">AE156+AF107</f>
        <v>86846.859999999957</v>
      </c>
      <c r="AG156" s="318">
        <f t="shared" si="3141"/>
        <v>89761.899999999951</v>
      </c>
      <c r="AH156" s="318">
        <f t="shared" si="3141"/>
        <v>92676.939999999944</v>
      </c>
      <c r="AI156" s="318">
        <f t="shared" si="3141"/>
        <v>95591.979999999938</v>
      </c>
      <c r="AJ156" s="318">
        <f t="shared" si="3141"/>
        <v>98507.019999999931</v>
      </c>
      <c r="AK156" s="318">
        <f t="shared" si="3141"/>
        <v>101422.05999999992</v>
      </c>
      <c r="AL156" s="318">
        <f t="shared" si="3141"/>
        <v>104337.09999999992</v>
      </c>
      <c r="AM156" s="318">
        <f t="shared" si="3141"/>
        <v>107252.13999999991</v>
      </c>
      <c r="AN156" s="318">
        <f t="shared" si="3141"/>
        <v>110167.17999999991</v>
      </c>
      <c r="AO156" s="318">
        <f t="shared" si="3141"/>
        <v>113082.2199999999</v>
      </c>
      <c r="AP156" s="318">
        <f t="shared" si="3141"/>
        <v>115997.25999999989</v>
      </c>
      <c r="AR156" s="318">
        <f t="shared" si="2300"/>
        <v>118912.29999999989</v>
      </c>
      <c r="AS156" s="318">
        <f t="shared" ref="AS156:BC156" si="3142">AR156+AS107</f>
        <v>121827.33999999988</v>
      </c>
      <c r="AT156" s="318">
        <f t="shared" si="3142"/>
        <v>124742.37999999987</v>
      </c>
      <c r="AU156" s="318">
        <f t="shared" si="3142"/>
        <v>127657.41999999987</v>
      </c>
      <c r="AV156" s="318">
        <f t="shared" si="3142"/>
        <v>130572.45999999986</v>
      </c>
      <c r="AW156" s="318">
        <f t="shared" si="3142"/>
        <v>133487.49999999985</v>
      </c>
      <c r="AX156" s="318">
        <f t="shared" si="3142"/>
        <v>136402.53999999986</v>
      </c>
      <c r="AY156" s="318">
        <f t="shared" si="3142"/>
        <v>139317.57999999987</v>
      </c>
      <c r="AZ156" s="318">
        <f t="shared" si="3142"/>
        <v>142232.61999999988</v>
      </c>
      <c r="BA156" s="318">
        <f t="shared" si="3142"/>
        <v>145147.65999999989</v>
      </c>
      <c r="BB156" s="318">
        <f t="shared" si="3142"/>
        <v>148062.6999999999</v>
      </c>
      <c r="BC156" s="318">
        <f t="shared" si="3142"/>
        <v>150977.7399999999</v>
      </c>
      <c r="BE156" s="318">
        <f t="shared" si="2302"/>
        <v>153892.77999999991</v>
      </c>
      <c r="BF156" s="318">
        <f t="shared" ref="BF156:BP156" si="3143">BE156+BF107</f>
        <v>156807.81999999992</v>
      </c>
      <c r="BG156" s="318">
        <f t="shared" si="3143"/>
        <v>159722.85999999993</v>
      </c>
      <c r="BH156" s="318">
        <f t="shared" si="3143"/>
        <v>162637.89999999994</v>
      </c>
      <c r="BI156" s="318">
        <f t="shared" si="3143"/>
        <v>165552.93999999994</v>
      </c>
      <c r="BJ156" s="318">
        <f t="shared" si="3143"/>
        <v>168467.97999999995</v>
      </c>
      <c r="BK156" s="318">
        <f t="shared" si="3143"/>
        <v>171383.01999999996</v>
      </c>
      <c r="BL156" s="318">
        <f t="shared" si="3143"/>
        <v>174298.05999999997</v>
      </c>
      <c r="BM156" s="318">
        <f t="shared" si="3143"/>
        <v>177213.09999999998</v>
      </c>
      <c r="BN156" s="318">
        <f t="shared" si="3143"/>
        <v>180128.13999999998</v>
      </c>
      <c r="BO156" s="318">
        <f t="shared" si="3143"/>
        <v>183043.18</v>
      </c>
      <c r="BP156" s="318">
        <f t="shared" si="3143"/>
        <v>185958.22</v>
      </c>
      <c r="BR156" s="318">
        <f t="shared" si="2304"/>
        <v>188873.26</v>
      </c>
      <c r="BS156" s="318">
        <f t="shared" ref="BS156:CC156" si="3144">BR156+BS107</f>
        <v>191788.30000000002</v>
      </c>
      <c r="BT156" s="318">
        <f t="shared" si="3144"/>
        <v>194703.34000000003</v>
      </c>
      <c r="BU156" s="318">
        <f t="shared" si="3144"/>
        <v>197618.38000000003</v>
      </c>
      <c r="BV156" s="318">
        <f t="shared" si="3144"/>
        <v>200533.42000000004</v>
      </c>
      <c r="BW156" s="318">
        <f t="shared" si="3144"/>
        <v>203448.46000000005</v>
      </c>
      <c r="BX156" s="318">
        <f t="shared" si="3144"/>
        <v>206363.50000000006</v>
      </c>
      <c r="BY156" s="318">
        <f t="shared" si="3144"/>
        <v>209278.54000000007</v>
      </c>
      <c r="BZ156" s="318">
        <f t="shared" si="3144"/>
        <v>212193.58000000007</v>
      </c>
      <c r="CA156" s="318">
        <f t="shared" si="3144"/>
        <v>215108.62000000008</v>
      </c>
      <c r="CB156" s="318">
        <f t="shared" si="3144"/>
        <v>218023.66000000009</v>
      </c>
      <c r="CC156" s="318">
        <f t="shared" si="3144"/>
        <v>220938.7000000001</v>
      </c>
      <c r="CE156" s="318">
        <f t="shared" si="2306"/>
        <v>223853.74000000011</v>
      </c>
      <c r="CF156" s="318">
        <f t="shared" ref="CF156:CP156" si="3145">CE156+CF107</f>
        <v>226768.78000000012</v>
      </c>
      <c r="CG156" s="318">
        <f t="shared" si="3145"/>
        <v>229683.82000000012</v>
      </c>
      <c r="CH156" s="318">
        <f t="shared" si="3145"/>
        <v>232598.86000000013</v>
      </c>
      <c r="CI156" s="318">
        <f t="shared" si="3145"/>
        <v>235513.90000000014</v>
      </c>
      <c r="CJ156" s="318">
        <f t="shared" si="3145"/>
        <v>238428.94000000015</v>
      </c>
      <c r="CK156" s="318">
        <f t="shared" si="3145"/>
        <v>241343.98000000016</v>
      </c>
      <c r="CL156" s="318">
        <f t="shared" si="3145"/>
        <v>244259.02000000016</v>
      </c>
      <c r="CM156" s="318">
        <f t="shared" si="3145"/>
        <v>247174.06000000017</v>
      </c>
      <c r="CN156" s="318">
        <f t="shared" si="3145"/>
        <v>250089.10000000018</v>
      </c>
      <c r="CO156" s="318">
        <f t="shared" si="3145"/>
        <v>253004.14000000019</v>
      </c>
      <c r="CP156" s="318">
        <f t="shared" si="3145"/>
        <v>255919.1800000002</v>
      </c>
      <c r="CR156" s="318">
        <f t="shared" si="2308"/>
        <v>258834.2200000002</v>
      </c>
      <c r="CS156" s="318">
        <f t="shared" ref="CS156:DC156" si="3146">CR156+CS107</f>
        <v>261749.26000000021</v>
      </c>
      <c r="CT156" s="318">
        <f t="shared" si="3146"/>
        <v>264664.30000000022</v>
      </c>
      <c r="CU156" s="318">
        <f t="shared" si="3146"/>
        <v>267579.3400000002</v>
      </c>
      <c r="CV156" s="318">
        <f t="shared" si="3146"/>
        <v>270494.38000000018</v>
      </c>
      <c r="CW156" s="318">
        <f t="shared" si="3146"/>
        <v>273409.42000000016</v>
      </c>
      <c r="CX156" s="318">
        <f t="shared" si="3146"/>
        <v>276324.46000000014</v>
      </c>
      <c r="CY156" s="318">
        <f t="shared" si="3146"/>
        <v>279239.50000000012</v>
      </c>
      <c r="CZ156" s="318">
        <f t="shared" si="3146"/>
        <v>282154.5400000001</v>
      </c>
      <c r="DA156" s="318">
        <f t="shared" si="3146"/>
        <v>285069.58000000007</v>
      </c>
      <c r="DB156" s="318">
        <f t="shared" si="3146"/>
        <v>287984.62000000005</v>
      </c>
      <c r="DC156" s="318">
        <f t="shared" si="3146"/>
        <v>290899.66000000003</v>
      </c>
      <c r="DE156" s="318">
        <f t="shared" si="2310"/>
        <v>293814.7</v>
      </c>
      <c r="DF156" s="318">
        <f t="shared" ref="DF156:DP156" si="3147">DE156+DF107</f>
        <v>296729.74</v>
      </c>
      <c r="DG156" s="318">
        <f t="shared" si="3147"/>
        <v>299644.77999999997</v>
      </c>
      <c r="DH156" s="318">
        <f t="shared" si="3147"/>
        <v>302559.81999999995</v>
      </c>
      <c r="DI156" s="318">
        <f t="shared" si="3147"/>
        <v>305474.85999999993</v>
      </c>
      <c r="DJ156" s="318">
        <f t="shared" si="3147"/>
        <v>308389.89999999991</v>
      </c>
      <c r="DK156" s="318">
        <f t="shared" si="3147"/>
        <v>311304.93999999989</v>
      </c>
      <c r="DL156" s="318">
        <f t="shared" si="3147"/>
        <v>314219.97999999986</v>
      </c>
      <c r="DM156" s="318">
        <f t="shared" si="3147"/>
        <v>317135.01999999984</v>
      </c>
      <c r="DN156" s="318">
        <f t="shared" si="3147"/>
        <v>320050.05999999982</v>
      </c>
      <c r="DO156" s="318">
        <f t="shared" si="3147"/>
        <v>322965.0999999998</v>
      </c>
      <c r="DP156" s="318">
        <f t="shared" si="3147"/>
        <v>325880.13999999978</v>
      </c>
      <c r="DR156" s="318">
        <f t="shared" si="2312"/>
        <v>328795.17999999976</v>
      </c>
      <c r="DS156" s="318">
        <f t="shared" ref="DS156:EC156" si="3148">DR156+DS107</f>
        <v>331710.21999999974</v>
      </c>
      <c r="DT156" s="318">
        <f t="shared" si="3148"/>
        <v>334625.25999999972</v>
      </c>
      <c r="DU156" s="318">
        <f t="shared" si="3148"/>
        <v>337540.2999999997</v>
      </c>
      <c r="DV156" s="318">
        <f t="shared" si="3148"/>
        <v>340455.33999999968</v>
      </c>
      <c r="DW156" s="318">
        <f t="shared" si="3148"/>
        <v>343370.37999999966</v>
      </c>
      <c r="DX156" s="318">
        <f t="shared" si="3148"/>
        <v>346285.41999999963</v>
      </c>
      <c r="DY156" s="318">
        <f t="shared" si="3148"/>
        <v>349200.45999999961</v>
      </c>
      <c r="DZ156" s="318">
        <f t="shared" si="3148"/>
        <v>352115.49999999959</v>
      </c>
      <c r="EA156" s="318">
        <f t="shared" si="3148"/>
        <v>355030.53999999957</v>
      </c>
      <c r="EB156" s="318">
        <f t="shared" si="3148"/>
        <v>357945.57999999955</v>
      </c>
      <c r="EC156" s="318">
        <f t="shared" si="3148"/>
        <v>360860.61999999953</v>
      </c>
    </row>
    <row r="157" spans="1:133" x14ac:dyDescent="0.2">
      <c r="A157" s="126" t="s">
        <v>652</v>
      </c>
      <c r="D157" s="311">
        <v>0</v>
      </c>
      <c r="E157" s="318">
        <f t="shared" ref="E157:P157" si="3149">D157+E108</f>
        <v>0</v>
      </c>
      <c r="F157" s="318">
        <f t="shared" si="3149"/>
        <v>0</v>
      </c>
      <c r="G157" s="318">
        <f t="shared" si="3149"/>
        <v>0</v>
      </c>
      <c r="H157" s="318">
        <f t="shared" si="3149"/>
        <v>0</v>
      </c>
      <c r="I157" s="318">
        <f t="shared" si="3149"/>
        <v>0</v>
      </c>
      <c r="J157" s="318">
        <f t="shared" si="3149"/>
        <v>0</v>
      </c>
      <c r="K157" s="318">
        <f t="shared" si="3149"/>
        <v>0</v>
      </c>
      <c r="L157" s="318">
        <f t="shared" si="3149"/>
        <v>0</v>
      </c>
      <c r="M157" s="318">
        <f t="shared" si="3149"/>
        <v>0</v>
      </c>
      <c r="N157" s="318">
        <f t="shared" si="3149"/>
        <v>683.3</v>
      </c>
      <c r="O157" s="318">
        <f t="shared" si="3149"/>
        <v>1366.6</v>
      </c>
      <c r="P157" s="318">
        <f t="shared" si="3149"/>
        <v>2970.18</v>
      </c>
      <c r="R157" s="318">
        <f t="shared" si="2296"/>
        <v>4573.76</v>
      </c>
      <c r="S157" s="318">
        <f t="shared" ref="S157:AC157" si="3150">R157+S108</f>
        <v>6394.83</v>
      </c>
      <c r="T157" s="318">
        <f t="shared" si="3150"/>
        <v>8215.9</v>
      </c>
      <c r="U157" s="318">
        <f t="shared" si="3150"/>
        <v>10036.969999999999</v>
      </c>
      <c r="V157" s="318">
        <f t="shared" si="3150"/>
        <v>12600.97</v>
      </c>
      <c r="W157" s="318">
        <f t="shared" si="3150"/>
        <v>15164.97</v>
      </c>
      <c r="X157" s="318">
        <f t="shared" si="3150"/>
        <v>18660.419999999998</v>
      </c>
      <c r="Y157" s="318">
        <f t="shared" si="3150"/>
        <v>23025.949999999997</v>
      </c>
      <c r="Z157" s="318">
        <f t="shared" si="3150"/>
        <v>27402.219999999998</v>
      </c>
      <c r="AA157" s="318">
        <f t="shared" si="3150"/>
        <v>32736.159999999996</v>
      </c>
      <c r="AB157" s="318">
        <f t="shared" si="3150"/>
        <v>38536.899999999994</v>
      </c>
      <c r="AC157" s="318">
        <f t="shared" si="3150"/>
        <v>44596.319999999992</v>
      </c>
      <c r="AE157" s="318">
        <f t="shared" si="2298"/>
        <v>50655.739999999991</v>
      </c>
      <c r="AF157" s="318">
        <f t="shared" ref="AF157:AP157" si="3151">AE157+AF108</f>
        <v>56982.44999999999</v>
      </c>
      <c r="AG157" s="318">
        <f t="shared" si="3151"/>
        <v>63576.439999999988</v>
      </c>
      <c r="AH157" s="318">
        <f t="shared" si="3151"/>
        <v>70437.709999999992</v>
      </c>
      <c r="AI157" s="318">
        <f t="shared" si="3151"/>
        <v>77566.26999999999</v>
      </c>
      <c r="AJ157" s="318">
        <f t="shared" si="3151"/>
        <v>84962.109999999986</v>
      </c>
      <c r="AK157" s="318">
        <f t="shared" si="3151"/>
        <v>92625.239999999991</v>
      </c>
      <c r="AL157" s="318">
        <f t="shared" si="3151"/>
        <v>100555.65</v>
      </c>
      <c r="AM157" s="318">
        <f t="shared" si="3151"/>
        <v>108753.34</v>
      </c>
      <c r="AN157" s="318">
        <f t="shared" si="3151"/>
        <v>117285.09999999999</v>
      </c>
      <c r="AO157" s="318">
        <f t="shared" si="3151"/>
        <v>126150.91999999998</v>
      </c>
      <c r="AP157" s="318">
        <f t="shared" si="3151"/>
        <v>135350.81</v>
      </c>
      <c r="AR157" s="318">
        <f t="shared" si="2300"/>
        <v>144884.76</v>
      </c>
      <c r="AS157" s="318">
        <f t="shared" ref="AS157:BC157" si="3152">AR157+AS108</f>
        <v>154752.78</v>
      </c>
      <c r="AT157" s="318">
        <f t="shared" si="3152"/>
        <v>164954.85999999999</v>
      </c>
      <c r="AU157" s="318">
        <f t="shared" si="3152"/>
        <v>175491</v>
      </c>
      <c r="AV157" s="318">
        <f t="shared" si="3152"/>
        <v>186361.21</v>
      </c>
      <c r="AW157" s="318">
        <f t="shared" si="3152"/>
        <v>197565.47999999998</v>
      </c>
      <c r="AX157" s="318">
        <f t="shared" si="3152"/>
        <v>209103.81999999998</v>
      </c>
      <c r="AY157" s="318">
        <f t="shared" si="3152"/>
        <v>220976.21999999997</v>
      </c>
      <c r="AZ157" s="318">
        <f t="shared" si="3152"/>
        <v>233182.68999999997</v>
      </c>
      <c r="BA157" s="318">
        <f t="shared" si="3152"/>
        <v>245800.58999999997</v>
      </c>
      <c r="BB157" s="318">
        <f t="shared" si="3152"/>
        <v>258829.91999999995</v>
      </c>
      <c r="BC157" s="318">
        <f t="shared" si="3152"/>
        <v>272270.67999999993</v>
      </c>
      <c r="BE157" s="318">
        <f t="shared" si="2302"/>
        <v>286122.87999999995</v>
      </c>
      <c r="BF157" s="318">
        <f t="shared" ref="BF157:BP157" si="3153">BE157+BF108</f>
        <v>300386.50999999995</v>
      </c>
      <c r="BG157" s="318">
        <f t="shared" si="3153"/>
        <v>315061.56999999995</v>
      </c>
      <c r="BH157" s="318">
        <f t="shared" si="3153"/>
        <v>330148.05999999994</v>
      </c>
      <c r="BI157" s="318">
        <f t="shared" si="3153"/>
        <v>345645.98999999993</v>
      </c>
      <c r="BJ157" s="318">
        <f t="shared" si="3153"/>
        <v>361555.34999999992</v>
      </c>
      <c r="BK157" s="318">
        <f t="shared" si="3153"/>
        <v>377876.1399999999</v>
      </c>
      <c r="BL157" s="318">
        <f t="shared" si="3153"/>
        <v>394608.36999999988</v>
      </c>
      <c r="BM157" s="318">
        <f t="shared" si="3153"/>
        <v>411752.02999999985</v>
      </c>
      <c r="BN157" s="318">
        <f t="shared" si="3153"/>
        <v>429278.62999999983</v>
      </c>
      <c r="BO157" s="318">
        <f t="shared" si="3153"/>
        <v>447188.17999999982</v>
      </c>
      <c r="BP157" s="318">
        <f t="shared" si="3153"/>
        <v>465480.67999999982</v>
      </c>
      <c r="BR157" s="318">
        <f t="shared" si="2304"/>
        <v>484156.11999999982</v>
      </c>
      <c r="BS157" s="318">
        <f t="shared" ref="BS157:CC157" si="3154">BR157+BS108</f>
        <v>503214.50999999983</v>
      </c>
      <c r="BT157" s="318">
        <f t="shared" si="3154"/>
        <v>522655.84999999986</v>
      </c>
      <c r="BU157" s="318">
        <f t="shared" si="3154"/>
        <v>542480.12999999989</v>
      </c>
      <c r="BV157" s="318">
        <f t="shared" si="3154"/>
        <v>562687.35999999987</v>
      </c>
      <c r="BW157" s="318">
        <f t="shared" si="3154"/>
        <v>583277.52999999991</v>
      </c>
      <c r="BX157" s="318">
        <f t="shared" si="3154"/>
        <v>604250.64999999991</v>
      </c>
      <c r="BY157" s="318">
        <f t="shared" si="3154"/>
        <v>625606.71999999986</v>
      </c>
      <c r="BZ157" s="318">
        <f t="shared" si="3154"/>
        <v>647345.72999999986</v>
      </c>
      <c r="CA157" s="318">
        <f t="shared" si="3154"/>
        <v>669462.92999999982</v>
      </c>
      <c r="CB157" s="318">
        <f t="shared" si="3154"/>
        <v>691958.32999999984</v>
      </c>
      <c r="CC157" s="318">
        <f t="shared" si="3154"/>
        <v>714831.91999999981</v>
      </c>
      <c r="CE157" s="318">
        <f t="shared" si="2306"/>
        <v>738083.69999999984</v>
      </c>
      <c r="CF157" s="318">
        <f t="shared" ref="CF157:CP157" si="3155">CE157+CF108</f>
        <v>761713.66999999981</v>
      </c>
      <c r="CG157" s="318">
        <f t="shared" si="3155"/>
        <v>785721.82999999984</v>
      </c>
      <c r="CH157" s="318">
        <f t="shared" si="3155"/>
        <v>810108.17999999982</v>
      </c>
      <c r="CI157" s="318">
        <f t="shared" si="3155"/>
        <v>834872.72999999986</v>
      </c>
      <c r="CJ157" s="318">
        <f t="shared" si="3155"/>
        <v>860015.46999999986</v>
      </c>
      <c r="CK157" s="318">
        <f t="shared" si="3155"/>
        <v>885536.39999999991</v>
      </c>
      <c r="CL157" s="318">
        <f t="shared" si="3155"/>
        <v>911435.5199999999</v>
      </c>
      <c r="CM157" s="318">
        <f t="shared" si="3155"/>
        <v>937712.83</v>
      </c>
      <c r="CN157" s="318">
        <f t="shared" si="3155"/>
        <v>964339.28999999992</v>
      </c>
      <c r="CO157" s="318">
        <f t="shared" si="3155"/>
        <v>991314.89999999991</v>
      </c>
      <c r="CP157" s="318">
        <f t="shared" si="3155"/>
        <v>1018639.6599999999</v>
      </c>
      <c r="CR157" s="318">
        <f t="shared" si="2308"/>
        <v>1046313.57</v>
      </c>
      <c r="CS157" s="318">
        <f t="shared" ref="CS157:DC157" si="3156">CR157+CS108</f>
        <v>1074336.6299999999</v>
      </c>
      <c r="CT157" s="318">
        <f t="shared" si="3156"/>
        <v>1102708.8399999999</v>
      </c>
      <c r="CU157" s="318">
        <f t="shared" si="3156"/>
        <v>1131430.2</v>
      </c>
      <c r="CV157" s="318">
        <f t="shared" si="3156"/>
        <v>1160500.71</v>
      </c>
      <c r="CW157" s="318">
        <f t="shared" si="3156"/>
        <v>1189920.3599999999</v>
      </c>
      <c r="CX157" s="318">
        <f t="shared" si="3156"/>
        <v>1219689.1599999999</v>
      </c>
      <c r="CY157" s="318">
        <f t="shared" si="3156"/>
        <v>1249807.1099999999</v>
      </c>
      <c r="CZ157" s="318">
        <f t="shared" si="3156"/>
        <v>1280274.21</v>
      </c>
      <c r="DA157" s="318">
        <f t="shared" si="3156"/>
        <v>1311056.73</v>
      </c>
      <c r="DB157" s="318">
        <f t="shared" si="3156"/>
        <v>1342154.67</v>
      </c>
      <c r="DC157" s="318">
        <f t="shared" si="3156"/>
        <v>1373568.03</v>
      </c>
      <c r="DE157" s="318">
        <f t="shared" si="2310"/>
        <v>1405296.81</v>
      </c>
      <c r="DF157" s="318">
        <f t="shared" ref="DF157:DP157" si="3157">DE157+DF108</f>
        <v>1437341.01</v>
      </c>
      <c r="DG157" s="318">
        <f t="shared" si="3157"/>
        <v>1469700.6300000001</v>
      </c>
      <c r="DH157" s="318">
        <f t="shared" si="3157"/>
        <v>1502375.6600000001</v>
      </c>
      <c r="DI157" s="318">
        <f t="shared" si="3157"/>
        <v>1535366.11</v>
      </c>
      <c r="DJ157" s="318">
        <f t="shared" si="3157"/>
        <v>1568671.9800000002</v>
      </c>
      <c r="DK157" s="318">
        <f t="shared" si="3157"/>
        <v>1602293.2700000003</v>
      </c>
      <c r="DL157" s="318">
        <f t="shared" si="3157"/>
        <v>1636229.9800000002</v>
      </c>
      <c r="DM157" s="318">
        <f t="shared" si="3157"/>
        <v>1670482.11</v>
      </c>
      <c r="DN157" s="318">
        <f t="shared" si="3157"/>
        <v>1704961</v>
      </c>
      <c r="DO157" s="318">
        <f t="shared" si="3157"/>
        <v>1739666.65</v>
      </c>
      <c r="DP157" s="318">
        <f t="shared" si="3157"/>
        <v>1774599.0499999998</v>
      </c>
      <c r="DR157" s="318">
        <f t="shared" si="2312"/>
        <v>1809758.2099999997</v>
      </c>
      <c r="DS157" s="318">
        <f t="shared" ref="DS157:EC157" si="3158">DR157+DS108</f>
        <v>1845144.1299999997</v>
      </c>
      <c r="DT157" s="318">
        <f t="shared" si="3158"/>
        <v>1880756.8099999996</v>
      </c>
      <c r="DU157" s="318">
        <f t="shared" si="3158"/>
        <v>1916596.2499999995</v>
      </c>
      <c r="DV157" s="318">
        <f t="shared" si="3158"/>
        <v>1952662.4499999995</v>
      </c>
      <c r="DW157" s="318">
        <f t="shared" si="3158"/>
        <v>1988955.3999999994</v>
      </c>
      <c r="DX157" s="318">
        <f t="shared" si="3158"/>
        <v>2025475.1099999994</v>
      </c>
      <c r="DY157" s="318">
        <f t="shared" si="3158"/>
        <v>2062221.5799999994</v>
      </c>
      <c r="DZ157" s="318">
        <f t="shared" si="3158"/>
        <v>2099194.8099999996</v>
      </c>
      <c r="EA157" s="318">
        <f t="shared" si="3158"/>
        <v>2136659.6799999997</v>
      </c>
      <c r="EB157" s="318">
        <f t="shared" si="3158"/>
        <v>2174616.1899999995</v>
      </c>
      <c r="EC157" s="318">
        <f t="shared" si="3158"/>
        <v>2213064.3399999994</v>
      </c>
    </row>
    <row r="158" spans="1:133" x14ac:dyDescent="0.2">
      <c r="A158" s="126" t="s">
        <v>594</v>
      </c>
      <c r="D158" s="311">
        <v>951.96597000000042</v>
      </c>
      <c r="E158" s="318">
        <f t="shared" ref="E158:P158" si="3159">D158+E109</f>
        <v>1008.8759700000004</v>
      </c>
      <c r="F158" s="318">
        <f t="shared" si="3159"/>
        <v>1065.7859700000004</v>
      </c>
      <c r="G158" s="318">
        <f t="shared" si="3159"/>
        <v>1122.6959700000004</v>
      </c>
      <c r="H158" s="318">
        <f t="shared" si="3159"/>
        <v>1179.6059700000005</v>
      </c>
      <c r="I158" s="318">
        <f t="shared" si="3159"/>
        <v>1236.5159700000006</v>
      </c>
      <c r="J158" s="318">
        <f t="shared" si="3159"/>
        <v>1293.4259700000007</v>
      </c>
      <c r="K158" s="318">
        <f t="shared" si="3159"/>
        <v>1350.3359700000008</v>
      </c>
      <c r="L158" s="318">
        <f t="shared" si="3159"/>
        <v>1407.2459700000009</v>
      </c>
      <c r="M158" s="318">
        <f t="shared" si="3159"/>
        <v>1464.1559700000009</v>
      </c>
      <c r="N158" s="318">
        <f t="shared" si="3159"/>
        <v>1521.065970000001</v>
      </c>
      <c r="O158" s="318">
        <f t="shared" si="3159"/>
        <v>1577.9759700000011</v>
      </c>
      <c r="P158" s="318">
        <f t="shared" si="3159"/>
        <v>1634.8859700000012</v>
      </c>
      <c r="R158" s="318">
        <f t="shared" si="2296"/>
        <v>1691.7959700000013</v>
      </c>
      <c r="S158" s="318">
        <f t="shared" ref="S158:AC158" si="3160">R158+S109</f>
        <v>1748.7059700000013</v>
      </c>
      <c r="T158" s="318">
        <f t="shared" si="3160"/>
        <v>1805.6159700000014</v>
      </c>
      <c r="U158" s="318">
        <f t="shared" si="3160"/>
        <v>1862.5259700000015</v>
      </c>
      <c r="V158" s="318">
        <f t="shared" si="3160"/>
        <v>1919.4359700000016</v>
      </c>
      <c r="W158" s="318">
        <f t="shared" si="3160"/>
        <v>1976.3459700000017</v>
      </c>
      <c r="X158" s="318">
        <f t="shared" si="3160"/>
        <v>2033.2559700000018</v>
      </c>
      <c r="Y158" s="318">
        <f t="shared" si="3160"/>
        <v>2090.1659700000018</v>
      </c>
      <c r="Z158" s="318">
        <f t="shared" si="3160"/>
        <v>2147.0759700000017</v>
      </c>
      <c r="AA158" s="318">
        <f t="shared" si="3160"/>
        <v>2203.9859700000015</v>
      </c>
      <c r="AB158" s="318">
        <f t="shared" si="3160"/>
        <v>2260.8959700000014</v>
      </c>
      <c r="AC158" s="318">
        <f t="shared" si="3160"/>
        <v>2317.8059700000013</v>
      </c>
      <c r="AE158" s="318">
        <f t="shared" si="2298"/>
        <v>2374.7159700000011</v>
      </c>
      <c r="AF158" s="318">
        <f t="shared" ref="AF158:AP158" si="3161">AE158+AF109</f>
        <v>2431.625970000001</v>
      </c>
      <c r="AG158" s="318">
        <f t="shared" si="3161"/>
        <v>2488.5359700000008</v>
      </c>
      <c r="AH158" s="318">
        <f t="shared" si="3161"/>
        <v>2545.4459700000007</v>
      </c>
      <c r="AI158" s="318">
        <f t="shared" si="3161"/>
        <v>2602.3559700000005</v>
      </c>
      <c r="AJ158" s="318">
        <f t="shared" si="3161"/>
        <v>2659.2659700000004</v>
      </c>
      <c r="AK158" s="318">
        <f t="shared" si="3161"/>
        <v>2716.1759700000002</v>
      </c>
      <c r="AL158" s="318">
        <f t="shared" si="3161"/>
        <v>2773.0859700000001</v>
      </c>
      <c r="AM158" s="318">
        <f t="shared" si="3161"/>
        <v>2829.9959699999999</v>
      </c>
      <c r="AN158" s="318">
        <f t="shared" si="3161"/>
        <v>2886.9059699999998</v>
      </c>
      <c r="AO158" s="318">
        <f t="shared" si="3161"/>
        <v>2943.8159699999997</v>
      </c>
      <c r="AP158" s="318">
        <f t="shared" si="3161"/>
        <v>3000.7259699999995</v>
      </c>
      <c r="AR158" s="318">
        <f t="shared" si="2300"/>
        <v>3057.6359699999994</v>
      </c>
      <c r="AS158" s="318">
        <f t="shared" ref="AS158:BC158" si="3162">AR158+AS109</f>
        <v>3114.5459699999992</v>
      </c>
      <c r="AT158" s="318">
        <f t="shared" si="3162"/>
        <v>3171.4559699999991</v>
      </c>
      <c r="AU158" s="318">
        <f t="shared" si="3162"/>
        <v>3228.3659699999989</v>
      </c>
      <c r="AV158" s="318">
        <f t="shared" si="3162"/>
        <v>3285.2759699999988</v>
      </c>
      <c r="AW158" s="318">
        <f t="shared" si="3162"/>
        <v>3342.1859699999986</v>
      </c>
      <c r="AX158" s="318">
        <f t="shared" si="3162"/>
        <v>3399.0959699999985</v>
      </c>
      <c r="AY158" s="318">
        <f t="shared" si="3162"/>
        <v>3456.0059699999983</v>
      </c>
      <c r="AZ158" s="318">
        <f t="shared" si="3162"/>
        <v>3512.9159699999982</v>
      </c>
      <c r="BA158" s="318">
        <f t="shared" si="3162"/>
        <v>3569.8259699999981</v>
      </c>
      <c r="BB158" s="318">
        <f t="shared" si="3162"/>
        <v>3626.7359699999979</v>
      </c>
      <c r="BC158" s="318">
        <f t="shared" si="3162"/>
        <v>3683.6459699999978</v>
      </c>
      <c r="BE158" s="318">
        <f t="shared" si="2302"/>
        <v>3740.5559699999976</v>
      </c>
      <c r="BF158" s="318">
        <f t="shared" ref="BF158:BP158" si="3163">BE158+BF109</f>
        <v>3797.4659699999975</v>
      </c>
      <c r="BG158" s="318">
        <f t="shared" si="3163"/>
        <v>3854.3759699999973</v>
      </c>
      <c r="BH158" s="318">
        <f t="shared" si="3163"/>
        <v>3911.2859699999972</v>
      </c>
      <c r="BI158" s="318">
        <f t="shared" si="3163"/>
        <v>3968.195969999997</v>
      </c>
      <c r="BJ158" s="318">
        <f t="shared" si="3163"/>
        <v>4025.1059699999969</v>
      </c>
      <c r="BK158" s="318">
        <f t="shared" si="3163"/>
        <v>4082.0159699999967</v>
      </c>
      <c r="BL158" s="318">
        <f t="shared" si="3163"/>
        <v>4138.9259699999966</v>
      </c>
      <c r="BM158" s="318">
        <f t="shared" si="3163"/>
        <v>4195.8359699999965</v>
      </c>
      <c r="BN158" s="318">
        <f t="shared" si="3163"/>
        <v>4252.7459699999963</v>
      </c>
      <c r="BO158" s="318">
        <f t="shared" si="3163"/>
        <v>4309.6559699999962</v>
      </c>
      <c r="BP158" s="318">
        <f t="shared" si="3163"/>
        <v>4366.565969999996</v>
      </c>
      <c r="BR158" s="318">
        <f t="shared" si="2304"/>
        <v>4423.4759699999959</v>
      </c>
      <c r="BS158" s="318">
        <f t="shared" ref="BS158:CC158" si="3164">BR158+BS109</f>
        <v>4480.3859699999957</v>
      </c>
      <c r="BT158" s="318">
        <f t="shared" si="3164"/>
        <v>4537.2959699999956</v>
      </c>
      <c r="BU158" s="318">
        <f t="shared" si="3164"/>
        <v>4594.2059699999954</v>
      </c>
      <c r="BV158" s="318">
        <f t="shared" si="3164"/>
        <v>4651.1159699999953</v>
      </c>
      <c r="BW158" s="318">
        <f t="shared" si="3164"/>
        <v>4708.0259699999951</v>
      </c>
      <c r="BX158" s="318">
        <f t="shared" si="3164"/>
        <v>4764.935969999995</v>
      </c>
      <c r="BY158" s="318">
        <f t="shared" si="3164"/>
        <v>4821.8459699999948</v>
      </c>
      <c r="BZ158" s="318">
        <f t="shared" si="3164"/>
        <v>4878.7559699999947</v>
      </c>
      <c r="CA158" s="318">
        <f t="shared" si="3164"/>
        <v>4935.6659699999946</v>
      </c>
      <c r="CB158" s="318">
        <f t="shared" si="3164"/>
        <v>4992.5759699999944</v>
      </c>
      <c r="CC158" s="318">
        <f t="shared" si="3164"/>
        <v>5049.4859699999943</v>
      </c>
      <c r="CE158" s="318">
        <f t="shared" si="2306"/>
        <v>5106.3959699999941</v>
      </c>
      <c r="CF158" s="318">
        <f t="shared" ref="CF158:CP158" si="3165">CE158+CF109</f>
        <v>5163.305969999994</v>
      </c>
      <c r="CG158" s="318">
        <f t="shared" si="3165"/>
        <v>5220.2159699999938</v>
      </c>
      <c r="CH158" s="318">
        <f t="shared" si="3165"/>
        <v>5277.1259699999937</v>
      </c>
      <c r="CI158" s="318">
        <f t="shared" si="3165"/>
        <v>5334.0359699999935</v>
      </c>
      <c r="CJ158" s="318">
        <f t="shared" si="3165"/>
        <v>5390.9459699999934</v>
      </c>
      <c r="CK158" s="318">
        <f t="shared" si="3165"/>
        <v>5447.8559699999932</v>
      </c>
      <c r="CL158" s="318">
        <f t="shared" si="3165"/>
        <v>5504.7659699999931</v>
      </c>
      <c r="CM158" s="318">
        <f t="shared" si="3165"/>
        <v>5561.675969999993</v>
      </c>
      <c r="CN158" s="318">
        <f t="shared" si="3165"/>
        <v>5618.5859699999928</v>
      </c>
      <c r="CO158" s="318">
        <f t="shared" si="3165"/>
        <v>5675.4959699999927</v>
      </c>
      <c r="CP158" s="318">
        <f t="shared" si="3165"/>
        <v>5732.4059699999925</v>
      </c>
      <c r="CR158" s="318">
        <f t="shared" si="2308"/>
        <v>5789.3159699999924</v>
      </c>
      <c r="CS158" s="318">
        <f t="shared" ref="CS158:DC158" si="3166">CR158+CS109</f>
        <v>5846.2259699999922</v>
      </c>
      <c r="CT158" s="318">
        <f t="shared" si="3166"/>
        <v>5903.1359699999921</v>
      </c>
      <c r="CU158" s="318">
        <f t="shared" si="3166"/>
        <v>5960.0459699999919</v>
      </c>
      <c r="CV158" s="318">
        <f t="shared" si="3166"/>
        <v>6016.9559699999918</v>
      </c>
      <c r="CW158" s="318">
        <f t="shared" si="3166"/>
        <v>6073.8659699999916</v>
      </c>
      <c r="CX158" s="318">
        <f t="shared" si="3166"/>
        <v>6130.7759699999915</v>
      </c>
      <c r="CY158" s="318">
        <f t="shared" si="3166"/>
        <v>6187.6859699999914</v>
      </c>
      <c r="CZ158" s="318">
        <f t="shared" si="3166"/>
        <v>6244.5959699999912</v>
      </c>
      <c r="DA158" s="318">
        <f t="shared" si="3166"/>
        <v>6301.5059699999911</v>
      </c>
      <c r="DB158" s="318">
        <f t="shared" si="3166"/>
        <v>6358.4159699999909</v>
      </c>
      <c r="DC158" s="318">
        <f t="shared" si="3166"/>
        <v>6415.3259699999908</v>
      </c>
      <c r="DE158" s="318">
        <f t="shared" si="2310"/>
        <v>6472.2359699999906</v>
      </c>
      <c r="DF158" s="318">
        <f t="shared" ref="DF158:DP158" si="3167">DE158+DF109</f>
        <v>6529.1459699999905</v>
      </c>
      <c r="DG158" s="318">
        <f t="shared" si="3167"/>
        <v>6586.0559699999903</v>
      </c>
      <c r="DH158" s="318">
        <f t="shared" si="3167"/>
        <v>6642.9659699999902</v>
      </c>
      <c r="DI158" s="318">
        <f t="shared" si="3167"/>
        <v>6699.87596999999</v>
      </c>
      <c r="DJ158" s="318">
        <f t="shared" si="3167"/>
        <v>6756.7859699999899</v>
      </c>
      <c r="DK158" s="318">
        <f t="shared" si="3167"/>
        <v>6813.6959699999898</v>
      </c>
      <c r="DL158" s="318">
        <f t="shared" si="3167"/>
        <v>6870.6059699999896</v>
      </c>
      <c r="DM158" s="318">
        <f t="shared" si="3167"/>
        <v>6927.5159699999895</v>
      </c>
      <c r="DN158" s="318">
        <f t="shared" si="3167"/>
        <v>6984.4259699999893</v>
      </c>
      <c r="DO158" s="318">
        <f t="shared" si="3167"/>
        <v>7041.3359699999892</v>
      </c>
      <c r="DP158" s="318">
        <f t="shared" si="3167"/>
        <v>7098.245969999989</v>
      </c>
      <c r="DR158" s="318">
        <f t="shared" si="2312"/>
        <v>7155.1559699999889</v>
      </c>
      <c r="DS158" s="318">
        <f t="shared" ref="DS158:EC158" si="3168">DR158+DS109</f>
        <v>7212.0659699999887</v>
      </c>
      <c r="DT158" s="318">
        <f t="shared" si="3168"/>
        <v>7268.9759699999886</v>
      </c>
      <c r="DU158" s="318">
        <f t="shared" si="3168"/>
        <v>7325.8859699999884</v>
      </c>
      <c r="DV158" s="318">
        <f t="shared" si="3168"/>
        <v>7382.7959699999883</v>
      </c>
      <c r="DW158" s="318">
        <f t="shared" si="3168"/>
        <v>7439.7059699999882</v>
      </c>
      <c r="DX158" s="318">
        <f t="shared" si="3168"/>
        <v>7496.615969999988</v>
      </c>
      <c r="DY158" s="318">
        <f t="shared" si="3168"/>
        <v>7553.5259699999879</v>
      </c>
      <c r="DZ158" s="318">
        <f t="shared" si="3168"/>
        <v>7610.4359699999877</v>
      </c>
      <c r="EA158" s="318">
        <f t="shared" si="3168"/>
        <v>7667.3459699999876</v>
      </c>
      <c r="EB158" s="318">
        <f t="shared" si="3168"/>
        <v>7724.2559699999874</v>
      </c>
      <c r="EC158" s="318">
        <f t="shared" si="3168"/>
        <v>7781.1659699999873</v>
      </c>
    </row>
    <row r="159" spans="1:133" x14ac:dyDescent="0.2">
      <c r="A159" s="126" t="s">
        <v>594</v>
      </c>
      <c r="D159" s="311">
        <v>100.22392333333337</v>
      </c>
      <c r="E159" s="318">
        <f t="shared" ref="E159:P159" si="3169">D159+E110</f>
        <v>105.68392333333337</v>
      </c>
      <c r="F159" s="318">
        <f t="shared" si="3169"/>
        <v>111.14392333333336</v>
      </c>
      <c r="G159" s="318">
        <f t="shared" si="3169"/>
        <v>116.60392333333336</v>
      </c>
      <c r="H159" s="318">
        <f t="shared" si="3169"/>
        <v>122.06392333333335</v>
      </c>
      <c r="I159" s="318">
        <f t="shared" si="3169"/>
        <v>127.52392333333334</v>
      </c>
      <c r="J159" s="318">
        <f t="shared" si="3169"/>
        <v>132.98392333333334</v>
      </c>
      <c r="K159" s="318">
        <f t="shared" si="3169"/>
        <v>138.44392333333334</v>
      </c>
      <c r="L159" s="318">
        <f t="shared" si="3169"/>
        <v>143.90392333333335</v>
      </c>
      <c r="M159" s="318">
        <f t="shared" si="3169"/>
        <v>149.36392333333336</v>
      </c>
      <c r="N159" s="318">
        <f t="shared" si="3169"/>
        <v>154.82392333333337</v>
      </c>
      <c r="O159" s="318">
        <f t="shared" si="3169"/>
        <v>160.28392333333338</v>
      </c>
      <c r="P159" s="318">
        <f t="shared" si="3169"/>
        <v>165.74392333333338</v>
      </c>
      <c r="R159" s="318">
        <f t="shared" si="2296"/>
        <v>171.20392333333339</v>
      </c>
      <c r="S159" s="318">
        <f t="shared" ref="S159:AC159" si="3170">R159+S110</f>
        <v>176.6639233333334</v>
      </c>
      <c r="T159" s="318">
        <f t="shared" si="3170"/>
        <v>182.12392333333341</v>
      </c>
      <c r="U159" s="318">
        <f t="shared" si="3170"/>
        <v>187.58392333333342</v>
      </c>
      <c r="V159" s="318">
        <f t="shared" si="3170"/>
        <v>193.04392333333342</v>
      </c>
      <c r="W159" s="318">
        <f t="shared" si="3170"/>
        <v>198.50392333333343</v>
      </c>
      <c r="X159" s="318">
        <f t="shared" si="3170"/>
        <v>203.96392333333344</v>
      </c>
      <c r="Y159" s="318">
        <f t="shared" si="3170"/>
        <v>209.42392333333345</v>
      </c>
      <c r="Z159" s="318">
        <f t="shared" si="3170"/>
        <v>214.88392333333346</v>
      </c>
      <c r="AA159" s="318">
        <f t="shared" si="3170"/>
        <v>220.34392333333346</v>
      </c>
      <c r="AB159" s="318">
        <f t="shared" si="3170"/>
        <v>225.80392333333347</v>
      </c>
      <c r="AC159" s="318">
        <f t="shared" si="3170"/>
        <v>231.26392333333348</v>
      </c>
      <c r="AE159" s="318">
        <f t="shared" si="2298"/>
        <v>236.72392333333349</v>
      </c>
      <c r="AF159" s="318">
        <f t="shared" ref="AF159:AP159" si="3171">AE159+AF110</f>
        <v>242.1839233333335</v>
      </c>
      <c r="AG159" s="318">
        <f t="shared" si="3171"/>
        <v>247.6439233333335</v>
      </c>
      <c r="AH159" s="318">
        <f t="shared" si="3171"/>
        <v>253.10392333333351</v>
      </c>
      <c r="AI159" s="318">
        <f t="shared" si="3171"/>
        <v>258.56392333333349</v>
      </c>
      <c r="AJ159" s="318">
        <f t="shared" si="3171"/>
        <v>264.02392333333347</v>
      </c>
      <c r="AK159" s="318">
        <f t="shared" si="3171"/>
        <v>269.48392333333345</v>
      </c>
      <c r="AL159" s="318">
        <f t="shared" si="3171"/>
        <v>274.94392333333343</v>
      </c>
      <c r="AM159" s="318">
        <f t="shared" si="3171"/>
        <v>280.40392333333341</v>
      </c>
      <c r="AN159" s="318">
        <f t="shared" si="3171"/>
        <v>285.86392333333339</v>
      </c>
      <c r="AO159" s="318">
        <f t="shared" si="3171"/>
        <v>291.32392333333337</v>
      </c>
      <c r="AP159" s="318">
        <f t="shared" si="3171"/>
        <v>296.78392333333335</v>
      </c>
      <c r="AR159" s="318">
        <f t="shared" si="2300"/>
        <v>302.24392333333333</v>
      </c>
      <c r="AS159" s="318">
        <f t="shared" ref="AS159:BC159" si="3172">AR159+AS110</f>
        <v>307.70392333333331</v>
      </c>
      <c r="AT159" s="318">
        <f t="shared" si="3172"/>
        <v>313.16392333333329</v>
      </c>
      <c r="AU159" s="318">
        <f t="shared" si="3172"/>
        <v>318.62392333333327</v>
      </c>
      <c r="AV159" s="318">
        <f t="shared" si="3172"/>
        <v>324.08392333333325</v>
      </c>
      <c r="AW159" s="318">
        <f t="shared" si="3172"/>
        <v>329.54392333333323</v>
      </c>
      <c r="AX159" s="318">
        <f t="shared" si="3172"/>
        <v>335.0039233333332</v>
      </c>
      <c r="AY159" s="318">
        <f t="shared" si="3172"/>
        <v>340.46392333333318</v>
      </c>
      <c r="AZ159" s="318">
        <f t="shared" si="3172"/>
        <v>345.92392333333316</v>
      </c>
      <c r="BA159" s="318">
        <f t="shared" si="3172"/>
        <v>351.38392333333314</v>
      </c>
      <c r="BB159" s="318">
        <f t="shared" si="3172"/>
        <v>356.84392333333312</v>
      </c>
      <c r="BC159" s="318">
        <f t="shared" si="3172"/>
        <v>362.3039233333331</v>
      </c>
      <c r="BE159" s="318">
        <f t="shared" si="2302"/>
        <v>367.76392333333308</v>
      </c>
      <c r="BF159" s="318">
        <f t="shared" ref="BF159:BP159" si="3173">BE159+BF110</f>
        <v>373.22392333333306</v>
      </c>
      <c r="BG159" s="318">
        <f t="shared" si="3173"/>
        <v>378.68392333333304</v>
      </c>
      <c r="BH159" s="318">
        <f t="shared" si="3173"/>
        <v>384.14392333333302</v>
      </c>
      <c r="BI159" s="318">
        <f t="shared" si="3173"/>
        <v>389.603923333333</v>
      </c>
      <c r="BJ159" s="318">
        <f t="shared" si="3173"/>
        <v>395.06392333333298</v>
      </c>
      <c r="BK159" s="318">
        <f t="shared" si="3173"/>
        <v>400.52392333333296</v>
      </c>
      <c r="BL159" s="318">
        <f t="shared" si="3173"/>
        <v>405.98392333333294</v>
      </c>
      <c r="BM159" s="318">
        <f t="shared" si="3173"/>
        <v>411.44392333333292</v>
      </c>
      <c r="BN159" s="318">
        <f t="shared" si="3173"/>
        <v>416.9039233333329</v>
      </c>
      <c r="BO159" s="318">
        <f t="shared" si="3173"/>
        <v>422.36392333333288</v>
      </c>
      <c r="BP159" s="318">
        <f t="shared" si="3173"/>
        <v>427.82392333333286</v>
      </c>
      <c r="BR159" s="318">
        <f t="shared" si="2304"/>
        <v>433.28392333333284</v>
      </c>
      <c r="BS159" s="318">
        <f t="shared" ref="BS159:CC159" si="3174">BR159+BS110</f>
        <v>438.74392333333282</v>
      </c>
      <c r="BT159" s="318">
        <f t="shared" si="3174"/>
        <v>444.2039233333328</v>
      </c>
      <c r="BU159" s="318">
        <f t="shared" si="3174"/>
        <v>449.66392333333278</v>
      </c>
      <c r="BV159" s="318">
        <f t="shared" si="3174"/>
        <v>455.12392333333275</v>
      </c>
      <c r="BW159" s="318">
        <f t="shared" si="3174"/>
        <v>460.58392333333273</v>
      </c>
      <c r="BX159" s="318">
        <f t="shared" si="3174"/>
        <v>466.04392333333271</v>
      </c>
      <c r="BY159" s="318">
        <f t="shared" si="3174"/>
        <v>471.50392333333269</v>
      </c>
      <c r="BZ159" s="318">
        <f t="shared" si="3174"/>
        <v>476.96392333333267</v>
      </c>
      <c r="CA159" s="318">
        <f t="shared" si="3174"/>
        <v>482.42392333333265</v>
      </c>
      <c r="CB159" s="318">
        <f t="shared" si="3174"/>
        <v>487.88392333333263</v>
      </c>
      <c r="CC159" s="318">
        <f t="shared" si="3174"/>
        <v>493.34392333333261</v>
      </c>
      <c r="CE159" s="318">
        <f t="shared" si="2306"/>
        <v>498.80392333333259</v>
      </c>
      <c r="CF159" s="318">
        <f t="shared" ref="CF159:CP159" si="3175">CE159+CF110</f>
        <v>504.26392333333257</v>
      </c>
      <c r="CG159" s="318">
        <f t="shared" si="3175"/>
        <v>509.72392333333255</v>
      </c>
      <c r="CH159" s="318">
        <f t="shared" si="3175"/>
        <v>515.18392333333259</v>
      </c>
      <c r="CI159" s="318">
        <f t="shared" si="3175"/>
        <v>520.64392333333262</v>
      </c>
      <c r="CJ159" s="318">
        <f t="shared" si="3175"/>
        <v>526.10392333333266</v>
      </c>
      <c r="CK159" s="318">
        <f t="shared" si="3175"/>
        <v>531.5639233333327</v>
      </c>
      <c r="CL159" s="318">
        <f t="shared" si="3175"/>
        <v>537.02392333333273</v>
      </c>
      <c r="CM159" s="318">
        <f t="shared" si="3175"/>
        <v>542.48392333333277</v>
      </c>
      <c r="CN159" s="318">
        <f t="shared" si="3175"/>
        <v>547.9439233333328</v>
      </c>
      <c r="CO159" s="318">
        <f t="shared" si="3175"/>
        <v>553.40392333333284</v>
      </c>
      <c r="CP159" s="318">
        <f t="shared" si="3175"/>
        <v>558.86392333333288</v>
      </c>
      <c r="CR159" s="318">
        <f t="shared" si="2308"/>
        <v>564.32392333333291</v>
      </c>
      <c r="CS159" s="318">
        <f t="shared" ref="CS159:DC159" si="3176">CR159+CS110</f>
        <v>569.78392333333295</v>
      </c>
      <c r="CT159" s="318">
        <f t="shared" si="3176"/>
        <v>575.24392333333299</v>
      </c>
      <c r="CU159" s="318">
        <f t="shared" si="3176"/>
        <v>580.70392333333302</v>
      </c>
      <c r="CV159" s="318">
        <f t="shared" si="3176"/>
        <v>586.16392333333306</v>
      </c>
      <c r="CW159" s="318">
        <f t="shared" si="3176"/>
        <v>591.6239233333331</v>
      </c>
      <c r="CX159" s="318">
        <f t="shared" si="3176"/>
        <v>597.08392333333313</v>
      </c>
      <c r="CY159" s="318">
        <f t="shared" si="3176"/>
        <v>602.54392333333317</v>
      </c>
      <c r="CZ159" s="318">
        <f t="shared" si="3176"/>
        <v>608.0039233333332</v>
      </c>
      <c r="DA159" s="318">
        <f t="shared" si="3176"/>
        <v>613.46392333333324</v>
      </c>
      <c r="DB159" s="318">
        <f t="shared" si="3176"/>
        <v>618.92392333333328</v>
      </c>
      <c r="DC159" s="318">
        <f t="shared" si="3176"/>
        <v>624.38392333333331</v>
      </c>
      <c r="DE159" s="318">
        <f t="shared" si="2310"/>
        <v>629.84392333333335</v>
      </c>
      <c r="DF159" s="318">
        <f t="shared" ref="DF159:DP159" si="3177">DE159+DF110</f>
        <v>635.30392333333339</v>
      </c>
      <c r="DG159" s="318">
        <f t="shared" si="3177"/>
        <v>640.76392333333342</v>
      </c>
      <c r="DH159" s="318">
        <f t="shared" si="3177"/>
        <v>646.22392333333346</v>
      </c>
      <c r="DI159" s="318">
        <f t="shared" si="3177"/>
        <v>651.6839233333335</v>
      </c>
      <c r="DJ159" s="318">
        <f t="shared" si="3177"/>
        <v>657.14392333333353</v>
      </c>
      <c r="DK159" s="318">
        <f t="shared" si="3177"/>
        <v>662.60392333333357</v>
      </c>
      <c r="DL159" s="318">
        <f t="shared" si="3177"/>
        <v>668.06392333333361</v>
      </c>
      <c r="DM159" s="318">
        <f t="shared" si="3177"/>
        <v>673.52392333333364</v>
      </c>
      <c r="DN159" s="318">
        <f t="shared" si="3177"/>
        <v>678.98392333333368</v>
      </c>
      <c r="DO159" s="318">
        <f t="shared" si="3177"/>
        <v>684.44392333333371</v>
      </c>
      <c r="DP159" s="318">
        <f t="shared" si="3177"/>
        <v>689.90392333333375</v>
      </c>
      <c r="DR159" s="318">
        <f t="shared" si="2312"/>
        <v>695.36392333333379</v>
      </c>
      <c r="DS159" s="318">
        <f t="shared" ref="DS159:EC159" si="3178">DR159+DS110</f>
        <v>700.82392333333382</v>
      </c>
      <c r="DT159" s="318">
        <f t="shared" si="3178"/>
        <v>706.28392333333386</v>
      </c>
      <c r="DU159" s="318">
        <f t="shared" si="3178"/>
        <v>711.7439233333339</v>
      </c>
      <c r="DV159" s="318">
        <f t="shared" si="3178"/>
        <v>717.20392333333393</v>
      </c>
      <c r="DW159" s="318">
        <f t="shared" si="3178"/>
        <v>722.66392333333397</v>
      </c>
      <c r="DX159" s="318">
        <f t="shared" si="3178"/>
        <v>728.12392333333401</v>
      </c>
      <c r="DY159" s="318">
        <f t="shared" si="3178"/>
        <v>733.58392333333404</v>
      </c>
      <c r="DZ159" s="318">
        <f t="shared" si="3178"/>
        <v>739.04392333333408</v>
      </c>
      <c r="EA159" s="318">
        <f t="shared" si="3178"/>
        <v>744.50392333333411</v>
      </c>
      <c r="EB159" s="318">
        <f t="shared" si="3178"/>
        <v>749.96392333333415</v>
      </c>
      <c r="EC159" s="318">
        <f t="shared" si="3178"/>
        <v>755.42392333333419</v>
      </c>
    </row>
    <row r="160" spans="1:133" x14ac:dyDescent="0.2">
      <c r="A160" s="126" t="s">
        <v>594</v>
      </c>
      <c r="D160" s="311">
        <v>121376.21756333341</v>
      </c>
      <c r="E160" s="318">
        <f t="shared" ref="E160:P160" si="3179">D160+E111</f>
        <v>129911.60756333341</v>
      </c>
      <c r="F160" s="318">
        <f t="shared" si="3179"/>
        <v>141661.11756333342</v>
      </c>
      <c r="G160" s="318">
        <f t="shared" si="3179"/>
        <v>156624.74756333343</v>
      </c>
      <c r="H160" s="318">
        <f t="shared" si="3179"/>
        <v>174802.49756333343</v>
      </c>
      <c r="I160" s="318">
        <f t="shared" si="3179"/>
        <v>196194.37756333343</v>
      </c>
      <c r="J160" s="318">
        <f t="shared" si="3179"/>
        <v>220800.37756333343</v>
      </c>
      <c r="K160" s="318">
        <f t="shared" si="3179"/>
        <v>248620.49756333343</v>
      </c>
      <c r="L160" s="318">
        <f t="shared" si="3179"/>
        <v>279654.74756333343</v>
      </c>
      <c r="M160" s="318">
        <f t="shared" si="3179"/>
        <v>313903.11756333342</v>
      </c>
      <c r="N160" s="318">
        <f t="shared" si="3179"/>
        <v>351365.60756333341</v>
      </c>
      <c r="O160" s="318">
        <f t="shared" si="3179"/>
        <v>392042.22756333341</v>
      </c>
      <c r="P160" s="318">
        <f t="shared" si="3179"/>
        <v>435932.9675633334</v>
      </c>
      <c r="R160" s="318">
        <f t="shared" si="2296"/>
        <v>483037.82756333338</v>
      </c>
      <c r="S160" s="318">
        <f t="shared" ref="S160:AC160" si="3180">R160+S111</f>
        <v>533453.87756333337</v>
      </c>
      <c r="T160" s="318">
        <f t="shared" si="3180"/>
        <v>587181.11756333336</v>
      </c>
      <c r="U160" s="318">
        <f t="shared" si="3180"/>
        <v>644219.54756333341</v>
      </c>
      <c r="V160" s="318">
        <f t="shared" si="3180"/>
        <v>704569.16756333341</v>
      </c>
      <c r="W160" s="318">
        <f t="shared" si="3180"/>
        <v>768229.97756333346</v>
      </c>
      <c r="X160" s="318">
        <f t="shared" si="3180"/>
        <v>835201.97756333346</v>
      </c>
      <c r="Y160" s="318">
        <f t="shared" si="3180"/>
        <v>905485.16756333341</v>
      </c>
      <c r="Z160" s="318">
        <f t="shared" si="3180"/>
        <v>979079.54756333341</v>
      </c>
      <c r="AA160" s="318">
        <f t="shared" si="3180"/>
        <v>1055985.1175633334</v>
      </c>
      <c r="AB160" s="318">
        <f t="shared" si="3180"/>
        <v>1136201.8775633334</v>
      </c>
      <c r="AC160" s="318">
        <f t="shared" si="3180"/>
        <v>1219729.8275633333</v>
      </c>
      <c r="AE160" s="318">
        <f t="shared" si="2298"/>
        <v>1306568.9675633332</v>
      </c>
      <c r="AF160" s="318">
        <f t="shared" ref="AF160:AP160" si="3181">AE160+AF111</f>
        <v>1396819.2875633333</v>
      </c>
      <c r="AG160" s="318">
        <f t="shared" si="3181"/>
        <v>1490480.7975633333</v>
      </c>
      <c r="AH160" s="318">
        <f t="shared" si="3181"/>
        <v>1587553.4975633333</v>
      </c>
      <c r="AI160" s="318">
        <f t="shared" si="3181"/>
        <v>1688037.3875633331</v>
      </c>
      <c r="AJ160" s="318">
        <f t="shared" si="3181"/>
        <v>1791932.4575633332</v>
      </c>
      <c r="AK160" s="318">
        <f t="shared" si="3181"/>
        <v>1899238.7175633332</v>
      </c>
      <c r="AL160" s="318">
        <f t="shared" si="3181"/>
        <v>2009956.1675633332</v>
      </c>
      <c r="AM160" s="318">
        <f t="shared" si="3181"/>
        <v>2124084.8075633333</v>
      </c>
      <c r="AN160" s="318">
        <f t="shared" si="3181"/>
        <v>2241624.6275633331</v>
      </c>
      <c r="AO160" s="318">
        <f t="shared" si="3181"/>
        <v>2362575.6375633329</v>
      </c>
      <c r="AP160" s="318">
        <f t="shared" si="3181"/>
        <v>2486937.8375633331</v>
      </c>
      <c r="AR160" s="318">
        <f t="shared" si="2300"/>
        <v>2614711.2275633332</v>
      </c>
      <c r="AS160" s="318">
        <f t="shared" ref="AS160:BC160" si="3182">AR160+AS111</f>
        <v>2745998.8175633331</v>
      </c>
      <c r="AT160" s="318">
        <f t="shared" si="3182"/>
        <v>2880800.6175633329</v>
      </c>
      <c r="AU160" s="318">
        <f t="shared" si="3182"/>
        <v>3019116.6175633329</v>
      </c>
      <c r="AV160" s="318">
        <f t="shared" si="3182"/>
        <v>3160946.8275633329</v>
      </c>
      <c r="AW160" s="318">
        <f t="shared" si="3182"/>
        <v>3306291.237563333</v>
      </c>
      <c r="AX160" s="318">
        <f t="shared" si="3182"/>
        <v>3455149.8575633331</v>
      </c>
      <c r="AY160" s="318">
        <f t="shared" si="3182"/>
        <v>3607522.677563333</v>
      </c>
      <c r="AZ160" s="318">
        <f t="shared" si="3182"/>
        <v>3763409.7075633327</v>
      </c>
      <c r="BA160" s="318">
        <f t="shared" si="3182"/>
        <v>3922810.9475633325</v>
      </c>
      <c r="BB160" s="318">
        <f t="shared" si="3182"/>
        <v>4085726.3875633324</v>
      </c>
      <c r="BC160" s="318">
        <f t="shared" si="3182"/>
        <v>4252156.0375633324</v>
      </c>
      <c r="BE160" s="318">
        <f t="shared" si="2302"/>
        <v>4422099.887563332</v>
      </c>
      <c r="BF160" s="318">
        <f t="shared" ref="BF160:BP160" si="3183">BE160+BF111</f>
        <v>4594368.0275633316</v>
      </c>
      <c r="BG160" s="318">
        <f t="shared" si="3183"/>
        <v>4768960.4675633321</v>
      </c>
      <c r="BH160" s="318">
        <f t="shared" si="3183"/>
        <v>4945877.1975633325</v>
      </c>
      <c r="BI160" s="318">
        <f t="shared" si="3183"/>
        <v>5125118.2275633328</v>
      </c>
      <c r="BJ160" s="318">
        <f t="shared" si="3183"/>
        <v>5306683.5475633331</v>
      </c>
      <c r="BK160" s="318">
        <f t="shared" si="3183"/>
        <v>5490573.1575633334</v>
      </c>
      <c r="BL160" s="318">
        <f t="shared" si="3183"/>
        <v>5676787.0675633335</v>
      </c>
      <c r="BM160" s="318">
        <f t="shared" si="3183"/>
        <v>5865325.2675633337</v>
      </c>
      <c r="BN160" s="318">
        <f t="shared" si="3183"/>
        <v>6056187.757563334</v>
      </c>
      <c r="BO160" s="318">
        <f t="shared" si="3183"/>
        <v>6249374.547563334</v>
      </c>
      <c r="BP160" s="318">
        <f t="shared" si="3183"/>
        <v>6444885.6275633341</v>
      </c>
      <c r="BR160" s="318">
        <f t="shared" si="2304"/>
        <v>6642721.007563334</v>
      </c>
      <c r="BS160" s="318">
        <f t="shared" ref="BS160:CC160" si="3184">BR160+BS111</f>
        <v>6842927.1575633343</v>
      </c>
      <c r="BT160" s="318">
        <f t="shared" si="3184"/>
        <v>7045504.087563334</v>
      </c>
      <c r="BU160" s="318">
        <f t="shared" si="3184"/>
        <v>7250451.797563334</v>
      </c>
      <c r="BV160" s="318">
        <f t="shared" si="3184"/>
        <v>7457770.2875633342</v>
      </c>
      <c r="BW160" s="318">
        <f t="shared" si="3184"/>
        <v>7667459.5575633338</v>
      </c>
      <c r="BX160" s="318">
        <f t="shared" si="3184"/>
        <v>7879519.6075633336</v>
      </c>
      <c r="BY160" s="318">
        <f t="shared" si="3184"/>
        <v>8093950.4375633337</v>
      </c>
      <c r="BZ160" s="318">
        <f t="shared" si="3184"/>
        <v>8310752.047563334</v>
      </c>
      <c r="CA160" s="318">
        <f t="shared" si="3184"/>
        <v>8529924.4375633337</v>
      </c>
      <c r="CB160" s="318">
        <f t="shared" si="3184"/>
        <v>8751467.6075633336</v>
      </c>
      <c r="CC160" s="318">
        <f t="shared" si="3184"/>
        <v>8975381.5575633328</v>
      </c>
      <c r="CE160" s="318">
        <f t="shared" si="2306"/>
        <v>9201666.2875633333</v>
      </c>
      <c r="CF160" s="318">
        <f t="shared" ref="CF160:CP160" si="3185">CE160+CF111</f>
        <v>9430369.2075633332</v>
      </c>
      <c r="CG160" s="318">
        <f t="shared" si="3185"/>
        <v>9661490.3275633324</v>
      </c>
      <c r="CH160" s="318">
        <f t="shared" si="3185"/>
        <v>9895029.6375633329</v>
      </c>
      <c r="CI160" s="318">
        <f t="shared" si="3185"/>
        <v>10130987.147563333</v>
      </c>
      <c r="CJ160" s="318">
        <f t="shared" si="3185"/>
        <v>10369362.857563334</v>
      </c>
      <c r="CK160" s="318">
        <f t="shared" si="3185"/>
        <v>10610156.757563334</v>
      </c>
      <c r="CL160" s="318">
        <f t="shared" si="3185"/>
        <v>10853368.857563334</v>
      </c>
      <c r="CM160" s="318">
        <f t="shared" si="3185"/>
        <v>11098999.147563333</v>
      </c>
      <c r="CN160" s="318">
        <f t="shared" si="3185"/>
        <v>11347047.637563333</v>
      </c>
      <c r="CO160" s="318">
        <f t="shared" si="3185"/>
        <v>11597514.317563333</v>
      </c>
      <c r="CP160" s="318">
        <f t="shared" si="3185"/>
        <v>11850399.197563333</v>
      </c>
      <c r="CR160" s="318">
        <f t="shared" si="2308"/>
        <v>12105702.267563334</v>
      </c>
      <c r="CS160" s="318">
        <f t="shared" ref="CS160:DC160" si="3186">CR160+CS111</f>
        <v>12363471.897563335</v>
      </c>
      <c r="CT160" s="318">
        <f t="shared" si="3186"/>
        <v>12623708.087563334</v>
      </c>
      <c r="CU160" s="318">
        <f t="shared" si="3186"/>
        <v>12886410.837563334</v>
      </c>
      <c r="CV160" s="318">
        <f t="shared" si="3186"/>
        <v>13151580.147563335</v>
      </c>
      <c r="CW160" s="318">
        <f t="shared" si="3186"/>
        <v>13419216.017563334</v>
      </c>
      <c r="CX160" s="318">
        <f t="shared" si="3186"/>
        <v>13689318.447563333</v>
      </c>
      <c r="CY160" s="318">
        <f t="shared" si="3186"/>
        <v>13961887.427563334</v>
      </c>
      <c r="CZ160" s="318">
        <f t="shared" si="3186"/>
        <v>14236922.967563333</v>
      </c>
      <c r="DA160" s="318">
        <f t="shared" si="3186"/>
        <v>14514425.067563333</v>
      </c>
      <c r="DB160" s="318">
        <f t="shared" si="3186"/>
        <v>14794393.727563333</v>
      </c>
      <c r="DC160" s="318">
        <f t="shared" si="3186"/>
        <v>15076828.947563333</v>
      </c>
      <c r="DE160" s="318">
        <f t="shared" si="2310"/>
        <v>15361730.727563333</v>
      </c>
      <c r="DF160" s="318">
        <f t="shared" ref="DF160:DP160" si="3187">DE160+DF111</f>
        <v>15649516.307563333</v>
      </c>
      <c r="DG160" s="318">
        <f t="shared" si="3187"/>
        <v>15940185.687563334</v>
      </c>
      <c r="DH160" s="318">
        <f t="shared" si="3187"/>
        <v>16233738.867563333</v>
      </c>
      <c r="DI160" s="318">
        <f t="shared" si="3187"/>
        <v>16530175.847563334</v>
      </c>
      <c r="DJ160" s="318">
        <f t="shared" si="3187"/>
        <v>16829496.627563335</v>
      </c>
      <c r="DK160" s="318">
        <f t="shared" si="3187"/>
        <v>17131701.207563333</v>
      </c>
      <c r="DL160" s="318">
        <f t="shared" si="3187"/>
        <v>17436789.587563332</v>
      </c>
      <c r="DM160" s="318">
        <f t="shared" si="3187"/>
        <v>17744761.767563332</v>
      </c>
      <c r="DN160" s="318">
        <f t="shared" si="3187"/>
        <v>18055617.737563331</v>
      </c>
      <c r="DO160" s="318">
        <f t="shared" si="3187"/>
        <v>18369357.50756333</v>
      </c>
      <c r="DP160" s="318">
        <f t="shared" si="3187"/>
        <v>18685981.077563331</v>
      </c>
      <c r="DR160" s="318">
        <f t="shared" si="2312"/>
        <v>19005488.447563332</v>
      </c>
      <c r="DS160" s="318">
        <f t="shared" ref="DS160:EC160" si="3188">DR160+DS111</f>
        <v>19327924.947563332</v>
      </c>
      <c r="DT160" s="318">
        <f t="shared" si="3188"/>
        <v>19653290.577563331</v>
      </c>
      <c r="DU160" s="318">
        <f t="shared" si="3188"/>
        <v>19981585.337563332</v>
      </c>
      <c r="DV160" s="318">
        <f t="shared" si="3188"/>
        <v>20312809.217563331</v>
      </c>
      <c r="DW160" s="318">
        <f t="shared" si="3188"/>
        <v>20646962.227563333</v>
      </c>
      <c r="DX160" s="318">
        <f t="shared" si="3188"/>
        <v>20984044.367563333</v>
      </c>
      <c r="DY160" s="318">
        <f t="shared" si="3188"/>
        <v>21324055.637563333</v>
      </c>
      <c r="DZ160" s="318">
        <f t="shared" si="3188"/>
        <v>21666996.027563334</v>
      </c>
      <c r="EA160" s="318">
        <f t="shared" si="3188"/>
        <v>22012865.547563333</v>
      </c>
      <c r="EB160" s="318">
        <f t="shared" si="3188"/>
        <v>22361664.197563332</v>
      </c>
      <c r="EC160" s="318">
        <f t="shared" si="3188"/>
        <v>22713391.977563333</v>
      </c>
    </row>
    <row r="161" spans="1:135" x14ac:dyDescent="0.2">
      <c r="A161" s="126" t="s">
        <v>594</v>
      </c>
      <c r="D161" s="311">
        <v>-6163.3488291666663</v>
      </c>
      <c r="E161" s="318">
        <f t="shared" ref="E161:P161" si="3189">D161+E112</f>
        <v>-6438.6388291666663</v>
      </c>
      <c r="F161" s="318">
        <f t="shared" si="3189"/>
        <v>-6713.9288291666662</v>
      </c>
      <c r="G161" s="318">
        <f t="shared" si="3189"/>
        <v>-6989.2188291666662</v>
      </c>
      <c r="H161" s="318">
        <f t="shared" si="3189"/>
        <v>-7264.5088291666661</v>
      </c>
      <c r="I161" s="318">
        <f t="shared" si="3189"/>
        <v>-7539.7988291666661</v>
      </c>
      <c r="J161" s="318">
        <f t="shared" si="3189"/>
        <v>-7815.0888291666661</v>
      </c>
      <c r="K161" s="318">
        <f t="shared" si="3189"/>
        <v>-8090.378829166666</v>
      </c>
      <c r="L161" s="318">
        <f t="shared" si="3189"/>
        <v>-8365.6688291666669</v>
      </c>
      <c r="M161" s="318">
        <f t="shared" si="3189"/>
        <v>-8640.9588291666678</v>
      </c>
      <c r="N161" s="318">
        <f t="shared" si="3189"/>
        <v>-8916.2488291666687</v>
      </c>
      <c r="O161" s="318">
        <f t="shared" si="3189"/>
        <v>-9191.5388291666695</v>
      </c>
      <c r="P161" s="318">
        <f t="shared" si="3189"/>
        <v>-9466.8288291666704</v>
      </c>
      <c r="R161" s="318">
        <f t="shared" si="2296"/>
        <v>-9742.1188291666713</v>
      </c>
      <c r="S161" s="318">
        <f t="shared" ref="S161:AC161" si="3190">R161+S112</f>
        <v>-10017.408829166672</v>
      </c>
      <c r="T161" s="318">
        <f t="shared" si="3190"/>
        <v>-10292.698829166673</v>
      </c>
      <c r="U161" s="318">
        <f t="shared" si="3190"/>
        <v>-10567.988829166674</v>
      </c>
      <c r="V161" s="318">
        <f t="shared" si="3190"/>
        <v>-10843.278829166675</v>
      </c>
      <c r="W161" s="318">
        <f t="shared" si="3190"/>
        <v>-11118.568829166676</v>
      </c>
      <c r="X161" s="318">
        <f t="shared" si="3190"/>
        <v>-11393.858829166677</v>
      </c>
      <c r="Y161" s="318">
        <f t="shared" si="3190"/>
        <v>-11669.148829166677</v>
      </c>
      <c r="Z161" s="318">
        <f t="shared" si="3190"/>
        <v>-11944.438829166678</v>
      </c>
      <c r="AA161" s="318">
        <f t="shared" si="3190"/>
        <v>-12219.728829166679</v>
      </c>
      <c r="AB161" s="318">
        <f t="shared" si="3190"/>
        <v>-12495.01882916668</v>
      </c>
      <c r="AC161" s="318">
        <f t="shared" si="3190"/>
        <v>-12770.308829166681</v>
      </c>
      <c r="AE161" s="318">
        <f t="shared" si="2298"/>
        <v>-13045.598829166682</v>
      </c>
      <c r="AF161" s="318">
        <f t="shared" ref="AF161:AP161" si="3191">AE161+AF112</f>
        <v>-13320.888829166683</v>
      </c>
      <c r="AG161" s="318">
        <f t="shared" si="3191"/>
        <v>-13596.178829166683</v>
      </c>
      <c r="AH161" s="318">
        <f t="shared" si="3191"/>
        <v>-13871.468829166684</v>
      </c>
      <c r="AI161" s="318">
        <f t="shared" si="3191"/>
        <v>-14146.758829166685</v>
      </c>
      <c r="AJ161" s="318">
        <f t="shared" si="3191"/>
        <v>-14422.048829166686</v>
      </c>
      <c r="AK161" s="318">
        <f t="shared" si="3191"/>
        <v>-14697.338829166687</v>
      </c>
      <c r="AL161" s="318">
        <f t="shared" si="3191"/>
        <v>-14972.628829166688</v>
      </c>
      <c r="AM161" s="318">
        <f t="shared" si="3191"/>
        <v>-15247.918829166689</v>
      </c>
      <c r="AN161" s="318">
        <f t="shared" si="3191"/>
        <v>-15523.20882916669</v>
      </c>
      <c r="AO161" s="318">
        <f t="shared" si="3191"/>
        <v>-15798.49882916669</v>
      </c>
      <c r="AP161" s="318">
        <f t="shared" si="3191"/>
        <v>-16073.788829166691</v>
      </c>
      <c r="AR161" s="318">
        <f t="shared" si="2300"/>
        <v>-16349.078829166692</v>
      </c>
      <c r="AS161" s="318">
        <f t="shared" ref="AS161:BC161" si="3192">AR161+AS112</f>
        <v>-16624.368829166691</v>
      </c>
      <c r="AT161" s="318">
        <f t="shared" si="3192"/>
        <v>-16899.658829166692</v>
      </c>
      <c r="AU161" s="318">
        <f t="shared" si="3192"/>
        <v>-17174.948829166693</v>
      </c>
      <c r="AV161" s="318">
        <f t="shared" si="3192"/>
        <v>-17450.238829166694</v>
      </c>
      <c r="AW161" s="318">
        <f t="shared" si="3192"/>
        <v>-17725.528829166695</v>
      </c>
      <c r="AX161" s="318">
        <f t="shared" si="3192"/>
        <v>-18000.818829166696</v>
      </c>
      <c r="AY161" s="318">
        <f t="shared" si="3192"/>
        <v>-18276.108829166697</v>
      </c>
      <c r="AZ161" s="318">
        <f t="shared" si="3192"/>
        <v>-18551.398829166697</v>
      </c>
      <c r="BA161" s="318">
        <f t="shared" si="3192"/>
        <v>-18826.688829166698</v>
      </c>
      <c r="BB161" s="318">
        <f t="shared" si="3192"/>
        <v>-19101.978829166699</v>
      </c>
      <c r="BC161" s="318">
        <f t="shared" si="3192"/>
        <v>-19377.2688291667</v>
      </c>
      <c r="BE161" s="318">
        <f t="shared" si="2302"/>
        <v>-19652.558829166701</v>
      </c>
      <c r="BF161" s="318">
        <f t="shared" ref="BF161:BP161" si="3193">BE161+BF112</f>
        <v>-19927.848829166702</v>
      </c>
      <c r="BG161" s="318">
        <f t="shared" si="3193"/>
        <v>-20203.138829166703</v>
      </c>
      <c r="BH161" s="318">
        <f t="shared" si="3193"/>
        <v>-20478.428829166704</v>
      </c>
      <c r="BI161" s="318">
        <f t="shared" si="3193"/>
        <v>-20753.718829166704</v>
      </c>
      <c r="BJ161" s="318">
        <f t="shared" si="3193"/>
        <v>-21029.008829166705</v>
      </c>
      <c r="BK161" s="318">
        <f t="shared" si="3193"/>
        <v>-21304.298829166706</v>
      </c>
      <c r="BL161" s="318">
        <f t="shared" si="3193"/>
        <v>-21579.588829166707</v>
      </c>
      <c r="BM161" s="318">
        <f t="shared" si="3193"/>
        <v>-21854.878829166708</v>
      </c>
      <c r="BN161" s="318">
        <f t="shared" si="3193"/>
        <v>-22130.168829166709</v>
      </c>
      <c r="BO161" s="318">
        <f t="shared" si="3193"/>
        <v>-22405.45882916671</v>
      </c>
      <c r="BP161" s="318">
        <f t="shared" si="3193"/>
        <v>-22680.74882916671</v>
      </c>
      <c r="BR161" s="318">
        <f t="shared" si="2304"/>
        <v>-22956.038829166711</v>
      </c>
      <c r="BS161" s="318">
        <f t="shared" ref="BS161:CC161" si="3194">BR161+BS112</f>
        <v>-23231.328829166712</v>
      </c>
      <c r="BT161" s="318">
        <f t="shared" si="3194"/>
        <v>-23506.618829166713</v>
      </c>
      <c r="BU161" s="318">
        <f t="shared" si="3194"/>
        <v>-23781.908829166714</v>
      </c>
      <c r="BV161" s="318">
        <f t="shared" si="3194"/>
        <v>-24057.198829166715</v>
      </c>
      <c r="BW161" s="318">
        <f t="shared" si="3194"/>
        <v>-24332.488829166716</v>
      </c>
      <c r="BX161" s="318">
        <f t="shared" si="3194"/>
        <v>-24607.778829166717</v>
      </c>
      <c r="BY161" s="318">
        <f t="shared" si="3194"/>
        <v>-24883.068829166717</v>
      </c>
      <c r="BZ161" s="318">
        <f t="shared" si="3194"/>
        <v>-25158.358829166718</v>
      </c>
      <c r="CA161" s="318">
        <f t="shared" si="3194"/>
        <v>-25433.648829166719</v>
      </c>
      <c r="CB161" s="318">
        <f t="shared" si="3194"/>
        <v>-25708.93882916672</v>
      </c>
      <c r="CC161" s="318">
        <f t="shared" si="3194"/>
        <v>-25984.228829166721</v>
      </c>
      <c r="CE161" s="318">
        <f t="shared" si="2306"/>
        <v>-26259.518829166722</v>
      </c>
      <c r="CF161" s="318">
        <f t="shared" ref="CF161:CP161" si="3195">CE161+CF112</f>
        <v>-26534.808829166723</v>
      </c>
      <c r="CG161" s="318">
        <f t="shared" si="3195"/>
        <v>-26810.098829166724</v>
      </c>
      <c r="CH161" s="318">
        <f t="shared" si="3195"/>
        <v>-27085.388829166724</v>
      </c>
      <c r="CI161" s="318">
        <f t="shared" si="3195"/>
        <v>-27360.678829166725</v>
      </c>
      <c r="CJ161" s="318">
        <f t="shared" si="3195"/>
        <v>-27635.968829166726</v>
      </c>
      <c r="CK161" s="318">
        <f t="shared" si="3195"/>
        <v>-27911.258829166727</v>
      </c>
      <c r="CL161" s="318">
        <f t="shared" si="3195"/>
        <v>-28186.548829166728</v>
      </c>
      <c r="CM161" s="318">
        <f t="shared" si="3195"/>
        <v>-28461.838829166729</v>
      </c>
      <c r="CN161" s="318">
        <f t="shared" si="3195"/>
        <v>-28737.12882916673</v>
      </c>
      <c r="CO161" s="318">
        <f t="shared" si="3195"/>
        <v>-29012.418829166731</v>
      </c>
      <c r="CP161" s="318">
        <f t="shared" si="3195"/>
        <v>-29287.708829166731</v>
      </c>
      <c r="CR161" s="318">
        <f t="shared" si="2308"/>
        <v>-29562.998829166732</v>
      </c>
      <c r="CS161" s="318">
        <f t="shared" ref="CS161:DC161" si="3196">CR161+CS112</f>
        <v>-29838.288829166733</v>
      </c>
      <c r="CT161" s="318">
        <f t="shared" si="3196"/>
        <v>-30113.578829166734</v>
      </c>
      <c r="CU161" s="318">
        <f t="shared" si="3196"/>
        <v>-30388.868829166735</v>
      </c>
      <c r="CV161" s="318">
        <f t="shared" si="3196"/>
        <v>-30664.158829166736</v>
      </c>
      <c r="CW161" s="318">
        <f t="shared" si="3196"/>
        <v>-30939.448829166737</v>
      </c>
      <c r="CX161" s="318">
        <f t="shared" si="3196"/>
        <v>-31214.738829166738</v>
      </c>
      <c r="CY161" s="318">
        <f t="shared" si="3196"/>
        <v>-31490.028829166738</v>
      </c>
      <c r="CZ161" s="318">
        <f t="shared" si="3196"/>
        <v>-31765.318829166739</v>
      </c>
      <c r="DA161" s="318">
        <f t="shared" si="3196"/>
        <v>-32040.60882916674</v>
      </c>
      <c r="DB161" s="318">
        <f t="shared" si="3196"/>
        <v>-32315.898829166741</v>
      </c>
      <c r="DC161" s="318">
        <f t="shared" si="3196"/>
        <v>-32591.188829166742</v>
      </c>
      <c r="DE161" s="318">
        <f t="shared" si="2310"/>
        <v>-32866.478829166743</v>
      </c>
      <c r="DF161" s="318">
        <f t="shared" ref="DF161:DP161" si="3197">DE161+DF112</f>
        <v>-33141.768829166744</v>
      </c>
      <c r="DG161" s="318">
        <f t="shared" si="3197"/>
        <v>-33417.058829166745</v>
      </c>
      <c r="DH161" s="318">
        <f t="shared" si="3197"/>
        <v>-33692.348829166745</v>
      </c>
      <c r="DI161" s="318">
        <f t="shared" si="3197"/>
        <v>-33967.638829166746</v>
      </c>
      <c r="DJ161" s="318">
        <f t="shared" si="3197"/>
        <v>-34242.928829166747</v>
      </c>
      <c r="DK161" s="318">
        <f t="shared" si="3197"/>
        <v>-34518.218829166748</v>
      </c>
      <c r="DL161" s="318">
        <f t="shared" si="3197"/>
        <v>-34793.508829166749</v>
      </c>
      <c r="DM161" s="318">
        <f t="shared" si="3197"/>
        <v>-35068.79882916675</v>
      </c>
      <c r="DN161" s="318">
        <f t="shared" si="3197"/>
        <v>-35344.088829166751</v>
      </c>
      <c r="DO161" s="318">
        <f t="shared" si="3197"/>
        <v>-35619.378829166752</v>
      </c>
      <c r="DP161" s="318">
        <f t="shared" si="3197"/>
        <v>-35894.668829166752</v>
      </c>
      <c r="DR161" s="318">
        <f t="shared" si="2312"/>
        <v>-36169.958829166753</v>
      </c>
      <c r="DS161" s="318">
        <f t="shared" ref="DS161:EC161" si="3198">DR161+DS112</f>
        <v>-36445.248829166754</v>
      </c>
      <c r="DT161" s="318">
        <f t="shared" si="3198"/>
        <v>-36720.538829166755</v>
      </c>
      <c r="DU161" s="318">
        <f t="shared" si="3198"/>
        <v>-36995.828829166756</v>
      </c>
      <c r="DV161" s="318">
        <f t="shared" si="3198"/>
        <v>-37271.118829166757</v>
      </c>
      <c r="DW161" s="318">
        <f t="shared" si="3198"/>
        <v>-37546.408829166758</v>
      </c>
      <c r="DX161" s="318">
        <f t="shared" si="3198"/>
        <v>-37821.698829166759</v>
      </c>
      <c r="DY161" s="318">
        <f t="shared" si="3198"/>
        <v>-38096.988829166759</v>
      </c>
      <c r="DZ161" s="318">
        <f t="shared" si="3198"/>
        <v>-38372.27882916676</v>
      </c>
      <c r="EA161" s="318">
        <f t="shared" si="3198"/>
        <v>-38647.568829166761</v>
      </c>
      <c r="EB161" s="318">
        <f t="shared" si="3198"/>
        <v>-38922.858829166762</v>
      </c>
      <c r="EC161" s="318">
        <f t="shared" si="3198"/>
        <v>-39198.148829166763</v>
      </c>
    </row>
    <row r="162" spans="1:135" x14ac:dyDescent="0.2">
      <c r="A162" s="126" t="s">
        <v>594</v>
      </c>
      <c r="D162" s="311">
        <v>3549.7620000000002</v>
      </c>
      <c r="E162" s="318">
        <f t="shared" ref="E162:P162" si="3199">D162+E113</f>
        <v>3806.1620000000003</v>
      </c>
      <c r="F162" s="318">
        <f t="shared" si="3199"/>
        <v>4062.5620000000004</v>
      </c>
      <c r="G162" s="318">
        <f t="shared" si="3199"/>
        <v>4318.9620000000004</v>
      </c>
      <c r="H162" s="318">
        <f t="shared" si="3199"/>
        <v>4575.3620000000001</v>
      </c>
      <c r="I162" s="318">
        <f t="shared" si="3199"/>
        <v>4831.7619999999997</v>
      </c>
      <c r="J162" s="318">
        <f t="shared" si="3199"/>
        <v>5088.1619999999994</v>
      </c>
      <c r="K162" s="318">
        <f t="shared" si="3199"/>
        <v>5344.561999999999</v>
      </c>
      <c r="L162" s="318">
        <f t="shared" si="3199"/>
        <v>5600.9619999999986</v>
      </c>
      <c r="M162" s="318">
        <f t="shared" si="3199"/>
        <v>5857.3619999999983</v>
      </c>
      <c r="N162" s="318">
        <f t="shared" si="3199"/>
        <v>6113.7619999999979</v>
      </c>
      <c r="O162" s="318">
        <f t="shared" si="3199"/>
        <v>6370.1619999999975</v>
      </c>
      <c r="P162" s="318">
        <f t="shared" si="3199"/>
        <v>6626.5619999999972</v>
      </c>
      <c r="R162" s="318">
        <f t="shared" si="2296"/>
        <v>6882.9619999999968</v>
      </c>
      <c r="S162" s="318">
        <f t="shared" ref="S162:AC162" si="3200">R162+S113</f>
        <v>7139.3619999999964</v>
      </c>
      <c r="T162" s="318">
        <f t="shared" si="3200"/>
        <v>7395.7619999999961</v>
      </c>
      <c r="U162" s="318">
        <f t="shared" si="3200"/>
        <v>7652.1619999999957</v>
      </c>
      <c r="V162" s="318">
        <f t="shared" si="3200"/>
        <v>7908.5619999999954</v>
      </c>
      <c r="W162" s="318">
        <f t="shared" si="3200"/>
        <v>8164.961999999995</v>
      </c>
      <c r="X162" s="318">
        <f t="shared" si="3200"/>
        <v>8421.3619999999955</v>
      </c>
      <c r="Y162" s="318">
        <f t="shared" si="3200"/>
        <v>8677.7619999999952</v>
      </c>
      <c r="Z162" s="318">
        <f t="shared" si="3200"/>
        <v>8934.1619999999948</v>
      </c>
      <c r="AA162" s="318">
        <f t="shared" si="3200"/>
        <v>9190.5619999999944</v>
      </c>
      <c r="AB162" s="318">
        <f t="shared" si="3200"/>
        <v>9446.9619999999941</v>
      </c>
      <c r="AC162" s="318">
        <f t="shared" si="3200"/>
        <v>9703.3619999999937</v>
      </c>
      <c r="AE162" s="318">
        <f t="shared" si="2298"/>
        <v>9959.7619999999933</v>
      </c>
      <c r="AF162" s="318">
        <f t="shared" ref="AF162:AP162" si="3201">AE162+AF113</f>
        <v>10216.161999999993</v>
      </c>
      <c r="AG162" s="318">
        <f t="shared" si="3201"/>
        <v>10472.561999999993</v>
      </c>
      <c r="AH162" s="318">
        <f t="shared" si="3201"/>
        <v>10728.961999999992</v>
      </c>
      <c r="AI162" s="318">
        <f t="shared" si="3201"/>
        <v>10985.361999999992</v>
      </c>
      <c r="AJ162" s="318">
        <f t="shared" si="3201"/>
        <v>11241.761999999992</v>
      </c>
      <c r="AK162" s="318">
        <f t="shared" si="3201"/>
        <v>11498.161999999991</v>
      </c>
      <c r="AL162" s="318">
        <f t="shared" si="3201"/>
        <v>11754.561999999991</v>
      </c>
      <c r="AM162" s="318">
        <f t="shared" si="3201"/>
        <v>12010.96199999999</v>
      </c>
      <c r="AN162" s="318">
        <f t="shared" si="3201"/>
        <v>12267.36199999999</v>
      </c>
      <c r="AO162" s="318">
        <f t="shared" si="3201"/>
        <v>12523.76199999999</v>
      </c>
      <c r="AP162" s="318">
        <f t="shared" si="3201"/>
        <v>12780.161999999989</v>
      </c>
      <c r="AR162" s="318">
        <f t="shared" si="2300"/>
        <v>13036.561999999989</v>
      </c>
      <c r="AS162" s="318">
        <f t="shared" ref="AS162:BC162" si="3202">AR162+AS113</f>
        <v>13292.961999999989</v>
      </c>
      <c r="AT162" s="318">
        <f t="shared" si="3202"/>
        <v>13549.361999999988</v>
      </c>
      <c r="AU162" s="318">
        <f t="shared" si="3202"/>
        <v>13805.761999999988</v>
      </c>
      <c r="AV162" s="318">
        <f t="shared" si="3202"/>
        <v>14062.161999999988</v>
      </c>
      <c r="AW162" s="318">
        <f t="shared" si="3202"/>
        <v>14318.561999999987</v>
      </c>
      <c r="AX162" s="318">
        <f t="shared" si="3202"/>
        <v>14574.961999999987</v>
      </c>
      <c r="AY162" s="318">
        <f t="shared" si="3202"/>
        <v>14831.361999999986</v>
      </c>
      <c r="AZ162" s="318">
        <f t="shared" si="3202"/>
        <v>15087.761999999986</v>
      </c>
      <c r="BA162" s="318">
        <f t="shared" si="3202"/>
        <v>15344.161999999986</v>
      </c>
      <c r="BB162" s="318">
        <f t="shared" si="3202"/>
        <v>15600.561999999985</v>
      </c>
      <c r="BC162" s="318">
        <f t="shared" si="3202"/>
        <v>15856.961999999985</v>
      </c>
      <c r="BE162" s="318">
        <f t="shared" si="2302"/>
        <v>16113.361999999985</v>
      </c>
      <c r="BF162" s="318">
        <f t="shared" ref="BF162:BP162" si="3203">BE162+BF113</f>
        <v>16369.761999999984</v>
      </c>
      <c r="BG162" s="318">
        <f t="shared" si="3203"/>
        <v>16626.161999999986</v>
      </c>
      <c r="BH162" s="318">
        <f t="shared" si="3203"/>
        <v>16882.561999999987</v>
      </c>
      <c r="BI162" s="318">
        <f t="shared" si="3203"/>
        <v>17138.961999999989</v>
      </c>
      <c r="BJ162" s="318">
        <f t="shared" si="3203"/>
        <v>17395.36199999999</v>
      </c>
      <c r="BK162" s="318">
        <f t="shared" si="3203"/>
        <v>17651.761999999992</v>
      </c>
      <c r="BL162" s="318">
        <f t="shared" si="3203"/>
        <v>17908.161999999993</v>
      </c>
      <c r="BM162" s="318">
        <f t="shared" si="3203"/>
        <v>18164.561999999994</v>
      </c>
      <c r="BN162" s="318">
        <f t="shared" si="3203"/>
        <v>18420.961999999996</v>
      </c>
      <c r="BO162" s="318">
        <f t="shared" si="3203"/>
        <v>18677.361999999997</v>
      </c>
      <c r="BP162" s="318">
        <f t="shared" si="3203"/>
        <v>18933.761999999999</v>
      </c>
      <c r="BR162" s="318">
        <f t="shared" si="2304"/>
        <v>19190.162</v>
      </c>
      <c r="BS162" s="318">
        <f t="shared" ref="BS162:CC162" si="3204">BR162+BS113</f>
        <v>19446.562000000002</v>
      </c>
      <c r="BT162" s="318">
        <f t="shared" si="3204"/>
        <v>19702.962000000003</v>
      </c>
      <c r="BU162" s="318">
        <f t="shared" si="3204"/>
        <v>19959.362000000005</v>
      </c>
      <c r="BV162" s="318">
        <f t="shared" si="3204"/>
        <v>20215.762000000006</v>
      </c>
      <c r="BW162" s="318">
        <f t="shared" si="3204"/>
        <v>20472.162000000008</v>
      </c>
      <c r="BX162" s="318">
        <f t="shared" si="3204"/>
        <v>20728.562000000009</v>
      </c>
      <c r="BY162" s="318">
        <f t="shared" si="3204"/>
        <v>20984.96200000001</v>
      </c>
      <c r="BZ162" s="318">
        <f t="shared" si="3204"/>
        <v>21241.362000000012</v>
      </c>
      <c r="CA162" s="318">
        <f t="shared" si="3204"/>
        <v>21497.762000000013</v>
      </c>
      <c r="CB162" s="318">
        <f t="shared" si="3204"/>
        <v>21754.162000000015</v>
      </c>
      <c r="CC162" s="318">
        <f t="shared" si="3204"/>
        <v>22010.562000000016</v>
      </c>
      <c r="CE162" s="318">
        <f t="shared" si="2306"/>
        <v>22266.962000000018</v>
      </c>
      <c r="CF162" s="318">
        <f t="shared" ref="CF162:CP162" si="3205">CE162+CF113</f>
        <v>22523.362000000019</v>
      </c>
      <c r="CG162" s="318">
        <f t="shared" si="3205"/>
        <v>22779.762000000021</v>
      </c>
      <c r="CH162" s="318">
        <f t="shared" si="3205"/>
        <v>23036.162000000022</v>
      </c>
      <c r="CI162" s="318">
        <f t="shared" si="3205"/>
        <v>23292.562000000024</v>
      </c>
      <c r="CJ162" s="318">
        <f t="shared" si="3205"/>
        <v>23548.962000000025</v>
      </c>
      <c r="CK162" s="318">
        <f t="shared" si="3205"/>
        <v>23805.362000000026</v>
      </c>
      <c r="CL162" s="318">
        <f t="shared" si="3205"/>
        <v>24061.762000000028</v>
      </c>
      <c r="CM162" s="318">
        <f t="shared" si="3205"/>
        <v>24318.162000000029</v>
      </c>
      <c r="CN162" s="318">
        <f t="shared" si="3205"/>
        <v>24574.562000000031</v>
      </c>
      <c r="CO162" s="318">
        <f t="shared" si="3205"/>
        <v>24830.962000000032</v>
      </c>
      <c r="CP162" s="318">
        <f t="shared" si="3205"/>
        <v>25087.362000000034</v>
      </c>
      <c r="CR162" s="318">
        <f t="shared" si="2308"/>
        <v>25343.762000000035</v>
      </c>
      <c r="CS162" s="318">
        <f t="shared" ref="CS162:DC162" si="3206">CR162+CS113</f>
        <v>25600.162000000037</v>
      </c>
      <c r="CT162" s="318">
        <f t="shared" si="3206"/>
        <v>25856.562000000038</v>
      </c>
      <c r="CU162" s="318">
        <f t="shared" si="3206"/>
        <v>26112.96200000004</v>
      </c>
      <c r="CV162" s="318">
        <f t="shared" si="3206"/>
        <v>26369.362000000041</v>
      </c>
      <c r="CW162" s="318">
        <f t="shared" si="3206"/>
        <v>26625.762000000042</v>
      </c>
      <c r="CX162" s="318">
        <f t="shared" si="3206"/>
        <v>26882.162000000044</v>
      </c>
      <c r="CY162" s="318">
        <f t="shared" si="3206"/>
        <v>27138.562000000045</v>
      </c>
      <c r="CZ162" s="318">
        <f t="shared" si="3206"/>
        <v>27394.962000000047</v>
      </c>
      <c r="DA162" s="318">
        <f t="shared" si="3206"/>
        <v>27651.362000000048</v>
      </c>
      <c r="DB162" s="318">
        <f t="shared" si="3206"/>
        <v>27907.76200000005</v>
      </c>
      <c r="DC162" s="318">
        <f t="shared" si="3206"/>
        <v>28164.162000000051</v>
      </c>
      <c r="DE162" s="318">
        <f t="shared" si="2310"/>
        <v>28420.562000000053</v>
      </c>
      <c r="DF162" s="318">
        <f t="shared" ref="DF162:DP162" si="3207">DE162+DF113</f>
        <v>28676.962000000054</v>
      </c>
      <c r="DG162" s="318">
        <f t="shared" si="3207"/>
        <v>28933.362000000056</v>
      </c>
      <c r="DH162" s="318">
        <f t="shared" si="3207"/>
        <v>29189.762000000057</v>
      </c>
      <c r="DI162" s="318">
        <f t="shared" si="3207"/>
        <v>29446.162000000058</v>
      </c>
      <c r="DJ162" s="318">
        <f t="shared" si="3207"/>
        <v>29702.56200000006</v>
      </c>
      <c r="DK162" s="318">
        <f t="shared" si="3207"/>
        <v>29958.962000000061</v>
      </c>
      <c r="DL162" s="318">
        <f t="shared" si="3207"/>
        <v>30215.362000000063</v>
      </c>
      <c r="DM162" s="318">
        <f t="shared" si="3207"/>
        <v>30471.762000000064</v>
      </c>
      <c r="DN162" s="318">
        <f t="shared" si="3207"/>
        <v>30728.162000000066</v>
      </c>
      <c r="DO162" s="318">
        <f t="shared" si="3207"/>
        <v>30984.562000000067</v>
      </c>
      <c r="DP162" s="318">
        <f t="shared" si="3207"/>
        <v>31240.962000000069</v>
      </c>
      <c r="DR162" s="318">
        <f t="shared" si="2312"/>
        <v>31497.36200000007</v>
      </c>
      <c r="DS162" s="318">
        <f t="shared" ref="DS162:EC162" si="3208">DR162+DS113</f>
        <v>31753.762000000072</v>
      </c>
      <c r="DT162" s="318">
        <f t="shared" si="3208"/>
        <v>32010.162000000073</v>
      </c>
      <c r="DU162" s="318">
        <f t="shared" si="3208"/>
        <v>32266.562000000074</v>
      </c>
      <c r="DV162" s="318">
        <f t="shared" si="3208"/>
        <v>32522.962000000076</v>
      </c>
      <c r="DW162" s="318">
        <f t="shared" si="3208"/>
        <v>32779.362000000074</v>
      </c>
      <c r="DX162" s="318">
        <f t="shared" si="3208"/>
        <v>33035.762000000075</v>
      </c>
      <c r="DY162" s="318">
        <f t="shared" si="3208"/>
        <v>33292.162000000077</v>
      </c>
      <c r="DZ162" s="318">
        <f t="shared" si="3208"/>
        <v>33548.562000000078</v>
      </c>
      <c r="EA162" s="318">
        <f t="shared" si="3208"/>
        <v>33804.96200000008</v>
      </c>
      <c r="EB162" s="318">
        <f t="shared" si="3208"/>
        <v>34061.362000000081</v>
      </c>
      <c r="EC162" s="318">
        <f t="shared" si="3208"/>
        <v>34317.762000000082</v>
      </c>
    </row>
    <row r="163" spans="1:135" x14ac:dyDescent="0.2">
      <c r="A163" s="126" t="s">
        <v>594</v>
      </c>
      <c r="D163" s="311">
        <v>21584.585299999999</v>
      </c>
      <c r="E163" s="318">
        <f t="shared" ref="E163:P163" si="3209">D163+E114</f>
        <v>22769.615299999998</v>
      </c>
      <c r="F163" s="318">
        <f t="shared" si="3209"/>
        <v>23954.645299999996</v>
      </c>
      <c r="G163" s="318">
        <f t="shared" si="3209"/>
        <v>25139.675299999995</v>
      </c>
      <c r="H163" s="318">
        <f t="shared" si="3209"/>
        <v>26324.705299999994</v>
      </c>
      <c r="I163" s="318">
        <f t="shared" si="3209"/>
        <v>27509.735299999993</v>
      </c>
      <c r="J163" s="318">
        <f t="shared" si="3209"/>
        <v>28694.765299999992</v>
      </c>
      <c r="K163" s="318">
        <f t="shared" si="3209"/>
        <v>29879.795299999991</v>
      </c>
      <c r="L163" s="318">
        <f t="shared" si="3209"/>
        <v>31064.82529999999</v>
      </c>
      <c r="M163" s="318">
        <f t="shared" si="3209"/>
        <v>32249.855299999988</v>
      </c>
      <c r="N163" s="318">
        <f t="shared" si="3209"/>
        <v>33434.885299999987</v>
      </c>
      <c r="O163" s="318">
        <f t="shared" si="3209"/>
        <v>34619.915299999986</v>
      </c>
      <c r="P163" s="318">
        <f t="shared" si="3209"/>
        <v>35804.945299999985</v>
      </c>
      <c r="R163" s="318">
        <f t="shared" si="2296"/>
        <v>36989.975299999984</v>
      </c>
      <c r="S163" s="318">
        <f t="shared" ref="S163:AC163" si="3210">R163+S114</f>
        <v>38175.005299999983</v>
      </c>
      <c r="T163" s="318">
        <f t="shared" si="3210"/>
        <v>39360.035299999981</v>
      </c>
      <c r="U163" s="318">
        <f t="shared" si="3210"/>
        <v>40545.06529999998</v>
      </c>
      <c r="V163" s="318">
        <f t="shared" si="3210"/>
        <v>41730.095299999979</v>
      </c>
      <c r="W163" s="318">
        <f t="shared" si="3210"/>
        <v>42915.125299999978</v>
      </c>
      <c r="X163" s="318">
        <f t="shared" si="3210"/>
        <v>44100.155299999977</v>
      </c>
      <c r="Y163" s="318">
        <f t="shared" si="3210"/>
        <v>45285.185299999976</v>
      </c>
      <c r="Z163" s="318">
        <f t="shared" si="3210"/>
        <v>46470.215299999974</v>
      </c>
      <c r="AA163" s="318">
        <f t="shared" si="3210"/>
        <v>47655.245299999973</v>
      </c>
      <c r="AB163" s="318">
        <f t="shared" si="3210"/>
        <v>48840.275299999972</v>
      </c>
      <c r="AC163" s="318">
        <f t="shared" si="3210"/>
        <v>50025.305299999971</v>
      </c>
      <c r="AE163" s="318">
        <f t="shared" si="2298"/>
        <v>51210.33529999997</v>
      </c>
      <c r="AF163" s="318">
        <f t="shared" ref="AF163:AP163" si="3211">AE163+AF114</f>
        <v>52395.365299999969</v>
      </c>
      <c r="AG163" s="318">
        <f t="shared" si="3211"/>
        <v>53580.395299999967</v>
      </c>
      <c r="AH163" s="318">
        <f t="shared" si="3211"/>
        <v>54765.425299999966</v>
      </c>
      <c r="AI163" s="318">
        <f t="shared" si="3211"/>
        <v>55950.455299999965</v>
      </c>
      <c r="AJ163" s="318">
        <f t="shared" si="3211"/>
        <v>57135.485299999964</v>
      </c>
      <c r="AK163" s="318">
        <f t="shared" si="3211"/>
        <v>58320.515299999963</v>
      </c>
      <c r="AL163" s="318">
        <f t="shared" si="3211"/>
        <v>59505.545299999962</v>
      </c>
      <c r="AM163" s="318">
        <f t="shared" si="3211"/>
        <v>60690.57529999996</v>
      </c>
      <c r="AN163" s="318">
        <f t="shared" si="3211"/>
        <v>61875.605299999959</v>
      </c>
      <c r="AO163" s="318">
        <f t="shared" si="3211"/>
        <v>63060.635299999958</v>
      </c>
      <c r="AP163" s="318">
        <f t="shared" si="3211"/>
        <v>64245.665299999957</v>
      </c>
      <c r="AR163" s="318">
        <f t="shared" si="2300"/>
        <v>65430.695299999956</v>
      </c>
      <c r="AS163" s="318">
        <f t="shared" ref="AS163:BC163" si="3212">AR163+AS114</f>
        <v>66615.725299999962</v>
      </c>
      <c r="AT163" s="318">
        <f t="shared" si="3212"/>
        <v>67800.755299999961</v>
      </c>
      <c r="AU163" s="318">
        <f t="shared" si="3212"/>
        <v>68985.78529999996</v>
      </c>
      <c r="AV163" s="318">
        <f t="shared" si="3212"/>
        <v>70170.815299999958</v>
      </c>
      <c r="AW163" s="318">
        <f t="shared" si="3212"/>
        <v>71355.845299999957</v>
      </c>
      <c r="AX163" s="318">
        <f t="shared" si="3212"/>
        <v>72540.875299999956</v>
      </c>
      <c r="AY163" s="318">
        <f t="shared" si="3212"/>
        <v>73725.905299999955</v>
      </c>
      <c r="AZ163" s="318">
        <f t="shared" si="3212"/>
        <v>74910.935299999954</v>
      </c>
      <c r="BA163" s="318">
        <f t="shared" si="3212"/>
        <v>76095.965299999953</v>
      </c>
      <c r="BB163" s="318">
        <f t="shared" si="3212"/>
        <v>77280.995299999951</v>
      </c>
      <c r="BC163" s="318">
        <f t="shared" si="3212"/>
        <v>78466.02529999995</v>
      </c>
      <c r="BE163" s="318">
        <f t="shared" si="2302"/>
        <v>79651.055299999949</v>
      </c>
      <c r="BF163" s="318">
        <f t="shared" ref="BF163:BP163" si="3213">BE163+BF114</f>
        <v>80836.085299999948</v>
      </c>
      <c r="BG163" s="318">
        <f t="shared" si="3213"/>
        <v>82021.115299999947</v>
      </c>
      <c r="BH163" s="318">
        <f t="shared" si="3213"/>
        <v>83206.145299999946</v>
      </c>
      <c r="BI163" s="318">
        <f t="shared" si="3213"/>
        <v>84391.175299999944</v>
      </c>
      <c r="BJ163" s="318">
        <f t="shared" si="3213"/>
        <v>85576.205299999943</v>
      </c>
      <c r="BK163" s="318">
        <f t="shared" si="3213"/>
        <v>86761.235299999942</v>
      </c>
      <c r="BL163" s="318">
        <f t="shared" si="3213"/>
        <v>87946.265299999941</v>
      </c>
      <c r="BM163" s="318">
        <f t="shared" si="3213"/>
        <v>89131.29529999994</v>
      </c>
      <c r="BN163" s="318">
        <f t="shared" si="3213"/>
        <v>90316.325299999939</v>
      </c>
      <c r="BO163" s="318">
        <f t="shared" si="3213"/>
        <v>91501.355299999937</v>
      </c>
      <c r="BP163" s="318">
        <f t="shared" si="3213"/>
        <v>92686.385299999936</v>
      </c>
      <c r="BR163" s="318">
        <f t="shared" si="2304"/>
        <v>93871.415299999935</v>
      </c>
      <c r="BS163" s="318">
        <f t="shared" ref="BS163:CC163" si="3214">BR163+BS114</f>
        <v>95056.445299999934</v>
      </c>
      <c r="BT163" s="318">
        <f t="shared" si="3214"/>
        <v>96241.475299999933</v>
      </c>
      <c r="BU163" s="318">
        <f t="shared" si="3214"/>
        <v>97426.505299999932</v>
      </c>
      <c r="BV163" s="318">
        <f t="shared" si="3214"/>
        <v>98611.53529999993</v>
      </c>
      <c r="BW163" s="318">
        <f t="shared" si="3214"/>
        <v>99796.565299999929</v>
      </c>
      <c r="BX163" s="318">
        <f t="shared" si="3214"/>
        <v>100981.59529999993</v>
      </c>
      <c r="BY163" s="318">
        <f t="shared" si="3214"/>
        <v>102166.62529999993</v>
      </c>
      <c r="BZ163" s="318">
        <f t="shared" si="3214"/>
        <v>103351.65529999993</v>
      </c>
      <c r="CA163" s="318">
        <f t="shared" si="3214"/>
        <v>104536.68529999992</v>
      </c>
      <c r="CB163" s="318">
        <f t="shared" si="3214"/>
        <v>105721.71529999992</v>
      </c>
      <c r="CC163" s="318">
        <f t="shared" si="3214"/>
        <v>106906.74529999992</v>
      </c>
      <c r="CE163" s="318">
        <f t="shared" si="2306"/>
        <v>108091.77529999992</v>
      </c>
      <c r="CF163" s="318">
        <f t="shared" ref="CF163:CP163" si="3215">CE163+CF114</f>
        <v>109276.80529999992</v>
      </c>
      <c r="CG163" s="318">
        <f t="shared" si="3215"/>
        <v>110461.83529999992</v>
      </c>
      <c r="CH163" s="318">
        <f t="shared" si="3215"/>
        <v>111646.86529999992</v>
      </c>
      <c r="CI163" s="318">
        <f t="shared" si="3215"/>
        <v>112831.89529999992</v>
      </c>
      <c r="CJ163" s="318">
        <f t="shared" si="3215"/>
        <v>114016.92529999992</v>
      </c>
      <c r="CK163" s="318">
        <f t="shared" si="3215"/>
        <v>115201.95529999991</v>
      </c>
      <c r="CL163" s="318">
        <f t="shared" si="3215"/>
        <v>116386.98529999991</v>
      </c>
      <c r="CM163" s="318">
        <f t="shared" si="3215"/>
        <v>117572.01529999991</v>
      </c>
      <c r="CN163" s="318">
        <f t="shared" si="3215"/>
        <v>118757.04529999991</v>
      </c>
      <c r="CO163" s="318">
        <f t="shared" si="3215"/>
        <v>119942.07529999991</v>
      </c>
      <c r="CP163" s="318">
        <f t="shared" si="3215"/>
        <v>121127.10529999991</v>
      </c>
      <c r="CR163" s="318">
        <f t="shared" si="2308"/>
        <v>122312.13529999991</v>
      </c>
      <c r="CS163" s="318">
        <f t="shared" ref="CS163:DC163" si="3216">CR163+CS114</f>
        <v>123497.16529999991</v>
      </c>
      <c r="CT163" s="318">
        <f t="shared" si="3216"/>
        <v>124682.1952999999</v>
      </c>
      <c r="CU163" s="318">
        <f t="shared" si="3216"/>
        <v>125867.2252999999</v>
      </c>
      <c r="CV163" s="318">
        <f t="shared" si="3216"/>
        <v>127052.2552999999</v>
      </c>
      <c r="CW163" s="318">
        <f t="shared" si="3216"/>
        <v>128237.2852999999</v>
      </c>
      <c r="CX163" s="318">
        <f t="shared" si="3216"/>
        <v>129422.3152999999</v>
      </c>
      <c r="CY163" s="318">
        <f t="shared" si="3216"/>
        <v>130607.3452999999</v>
      </c>
      <c r="CZ163" s="318">
        <f t="shared" si="3216"/>
        <v>131792.3752999999</v>
      </c>
      <c r="DA163" s="318">
        <f t="shared" si="3216"/>
        <v>132977.4052999999</v>
      </c>
      <c r="DB163" s="318">
        <f t="shared" si="3216"/>
        <v>134162.4352999999</v>
      </c>
      <c r="DC163" s="318">
        <f t="shared" si="3216"/>
        <v>135347.46529999989</v>
      </c>
      <c r="DE163" s="318">
        <f t="shared" si="2310"/>
        <v>136532.49529999989</v>
      </c>
      <c r="DF163" s="318">
        <f t="shared" ref="DF163:DP163" si="3217">DE163+DF114</f>
        <v>137717.52529999989</v>
      </c>
      <c r="DG163" s="318">
        <f t="shared" si="3217"/>
        <v>138902.55529999989</v>
      </c>
      <c r="DH163" s="318">
        <f t="shared" si="3217"/>
        <v>140087.58529999989</v>
      </c>
      <c r="DI163" s="318">
        <f t="shared" si="3217"/>
        <v>141272.61529999989</v>
      </c>
      <c r="DJ163" s="318">
        <f t="shared" si="3217"/>
        <v>142457.64529999989</v>
      </c>
      <c r="DK163" s="318">
        <f t="shared" si="3217"/>
        <v>143642.67529999989</v>
      </c>
      <c r="DL163" s="318">
        <f t="shared" si="3217"/>
        <v>144827.70529999989</v>
      </c>
      <c r="DM163" s="318">
        <f t="shared" si="3217"/>
        <v>146012.73529999988</v>
      </c>
      <c r="DN163" s="318">
        <f t="shared" si="3217"/>
        <v>147197.76529999988</v>
      </c>
      <c r="DO163" s="318">
        <f t="shared" si="3217"/>
        <v>148382.79529999988</v>
      </c>
      <c r="DP163" s="318">
        <f t="shared" si="3217"/>
        <v>149567.82529999988</v>
      </c>
      <c r="DR163" s="318">
        <f t="shared" si="2312"/>
        <v>150752.85529999988</v>
      </c>
      <c r="DS163" s="318">
        <f t="shared" ref="DS163:EC163" si="3218">DR163+DS114</f>
        <v>151937.88529999988</v>
      </c>
      <c r="DT163" s="318">
        <f t="shared" si="3218"/>
        <v>153122.91529999988</v>
      </c>
      <c r="DU163" s="318">
        <f t="shared" si="3218"/>
        <v>154307.94529999988</v>
      </c>
      <c r="DV163" s="318">
        <f t="shared" si="3218"/>
        <v>155492.97529999987</v>
      </c>
      <c r="DW163" s="318">
        <f t="shared" si="3218"/>
        <v>156678.00529999987</v>
      </c>
      <c r="DX163" s="318">
        <f t="shared" si="3218"/>
        <v>157863.03529999987</v>
      </c>
      <c r="DY163" s="318">
        <f t="shared" si="3218"/>
        <v>159048.06529999987</v>
      </c>
      <c r="DZ163" s="318">
        <f t="shared" si="3218"/>
        <v>160233.09529999987</v>
      </c>
      <c r="EA163" s="318">
        <f t="shared" si="3218"/>
        <v>161418.12529999987</v>
      </c>
      <c r="EB163" s="318">
        <f t="shared" si="3218"/>
        <v>162603.15529999987</v>
      </c>
      <c r="EC163" s="318">
        <f t="shared" si="3218"/>
        <v>163788.18529999987</v>
      </c>
    </row>
    <row r="164" spans="1:135" x14ac:dyDescent="0.2">
      <c r="A164" s="126" t="s">
        <v>594</v>
      </c>
      <c r="D164" s="311">
        <v>197058.30741666668</v>
      </c>
      <c r="E164" s="318">
        <f t="shared" ref="E164:P164" si="3219">D164+E115</f>
        <v>213906.04741666667</v>
      </c>
      <c r="F164" s="318">
        <f t="shared" si="3219"/>
        <v>230753.78741666666</v>
      </c>
      <c r="G164" s="318">
        <f t="shared" si="3219"/>
        <v>247601.52741666665</v>
      </c>
      <c r="H164" s="318">
        <f t="shared" si="3219"/>
        <v>264449.26741666667</v>
      </c>
      <c r="I164" s="318">
        <f t="shared" si="3219"/>
        <v>281297.00741666666</v>
      </c>
      <c r="J164" s="318">
        <f t="shared" si="3219"/>
        <v>298144.74741666665</v>
      </c>
      <c r="K164" s="318">
        <f t="shared" si="3219"/>
        <v>314992.48741666664</v>
      </c>
      <c r="L164" s="318">
        <f t="shared" si="3219"/>
        <v>331840.22741666663</v>
      </c>
      <c r="M164" s="318">
        <f t="shared" si="3219"/>
        <v>348687.96741666662</v>
      </c>
      <c r="N164" s="318">
        <f t="shared" si="3219"/>
        <v>365535.70741666661</v>
      </c>
      <c r="O164" s="318">
        <f t="shared" si="3219"/>
        <v>382383.4474166666</v>
      </c>
      <c r="P164" s="318">
        <f t="shared" si="3219"/>
        <v>399231.18741666659</v>
      </c>
      <c r="R164" s="318">
        <f t="shared" si="2296"/>
        <v>416078.92741666659</v>
      </c>
      <c r="S164" s="318">
        <f t="shared" ref="S164:AC164" si="3220">R164+S115</f>
        <v>432926.66741666658</v>
      </c>
      <c r="T164" s="318">
        <f t="shared" si="3220"/>
        <v>449774.40741666657</v>
      </c>
      <c r="U164" s="318">
        <f t="shared" si="3220"/>
        <v>466622.14741666656</v>
      </c>
      <c r="V164" s="318">
        <f t="shared" si="3220"/>
        <v>483469.88741666655</v>
      </c>
      <c r="W164" s="318">
        <f t="shared" si="3220"/>
        <v>500317.62741666654</v>
      </c>
      <c r="X164" s="318">
        <f t="shared" si="3220"/>
        <v>517165.36741666653</v>
      </c>
      <c r="Y164" s="318">
        <f t="shared" si="3220"/>
        <v>534013.10741666658</v>
      </c>
      <c r="Z164" s="318">
        <f t="shared" si="3220"/>
        <v>550860.84741666657</v>
      </c>
      <c r="AA164" s="318">
        <f t="shared" si="3220"/>
        <v>567708.58741666656</v>
      </c>
      <c r="AB164" s="318">
        <f t="shared" si="3220"/>
        <v>584556.32741666655</v>
      </c>
      <c r="AC164" s="318">
        <f t="shared" si="3220"/>
        <v>601404.06741666654</v>
      </c>
      <c r="AE164" s="318">
        <f t="shared" si="2298"/>
        <v>618251.80741666653</v>
      </c>
      <c r="AF164" s="318">
        <f t="shared" ref="AF164:AP164" si="3221">AE164+AF115</f>
        <v>635099.54741666652</v>
      </c>
      <c r="AG164" s="318">
        <f t="shared" si="3221"/>
        <v>651947.28741666651</v>
      </c>
      <c r="AH164" s="318">
        <f t="shared" si="3221"/>
        <v>668795.0274166665</v>
      </c>
      <c r="AI164" s="318">
        <f t="shared" si="3221"/>
        <v>685642.76741666649</v>
      </c>
      <c r="AJ164" s="318">
        <f t="shared" si="3221"/>
        <v>702490.50741666649</v>
      </c>
      <c r="AK164" s="318">
        <f t="shared" si="3221"/>
        <v>719338.24741666648</v>
      </c>
      <c r="AL164" s="318">
        <f t="shared" si="3221"/>
        <v>736185.98741666647</v>
      </c>
      <c r="AM164" s="318">
        <f t="shared" si="3221"/>
        <v>753033.72741666646</v>
      </c>
      <c r="AN164" s="318">
        <f t="shared" si="3221"/>
        <v>769881.46741666645</v>
      </c>
      <c r="AO164" s="318">
        <f t="shared" si="3221"/>
        <v>786729.20741666644</v>
      </c>
      <c r="AP164" s="318">
        <f t="shared" si="3221"/>
        <v>803576.94741666643</v>
      </c>
      <c r="AR164" s="318">
        <f t="shared" si="2300"/>
        <v>820424.68741666642</v>
      </c>
      <c r="AS164" s="318">
        <f t="shared" ref="AS164:BC164" si="3222">AR164+AS115</f>
        <v>837272.42741666641</v>
      </c>
      <c r="AT164" s="318">
        <f t="shared" si="3222"/>
        <v>854120.1674166664</v>
      </c>
      <c r="AU164" s="318">
        <f t="shared" si="3222"/>
        <v>870967.90741666639</v>
      </c>
      <c r="AV164" s="318">
        <f t="shared" si="3222"/>
        <v>887815.64741666638</v>
      </c>
      <c r="AW164" s="318">
        <f t="shared" si="3222"/>
        <v>904663.38741666637</v>
      </c>
      <c r="AX164" s="318">
        <f t="shared" si="3222"/>
        <v>921511.12741666636</v>
      </c>
      <c r="AY164" s="318">
        <f t="shared" si="3222"/>
        <v>938358.86741666635</v>
      </c>
      <c r="AZ164" s="318">
        <f t="shared" si="3222"/>
        <v>955206.60741666635</v>
      </c>
      <c r="BA164" s="318">
        <f t="shared" si="3222"/>
        <v>972054.34741666634</v>
      </c>
      <c r="BB164" s="318">
        <f t="shared" si="3222"/>
        <v>988902.08741666633</v>
      </c>
      <c r="BC164" s="318">
        <f t="shared" si="3222"/>
        <v>1005749.8274166663</v>
      </c>
      <c r="BE164" s="318">
        <f t="shared" si="2302"/>
        <v>1022597.5674166663</v>
      </c>
      <c r="BF164" s="318">
        <f t="shared" ref="BF164:BP164" si="3223">BE164+BF115</f>
        <v>1039445.3074166663</v>
      </c>
      <c r="BG164" s="318">
        <f t="shared" si="3223"/>
        <v>1056293.0474166663</v>
      </c>
      <c r="BH164" s="318">
        <f t="shared" si="3223"/>
        <v>1073140.7874166663</v>
      </c>
      <c r="BI164" s="318">
        <f t="shared" si="3223"/>
        <v>1089988.5274166663</v>
      </c>
      <c r="BJ164" s="318">
        <f t="shared" si="3223"/>
        <v>1106836.2674166663</v>
      </c>
      <c r="BK164" s="318">
        <f t="shared" si="3223"/>
        <v>1123684.0074166663</v>
      </c>
      <c r="BL164" s="318">
        <f t="shared" si="3223"/>
        <v>1140531.7474166662</v>
      </c>
      <c r="BM164" s="318">
        <f t="shared" si="3223"/>
        <v>1157379.4874166662</v>
      </c>
      <c r="BN164" s="318">
        <f t="shared" si="3223"/>
        <v>1174227.2274166662</v>
      </c>
      <c r="BO164" s="318">
        <f t="shared" si="3223"/>
        <v>1191074.9674166662</v>
      </c>
      <c r="BP164" s="318">
        <f t="shared" si="3223"/>
        <v>1207922.7074166662</v>
      </c>
      <c r="BR164" s="318">
        <f t="shared" si="2304"/>
        <v>1224770.4474166662</v>
      </c>
      <c r="BS164" s="318">
        <f t="shared" ref="BS164:CC164" si="3224">BR164+BS115</f>
        <v>1241618.1874166662</v>
      </c>
      <c r="BT164" s="318">
        <f t="shared" si="3224"/>
        <v>1258465.9274166662</v>
      </c>
      <c r="BU164" s="318">
        <f t="shared" si="3224"/>
        <v>1275313.6674166662</v>
      </c>
      <c r="BV164" s="318">
        <f t="shared" si="3224"/>
        <v>1292161.4074166662</v>
      </c>
      <c r="BW164" s="318">
        <f t="shared" si="3224"/>
        <v>1309009.1474166662</v>
      </c>
      <c r="BX164" s="318">
        <f t="shared" si="3224"/>
        <v>1325856.8874166661</v>
      </c>
      <c r="BY164" s="318">
        <f t="shared" si="3224"/>
        <v>1342704.6274166661</v>
      </c>
      <c r="BZ164" s="318">
        <f t="shared" si="3224"/>
        <v>1359552.3674166661</v>
      </c>
      <c r="CA164" s="318">
        <f t="shared" si="3224"/>
        <v>1376400.1074166661</v>
      </c>
      <c r="CB164" s="318">
        <f t="shared" si="3224"/>
        <v>1393247.8474166661</v>
      </c>
      <c r="CC164" s="318">
        <f t="shared" si="3224"/>
        <v>1410095.5874166661</v>
      </c>
      <c r="CE164" s="318">
        <f t="shared" si="2306"/>
        <v>1426943.3274166661</v>
      </c>
      <c r="CF164" s="318">
        <f t="shared" ref="CF164:CP164" si="3225">CE164+CF115</f>
        <v>1443791.0674166661</v>
      </c>
      <c r="CG164" s="318">
        <f t="shared" si="3225"/>
        <v>1460638.8074166661</v>
      </c>
      <c r="CH164" s="318">
        <f t="shared" si="3225"/>
        <v>1477486.5474166661</v>
      </c>
      <c r="CI164" s="318">
        <f t="shared" si="3225"/>
        <v>1494334.287416666</v>
      </c>
      <c r="CJ164" s="318">
        <f t="shared" si="3225"/>
        <v>1511182.027416666</v>
      </c>
      <c r="CK164" s="318">
        <f t="shared" si="3225"/>
        <v>1528029.767416666</v>
      </c>
      <c r="CL164" s="318">
        <f t="shared" si="3225"/>
        <v>1544877.507416666</v>
      </c>
      <c r="CM164" s="318">
        <f t="shared" si="3225"/>
        <v>1561725.247416666</v>
      </c>
      <c r="CN164" s="318">
        <f t="shared" si="3225"/>
        <v>1578572.987416666</v>
      </c>
      <c r="CO164" s="318">
        <f t="shared" si="3225"/>
        <v>1595420.727416666</v>
      </c>
      <c r="CP164" s="318">
        <f t="shared" si="3225"/>
        <v>1612268.467416666</v>
      </c>
      <c r="CR164" s="318">
        <f t="shared" si="2308"/>
        <v>1629116.207416666</v>
      </c>
      <c r="CS164" s="318">
        <f t="shared" ref="CS164:DC164" si="3226">CR164+CS115</f>
        <v>1645963.947416666</v>
      </c>
      <c r="CT164" s="318">
        <f t="shared" si="3226"/>
        <v>1662811.687416666</v>
      </c>
      <c r="CU164" s="318">
        <f t="shared" si="3226"/>
        <v>1679659.4274166659</v>
      </c>
      <c r="CV164" s="318">
        <f t="shared" si="3226"/>
        <v>1696507.1674166659</v>
      </c>
      <c r="CW164" s="318">
        <f t="shared" si="3226"/>
        <v>1713354.9074166659</v>
      </c>
      <c r="CX164" s="318">
        <f t="shared" si="3226"/>
        <v>1730202.6474166659</v>
      </c>
      <c r="CY164" s="318">
        <f t="shared" si="3226"/>
        <v>1747050.3874166659</v>
      </c>
      <c r="CZ164" s="318">
        <f t="shared" si="3226"/>
        <v>1763898.1274166659</v>
      </c>
      <c r="DA164" s="318">
        <f t="shared" si="3226"/>
        <v>1780745.8674166659</v>
      </c>
      <c r="DB164" s="318">
        <f t="shared" si="3226"/>
        <v>1797593.6074166659</v>
      </c>
      <c r="DC164" s="318">
        <f t="shared" si="3226"/>
        <v>1814441.3474166659</v>
      </c>
      <c r="DE164" s="318">
        <f t="shared" si="2310"/>
        <v>1831289.0874166659</v>
      </c>
      <c r="DF164" s="318">
        <f t="shared" ref="DF164:DP164" si="3227">DE164+DF115</f>
        <v>1848136.8274166659</v>
      </c>
      <c r="DG164" s="318">
        <f t="shared" si="3227"/>
        <v>1864984.5674166658</v>
      </c>
      <c r="DH164" s="318">
        <f t="shared" si="3227"/>
        <v>1881832.3074166658</v>
      </c>
      <c r="DI164" s="318">
        <f t="shared" si="3227"/>
        <v>1898680.0474166658</v>
      </c>
      <c r="DJ164" s="318">
        <f t="shared" si="3227"/>
        <v>1915527.7874166658</v>
      </c>
      <c r="DK164" s="318">
        <f t="shared" si="3227"/>
        <v>1932375.5274166658</v>
      </c>
      <c r="DL164" s="318">
        <f t="shared" si="3227"/>
        <v>1949223.2674166658</v>
      </c>
      <c r="DM164" s="318">
        <f t="shared" si="3227"/>
        <v>1966071.0074166658</v>
      </c>
      <c r="DN164" s="318">
        <f t="shared" si="3227"/>
        <v>1982918.7474166658</v>
      </c>
      <c r="DO164" s="318">
        <f t="shared" si="3227"/>
        <v>1999766.4874166658</v>
      </c>
      <c r="DP164" s="318">
        <f t="shared" si="3227"/>
        <v>2016614.2274166658</v>
      </c>
      <c r="DR164" s="318">
        <f t="shared" si="2312"/>
        <v>2033461.9674166657</v>
      </c>
      <c r="DS164" s="318">
        <f t="shared" ref="DS164:EC164" si="3228">DR164+DS115</f>
        <v>2050309.7074166657</v>
      </c>
      <c r="DT164" s="318">
        <f t="shared" si="3228"/>
        <v>2067157.4474166657</v>
      </c>
      <c r="DU164" s="318">
        <f t="shared" si="3228"/>
        <v>2084005.1874166657</v>
      </c>
      <c r="DV164" s="318">
        <f t="shared" si="3228"/>
        <v>2100852.9274166659</v>
      </c>
      <c r="DW164" s="318">
        <f t="shared" si="3228"/>
        <v>2117700.6674166662</v>
      </c>
      <c r="DX164" s="318">
        <f t="shared" si="3228"/>
        <v>2134548.4074166664</v>
      </c>
      <c r="DY164" s="318">
        <f t="shared" si="3228"/>
        <v>2151396.1474166666</v>
      </c>
      <c r="DZ164" s="318">
        <f t="shared" si="3228"/>
        <v>2168243.8874166668</v>
      </c>
      <c r="EA164" s="318">
        <f t="shared" si="3228"/>
        <v>2185091.6274166671</v>
      </c>
      <c r="EB164" s="318">
        <f t="shared" si="3228"/>
        <v>2201939.3674166673</v>
      </c>
      <c r="EC164" s="318">
        <f t="shared" si="3228"/>
        <v>2218787.1074166675</v>
      </c>
    </row>
    <row r="165" spans="1:135" x14ac:dyDescent="0.2">
      <c r="A165" s="126" t="s">
        <v>594</v>
      </c>
      <c r="D165" s="311">
        <v>-9091.969296666668</v>
      </c>
      <c r="E165" s="318">
        <f t="shared" ref="E165:P165" si="3229">D165+E116</f>
        <v>-9439.5692966666684</v>
      </c>
      <c r="F165" s="318">
        <f t="shared" si="3229"/>
        <v>-9787.1692966666687</v>
      </c>
      <c r="G165" s="318">
        <f t="shared" si="3229"/>
        <v>-10134.769296666669</v>
      </c>
      <c r="H165" s="318">
        <f t="shared" si="3229"/>
        <v>-10482.369296666669</v>
      </c>
      <c r="I165" s="318">
        <f t="shared" si="3229"/>
        <v>-10829.96929666667</v>
      </c>
      <c r="J165" s="318">
        <f t="shared" si="3229"/>
        <v>-11177.56929666667</v>
      </c>
      <c r="K165" s="318">
        <f t="shared" si="3229"/>
        <v>-11525.169296666671</v>
      </c>
      <c r="L165" s="318">
        <f t="shared" si="3229"/>
        <v>-11872.769296666671</v>
      </c>
      <c r="M165" s="318">
        <f t="shared" si="3229"/>
        <v>-12220.369296666671</v>
      </c>
      <c r="N165" s="318">
        <f t="shared" si="3229"/>
        <v>-12567.969296666672</v>
      </c>
      <c r="O165" s="318">
        <f t="shared" si="3229"/>
        <v>-12915.569296666672</v>
      </c>
      <c r="P165" s="318">
        <f t="shared" si="3229"/>
        <v>-13263.169296666672</v>
      </c>
      <c r="R165" s="318">
        <f t="shared" si="2296"/>
        <v>-13610.769296666673</v>
      </c>
      <c r="S165" s="318">
        <f t="shared" ref="S165:AC165" si="3230">R165+S116</f>
        <v>-13958.369296666673</v>
      </c>
      <c r="T165" s="318">
        <f t="shared" si="3230"/>
        <v>-14305.969296666673</v>
      </c>
      <c r="U165" s="318">
        <f t="shared" si="3230"/>
        <v>-14653.569296666674</v>
      </c>
      <c r="V165" s="318">
        <f t="shared" si="3230"/>
        <v>-15001.169296666674</v>
      </c>
      <c r="W165" s="318">
        <f t="shared" si="3230"/>
        <v>-15348.769296666675</v>
      </c>
      <c r="X165" s="318">
        <f t="shared" si="3230"/>
        <v>-15696.369296666675</v>
      </c>
      <c r="Y165" s="318">
        <f t="shared" si="3230"/>
        <v>-16043.969296666675</v>
      </c>
      <c r="Z165" s="318">
        <f t="shared" si="3230"/>
        <v>-16391.569296666676</v>
      </c>
      <c r="AA165" s="318">
        <f t="shared" si="3230"/>
        <v>-16739.169296666674</v>
      </c>
      <c r="AB165" s="318">
        <f t="shared" si="3230"/>
        <v>-17086.769296666673</v>
      </c>
      <c r="AC165" s="318">
        <f t="shared" si="3230"/>
        <v>-17434.369296666671</v>
      </c>
      <c r="AE165" s="318">
        <f t="shared" si="2298"/>
        <v>-17781.96929666667</v>
      </c>
      <c r="AF165" s="318">
        <f t="shared" ref="AF165:AP165" si="3231">AE165+AF116</f>
        <v>-18129.569296666668</v>
      </c>
      <c r="AG165" s="318">
        <f t="shared" si="3231"/>
        <v>-18477.169296666667</v>
      </c>
      <c r="AH165" s="318">
        <f t="shared" si="3231"/>
        <v>-18824.769296666665</v>
      </c>
      <c r="AI165" s="318">
        <f t="shared" si="3231"/>
        <v>-19172.369296666664</v>
      </c>
      <c r="AJ165" s="318">
        <f t="shared" si="3231"/>
        <v>-19519.969296666663</v>
      </c>
      <c r="AK165" s="318">
        <f t="shared" si="3231"/>
        <v>-19867.569296666661</v>
      </c>
      <c r="AL165" s="318">
        <f t="shared" si="3231"/>
        <v>-20215.16929666666</v>
      </c>
      <c r="AM165" s="318">
        <f t="shared" si="3231"/>
        <v>-20562.769296666658</v>
      </c>
      <c r="AN165" s="318">
        <f t="shared" si="3231"/>
        <v>-20910.369296666657</v>
      </c>
      <c r="AO165" s="318">
        <f t="shared" si="3231"/>
        <v>-21257.969296666655</v>
      </c>
      <c r="AP165" s="318">
        <f t="shared" si="3231"/>
        <v>-21605.569296666654</v>
      </c>
      <c r="AR165" s="318">
        <f t="shared" si="2300"/>
        <v>-21953.169296666652</v>
      </c>
      <c r="AS165" s="318">
        <f t="shared" ref="AS165:BC165" si="3232">AR165+AS116</f>
        <v>-22300.769296666651</v>
      </c>
      <c r="AT165" s="318">
        <f t="shared" si="3232"/>
        <v>-22648.369296666649</v>
      </c>
      <c r="AU165" s="318">
        <f t="shared" si="3232"/>
        <v>-22995.969296666648</v>
      </c>
      <c r="AV165" s="318">
        <f t="shared" si="3232"/>
        <v>-23343.569296666647</v>
      </c>
      <c r="AW165" s="318">
        <f t="shared" si="3232"/>
        <v>-23691.169296666645</v>
      </c>
      <c r="AX165" s="318">
        <f t="shared" si="3232"/>
        <v>-24038.769296666644</v>
      </c>
      <c r="AY165" s="318">
        <f t="shared" si="3232"/>
        <v>-24386.369296666642</v>
      </c>
      <c r="AZ165" s="318">
        <f t="shared" si="3232"/>
        <v>-24733.969296666641</v>
      </c>
      <c r="BA165" s="318">
        <f t="shared" si="3232"/>
        <v>-25081.569296666639</v>
      </c>
      <c r="BB165" s="318">
        <f t="shared" si="3232"/>
        <v>-25429.169296666638</v>
      </c>
      <c r="BC165" s="318">
        <f t="shared" si="3232"/>
        <v>-25776.769296666636</v>
      </c>
      <c r="BE165" s="318">
        <f t="shared" si="2302"/>
        <v>-26124.369296666635</v>
      </c>
      <c r="BF165" s="318">
        <f t="shared" ref="BF165:BP165" si="3233">BE165+BF116</f>
        <v>-26471.969296666633</v>
      </c>
      <c r="BG165" s="318">
        <f t="shared" si="3233"/>
        <v>-26819.569296666632</v>
      </c>
      <c r="BH165" s="318">
        <f t="shared" si="3233"/>
        <v>-27167.169296666631</v>
      </c>
      <c r="BI165" s="318">
        <f t="shared" si="3233"/>
        <v>-27514.769296666629</v>
      </c>
      <c r="BJ165" s="318">
        <f t="shared" si="3233"/>
        <v>-27862.369296666628</v>
      </c>
      <c r="BK165" s="318">
        <f t="shared" si="3233"/>
        <v>-28209.969296666626</v>
      </c>
      <c r="BL165" s="318">
        <f t="shared" si="3233"/>
        <v>-28557.569296666625</v>
      </c>
      <c r="BM165" s="318">
        <f t="shared" si="3233"/>
        <v>-28905.169296666623</v>
      </c>
      <c r="BN165" s="318">
        <f t="shared" si="3233"/>
        <v>-29252.769296666622</v>
      </c>
      <c r="BO165" s="318">
        <f t="shared" si="3233"/>
        <v>-29600.36929666662</v>
      </c>
      <c r="BP165" s="318">
        <f t="shared" si="3233"/>
        <v>-29947.969296666619</v>
      </c>
      <c r="BR165" s="318">
        <f t="shared" si="2304"/>
        <v>-30295.569296666617</v>
      </c>
      <c r="BS165" s="318">
        <f t="shared" ref="BS165:CC165" si="3234">BR165+BS116</f>
        <v>-30643.169296666616</v>
      </c>
      <c r="BT165" s="318">
        <f t="shared" si="3234"/>
        <v>-30990.769296666615</v>
      </c>
      <c r="BU165" s="318">
        <f t="shared" si="3234"/>
        <v>-31338.369296666613</v>
      </c>
      <c r="BV165" s="318">
        <f t="shared" si="3234"/>
        <v>-31685.969296666612</v>
      </c>
      <c r="BW165" s="318">
        <f t="shared" si="3234"/>
        <v>-32033.56929666661</v>
      </c>
      <c r="BX165" s="318">
        <f t="shared" si="3234"/>
        <v>-32381.169296666609</v>
      </c>
      <c r="BY165" s="318">
        <f t="shared" si="3234"/>
        <v>-32728.769296666607</v>
      </c>
      <c r="BZ165" s="318">
        <f t="shared" si="3234"/>
        <v>-33076.369296666606</v>
      </c>
      <c r="CA165" s="318">
        <f t="shared" si="3234"/>
        <v>-33423.969296666604</v>
      </c>
      <c r="CB165" s="318">
        <f t="shared" si="3234"/>
        <v>-33771.569296666603</v>
      </c>
      <c r="CC165" s="318">
        <f t="shared" si="3234"/>
        <v>-34119.169296666601</v>
      </c>
      <c r="CE165" s="318">
        <f t="shared" si="2306"/>
        <v>-34466.7692966666</v>
      </c>
      <c r="CF165" s="318">
        <f t="shared" ref="CF165:CP165" si="3235">CE165+CF116</f>
        <v>-34814.369296666599</v>
      </c>
      <c r="CG165" s="318">
        <f t="shared" si="3235"/>
        <v>-35161.969296666597</v>
      </c>
      <c r="CH165" s="318">
        <f t="shared" si="3235"/>
        <v>-35509.569296666596</v>
      </c>
      <c r="CI165" s="318">
        <f t="shared" si="3235"/>
        <v>-35857.169296666594</v>
      </c>
      <c r="CJ165" s="318">
        <f t="shared" si="3235"/>
        <v>-36204.769296666593</v>
      </c>
      <c r="CK165" s="318">
        <f t="shared" si="3235"/>
        <v>-36552.369296666591</v>
      </c>
      <c r="CL165" s="318">
        <f t="shared" si="3235"/>
        <v>-36899.96929666659</v>
      </c>
      <c r="CM165" s="318">
        <f t="shared" si="3235"/>
        <v>-37247.569296666588</v>
      </c>
      <c r="CN165" s="318">
        <f t="shared" si="3235"/>
        <v>-37595.169296666587</v>
      </c>
      <c r="CO165" s="318">
        <f t="shared" si="3235"/>
        <v>-37942.769296666585</v>
      </c>
      <c r="CP165" s="318">
        <f t="shared" si="3235"/>
        <v>-38290.369296666584</v>
      </c>
      <c r="CR165" s="318">
        <f t="shared" si="2308"/>
        <v>-38637.969296666583</v>
      </c>
      <c r="CS165" s="318">
        <f t="shared" ref="CS165:DC165" si="3236">CR165+CS116</f>
        <v>-38985.569296666581</v>
      </c>
      <c r="CT165" s="318">
        <f t="shared" si="3236"/>
        <v>-39333.16929666658</v>
      </c>
      <c r="CU165" s="318">
        <f t="shared" si="3236"/>
        <v>-39680.769296666578</v>
      </c>
      <c r="CV165" s="318">
        <f t="shared" si="3236"/>
        <v>-40028.369296666577</v>
      </c>
      <c r="CW165" s="318">
        <f t="shared" si="3236"/>
        <v>-40375.969296666575</v>
      </c>
      <c r="CX165" s="318">
        <f t="shared" si="3236"/>
        <v>-40723.569296666574</v>
      </c>
      <c r="CY165" s="318">
        <f t="shared" si="3236"/>
        <v>-41071.169296666572</v>
      </c>
      <c r="CZ165" s="318">
        <f t="shared" si="3236"/>
        <v>-41418.769296666571</v>
      </c>
      <c r="DA165" s="318">
        <f t="shared" si="3236"/>
        <v>-41766.369296666569</v>
      </c>
      <c r="DB165" s="318">
        <f t="shared" si="3236"/>
        <v>-42113.969296666568</v>
      </c>
      <c r="DC165" s="318">
        <f t="shared" si="3236"/>
        <v>-42461.569296666567</v>
      </c>
      <c r="DE165" s="318">
        <f t="shared" si="2310"/>
        <v>-42809.169296666565</v>
      </c>
      <c r="DF165" s="318">
        <f t="shared" ref="DF165:DP165" si="3237">DE165+DF116</f>
        <v>-43156.769296666564</v>
      </c>
      <c r="DG165" s="318">
        <f t="shared" si="3237"/>
        <v>-43504.369296666562</v>
      </c>
      <c r="DH165" s="318">
        <f t="shared" si="3237"/>
        <v>-43851.969296666561</v>
      </c>
      <c r="DI165" s="318">
        <f t="shared" si="3237"/>
        <v>-44199.569296666559</v>
      </c>
      <c r="DJ165" s="318">
        <f t="shared" si="3237"/>
        <v>-44547.169296666558</v>
      </c>
      <c r="DK165" s="318">
        <f t="shared" si="3237"/>
        <v>-44894.769296666556</v>
      </c>
      <c r="DL165" s="318">
        <f t="shared" si="3237"/>
        <v>-45242.369296666555</v>
      </c>
      <c r="DM165" s="318">
        <f t="shared" si="3237"/>
        <v>-45589.969296666553</v>
      </c>
      <c r="DN165" s="318">
        <f t="shared" si="3237"/>
        <v>-45937.569296666552</v>
      </c>
      <c r="DO165" s="318">
        <f t="shared" si="3237"/>
        <v>-46285.169296666551</v>
      </c>
      <c r="DP165" s="318">
        <f t="shared" si="3237"/>
        <v>-46632.769296666549</v>
      </c>
      <c r="DR165" s="318">
        <f t="shared" si="2312"/>
        <v>-46980.369296666548</v>
      </c>
      <c r="DS165" s="318">
        <f t="shared" ref="DS165:EC165" si="3238">DR165+DS116</f>
        <v>-47327.969296666546</v>
      </c>
      <c r="DT165" s="318">
        <f t="shared" si="3238"/>
        <v>-47675.569296666545</v>
      </c>
      <c r="DU165" s="318">
        <f t="shared" si="3238"/>
        <v>-48023.169296666543</v>
      </c>
      <c r="DV165" s="318">
        <f t="shared" si="3238"/>
        <v>-48370.769296666542</v>
      </c>
      <c r="DW165" s="318">
        <f t="shared" si="3238"/>
        <v>-48718.36929666654</v>
      </c>
      <c r="DX165" s="318">
        <f t="shared" si="3238"/>
        <v>-49065.969296666539</v>
      </c>
      <c r="DY165" s="318">
        <f t="shared" si="3238"/>
        <v>-49413.569296666537</v>
      </c>
      <c r="DZ165" s="318">
        <f t="shared" si="3238"/>
        <v>-49761.169296666536</v>
      </c>
      <c r="EA165" s="318">
        <f t="shared" si="3238"/>
        <v>-50108.769296666535</v>
      </c>
      <c r="EB165" s="318">
        <f t="shared" si="3238"/>
        <v>-50456.369296666533</v>
      </c>
      <c r="EC165" s="318">
        <f t="shared" si="3238"/>
        <v>-50803.969296666532</v>
      </c>
    </row>
    <row r="166" spans="1:135" x14ac:dyDescent="0.2">
      <c r="A166" s="126" t="s">
        <v>594</v>
      </c>
      <c r="D166" s="311">
        <v>-5880.1698900000019</v>
      </c>
      <c r="E166" s="318">
        <f t="shared" ref="E166:P166" si="3239">D166+E117</f>
        <v>-6191.9698900000021</v>
      </c>
      <c r="F166" s="318">
        <f t="shared" si="3239"/>
        <v>-6503.7698900000023</v>
      </c>
      <c r="G166" s="318">
        <f t="shared" si="3239"/>
        <v>-6815.5698900000025</v>
      </c>
      <c r="H166" s="318">
        <f t="shared" si="3239"/>
        <v>-7127.3698900000027</v>
      </c>
      <c r="I166" s="318">
        <f t="shared" si="3239"/>
        <v>-7439.1698900000029</v>
      </c>
      <c r="J166" s="318">
        <f t="shared" si="3239"/>
        <v>-7750.969890000003</v>
      </c>
      <c r="K166" s="318">
        <f t="shared" si="3239"/>
        <v>-8062.7698900000032</v>
      </c>
      <c r="L166" s="318">
        <f t="shared" si="3239"/>
        <v>-8374.5698900000025</v>
      </c>
      <c r="M166" s="318">
        <f t="shared" si="3239"/>
        <v>-8686.3698900000018</v>
      </c>
      <c r="N166" s="318">
        <f t="shared" si="3239"/>
        <v>-8998.169890000001</v>
      </c>
      <c r="O166" s="318">
        <f t="shared" si="3239"/>
        <v>-9309.9698900000003</v>
      </c>
      <c r="P166" s="318">
        <f t="shared" si="3239"/>
        <v>-9621.7698899999996</v>
      </c>
      <c r="R166" s="318">
        <f t="shared" si="2296"/>
        <v>-9933.5698899999988</v>
      </c>
      <c r="S166" s="318">
        <f t="shared" ref="S166:AC166" si="3240">R166+S117</f>
        <v>-10245.369889999998</v>
      </c>
      <c r="T166" s="318">
        <f t="shared" si="3240"/>
        <v>-10557.169889999997</v>
      </c>
      <c r="U166" s="318">
        <f t="shared" si="3240"/>
        <v>-10868.969889999997</v>
      </c>
      <c r="V166" s="318">
        <f t="shared" si="3240"/>
        <v>-11180.769889999996</v>
      </c>
      <c r="W166" s="318">
        <f t="shared" si="3240"/>
        <v>-11492.569889999995</v>
      </c>
      <c r="X166" s="318">
        <f t="shared" si="3240"/>
        <v>-11804.369889999994</v>
      </c>
      <c r="Y166" s="318">
        <f t="shared" si="3240"/>
        <v>-12116.169889999994</v>
      </c>
      <c r="Z166" s="318">
        <f t="shared" si="3240"/>
        <v>-12427.969889999993</v>
      </c>
      <c r="AA166" s="318">
        <f t="shared" si="3240"/>
        <v>-12739.769889999992</v>
      </c>
      <c r="AB166" s="318">
        <f t="shared" si="3240"/>
        <v>-13051.569889999992</v>
      </c>
      <c r="AC166" s="318">
        <f t="shared" si="3240"/>
        <v>-13363.369889999991</v>
      </c>
      <c r="AE166" s="318">
        <f t="shared" si="2298"/>
        <v>-13675.16988999999</v>
      </c>
      <c r="AF166" s="318">
        <f t="shared" ref="AF166:AP166" si="3241">AE166+AF117</f>
        <v>-13986.969889999989</v>
      </c>
      <c r="AG166" s="318">
        <f t="shared" si="3241"/>
        <v>-14298.769889999989</v>
      </c>
      <c r="AH166" s="318">
        <f t="shared" si="3241"/>
        <v>-14610.569889999988</v>
      </c>
      <c r="AI166" s="318">
        <f t="shared" si="3241"/>
        <v>-14922.369889999987</v>
      </c>
      <c r="AJ166" s="318">
        <f t="shared" si="3241"/>
        <v>-15234.169889999986</v>
      </c>
      <c r="AK166" s="318">
        <f t="shared" si="3241"/>
        <v>-15545.969889999986</v>
      </c>
      <c r="AL166" s="318">
        <f t="shared" si="3241"/>
        <v>-15857.769889999985</v>
      </c>
      <c r="AM166" s="318">
        <f t="shared" si="3241"/>
        <v>-16169.569889999984</v>
      </c>
      <c r="AN166" s="318">
        <f t="shared" si="3241"/>
        <v>-16481.369889999984</v>
      </c>
      <c r="AO166" s="318">
        <f t="shared" si="3241"/>
        <v>-16793.169889999983</v>
      </c>
      <c r="AP166" s="318">
        <f t="shared" si="3241"/>
        <v>-17104.969889999982</v>
      </c>
      <c r="AR166" s="318">
        <f t="shared" si="2300"/>
        <v>-17416.769889999981</v>
      </c>
      <c r="AS166" s="318">
        <f t="shared" ref="AS166:BC166" si="3242">AR166+AS117</f>
        <v>-17728.569889999981</v>
      </c>
      <c r="AT166" s="318">
        <f t="shared" si="3242"/>
        <v>-18040.36988999998</v>
      </c>
      <c r="AU166" s="318">
        <f t="shared" si="3242"/>
        <v>-18352.169889999979</v>
      </c>
      <c r="AV166" s="318">
        <f t="shared" si="3242"/>
        <v>-18663.969889999978</v>
      </c>
      <c r="AW166" s="318">
        <f t="shared" si="3242"/>
        <v>-18975.769889999978</v>
      </c>
      <c r="AX166" s="318">
        <f t="shared" si="3242"/>
        <v>-19287.569889999977</v>
      </c>
      <c r="AY166" s="318">
        <f t="shared" si="3242"/>
        <v>-19599.369889999976</v>
      </c>
      <c r="AZ166" s="318">
        <f t="shared" si="3242"/>
        <v>-19911.169889999976</v>
      </c>
      <c r="BA166" s="318">
        <f t="shared" si="3242"/>
        <v>-20222.969889999975</v>
      </c>
      <c r="BB166" s="318">
        <f t="shared" si="3242"/>
        <v>-20534.769889999974</v>
      </c>
      <c r="BC166" s="318">
        <f t="shared" si="3242"/>
        <v>-20846.569889999973</v>
      </c>
      <c r="BE166" s="318">
        <f t="shared" si="2302"/>
        <v>-21158.369889999973</v>
      </c>
      <c r="BF166" s="318">
        <f t="shared" ref="BF166:BP166" si="3243">BE166+BF117</f>
        <v>-21470.169889999972</v>
      </c>
      <c r="BG166" s="318">
        <f t="shared" si="3243"/>
        <v>-21781.969889999971</v>
      </c>
      <c r="BH166" s="318">
        <f t="shared" si="3243"/>
        <v>-22093.76988999997</v>
      </c>
      <c r="BI166" s="318">
        <f t="shared" si="3243"/>
        <v>-22405.56988999997</v>
      </c>
      <c r="BJ166" s="318">
        <f t="shared" si="3243"/>
        <v>-22717.369889999969</v>
      </c>
      <c r="BK166" s="318">
        <f t="shared" si="3243"/>
        <v>-23029.169889999968</v>
      </c>
      <c r="BL166" s="318">
        <f t="shared" si="3243"/>
        <v>-23340.969889999968</v>
      </c>
      <c r="BM166" s="318">
        <f t="shared" si="3243"/>
        <v>-23652.769889999967</v>
      </c>
      <c r="BN166" s="318">
        <f t="shared" si="3243"/>
        <v>-23964.569889999966</v>
      </c>
      <c r="BO166" s="318">
        <f t="shared" si="3243"/>
        <v>-24276.369889999965</v>
      </c>
      <c r="BP166" s="318">
        <f t="shared" si="3243"/>
        <v>-24588.169889999965</v>
      </c>
      <c r="BR166" s="318">
        <f t="shared" si="2304"/>
        <v>-24899.969889999964</v>
      </c>
      <c r="BS166" s="318">
        <f t="shared" ref="BS166:CC166" si="3244">BR166+BS117</f>
        <v>-25211.769889999963</v>
      </c>
      <c r="BT166" s="318">
        <f t="shared" si="3244"/>
        <v>-25523.569889999962</v>
      </c>
      <c r="BU166" s="318">
        <f t="shared" si="3244"/>
        <v>-25835.369889999962</v>
      </c>
      <c r="BV166" s="318">
        <f t="shared" si="3244"/>
        <v>-26147.169889999961</v>
      </c>
      <c r="BW166" s="318">
        <f t="shared" si="3244"/>
        <v>-26458.96988999996</v>
      </c>
      <c r="BX166" s="318">
        <f t="shared" si="3244"/>
        <v>-26770.76988999996</v>
      </c>
      <c r="BY166" s="318">
        <f t="shared" si="3244"/>
        <v>-27082.569889999959</v>
      </c>
      <c r="BZ166" s="318">
        <f t="shared" si="3244"/>
        <v>-27394.369889999958</v>
      </c>
      <c r="CA166" s="318">
        <f t="shared" si="3244"/>
        <v>-27706.169889999957</v>
      </c>
      <c r="CB166" s="318">
        <f t="shared" si="3244"/>
        <v>-28017.969889999957</v>
      </c>
      <c r="CC166" s="318">
        <f t="shared" si="3244"/>
        <v>-28329.769889999956</v>
      </c>
      <c r="CE166" s="318">
        <f t="shared" si="2306"/>
        <v>-28641.569889999955</v>
      </c>
      <c r="CF166" s="318">
        <f t="shared" ref="CF166:CP166" si="3245">CE166+CF117</f>
        <v>-28953.369889999954</v>
      </c>
      <c r="CG166" s="318">
        <f t="shared" si="3245"/>
        <v>-29265.169889999954</v>
      </c>
      <c r="CH166" s="318">
        <f t="shared" si="3245"/>
        <v>-29576.969889999953</v>
      </c>
      <c r="CI166" s="318">
        <f t="shared" si="3245"/>
        <v>-29888.769889999952</v>
      </c>
      <c r="CJ166" s="318">
        <f t="shared" si="3245"/>
        <v>-30200.569889999952</v>
      </c>
      <c r="CK166" s="318">
        <f t="shared" si="3245"/>
        <v>-30512.369889999951</v>
      </c>
      <c r="CL166" s="318">
        <f t="shared" si="3245"/>
        <v>-30824.16988999995</v>
      </c>
      <c r="CM166" s="318">
        <f t="shared" si="3245"/>
        <v>-31135.969889999949</v>
      </c>
      <c r="CN166" s="318">
        <f t="shared" si="3245"/>
        <v>-31447.769889999949</v>
      </c>
      <c r="CO166" s="318">
        <f t="shared" si="3245"/>
        <v>-31759.569889999948</v>
      </c>
      <c r="CP166" s="318">
        <f t="shared" si="3245"/>
        <v>-32071.369889999947</v>
      </c>
      <c r="CR166" s="318">
        <f t="shared" si="2308"/>
        <v>-32383.169889999946</v>
      </c>
      <c r="CS166" s="318">
        <f t="shared" ref="CS166:DC166" si="3246">CR166+CS117</f>
        <v>-32694.969889999946</v>
      </c>
      <c r="CT166" s="318">
        <f t="shared" si="3246"/>
        <v>-33006.769889999945</v>
      </c>
      <c r="CU166" s="318">
        <f t="shared" si="3246"/>
        <v>-33318.569889999948</v>
      </c>
      <c r="CV166" s="318">
        <f t="shared" si="3246"/>
        <v>-33630.369889999951</v>
      </c>
      <c r="CW166" s="318">
        <f t="shared" si="3246"/>
        <v>-33942.169889999954</v>
      </c>
      <c r="CX166" s="318">
        <f t="shared" si="3246"/>
        <v>-34253.969889999957</v>
      </c>
      <c r="CY166" s="318">
        <f t="shared" si="3246"/>
        <v>-34565.76988999996</v>
      </c>
      <c r="CZ166" s="318">
        <f t="shared" si="3246"/>
        <v>-34877.569889999962</v>
      </c>
      <c r="DA166" s="318">
        <f t="shared" si="3246"/>
        <v>-35189.369889999965</v>
      </c>
      <c r="DB166" s="318">
        <f t="shared" si="3246"/>
        <v>-35501.169889999968</v>
      </c>
      <c r="DC166" s="318">
        <f t="shared" si="3246"/>
        <v>-35812.969889999971</v>
      </c>
      <c r="DE166" s="318">
        <f t="shared" si="2310"/>
        <v>-36124.769889999974</v>
      </c>
      <c r="DF166" s="318">
        <f t="shared" ref="DF166:DP166" si="3247">DE166+DF117</f>
        <v>-36436.569889999977</v>
      </c>
      <c r="DG166" s="318">
        <f t="shared" si="3247"/>
        <v>-36748.36988999998</v>
      </c>
      <c r="DH166" s="318">
        <f t="shared" si="3247"/>
        <v>-37060.169889999983</v>
      </c>
      <c r="DI166" s="318">
        <f t="shared" si="3247"/>
        <v>-37371.969889999986</v>
      </c>
      <c r="DJ166" s="318">
        <f t="shared" si="3247"/>
        <v>-37683.769889999989</v>
      </c>
      <c r="DK166" s="318">
        <f t="shared" si="3247"/>
        <v>-37995.569889999992</v>
      </c>
      <c r="DL166" s="318">
        <f t="shared" si="3247"/>
        <v>-38307.369889999994</v>
      </c>
      <c r="DM166" s="318">
        <f t="shared" si="3247"/>
        <v>-38619.169889999997</v>
      </c>
      <c r="DN166" s="318">
        <f t="shared" si="3247"/>
        <v>-38930.96989</v>
      </c>
      <c r="DO166" s="318">
        <f t="shared" si="3247"/>
        <v>-39242.769890000003</v>
      </c>
      <c r="DP166" s="318">
        <f t="shared" si="3247"/>
        <v>-39554.569890000006</v>
      </c>
      <c r="DR166" s="318">
        <f t="shared" si="2312"/>
        <v>-39866.369890000009</v>
      </c>
      <c r="DS166" s="318">
        <f t="shared" ref="DS166:EC166" si="3248">DR166+DS117</f>
        <v>-40178.169890000012</v>
      </c>
      <c r="DT166" s="318">
        <f t="shared" si="3248"/>
        <v>-40489.969890000015</v>
      </c>
      <c r="DU166" s="318">
        <f t="shared" si="3248"/>
        <v>-40801.769890000018</v>
      </c>
      <c r="DV166" s="318">
        <f t="shared" si="3248"/>
        <v>-41113.569890000021</v>
      </c>
      <c r="DW166" s="318">
        <f t="shared" si="3248"/>
        <v>-41425.369890000024</v>
      </c>
      <c r="DX166" s="318">
        <f t="shared" si="3248"/>
        <v>-41737.169890000026</v>
      </c>
      <c r="DY166" s="318">
        <f t="shared" si="3248"/>
        <v>-42048.969890000029</v>
      </c>
      <c r="DZ166" s="318">
        <f t="shared" si="3248"/>
        <v>-42360.769890000032</v>
      </c>
      <c r="EA166" s="318">
        <f t="shared" si="3248"/>
        <v>-42672.569890000035</v>
      </c>
      <c r="EB166" s="318">
        <f t="shared" si="3248"/>
        <v>-42984.369890000038</v>
      </c>
      <c r="EC166" s="318">
        <f t="shared" si="3248"/>
        <v>-43296.169890000041</v>
      </c>
    </row>
    <row r="167" spans="1:135" x14ac:dyDescent="0.2">
      <c r="A167" s="126" t="s">
        <v>594</v>
      </c>
      <c r="D167" s="311">
        <v>-4585.7648249999884</v>
      </c>
      <c r="E167" s="318">
        <f t="shared" ref="E167:P167" si="3249">D167+E118</f>
        <v>-4720.9748249999884</v>
      </c>
      <c r="F167" s="318">
        <f t="shared" si="3249"/>
        <v>-4856.1848249999885</v>
      </c>
      <c r="G167" s="318">
        <f t="shared" si="3249"/>
        <v>-4991.3948249999885</v>
      </c>
      <c r="H167" s="318">
        <f t="shared" si="3249"/>
        <v>-5126.6048249999885</v>
      </c>
      <c r="I167" s="318">
        <f t="shared" si="3249"/>
        <v>-5261.8148249999886</v>
      </c>
      <c r="J167" s="318">
        <f t="shared" si="3249"/>
        <v>-5397.0248249999886</v>
      </c>
      <c r="K167" s="318">
        <f t="shared" si="3249"/>
        <v>-5532.2348249999886</v>
      </c>
      <c r="L167" s="318">
        <f t="shared" si="3249"/>
        <v>-5667.4448249999887</v>
      </c>
      <c r="M167" s="318">
        <f t="shared" si="3249"/>
        <v>-5802.6548249999887</v>
      </c>
      <c r="N167" s="318">
        <f t="shared" si="3249"/>
        <v>-5937.8648249999887</v>
      </c>
      <c r="O167" s="318">
        <f t="shared" si="3249"/>
        <v>-6073.0748249999888</v>
      </c>
      <c r="P167" s="318">
        <f t="shared" si="3249"/>
        <v>-6208.2848249999888</v>
      </c>
      <c r="R167" s="318">
        <f t="shared" si="2296"/>
        <v>-6343.4948249999889</v>
      </c>
      <c r="S167" s="318">
        <f t="shared" ref="S167:AC167" si="3250">R167+S118</f>
        <v>-6478.7048249999889</v>
      </c>
      <c r="T167" s="318">
        <f t="shared" si="3250"/>
        <v>-6613.9148249999889</v>
      </c>
      <c r="U167" s="318">
        <f t="shared" si="3250"/>
        <v>-6749.124824999989</v>
      </c>
      <c r="V167" s="318">
        <f t="shared" si="3250"/>
        <v>-6884.334824999989</v>
      </c>
      <c r="W167" s="318">
        <f t="shared" si="3250"/>
        <v>-7019.544824999989</v>
      </c>
      <c r="X167" s="318">
        <f t="shared" si="3250"/>
        <v>-7154.7548249999891</v>
      </c>
      <c r="Y167" s="318">
        <f t="shared" si="3250"/>
        <v>-7289.9648249999891</v>
      </c>
      <c r="Z167" s="318">
        <f t="shared" si="3250"/>
        <v>-7425.1748249999891</v>
      </c>
      <c r="AA167" s="318">
        <f t="shared" si="3250"/>
        <v>-7560.3848249999892</v>
      </c>
      <c r="AB167" s="318">
        <f t="shared" si="3250"/>
        <v>-7695.5948249999892</v>
      </c>
      <c r="AC167" s="318">
        <f t="shared" si="3250"/>
        <v>-7830.8048249999893</v>
      </c>
      <c r="AE167" s="318">
        <f t="shared" si="2298"/>
        <v>-7966.0148249999893</v>
      </c>
      <c r="AF167" s="318">
        <f t="shared" ref="AF167:AP167" si="3251">AE167+AF118</f>
        <v>-8101.2248249999893</v>
      </c>
      <c r="AG167" s="318">
        <f t="shared" si="3251"/>
        <v>-8236.4348249999894</v>
      </c>
      <c r="AH167" s="318">
        <f t="shared" si="3251"/>
        <v>-8371.6448249999885</v>
      </c>
      <c r="AI167" s="318">
        <f t="shared" si="3251"/>
        <v>-8506.8548249999876</v>
      </c>
      <c r="AJ167" s="318">
        <f t="shared" si="3251"/>
        <v>-8642.0648249999867</v>
      </c>
      <c r="AK167" s="318">
        <f t="shared" si="3251"/>
        <v>-8777.2748249999859</v>
      </c>
      <c r="AL167" s="318">
        <f t="shared" si="3251"/>
        <v>-8912.484824999985</v>
      </c>
      <c r="AM167" s="318">
        <f t="shared" si="3251"/>
        <v>-9047.6948249999841</v>
      </c>
      <c r="AN167" s="318">
        <f t="shared" si="3251"/>
        <v>-9182.9048249999832</v>
      </c>
      <c r="AO167" s="318">
        <f t="shared" si="3251"/>
        <v>-9318.1148249999824</v>
      </c>
      <c r="AP167" s="318">
        <f t="shared" si="3251"/>
        <v>-9453.3248249999815</v>
      </c>
      <c r="AR167" s="318">
        <f t="shared" si="2300"/>
        <v>-9588.5348249999806</v>
      </c>
      <c r="AS167" s="318">
        <f t="shared" ref="AS167:BC167" si="3252">AR167+AS118</f>
        <v>-9723.7448249999798</v>
      </c>
      <c r="AT167" s="318">
        <f t="shared" si="3252"/>
        <v>-9858.9548249999789</v>
      </c>
      <c r="AU167" s="318">
        <f t="shared" si="3252"/>
        <v>-9994.164824999978</v>
      </c>
      <c r="AV167" s="318">
        <f t="shared" si="3252"/>
        <v>-10129.374824999977</v>
      </c>
      <c r="AW167" s="318">
        <f t="shared" si="3252"/>
        <v>-10264.584824999976</v>
      </c>
      <c r="AX167" s="318">
        <f t="shared" si="3252"/>
        <v>-10399.794824999975</v>
      </c>
      <c r="AY167" s="318">
        <f t="shared" si="3252"/>
        <v>-10535.004824999975</v>
      </c>
      <c r="AZ167" s="318">
        <f t="shared" si="3252"/>
        <v>-10670.214824999974</v>
      </c>
      <c r="BA167" s="318">
        <f t="shared" si="3252"/>
        <v>-10805.424824999973</v>
      </c>
      <c r="BB167" s="318">
        <f t="shared" si="3252"/>
        <v>-10940.634824999972</v>
      </c>
      <c r="BC167" s="318">
        <f t="shared" si="3252"/>
        <v>-11075.844824999971</v>
      </c>
      <c r="BE167" s="318">
        <f t="shared" si="2302"/>
        <v>-11211.05482499997</v>
      </c>
      <c r="BF167" s="318">
        <f t="shared" ref="BF167:BP167" si="3253">BE167+BF118</f>
        <v>-11346.264824999969</v>
      </c>
      <c r="BG167" s="318">
        <f t="shared" si="3253"/>
        <v>-11481.474824999968</v>
      </c>
      <c r="BH167" s="318">
        <f t="shared" si="3253"/>
        <v>-11616.684824999968</v>
      </c>
      <c r="BI167" s="318">
        <f t="shared" si="3253"/>
        <v>-11751.894824999967</v>
      </c>
      <c r="BJ167" s="318">
        <f t="shared" si="3253"/>
        <v>-11887.104824999966</v>
      </c>
      <c r="BK167" s="318">
        <f t="shared" si="3253"/>
        <v>-12022.314824999965</v>
      </c>
      <c r="BL167" s="318">
        <f t="shared" si="3253"/>
        <v>-12157.524824999964</v>
      </c>
      <c r="BM167" s="318">
        <f t="shared" si="3253"/>
        <v>-12292.734824999963</v>
      </c>
      <c r="BN167" s="318">
        <f t="shared" si="3253"/>
        <v>-12427.944824999962</v>
      </c>
      <c r="BO167" s="318">
        <f t="shared" si="3253"/>
        <v>-12563.154824999961</v>
      </c>
      <c r="BP167" s="318">
        <f t="shared" si="3253"/>
        <v>-12698.364824999961</v>
      </c>
      <c r="BR167" s="318">
        <f t="shared" si="2304"/>
        <v>-12833.57482499996</v>
      </c>
      <c r="BS167" s="318">
        <f t="shared" ref="BS167:CC167" si="3254">BR167+BS118</f>
        <v>-12968.784824999959</v>
      </c>
      <c r="BT167" s="318">
        <f t="shared" si="3254"/>
        <v>-13103.994824999958</v>
      </c>
      <c r="BU167" s="318">
        <f t="shared" si="3254"/>
        <v>-13239.204824999957</v>
      </c>
      <c r="BV167" s="318">
        <f t="shared" si="3254"/>
        <v>-13374.414824999956</v>
      </c>
      <c r="BW167" s="318">
        <f t="shared" si="3254"/>
        <v>-13509.624824999955</v>
      </c>
      <c r="BX167" s="318">
        <f t="shared" si="3254"/>
        <v>-13644.834824999954</v>
      </c>
      <c r="BY167" s="318">
        <f t="shared" si="3254"/>
        <v>-13780.044824999954</v>
      </c>
      <c r="BZ167" s="318">
        <f t="shared" si="3254"/>
        <v>-13915.254824999953</v>
      </c>
      <c r="CA167" s="318">
        <f t="shared" si="3254"/>
        <v>-14050.464824999952</v>
      </c>
      <c r="CB167" s="318">
        <f t="shared" si="3254"/>
        <v>-14185.674824999951</v>
      </c>
      <c r="CC167" s="318">
        <f t="shared" si="3254"/>
        <v>-14320.88482499995</v>
      </c>
      <c r="CE167" s="318">
        <f t="shared" si="2306"/>
        <v>-14456.094824999949</v>
      </c>
      <c r="CF167" s="318">
        <f t="shared" ref="CF167:CP167" si="3255">CE167+CF118</f>
        <v>-14591.304824999948</v>
      </c>
      <c r="CG167" s="318">
        <f t="shared" si="3255"/>
        <v>-14726.514824999947</v>
      </c>
      <c r="CH167" s="318">
        <f t="shared" si="3255"/>
        <v>-14861.724824999947</v>
      </c>
      <c r="CI167" s="318">
        <f t="shared" si="3255"/>
        <v>-14996.934824999946</v>
      </c>
      <c r="CJ167" s="318">
        <f t="shared" si="3255"/>
        <v>-15132.144824999945</v>
      </c>
      <c r="CK167" s="318">
        <f t="shared" si="3255"/>
        <v>-15267.354824999944</v>
      </c>
      <c r="CL167" s="318">
        <f t="shared" si="3255"/>
        <v>-15402.564824999943</v>
      </c>
      <c r="CM167" s="318">
        <f t="shared" si="3255"/>
        <v>-15537.774824999942</v>
      </c>
      <c r="CN167" s="318">
        <f t="shared" si="3255"/>
        <v>-15672.984824999941</v>
      </c>
      <c r="CO167" s="318">
        <f t="shared" si="3255"/>
        <v>-15808.19482499994</v>
      </c>
      <c r="CP167" s="318">
        <f t="shared" si="3255"/>
        <v>-15943.40482499994</v>
      </c>
      <c r="CR167" s="318">
        <f t="shared" si="2308"/>
        <v>-16078.614824999939</v>
      </c>
      <c r="CS167" s="318">
        <f t="shared" ref="CS167:DC167" si="3256">CR167+CS118</f>
        <v>-16213.824824999938</v>
      </c>
      <c r="CT167" s="318">
        <f t="shared" si="3256"/>
        <v>-16349.034824999937</v>
      </c>
      <c r="CU167" s="318">
        <f t="shared" si="3256"/>
        <v>-16484.244824999936</v>
      </c>
      <c r="CV167" s="318">
        <f t="shared" si="3256"/>
        <v>-16619.454824999935</v>
      </c>
      <c r="CW167" s="318">
        <f t="shared" si="3256"/>
        <v>-16754.664824999934</v>
      </c>
      <c r="CX167" s="318">
        <f t="shared" si="3256"/>
        <v>-16889.874824999933</v>
      </c>
      <c r="CY167" s="318">
        <f t="shared" si="3256"/>
        <v>-17025.084824999933</v>
      </c>
      <c r="CZ167" s="318">
        <f t="shared" si="3256"/>
        <v>-17160.294824999932</v>
      </c>
      <c r="DA167" s="318">
        <f t="shared" si="3256"/>
        <v>-17295.504824999931</v>
      </c>
      <c r="DB167" s="318">
        <f t="shared" si="3256"/>
        <v>-17430.71482499993</v>
      </c>
      <c r="DC167" s="318">
        <f t="shared" si="3256"/>
        <v>-17565.924824999929</v>
      </c>
      <c r="DE167" s="318">
        <f t="shared" si="2310"/>
        <v>-17701.134824999928</v>
      </c>
      <c r="DF167" s="318">
        <f t="shared" ref="DF167:DP167" si="3257">DE167+DF118</f>
        <v>-17836.344824999927</v>
      </c>
      <c r="DG167" s="318">
        <f t="shared" si="3257"/>
        <v>-17971.554824999926</v>
      </c>
      <c r="DH167" s="318">
        <f t="shared" si="3257"/>
        <v>-18106.764824999926</v>
      </c>
      <c r="DI167" s="318">
        <f t="shared" si="3257"/>
        <v>-18241.974824999925</v>
      </c>
      <c r="DJ167" s="318">
        <f t="shared" si="3257"/>
        <v>-18377.184824999924</v>
      </c>
      <c r="DK167" s="318">
        <f t="shared" si="3257"/>
        <v>-18512.394824999923</v>
      </c>
      <c r="DL167" s="318">
        <f t="shared" si="3257"/>
        <v>-18647.604824999922</v>
      </c>
      <c r="DM167" s="318">
        <f t="shared" si="3257"/>
        <v>-18782.814824999921</v>
      </c>
      <c r="DN167" s="318">
        <f t="shared" si="3257"/>
        <v>-18918.02482499992</v>
      </c>
      <c r="DO167" s="318">
        <f t="shared" si="3257"/>
        <v>-19053.23482499992</v>
      </c>
      <c r="DP167" s="318">
        <f t="shared" si="3257"/>
        <v>-19188.444824999919</v>
      </c>
      <c r="DR167" s="318">
        <f t="shared" si="2312"/>
        <v>-19323.654824999918</v>
      </c>
      <c r="DS167" s="318">
        <f t="shared" ref="DS167:EC167" si="3258">DR167+DS118</f>
        <v>-19458.864824999917</v>
      </c>
      <c r="DT167" s="318">
        <f t="shared" si="3258"/>
        <v>-19594.074824999916</v>
      </c>
      <c r="DU167" s="318">
        <f t="shared" si="3258"/>
        <v>-19729.284824999915</v>
      </c>
      <c r="DV167" s="318">
        <f t="shared" si="3258"/>
        <v>-19864.494824999914</v>
      </c>
      <c r="DW167" s="318">
        <f t="shared" si="3258"/>
        <v>-19999.704824999913</v>
      </c>
      <c r="DX167" s="318">
        <f t="shared" si="3258"/>
        <v>-20134.914824999913</v>
      </c>
      <c r="DY167" s="318">
        <f t="shared" si="3258"/>
        <v>-20270.124824999912</v>
      </c>
      <c r="DZ167" s="318">
        <f t="shared" si="3258"/>
        <v>-20405.334824999911</v>
      </c>
      <c r="EA167" s="318">
        <f t="shared" si="3258"/>
        <v>-20540.54482499991</v>
      </c>
      <c r="EB167" s="318">
        <f t="shared" si="3258"/>
        <v>-20675.754824999909</v>
      </c>
      <c r="EC167" s="318">
        <f t="shared" si="3258"/>
        <v>-20810.964824999908</v>
      </c>
    </row>
    <row r="168" spans="1:135" x14ac:dyDescent="0.2">
      <c r="A168" s="126"/>
      <c r="D168" s="313">
        <f t="shared" ref="D168:P168" si="3259">SUM(D123:D167)</f>
        <v>470818.35933250014</v>
      </c>
      <c r="E168" s="319">
        <f t="shared" si="3259"/>
        <v>536642.70933250012</v>
      </c>
      <c r="F168" s="319">
        <f t="shared" si="3259"/>
        <v>623180.12933250004</v>
      </c>
      <c r="G168" s="319">
        <f t="shared" si="3259"/>
        <v>734319.51933250006</v>
      </c>
      <c r="H168" s="319">
        <f t="shared" si="3259"/>
        <v>888800.7193324999</v>
      </c>
      <c r="I168" s="319">
        <f t="shared" si="3259"/>
        <v>1052341.7193325001</v>
      </c>
      <c r="J168" s="319">
        <f t="shared" si="3259"/>
        <v>1231590.7393325001</v>
      </c>
      <c r="K168" s="319">
        <f t="shared" si="3259"/>
        <v>1436660.7593324995</v>
      </c>
      <c r="L168" s="319">
        <f t="shared" si="3259"/>
        <v>1661043.9693325006</v>
      </c>
      <c r="M168" s="319">
        <f t="shared" si="3259"/>
        <v>1908752.6893325001</v>
      </c>
      <c r="N168" s="319">
        <f t="shared" si="3259"/>
        <v>2185065.4193325001</v>
      </c>
      <c r="O168" s="319">
        <f t="shared" si="3259"/>
        <v>2525762.5393325007</v>
      </c>
      <c r="P168" s="319">
        <f t="shared" si="3259"/>
        <v>2887961.9793324997</v>
      </c>
      <c r="Q168" s="323">
        <f>Q119+D168-P168</f>
        <v>0</v>
      </c>
      <c r="R168" s="319">
        <f t="shared" ref="R168:AC168" si="3260">SUM(R123:R167)</f>
        <v>3302245.8393325</v>
      </c>
      <c r="S168" s="319">
        <f t="shared" si="3260"/>
        <v>3772337.8793324996</v>
      </c>
      <c r="T168" s="319">
        <f t="shared" si="3260"/>
        <v>4283843.3593325</v>
      </c>
      <c r="U168" s="319">
        <f t="shared" si="3260"/>
        <v>4829864.2393324981</v>
      </c>
      <c r="V168" s="319">
        <f t="shared" si="3260"/>
        <v>5386076.239332499</v>
      </c>
      <c r="W168" s="319">
        <f t="shared" si="3260"/>
        <v>5953045.439332501</v>
      </c>
      <c r="X168" s="319">
        <f t="shared" si="3260"/>
        <v>6547801.3493325012</v>
      </c>
      <c r="Y168" s="319">
        <f t="shared" si="3260"/>
        <v>7157069.9193325024</v>
      </c>
      <c r="Z168" s="319">
        <f t="shared" si="3260"/>
        <v>7798525.4193324968</v>
      </c>
      <c r="AA168" s="319">
        <f t="shared" si="3260"/>
        <v>8499750.2693325002</v>
      </c>
      <c r="AB168" s="319">
        <f t="shared" si="3260"/>
        <v>9216216.4293324985</v>
      </c>
      <c r="AC168" s="319">
        <f t="shared" si="3260"/>
        <v>9948047.2393324971</v>
      </c>
      <c r="AD168" s="323">
        <f>AD119+P168-AC168</f>
        <v>0</v>
      </c>
      <c r="AE168" s="319">
        <f t="shared" ref="AE168:AP168" si="3261">SUM(AE123:AE167)</f>
        <v>10715088.289332502</v>
      </c>
      <c r="AF168" s="319">
        <f t="shared" si="3261"/>
        <v>11506037.8393325</v>
      </c>
      <c r="AG168" s="319">
        <f t="shared" si="3261"/>
        <v>12320895.869332505</v>
      </c>
      <c r="AH168" s="319">
        <f t="shared" si="3261"/>
        <v>13159662.379332505</v>
      </c>
      <c r="AI168" s="319">
        <f t="shared" si="3261"/>
        <v>14022337.3793325</v>
      </c>
      <c r="AJ168" s="319">
        <f t="shared" si="3261"/>
        <v>14908920.8593325</v>
      </c>
      <c r="AK168" s="319">
        <f t="shared" si="3261"/>
        <v>15819412.849332502</v>
      </c>
      <c r="AL168" s="319">
        <f t="shared" si="3261"/>
        <v>16753813.309332505</v>
      </c>
      <c r="AM168" s="319">
        <f t="shared" si="3261"/>
        <v>17712122.259332504</v>
      </c>
      <c r="AN168" s="319">
        <f t="shared" si="3261"/>
        <v>18695787.829332504</v>
      </c>
      <c r="AO168" s="319">
        <f t="shared" si="3261"/>
        <v>19704810.049332492</v>
      </c>
      <c r="AP168" s="319">
        <f t="shared" si="3261"/>
        <v>20739188.909332499</v>
      </c>
      <c r="AQ168" s="323">
        <f>AQ119+AC168-AP168</f>
        <v>0</v>
      </c>
      <c r="AR168" s="319">
        <f t="shared" ref="AR168:BC168" si="3262">SUM(AR123:AR167)</f>
        <v>21802889.729332495</v>
      </c>
      <c r="AS168" s="319">
        <f t="shared" si="3262"/>
        <v>22896015.549332496</v>
      </c>
      <c r="AT168" s="319">
        <f t="shared" si="3262"/>
        <v>24018566.3493325</v>
      </c>
      <c r="AU168" s="319">
        <f t="shared" si="3262"/>
        <v>25173551.749332491</v>
      </c>
      <c r="AV168" s="319">
        <f t="shared" si="3262"/>
        <v>26360971.769332513</v>
      </c>
      <c r="AW168" s="319">
        <f t="shared" si="3262"/>
        <v>27580826.379332501</v>
      </c>
      <c r="AX168" s="319">
        <f t="shared" si="3262"/>
        <v>28833115.5993325</v>
      </c>
      <c r="AY168" s="319">
        <f t="shared" si="3262"/>
        <v>30117839.409332495</v>
      </c>
      <c r="AZ168" s="319">
        <f t="shared" si="3262"/>
        <v>31434997.829332504</v>
      </c>
      <c r="BA168" s="319">
        <f t="shared" si="3262"/>
        <v>32784741.509332508</v>
      </c>
      <c r="BB168" s="319">
        <f t="shared" si="3262"/>
        <v>34167070.419332497</v>
      </c>
      <c r="BC168" s="319">
        <f t="shared" si="3262"/>
        <v>35581984.559332497</v>
      </c>
      <c r="BD168" s="323">
        <f>BD119+AP168-BC168</f>
        <v>0</v>
      </c>
      <c r="BE168" s="319">
        <f t="shared" ref="BE168:BP168" si="3263">SUM(BE123:BE167)</f>
        <v>37029218.109332494</v>
      </c>
      <c r="BF168" s="319">
        <f t="shared" si="3263"/>
        <v>38507581.149332494</v>
      </c>
      <c r="BG168" s="319">
        <f t="shared" si="3263"/>
        <v>40017073.689332493</v>
      </c>
      <c r="BH168" s="319">
        <f t="shared" si="3263"/>
        <v>41557695.719332501</v>
      </c>
      <c r="BI168" s="319">
        <f t="shared" si="3263"/>
        <v>43129447.259332485</v>
      </c>
      <c r="BJ168" s="319">
        <f t="shared" si="3263"/>
        <v>44732328.289332509</v>
      </c>
      <c r="BK168" s="319">
        <f t="shared" si="3263"/>
        <v>46366338.809332483</v>
      </c>
      <c r="BL168" s="319">
        <f t="shared" si="3263"/>
        <v>48031478.849332497</v>
      </c>
      <c r="BM168" s="319">
        <f t="shared" si="3263"/>
        <v>49727748.369332485</v>
      </c>
      <c r="BN168" s="319">
        <f t="shared" si="3263"/>
        <v>51455181.749332495</v>
      </c>
      <c r="BO168" s="319">
        <f t="shared" si="3263"/>
        <v>53213779.0093325</v>
      </c>
      <c r="BP168" s="319">
        <f t="shared" si="3263"/>
        <v>55003540.129332528</v>
      </c>
      <c r="BQ168" s="323">
        <f>BQ119+BC168-BP168</f>
        <v>0</v>
      </c>
      <c r="BR168" s="319">
        <f t="shared" ref="BR168:CC168" si="3264">SUM(BR123:BR167)</f>
        <v>56824573.879332475</v>
      </c>
      <c r="BS168" s="319">
        <f t="shared" si="3264"/>
        <v>58676926.729332484</v>
      </c>
      <c r="BT168" s="319">
        <f t="shared" si="3264"/>
        <v>60560598.67933251</v>
      </c>
      <c r="BU168" s="319">
        <f t="shared" si="3264"/>
        <v>62475589.749332502</v>
      </c>
      <c r="BV168" s="319">
        <f t="shared" si="3264"/>
        <v>64421899.919332504</v>
      </c>
      <c r="BW168" s="319">
        <f t="shared" si="3264"/>
        <v>66399529.17933248</v>
      </c>
      <c r="BX168" s="319">
        <f t="shared" si="3264"/>
        <v>68408477.55933249</v>
      </c>
      <c r="BY168" s="319">
        <f t="shared" si="3264"/>
        <v>70448745.0493325</v>
      </c>
      <c r="BZ168" s="319">
        <f t="shared" si="3264"/>
        <v>72520331.629332483</v>
      </c>
      <c r="CA168" s="319">
        <f t="shared" si="3264"/>
        <v>74622969.999332473</v>
      </c>
      <c r="CB168" s="319">
        <f t="shared" si="3264"/>
        <v>76756660.159332469</v>
      </c>
      <c r="CC168" s="319">
        <f t="shared" si="3264"/>
        <v>78921402.089332506</v>
      </c>
      <c r="CD168" s="323">
        <f>CD119+BP168-CC168</f>
        <v>0</v>
      </c>
      <c r="CE168" s="319">
        <f t="shared" ref="CE168:CP168" si="3265">SUM(CE123:CE167)</f>
        <v>81117135.639332518</v>
      </c>
      <c r="CF168" s="319">
        <f t="shared" si="3265"/>
        <v>83343908.18933247</v>
      </c>
      <c r="CG168" s="319">
        <f t="shared" si="3265"/>
        <v>85601719.769332483</v>
      </c>
      <c r="CH168" s="319">
        <f t="shared" si="3265"/>
        <v>87890570.379332513</v>
      </c>
      <c r="CI168" s="319">
        <f t="shared" si="3265"/>
        <v>90210460.029332489</v>
      </c>
      <c r="CJ168" s="319">
        <f t="shared" si="3265"/>
        <v>92561388.699332491</v>
      </c>
      <c r="CK168" s="319">
        <f t="shared" si="3265"/>
        <v>94943356.389332503</v>
      </c>
      <c r="CL168" s="319">
        <f t="shared" si="3265"/>
        <v>97356363.109332532</v>
      </c>
      <c r="CM168" s="319">
        <f t="shared" si="3265"/>
        <v>99800408.839332506</v>
      </c>
      <c r="CN168" s="319">
        <f t="shared" si="3265"/>
        <v>102275553.58933255</v>
      </c>
      <c r="CO168" s="319">
        <f t="shared" si="3265"/>
        <v>104781797.31933251</v>
      </c>
      <c r="CP168" s="319">
        <f t="shared" si="3265"/>
        <v>107319140.0593325</v>
      </c>
      <c r="CQ168" s="323">
        <f>CQ119+CC168-CP168</f>
        <v>0</v>
      </c>
      <c r="CR168" s="319">
        <f t="shared" ref="CR168:DC168" si="3266">SUM(CR123:CR167)</f>
        <v>109887875.17933246</v>
      </c>
      <c r="CS168" s="319">
        <f t="shared" si="3266"/>
        <v>112488051.0293325</v>
      </c>
      <c r="CT168" s="319">
        <f t="shared" si="3266"/>
        <v>115119667.62933253</v>
      </c>
      <c r="CU168" s="319">
        <f t="shared" si="3266"/>
        <v>117782724.98933251</v>
      </c>
      <c r="CV168" s="319">
        <f t="shared" si="3266"/>
        <v>120477223.08933252</v>
      </c>
      <c r="CW168" s="319">
        <f t="shared" si="3266"/>
        <v>123203161.92933254</v>
      </c>
      <c r="CX168" s="319">
        <f t="shared" si="3266"/>
        <v>125960541.51933253</v>
      </c>
      <c r="CY168" s="319">
        <f t="shared" si="3266"/>
        <v>128749361.83933254</v>
      </c>
      <c r="CZ168" s="319">
        <f t="shared" si="3266"/>
        <v>131569622.90933254</v>
      </c>
      <c r="DA168" s="319">
        <f t="shared" si="3266"/>
        <v>134421270.56933251</v>
      </c>
      <c r="DB168" s="319">
        <f t="shared" si="3266"/>
        <v>137304304.7993325</v>
      </c>
      <c r="DC168" s="319">
        <f t="shared" si="3266"/>
        <v>140218725.6093325</v>
      </c>
      <c r="DD168" s="323">
        <f>DD119+CP168-DC168</f>
        <v>0</v>
      </c>
      <c r="DE168" s="319">
        <f t="shared" ref="DE168:DP168" si="3267">SUM(DE123:DE167)</f>
        <v>143163979.99933255</v>
      </c>
      <c r="DF168" s="319">
        <f t="shared" si="3267"/>
        <v>146140485.18933257</v>
      </c>
      <c r="DG168" s="319">
        <f t="shared" si="3267"/>
        <v>149148241.19933248</v>
      </c>
      <c r="DH168" s="319">
        <f t="shared" si="3267"/>
        <v>152187248.00933251</v>
      </c>
      <c r="DI168" s="319">
        <f t="shared" si="3267"/>
        <v>155257505.62933251</v>
      </c>
      <c r="DJ168" s="319">
        <f t="shared" si="3267"/>
        <v>158359014.06933257</v>
      </c>
      <c r="DK168" s="319">
        <f t="shared" si="3267"/>
        <v>161491773.33933255</v>
      </c>
      <c r="DL168" s="319">
        <f t="shared" si="3267"/>
        <v>164655783.39933246</v>
      </c>
      <c r="DM168" s="319">
        <f t="shared" si="3267"/>
        <v>167851044.27933252</v>
      </c>
      <c r="DN168" s="319">
        <f t="shared" si="3267"/>
        <v>171074114.60933253</v>
      </c>
      <c r="DO168" s="319">
        <f t="shared" si="3267"/>
        <v>174324994.39933243</v>
      </c>
      <c r="DP168" s="319">
        <f t="shared" si="3267"/>
        <v>177603683.61933258</v>
      </c>
      <c r="DQ168" s="323">
        <f>DQ119+DC168-DP168</f>
        <v>0</v>
      </c>
      <c r="DR168" s="319">
        <f t="shared" ref="DR168:EC168" si="3268">SUM(DR123:DR167)</f>
        <v>180912937.15933248</v>
      </c>
      <c r="DS168" s="319">
        <f t="shared" si="3268"/>
        <v>184252800.31933248</v>
      </c>
      <c r="DT168" s="319">
        <f t="shared" si="3268"/>
        <v>187623273.10933247</v>
      </c>
      <c r="DU168" s="319">
        <f t="shared" si="3268"/>
        <v>191025952.76933253</v>
      </c>
      <c r="DV168" s="319">
        <f t="shared" si="3268"/>
        <v>194460839.27933252</v>
      </c>
      <c r="DW168" s="319">
        <f t="shared" si="3268"/>
        <v>197927932.6193324</v>
      </c>
      <c r="DX168" s="319">
        <f t="shared" si="3268"/>
        <v>201427232.81933248</v>
      </c>
      <c r="DY168" s="319">
        <f t="shared" si="3268"/>
        <v>204958739.86933249</v>
      </c>
      <c r="DZ168" s="319">
        <f t="shared" si="3268"/>
        <v>208522453.77933252</v>
      </c>
      <c r="EA168" s="319">
        <f t="shared" si="3268"/>
        <v>212118639.40933251</v>
      </c>
      <c r="EB168" s="319">
        <f t="shared" si="3268"/>
        <v>215747296.78933251</v>
      </c>
      <c r="EC168" s="319">
        <f t="shared" si="3268"/>
        <v>219408425.89933249</v>
      </c>
      <c r="ED168" s="323">
        <f>ED119+DP168-EC168</f>
        <v>0</v>
      </c>
    </row>
    <row r="169" spans="1:135" x14ac:dyDescent="0.2">
      <c r="A169" s="126"/>
      <c r="D169" s="312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  <c r="AA169" s="323"/>
      <c r="AB169" s="323"/>
      <c r="AC169" s="323"/>
      <c r="AD169" s="323"/>
      <c r="AE169" s="323"/>
      <c r="AF169" s="323"/>
      <c r="AG169" s="323"/>
      <c r="AH169" s="323"/>
      <c r="AI169" s="323"/>
      <c r="AJ169" s="323"/>
      <c r="AK169" s="323"/>
      <c r="AL169" s="323"/>
      <c r="AM169" s="323"/>
      <c r="AN169" s="323"/>
      <c r="AO169" s="323"/>
      <c r="AP169" s="323"/>
      <c r="AR169" s="323"/>
      <c r="AS169" s="323"/>
      <c r="AT169" s="323"/>
      <c r="AU169" s="323"/>
      <c r="AV169" s="323"/>
      <c r="AW169" s="323"/>
      <c r="AX169" s="323"/>
      <c r="AY169" s="323"/>
      <c r="AZ169" s="323"/>
      <c r="BA169" s="323"/>
      <c r="BB169" s="323"/>
      <c r="BC169" s="323"/>
      <c r="BE169" s="323"/>
      <c r="BF169" s="323"/>
      <c r="BG169" s="323"/>
      <c r="BH169" s="323"/>
      <c r="BI169" s="323"/>
      <c r="BJ169" s="323"/>
      <c r="BK169" s="323"/>
      <c r="BL169" s="323"/>
      <c r="BM169" s="323"/>
      <c r="BN169" s="323"/>
      <c r="BO169" s="323"/>
      <c r="BP169" s="323"/>
      <c r="BR169" s="323"/>
      <c r="BS169" s="323"/>
      <c r="BT169" s="323"/>
      <c r="BU169" s="323"/>
      <c r="BV169" s="323"/>
      <c r="BW169" s="323"/>
      <c r="BX169" s="323"/>
      <c r="BY169" s="323"/>
      <c r="BZ169" s="323"/>
      <c r="CA169" s="323"/>
      <c r="CB169" s="323"/>
      <c r="CC169" s="323"/>
      <c r="CE169" s="323"/>
      <c r="CF169" s="323"/>
      <c r="CG169" s="323"/>
      <c r="CH169" s="323"/>
      <c r="CI169" s="323"/>
      <c r="CJ169" s="323"/>
      <c r="CK169" s="323"/>
      <c r="CL169" s="323"/>
      <c r="CM169" s="323"/>
      <c r="CN169" s="323"/>
      <c r="CO169" s="323"/>
      <c r="CP169" s="323"/>
      <c r="CR169" s="323"/>
      <c r="CS169" s="323"/>
      <c r="CT169" s="323"/>
      <c r="CU169" s="323"/>
      <c r="CV169" s="323"/>
      <c r="CW169" s="323"/>
      <c r="CX169" s="323"/>
      <c r="CY169" s="323"/>
      <c r="CZ169" s="323"/>
      <c r="DA169" s="323"/>
      <c r="DB169" s="323"/>
      <c r="DC169" s="323"/>
      <c r="DE169" s="323"/>
      <c r="DF169" s="323"/>
      <c r="DG169" s="323"/>
      <c r="DH169" s="323"/>
      <c r="DI169" s="323"/>
      <c r="DJ169" s="323"/>
      <c r="DK169" s="323"/>
      <c r="DL169" s="323"/>
      <c r="DM169" s="323"/>
      <c r="DN169" s="323"/>
      <c r="DO169" s="323"/>
      <c r="DP169" s="323"/>
      <c r="DR169" s="323"/>
      <c r="DS169" s="323"/>
      <c r="DT169" s="323"/>
      <c r="DU169" s="323"/>
      <c r="DV169" s="323"/>
      <c r="DW169" s="323"/>
      <c r="DX169" s="323"/>
      <c r="DY169" s="323"/>
      <c r="DZ169" s="323"/>
      <c r="EA169" s="323"/>
      <c r="EB169" s="323"/>
      <c r="EC169" s="323"/>
    </row>
    <row r="170" spans="1:135" ht="15.6" customHeight="1" x14ac:dyDescent="0.25">
      <c r="A170" s="126"/>
      <c r="B170" s="302" t="s">
        <v>518</v>
      </c>
    </row>
    <row r="171" spans="1:135" s="1" customFormat="1" ht="15.75" x14ac:dyDescent="0.25">
      <c r="A171" s="303" t="s">
        <v>514</v>
      </c>
      <c r="B171" s="301" t="s">
        <v>492</v>
      </c>
      <c r="D171" s="309" t="str">
        <f>D24</f>
        <v>Dec'21</v>
      </c>
      <c r="E171" s="301" t="str">
        <f t="shared" ref="E171:P171" si="3269">E13</f>
        <v>Jan</v>
      </c>
      <c r="F171" s="301" t="str">
        <f t="shared" si="3269"/>
        <v>Feb</v>
      </c>
      <c r="G171" s="301" t="str">
        <f t="shared" si="3269"/>
        <v>Mar</v>
      </c>
      <c r="H171" s="301" t="str">
        <f t="shared" si="3269"/>
        <v>Apr</v>
      </c>
      <c r="I171" s="301" t="str">
        <f t="shared" si="3269"/>
        <v>May</v>
      </c>
      <c r="J171" s="301" t="str">
        <f t="shared" si="3269"/>
        <v>Jun</v>
      </c>
      <c r="K171" s="301" t="str">
        <f t="shared" si="3269"/>
        <v>Jul</v>
      </c>
      <c r="L171" s="301" t="str">
        <f t="shared" si="3269"/>
        <v>Aug</v>
      </c>
      <c r="M171" s="301" t="str">
        <f t="shared" si="3269"/>
        <v>Sep</v>
      </c>
      <c r="N171" s="301" t="str">
        <f t="shared" si="3269"/>
        <v>Oct</v>
      </c>
      <c r="O171" s="301" t="str">
        <f t="shared" si="3269"/>
        <v>Nov</v>
      </c>
      <c r="P171" s="301" t="str">
        <f t="shared" si="3269"/>
        <v>Dec</v>
      </c>
      <c r="R171" s="301" t="str">
        <f t="shared" ref="R171:AC171" si="3270">R13</f>
        <v>Jan</v>
      </c>
      <c r="S171" s="301" t="str">
        <f t="shared" si="3270"/>
        <v>Feb</v>
      </c>
      <c r="T171" s="301" t="str">
        <f t="shared" si="3270"/>
        <v>Mar</v>
      </c>
      <c r="U171" s="301" t="str">
        <f t="shared" si="3270"/>
        <v>Apr</v>
      </c>
      <c r="V171" s="301" t="str">
        <f t="shared" si="3270"/>
        <v>May</v>
      </c>
      <c r="W171" s="301" t="str">
        <f t="shared" si="3270"/>
        <v>Jun</v>
      </c>
      <c r="X171" s="301" t="str">
        <f t="shared" si="3270"/>
        <v>Jul</v>
      </c>
      <c r="Y171" s="301" t="str">
        <f t="shared" si="3270"/>
        <v>Aug</v>
      </c>
      <c r="Z171" s="301" t="str">
        <f t="shared" si="3270"/>
        <v>Sep</v>
      </c>
      <c r="AA171" s="301" t="str">
        <f t="shared" si="3270"/>
        <v>Oct</v>
      </c>
      <c r="AB171" s="301" t="str">
        <f t="shared" si="3270"/>
        <v>Nov</v>
      </c>
      <c r="AC171" s="301" t="str">
        <f t="shared" si="3270"/>
        <v>Dec</v>
      </c>
      <c r="AE171" s="301" t="str">
        <f t="shared" ref="AE171:AP171" si="3271">AE13</f>
        <v>Jan</v>
      </c>
      <c r="AF171" s="301" t="str">
        <f t="shared" si="3271"/>
        <v>Feb</v>
      </c>
      <c r="AG171" s="301" t="str">
        <f t="shared" si="3271"/>
        <v>Mar</v>
      </c>
      <c r="AH171" s="301" t="str">
        <f t="shared" si="3271"/>
        <v>Apr</v>
      </c>
      <c r="AI171" s="301" t="str">
        <f t="shared" si="3271"/>
        <v>May</v>
      </c>
      <c r="AJ171" s="301" t="str">
        <f t="shared" si="3271"/>
        <v>Jun</v>
      </c>
      <c r="AK171" s="301" t="str">
        <f t="shared" si="3271"/>
        <v>Jul</v>
      </c>
      <c r="AL171" s="301" t="str">
        <f t="shared" si="3271"/>
        <v>Aug</v>
      </c>
      <c r="AM171" s="301" t="str">
        <f t="shared" si="3271"/>
        <v>Sep</v>
      </c>
      <c r="AN171" s="301" t="str">
        <f t="shared" si="3271"/>
        <v>Oct</v>
      </c>
      <c r="AO171" s="301" t="str">
        <f t="shared" si="3271"/>
        <v>Nov</v>
      </c>
      <c r="AP171" s="301" t="str">
        <f t="shared" si="3271"/>
        <v>Dec</v>
      </c>
      <c r="AR171" s="301" t="str">
        <f t="shared" ref="AR171:BC171" si="3272">AR13</f>
        <v>Jan</v>
      </c>
      <c r="AS171" s="301" t="str">
        <f t="shared" si="3272"/>
        <v>Feb</v>
      </c>
      <c r="AT171" s="301" t="str">
        <f t="shared" si="3272"/>
        <v>Mar</v>
      </c>
      <c r="AU171" s="301" t="str">
        <f t="shared" si="3272"/>
        <v>Apr</v>
      </c>
      <c r="AV171" s="301" t="str">
        <f t="shared" si="3272"/>
        <v>May</v>
      </c>
      <c r="AW171" s="301" t="str">
        <f t="shared" si="3272"/>
        <v>Jun</v>
      </c>
      <c r="AX171" s="301" t="str">
        <f t="shared" si="3272"/>
        <v>Jul</v>
      </c>
      <c r="AY171" s="301" t="str">
        <f t="shared" si="3272"/>
        <v>Aug</v>
      </c>
      <c r="AZ171" s="301" t="str">
        <f t="shared" si="3272"/>
        <v>Sep</v>
      </c>
      <c r="BA171" s="301" t="str">
        <f t="shared" si="3272"/>
        <v>Oct</v>
      </c>
      <c r="BB171" s="301" t="str">
        <f t="shared" si="3272"/>
        <v>Nov</v>
      </c>
      <c r="BC171" s="301" t="str">
        <f t="shared" si="3272"/>
        <v>Dec</v>
      </c>
      <c r="BE171" s="301" t="str">
        <f t="shared" ref="BE171:BP171" si="3273">BE13</f>
        <v>Jan</v>
      </c>
      <c r="BF171" s="301" t="str">
        <f t="shared" si="3273"/>
        <v>Feb</v>
      </c>
      <c r="BG171" s="301" t="str">
        <f t="shared" si="3273"/>
        <v>Mar</v>
      </c>
      <c r="BH171" s="301" t="str">
        <f t="shared" si="3273"/>
        <v>Apr</v>
      </c>
      <c r="BI171" s="301" t="str">
        <f t="shared" si="3273"/>
        <v>May</v>
      </c>
      <c r="BJ171" s="301" t="str">
        <f t="shared" si="3273"/>
        <v>Jun</v>
      </c>
      <c r="BK171" s="301" t="str">
        <f t="shared" si="3273"/>
        <v>Jul</v>
      </c>
      <c r="BL171" s="301" t="str">
        <f t="shared" si="3273"/>
        <v>Aug</v>
      </c>
      <c r="BM171" s="301" t="str">
        <f t="shared" si="3273"/>
        <v>Sep</v>
      </c>
      <c r="BN171" s="301" t="str">
        <f t="shared" si="3273"/>
        <v>Oct</v>
      </c>
      <c r="BO171" s="301" t="str">
        <f t="shared" si="3273"/>
        <v>Nov</v>
      </c>
      <c r="BP171" s="301" t="str">
        <f t="shared" si="3273"/>
        <v>Dec</v>
      </c>
      <c r="BR171" s="301" t="str">
        <f t="shared" ref="BR171:CC171" si="3274">BR13</f>
        <v>Jan</v>
      </c>
      <c r="BS171" s="301" t="str">
        <f t="shared" si="3274"/>
        <v>Feb</v>
      </c>
      <c r="BT171" s="301" t="str">
        <f t="shared" si="3274"/>
        <v>Mar</v>
      </c>
      <c r="BU171" s="301" t="str">
        <f t="shared" si="3274"/>
        <v>Apr</v>
      </c>
      <c r="BV171" s="301" t="str">
        <f t="shared" si="3274"/>
        <v>May</v>
      </c>
      <c r="BW171" s="301" t="str">
        <f t="shared" si="3274"/>
        <v>Jun</v>
      </c>
      <c r="BX171" s="301" t="str">
        <f t="shared" si="3274"/>
        <v>Jul</v>
      </c>
      <c r="BY171" s="301" t="str">
        <f t="shared" si="3274"/>
        <v>Aug</v>
      </c>
      <c r="BZ171" s="301" t="str">
        <f t="shared" si="3274"/>
        <v>Sep</v>
      </c>
      <c r="CA171" s="301" t="str">
        <f t="shared" si="3274"/>
        <v>Oct</v>
      </c>
      <c r="CB171" s="301" t="str">
        <f t="shared" si="3274"/>
        <v>Nov</v>
      </c>
      <c r="CC171" s="301" t="str">
        <f t="shared" si="3274"/>
        <v>Dec</v>
      </c>
      <c r="CE171" s="301" t="str">
        <f t="shared" ref="CE171:CP171" si="3275">CE13</f>
        <v>Jan</v>
      </c>
      <c r="CF171" s="301" t="str">
        <f t="shared" si="3275"/>
        <v>Feb</v>
      </c>
      <c r="CG171" s="301" t="str">
        <f t="shared" si="3275"/>
        <v>Mar</v>
      </c>
      <c r="CH171" s="301" t="str">
        <f t="shared" si="3275"/>
        <v>Apr</v>
      </c>
      <c r="CI171" s="301" t="str">
        <f t="shared" si="3275"/>
        <v>May</v>
      </c>
      <c r="CJ171" s="301" t="str">
        <f t="shared" si="3275"/>
        <v>Jun</v>
      </c>
      <c r="CK171" s="301" t="str">
        <f t="shared" si="3275"/>
        <v>Jul</v>
      </c>
      <c r="CL171" s="301" t="str">
        <f t="shared" si="3275"/>
        <v>Aug</v>
      </c>
      <c r="CM171" s="301" t="str">
        <f t="shared" si="3275"/>
        <v>Sep</v>
      </c>
      <c r="CN171" s="301" t="str">
        <f t="shared" si="3275"/>
        <v>Oct</v>
      </c>
      <c r="CO171" s="301" t="str">
        <f t="shared" si="3275"/>
        <v>Nov</v>
      </c>
      <c r="CP171" s="301" t="str">
        <f t="shared" si="3275"/>
        <v>Dec</v>
      </c>
      <c r="CR171" s="301" t="str">
        <f t="shared" ref="CR171:DC171" si="3276">CR13</f>
        <v>Jan</v>
      </c>
      <c r="CS171" s="301" t="str">
        <f t="shared" si="3276"/>
        <v>Feb</v>
      </c>
      <c r="CT171" s="301" t="str">
        <f t="shared" si="3276"/>
        <v>Mar</v>
      </c>
      <c r="CU171" s="301" t="str">
        <f t="shared" si="3276"/>
        <v>Apr</v>
      </c>
      <c r="CV171" s="301" t="str">
        <f t="shared" si="3276"/>
        <v>May</v>
      </c>
      <c r="CW171" s="301" t="str">
        <f t="shared" si="3276"/>
        <v>Jun</v>
      </c>
      <c r="CX171" s="301" t="str">
        <f t="shared" si="3276"/>
        <v>Jul</v>
      </c>
      <c r="CY171" s="301" t="str">
        <f t="shared" si="3276"/>
        <v>Aug</v>
      </c>
      <c r="CZ171" s="301" t="str">
        <f t="shared" si="3276"/>
        <v>Sep</v>
      </c>
      <c r="DA171" s="301" t="str">
        <f t="shared" si="3276"/>
        <v>Oct</v>
      </c>
      <c r="DB171" s="301" t="str">
        <f t="shared" si="3276"/>
        <v>Nov</v>
      </c>
      <c r="DC171" s="301" t="str">
        <f t="shared" si="3276"/>
        <v>Dec</v>
      </c>
      <c r="DE171" s="301" t="str">
        <f t="shared" ref="DE171:DP171" si="3277">DE13</f>
        <v>Jan</v>
      </c>
      <c r="DF171" s="301" t="str">
        <f t="shared" si="3277"/>
        <v>Feb</v>
      </c>
      <c r="DG171" s="301" t="str">
        <f t="shared" si="3277"/>
        <v>Mar</v>
      </c>
      <c r="DH171" s="301" t="str">
        <f t="shared" si="3277"/>
        <v>Apr</v>
      </c>
      <c r="DI171" s="301" t="str">
        <f t="shared" si="3277"/>
        <v>May</v>
      </c>
      <c r="DJ171" s="301" t="str">
        <f t="shared" si="3277"/>
        <v>Jun</v>
      </c>
      <c r="DK171" s="301" t="str">
        <f t="shared" si="3277"/>
        <v>Jul</v>
      </c>
      <c r="DL171" s="301" t="str">
        <f t="shared" si="3277"/>
        <v>Aug</v>
      </c>
      <c r="DM171" s="301" t="str">
        <f t="shared" si="3277"/>
        <v>Sep</v>
      </c>
      <c r="DN171" s="301" t="str">
        <f t="shared" si="3277"/>
        <v>Oct</v>
      </c>
      <c r="DO171" s="301" t="str">
        <f t="shared" si="3277"/>
        <v>Nov</v>
      </c>
      <c r="DP171" s="301" t="str">
        <f t="shared" si="3277"/>
        <v>Dec</v>
      </c>
      <c r="DR171" s="301" t="str">
        <f t="shared" ref="DR171:EC171" si="3278">DR13</f>
        <v>Jan</v>
      </c>
      <c r="DS171" s="301" t="str">
        <f t="shared" si="3278"/>
        <v>Feb</v>
      </c>
      <c r="DT171" s="301" t="str">
        <f t="shared" si="3278"/>
        <v>Mar</v>
      </c>
      <c r="DU171" s="301" t="str">
        <f t="shared" si="3278"/>
        <v>Apr</v>
      </c>
      <c r="DV171" s="301" t="str">
        <f t="shared" si="3278"/>
        <v>May</v>
      </c>
      <c r="DW171" s="301" t="str">
        <f t="shared" si="3278"/>
        <v>Jun</v>
      </c>
      <c r="DX171" s="301" t="str">
        <f t="shared" si="3278"/>
        <v>Jul</v>
      </c>
      <c r="DY171" s="301" t="str">
        <f t="shared" si="3278"/>
        <v>Aug</v>
      </c>
      <c r="DZ171" s="301" t="str">
        <f t="shared" si="3278"/>
        <v>Sep</v>
      </c>
      <c r="EA171" s="301" t="str">
        <f t="shared" si="3278"/>
        <v>Oct</v>
      </c>
      <c r="EB171" s="301" t="str">
        <f t="shared" si="3278"/>
        <v>Nov</v>
      </c>
      <c r="EC171" s="301" t="str">
        <f t="shared" si="3278"/>
        <v>Dec</v>
      </c>
    </row>
    <row r="172" spans="1:135" x14ac:dyDescent="0.2">
      <c r="A172" s="126" t="s">
        <v>513</v>
      </c>
      <c r="B172" s="310">
        <f t="shared" ref="B172:B191" si="3279">B25</f>
        <v>364</v>
      </c>
      <c r="D172" s="311">
        <v>71815.042000000001</v>
      </c>
      <c r="E172" s="312">
        <v>1531994.942</v>
      </c>
      <c r="F172" s="312">
        <v>2470652.8540000003</v>
      </c>
      <c r="G172" s="312">
        <v>4573571.97</v>
      </c>
      <c r="H172" s="312">
        <v>5060414.3459999999</v>
      </c>
      <c r="I172" s="312">
        <v>5591566.842000002</v>
      </c>
      <c r="J172" s="312">
        <v>7593142.9220000021</v>
      </c>
      <c r="K172" s="312">
        <v>8917739.3180000037</v>
      </c>
      <c r="L172" s="312">
        <v>10972145.209999999</v>
      </c>
      <c r="M172" s="312">
        <v>14044576.370000001</v>
      </c>
      <c r="N172" s="312">
        <v>20609351.990000006</v>
      </c>
      <c r="O172" s="312">
        <v>22518259.614000004</v>
      </c>
      <c r="P172" s="312">
        <v>26696626.978000008</v>
      </c>
      <c r="R172" s="312">
        <v>35206468.109999999</v>
      </c>
      <c r="S172" s="312">
        <v>41582835.342000008</v>
      </c>
      <c r="T172" s="312">
        <v>46022452.030000001</v>
      </c>
      <c r="U172" s="312">
        <v>46146514.438000001</v>
      </c>
      <c r="V172" s="312">
        <v>46875734.665999994</v>
      </c>
      <c r="W172" s="312">
        <v>50799390.489999995</v>
      </c>
      <c r="X172" s="312">
        <v>52142829.173999995</v>
      </c>
      <c r="Y172" s="312">
        <v>57908498.018000022</v>
      </c>
      <c r="Z172" s="312">
        <v>62868618.134000026</v>
      </c>
      <c r="AA172" s="312">
        <v>64138085.250000015</v>
      </c>
      <c r="AB172" s="312">
        <v>66342978.973999992</v>
      </c>
      <c r="AC172" s="312">
        <v>67433356.59800002</v>
      </c>
      <c r="AE172" s="312">
        <f>'Capital Spend fcst from ED'!J25+'In-Service &amp; Deprec Svgs'!AC172</f>
        <v>67958356.59800002</v>
      </c>
      <c r="AF172" s="312">
        <f>'Capital Spend fcst from ED'!K25+'In-Service &amp; Deprec Svgs'!AE172</f>
        <v>68483356.59800002</v>
      </c>
      <c r="AG172" s="312">
        <f>'Capital Spend fcst from ED'!L25+'In-Service &amp; Deprec Svgs'!AF172</f>
        <v>69008356.59800002</v>
      </c>
      <c r="AH172" s="312">
        <f>'Capital Spend fcst from ED'!M25+'In-Service &amp; Deprec Svgs'!AG172</f>
        <v>69533356.59800002</v>
      </c>
      <c r="AI172" s="312">
        <f>'Capital Spend fcst from ED'!N25+'In-Service &amp; Deprec Svgs'!AH172</f>
        <v>70058356.59800002</v>
      </c>
      <c r="AJ172" s="312">
        <f>'Capital Spend fcst from ED'!O25+'In-Service &amp; Deprec Svgs'!AI172</f>
        <v>70583356.59800002</v>
      </c>
      <c r="AK172" s="312">
        <f>'Capital Spend fcst from ED'!P25+'In-Service &amp; Deprec Svgs'!AJ172</f>
        <v>71108356.59800002</v>
      </c>
      <c r="AL172" s="312">
        <f>'Capital Spend fcst from ED'!Q25+'In-Service &amp; Deprec Svgs'!AK172</f>
        <v>71633356.59800002</v>
      </c>
      <c r="AM172" s="312">
        <f>'Capital Spend fcst from ED'!R25+'In-Service &amp; Deprec Svgs'!AL172</f>
        <v>72158356.59800002</v>
      </c>
      <c r="AN172" s="312">
        <f>'Capital Spend fcst from ED'!S25+'In-Service &amp; Deprec Svgs'!AM172</f>
        <v>72683356.59800002</v>
      </c>
      <c r="AO172" s="312">
        <f>'Capital Spend fcst from ED'!T25+'In-Service &amp; Deprec Svgs'!AN172</f>
        <v>73208356.59800002</v>
      </c>
      <c r="AP172" s="312">
        <f>'Capital Spend fcst from ED'!U25+'In-Service &amp; Deprec Svgs'!AO172</f>
        <v>73733356.59800002</v>
      </c>
      <c r="AR172" s="312">
        <f>'Capital Spend fcst from ED'!J35+'In-Service &amp; Deprec Svgs'!AP172</f>
        <v>74258356.59800002</v>
      </c>
      <c r="AS172" s="312">
        <f>'Capital Spend fcst from ED'!K35+'In-Service &amp; Deprec Svgs'!AR172</f>
        <v>74783356.59800002</v>
      </c>
      <c r="AT172" s="312">
        <f>'Capital Spend fcst from ED'!L35+'In-Service &amp; Deprec Svgs'!AS172</f>
        <v>75308356.59800002</v>
      </c>
      <c r="AU172" s="312">
        <f>'Capital Spend fcst from ED'!M35+'In-Service &amp; Deprec Svgs'!AT172</f>
        <v>75833356.59800002</v>
      </c>
      <c r="AV172" s="312">
        <f>'Capital Spend fcst from ED'!N35+'In-Service &amp; Deprec Svgs'!AU172</f>
        <v>76358356.59800002</v>
      </c>
      <c r="AW172" s="312">
        <f>'Capital Spend fcst from ED'!O35+'In-Service &amp; Deprec Svgs'!AV172</f>
        <v>76883356.59800002</v>
      </c>
      <c r="AX172" s="312">
        <f>'Capital Spend fcst from ED'!P35+'In-Service &amp; Deprec Svgs'!AW172</f>
        <v>77408356.59800002</v>
      </c>
      <c r="AY172" s="312">
        <f>'Capital Spend fcst from ED'!Q35+'In-Service &amp; Deprec Svgs'!AX172</f>
        <v>77933356.59800002</v>
      </c>
      <c r="AZ172" s="312">
        <f>'Capital Spend fcst from ED'!R35+'In-Service &amp; Deprec Svgs'!AY172</f>
        <v>78458356.59800002</v>
      </c>
      <c r="BA172" s="312">
        <f>'Capital Spend fcst from ED'!S35+'In-Service &amp; Deprec Svgs'!AZ172</f>
        <v>78983356.59800002</v>
      </c>
      <c r="BB172" s="312">
        <f>'Capital Spend fcst from ED'!T35+'In-Service &amp; Deprec Svgs'!BA172</f>
        <v>79508356.59800002</v>
      </c>
      <c r="BC172" s="312">
        <f>'Capital Spend fcst from ED'!U35+'In-Service &amp; Deprec Svgs'!BB172</f>
        <v>80033356.59800002</v>
      </c>
      <c r="BE172" s="312">
        <f>'Capital Spend fcst from ED'!J45+'In-Service &amp; Deprec Svgs'!BC172</f>
        <v>80558356.59800002</v>
      </c>
      <c r="BF172" s="312">
        <f>'Capital Spend fcst from ED'!K45+'In-Service &amp; Deprec Svgs'!BE172</f>
        <v>81083356.59800002</v>
      </c>
      <c r="BG172" s="312">
        <f>'Capital Spend fcst from ED'!L45+'In-Service &amp; Deprec Svgs'!BF172</f>
        <v>81608356.59800002</v>
      </c>
      <c r="BH172" s="312">
        <f>'Capital Spend fcst from ED'!M45+'In-Service &amp; Deprec Svgs'!BG172</f>
        <v>82133356.59800002</v>
      </c>
      <c r="BI172" s="312">
        <f>'Capital Spend fcst from ED'!N45+'In-Service &amp; Deprec Svgs'!BH172</f>
        <v>82658356.59800002</v>
      </c>
      <c r="BJ172" s="312">
        <f>'Capital Spend fcst from ED'!O45+'In-Service &amp; Deprec Svgs'!BI172</f>
        <v>83183356.59800002</v>
      </c>
      <c r="BK172" s="312">
        <f>'Capital Spend fcst from ED'!P45+'In-Service &amp; Deprec Svgs'!BJ172</f>
        <v>83708356.59800002</v>
      </c>
      <c r="BL172" s="312">
        <f>'Capital Spend fcst from ED'!Q45+'In-Service &amp; Deprec Svgs'!BK172</f>
        <v>84233356.59800002</v>
      </c>
      <c r="BM172" s="312">
        <f>'Capital Spend fcst from ED'!R45+'In-Service &amp; Deprec Svgs'!BL172</f>
        <v>84758356.59800002</v>
      </c>
      <c r="BN172" s="312">
        <f>'Capital Spend fcst from ED'!S45+'In-Service &amp; Deprec Svgs'!BM172</f>
        <v>85283356.59800002</v>
      </c>
      <c r="BO172" s="312">
        <f>'Capital Spend fcst from ED'!T45+'In-Service &amp; Deprec Svgs'!BN172</f>
        <v>85808356.59800002</v>
      </c>
      <c r="BP172" s="312">
        <f>'Capital Spend fcst from ED'!U45+'In-Service &amp; Deprec Svgs'!BO172</f>
        <v>86333356.59800002</v>
      </c>
      <c r="BR172" s="312">
        <f>'Capital Spend fcst from ED'!J55+'In-Service &amp; Deprec Svgs'!BP172</f>
        <v>86858356.59800002</v>
      </c>
      <c r="BS172" s="312">
        <f>'Capital Spend fcst from ED'!K55+'In-Service &amp; Deprec Svgs'!BR172</f>
        <v>87383356.59800002</v>
      </c>
      <c r="BT172" s="312">
        <f>'Capital Spend fcst from ED'!L55+'In-Service &amp; Deprec Svgs'!BS172</f>
        <v>87908356.59800002</v>
      </c>
      <c r="BU172" s="312">
        <f>'Capital Spend fcst from ED'!M55+'In-Service &amp; Deprec Svgs'!BT172</f>
        <v>88433356.59800002</v>
      </c>
      <c r="BV172" s="312">
        <f>'Capital Spend fcst from ED'!N55+'In-Service &amp; Deprec Svgs'!BU172</f>
        <v>88958356.59800002</v>
      </c>
      <c r="BW172" s="312">
        <f>'Capital Spend fcst from ED'!O55+'In-Service &amp; Deprec Svgs'!BV172</f>
        <v>89483356.59800002</v>
      </c>
      <c r="BX172" s="312">
        <f>'Capital Spend fcst from ED'!P55+'In-Service &amp; Deprec Svgs'!BW172</f>
        <v>90008356.59800002</v>
      </c>
      <c r="BY172" s="312">
        <f>'Capital Spend fcst from ED'!Q55+'In-Service &amp; Deprec Svgs'!BX172</f>
        <v>90533356.59800002</v>
      </c>
      <c r="BZ172" s="312">
        <f>'Capital Spend fcst from ED'!R55+'In-Service &amp; Deprec Svgs'!BY172</f>
        <v>91058356.59800002</v>
      </c>
      <c r="CA172" s="312">
        <f>'Capital Spend fcst from ED'!S55+'In-Service &amp; Deprec Svgs'!BZ172</f>
        <v>91583356.59800002</v>
      </c>
      <c r="CB172" s="312">
        <f>'Capital Spend fcst from ED'!T55+'In-Service &amp; Deprec Svgs'!CA172</f>
        <v>92108356.59800002</v>
      </c>
      <c r="CC172" s="312">
        <f>'Capital Spend fcst from ED'!U55+'In-Service &amp; Deprec Svgs'!CB172</f>
        <v>92633356.59800002</v>
      </c>
      <c r="CE172" s="312">
        <f>'Capital Spend fcst from ED'!J65+'In-Service &amp; Deprec Svgs'!CC172</f>
        <v>93158356.59800002</v>
      </c>
      <c r="CF172" s="312">
        <f>'Capital Spend fcst from ED'!K65+'In-Service &amp; Deprec Svgs'!CE172</f>
        <v>93683356.59800002</v>
      </c>
      <c r="CG172" s="312">
        <f>'Capital Spend fcst from ED'!L65+'In-Service &amp; Deprec Svgs'!CF172</f>
        <v>94208356.59800002</v>
      </c>
      <c r="CH172" s="312">
        <f>'Capital Spend fcst from ED'!M65+'In-Service &amp; Deprec Svgs'!CG172</f>
        <v>94733356.59800002</v>
      </c>
      <c r="CI172" s="312">
        <f>'Capital Spend fcst from ED'!N65+'In-Service &amp; Deprec Svgs'!CH172</f>
        <v>95258356.59800002</v>
      </c>
      <c r="CJ172" s="312">
        <f>'Capital Spend fcst from ED'!O65+'In-Service &amp; Deprec Svgs'!CI172</f>
        <v>95783356.59800002</v>
      </c>
      <c r="CK172" s="312">
        <f>'Capital Spend fcst from ED'!P65+'In-Service &amp; Deprec Svgs'!CJ172</f>
        <v>96308356.59800002</v>
      </c>
      <c r="CL172" s="312">
        <f>'Capital Spend fcst from ED'!Q65+'In-Service &amp; Deprec Svgs'!CK172</f>
        <v>96833356.59800002</v>
      </c>
      <c r="CM172" s="312">
        <f>'Capital Spend fcst from ED'!R65+'In-Service &amp; Deprec Svgs'!CL172</f>
        <v>97358356.59800002</v>
      </c>
      <c r="CN172" s="312">
        <f>'Capital Spend fcst from ED'!S65+'In-Service &amp; Deprec Svgs'!CM172</f>
        <v>97883356.59800002</v>
      </c>
      <c r="CO172" s="312">
        <f>'Capital Spend fcst from ED'!T65+'In-Service &amp; Deprec Svgs'!CN172</f>
        <v>98408356.59800002</v>
      </c>
      <c r="CP172" s="312">
        <f>'Capital Spend fcst from ED'!U65+'In-Service &amp; Deprec Svgs'!CO172</f>
        <v>98933356.59800002</v>
      </c>
      <c r="CR172" s="312">
        <f>'Capital Spend fcst from ED'!J75+'In-Service &amp; Deprec Svgs'!CP172</f>
        <v>99458356.59800002</v>
      </c>
      <c r="CS172" s="312">
        <f>'Capital Spend fcst from ED'!K75+'In-Service &amp; Deprec Svgs'!CR172</f>
        <v>99983356.59800002</v>
      </c>
      <c r="CT172" s="312">
        <f>'Capital Spend fcst from ED'!L75+'In-Service &amp; Deprec Svgs'!CS172</f>
        <v>100508356.59800002</v>
      </c>
      <c r="CU172" s="312">
        <f>'Capital Spend fcst from ED'!M75+'In-Service &amp; Deprec Svgs'!CT172</f>
        <v>101033356.59800002</v>
      </c>
      <c r="CV172" s="312">
        <f>'Capital Spend fcst from ED'!N75+'In-Service &amp; Deprec Svgs'!CU172</f>
        <v>101558356.59800002</v>
      </c>
      <c r="CW172" s="312">
        <f>'Capital Spend fcst from ED'!O75+'In-Service &amp; Deprec Svgs'!CV172</f>
        <v>102083356.59800002</v>
      </c>
      <c r="CX172" s="312">
        <f>'Capital Spend fcst from ED'!P75+'In-Service &amp; Deprec Svgs'!CW172</f>
        <v>102608356.59800002</v>
      </c>
      <c r="CY172" s="312">
        <f>'Capital Spend fcst from ED'!Q75+'In-Service &amp; Deprec Svgs'!CX172</f>
        <v>103133356.59800002</v>
      </c>
      <c r="CZ172" s="312">
        <f>'Capital Spend fcst from ED'!R75+'In-Service &amp; Deprec Svgs'!CY172</f>
        <v>103658356.59800002</v>
      </c>
      <c r="DA172" s="312">
        <f>'Capital Spend fcst from ED'!S75+'In-Service &amp; Deprec Svgs'!CZ172</f>
        <v>104183356.59800002</v>
      </c>
      <c r="DB172" s="312">
        <f>'Capital Spend fcst from ED'!T75+'In-Service &amp; Deprec Svgs'!DA172</f>
        <v>104708356.59800002</v>
      </c>
      <c r="DC172" s="312">
        <f>'Capital Spend fcst from ED'!U75+'In-Service &amp; Deprec Svgs'!DB172</f>
        <v>105233356.59800002</v>
      </c>
      <c r="DE172" s="312">
        <f>'Capital Spend fcst from ED'!J85+'In-Service &amp; Deprec Svgs'!DC172</f>
        <v>105808356.59800002</v>
      </c>
      <c r="DF172" s="312">
        <f>'Capital Spend fcst from ED'!K85+'In-Service &amp; Deprec Svgs'!DE172</f>
        <v>106383356.59800002</v>
      </c>
      <c r="DG172" s="312">
        <f>'Capital Spend fcst from ED'!L85+'In-Service &amp; Deprec Svgs'!DF172</f>
        <v>106958356.59800002</v>
      </c>
      <c r="DH172" s="312">
        <f>'Capital Spend fcst from ED'!M85+'In-Service &amp; Deprec Svgs'!DG172</f>
        <v>107533356.59800002</v>
      </c>
      <c r="DI172" s="312">
        <f>'Capital Spend fcst from ED'!N85+'In-Service &amp; Deprec Svgs'!DH172</f>
        <v>108108356.59800002</v>
      </c>
      <c r="DJ172" s="312">
        <f>'Capital Spend fcst from ED'!O85+'In-Service &amp; Deprec Svgs'!DI172</f>
        <v>108683356.59800002</v>
      </c>
      <c r="DK172" s="312">
        <f>'Capital Spend fcst from ED'!P85+'In-Service &amp; Deprec Svgs'!DJ172</f>
        <v>109258356.59800002</v>
      </c>
      <c r="DL172" s="312">
        <f>'Capital Spend fcst from ED'!Q85+'In-Service &amp; Deprec Svgs'!DK172</f>
        <v>109833356.59800002</v>
      </c>
      <c r="DM172" s="312">
        <f>'Capital Spend fcst from ED'!R85+'In-Service &amp; Deprec Svgs'!DL172</f>
        <v>110408356.59800002</v>
      </c>
      <c r="DN172" s="312">
        <f>'Capital Spend fcst from ED'!S85+'In-Service &amp; Deprec Svgs'!DM172</f>
        <v>110983356.59800002</v>
      </c>
      <c r="DO172" s="312">
        <f>'Capital Spend fcst from ED'!T85+'In-Service &amp; Deprec Svgs'!DN172</f>
        <v>111558356.59800002</v>
      </c>
      <c r="DP172" s="312">
        <f>'Capital Spend fcst from ED'!U85+'In-Service &amp; Deprec Svgs'!DO172</f>
        <v>112133356.59800002</v>
      </c>
      <c r="DR172" s="312">
        <f>'Capital Spend fcst from ED'!J95+'In-Service &amp; Deprec Svgs'!DP172</f>
        <v>112708356.59800002</v>
      </c>
      <c r="DS172" s="312">
        <f>'Capital Spend fcst from ED'!K95+'In-Service &amp; Deprec Svgs'!DR172</f>
        <v>113283356.59800002</v>
      </c>
      <c r="DT172" s="312">
        <f>'Capital Spend fcst from ED'!L95+'In-Service &amp; Deprec Svgs'!DS172</f>
        <v>113858356.59800002</v>
      </c>
      <c r="DU172" s="312">
        <f>'Capital Spend fcst from ED'!M95+'In-Service &amp; Deprec Svgs'!DT172</f>
        <v>114433356.59800002</v>
      </c>
      <c r="DV172" s="312">
        <f>'Capital Spend fcst from ED'!N95+'In-Service &amp; Deprec Svgs'!DU172</f>
        <v>115008356.59800002</v>
      </c>
      <c r="DW172" s="312">
        <f>'Capital Spend fcst from ED'!O95+'In-Service &amp; Deprec Svgs'!DV172</f>
        <v>115583356.59800002</v>
      </c>
      <c r="DX172" s="312">
        <f>'Capital Spend fcst from ED'!P95+'In-Service &amp; Deprec Svgs'!DW172</f>
        <v>116158356.59800002</v>
      </c>
      <c r="DY172" s="312">
        <f>'Capital Spend fcst from ED'!Q95+'In-Service &amp; Deprec Svgs'!DX172</f>
        <v>116733356.59800002</v>
      </c>
      <c r="DZ172" s="312">
        <f>'Capital Spend fcst from ED'!R95+'In-Service &amp; Deprec Svgs'!DY172</f>
        <v>117308356.59800002</v>
      </c>
      <c r="EA172" s="312">
        <f>'Capital Spend fcst from ED'!S95+'In-Service &amp; Deprec Svgs'!DZ172</f>
        <v>117883356.59800002</v>
      </c>
      <c r="EB172" s="312">
        <f>'Capital Spend fcst from ED'!T95+'In-Service &amp; Deprec Svgs'!EA172</f>
        <v>118458356.59800002</v>
      </c>
      <c r="EC172" s="312">
        <f>'Capital Spend fcst from ED'!U95+'In-Service &amp; Deprec Svgs'!EB172</f>
        <v>119033356.59800002</v>
      </c>
      <c r="EE172" s="318"/>
    </row>
    <row r="173" spans="1:135" x14ac:dyDescent="0.2">
      <c r="A173" s="126" t="s">
        <v>513</v>
      </c>
      <c r="B173" s="310">
        <f t="shared" si="3279"/>
        <v>365</v>
      </c>
      <c r="D173" s="311">
        <v>67343.758000000002</v>
      </c>
      <c r="E173" s="312">
        <v>67343.758000000002</v>
      </c>
      <c r="F173" s="312">
        <v>67343.758000000002</v>
      </c>
      <c r="G173" s="312">
        <v>67343.758000000002</v>
      </c>
      <c r="H173" s="312">
        <v>67343.758000000002</v>
      </c>
      <c r="I173" s="312">
        <v>67343.758000000002</v>
      </c>
      <c r="J173" s="312">
        <v>67343.758000000002</v>
      </c>
      <c r="K173" s="312">
        <v>67343.758000000002</v>
      </c>
      <c r="L173" s="312">
        <v>67343.758000000002</v>
      </c>
      <c r="M173" s="312">
        <v>67343.758000000002</v>
      </c>
      <c r="N173" s="312">
        <v>67343.758000000002</v>
      </c>
      <c r="O173" s="312">
        <v>67343.758000000002</v>
      </c>
      <c r="P173" s="312">
        <v>67343.758000000002</v>
      </c>
      <c r="R173" s="312">
        <v>67343.758000000002</v>
      </c>
      <c r="S173" s="312">
        <v>67343.758000000002</v>
      </c>
      <c r="T173" s="312">
        <v>67343.758000000002</v>
      </c>
      <c r="U173" s="312">
        <v>67343.758000000002</v>
      </c>
      <c r="V173" s="312">
        <v>67343.758000000002</v>
      </c>
      <c r="W173" s="312">
        <v>67343.758000000002</v>
      </c>
      <c r="X173" s="312">
        <v>67343.758000000002</v>
      </c>
      <c r="Y173" s="312">
        <v>67343.758000000002</v>
      </c>
      <c r="Z173" s="312">
        <v>67343.758000000002</v>
      </c>
      <c r="AA173" s="312">
        <v>67343.758000000002</v>
      </c>
      <c r="AB173" s="312">
        <v>67343.758000000002</v>
      </c>
      <c r="AC173" s="312">
        <v>67343.758000000002</v>
      </c>
      <c r="AE173" s="312">
        <f>0+'In-Service &amp; Deprec Svgs'!AC173</f>
        <v>67343.758000000002</v>
      </c>
      <c r="AF173" s="312">
        <f>0+'In-Service &amp; Deprec Svgs'!AE173</f>
        <v>67343.758000000002</v>
      </c>
      <c r="AG173" s="312">
        <f>0+'In-Service &amp; Deprec Svgs'!AF173</f>
        <v>67343.758000000002</v>
      </c>
      <c r="AH173" s="312">
        <f>0+'In-Service &amp; Deprec Svgs'!AG173</f>
        <v>67343.758000000002</v>
      </c>
      <c r="AI173" s="312">
        <f>0+'In-Service &amp; Deprec Svgs'!AH173</f>
        <v>67343.758000000002</v>
      </c>
      <c r="AJ173" s="312">
        <f>0+'In-Service &amp; Deprec Svgs'!AI173</f>
        <v>67343.758000000002</v>
      </c>
      <c r="AK173" s="312">
        <f>0+'In-Service &amp; Deprec Svgs'!AJ173</f>
        <v>67343.758000000002</v>
      </c>
      <c r="AL173" s="312">
        <f>0+'In-Service &amp; Deprec Svgs'!AK173</f>
        <v>67343.758000000002</v>
      </c>
      <c r="AM173" s="312">
        <f>0+'In-Service &amp; Deprec Svgs'!AL173</f>
        <v>67343.758000000002</v>
      </c>
      <c r="AN173" s="312">
        <f>0+'In-Service &amp; Deprec Svgs'!AM173</f>
        <v>67343.758000000002</v>
      </c>
      <c r="AO173" s="312">
        <f>0+'In-Service &amp; Deprec Svgs'!AN173</f>
        <v>67343.758000000002</v>
      </c>
      <c r="AP173" s="312">
        <f>0+'In-Service &amp; Deprec Svgs'!AO173</f>
        <v>67343.758000000002</v>
      </c>
      <c r="AR173" s="312">
        <f>0+'In-Service &amp; Deprec Svgs'!AP173</f>
        <v>67343.758000000002</v>
      </c>
      <c r="AS173" s="312">
        <f>0+'In-Service &amp; Deprec Svgs'!AR173</f>
        <v>67343.758000000002</v>
      </c>
      <c r="AT173" s="312">
        <f>0+'In-Service &amp; Deprec Svgs'!AS173</f>
        <v>67343.758000000002</v>
      </c>
      <c r="AU173" s="312">
        <f>0+'In-Service &amp; Deprec Svgs'!AT173</f>
        <v>67343.758000000002</v>
      </c>
      <c r="AV173" s="312">
        <f>0+'In-Service &amp; Deprec Svgs'!AU173</f>
        <v>67343.758000000002</v>
      </c>
      <c r="AW173" s="312">
        <f>0+'In-Service &amp; Deprec Svgs'!AV173</f>
        <v>67343.758000000002</v>
      </c>
      <c r="AX173" s="312">
        <f>0+'In-Service &amp; Deprec Svgs'!AW173</f>
        <v>67343.758000000002</v>
      </c>
      <c r="AY173" s="312">
        <f>0+'In-Service &amp; Deprec Svgs'!AX173</f>
        <v>67343.758000000002</v>
      </c>
      <c r="AZ173" s="312">
        <f>0+'In-Service &amp; Deprec Svgs'!AY173</f>
        <v>67343.758000000002</v>
      </c>
      <c r="BA173" s="312">
        <f>0+'In-Service &amp; Deprec Svgs'!AZ173</f>
        <v>67343.758000000002</v>
      </c>
      <c r="BB173" s="312">
        <f>0+'In-Service &amp; Deprec Svgs'!BA173</f>
        <v>67343.758000000002</v>
      </c>
      <c r="BC173" s="312">
        <f>0+'In-Service &amp; Deprec Svgs'!BB173</f>
        <v>67343.758000000002</v>
      </c>
      <c r="BE173" s="312">
        <f>0+'In-Service &amp; Deprec Svgs'!BC173</f>
        <v>67343.758000000002</v>
      </c>
      <c r="BF173" s="312">
        <f>0+'In-Service &amp; Deprec Svgs'!BE173</f>
        <v>67343.758000000002</v>
      </c>
      <c r="BG173" s="312">
        <f>0+'In-Service &amp; Deprec Svgs'!BF173</f>
        <v>67343.758000000002</v>
      </c>
      <c r="BH173" s="312">
        <f>0+'In-Service &amp; Deprec Svgs'!BG173</f>
        <v>67343.758000000002</v>
      </c>
      <c r="BI173" s="312">
        <f>0+'In-Service &amp; Deprec Svgs'!BH173</f>
        <v>67343.758000000002</v>
      </c>
      <c r="BJ173" s="312">
        <f>0+'In-Service &amp; Deprec Svgs'!BI173</f>
        <v>67343.758000000002</v>
      </c>
      <c r="BK173" s="312">
        <f>0+'In-Service &amp; Deprec Svgs'!BJ173</f>
        <v>67343.758000000002</v>
      </c>
      <c r="BL173" s="312">
        <f>0+'In-Service &amp; Deprec Svgs'!BK173</f>
        <v>67343.758000000002</v>
      </c>
      <c r="BM173" s="312">
        <f>0+'In-Service &amp; Deprec Svgs'!BL173</f>
        <v>67343.758000000002</v>
      </c>
      <c r="BN173" s="312">
        <f>0+'In-Service &amp; Deprec Svgs'!BM173</f>
        <v>67343.758000000002</v>
      </c>
      <c r="BO173" s="312">
        <f>0+'In-Service &amp; Deprec Svgs'!BN173</f>
        <v>67343.758000000002</v>
      </c>
      <c r="BP173" s="312">
        <f>0+'In-Service &amp; Deprec Svgs'!BO173</f>
        <v>67343.758000000002</v>
      </c>
      <c r="BR173" s="312">
        <f>0+'In-Service &amp; Deprec Svgs'!BP173</f>
        <v>67343.758000000002</v>
      </c>
      <c r="BS173" s="312">
        <f>0+'In-Service &amp; Deprec Svgs'!BR173</f>
        <v>67343.758000000002</v>
      </c>
      <c r="BT173" s="312">
        <f>0+'In-Service &amp; Deprec Svgs'!BS173</f>
        <v>67343.758000000002</v>
      </c>
      <c r="BU173" s="312">
        <f>0+'In-Service &amp; Deprec Svgs'!BT173</f>
        <v>67343.758000000002</v>
      </c>
      <c r="BV173" s="312">
        <f>0+'In-Service &amp; Deprec Svgs'!BU173</f>
        <v>67343.758000000002</v>
      </c>
      <c r="BW173" s="312">
        <f>0+'In-Service &amp; Deprec Svgs'!BV173</f>
        <v>67343.758000000002</v>
      </c>
      <c r="BX173" s="312">
        <f>0+'In-Service &amp; Deprec Svgs'!BW173</f>
        <v>67343.758000000002</v>
      </c>
      <c r="BY173" s="312">
        <f>0+'In-Service &amp; Deprec Svgs'!BX173</f>
        <v>67343.758000000002</v>
      </c>
      <c r="BZ173" s="312">
        <f>0+'In-Service &amp; Deprec Svgs'!BY173</f>
        <v>67343.758000000002</v>
      </c>
      <c r="CA173" s="312">
        <f>0+'In-Service &amp; Deprec Svgs'!BZ173</f>
        <v>67343.758000000002</v>
      </c>
      <c r="CB173" s="312">
        <f>0+'In-Service &amp; Deprec Svgs'!CA173</f>
        <v>67343.758000000002</v>
      </c>
      <c r="CC173" s="312">
        <f>0+'In-Service &amp; Deprec Svgs'!CB173</f>
        <v>67343.758000000002</v>
      </c>
      <c r="CE173" s="312">
        <f>0+'In-Service &amp; Deprec Svgs'!CC173</f>
        <v>67343.758000000002</v>
      </c>
      <c r="CF173" s="312">
        <f>0+'In-Service &amp; Deprec Svgs'!CE173</f>
        <v>67343.758000000002</v>
      </c>
      <c r="CG173" s="312">
        <f>0+'In-Service &amp; Deprec Svgs'!CF173</f>
        <v>67343.758000000002</v>
      </c>
      <c r="CH173" s="312">
        <f>0+'In-Service &amp; Deprec Svgs'!CG173</f>
        <v>67343.758000000002</v>
      </c>
      <c r="CI173" s="312">
        <f>0+'In-Service &amp; Deprec Svgs'!CH173</f>
        <v>67343.758000000002</v>
      </c>
      <c r="CJ173" s="312">
        <f>0+'In-Service &amp; Deprec Svgs'!CI173</f>
        <v>67343.758000000002</v>
      </c>
      <c r="CK173" s="312">
        <f>0+'In-Service &amp; Deprec Svgs'!CJ173</f>
        <v>67343.758000000002</v>
      </c>
      <c r="CL173" s="312">
        <f>0+'In-Service &amp; Deprec Svgs'!CK173</f>
        <v>67343.758000000002</v>
      </c>
      <c r="CM173" s="312">
        <f>0+'In-Service &amp; Deprec Svgs'!CL173</f>
        <v>67343.758000000002</v>
      </c>
      <c r="CN173" s="312">
        <f>0+'In-Service &amp; Deprec Svgs'!CM173</f>
        <v>67343.758000000002</v>
      </c>
      <c r="CO173" s="312">
        <f>0+'In-Service &amp; Deprec Svgs'!CN173</f>
        <v>67343.758000000002</v>
      </c>
      <c r="CP173" s="312">
        <f>0+'In-Service &amp; Deprec Svgs'!CO173</f>
        <v>67343.758000000002</v>
      </c>
      <c r="CR173" s="312">
        <f>0+'In-Service &amp; Deprec Svgs'!CP173</f>
        <v>67343.758000000002</v>
      </c>
      <c r="CS173" s="312">
        <f>0+'In-Service &amp; Deprec Svgs'!CR173</f>
        <v>67343.758000000002</v>
      </c>
      <c r="CT173" s="312">
        <f>0+'In-Service &amp; Deprec Svgs'!CS173</f>
        <v>67343.758000000002</v>
      </c>
      <c r="CU173" s="312">
        <f>0+'In-Service &amp; Deprec Svgs'!CT173</f>
        <v>67343.758000000002</v>
      </c>
      <c r="CV173" s="312">
        <f>0+'In-Service &amp; Deprec Svgs'!CU173</f>
        <v>67343.758000000002</v>
      </c>
      <c r="CW173" s="312">
        <f>0+'In-Service &amp; Deprec Svgs'!CV173</f>
        <v>67343.758000000002</v>
      </c>
      <c r="CX173" s="312">
        <f>0+'In-Service &amp; Deprec Svgs'!CW173</f>
        <v>67343.758000000002</v>
      </c>
      <c r="CY173" s="312">
        <f>0+'In-Service &amp; Deprec Svgs'!CX173</f>
        <v>67343.758000000002</v>
      </c>
      <c r="CZ173" s="312">
        <f>0+'In-Service &amp; Deprec Svgs'!CY173</f>
        <v>67343.758000000002</v>
      </c>
      <c r="DA173" s="312">
        <f>0+'In-Service &amp; Deprec Svgs'!CZ173</f>
        <v>67343.758000000002</v>
      </c>
      <c r="DB173" s="312">
        <f>0+'In-Service &amp; Deprec Svgs'!DA173</f>
        <v>67343.758000000002</v>
      </c>
      <c r="DC173" s="312">
        <f>0+'In-Service &amp; Deprec Svgs'!DB173</f>
        <v>67343.758000000002</v>
      </c>
      <c r="DE173" s="312">
        <f>0+'In-Service &amp; Deprec Svgs'!DC173</f>
        <v>67343.758000000002</v>
      </c>
      <c r="DF173" s="312">
        <f>0+'In-Service &amp; Deprec Svgs'!DE173</f>
        <v>67343.758000000002</v>
      </c>
      <c r="DG173" s="312">
        <f>0+'In-Service &amp; Deprec Svgs'!DF173</f>
        <v>67343.758000000002</v>
      </c>
      <c r="DH173" s="312">
        <f>0+'In-Service &amp; Deprec Svgs'!DG173</f>
        <v>67343.758000000002</v>
      </c>
      <c r="DI173" s="312">
        <f>0+'In-Service &amp; Deprec Svgs'!DH173</f>
        <v>67343.758000000002</v>
      </c>
      <c r="DJ173" s="312">
        <f>0+'In-Service &amp; Deprec Svgs'!DI173</f>
        <v>67343.758000000002</v>
      </c>
      <c r="DK173" s="312">
        <f>0+'In-Service &amp; Deprec Svgs'!DJ173</f>
        <v>67343.758000000002</v>
      </c>
      <c r="DL173" s="312">
        <f>0+'In-Service &amp; Deprec Svgs'!DK173</f>
        <v>67343.758000000002</v>
      </c>
      <c r="DM173" s="312">
        <f>0+'In-Service &amp; Deprec Svgs'!DL173</f>
        <v>67343.758000000002</v>
      </c>
      <c r="DN173" s="312">
        <f>0+'In-Service &amp; Deprec Svgs'!DM173</f>
        <v>67343.758000000002</v>
      </c>
      <c r="DO173" s="312">
        <f>0+'In-Service &amp; Deprec Svgs'!DN173</f>
        <v>67343.758000000002</v>
      </c>
      <c r="DP173" s="312">
        <f>0+'In-Service &amp; Deprec Svgs'!DO173</f>
        <v>67343.758000000002</v>
      </c>
      <c r="DR173" s="312">
        <f>0+'In-Service &amp; Deprec Svgs'!DP173</f>
        <v>67343.758000000002</v>
      </c>
      <c r="DS173" s="312">
        <f>0+'In-Service &amp; Deprec Svgs'!DR173</f>
        <v>67343.758000000002</v>
      </c>
      <c r="DT173" s="312">
        <f>0+'In-Service &amp; Deprec Svgs'!DS173</f>
        <v>67343.758000000002</v>
      </c>
      <c r="DU173" s="312">
        <f>0+'In-Service &amp; Deprec Svgs'!DT173</f>
        <v>67343.758000000002</v>
      </c>
      <c r="DV173" s="312">
        <f>0+'In-Service &amp; Deprec Svgs'!DU173</f>
        <v>67343.758000000002</v>
      </c>
      <c r="DW173" s="312">
        <f>0+'In-Service &amp; Deprec Svgs'!DV173</f>
        <v>67343.758000000002</v>
      </c>
      <c r="DX173" s="312">
        <f>0+'In-Service &amp; Deprec Svgs'!DW173</f>
        <v>67343.758000000002</v>
      </c>
      <c r="DY173" s="312">
        <f>0+'In-Service &amp; Deprec Svgs'!DX173</f>
        <v>67343.758000000002</v>
      </c>
      <c r="DZ173" s="312">
        <f>0+'In-Service &amp; Deprec Svgs'!DY173</f>
        <v>67343.758000000002</v>
      </c>
      <c r="EA173" s="312">
        <f>0+'In-Service &amp; Deprec Svgs'!DZ173</f>
        <v>67343.758000000002</v>
      </c>
      <c r="EB173" s="312">
        <f>0+'In-Service &amp; Deprec Svgs'!EA173</f>
        <v>67343.758000000002</v>
      </c>
      <c r="EC173" s="312">
        <f>0+'In-Service &amp; Deprec Svgs'!EB173</f>
        <v>67343.758000000002</v>
      </c>
      <c r="EE173" s="318"/>
    </row>
    <row r="174" spans="1:135" x14ac:dyDescent="0.2">
      <c r="A174" s="126" t="s">
        <v>513</v>
      </c>
      <c r="B174" s="310">
        <f t="shared" si="3279"/>
        <v>366</v>
      </c>
      <c r="D174" s="311">
        <v>19427.5</v>
      </c>
      <c r="E174" s="312">
        <v>19427.5</v>
      </c>
      <c r="F174" s="312">
        <v>19427.5</v>
      </c>
      <c r="G174" s="312">
        <v>19427.5</v>
      </c>
      <c r="H174" s="312">
        <v>19427.5</v>
      </c>
      <c r="I174" s="312">
        <v>19427.5</v>
      </c>
      <c r="J174" s="312">
        <v>19427.5</v>
      </c>
      <c r="K174" s="312">
        <v>19427.5</v>
      </c>
      <c r="L174" s="312">
        <v>19427.5</v>
      </c>
      <c r="M174" s="312">
        <v>19427.5</v>
      </c>
      <c r="N174" s="312">
        <v>19427.5</v>
      </c>
      <c r="O174" s="312">
        <v>19427.5</v>
      </c>
      <c r="P174" s="312">
        <v>19427.5</v>
      </c>
      <c r="R174" s="312">
        <v>19427.5</v>
      </c>
      <c r="S174" s="312">
        <v>19427.5</v>
      </c>
      <c r="T174" s="312">
        <v>19427.5</v>
      </c>
      <c r="U174" s="312">
        <v>19427.5</v>
      </c>
      <c r="V174" s="312">
        <v>19427.5</v>
      </c>
      <c r="W174" s="312">
        <v>19427.5</v>
      </c>
      <c r="X174" s="312">
        <v>19427.5</v>
      </c>
      <c r="Y174" s="312">
        <v>19427.5</v>
      </c>
      <c r="Z174" s="312">
        <v>19427.5</v>
      </c>
      <c r="AA174" s="312">
        <v>19427.5</v>
      </c>
      <c r="AB174" s="312">
        <v>19427.5</v>
      </c>
      <c r="AC174" s="312">
        <v>19427.5</v>
      </c>
      <c r="AE174" s="312">
        <f>0+'In-Service &amp; Deprec Svgs'!AC174</f>
        <v>19427.5</v>
      </c>
      <c r="AF174" s="312">
        <f>0+'In-Service &amp; Deprec Svgs'!AE174</f>
        <v>19427.5</v>
      </c>
      <c r="AG174" s="312">
        <f>0+'In-Service &amp; Deprec Svgs'!AF174</f>
        <v>19427.5</v>
      </c>
      <c r="AH174" s="312">
        <f>0+'In-Service &amp; Deprec Svgs'!AG174</f>
        <v>19427.5</v>
      </c>
      <c r="AI174" s="312">
        <f>0+'In-Service &amp; Deprec Svgs'!AH174</f>
        <v>19427.5</v>
      </c>
      <c r="AJ174" s="312">
        <f>0+'In-Service &amp; Deprec Svgs'!AI174</f>
        <v>19427.5</v>
      </c>
      <c r="AK174" s="312">
        <f>0+'In-Service &amp; Deprec Svgs'!AJ174</f>
        <v>19427.5</v>
      </c>
      <c r="AL174" s="312">
        <f>0+'In-Service &amp; Deprec Svgs'!AK174</f>
        <v>19427.5</v>
      </c>
      <c r="AM174" s="312">
        <f>0+'In-Service &amp; Deprec Svgs'!AL174</f>
        <v>19427.5</v>
      </c>
      <c r="AN174" s="312">
        <f>0+'In-Service &amp; Deprec Svgs'!AM174</f>
        <v>19427.5</v>
      </c>
      <c r="AO174" s="312">
        <f>0+'In-Service &amp; Deprec Svgs'!AN174</f>
        <v>19427.5</v>
      </c>
      <c r="AP174" s="312">
        <f>0+'In-Service &amp; Deprec Svgs'!AO174</f>
        <v>19427.5</v>
      </c>
      <c r="AR174" s="312">
        <f>0+'In-Service &amp; Deprec Svgs'!AP174</f>
        <v>19427.5</v>
      </c>
      <c r="AS174" s="312">
        <f>0+'In-Service &amp; Deprec Svgs'!AR174</f>
        <v>19427.5</v>
      </c>
      <c r="AT174" s="312">
        <f>0+'In-Service &amp; Deprec Svgs'!AS174</f>
        <v>19427.5</v>
      </c>
      <c r="AU174" s="312">
        <f>0+'In-Service &amp; Deprec Svgs'!AT174</f>
        <v>19427.5</v>
      </c>
      <c r="AV174" s="312">
        <f>0+'In-Service &amp; Deprec Svgs'!AU174</f>
        <v>19427.5</v>
      </c>
      <c r="AW174" s="312">
        <f>0+'In-Service &amp; Deprec Svgs'!AV174</f>
        <v>19427.5</v>
      </c>
      <c r="AX174" s="312">
        <f>0+'In-Service &amp; Deprec Svgs'!AW174</f>
        <v>19427.5</v>
      </c>
      <c r="AY174" s="312">
        <f>0+'In-Service &amp; Deprec Svgs'!AX174</f>
        <v>19427.5</v>
      </c>
      <c r="AZ174" s="312">
        <f>0+'In-Service &amp; Deprec Svgs'!AY174</f>
        <v>19427.5</v>
      </c>
      <c r="BA174" s="312">
        <f>0+'In-Service &amp; Deprec Svgs'!AZ174</f>
        <v>19427.5</v>
      </c>
      <c r="BB174" s="312">
        <f>0+'In-Service &amp; Deprec Svgs'!BA174</f>
        <v>19427.5</v>
      </c>
      <c r="BC174" s="312">
        <f>0+'In-Service &amp; Deprec Svgs'!BB174</f>
        <v>19427.5</v>
      </c>
      <c r="BE174" s="312">
        <f>0+'In-Service &amp; Deprec Svgs'!BC174</f>
        <v>19427.5</v>
      </c>
      <c r="BF174" s="312">
        <f>0+'In-Service &amp; Deprec Svgs'!BE174</f>
        <v>19427.5</v>
      </c>
      <c r="BG174" s="312">
        <f>0+'In-Service &amp; Deprec Svgs'!BF174</f>
        <v>19427.5</v>
      </c>
      <c r="BH174" s="312">
        <f>0+'In-Service &amp; Deprec Svgs'!BG174</f>
        <v>19427.5</v>
      </c>
      <c r="BI174" s="312">
        <f>0+'In-Service &amp; Deprec Svgs'!BH174</f>
        <v>19427.5</v>
      </c>
      <c r="BJ174" s="312">
        <f>0+'In-Service &amp; Deprec Svgs'!BI174</f>
        <v>19427.5</v>
      </c>
      <c r="BK174" s="312">
        <f>0+'In-Service &amp; Deprec Svgs'!BJ174</f>
        <v>19427.5</v>
      </c>
      <c r="BL174" s="312">
        <f>0+'In-Service &amp; Deprec Svgs'!BK174</f>
        <v>19427.5</v>
      </c>
      <c r="BM174" s="312">
        <f>0+'In-Service &amp; Deprec Svgs'!BL174</f>
        <v>19427.5</v>
      </c>
      <c r="BN174" s="312">
        <f>0+'In-Service &amp; Deprec Svgs'!BM174</f>
        <v>19427.5</v>
      </c>
      <c r="BO174" s="312">
        <f>0+'In-Service &amp; Deprec Svgs'!BN174</f>
        <v>19427.5</v>
      </c>
      <c r="BP174" s="312">
        <f>0+'In-Service &amp; Deprec Svgs'!BO174</f>
        <v>19427.5</v>
      </c>
      <c r="BR174" s="312">
        <f>0+'In-Service &amp; Deprec Svgs'!BP174</f>
        <v>19427.5</v>
      </c>
      <c r="BS174" s="312">
        <f>0+'In-Service &amp; Deprec Svgs'!BR174</f>
        <v>19427.5</v>
      </c>
      <c r="BT174" s="312">
        <f>0+'In-Service &amp; Deprec Svgs'!BS174</f>
        <v>19427.5</v>
      </c>
      <c r="BU174" s="312">
        <f>0+'In-Service &amp; Deprec Svgs'!BT174</f>
        <v>19427.5</v>
      </c>
      <c r="BV174" s="312">
        <f>0+'In-Service &amp; Deprec Svgs'!BU174</f>
        <v>19427.5</v>
      </c>
      <c r="BW174" s="312">
        <f>0+'In-Service &amp; Deprec Svgs'!BV174</f>
        <v>19427.5</v>
      </c>
      <c r="BX174" s="312">
        <f>0+'In-Service &amp; Deprec Svgs'!BW174</f>
        <v>19427.5</v>
      </c>
      <c r="BY174" s="312">
        <f>0+'In-Service &amp; Deprec Svgs'!BX174</f>
        <v>19427.5</v>
      </c>
      <c r="BZ174" s="312">
        <f>0+'In-Service &amp; Deprec Svgs'!BY174</f>
        <v>19427.5</v>
      </c>
      <c r="CA174" s="312">
        <f>0+'In-Service &amp; Deprec Svgs'!BZ174</f>
        <v>19427.5</v>
      </c>
      <c r="CB174" s="312">
        <f>0+'In-Service &amp; Deprec Svgs'!CA174</f>
        <v>19427.5</v>
      </c>
      <c r="CC174" s="312">
        <f>0+'In-Service &amp; Deprec Svgs'!CB174</f>
        <v>19427.5</v>
      </c>
      <c r="CE174" s="312">
        <f>0+'In-Service &amp; Deprec Svgs'!CC174</f>
        <v>19427.5</v>
      </c>
      <c r="CF174" s="312">
        <f>0+'In-Service &amp; Deprec Svgs'!CE174</f>
        <v>19427.5</v>
      </c>
      <c r="CG174" s="312">
        <f>0+'In-Service &amp; Deprec Svgs'!CF174</f>
        <v>19427.5</v>
      </c>
      <c r="CH174" s="312">
        <f>0+'In-Service &amp; Deprec Svgs'!CG174</f>
        <v>19427.5</v>
      </c>
      <c r="CI174" s="312">
        <f>0+'In-Service &amp; Deprec Svgs'!CH174</f>
        <v>19427.5</v>
      </c>
      <c r="CJ174" s="312">
        <f>0+'In-Service &amp; Deprec Svgs'!CI174</f>
        <v>19427.5</v>
      </c>
      <c r="CK174" s="312">
        <f>0+'In-Service &amp; Deprec Svgs'!CJ174</f>
        <v>19427.5</v>
      </c>
      <c r="CL174" s="312">
        <f>0+'In-Service &amp; Deprec Svgs'!CK174</f>
        <v>19427.5</v>
      </c>
      <c r="CM174" s="312">
        <f>0+'In-Service &amp; Deprec Svgs'!CL174</f>
        <v>19427.5</v>
      </c>
      <c r="CN174" s="312">
        <f>0+'In-Service &amp; Deprec Svgs'!CM174</f>
        <v>19427.5</v>
      </c>
      <c r="CO174" s="312">
        <f>0+'In-Service &amp; Deprec Svgs'!CN174</f>
        <v>19427.5</v>
      </c>
      <c r="CP174" s="312">
        <f>0+'In-Service &amp; Deprec Svgs'!CO174</f>
        <v>19427.5</v>
      </c>
      <c r="CR174" s="312">
        <f>0+'In-Service &amp; Deprec Svgs'!CP174</f>
        <v>19427.5</v>
      </c>
      <c r="CS174" s="312">
        <f>0+'In-Service &amp; Deprec Svgs'!CR174</f>
        <v>19427.5</v>
      </c>
      <c r="CT174" s="312">
        <f>0+'In-Service &amp; Deprec Svgs'!CS174</f>
        <v>19427.5</v>
      </c>
      <c r="CU174" s="312">
        <f>0+'In-Service &amp; Deprec Svgs'!CT174</f>
        <v>19427.5</v>
      </c>
      <c r="CV174" s="312">
        <f>0+'In-Service &amp; Deprec Svgs'!CU174</f>
        <v>19427.5</v>
      </c>
      <c r="CW174" s="312">
        <f>0+'In-Service &amp; Deprec Svgs'!CV174</f>
        <v>19427.5</v>
      </c>
      <c r="CX174" s="312">
        <f>0+'In-Service &amp; Deprec Svgs'!CW174</f>
        <v>19427.5</v>
      </c>
      <c r="CY174" s="312">
        <f>0+'In-Service &amp; Deprec Svgs'!CX174</f>
        <v>19427.5</v>
      </c>
      <c r="CZ174" s="312">
        <f>0+'In-Service &amp; Deprec Svgs'!CY174</f>
        <v>19427.5</v>
      </c>
      <c r="DA174" s="312">
        <f>0+'In-Service &amp; Deprec Svgs'!CZ174</f>
        <v>19427.5</v>
      </c>
      <c r="DB174" s="312">
        <f>0+'In-Service &amp; Deprec Svgs'!DA174</f>
        <v>19427.5</v>
      </c>
      <c r="DC174" s="312">
        <f>0+'In-Service &amp; Deprec Svgs'!DB174</f>
        <v>19427.5</v>
      </c>
      <c r="DE174" s="312">
        <f>0+'In-Service &amp; Deprec Svgs'!DC174</f>
        <v>19427.5</v>
      </c>
      <c r="DF174" s="312">
        <f>0+'In-Service &amp; Deprec Svgs'!DE174</f>
        <v>19427.5</v>
      </c>
      <c r="DG174" s="312">
        <f>0+'In-Service &amp; Deprec Svgs'!DF174</f>
        <v>19427.5</v>
      </c>
      <c r="DH174" s="312">
        <f>0+'In-Service &amp; Deprec Svgs'!DG174</f>
        <v>19427.5</v>
      </c>
      <c r="DI174" s="312">
        <f>0+'In-Service &amp; Deprec Svgs'!DH174</f>
        <v>19427.5</v>
      </c>
      <c r="DJ174" s="312">
        <f>0+'In-Service &amp; Deprec Svgs'!DI174</f>
        <v>19427.5</v>
      </c>
      <c r="DK174" s="312">
        <f>0+'In-Service &amp; Deprec Svgs'!DJ174</f>
        <v>19427.5</v>
      </c>
      <c r="DL174" s="312">
        <f>0+'In-Service &amp; Deprec Svgs'!DK174</f>
        <v>19427.5</v>
      </c>
      <c r="DM174" s="312">
        <f>0+'In-Service &amp; Deprec Svgs'!DL174</f>
        <v>19427.5</v>
      </c>
      <c r="DN174" s="312">
        <f>0+'In-Service &amp; Deprec Svgs'!DM174</f>
        <v>19427.5</v>
      </c>
      <c r="DO174" s="312">
        <f>0+'In-Service &amp; Deprec Svgs'!DN174</f>
        <v>19427.5</v>
      </c>
      <c r="DP174" s="312">
        <f>0+'In-Service &amp; Deprec Svgs'!DO174</f>
        <v>19427.5</v>
      </c>
      <c r="DR174" s="312">
        <f>0+'In-Service &amp; Deprec Svgs'!DP174</f>
        <v>19427.5</v>
      </c>
      <c r="DS174" s="312">
        <f>0+'In-Service &amp; Deprec Svgs'!DR174</f>
        <v>19427.5</v>
      </c>
      <c r="DT174" s="312">
        <f>0+'In-Service &amp; Deprec Svgs'!DS174</f>
        <v>19427.5</v>
      </c>
      <c r="DU174" s="312">
        <f>0+'In-Service &amp; Deprec Svgs'!DT174</f>
        <v>19427.5</v>
      </c>
      <c r="DV174" s="312">
        <f>0+'In-Service &amp; Deprec Svgs'!DU174</f>
        <v>19427.5</v>
      </c>
      <c r="DW174" s="312">
        <f>0+'In-Service &amp; Deprec Svgs'!DV174</f>
        <v>19427.5</v>
      </c>
      <c r="DX174" s="312">
        <f>0+'In-Service &amp; Deprec Svgs'!DW174</f>
        <v>19427.5</v>
      </c>
      <c r="DY174" s="312">
        <f>0+'In-Service &amp; Deprec Svgs'!DX174</f>
        <v>19427.5</v>
      </c>
      <c r="DZ174" s="312">
        <f>0+'In-Service &amp; Deprec Svgs'!DY174</f>
        <v>19427.5</v>
      </c>
      <c r="EA174" s="312">
        <f>0+'In-Service &amp; Deprec Svgs'!DZ174</f>
        <v>19427.5</v>
      </c>
      <c r="EB174" s="312">
        <f>0+'In-Service &amp; Deprec Svgs'!EA174</f>
        <v>19427.5</v>
      </c>
      <c r="EC174" s="312">
        <f>0+'In-Service &amp; Deprec Svgs'!EB174</f>
        <v>19427.5</v>
      </c>
      <c r="EE174" s="318"/>
    </row>
    <row r="175" spans="1:135" x14ac:dyDescent="0.2">
      <c r="A175" s="126" t="s">
        <v>513</v>
      </c>
      <c r="B175" s="310">
        <f t="shared" si="3279"/>
        <v>367</v>
      </c>
      <c r="D175" s="311">
        <v>47856.03</v>
      </c>
      <c r="E175" s="312">
        <v>47856.03</v>
      </c>
      <c r="F175" s="312">
        <v>47856.03</v>
      </c>
      <c r="G175" s="312">
        <v>47856.03</v>
      </c>
      <c r="H175" s="312">
        <v>47856.03</v>
      </c>
      <c r="I175" s="312">
        <v>47856.03</v>
      </c>
      <c r="J175" s="312">
        <v>47856.03</v>
      </c>
      <c r="K175" s="312">
        <v>47856.03</v>
      </c>
      <c r="L175" s="312">
        <v>47856.03</v>
      </c>
      <c r="M175" s="312">
        <v>47856.03</v>
      </c>
      <c r="N175" s="312">
        <v>47856.03</v>
      </c>
      <c r="O175" s="312">
        <v>47856.03</v>
      </c>
      <c r="P175" s="312">
        <v>47856.03</v>
      </c>
      <c r="R175" s="312">
        <v>47856.03</v>
      </c>
      <c r="S175" s="312">
        <v>47856.03</v>
      </c>
      <c r="T175" s="312">
        <v>47856.03</v>
      </c>
      <c r="U175" s="312">
        <v>47856.03</v>
      </c>
      <c r="V175" s="312">
        <v>47856.03</v>
      </c>
      <c r="W175" s="312">
        <v>47856.03</v>
      </c>
      <c r="X175" s="312">
        <v>47856.03</v>
      </c>
      <c r="Y175" s="312">
        <v>47856.03</v>
      </c>
      <c r="Z175" s="312">
        <v>47856.03</v>
      </c>
      <c r="AA175" s="312">
        <v>47856.03</v>
      </c>
      <c r="AB175" s="312">
        <v>47856.03</v>
      </c>
      <c r="AC175" s="312">
        <v>47856.03</v>
      </c>
      <c r="AE175" s="312">
        <f>0+'In-Service &amp; Deprec Svgs'!AC175</f>
        <v>47856.03</v>
      </c>
      <c r="AF175" s="312">
        <f>0+'In-Service &amp; Deprec Svgs'!AE175</f>
        <v>47856.03</v>
      </c>
      <c r="AG175" s="312">
        <f>0+'In-Service &amp; Deprec Svgs'!AF175</f>
        <v>47856.03</v>
      </c>
      <c r="AH175" s="312">
        <f>0+'In-Service &amp; Deprec Svgs'!AG175</f>
        <v>47856.03</v>
      </c>
      <c r="AI175" s="312">
        <f>0+'In-Service &amp; Deprec Svgs'!AH175</f>
        <v>47856.03</v>
      </c>
      <c r="AJ175" s="312">
        <f>0+'In-Service &amp; Deprec Svgs'!AI175</f>
        <v>47856.03</v>
      </c>
      <c r="AK175" s="312">
        <f>0+'In-Service &amp; Deprec Svgs'!AJ175</f>
        <v>47856.03</v>
      </c>
      <c r="AL175" s="312">
        <f>0+'In-Service &amp; Deprec Svgs'!AK175</f>
        <v>47856.03</v>
      </c>
      <c r="AM175" s="312">
        <f>0+'In-Service &amp; Deprec Svgs'!AL175</f>
        <v>47856.03</v>
      </c>
      <c r="AN175" s="312">
        <f>0+'In-Service &amp; Deprec Svgs'!AM175</f>
        <v>47856.03</v>
      </c>
      <c r="AO175" s="312">
        <f>0+'In-Service &amp; Deprec Svgs'!AN175</f>
        <v>47856.03</v>
      </c>
      <c r="AP175" s="312">
        <f>0+'In-Service &amp; Deprec Svgs'!AO175</f>
        <v>47856.03</v>
      </c>
      <c r="AR175" s="312">
        <f>0+'In-Service &amp; Deprec Svgs'!AP175</f>
        <v>47856.03</v>
      </c>
      <c r="AS175" s="312">
        <f>0+'In-Service &amp; Deprec Svgs'!AR175</f>
        <v>47856.03</v>
      </c>
      <c r="AT175" s="312">
        <f>0+'In-Service &amp; Deprec Svgs'!AS175</f>
        <v>47856.03</v>
      </c>
      <c r="AU175" s="312">
        <f>0+'In-Service &amp; Deprec Svgs'!AT175</f>
        <v>47856.03</v>
      </c>
      <c r="AV175" s="312">
        <f>0+'In-Service &amp; Deprec Svgs'!AU175</f>
        <v>47856.03</v>
      </c>
      <c r="AW175" s="312">
        <f>0+'In-Service &amp; Deprec Svgs'!AV175</f>
        <v>47856.03</v>
      </c>
      <c r="AX175" s="312">
        <f>0+'In-Service &amp; Deprec Svgs'!AW175</f>
        <v>47856.03</v>
      </c>
      <c r="AY175" s="312">
        <f>0+'In-Service &amp; Deprec Svgs'!AX175</f>
        <v>47856.03</v>
      </c>
      <c r="AZ175" s="312">
        <f>0+'In-Service &amp; Deprec Svgs'!AY175</f>
        <v>47856.03</v>
      </c>
      <c r="BA175" s="312">
        <f>0+'In-Service &amp; Deprec Svgs'!AZ175</f>
        <v>47856.03</v>
      </c>
      <c r="BB175" s="312">
        <f>0+'In-Service &amp; Deprec Svgs'!BA175</f>
        <v>47856.03</v>
      </c>
      <c r="BC175" s="312">
        <f>0+'In-Service &amp; Deprec Svgs'!BB175</f>
        <v>47856.03</v>
      </c>
      <c r="BE175" s="312">
        <f>0+'In-Service &amp; Deprec Svgs'!BC175</f>
        <v>47856.03</v>
      </c>
      <c r="BF175" s="312">
        <f>0+'In-Service &amp; Deprec Svgs'!BE175</f>
        <v>47856.03</v>
      </c>
      <c r="BG175" s="312">
        <f>0+'In-Service &amp; Deprec Svgs'!BF175</f>
        <v>47856.03</v>
      </c>
      <c r="BH175" s="312">
        <f>0+'In-Service &amp; Deprec Svgs'!BG175</f>
        <v>47856.03</v>
      </c>
      <c r="BI175" s="312">
        <f>0+'In-Service &amp; Deprec Svgs'!BH175</f>
        <v>47856.03</v>
      </c>
      <c r="BJ175" s="312">
        <f>0+'In-Service &amp; Deprec Svgs'!BI175</f>
        <v>47856.03</v>
      </c>
      <c r="BK175" s="312">
        <f>0+'In-Service &amp; Deprec Svgs'!BJ175</f>
        <v>47856.03</v>
      </c>
      <c r="BL175" s="312">
        <f>0+'In-Service &amp; Deprec Svgs'!BK175</f>
        <v>47856.03</v>
      </c>
      <c r="BM175" s="312">
        <f>0+'In-Service &amp; Deprec Svgs'!BL175</f>
        <v>47856.03</v>
      </c>
      <c r="BN175" s="312">
        <f>0+'In-Service &amp; Deprec Svgs'!BM175</f>
        <v>47856.03</v>
      </c>
      <c r="BO175" s="312">
        <f>0+'In-Service &amp; Deprec Svgs'!BN175</f>
        <v>47856.03</v>
      </c>
      <c r="BP175" s="312">
        <f>0+'In-Service &amp; Deprec Svgs'!BO175</f>
        <v>47856.03</v>
      </c>
      <c r="BR175" s="312">
        <f>0+'In-Service &amp; Deprec Svgs'!BP175</f>
        <v>47856.03</v>
      </c>
      <c r="BS175" s="312">
        <f>0+'In-Service &amp; Deprec Svgs'!BR175</f>
        <v>47856.03</v>
      </c>
      <c r="BT175" s="312">
        <f>0+'In-Service &amp; Deprec Svgs'!BS175</f>
        <v>47856.03</v>
      </c>
      <c r="BU175" s="312">
        <f>0+'In-Service &amp; Deprec Svgs'!BT175</f>
        <v>47856.03</v>
      </c>
      <c r="BV175" s="312">
        <f>0+'In-Service &amp; Deprec Svgs'!BU175</f>
        <v>47856.03</v>
      </c>
      <c r="BW175" s="312">
        <f>0+'In-Service &amp; Deprec Svgs'!BV175</f>
        <v>47856.03</v>
      </c>
      <c r="BX175" s="312">
        <f>0+'In-Service &amp; Deprec Svgs'!BW175</f>
        <v>47856.03</v>
      </c>
      <c r="BY175" s="312">
        <f>0+'In-Service &amp; Deprec Svgs'!BX175</f>
        <v>47856.03</v>
      </c>
      <c r="BZ175" s="312">
        <f>0+'In-Service &amp; Deprec Svgs'!BY175</f>
        <v>47856.03</v>
      </c>
      <c r="CA175" s="312">
        <f>0+'In-Service &amp; Deprec Svgs'!BZ175</f>
        <v>47856.03</v>
      </c>
      <c r="CB175" s="312">
        <f>0+'In-Service &amp; Deprec Svgs'!CA175</f>
        <v>47856.03</v>
      </c>
      <c r="CC175" s="312">
        <f>0+'In-Service &amp; Deprec Svgs'!CB175</f>
        <v>47856.03</v>
      </c>
      <c r="CE175" s="312">
        <f>0+'In-Service &amp; Deprec Svgs'!CC175</f>
        <v>47856.03</v>
      </c>
      <c r="CF175" s="312">
        <f>0+'In-Service &amp; Deprec Svgs'!CE175</f>
        <v>47856.03</v>
      </c>
      <c r="CG175" s="312">
        <f>0+'In-Service &amp; Deprec Svgs'!CF175</f>
        <v>47856.03</v>
      </c>
      <c r="CH175" s="312">
        <f>0+'In-Service &amp; Deprec Svgs'!CG175</f>
        <v>47856.03</v>
      </c>
      <c r="CI175" s="312">
        <f>0+'In-Service &amp; Deprec Svgs'!CH175</f>
        <v>47856.03</v>
      </c>
      <c r="CJ175" s="312">
        <f>0+'In-Service &amp; Deprec Svgs'!CI175</f>
        <v>47856.03</v>
      </c>
      <c r="CK175" s="312">
        <f>0+'In-Service &amp; Deprec Svgs'!CJ175</f>
        <v>47856.03</v>
      </c>
      <c r="CL175" s="312">
        <f>0+'In-Service &amp; Deprec Svgs'!CK175</f>
        <v>47856.03</v>
      </c>
      <c r="CM175" s="312">
        <f>0+'In-Service &amp; Deprec Svgs'!CL175</f>
        <v>47856.03</v>
      </c>
      <c r="CN175" s="312">
        <f>0+'In-Service &amp; Deprec Svgs'!CM175</f>
        <v>47856.03</v>
      </c>
      <c r="CO175" s="312">
        <f>0+'In-Service &amp; Deprec Svgs'!CN175</f>
        <v>47856.03</v>
      </c>
      <c r="CP175" s="312">
        <f>0+'In-Service &amp; Deprec Svgs'!CO175</f>
        <v>47856.03</v>
      </c>
      <c r="CR175" s="312">
        <f>0+'In-Service &amp; Deprec Svgs'!CP175</f>
        <v>47856.03</v>
      </c>
      <c r="CS175" s="312">
        <f>0+'In-Service &amp; Deprec Svgs'!CR175</f>
        <v>47856.03</v>
      </c>
      <c r="CT175" s="312">
        <f>0+'In-Service &amp; Deprec Svgs'!CS175</f>
        <v>47856.03</v>
      </c>
      <c r="CU175" s="312">
        <f>0+'In-Service &amp; Deprec Svgs'!CT175</f>
        <v>47856.03</v>
      </c>
      <c r="CV175" s="312">
        <f>0+'In-Service &amp; Deprec Svgs'!CU175</f>
        <v>47856.03</v>
      </c>
      <c r="CW175" s="312">
        <f>0+'In-Service &amp; Deprec Svgs'!CV175</f>
        <v>47856.03</v>
      </c>
      <c r="CX175" s="312">
        <f>0+'In-Service &amp; Deprec Svgs'!CW175</f>
        <v>47856.03</v>
      </c>
      <c r="CY175" s="312">
        <f>0+'In-Service &amp; Deprec Svgs'!CX175</f>
        <v>47856.03</v>
      </c>
      <c r="CZ175" s="312">
        <f>0+'In-Service &amp; Deprec Svgs'!CY175</f>
        <v>47856.03</v>
      </c>
      <c r="DA175" s="312">
        <f>0+'In-Service &amp; Deprec Svgs'!CZ175</f>
        <v>47856.03</v>
      </c>
      <c r="DB175" s="312">
        <f>0+'In-Service &amp; Deprec Svgs'!DA175</f>
        <v>47856.03</v>
      </c>
      <c r="DC175" s="312">
        <f>0+'In-Service &amp; Deprec Svgs'!DB175</f>
        <v>47856.03</v>
      </c>
      <c r="DE175" s="312">
        <f>0+'In-Service &amp; Deprec Svgs'!DC175</f>
        <v>47856.03</v>
      </c>
      <c r="DF175" s="312">
        <f>0+'In-Service &amp; Deprec Svgs'!DE175</f>
        <v>47856.03</v>
      </c>
      <c r="DG175" s="312">
        <f>0+'In-Service &amp; Deprec Svgs'!DF175</f>
        <v>47856.03</v>
      </c>
      <c r="DH175" s="312">
        <f>0+'In-Service &amp; Deprec Svgs'!DG175</f>
        <v>47856.03</v>
      </c>
      <c r="DI175" s="312">
        <f>0+'In-Service &amp; Deprec Svgs'!DH175</f>
        <v>47856.03</v>
      </c>
      <c r="DJ175" s="312">
        <f>0+'In-Service &amp; Deprec Svgs'!DI175</f>
        <v>47856.03</v>
      </c>
      <c r="DK175" s="312">
        <f>0+'In-Service &amp; Deprec Svgs'!DJ175</f>
        <v>47856.03</v>
      </c>
      <c r="DL175" s="312">
        <f>0+'In-Service &amp; Deprec Svgs'!DK175</f>
        <v>47856.03</v>
      </c>
      <c r="DM175" s="312">
        <f>0+'In-Service &amp; Deprec Svgs'!DL175</f>
        <v>47856.03</v>
      </c>
      <c r="DN175" s="312">
        <f>0+'In-Service &amp; Deprec Svgs'!DM175</f>
        <v>47856.03</v>
      </c>
      <c r="DO175" s="312">
        <f>0+'In-Service &amp; Deprec Svgs'!DN175</f>
        <v>47856.03</v>
      </c>
      <c r="DP175" s="312">
        <f>0+'In-Service &amp; Deprec Svgs'!DO175</f>
        <v>47856.03</v>
      </c>
      <c r="DR175" s="312">
        <f>0+'In-Service &amp; Deprec Svgs'!DP175</f>
        <v>47856.03</v>
      </c>
      <c r="DS175" s="312">
        <f>0+'In-Service &amp; Deprec Svgs'!DR175</f>
        <v>47856.03</v>
      </c>
      <c r="DT175" s="312">
        <f>0+'In-Service &amp; Deprec Svgs'!DS175</f>
        <v>47856.03</v>
      </c>
      <c r="DU175" s="312">
        <f>0+'In-Service &amp; Deprec Svgs'!DT175</f>
        <v>47856.03</v>
      </c>
      <c r="DV175" s="312">
        <f>0+'In-Service &amp; Deprec Svgs'!DU175</f>
        <v>47856.03</v>
      </c>
      <c r="DW175" s="312">
        <f>0+'In-Service &amp; Deprec Svgs'!DV175</f>
        <v>47856.03</v>
      </c>
      <c r="DX175" s="312">
        <f>0+'In-Service &amp; Deprec Svgs'!DW175</f>
        <v>47856.03</v>
      </c>
      <c r="DY175" s="312">
        <f>0+'In-Service &amp; Deprec Svgs'!DX175</f>
        <v>47856.03</v>
      </c>
      <c r="DZ175" s="312">
        <f>0+'In-Service &amp; Deprec Svgs'!DY175</f>
        <v>47856.03</v>
      </c>
      <c r="EA175" s="312">
        <f>0+'In-Service &amp; Deprec Svgs'!DZ175</f>
        <v>47856.03</v>
      </c>
      <c r="EB175" s="312">
        <f>0+'In-Service &amp; Deprec Svgs'!EA175</f>
        <v>47856.03</v>
      </c>
      <c r="EC175" s="312">
        <f>0+'In-Service &amp; Deprec Svgs'!EB175</f>
        <v>47856.03</v>
      </c>
      <c r="EE175" s="318"/>
    </row>
    <row r="176" spans="1:135" x14ac:dyDescent="0.2">
      <c r="A176" s="126" t="s">
        <v>513</v>
      </c>
      <c r="B176" s="310">
        <f t="shared" si="3279"/>
        <v>368</v>
      </c>
      <c r="D176" s="311">
        <v>94013.319999999992</v>
      </c>
      <c r="E176" s="312">
        <v>94013.319999999992</v>
      </c>
      <c r="F176" s="312">
        <v>94013.319999999992</v>
      </c>
      <c r="G176" s="312">
        <v>94013.319999999992</v>
      </c>
      <c r="H176" s="312">
        <v>94013.319999999992</v>
      </c>
      <c r="I176" s="312">
        <v>94013.319999999992</v>
      </c>
      <c r="J176" s="312">
        <v>94013.319999999992</v>
      </c>
      <c r="K176" s="312">
        <v>94013.319999999992</v>
      </c>
      <c r="L176" s="312">
        <v>94013.319999999992</v>
      </c>
      <c r="M176" s="312">
        <v>94013.319999999992</v>
      </c>
      <c r="N176" s="312">
        <v>94013.319999999992</v>
      </c>
      <c r="O176" s="312">
        <v>94013.319999999992</v>
      </c>
      <c r="P176" s="312">
        <v>94013.319999999992</v>
      </c>
      <c r="R176" s="312">
        <v>94013.319999999992</v>
      </c>
      <c r="S176" s="312">
        <v>94013.319999999992</v>
      </c>
      <c r="T176" s="312">
        <v>94013.319999999992</v>
      </c>
      <c r="U176" s="312">
        <v>94013.319999999992</v>
      </c>
      <c r="V176" s="312">
        <v>94013.319999999992</v>
      </c>
      <c r="W176" s="312">
        <v>94013.319999999992</v>
      </c>
      <c r="X176" s="312">
        <v>94013.319999999992</v>
      </c>
      <c r="Y176" s="312">
        <v>94013.319999999992</v>
      </c>
      <c r="Z176" s="312">
        <v>94013.319999999992</v>
      </c>
      <c r="AA176" s="312">
        <v>94013.319999999992</v>
      </c>
      <c r="AB176" s="312">
        <v>94013.319999999992</v>
      </c>
      <c r="AC176" s="312">
        <v>94013.319999999992</v>
      </c>
      <c r="AE176" s="312">
        <f>0+'In-Service &amp; Deprec Svgs'!AC176</f>
        <v>94013.319999999992</v>
      </c>
      <c r="AF176" s="312">
        <f>0+'In-Service &amp; Deprec Svgs'!AE176</f>
        <v>94013.319999999992</v>
      </c>
      <c r="AG176" s="312">
        <f>0+'In-Service &amp; Deprec Svgs'!AF176</f>
        <v>94013.319999999992</v>
      </c>
      <c r="AH176" s="312">
        <f>0+'In-Service &amp; Deprec Svgs'!AG176</f>
        <v>94013.319999999992</v>
      </c>
      <c r="AI176" s="312">
        <f>0+'In-Service &amp; Deprec Svgs'!AH176</f>
        <v>94013.319999999992</v>
      </c>
      <c r="AJ176" s="312">
        <f>0+'In-Service &amp; Deprec Svgs'!AI176</f>
        <v>94013.319999999992</v>
      </c>
      <c r="AK176" s="312">
        <f>0+'In-Service &amp; Deprec Svgs'!AJ176</f>
        <v>94013.319999999992</v>
      </c>
      <c r="AL176" s="312">
        <f>0+'In-Service &amp; Deprec Svgs'!AK176</f>
        <v>94013.319999999992</v>
      </c>
      <c r="AM176" s="312">
        <f>0+'In-Service &amp; Deprec Svgs'!AL176</f>
        <v>94013.319999999992</v>
      </c>
      <c r="AN176" s="312">
        <f>0+'In-Service &amp; Deprec Svgs'!AM176</f>
        <v>94013.319999999992</v>
      </c>
      <c r="AO176" s="312">
        <f>0+'In-Service &amp; Deprec Svgs'!AN176</f>
        <v>94013.319999999992</v>
      </c>
      <c r="AP176" s="312">
        <f>0+'In-Service &amp; Deprec Svgs'!AO176</f>
        <v>94013.319999999992</v>
      </c>
      <c r="AR176" s="312">
        <f>0+'In-Service &amp; Deprec Svgs'!AP176</f>
        <v>94013.319999999992</v>
      </c>
      <c r="AS176" s="312">
        <f>0+'In-Service &amp; Deprec Svgs'!AR176</f>
        <v>94013.319999999992</v>
      </c>
      <c r="AT176" s="312">
        <f>0+'In-Service &amp; Deprec Svgs'!AS176</f>
        <v>94013.319999999992</v>
      </c>
      <c r="AU176" s="312">
        <f>0+'In-Service &amp; Deprec Svgs'!AT176</f>
        <v>94013.319999999992</v>
      </c>
      <c r="AV176" s="312">
        <f>0+'In-Service &amp; Deprec Svgs'!AU176</f>
        <v>94013.319999999992</v>
      </c>
      <c r="AW176" s="312">
        <f>0+'In-Service &amp; Deprec Svgs'!AV176</f>
        <v>94013.319999999992</v>
      </c>
      <c r="AX176" s="312">
        <f>0+'In-Service &amp; Deprec Svgs'!AW176</f>
        <v>94013.319999999992</v>
      </c>
      <c r="AY176" s="312">
        <f>0+'In-Service &amp; Deprec Svgs'!AX176</f>
        <v>94013.319999999992</v>
      </c>
      <c r="AZ176" s="312">
        <f>0+'In-Service &amp; Deprec Svgs'!AY176</f>
        <v>94013.319999999992</v>
      </c>
      <c r="BA176" s="312">
        <f>0+'In-Service &amp; Deprec Svgs'!AZ176</f>
        <v>94013.319999999992</v>
      </c>
      <c r="BB176" s="312">
        <f>0+'In-Service &amp; Deprec Svgs'!BA176</f>
        <v>94013.319999999992</v>
      </c>
      <c r="BC176" s="312">
        <f>0+'In-Service &amp; Deprec Svgs'!BB176</f>
        <v>94013.319999999992</v>
      </c>
      <c r="BE176" s="312">
        <f>0+'In-Service &amp; Deprec Svgs'!BC176</f>
        <v>94013.319999999992</v>
      </c>
      <c r="BF176" s="312">
        <f>0+'In-Service &amp; Deprec Svgs'!BE176</f>
        <v>94013.319999999992</v>
      </c>
      <c r="BG176" s="312">
        <f>0+'In-Service &amp; Deprec Svgs'!BF176</f>
        <v>94013.319999999992</v>
      </c>
      <c r="BH176" s="312">
        <f>0+'In-Service &amp; Deprec Svgs'!BG176</f>
        <v>94013.319999999992</v>
      </c>
      <c r="BI176" s="312">
        <f>0+'In-Service &amp; Deprec Svgs'!BH176</f>
        <v>94013.319999999992</v>
      </c>
      <c r="BJ176" s="312">
        <f>0+'In-Service &amp; Deprec Svgs'!BI176</f>
        <v>94013.319999999992</v>
      </c>
      <c r="BK176" s="312">
        <f>0+'In-Service &amp; Deprec Svgs'!BJ176</f>
        <v>94013.319999999992</v>
      </c>
      <c r="BL176" s="312">
        <f>0+'In-Service &amp; Deprec Svgs'!BK176</f>
        <v>94013.319999999992</v>
      </c>
      <c r="BM176" s="312">
        <f>0+'In-Service &amp; Deprec Svgs'!BL176</f>
        <v>94013.319999999992</v>
      </c>
      <c r="BN176" s="312">
        <f>0+'In-Service &amp; Deprec Svgs'!BM176</f>
        <v>94013.319999999992</v>
      </c>
      <c r="BO176" s="312">
        <f>0+'In-Service &amp; Deprec Svgs'!BN176</f>
        <v>94013.319999999992</v>
      </c>
      <c r="BP176" s="312">
        <f>0+'In-Service &amp; Deprec Svgs'!BO176</f>
        <v>94013.319999999992</v>
      </c>
      <c r="BR176" s="312">
        <f>0+'In-Service &amp; Deprec Svgs'!BP176</f>
        <v>94013.319999999992</v>
      </c>
      <c r="BS176" s="312">
        <f>0+'In-Service &amp; Deprec Svgs'!BR176</f>
        <v>94013.319999999992</v>
      </c>
      <c r="BT176" s="312">
        <f>0+'In-Service &amp; Deprec Svgs'!BS176</f>
        <v>94013.319999999992</v>
      </c>
      <c r="BU176" s="312">
        <f>0+'In-Service &amp; Deprec Svgs'!BT176</f>
        <v>94013.319999999992</v>
      </c>
      <c r="BV176" s="312">
        <f>0+'In-Service &amp; Deprec Svgs'!BU176</f>
        <v>94013.319999999992</v>
      </c>
      <c r="BW176" s="312">
        <f>0+'In-Service &amp; Deprec Svgs'!BV176</f>
        <v>94013.319999999992</v>
      </c>
      <c r="BX176" s="312">
        <f>0+'In-Service &amp; Deprec Svgs'!BW176</f>
        <v>94013.319999999992</v>
      </c>
      <c r="BY176" s="312">
        <f>0+'In-Service &amp; Deprec Svgs'!BX176</f>
        <v>94013.319999999992</v>
      </c>
      <c r="BZ176" s="312">
        <f>0+'In-Service &amp; Deprec Svgs'!BY176</f>
        <v>94013.319999999992</v>
      </c>
      <c r="CA176" s="312">
        <f>0+'In-Service &amp; Deprec Svgs'!BZ176</f>
        <v>94013.319999999992</v>
      </c>
      <c r="CB176" s="312">
        <f>0+'In-Service &amp; Deprec Svgs'!CA176</f>
        <v>94013.319999999992</v>
      </c>
      <c r="CC176" s="312">
        <f>0+'In-Service &amp; Deprec Svgs'!CB176</f>
        <v>94013.319999999992</v>
      </c>
      <c r="CE176" s="312">
        <f>0+'In-Service &amp; Deprec Svgs'!CC176</f>
        <v>94013.319999999992</v>
      </c>
      <c r="CF176" s="312">
        <f>0+'In-Service &amp; Deprec Svgs'!CE176</f>
        <v>94013.319999999992</v>
      </c>
      <c r="CG176" s="312">
        <f>0+'In-Service &amp; Deprec Svgs'!CF176</f>
        <v>94013.319999999992</v>
      </c>
      <c r="CH176" s="312">
        <f>0+'In-Service &amp; Deprec Svgs'!CG176</f>
        <v>94013.319999999992</v>
      </c>
      <c r="CI176" s="312">
        <f>0+'In-Service &amp; Deprec Svgs'!CH176</f>
        <v>94013.319999999992</v>
      </c>
      <c r="CJ176" s="312">
        <f>0+'In-Service &amp; Deprec Svgs'!CI176</f>
        <v>94013.319999999992</v>
      </c>
      <c r="CK176" s="312">
        <f>0+'In-Service &amp; Deprec Svgs'!CJ176</f>
        <v>94013.319999999992</v>
      </c>
      <c r="CL176" s="312">
        <f>0+'In-Service &amp; Deprec Svgs'!CK176</f>
        <v>94013.319999999992</v>
      </c>
      <c r="CM176" s="312">
        <f>0+'In-Service &amp; Deprec Svgs'!CL176</f>
        <v>94013.319999999992</v>
      </c>
      <c r="CN176" s="312">
        <f>0+'In-Service &amp; Deprec Svgs'!CM176</f>
        <v>94013.319999999992</v>
      </c>
      <c r="CO176" s="312">
        <f>0+'In-Service &amp; Deprec Svgs'!CN176</f>
        <v>94013.319999999992</v>
      </c>
      <c r="CP176" s="312">
        <f>0+'In-Service &amp; Deprec Svgs'!CO176</f>
        <v>94013.319999999992</v>
      </c>
      <c r="CR176" s="312">
        <f>0+'In-Service &amp; Deprec Svgs'!CP176</f>
        <v>94013.319999999992</v>
      </c>
      <c r="CS176" s="312">
        <f>0+'In-Service &amp; Deprec Svgs'!CR176</f>
        <v>94013.319999999992</v>
      </c>
      <c r="CT176" s="312">
        <f>0+'In-Service &amp; Deprec Svgs'!CS176</f>
        <v>94013.319999999992</v>
      </c>
      <c r="CU176" s="312">
        <f>0+'In-Service &amp; Deprec Svgs'!CT176</f>
        <v>94013.319999999992</v>
      </c>
      <c r="CV176" s="312">
        <f>0+'In-Service &amp; Deprec Svgs'!CU176</f>
        <v>94013.319999999992</v>
      </c>
      <c r="CW176" s="312">
        <f>0+'In-Service &amp; Deprec Svgs'!CV176</f>
        <v>94013.319999999992</v>
      </c>
      <c r="CX176" s="312">
        <f>0+'In-Service &amp; Deprec Svgs'!CW176</f>
        <v>94013.319999999992</v>
      </c>
      <c r="CY176" s="312">
        <f>0+'In-Service &amp; Deprec Svgs'!CX176</f>
        <v>94013.319999999992</v>
      </c>
      <c r="CZ176" s="312">
        <f>0+'In-Service &amp; Deprec Svgs'!CY176</f>
        <v>94013.319999999992</v>
      </c>
      <c r="DA176" s="312">
        <f>0+'In-Service &amp; Deprec Svgs'!CZ176</f>
        <v>94013.319999999992</v>
      </c>
      <c r="DB176" s="312">
        <f>0+'In-Service &amp; Deprec Svgs'!DA176</f>
        <v>94013.319999999992</v>
      </c>
      <c r="DC176" s="312">
        <f>0+'In-Service &amp; Deprec Svgs'!DB176</f>
        <v>94013.319999999992</v>
      </c>
      <c r="DE176" s="312">
        <f>0+'In-Service &amp; Deprec Svgs'!DC176</f>
        <v>94013.319999999992</v>
      </c>
      <c r="DF176" s="312">
        <f>0+'In-Service &amp; Deprec Svgs'!DE176</f>
        <v>94013.319999999992</v>
      </c>
      <c r="DG176" s="312">
        <f>0+'In-Service &amp; Deprec Svgs'!DF176</f>
        <v>94013.319999999992</v>
      </c>
      <c r="DH176" s="312">
        <f>0+'In-Service &amp; Deprec Svgs'!DG176</f>
        <v>94013.319999999992</v>
      </c>
      <c r="DI176" s="312">
        <f>0+'In-Service &amp; Deprec Svgs'!DH176</f>
        <v>94013.319999999992</v>
      </c>
      <c r="DJ176" s="312">
        <f>0+'In-Service &amp; Deprec Svgs'!DI176</f>
        <v>94013.319999999992</v>
      </c>
      <c r="DK176" s="312">
        <f>0+'In-Service &amp; Deprec Svgs'!DJ176</f>
        <v>94013.319999999992</v>
      </c>
      <c r="DL176" s="312">
        <f>0+'In-Service &amp; Deprec Svgs'!DK176</f>
        <v>94013.319999999992</v>
      </c>
      <c r="DM176" s="312">
        <f>0+'In-Service &amp; Deprec Svgs'!DL176</f>
        <v>94013.319999999992</v>
      </c>
      <c r="DN176" s="312">
        <f>0+'In-Service &amp; Deprec Svgs'!DM176</f>
        <v>94013.319999999992</v>
      </c>
      <c r="DO176" s="312">
        <f>0+'In-Service &amp; Deprec Svgs'!DN176</f>
        <v>94013.319999999992</v>
      </c>
      <c r="DP176" s="312">
        <f>0+'In-Service &amp; Deprec Svgs'!DO176</f>
        <v>94013.319999999992</v>
      </c>
      <c r="DR176" s="312">
        <f>0+'In-Service &amp; Deprec Svgs'!DP176</f>
        <v>94013.319999999992</v>
      </c>
      <c r="DS176" s="312">
        <f>0+'In-Service &amp; Deprec Svgs'!DR176</f>
        <v>94013.319999999992</v>
      </c>
      <c r="DT176" s="312">
        <f>0+'In-Service &amp; Deprec Svgs'!DS176</f>
        <v>94013.319999999992</v>
      </c>
      <c r="DU176" s="312">
        <f>0+'In-Service &amp; Deprec Svgs'!DT176</f>
        <v>94013.319999999992</v>
      </c>
      <c r="DV176" s="312">
        <f>0+'In-Service &amp; Deprec Svgs'!DU176</f>
        <v>94013.319999999992</v>
      </c>
      <c r="DW176" s="312">
        <f>0+'In-Service &amp; Deprec Svgs'!DV176</f>
        <v>94013.319999999992</v>
      </c>
      <c r="DX176" s="312">
        <f>0+'In-Service &amp; Deprec Svgs'!DW176</f>
        <v>94013.319999999992</v>
      </c>
      <c r="DY176" s="312">
        <f>0+'In-Service &amp; Deprec Svgs'!DX176</f>
        <v>94013.319999999992</v>
      </c>
      <c r="DZ176" s="312">
        <f>0+'In-Service &amp; Deprec Svgs'!DY176</f>
        <v>94013.319999999992</v>
      </c>
      <c r="EA176" s="312">
        <f>0+'In-Service &amp; Deprec Svgs'!DZ176</f>
        <v>94013.319999999992</v>
      </c>
      <c r="EB176" s="312">
        <f>0+'In-Service &amp; Deprec Svgs'!EA176</f>
        <v>94013.319999999992</v>
      </c>
      <c r="EC176" s="312">
        <f>0+'In-Service &amp; Deprec Svgs'!EB176</f>
        <v>94013.319999999992</v>
      </c>
      <c r="EE176" s="318"/>
    </row>
    <row r="177" spans="1:135" x14ac:dyDescent="0.2">
      <c r="A177" s="126" t="s">
        <v>513</v>
      </c>
      <c r="B177" s="310">
        <f t="shared" si="3279"/>
        <v>369</v>
      </c>
      <c r="D177" s="311">
        <v>0</v>
      </c>
      <c r="E177" s="312">
        <v>0</v>
      </c>
      <c r="F177" s="312">
        <v>0</v>
      </c>
      <c r="G177" s="312">
        <v>0</v>
      </c>
      <c r="H177" s="312">
        <v>0</v>
      </c>
      <c r="I177" s="312">
        <v>0</v>
      </c>
      <c r="J177" s="312">
        <v>0</v>
      </c>
      <c r="K177" s="312">
        <v>0</v>
      </c>
      <c r="L177" s="312">
        <v>0</v>
      </c>
      <c r="M177" s="312">
        <v>0</v>
      </c>
      <c r="N177" s="312">
        <v>0</v>
      </c>
      <c r="O177" s="312">
        <v>0</v>
      </c>
      <c r="P177" s="312">
        <v>0</v>
      </c>
      <c r="R177" s="312">
        <v>0</v>
      </c>
      <c r="S177" s="312">
        <v>0</v>
      </c>
      <c r="T177" s="312">
        <v>0</v>
      </c>
      <c r="U177" s="312">
        <v>0</v>
      </c>
      <c r="V177" s="312">
        <v>0</v>
      </c>
      <c r="W177" s="312">
        <v>0</v>
      </c>
      <c r="X177" s="312">
        <v>0</v>
      </c>
      <c r="Y177" s="312">
        <v>0</v>
      </c>
      <c r="Z177" s="312">
        <v>0</v>
      </c>
      <c r="AA177" s="312">
        <v>0</v>
      </c>
      <c r="AB177" s="312">
        <v>0</v>
      </c>
      <c r="AC177" s="312">
        <v>0</v>
      </c>
      <c r="AE177" s="312">
        <f>0+'In-Service &amp; Deprec Svgs'!AC177</f>
        <v>0</v>
      </c>
      <c r="AF177" s="312">
        <f>0+'In-Service &amp; Deprec Svgs'!AE177</f>
        <v>0</v>
      </c>
      <c r="AG177" s="312">
        <f>0+'In-Service &amp; Deprec Svgs'!AF177</f>
        <v>0</v>
      </c>
      <c r="AH177" s="312">
        <f>0+'In-Service &amp; Deprec Svgs'!AG177</f>
        <v>0</v>
      </c>
      <c r="AI177" s="312">
        <f>0+'In-Service &amp; Deprec Svgs'!AH177</f>
        <v>0</v>
      </c>
      <c r="AJ177" s="312">
        <f>0+'In-Service &amp; Deprec Svgs'!AI177</f>
        <v>0</v>
      </c>
      <c r="AK177" s="312">
        <f>0+'In-Service &amp; Deprec Svgs'!AJ177</f>
        <v>0</v>
      </c>
      <c r="AL177" s="312">
        <f>0+'In-Service &amp; Deprec Svgs'!AK177</f>
        <v>0</v>
      </c>
      <c r="AM177" s="312">
        <f>0+'In-Service &amp; Deprec Svgs'!AL177</f>
        <v>0</v>
      </c>
      <c r="AN177" s="312">
        <f>0+'In-Service &amp; Deprec Svgs'!AM177</f>
        <v>0</v>
      </c>
      <c r="AO177" s="312">
        <f>0+'In-Service &amp; Deprec Svgs'!AN177</f>
        <v>0</v>
      </c>
      <c r="AP177" s="312">
        <f>0+'In-Service &amp; Deprec Svgs'!AO177</f>
        <v>0</v>
      </c>
      <c r="AR177" s="312">
        <f>0+'In-Service &amp; Deprec Svgs'!AP177</f>
        <v>0</v>
      </c>
      <c r="AS177" s="312">
        <f>0+'In-Service &amp; Deprec Svgs'!AR177</f>
        <v>0</v>
      </c>
      <c r="AT177" s="312">
        <f>0+'In-Service &amp; Deprec Svgs'!AS177</f>
        <v>0</v>
      </c>
      <c r="AU177" s="312">
        <f>0+'In-Service &amp; Deprec Svgs'!AT177</f>
        <v>0</v>
      </c>
      <c r="AV177" s="312">
        <f>0+'In-Service &amp; Deprec Svgs'!AU177</f>
        <v>0</v>
      </c>
      <c r="AW177" s="312">
        <f>0+'In-Service &amp; Deprec Svgs'!AV177</f>
        <v>0</v>
      </c>
      <c r="AX177" s="312">
        <f>0+'In-Service &amp; Deprec Svgs'!AW177</f>
        <v>0</v>
      </c>
      <c r="AY177" s="312">
        <f>0+'In-Service &amp; Deprec Svgs'!AX177</f>
        <v>0</v>
      </c>
      <c r="AZ177" s="312">
        <f>0+'In-Service &amp; Deprec Svgs'!AY177</f>
        <v>0</v>
      </c>
      <c r="BA177" s="312">
        <f>0+'In-Service &amp; Deprec Svgs'!AZ177</f>
        <v>0</v>
      </c>
      <c r="BB177" s="312">
        <f>0+'In-Service &amp; Deprec Svgs'!BA177</f>
        <v>0</v>
      </c>
      <c r="BC177" s="312">
        <f>0+'In-Service &amp; Deprec Svgs'!BB177</f>
        <v>0</v>
      </c>
      <c r="BE177" s="312">
        <f>0+'In-Service &amp; Deprec Svgs'!BC177</f>
        <v>0</v>
      </c>
      <c r="BF177" s="312">
        <f>0+'In-Service &amp; Deprec Svgs'!BE177</f>
        <v>0</v>
      </c>
      <c r="BG177" s="312">
        <f>0+'In-Service &amp; Deprec Svgs'!BF177</f>
        <v>0</v>
      </c>
      <c r="BH177" s="312">
        <f>0+'In-Service &amp; Deprec Svgs'!BG177</f>
        <v>0</v>
      </c>
      <c r="BI177" s="312">
        <f>0+'In-Service &amp; Deprec Svgs'!BH177</f>
        <v>0</v>
      </c>
      <c r="BJ177" s="312">
        <f>0+'In-Service &amp; Deprec Svgs'!BI177</f>
        <v>0</v>
      </c>
      <c r="BK177" s="312">
        <f>0+'In-Service &amp; Deprec Svgs'!BJ177</f>
        <v>0</v>
      </c>
      <c r="BL177" s="312">
        <f>0+'In-Service &amp; Deprec Svgs'!BK177</f>
        <v>0</v>
      </c>
      <c r="BM177" s="312">
        <f>0+'In-Service &amp; Deprec Svgs'!BL177</f>
        <v>0</v>
      </c>
      <c r="BN177" s="312">
        <f>0+'In-Service &amp; Deprec Svgs'!BM177</f>
        <v>0</v>
      </c>
      <c r="BO177" s="312">
        <f>0+'In-Service &amp; Deprec Svgs'!BN177</f>
        <v>0</v>
      </c>
      <c r="BP177" s="312">
        <f>0+'In-Service &amp; Deprec Svgs'!BO177</f>
        <v>0</v>
      </c>
      <c r="BR177" s="312">
        <f>0+'In-Service &amp; Deprec Svgs'!BP177</f>
        <v>0</v>
      </c>
      <c r="BS177" s="312">
        <f>0+'In-Service &amp; Deprec Svgs'!BR177</f>
        <v>0</v>
      </c>
      <c r="BT177" s="312">
        <f>0+'In-Service &amp; Deprec Svgs'!BS177</f>
        <v>0</v>
      </c>
      <c r="BU177" s="312">
        <f>0+'In-Service &amp; Deprec Svgs'!BT177</f>
        <v>0</v>
      </c>
      <c r="BV177" s="312">
        <f>0+'In-Service &amp; Deprec Svgs'!BU177</f>
        <v>0</v>
      </c>
      <c r="BW177" s="312">
        <f>0+'In-Service &amp; Deprec Svgs'!BV177</f>
        <v>0</v>
      </c>
      <c r="BX177" s="312">
        <f>0+'In-Service &amp; Deprec Svgs'!BW177</f>
        <v>0</v>
      </c>
      <c r="BY177" s="312">
        <f>0+'In-Service &amp; Deprec Svgs'!BX177</f>
        <v>0</v>
      </c>
      <c r="BZ177" s="312">
        <f>0+'In-Service &amp; Deprec Svgs'!BY177</f>
        <v>0</v>
      </c>
      <c r="CA177" s="312">
        <f>0+'In-Service &amp; Deprec Svgs'!BZ177</f>
        <v>0</v>
      </c>
      <c r="CB177" s="312">
        <f>0+'In-Service &amp; Deprec Svgs'!CA177</f>
        <v>0</v>
      </c>
      <c r="CC177" s="312">
        <f>0+'In-Service &amp; Deprec Svgs'!CB177</f>
        <v>0</v>
      </c>
      <c r="CE177" s="312">
        <f>0+'In-Service &amp; Deprec Svgs'!CC177</f>
        <v>0</v>
      </c>
      <c r="CF177" s="312">
        <f>0+'In-Service &amp; Deprec Svgs'!CE177</f>
        <v>0</v>
      </c>
      <c r="CG177" s="312">
        <f>0+'In-Service &amp; Deprec Svgs'!CF177</f>
        <v>0</v>
      </c>
      <c r="CH177" s="312">
        <f>0+'In-Service &amp; Deprec Svgs'!CG177</f>
        <v>0</v>
      </c>
      <c r="CI177" s="312">
        <f>0+'In-Service &amp; Deprec Svgs'!CH177</f>
        <v>0</v>
      </c>
      <c r="CJ177" s="312">
        <f>0+'In-Service &amp; Deprec Svgs'!CI177</f>
        <v>0</v>
      </c>
      <c r="CK177" s="312">
        <f>0+'In-Service &amp; Deprec Svgs'!CJ177</f>
        <v>0</v>
      </c>
      <c r="CL177" s="312">
        <f>0+'In-Service &amp; Deprec Svgs'!CK177</f>
        <v>0</v>
      </c>
      <c r="CM177" s="312">
        <f>0+'In-Service &amp; Deprec Svgs'!CL177</f>
        <v>0</v>
      </c>
      <c r="CN177" s="312">
        <f>0+'In-Service &amp; Deprec Svgs'!CM177</f>
        <v>0</v>
      </c>
      <c r="CO177" s="312">
        <f>0+'In-Service &amp; Deprec Svgs'!CN177</f>
        <v>0</v>
      </c>
      <c r="CP177" s="312">
        <f>0+'In-Service &amp; Deprec Svgs'!CO177</f>
        <v>0</v>
      </c>
      <c r="CR177" s="312">
        <f>0+'In-Service &amp; Deprec Svgs'!CP177</f>
        <v>0</v>
      </c>
      <c r="CS177" s="312">
        <f>0+'In-Service &amp; Deprec Svgs'!CR177</f>
        <v>0</v>
      </c>
      <c r="CT177" s="312">
        <f>0+'In-Service &amp; Deprec Svgs'!CS177</f>
        <v>0</v>
      </c>
      <c r="CU177" s="312">
        <f>0+'In-Service &amp; Deprec Svgs'!CT177</f>
        <v>0</v>
      </c>
      <c r="CV177" s="312">
        <f>0+'In-Service &amp; Deprec Svgs'!CU177</f>
        <v>0</v>
      </c>
      <c r="CW177" s="312">
        <f>0+'In-Service &amp; Deprec Svgs'!CV177</f>
        <v>0</v>
      </c>
      <c r="CX177" s="312">
        <f>0+'In-Service &amp; Deprec Svgs'!CW177</f>
        <v>0</v>
      </c>
      <c r="CY177" s="312">
        <f>0+'In-Service &amp; Deprec Svgs'!CX177</f>
        <v>0</v>
      </c>
      <c r="CZ177" s="312">
        <f>0+'In-Service &amp; Deprec Svgs'!CY177</f>
        <v>0</v>
      </c>
      <c r="DA177" s="312">
        <f>0+'In-Service &amp; Deprec Svgs'!CZ177</f>
        <v>0</v>
      </c>
      <c r="DB177" s="312">
        <f>0+'In-Service &amp; Deprec Svgs'!DA177</f>
        <v>0</v>
      </c>
      <c r="DC177" s="312">
        <f>0+'In-Service &amp; Deprec Svgs'!DB177</f>
        <v>0</v>
      </c>
      <c r="DE177" s="312">
        <f>0+'In-Service &amp; Deprec Svgs'!DC177</f>
        <v>0</v>
      </c>
      <c r="DF177" s="312">
        <f>0+'In-Service &amp; Deprec Svgs'!DE177</f>
        <v>0</v>
      </c>
      <c r="DG177" s="312">
        <f>0+'In-Service &amp; Deprec Svgs'!DF177</f>
        <v>0</v>
      </c>
      <c r="DH177" s="312">
        <f>0+'In-Service &amp; Deprec Svgs'!DG177</f>
        <v>0</v>
      </c>
      <c r="DI177" s="312">
        <f>0+'In-Service &amp; Deprec Svgs'!DH177</f>
        <v>0</v>
      </c>
      <c r="DJ177" s="312">
        <f>0+'In-Service &amp; Deprec Svgs'!DI177</f>
        <v>0</v>
      </c>
      <c r="DK177" s="312">
        <f>0+'In-Service &amp; Deprec Svgs'!DJ177</f>
        <v>0</v>
      </c>
      <c r="DL177" s="312">
        <f>0+'In-Service &amp; Deprec Svgs'!DK177</f>
        <v>0</v>
      </c>
      <c r="DM177" s="312">
        <f>0+'In-Service &amp; Deprec Svgs'!DL177</f>
        <v>0</v>
      </c>
      <c r="DN177" s="312">
        <f>0+'In-Service &amp; Deprec Svgs'!DM177</f>
        <v>0</v>
      </c>
      <c r="DO177" s="312">
        <f>0+'In-Service &amp; Deprec Svgs'!DN177</f>
        <v>0</v>
      </c>
      <c r="DP177" s="312">
        <f>0+'In-Service &amp; Deprec Svgs'!DO177</f>
        <v>0</v>
      </c>
      <c r="DR177" s="312">
        <f>0+'In-Service &amp; Deprec Svgs'!DP177</f>
        <v>0</v>
      </c>
      <c r="DS177" s="312">
        <f>0+'In-Service &amp; Deprec Svgs'!DR177</f>
        <v>0</v>
      </c>
      <c r="DT177" s="312">
        <f>0+'In-Service &amp; Deprec Svgs'!DS177</f>
        <v>0</v>
      </c>
      <c r="DU177" s="312">
        <f>0+'In-Service &amp; Deprec Svgs'!DT177</f>
        <v>0</v>
      </c>
      <c r="DV177" s="312">
        <f>0+'In-Service &amp; Deprec Svgs'!DU177</f>
        <v>0</v>
      </c>
      <c r="DW177" s="312">
        <f>0+'In-Service &amp; Deprec Svgs'!DV177</f>
        <v>0</v>
      </c>
      <c r="DX177" s="312">
        <f>0+'In-Service &amp; Deprec Svgs'!DW177</f>
        <v>0</v>
      </c>
      <c r="DY177" s="312">
        <f>0+'In-Service &amp; Deprec Svgs'!DX177</f>
        <v>0</v>
      </c>
      <c r="DZ177" s="312">
        <f>0+'In-Service &amp; Deprec Svgs'!DY177</f>
        <v>0</v>
      </c>
      <c r="EA177" s="312">
        <f>0+'In-Service &amp; Deprec Svgs'!DZ177</f>
        <v>0</v>
      </c>
      <c r="EB177" s="312">
        <f>0+'In-Service &amp; Deprec Svgs'!EA177</f>
        <v>0</v>
      </c>
      <c r="EC177" s="312">
        <f>0+'In-Service &amp; Deprec Svgs'!EB177</f>
        <v>0</v>
      </c>
      <c r="EE177" s="318"/>
    </row>
    <row r="178" spans="1:135" x14ac:dyDescent="0.2">
      <c r="A178" s="126" t="s">
        <v>513</v>
      </c>
      <c r="B178" s="310">
        <f t="shared" si="3279"/>
        <v>369.02</v>
      </c>
      <c r="D178" s="311">
        <v>37.47</v>
      </c>
      <c r="E178" s="312">
        <v>37.47</v>
      </c>
      <c r="F178" s="312">
        <v>37.47</v>
      </c>
      <c r="G178" s="312">
        <v>37.47</v>
      </c>
      <c r="H178" s="312">
        <v>37.47</v>
      </c>
      <c r="I178" s="312">
        <v>37.47</v>
      </c>
      <c r="J178" s="312">
        <v>37.47</v>
      </c>
      <c r="K178" s="312">
        <v>37.47</v>
      </c>
      <c r="L178" s="312">
        <v>37.47</v>
      </c>
      <c r="M178" s="312">
        <v>37.47</v>
      </c>
      <c r="N178" s="312">
        <v>37.47</v>
      </c>
      <c r="O178" s="312">
        <v>37.47</v>
      </c>
      <c r="P178" s="312">
        <v>37.47</v>
      </c>
      <c r="R178" s="312">
        <v>37.47</v>
      </c>
      <c r="S178" s="312">
        <v>37.47</v>
      </c>
      <c r="T178" s="312">
        <v>37.47</v>
      </c>
      <c r="U178" s="312">
        <v>37.47</v>
      </c>
      <c r="V178" s="312">
        <v>37.47</v>
      </c>
      <c r="W178" s="312">
        <v>37.47</v>
      </c>
      <c r="X178" s="312">
        <v>37.47</v>
      </c>
      <c r="Y178" s="312">
        <v>37.47</v>
      </c>
      <c r="Z178" s="312">
        <v>37.47</v>
      </c>
      <c r="AA178" s="312">
        <v>37.47</v>
      </c>
      <c r="AB178" s="312">
        <v>37.47</v>
      </c>
      <c r="AC178" s="312">
        <v>37.47</v>
      </c>
      <c r="AE178" s="312">
        <f>0+'In-Service &amp; Deprec Svgs'!AC178</f>
        <v>37.47</v>
      </c>
      <c r="AF178" s="312">
        <f>0+'In-Service &amp; Deprec Svgs'!AE178</f>
        <v>37.47</v>
      </c>
      <c r="AG178" s="312">
        <f>0+'In-Service &amp; Deprec Svgs'!AF178</f>
        <v>37.47</v>
      </c>
      <c r="AH178" s="312">
        <f>0+'In-Service &amp; Deprec Svgs'!AG178</f>
        <v>37.47</v>
      </c>
      <c r="AI178" s="312">
        <f>0+'In-Service &amp; Deprec Svgs'!AH178</f>
        <v>37.47</v>
      </c>
      <c r="AJ178" s="312">
        <f>0+'In-Service &amp; Deprec Svgs'!AI178</f>
        <v>37.47</v>
      </c>
      <c r="AK178" s="312">
        <f>0+'In-Service &amp; Deprec Svgs'!AJ178</f>
        <v>37.47</v>
      </c>
      <c r="AL178" s="312">
        <f>0+'In-Service &amp; Deprec Svgs'!AK178</f>
        <v>37.47</v>
      </c>
      <c r="AM178" s="312">
        <f>0+'In-Service &amp; Deprec Svgs'!AL178</f>
        <v>37.47</v>
      </c>
      <c r="AN178" s="312">
        <f>0+'In-Service &amp; Deprec Svgs'!AM178</f>
        <v>37.47</v>
      </c>
      <c r="AO178" s="312">
        <f>0+'In-Service &amp; Deprec Svgs'!AN178</f>
        <v>37.47</v>
      </c>
      <c r="AP178" s="312">
        <f>0+'In-Service &amp; Deprec Svgs'!AO178</f>
        <v>37.47</v>
      </c>
      <c r="AR178" s="312">
        <f>0+'In-Service &amp; Deprec Svgs'!AP178</f>
        <v>37.47</v>
      </c>
      <c r="AS178" s="312">
        <f>0+'In-Service &amp; Deprec Svgs'!AR178</f>
        <v>37.47</v>
      </c>
      <c r="AT178" s="312">
        <f>0+'In-Service &amp; Deprec Svgs'!AS178</f>
        <v>37.47</v>
      </c>
      <c r="AU178" s="312">
        <f>0+'In-Service &amp; Deprec Svgs'!AT178</f>
        <v>37.47</v>
      </c>
      <c r="AV178" s="312">
        <f>0+'In-Service &amp; Deprec Svgs'!AU178</f>
        <v>37.47</v>
      </c>
      <c r="AW178" s="312">
        <f>0+'In-Service &amp; Deprec Svgs'!AV178</f>
        <v>37.47</v>
      </c>
      <c r="AX178" s="312">
        <f>0+'In-Service &amp; Deprec Svgs'!AW178</f>
        <v>37.47</v>
      </c>
      <c r="AY178" s="312">
        <f>0+'In-Service &amp; Deprec Svgs'!AX178</f>
        <v>37.47</v>
      </c>
      <c r="AZ178" s="312">
        <f>0+'In-Service &amp; Deprec Svgs'!AY178</f>
        <v>37.47</v>
      </c>
      <c r="BA178" s="312">
        <f>0+'In-Service &amp; Deprec Svgs'!AZ178</f>
        <v>37.47</v>
      </c>
      <c r="BB178" s="312">
        <f>0+'In-Service &amp; Deprec Svgs'!BA178</f>
        <v>37.47</v>
      </c>
      <c r="BC178" s="312">
        <f>0+'In-Service &amp; Deprec Svgs'!BB178</f>
        <v>37.47</v>
      </c>
      <c r="BE178" s="312">
        <f>0+'In-Service &amp; Deprec Svgs'!BC178</f>
        <v>37.47</v>
      </c>
      <c r="BF178" s="312">
        <f>0+'In-Service &amp; Deprec Svgs'!BE178</f>
        <v>37.47</v>
      </c>
      <c r="BG178" s="312">
        <f>0+'In-Service &amp; Deprec Svgs'!BF178</f>
        <v>37.47</v>
      </c>
      <c r="BH178" s="312">
        <f>0+'In-Service &amp; Deprec Svgs'!BG178</f>
        <v>37.47</v>
      </c>
      <c r="BI178" s="312">
        <f>0+'In-Service &amp; Deprec Svgs'!BH178</f>
        <v>37.47</v>
      </c>
      <c r="BJ178" s="312">
        <f>0+'In-Service &amp; Deprec Svgs'!BI178</f>
        <v>37.47</v>
      </c>
      <c r="BK178" s="312">
        <f>0+'In-Service &amp; Deprec Svgs'!BJ178</f>
        <v>37.47</v>
      </c>
      <c r="BL178" s="312">
        <f>0+'In-Service &amp; Deprec Svgs'!BK178</f>
        <v>37.47</v>
      </c>
      <c r="BM178" s="312">
        <f>0+'In-Service &amp; Deprec Svgs'!BL178</f>
        <v>37.47</v>
      </c>
      <c r="BN178" s="312">
        <f>0+'In-Service &amp; Deprec Svgs'!BM178</f>
        <v>37.47</v>
      </c>
      <c r="BO178" s="312">
        <f>0+'In-Service &amp; Deprec Svgs'!BN178</f>
        <v>37.47</v>
      </c>
      <c r="BP178" s="312">
        <f>0+'In-Service &amp; Deprec Svgs'!BO178</f>
        <v>37.47</v>
      </c>
      <c r="BR178" s="312">
        <f>0+'In-Service &amp; Deprec Svgs'!BP178</f>
        <v>37.47</v>
      </c>
      <c r="BS178" s="312">
        <f>0+'In-Service &amp; Deprec Svgs'!BR178</f>
        <v>37.47</v>
      </c>
      <c r="BT178" s="312">
        <f>0+'In-Service &amp; Deprec Svgs'!BS178</f>
        <v>37.47</v>
      </c>
      <c r="BU178" s="312">
        <f>0+'In-Service &amp; Deprec Svgs'!BT178</f>
        <v>37.47</v>
      </c>
      <c r="BV178" s="312">
        <f>0+'In-Service &amp; Deprec Svgs'!BU178</f>
        <v>37.47</v>
      </c>
      <c r="BW178" s="312">
        <f>0+'In-Service &amp; Deprec Svgs'!BV178</f>
        <v>37.47</v>
      </c>
      <c r="BX178" s="312">
        <f>0+'In-Service &amp; Deprec Svgs'!BW178</f>
        <v>37.47</v>
      </c>
      <c r="BY178" s="312">
        <f>0+'In-Service &amp; Deprec Svgs'!BX178</f>
        <v>37.47</v>
      </c>
      <c r="BZ178" s="312">
        <f>0+'In-Service &amp; Deprec Svgs'!BY178</f>
        <v>37.47</v>
      </c>
      <c r="CA178" s="312">
        <f>0+'In-Service &amp; Deprec Svgs'!BZ178</f>
        <v>37.47</v>
      </c>
      <c r="CB178" s="312">
        <f>0+'In-Service &amp; Deprec Svgs'!CA178</f>
        <v>37.47</v>
      </c>
      <c r="CC178" s="312">
        <f>0+'In-Service &amp; Deprec Svgs'!CB178</f>
        <v>37.47</v>
      </c>
      <c r="CE178" s="312">
        <f>0+'In-Service &amp; Deprec Svgs'!CC178</f>
        <v>37.47</v>
      </c>
      <c r="CF178" s="312">
        <f>0+'In-Service &amp; Deprec Svgs'!CE178</f>
        <v>37.47</v>
      </c>
      <c r="CG178" s="312">
        <f>0+'In-Service &amp; Deprec Svgs'!CF178</f>
        <v>37.47</v>
      </c>
      <c r="CH178" s="312">
        <f>0+'In-Service &amp; Deprec Svgs'!CG178</f>
        <v>37.47</v>
      </c>
      <c r="CI178" s="312">
        <f>0+'In-Service &amp; Deprec Svgs'!CH178</f>
        <v>37.47</v>
      </c>
      <c r="CJ178" s="312">
        <f>0+'In-Service &amp; Deprec Svgs'!CI178</f>
        <v>37.47</v>
      </c>
      <c r="CK178" s="312">
        <f>0+'In-Service &amp; Deprec Svgs'!CJ178</f>
        <v>37.47</v>
      </c>
      <c r="CL178" s="312">
        <f>0+'In-Service &amp; Deprec Svgs'!CK178</f>
        <v>37.47</v>
      </c>
      <c r="CM178" s="312">
        <f>0+'In-Service &amp; Deprec Svgs'!CL178</f>
        <v>37.47</v>
      </c>
      <c r="CN178" s="312">
        <f>0+'In-Service &amp; Deprec Svgs'!CM178</f>
        <v>37.47</v>
      </c>
      <c r="CO178" s="312">
        <f>0+'In-Service &amp; Deprec Svgs'!CN178</f>
        <v>37.47</v>
      </c>
      <c r="CP178" s="312">
        <f>0+'In-Service &amp; Deprec Svgs'!CO178</f>
        <v>37.47</v>
      </c>
      <c r="CR178" s="312">
        <f>0+'In-Service &amp; Deprec Svgs'!CP178</f>
        <v>37.47</v>
      </c>
      <c r="CS178" s="312">
        <f>0+'In-Service &amp; Deprec Svgs'!CR178</f>
        <v>37.47</v>
      </c>
      <c r="CT178" s="312">
        <f>0+'In-Service &amp; Deprec Svgs'!CS178</f>
        <v>37.47</v>
      </c>
      <c r="CU178" s="312">
        <f>0+'In-Service &amp; Deprec Svgs'!CT178</f>
        <v>37.47</v>
      </c>
      <c r="CV178" s="312">
        <f>0+'In-Service &amp; Deprec Svgs'!CU178</f>
        <v>37.47</v>
      </c>
      <c r="CW178" s="312">
        <f>0+'In-Service &amp; Deprec Svgs'!CV178</f>
        <v>37.47</v>
      </c>
      <c r="CX178" s="312">
        <f>0+'In-Service &amp; Deprec Svgs'!CW178</f>
        <v>37.47</v>
      </c>
      <c r="CY178" s="312">
        <f>0+'In-Service &amp; Deprec Svgs'!CX178</f>
        <v>37.47</v>
      </c>
      <c r="CZ178" s="312">
        <f>0+'In-Service &amp; Deprec Svgs'!CY178</f>
        <v>37.47</v>
      </c>
      <c r="DA178" s="312">
        <f>0+'In-Service &amp; Deprec Svgs'!CZ178</f>
        <v>37.47</v>
      </c>
      <c r="DB178" s="312">
        <f>0+'In-Service &amp; Deprec Svgs'!DA178</f>
        <v>37.47</v>
      </c>
      <c r="DC178" s="312">
        <f>0+'In-Service &amp; Deprec Svgs'!DB178</f>
        <v>37.47</v>
      </c>
      <c r="DE178" s="312">
        <f>0+'In-Service &amp; Deprec Svgs'!DC178</f>
        <v>37.47</v>
      </c>
      <c r="DF178" s="312">
        <f>0+'In-Service &amp; Deprec Svgs'!DE178</f>
        <v>37.47</v>
      </c>
      <c r="DG178" s="312">
        <f>0+'In-Service &amp; Deprec Svgs'!DF178</f>
        <v>37.47</v>
      </c>
      <c r="DH178" s="312">
        <f>0+'In-Service &amp; Deprec Svgs'!DG178</f>
        <v>37.47</v>
      </c>
      <c r="DI178" s="312">
        <f>0+'In-Service &amp; Deprec Svgs'!DH178</f>
        <v>37.47</v>
      </c>
      <c r="DJ178" s="312">
        <f>0+'In-Service &amp; Deprec Svgs'!DI178</f>
        <v>37.47</v>
      </c>
      <c r="DK178" s="312">
        <f>0+'In-Service &amp; Deprec Svgs'!DJ178</f>
        <v>37.47</v>
      </c>
      <c r="DL178" s="312">
        <f>0+'In-Service &amp; Deprec Svgs'!DK178</f>
        <v>37.47</v>
      </c>
      <c r="DM178" s="312">
        <f>0+'In-Service &amp; Deprec Svgs'!DL178</f>
        <v>37.47</v>
      </c>
      <c r="DN178" s="312">
        <f>0+'In-Service &amp; Deprec Svgs'!DM178</f>
        <v>37.47</v>
      </c>
      <c r="DO178" s="312">
        <f>0+'In-Service &amp; Deprec Svgs'!DN178</f>
        <v>37.47</v>
      </c>
      <c r="DP178" s="312">
        <f>0+'In-Service &amp; Deprec Svgs'!DO178</f>
        <v>37.47</v>
      </c>
      <c r="DR178" s="312">
        <f>0+'In-Service &amp; Deprec Svgs'!DP178</f>
        <v>37.47</v>
      </c>
      <c r="DS178" s="312">
        <f>0+'In-Service &amp; Deprec Svgs'!DR178</f>
        <v>37.47</v>
      </c>
      <c r="DT178" s="312">
        <f>0+'In-Service &amp; Deprec Svgs'!DS178</f>
        <v>37.47</v>
      </c>
      <c r="DU178" s="312">
        <f>0+'In-Service &amp; Deprec Svgs'!DT178</f>
        <v>37.47</v>
      </c>
      <c r="DV178" s="312">
        <f>0+'In-Service &amp; Deprec Svgs'!DU178</f>
        <v>37.47</v>
      </c>
      <c r="DW178" s="312">
        <f>0+'In-Service &amp; Deprec Svgs'!DV178</f>
        <v>37.47</v>
      </c>
      <c r="DX178" s="312">
        <f>0+'In-Service &amp; Deprec Svgs'!DW178</f>
        <v>37.47</v>
      </c>
      <c r="DY178" s="312">
        <f>0+'In-Service &amp; Deprec Svgs'!DX178</f>
        <v>37.47</v>
      </c>
      <c r="DZ178" s="312">
        <f>0+'In-Service &amp; Deprec Svgs'!DY178</f>
        <v>37.47</v>
      </c>
      <c r="EA178" s="312">
        <f>0+'In-Service &amp; Deprec Svgs'!DZ178</f>
        <v>37.47</v>
      </c>
      <c r="EB178" s="312">
        <f>0+'In-Service &amp; Deprec Svgs'!EA178</f>
        <v>37.47</v>
      </c>
      <c r="EC178" s="312">
        <f>0+'In-Service &amp; Deprec Svgs'!EB178</f>
        <v>37.47</v>
      </c>
      <c r="EE178" s="318"/>
    </row>
    <row r="179" spans="1:135" x14ac:dyDescent="0.2">
      <c r="A179" s="126" t="s">
        <v>513</v>
      </c>
      <c r="B179" s="310">
        <f t="shared" si="3279"/>
        <v>373</v>
      </c>
      <c r="D179" s="311">
        <v>285.64999999999998</v>
      </c>
      <c r="E179" s="312">
        <v>285.64999999999998</v>
      </c>
      <c r="F179" s="312">
        <v>285.64999999999998</v>
      </c>
      <c r="G179" s="312">
        <v>285.64999999999998</v>
      </c>
      <c r="H179" s="312">
        <v>285.64999999999998</v>
      </c>
      <c r="I179" s="312">
        <v>285.64999999999998</v>
      </c>
      <c r="J179" s="312">
        <v>285.64999999999998</v>
      </c>
      <c r="K179" s="312">
        <v>285.64999999999998</v>
      </c>
      <c r="L179" s="312">
        <v>285.64999999999998</v>
      </c>
      <c r="M179" s="312">
        <v>285.64999999999998</v>
      </c>
      <c r="N179" s="312">
        <v>285.64999999999998</v>
      </c>
      <c r="O179" s="312">
        <v>285.64999999999998</v>
      </c>
      <c r="P179" s="312">
        <v>285.64999999999998</v>
      </c>
      <c r="R179" s="312">
        <v>285.64999999999998</v>
      </c>
      <c r="S179" s="312">
        <v>285.64999999999998</v>
      </c>
      <c r="T179" s="312">
        <v>285.64999999999998</v>
      </c>
      <c r="U179" s="312">
        <v>285.64999999999998</v>
      </c>
      <c r="V179" s="312">
        <v>285.64999999999998</v>
      </c>
      <c r="W179" s="312">
        <v>285.64999999999998</v>
      </c>
      <c r="X179" s="312">
        <v>285.64999999999998</v>
      </c>
      <c r="Y179" s="312">
        <v>285.64999999999998</v>
      </c>
      <c r="Z179" s="312">
        <v>285.64999999999998</v>
      </c>
      <c r="AA179" s="312">
        <v>285.64999999999998</v>
      </c>
      <c r="AB179" s="312">
        <v>285.64999999999998</v>
      </c>
      <c r="AC179" s="312">
        <v>285.64999999999998</v>
      </c>
      <c r="AE179" s="312">
        <f>0+'In-Service &amp; Deprec Svgs'!AC179</f>
        <v>285.64999999999998</v>
      </c>
      <c r="AF179" s="312">
        <f>0+'In-Service &amp; Deprec Svgs'!AE179</f>
        <v>285.64999999999998</v>
      </c>
      <c r="AG179" s="312">
        <f>0+'In-Service &amp; Deprec Svgs'!AF179</f>
        <v>285.64999999999998</v>
      </c>
      <c r="AH179" s="312">
        <f>0+'In-Service &amp; Deprec Svgs'!AG179</f>
        <v>285.64999999999998</v>
      </c>
      <c r="AI179" s="312">
        <f>0+'In-Service &amp; Deprec Svgs'!AH179</f>
        <v>285.64999999999998</v>
      </c>
      <c r="AJ179" s="312">
        <f>0+'In-Service &amp; Deprec Svgs'!AI179</f>
        <v>285.64999999999998</v>
      </c>
      <c r="AK179" s="312">
        <f>0+'In-Service &amp; Deprec Svgs'!AJ179</f>
        <v>285.64999999999998</v>
      </c>
      <c r="AL179" s="312">
        <f>0+'In-Service &amp; Deprec Svgs'!AK179</f>
        <v>285.64999999999998</v>
      </c>
      <c r="AM179" s="312">
        <f>0+'In-Service &amp; Deprec Svgs'!AL179</f>
        <v>285.64999999999998</v>
      </c>
      <c r="AN179" s="312">
        <f>0+'In-Service &amp; Deprec Svgs'!AM179</f>
        <v>285.64999999999998</v>
      </c>
      <c r="AO179" s="312">
        <f>0+'In-Service &amp; Deprec Svgs'!AN179</f>
        <v>285.64999999999998</v>
      </c>
      <c r="AP179" s="312">
        <f>0+'In-Service &amp; Deprec Svgs'!AO179</f>
        <v>285.64999999999998</v>
      </c>
      <c r="AR179" s="312">
        <f>0+'In-Service &amp; Deprec Svgs'!AP179</f>
        <v>285.64999999999998</v>
      </c>
      <c r="AS179" s="312">
        <f>0+'In-Service &amp; Deprec Svgs'!AR179</f>
        <v>285.64999999999998</v>
      </c>
      <c r="AT179" s="312">
        <f>0+'In-Service &amp; Deprec Svgs'!AS179</f>
        <v>285.64999999999998</v>
      </c>
      <c r="AU179" s="312">
        <f>0+'In-Service &amp; Deprec Svgs'!AT179</f>
        <v>285.64999999999998</v>
      </c>
      <c r="AV179" s="312">
        <f>0+'In-Service &amp; Deprec Svgs'!AU179</f>
        <v>285.64999999999998</v>
      </c>
      <c r="AW179" s="312">
        <f>0+'In-Service &amp; Deprec Svgs'!AV179</f>
        <v>285.64999999999998</v>
      </c>
      <c r="AX179" s="312">
        <f>0+'In-Service &amp; Deprec Svgs'!AW179</f>
        <v>285.64999999999998</v>
      </c>
      <c r="AY179" s="312">
        <f>0+'In-Service &amp; Deprec Svgs'!AX179</f>
        <v>285.64999999999998</v>
      </c>
      <c r="AZ179" s="312">
        <f>0+'In-Service &amp; Deprec Svgs'!AY179</f>
        <v>285.64999999999998</v>
      </c>
      <c r="BA179" s="312">
        <f>0+'In-Service &amp; Deprec Svgs'!AZ179</f>
        <v>285.64999999999998</v>
      </c>
      <c r="BB179" s="312">
        <f>0+'In-Service &amp; Deprec Svgs'!BA179</f>
        <v>285.64999999999998</v>
      </c>
      <c r="BC179" s="312">
        <f>0+'In-Service &amp; Deprec Svgs'!BB179</f>
        <v>285.64999999999998</v>
      </c>
      <c r="BE179" s="312">
        <f>0+'In-Service &amp; Deprec Svgs'!BC179</f>
        <v>285.64999999999998</v>
      </c>
      <c r="BF179" s="312">
        <f>0+'In-Service &amp; Deprec Svgs'!BE179</f>
        <v>285.64999999999998</v>
      </c>
      <c r="BG179" s="312">
        <f>0+'In-Service &amp; Deprec Svgs'!BF179</f>
        <v>285.64999999999998</v>
      </c>
      <c r="BH179" s="312">
        <f>0+'In-Service &amp; Deprec Svgs'!BG179</f>
        <v>285.64999999999998</v>
      </c>
      <c r="BI179" s="312">
        <f>0+'In-Service &amp; Deprec Svgs'!BH179</f>
        <v>285.64999999999998</v>
      </c>
      <c r="BJ179" s="312">
        <f>0+'In-Service &amp; Deprec Svgs'!BI179</f>
        <v>285.64999999999998</v>
      </c>
      <c r="BK179" s="312">
        <f>0+'In-Service &amp; Deprec Svgs'!BJ179</f>
        <v>285.64999999999998</v>
      </c>
      <c r="BL179" s="312">
        <f>0+'In-Service &amp; Deprec Svgs'!BK179</f>
        <v>285.64999999999998</v>
      </c>
      <c r="BM179" s="312">
        <f>0+'In-Service &amp; Deprec Svgs'!BL179</f>
        <v>285.64999999999998</v>
      </c>
      <c r="BN179" s="312">
        <f>0+'In-Service &amp; Deprec Svgs'!BM179</f>
        <v>285.64999999999998</v>
      </c>
      <c r="BO179" s="312">
        <f>0+'In-Service &amp; Deprec Svgs'!BN179</f>
        <v>285.64999999999998</v>
      </c>
      <c r="BP179" s="312">
        <f>0+'In-Service &amp; Deprec Svgs'!BO179</f>
        <v>285.64999999999998</v>
      </c>
      <c r="BR179" s="312">
        <f>0+'In-Service &amp; Deprec Svgs'!BP179</f>
        <v>285.64999999999998</v>
      </c>
      <c r="BS179" s="312">
        <f>0+'In-Service &amp; Deprec Svgs'!BR179</f>
        <v>285.64999999999998</v>
      </c>
      <c r="BT179" s="312">
        <f>0+'In-Service &amp; Deprec Svgs'!BS179</f>
        <v>285.64999999999998</v>
      </c>
      <c r="BU179" s="312">
        <f>0+'In-Service &amp; Deprec Svgs'!BT179</f>
        <v>285.64999999999998</v>
      </c>
      <c r="BV179" s="312">
        <f>0+'In-Service &amp; Deprec Svgs'!BU179</f>
        <v>285.64999999999998</v>
      </c>
      <c r="BW179" s="312">
        <f>0+'In-Service &amp; Deprec Svgs'!BV179</f>
        <v>285.64999999999998</v>
      </c>
      <c r="BX179" s="312">
        <f>0+'In-Service &amp; Deprec Svgs'!BW179</f>
        <v>285.64999999999998</v>
      </c>
      <c r="BY179" s="312">
        <f>0+'In-Service &amp; Deprec Svgs'!BX179</f>
        <v>285.64999999999998</v>
      </c>
      <c r="BZ179" s="312">
        <f>0+'In-Service &amp; Deprec Svgs'!BY179</f>
        <v>285.64999999999998</v>
      </c>
      <c r="CA179" s="312">
        <f>0+'In-Service &amp; Deprec Svgs'!BZ179</f>
        <v>285.64999999999998</v>
      </c>
      <c r="CB179" s="312">
        <f>0+'In-Service &amp; Deprec Svgs'!CA179</f>
        <v>285.64999999999998</v>
      </c>
      <c r="CC179" s="312">
        <f>0+'In-Service &amp; Deprec Svgs'!CB179</f>
        <v>285.64999999999998</v>
      </c>
      <c r="CE179" s="312">
        <f>0+'In-Service &amp; Deprec Svgs'!CC179</f>
        <v>285.64999999999998</v>
      </c>
      <c r="CF179" s="312">
        <f>0+'In-Service &amp; Deprec Svgs'!CE179</f>
        <v>285.64999999999998</v>
      </c>
      <c r="CG179" s="312">
        <f>0+'In-Service &amp; Deprec Svgs'!CF179</f>
        <v>285.64999999999998</v>
      </c>
      <c r="CH179" s="312">
        <f>0+'In-Service &amp; Deprec Svgs'!CG179</f>
        <v>285.64999999999998</v>
      </c>
      <c r="CI179" s="312">
        <f>0+'In-Service &amp; Deprec Svgs'!CH179</f>
        <v>285.64999999999998</v>
      </c>
      <c r="CJ179" s="312">
        <f>0+'In-Service &amp; Deprec Svgs'!CI179</f>
        <v>285.64999999999998</v>
      </c>
      <c r="CK179" s="312">
        <f>0+'In-Service &amp; Deprec Svgs'!CJ179</f>
        <v>285.64999999999998</v>
      </c>
      <c r="CL179" s="312">
        <f>0+'In-Service &amp; Deprec Svgs'!CK179</f>
        <v>285.64999999999998</v>
      </c>
      <c r="CM179" s="312">
        <f>0+'In-Service &amp; Deprec Svgs'!CL179</f>
        <v>285.64999999999998</v>
      </c>
      <c r="CN179" s="312">
        <f>0+'In-Service &amp; Deprec Svgs'!CM179</f>
        <v>285.64999999999998</v>
      </c>
      <c r="CO179" s="312">
        <f>0+'In-Service &amp; Deprec Svgs'!CN179</f>
        <v>285.64999999999998</v>
      </c>
      <c r="CP179" s="312">
        <f>0+'In-Service &amp; Deprec Svgs'!CO179</f>
        <v>285.64999999999998</v>
      </c>
      <c r="CR179" s="312">
        <f>0+'In-Service &amp; Deprec Svgs'!CP179</f>
        <v>285.64999999999998</v>
      </c>
      <c r="CS179" s="312">
        <f>0+'In-Service &amp; Deprec Svgs'!CR179</f>
        <v>285.64999999999998</v>
      </c>
      <c r="CT179" s="312">
        <f>0+'In-Service &amp; Deprec Svgs'!CS179</f>
        <v>285.64999999999998</v>
      </c>
      <c r="CU179" s="312">
        <f>0+'In-Service &amp; Deprec Svgs'!CT179</f>
        <v>285.64999999999998</v>
      </c>
      <c r="CV179" s="312">
        <f>0+'In-Service &amp; Deprec Svgs'!CU179</f>
        <v>285.64999999999998</v>
      </c>
      <c r="CW179" s="312">
        <f>0+'In-Service &amp; Deprec Svgs'!CV179</f>
        <v>285.64999999999998</v>
      </c>
      <c r="CX179" s="312">
        <f>0+'In-Service &amp; Deprec Svgs'!CW179</f>
        <v>285.64999999999998</v>
      </c>
      <c r="CY179" s="312">
        <f>0+'In-Service &amp; Deprec Svgs'!CX179</f>
        <v>285.64999999999998</v>
      </c>
      <c r="CZ179" s="312">
        <f>0+'In-Service &amp; Deprec Svgs'!CY179</f>
        <v>285.64999999999998</v>
      </c>
      <c r="DA179" s="312">
        <f>0+'In-Service &amp; Deprec Svgs'!CZ179</f>
        <v>285.64999999999998</v>
      </c>
      <c r="DB179" s="312">
        <f>0+'In-Service &amp; Deprec Svgs'!DA179</f>
        <v>285.64999999999998</v>
      </c>
      <c r="DC179" s="312">
        <f>0+'In-Service &amp; Deprec Svgs'!DB179</f>
        <v>285.64999999999998</v>
      </c>
      <c r="DE179" s="312">
        <f>0+'In-Service &amp; Deprec Svgs'!DC179</f>
        <v>285.64999999999998</v>
      </c>
      <c r="DF179" s="312">
        <f>0+'In-Service &amp; Deprec Svgs'!DE179</f>
        <v>285.64999999999998</v>
      </c>
      <c r="DG179" s="312">
        <f>0+'In-Service &amp; Deprec Svgs'!DF179</f>
        <v>285.64999999999998</v>
      </c>
      <c r="DH179" s="312">
        <f>0+'In-Service &amp; Deprec Svgs'!DG179</f>
        <v>285.64999999999998</v>
      </c>
      <c r="DI179" s="312">
        <f>0+'In-Service &amp; Deprec Svgs'!DH179</f>
        <v>285.64999999999998</v>
      </c>
      <c r="DJ179" s="312">
        <f>0+'In-Service &amp; Deprec Svgs'!DI179</f>
        <v>285.64999999999998</v>
      </c>
      <c r="DK179" s="312">
        <f>0+'In-Service &amp; Deprec Svgs'!DJ179</f>
        <v>285.64999999999998</v>
      </c>
      <c r="DL179" s="312">
        <f>0+'In-Service &amp; Deprec Svgs'!DK179</f>
        <v>285.64999999999998</v>
      </c>
      <c r="DM179" s="312">
        <f>0+'In-Service &amp; Deprec Svgs'!DL179</f>
        <v>285.64999999999998</v>
      </c>
      <c r="DN179" s="312">
        <f>0+'In-Service &amp; Deprec Svgs'!DM179</f>
        <v>285.64999999999998</v>
      </c>
      <c r="DO179" s="312">
        <f>0+'In-Service &amp; Deprec Svgs'!DN179</f>
        <v>285.64999999999998</v>
      </c>
      <c r="DP179" s="312">
        <f>0+'In-Service &amp; Deprec Svgs'!DO179</f>
        <v>285.64999999999998</v>
      </c>
      <c r="DR179" s="312">
        <f>0+'In-Service &amp; Deprec Svgs'!DP179</f>
        <v>285.64999999999998</v>
      </c>
      <c r="DS179" s="312">
        <f>0+'In-Service &amp; Deprec Svgs'!DR179</f>
        <v>285.64999999999998</v>
      </c>
      <c r="DT179" s="312">
        <f>0+'In-Service &amp; Deprec Svgs'!DS179</f>
        <v>285.64999999999998</v>
      </c>
      <c r="DU179" s="312">
        <f>0+'In-Service &amp; Deprec Svgs'!DT179</f>
        <v>285.64999999999998</v>
      </c>
      <c r="DV179" s="312">
        <f>0+'In-Service &amp; Deprec Svgs'!DU179</f>
        <v>285.64999999999998</v>
      </c>
      <c r="DW179" s="312">
        <f>0+'In-Service &amp; Deprec Svgs'!DV179</f>
        <v>285.64999999999998</v>
      </c>
      <c r="DX179" s="312">
        <f>0+'In-Service &amp; Deprec Svgs'!DW179</f>
        <v>285.64999999999998</v>
      </c>
      <c r="DY179" s="312">
        <f>0+'In-Service &amp; Deprec Svgs'!DX179</f>
        <v>285.64999999999998</v>
      </c>
      <c r="DZ179" s="312">
        <f>0+'In-Service &amp; Deprec Svgs'!DY179</f>
        <v>285.64999999999998</v>
      </c>
      <c r="EA179" s="312">
        <f>0+'In-Service &amp; Deprec Svgs'!DZ179</f>
        <v>285.64999999999998</v>
      </c>
      <c r="EB179" s="312">
        <f>0+'In-Service &amp; Deprec Svgs'!EA179</f>
        <v>285.64999999999998</v>
      </c>
      <c r="EC179" s="312">
        <f>0+'In-Service &amp; Deprec Svgs'!EB179</f>
        <v>285.64999999999998</v>
      </c>
      <c r="EE179" s="318"/>
    </row>
    <row r="180" spans="1:135" x14ac:dyDescent="0.2">
      <c r="A180" s="126" t="s">
        <v>513</v>
      </c>
      <c r="B180" s="310">
        <f t="shared" si="3279"/>
        <v>392.02</v>
      </c>
      <c r="D180" s="311">
        <v>0</v>
      </c>
      <c r="E180" s="312">
        <v>0</v>
      </c>
      <c r="F180" s="312">
        <v>0</v>
      </c>
      <c r="G180" s="312">
        <v>0</v>
      </c>
      <c r="H180" s="312">
        <v>0</v>
      </c>
      <c r="I180" s="312">
        <v>0</v>
      </c>
      <c r="J180" s="312">
        <v>0</v>
      </c>
      <c r="K180" s="312">
        <v>0</v>
      </c>
      <c r="L180" s="312">
        <v>0</v>
      </c>
      <c r="M180" s="312">
        <v>0</v>
      </c>
      <c r="N180" s="312">
        <v>0</v>
      </c>
      <c r="O180" s="312">
        <v>0</v>
      </c>
      <c r="P180" s="312">
        <v>0</v>
      </c>
      <c r="R180" s="312">
        <v>0</v>
      </c>
      <c r="S180" s="312">
        <v>0</v>
      </c>
      <c r="T180" s="312">
        <v>0</v>
      </c>
      <c r="U180" s="312">
        <v>0</v>
      </c>
      <c r="V180" s="312">
        <v>0</v>
      </c>
      <c r="W180" s="312">
        <v>0</v>
      </c>
      <c r="X180" s="312">
        <v>0</v>
      </c>
      <c r="Y180" s="312">
        <v>0</v>
      </c>
      <c r="Z180" s="312">
        <v>0</v>
      </c>
      <c r="AA180" s="312">
        <v>0</v>
      </c>
      <c r="AB180" s="312">
        <v>0</v>
      </c>
      <c r="AC180" s="312">
        <v>0</v>
      </c>
      <c r="AE180" s="312">
        <f>0+'In-Service &amp; Deprec Svgs'!AC180</f>
        <v>0</v>
      </c>
      <c r="AF180" s="312">
        <f>0+'In-Service &amp; Deprec Svgs'!AE180</f>
        <v>0</v>
      </c>
      <c r="AG180" s="312">
        <f>0+'In-Service &amp; Deprec Svgs'!AF180</f>
        <v>0</v>
      </c>
      <c r="AH180" s="312">
        <f>0+'In-Service &amp; Deprec Svgs'!AG180</f>
        <v>0</v>
      </c>
      <c r="AI180" s="312">
        <f>0+'In-Service &amp; Deprec Svgs'!AH180</f>
        <v>0</v>
      </c>
      <c r="AJ180" s="312">
        <f>0+'In-Service &amp; Deprec Svgs'!AI180</f>
        <v>0</v>
      </c>
      <c r="AK180" s="312">
        <f>0+'In-Service &amp; Deprec Svgs'!AJ180</f>
        <v>0</v>
      </c>
      <c r="AL180" s="312">
        <f>0+'In-Service &amp; Deprec Svgs'!AK180</f>
        <v>0</v>
      </c>
      <c r="AM180" s="312">
        <f>0+'In-Service &amp; Deprec Svgs'!AL180</f>
        <v>0</v>
      </c>
      <c r="AN180" s="312">
        <f>0+'In-Service &amp; Deprec Svgs'!AM180</f>
        <v>0</v>
      </c>
      <c r="AO180" s="312">
        <f>0+'In-Service &amp; Deprec Svgs'!AN180</f>
        <v>0</v>
      </c>
      <c r="AP180" s="312">
        <f>0+'In-Service &amp; Deprec Svgs'!AO180</f>
        <v>0</v>
      </c>
      <c r="AR180" s="312">
        <f>0+'In-Service &amp; Deprec Svgs'!AP180</f>
        <v>0</v>
      </c>
      <c r="AS180" s="312">
        <f>0+'In-Service &amp; Deprec Svgs'!AR180</f>
        <v>0</v>
      </c>
      <c r="AT180" s="312">
        <f>0+'In-Service &amp; Deprec Svgs'!AS180</f>
        <v>0</v>
      </c>
      <c r="AU180" s="312">
        <f>0+'In-Service &amp; Deprec Svgs'!AT180</f>
        <v>0</v>
      </c>
      <c r="AV180" s="312">
        <f>0+'In-Service &amp; Deprec Svgs'!AU180</f>
        <v>0</v>
      </c>
      <c r="AW180" s="312">
        <f>0+'In-Service &amp; Deprec Svgs'!AV180</f>
        <v>0</v>
      </c>
      <c r="AX180" s="312">
        <f>0+'In-Service &amp; Deprec Svgs'!AW180</f>
        <v>0</v>
      </c>
      <c r="AY180" s="312">
        <f>0+'In-Service &amp; Deprec Svgs'!AX180</f>
        <v>0</v>
      </c>
      <c r="AZ180" s="312">
        <f>0+'In-Service &amp; Deprec Svgs'!AY180</f>
        <v>0</v>
      </c>
      <c r="BA180" s="312">
        <f>0+'In-Service &amp; Deprec Svgs'!AZ180</f>
        <v>0</v>
      </c>
      <c r="BB180" s="312">
        <f>0+'In-Service &amp; Deprec Svgs'!BA180</f>
        <v>0</v>
      </c>
      <c r="BC180" s="312">
        <f>0+'In-Service &amp; Deprec Svgs'!BB180</f>
        <v>0</v>
      </c>
      <c r="BE180" s="312">
        <f>0+'In-Service &amp; Deprec Svgs'!BC180</f>
        <v>0</v>
      </c>
      <c r="BF180" s="312">
        <f>0+'In-Service &amp; Deprec Svgs'!BE180</f>
        <v>0</v>
      </c>
      <c r="BG180" s="312">
        <f>0+'In-Service &amp; Deprec Svgs'!BF180</f>
        <v>0</v>
      </c>
      <c r="BH180" s="312">
        <f>0+'In-Service &amp; Deprec Svgs'!BG180</f>
        <v>0</v>
      </c>
      <c r="BI180" s="312">
        <f>0+'In-Service &amp; Deprec Svgs'!BH180</f>
        <v>0</v>
      </c>
      <c r="BJ180" s="312">
        <f>0+'In-Service &amp; Deprec Svgs'!BI180</f>
        <v>0</v>
      </c>
      <c r="BK180" s="312">
        <f>0+'In-Service &amp; Deprec Svgs'!BJ180</f>
        <v>0</v>
      </c>
      <c r="BL180" s="312">
        <f>0+'In-Service &amp; Deprec Svgs'!BK180</f>
        <v>0</v>
      </c>
      <c r="BM180" s="312">
        <f>0+'In-Service &amp; Deprec Svgs'!BL180</f>
        <v>0</v>
      </c>
      <c r="BN180" s="312">
        <f>0+'In-Service &amp; Deprec Svgs'!BM180</f>
        <v>0</v>
      </c>
      <c r="BO180" s="312">
        <f>0+'In-Service &amp; Deprec Svgs'!BN180</f>
        <v>0</v>
      </c>
      <c r="BP180" s="312">
        <f>0+'In-Service &amp; Deprec Svgs'!BO180</f>
        <v>0</v>
      </c>
      <c r="BR180" s="312">
        <f>0+'In-Service &amp; Deprec Svgs'!BP180</f>
        <v>0</v>
      </c>
      <c r="BS180" s="312">
        <f>0+'In-Service &amp; Deprec Svgs'!BR180</f>
        <v>0</v>
      </c>
      <c r="BT180" s="312">
        <f>0+'In-Service &amp; Deprec Svgs'!BS180</f>
        <v>0</v>
      </c>
      <c r="BU180" s="312">
        <f>0+'In-Service &amp; Deprec Svgs'!BT180</f>
        <v>0</v>
      </c>
      <c r="BV180" s="312">
        <f>0+'In-Service &amp; Deprec Svgs'!BU180</f>
        <v>0</v>
      </c>
      <c r="BW180" s="312">
        <f>0+'In-Service &amp; Deprec Svgs'!BV180</f>
        <v>0</v>
      </c>
      <c r="BX180" s="312">
        <f>0+'In-Service &amp; Deprec Svgs'!BW180</f>
        <v>0</v>
      </c>
      <c r="BY180" s="312">
        <f>0+'In-Service &amp; Deprec Svgs'!BX180</f>
        <v>0</v>
      </c>
      <c r="BZ180" s="312">
        <f>0+'In-Service &amp; Deprec Svgs'!BY180</f>
        <v>0</v>
      </c>
      <c r="CA180" s="312">
        <f>0+'In-Service &amp; Deprec Svgs'!BZ180</f>
        <v>0</v>
      </c>
      <c r="CB180" s="312">
        <f>0+'In-Service &amp; Deprec Svgs'!CA180</f>
        <v>0</v>
      </c>
      <c r="CC180" s="312">
        <f>0+'In-Service &amp; Deprec Svgs'!CB180</f>
        <v>0</v>
      </c>
      <c r="CE180" s="312">
        <f>0+'In-Service &amp; Deprec Svgs'!CC180</f>
        <v>0</v>
      </c>
      <c r="CF180" s="312">
        <f>0+'In-Service &amp; Deprec Svgs'!CE180</f>
        <v>0</v>
      </c>
      <c r="CG180" s="312">
        <f>0+'In-Service &amp; Deprec Svgs'!CF180</f>
        <v>0</v>
      </c>
      <c r="CH180" s="312">
        <f>0+'In-Service &amp; Deprec Svgs'!CG180</f>
        <v>0</v>
      </c>
      <c r="CI180" s="312">
        <f>0+'In-Service &amp; Deprec Svgs'!CH180</f>
        <v>0</v>
      </c>
      <c r="CJ180" s="312">
        <f>0+'In-Service &amp; Deprec Svgs'!CI180</f>
        <v>0</v>
      </c>
      <c r="CK180" s="312">
        <f>0+'In-Service &amp; Deprec Svgs'!CJ180</f>
        <v>0</v>
      </c>
      <c r="CL180" s="312">
        <f>0+'In-Service &amp; Deprec Svgs'!CK180</f>
        <v>0</v>
      </c>
      <c r="CM180" s="312">
        <f>0+'In-Service &amp; Deprec Svgs'!CL180</f>
        <v>0</v>
      </c>
      <c r="CN180" s="312">
        <f>0+'In-Service &amp; Deprec Svgs'!CM180</f>
        <v>0</v>
      </c>
      <c r="CO180" s="312">
        <f>0+'In-Service &amp; Deprec Svgs'!CN180</f>
        <v>0</v>
      </c>
      <c r="CP180" s="312">
        <f>0+'In-Service &amp; Deprec Svgs'!CO180</f>
        <v>0</v>
      </c>
      <c r="CR180" s="312">
        <f>0+'In-Service &amp; Deprec Svgs'!CP180</f>
        <v>0</v>
      </c>
      <c r="CS180" s="312">
        <f>0+'In-Service &amp; Deprec Svgs'!CR180</f>
        <v>0</v>
      </c>
      <c r="CT180" s="312">
        <f>0+'In-Service &amp; Deprec Svgs'!CS180</f>
        <v>0</v>
      </c>
      <c r="CU180" s="312">
        <f>0+'In-Service &amp; Deprec Svgs'!CT180</f>
        <v>0</v>
      </c>
      <c r="CV180" s="312">
        <f>0+'In-Service &amp; Deprec Svgs'!CU180</f>
        <v>0</v>
      </c>
      <c r="CW180" s="312">
        <f>0+'In-Service &amp; Deprec Svgs'!CV180</f>
        <v>0</v>
      </c>
      <c r="CX180" s="312">
        <f>0+'In-Service &amp; Deprec Svgs'!CW180</f>
        <v>0</v>
      </c>
      <c r="CY180" s="312">
        <f>0+'In-Service &amp; Deprec Svgs'!CX180</f>
        <v>0</v>
      </c>
      <c r="CZ180" s="312">
        <f>0+'In-Service &amp; Deprec Svgs'!CY180</f>
        <v>0</v>
      </c>
      <c r="DA180" s="312">
        <f>0+'In-Service &amp; Deprec Svgs'!CZ180</f>
        <v>0</v>
      </c>
      <c r="DB180" s="312">
        <f>0+'In-Service &amp; Deprec Svgs'!DA180</f>
        <v>0</v>
      </c>
      <c r="DC180" s="312">
        <f>0+'In-Service &amp; Deprec Svgs'!DB180</f>
        <v>0</v>
      </c>
      <c r="DE180" s="312">
        <f>0+'In-Service &amp; Deprec Svgs'!DC180</f>
        <v>0</v>
      </c>
      <c r="DF180" s="312">
        <f>0+'In-Service &amp; Deprec Svgs'!DE180</f>
        <v>0</v>
      </c>
      <c r="DG180" s="312">
        <f>0+'In-Service &amp; Deprec Svgs'!DF180</f>
        <v>0</v>
      </c>
      <c r="DH180" s="312">
        <f>0+'In-Service &amp; Deprec Svgs'!DG180</f>
        <v>0</v>
      </c>
      <c r="DI180" s="312">
        <f>0+'In-Service &amp; Deprec Svgs'!DH180</f>
        <v>0</v>
      </c>
      <c r="DJ180" s="312">
        <f>0+'In-Service &amp; Deprec Svgs'!DI180</f>
        <v>0</v>
      </c>
      <c r="DK180" s="312">
        <f>0+'In-Service &amp; Deprec Svgs'!DJ180</f>
        <v>0</v>
      </c>
      <c r="DL180" s="312">
        <f>0+'In-Service &amp; Deprec Svgs'!DK180</f>
        <v>0</v>
      </c>
      <c r="DM180" s="312">
        <f>0+'In-Service &amp; Deprec Svgs'!DL180</f>
        <v>0</v>
      </c>
      <c r="DN180" s="312">
        <f>0+'In-Service &amp; Deprec Svgs'!DM180</f>
        <v>0</v>
      </c>
      <c r="DO180" s="312">
        <f>0+'In-Service &amp; Deprec Svgs'!DN180</f>
        <v>0</v>
      </c>
      <c r="DP180" s="312">
        <f>0+'In-Service &amp; Deprec Svgs'!DO180</f>
        <v>0</v>
      </c>
      <c r="DR180" s="312">
        <f>0+'In-Service &amp; Deprec Svgs'!DP180</f>
        <v>0</v>
      </c>
      <c r="DS180" s="312">
        <f>0+'In-Service &amp; Deprec Svgs'!DR180</f>
        <v>0</v>
      </c>
      <c r="DT180" s="312">
        <f>0+'In-Service &amp; Deprec Svgs'!DS180</f>
        <v>0</v>
      </c>
      <c r="DU180" s="312">
        <f>0+'In-Service &amp; Deprec Svgs'!DT180</f>
        <v>0</v>
      </c>
      <c r="DV180" s="312">
        <f>0+'In-Service &amp; Deprec Svgs'!DU180</f>
        <v>0</v>
      </c>
      <c r="DW180" s="312">
        <f>0+'In-Service &amp; Deprec Svgs'!DV180</f>
        <v>0</v>
      </c>
      <c r="DX180" s="312">
        <f>0+'In-Service &amp; Deprec Svgs'!DW180</f>
        <v>0</v>
      </c>
      <c r="DY180" s="312">
        <f>0+'In-Service &amp; Deprec Svgs'!DX180</f>
        <v>0</v>
      </c>
      <c r="DZ180" s="312">
        <f>0+'In-Service &amp; Deprec Svgs'!DY180</f>
        <v>0</v>
      </c>
      <c r="EA180" s="312">
        <f>0+'In-Service &amp; Deprec Svgs'!DZ180</f>
        <v>0</v>
      </c>
      <c r="EB180" s="312">
        <f>0+'In-Service &amp; Deprec Svgs'!EA180</f>
        <v>0</v>
      </c>
      <c r="EC180" s="312">
        <f>0+'In-Service &amp; Deprec Svgs'!EB180</f>
        <v>0</v>
      </c>
      <c r="EE180" s="318"/>
    </row>
    <row r="181" spans="1:135" x14ac:dyDescent="0.2">
      <c r="A181" s="126" t="s">
        <v>513</v>
      </c>
      <c r="B181" s="310">
        <f t="shared" si="3279"/>
        <v>397.25</v>
      </c>
      <c r="D181" s="311">
        <v>0</v>
      </c>
      <c r="E181" s="312">
        <v>0</v>
      </c>
      <c r="F181" s="312">
        <v>0</v>
      </c>
      <c r="G181" s="312">
        <v>0</v>
      </c>
      <c r="H181" s="312">
        <v>0</v>
      </c>
      <c r="I181" s="312">
        <v>0</v>
      </c>
      <c r="J181" s="312">
        <v>0</v>
      </c>
      <c r="K181" s="312">
        <v>0</v>
      </c>
      <c r="L181" s="312">
        <v>0</v>
      </c>
      <c r="M181" s="312">
        <v>0</v>
      </c>
      <c r="N181" s="312">
        <v>0</v>
      </c>
      <c r="O181" s="312">
        <v>0</v>
      </c>
      <c r="P181" s="312">
        <v>0</v>
      </c>
      <c r="R181" s="312">
        <v>0</v>
      </c>
      <c r="S181" s="312">
        <v>0</v>
      </c>
      <c r="T181" s="312">
        <v>0</v>
      </c>
      <c r="U181" s="312">
        <v>0</v>
      </c>
      <c r="V181" s="312">
        <v>0</v>
      </c>
      <c r="W181" s="312">
        <v>0</v>
      </c>
      <c r="X181" s="312">
        <v>0</v>
      </c>
      <c r="Y181" s="312">
        <v>0</v>
      </c>
      <c r="Z181" s="312">
        <v>0</v>
      </c>
      <c r="AA181" s="312">
        <v>0</v>
      </c>
      <c r="AB181" s="312">
        <v>0</v>
      </c>
      <c r="AC181" s="312">
        <v>0</v>
      </c>
      <c r="AE181" s="312">
        <f>0+'In-Service &amp; Deprec Svgs'!AC181</f>
        <v>0</v>
      </c>
      <c r="AF181" s="312">
        <f>0+'In-Service &amp; Deprec Svgs'!AE181</f>
        <v>0</v>
      </c>
      <c r="AG181" s="312">
        <f>0+'In-Service &amp; Deprec Svgs'!AF181</f>
        <v>0</v>
      </c>
      <c r="AH181" s="312">
        <f>0+'In-Service &amp; Deprec Svgs'!AG181</f>
        <v>0</v>
      </c>
      <c r="AI181" s="312">
        <f>0+'In-Service &amp; Deprec Svgs'!AH181</f>
        <v>0</v>
      </c>
      <c r="AJ181" s="312">
        <f>0+'In-Service &amp; Deprec Svgs'!AI181</f>
        <v>0</v>
      </c>
      <c r="AK181" s="312">
        <f>0+'In-Service &amp; Deprec Svgs'!AJ181</f>
        <v>0</v>
      </c>
      <c r="AL181" s="312">
        <f>0+'In-Service &amp; Deprec Svgs'!AK181</f>
        <v>0</v>
      </c>
      <c r="AM181" s="312">
        <f>0+'In-Service &amp; Deprec Svgs'!AL181</f>
        <v>0</v>
      </c>
      <c r="AN181" s="312">
        <f>0+'In-Service &amp; Deprec Svgs'!AM181</f>
        <v>0</v>
      </c>
      <c r="AO181" s="312">
        <f>0+'In-Service &amp; Deprec Svgs'!AN181</f>
        <v>0</v>
      </c>
      <c r="AP181" s="312">
        <f>0+'In-Service &amp; Deprec Svgs'!AO181</f>
        <v>0</v>
      </c>
      <c r="AR181" s="312">
        <f>0+'In-Service &amp; Deprec Svgs'!AP181</f>
        <v>0</v>
      </c>
      <c r="AS181" s="312">
        <f>0+'In-Service &amp; Deprec Svgs'!AR181</f>
        <v>0</v>
      </c>
      <c r="AT181" s="312">
        <f>0+'In-Service &amp; Deprec Svgs'!AS181</f>
        <v>0</v>
      </c>
      <c r="AU181" s="312">
        <f>0+'In-Service &amp; Deprec Svgs'!AT181</f>
        <v>0</v>
      </c>
      <c r="AV181" s="312">
        <f>0+'In-Service &amp; Deprec Svgs'!AU181</f>
        <v>0</v>
      </c>
      <c r="AW181" s="312">
        <f>0+'In-Service &amp; Deprec Svgs'!AV181</f>
        <v>0</v>
      </c>
      <c r="AX181" s="312">
        <f>0+'In-Service &amp; Deprec Svgs'!AW181</f>
        <v>0</v>
      </c>
      <c r="AY181" s="312">
        <f>0+'In-Service &amp; Deprec Svgs'!AX181</f>
        <v>0</v>
      </c>
      <c r="AZ181" s="312">
        <f>0+'In-Service &amp; Deprec Svgs'!AY181</f>
        <v>0</v>
      </c>
      <c r="BA181" s="312">
        <f>0+'In-Service &amp; Deprec Svgs'!AZ181</f>
        <v>0</v>
      </c>
      <c r="BB181" s="312">
        <f>0+'In-Service &amp; Deprec Svgs'!BA181</f>
        <v>0</v>
      </c>
      <c r="BC181" s="312">
        <f>0+'In-Service &amp; Deprec Svgs'!BB181</f>
        <v>0</v>
      </c>
      <c r="BE181" s="312">
        <f>0+'In-Service &amp; Deprec Svgs'!BC181</f>
        <v>0</v>
      </c>
      <c r="BF181" s="312">
        <f>0+'In-Service &amp; Deprec Svgs'!BE181</f>
        <v>0</v>
      </c>
      <c r="BG181" s="312">
        <f>0+'In-Service &amp; Deprec Svgs'!BF181</f>
        <v>0</v>
      </c>
      <c r="BH181" s="312">
        <f>0+'In-Service &amp; Deprec Svgs'!BG181</f>
        <v>0</v>
      </c>
      <c r="BI181" s="312">
        <f>0+'In-Service &amp; Deprec Svgs'!BH181</f>
        <v>0</v>
      </c>
      <c r="BJ181" s="312">
        <f>0+'In-Service &amp; Deprec Svgs'!BI181</f>
        <v>0</v>
      </c>
      <c r="BK181" s="312">
        <f>0+'In-Service &amp; Deprec Svgs'!BJ181</f>
        <v>0</v>
      </c>
      <c r="BL181" s="312">
        <f>0+'In-Service &amp; Deprec Svgs'!BK181</f>
        <v>0</v>
      </c>
      <c r="BM181" s="312">
        <f>0+'In-Service &amp; Deprec Svgs'!BL181</f>
        <v>0</v>
      </c>
      <c r="BN181" s="312">
        <f>0+'In-Service &amp; Deprec Svgs'!BM181</f>
        <v>0</v>
      </c>
      <c r="BO181" s="312">
        <f>0+'In-Service &amp; Deprec Svgs'!BN181</f>
        <v>0</v>
      </c>
      <c r="BP181" s="312">
        <f>0+'In-Service &amp; Deprec Svgs'!BO181</f>
        <v>0</v>
      </c>
      <c r="BR181" s="312">
        <f>0+'In-Service &amp; Deprec Svgs'!BP181</f>
        <v>0</v>
      </c>
      <c r="BS181" s="312">
        <f>0+'In-Service &amp; Deprec Svgs'!BR181</f>
        <v>0</v>
      </c>
      <c r="BT181" s="312">
        <f>0+'In-Service &amp; Deprec Svgs'!BS181</f>
        <v>0</v>
      </c>
      <c r="BU181" s="312">
        <f>0+'In-Service &amp; Deprec Svgs'!BT181</f>
        <v>0</v>
      </c>
      <c r="BV181" s="312">
        <f>0+'In-Service &amp; Deprec Svgs'!BU181</f>
        <v>0</v>
      </c>
      <c r="BW181" s="312">
        <f>0+'In-Service &amp; Deprec Svgs'!BV181</f>
        <v>0</v>
      </c>
      <c r="BX181" s="312">
        <f>0+'In-Service &amp; Deprec Svgs'!BW181</f>
        <v>0</v>
      </c>
      <c r="BY181" s="312">
        <f>0+'In-Service &amp; Deprec Svgs'!BX181</f>
        <v>0</v>
      </c>
      <c r="BZ181" s="312">
        <f>0+'In-Service &amp; Deprec Svgs'!BY181</f>
        <v>0</v>
      </c>
      <c r="CA181" s="312">
        <f>0+'In-Service &amp; Deprec Svgs'!BZ181</f>
        <v>0</v>
      </c>
      <c r="CB181" s="312">
        <f>0+'In-Service &amp; Deprec Svgs'!CA181</f>
        <v>0</v>
      </c>
      <c r="CC181" s="312">
        <f>0+'In-Service &amp; Deprec Svgs'!CB181</f>
        <v>0</v>
      </c>
      <c r="CE181" s="312">
        <f>0+'In-Service &amp; Deprec Svgs'!CC181</f>
        <v>0</v>
      </c>
      <c r="CF181" s="312">
        <f>0+'In-Service &amp; Deprec Svgs'!CE181</f>
        <v>0</v>
      </c>
      <c r="CG181" s="312">
        <f>0+'In-Service &amp; Deprec Svgs'!CF181</f>
        <v>0</v>
      </c>
      <c r="CH181" s="312">
        <f>0+'In-Service &amp; Deprec Svgs'!CG181</f>
        <v>0</v>
      </c>
      <c r="CI181" s="312">
        <f>0+'In-Service &amp; Deprec Svgs'!CH181</f>
        <v>0</v>
      </c>
      <c r="CJ181" s="312">
        <f>0+'In-Service &amp; Deprec Svgs'!CI181</f>
        <v>0</v>
      </c>
      <c r="CK181" s="312">
        <f>0+'In-Service &amp; Deprec Svgs'!CJ181</f>
        <v>0</v>
      </c>
      <c r="CL181" s="312">
        <f>0+'In-Service &amp; Deprec Svgs'!CK181</f>
        <v>0</v>
      </c>
      <c r="CM181" s="312">
        <f>0+'In-Service &amp; Deprec Svgs'!CL181</f>
        <v>0</v>
      </c>
      <c r="CN181" s="312">
        <f>0+'In-Service &amp; Deprec Svgs'!CM181</f>
        <v>0</v>
      </c>
      <c r="CO181" s="312">
        <f>0+'In-Service &amp; Deprec Svgs'!CN181</f>
        <v>0</v>
      </c>
      <c r="CP181" s="312">
        <f>0+'In-Service &amp; Deprec Svgs'!CO181</f>
        <v>0</v>
      </c>
      <c r="CR181" s="312">
        <f>0+'In-Service &amp; Deprec Svgs'!CP181</f>
        <v>0</v>
      </c>
      <c r="CS181" s="312">
        <f>0+'In-Service &amp; Deprec Svgs'!CR181</f>
        <v>0</v>
      </c>
      <c r="CT181" s="312">
        <f>0+'In-Service &amp; Deprec Svgs'!CS181</f>
        <v>0</v>
      </c>
      <c r="CU181" s="312">
        <f>0+'In-Service &amp; Deprec Svgs'!CT181</f>
        <v>0</v>
      </c>
      <c r="CV181" s="312">
        <f>0+'In-Service &amp; Deprec Svgs'!CU181</f>
        <v>0</v>
      </c>
      <c r="CW181" s="312">
        <f>0+'In-Service &amp; Deprec Svgs'!CV181</f>
        <v>0</v>
      </c>
      <c r="CX181" s="312">
        <f>0+'In-Service &amp; Deprec Svgs'!CW181</f>
        <v>0</v>
      </c>
      <c r="CY181" s="312">
        <f>0+'In-Service &amp; Deprec Svgs'!CX181</f>
        <v>0</v>
      </c>
      <c r="CZ181" s="312">
        <f>0+'In-Service &amp; Deprec Svgs'!CY181</f>
        <v>0</v>
      </c>
      <c r="DA181" s="312">
        <f>0+'In-Service &amp; Deprec Svgs'!CZ181</f>
        <v>0</v>
      </c>
      <c r="DB181" s="312">
        <f>0+'In-Service &amp; Deprec Svgs'!DA181</f>
        <v>0</v>
      </c>
      <c r="DC181" s="312">
        <f>0+'In-Service &amp; Deprec Svgs'!DB181</f>
        <v>0</v>
      </c>
      <c r="DE181" s="312">
        <f>0+'In-Service &amp; Deprec Svgs'!DC181</f>
        <v>0</v>
      </c>
      <c r="DF181" s="312">
        <f>0+'In-Service &amp; Deprec Svgs'!DE181</f>
        <v>0</v>
      </c>
      <c r="DG181" s="312">
        <f>0+'In-Service &amp; Deprec Svgs'!DF181</f>
        <v>0</v>
      </c>
      <c r="DH181" s="312">
        <f>0+'In-Service &amp; Deprec Svgs'!DG181</f>
        <v>0</v>
      </c>
      <c r="DI181" s="312">
        <f>0+'In-Service &amp; Deprec Svgs'!DH181</f>
        <v>0</v>
      </c>
      <c r="DJ181" s="312">
        <f>0+'In-Service &amp; Deprec Svgs'!DI181</f>
        <v>0</v>
      </c>
      <c r="DK181" s="312">
        <f>0+'In-Service &amp; Deprec Svgs'!DJ181</f>
        <v>0</v>
      </c>
      <c r="DL181" s="312">
        <f>0+'In-Service &amp; Deprec Svgs'!DK181</f>
        <v>0</v>
      </c>
      <c r="DM181" s="312">
        <f>0+'In-Service &amp; Deprec Svgs'!DL181</f>
        <v>0</v>
      </c>
      <c r="DN181" s="312">
        <f>0+'In-Service &amp; Deprec Svgs'!DM181</f>
        <v>0</v>
      </c>
      <c r="DO181" s="312">
        <f>0+'In-Service &amp; Deprec Svgs'!DN181</f>
        <v>0</v>
      </c>
      <c r="DP181" s="312">
        <f>0+'In-Service &amp; Deprec Svgs'!DO181</f>
        <v>0</v>
      </c>
      <c r="DR181" s="312">
        <f>0+'In-Service &amp; Deprec Svgs'!DP181</f>
        <v>0</v>
      </c>
      <c r="DS181" s="312">
        <f>0+'In-Service &amp; Deprec Svgs'!DR181</f>
        <v>0</v>
      </c>
      <c r="DT181" s="312">
        <f>0+'In-Service &amp; Deprec Svgs'!DS181</f>
        <v>0</v>
      </c>
      <c r="DU181" s="312">
        <f>0+'In-Service &amp; Deprec Svgs'!DT181</f>
        <v>0</v>
      </c>
      <c r="DV181" s="312">
        <f>0+'In-Service &amp; Deprec Svgs'!DU181</f>
        <v>0</v>
      </c>
      <c r="DW181" s="312">
        <f>0+'In-Service &amp; Deprec Svgs'!DV181</f>
        <v>0</v>
      </c>
      <c r="DX181" s="312">
        <f>0+'In-Service &amp; Deprec Svgs'!DW181</f>
        <v>0</v>
      </c>
      <c r="DY181" s="312">
        <f>0+'In-Service &amp; Deprec Svgs'!DX181</f>
        <v>0</v>
      </c>
      <c r="DZ181" s="312">
        <f>0+'In-Service &amp; Deprec Svgs'!DY181</f>
        <v>0</v>
      </c>
      <c r="EA181" s="312">
        <f>0+'In-Service &amp; Deprec Svgs'!DZ181</f>
        <v>0</v>
      </c>
      <c r="EB181" s="312">
        <f>0+'In-Service &amp; Deprec Svgs'!EA181</f>
        <v>0</v>
      </c>
      <c r="EC181" s="312">
        <f>0+'In-Service &amp; Deprec Svgs'!EB181</f>
        <v>0</v>
      </c>
      <c r="EE181" s="318"/>
    </row>
    <row r="182" spans="1:135" x14ac:dyDescent="0.2">
      <c r="A182" s="126" t="s">
        <v>505</v>
      </c>
      <c r="B182" s="310">
        <f t="shared" si="3279"/>
        <v>355</v>
      </c>
      <c r="D182" s="311">
        <v>562194.67000000004</v>
      </c>
      <c r="E182" s="312">
        <v>739191.95200000005</v>
      </c>
      <c r="F182" s="312">
        <v>884841.49</v>
      </c>
      <c r="G182" s="312">
        <v>1429133.0960000001</v>
      </c>
      <c r="H182" s="312">
        <v>1578426.0140000004</v>
      </c>
      <c r="I182" s="312">
        <v>1840804.4570000002</v>
      </c>
      <c r="J182" s="312">
        <v>2180148.4510000004</v>
      </c>
      <c r="K182" s="312">
        <v>2180148.4510000004</v>
      </c>
      <c r="L182" s="312">
        <v>2620178.2340000006</v>
      </c>
      <c r="M182" s="312">
        <v>2704135.1210000007</v>
      </c>
      <c r="N182" s="312">
        <v>2704135.1210000007</v>
      </c>
      <c r="O182" s="312">
        <v>2949431.0610000007</v>
      </c>
      <c r="P182" s="312">
        <v>3152086.9700000011</v>
      </c>
      <c r="R182" s="312">
        <v>3152086.9700000011</v>
      </c>
      <c r="S182" s="312">
        <v>3410437.5010000011</v>
      </c>
      <c r="T182" s="312">
        <v>3410437.5010000011</v>
      </c>
      <c r="U182" s="312">
        <v>3621546.941000001</v>
      </c>
      <c r="V182" s="312">
        <v>3764482.2410000009</v>
      </c>
      <c r="W182" s="312">
        <v>3918677.0150000011</v>
      </c>
      <c r="X182" s="312">
        <v>4045730.6150000012</v>
      </c>
      <c r="Y182" s="312">
        <v>4045730.6150000012</v>
      </c>
      <c r="Z182" s="312">
        <v>4428749.256000001</v>
      </c>
      <c r="AA182" s="312">
        <v>4606290.6300000008</v>
      </c>
      <c r="AB182" s="312">
        <v>4606290.6300000008</v>
      </c>
      <c r="AC182" s="312">
        <v>4737612.7500000009</v>
      </c>
      <c r="AE182" s="312">
        <f>'Capital Spend fcst from ED'!J27+'In-Service &amp; Deprec Svgs'!AC182</f>
        <v>4971479.9500000011</v>
      </c>
      <c r="AF182" s="312">
        <f>'Capital Spend fcst from ED'!K27+'In-Service &amp; Deprec Svgs'!AE182</f>
        <v>5205347.1500000013</v>
      </c>
      <c r="AG182" s="312">
        <f>'Capital Spend fcst from ED'!L27+'In-Service &amp; Deprec Svgs'!AF182</f>
        <v>5439214.3500000015</v>
      </c>
      <c r="AH182" s="312">
        <f>'Capital Spend fcst from ED'!M27+'In-Service &amp; Deprec Svgs'!AG182</f>
        <v>5673081.5500000017</v>
      </c>
      <c r="AI182" s="312">
        <f>'Capital Spend fcst from ED'!N27+'In-Service &amp; Deprec Svgs'!AH182</f>
        <v>5906948.7500000019</v>
      </c>
      <c r="AJ182" s="312">
        <f>'Capital Spend fcst from ED'!O27+'In-Service &amp; Deprec Svgs'!AI182</f>
        <v>6140815.950000002</v>
      </c>
      <c r="AK182" s="312">
        <f>'Capital Spend fcst from ED'!P27+'In-Service &amp; Deprec Svgs'!AJ182</f>
        <v>6374683.1500000022</v>
      </c>
      <c r="AL182" s="312">
        <f>'Capital Spend fcst from ED'!Q27+'In-Service &amp; Deprec Svgs'!AK182</f>
        <v>6608550.3500000024</v>
      </c>
      <c r="AM182" s="312">
        <f>'Capital Spend fcst from ED'!R27+'In-Service &amp; Deprec Svgs'!AL182</f>
        <v>6842417.5500000026</v>
      </c>
      <c r="AN182" s="312">
        <f>'Capital Spend fcst from ED'!S27+'In-Service &amp; Deprec Svgs'!AM182</f>
        <v>7076284.7500000028</v>
      </c>
      <c r="AO182" s="312">
        <f>'Capital Spend fcst from ED'!T27+'In-Service &amp; Deprec Svgs'!AN182</f>
        <v>7310151.950000003</v>
      </c>
      <c r="AP182" s="312">
        <f>'Capital Spend fcst from ED'!U27+'In-Service &amp; Deprec Svgs'!AO182</f>
        <v>7544019.1500000032</v>
      </c>
      <c r="AR182" s="312">
        <f>'Capital Spend fcst from ED'!J37+'In-Service &amp; Deprec Svgs'!AP182</f>
        <v>7782910.3500000034</v>
      </c>
      <c r="AS182" s="312">
        <f>'Capital Spend fcst from ED'!K37+'In-Service &amp; Deprec Svgs'!AR182</f>
        <v>8021801.5500000035</v>
      </c>
      <c r="AT182" s="312">
        <f>'Capital Spend fcst from ED'!L37+'In-Service &amp; Deprec Svgs'!AS182</f>
        <v>8260692.7500000037</v>
      </c>
      <c r="AU182" s="312">
        <f>'Capital Spend fcst from ED'!M37+'In-Service &amp; Deprec Svgs'!AT182</f>
        <v>8499583.950000003</v>
      </c>
      <c r="AV182" s="312">
        <f>'Capital Spend fcst from ED'!N37+'In-Service &amp; Deprec Svgs'!AU182</f>
        <v>8738475.1500000022</v>
      </c>
      <c r="AW182" s="312">
        <f>'Capital Spend fcst from ED'!O37+'In-Service &amp; Deprec Svgs'!AV182</f>
        <v>8977366.3500000015</v>
      </c>
      <c r="AX182" s="312">
        <f>'Capital Spend fcst from ED'!P37+'In-Service &amp; Deprec Svgs'!AW182</f>
        <v>9216257.5500000007</v>
      </c>
      <c r="AY182" s="312">
        <f>'Capital Spend fcst from ED'!Q37+'In-Service &amp; Deprec Svgs'!AX182</f>
        <v>9455148.75</v>
      </c>
      <c r="AZ182" s="312">
        <f>'Capital Spend fcst from ED'!R37+'In-Service &amp; Deprec Svgs'!AY182</f>
        <v>9694039.9499999993</v>
      </c>
      <c r="BA182" s="312">
        <f>'Capital Spend fcst from ED'!S37+'In-Service &amp; Deprec Svgs'!AZ182</f>
        <v>9932931.1499999985</v>
      </c>
      <c r="BB182" s="312">
        <f>'Capital Spend fcst from ED'!T37+'In-Service &amp; Deprec Svgs'!BA182</f>
        <v>10171822.349999998</v>
      </c>
      <c r="BC182" s="312">
        <f>'Capital Spend fcst from ED'!U37+'In-Service &amp; Deprec Svgs'!BB182</f>
        <v>10410713.549999997</v>
      </c>
      <c r="BE182" s="312">
        <f>'Capital Spend fcst from ED'!J47+'In-Service &amp; Deprec Svgs'!BC182</f>
        <v>10653915.149999997</v>
      </c>
      <c r="BF182" s="312">
        <f>'Capital Spend fcst from ED'!K47+'In-Service &amp; Deprec Svgs'!BE182</f>
        <v>10897116.749999996</v>
      </c>
      <c r="BG182" s="312">
        <f>'Capital Spend fcst from ED'!L47+'In-Service &amp; Deprec Svgs'!BF182</f>
        <v>11140318.349999996</v>
      </c>
      <c r="BH182" s="312">
        <f>'Capital Spend fcst from ED'!M47+'In-Service &amp; Deprec Svgs'!BG182</f>
        <v>11383519.949999996</v>
      </c>
      <c r="BI182" s="312">
        <f>'Capital Spend fcst from ED'!N47+'In-Service &amp; Deprec Svgs'!BH182</f>
        <v>11626721.549999995</v>
      </c>
      <c r="BJ182" s="312">
        <f>'Capital Spend fcst from ED'!O47+'In-Service &amp; Deprec Svgs'!BI182</f>
        <v>11869923.149999995</v>
      </c>
      <c r="BK182" s="312">
        <f>'Capital Spend fcst from ED'!P47+'In-Service &amp; Deprec Svgs'!BJ182</f>
        <v>12113124.749999994</v>
      </c>
      <c r="BL182" s="312">
        <f>'Capital Spend fcst from ED'!Q47+'In-Service &amp; Deprec Svgs'!BK182</f>
        <v>12356326.349999994</v>
      </c>
      <c r="BM182" s="312">
        <f>'Capital Spend fcst from ED'!R47+'In-Service &amp; Deprec Svgs'!BL182</f>
        <v>12599527.949999994</v>
      </c>
      <c r="BN182" s="312">
        <f>'Capital Spend fcst from ED'!S47+'In-Service &amp; Deprec Svgs'!BM182</f>
        <v>12842729.549999993</v>
      </c>
      <c r="BO182" s="312">
        <f>'Capital Spend fcst from ED'!T47+'In-Service &amp; Deprec Svgs'!BN182</f>
        <v>13085931.149999993</v>
      </c>
      <c r="BP182" s="312">
        <f>'Capital Spend fcst from ED'!U47+'In-Service &amp; Deprec Svgs'!BO182</f>
        <v>13329132.749999993</v>
      </c>
      <c r="BR182" s="312">
        <f>'Capital Spend fcst from ED'!J57+'In-Service &amp; Deprec Svgs'!BP182</f>
        <v>13554329.549999993</v>
      </c>
      <c r="BS182" s="312">
        <f>'Capital Spend fcst from ED'!K57+'In-Service &amp; Deprec Svgs'!BR182</f>
        <v>13779526.349999994</v>
      </c>
      <c r="BT182" s="312">
        <f>'Capital Spend fcst from ED'!L57+'In-Service &amp; Deprec Svgs'!BS182</f>
        <v>14004723.149999995</v>
      </c>
      <c r="BU182" s="312">
        <f>'Capital Spend fcst from ED'!M57+'In-Service &amp; Deprec Svgs'!BT182</f>
        <v>14229919.949999996</v>
      </c>
      <c r="BV182" s="312">
        <f>'Capital Spend fcst from ED'!N57+'In-Service &amp; Deprec Svgs'!BU182</f>
        <v>14455116.749999996</v>
      </c>
      <c r="BW182" s="312">
        <f>'Capital Spend fcst from ED'!O57+'In-Service &amp; Deprec Svgs'!BV182</f>
        <v>14680313.549999997</v>
      </c>
      <c r="BX182" s="312">
        <f>'Capital Spend fcst from ED'!P57+'In-Service &amp; Deprec Svgs'!BW182</f>
        <v>14905510.349999998</v>
      </c>
      <c r="BY182" s="312">
        <f>'Capital Spend fcst from ED'!Q57+'In-Service &amp; Deprec Svgs'!BX182</f>
        <v>15130707.149999999</v>
      </c>
      <c r="BZ182" s="312">
        <f>'Capital Spend fcst from ED'!R57+'In-Service &amp; Deprec Svgs'!BY182</f>
        <v>15355903.949999999</v>
      </c>
      <c r="CA182" s="312">
        <f>'Capital Spend fcst from ED'!S57+'In-Service &amp; Deprec Svgs'!BZ182</f>
        <v>15581100.75</v>
      </c>
      <c r="CB182" s="312">
        <f>'Capital Spend fcst from ED'!T57+'In-Service &amp; Deprec Svgs'!CA182</f>
        <v>15806297.550000001</v>
      </c>
      <c r="CC182" s="312">
        <f>'Capital Spend fcst from ED'!U57+'In-Service &amp; Deprec Svgs'!CB182</f>
        <v>16031494.350000001</v>
      </c>
      <c r="CE182" s="312">
        <f>'Capital Spend fcst from ED'!J67+'In-Service &amp; Deprec Svgs'!CC182</f>
        <v>16262795.150000002</v>
      </c>
      <c r="CF182" s="312">
        <f>'Capital Spend fcst from ED'!K67+'In-Service &amp; Deprec Svgs'!CE182</f>
        <v>16494095.950000003</v>
      </c>
      <c r="CG182" s="312">
        <f>'Capital Spend fcst from ED'!L67+'In-Service &amp; Deprec Svgs'!CF182</f>
        <v>16725396.750000004</v>
      </c>
      <c r="CH182" s="312">
        <f>'Capital Spend fcst from ED'!M67+'In-Service &amp; Deprec Svgs'!CG182</f>
        <v>16956697.550000004</v>
      </c>
      <c r="CI182" s="312">
        <f>'Capital Spend fcst from ED'!N67+'In-Service &amp; Deprec Svgs'!CH182</f>
        <v>17187998.350000005</v>
      </c>
      <c r="CJ182" s="312">
        <f>'Capital Spend fcst from ED'!O67+'In-Service &amp; Deprec Svgs'!CI182</f>
        <v>17419299.150000006</v>
      </c>
      <c r="CK182" s="312">
        <f>'Capital Spend fcst from ED'!P67+'In-Service &amp; Deprec Svgs'!CJ182</f>
        <v>17650599.950000007</v>
      </c>
      <c r="CL182" s="312">
        <f>'Capital Spend fcst from ED'!Q67+'In-Service &amp; Deprec Svgs'!CK182</f>
        <v>17881900.750000007</v>
      </c>
      <c r="CM182" s="312">
        <f>'Capital Spend fcst from ED'!R67+'In-Service &amp; Deprec Svgs'!CL182</f>
        <v>18113201.550000008</v>
      </c>
      <c r="CN182" s="312">
        <f>'Capital Spend fcst from ED'!S67+'In-Service &amp; Deprec Svgs'!CM182</f>
        <v>18344502.350000009</v>
      </c>
      <c r="CO182" s="312">
        <f>'Capital Spend fcst from ED'!T67+'In-Service &amp; Deprec Svgs'!CN182</f>
        <v>18575803.15000001</v>
      </c>
      <c r="CP182" s="312">
        <f>'Capital Spend fcst from ED'!U67+'In-Service &amp; Deprec Svgs'!CO182</f>
        <v>18807103.95000001</v>
      </c>
      <c r="CR182" s="312">
        <f>'Capital Spend fcst from ED'!J77+'In-Service &amp; Deprec Svgs'!CP182</f>
        <v>19037003.15000001</v>
      </c>
      <c r="CS182" s="312">
        <f>'Capital Spend fcst from ED'!K77+'In-Service &amp; Deprec Svgs'!CR182</f>
        <v>19266902.350000009</v>
      </c>
      <c r="CT182" s="312">
        <f>'Capital Spend fcst from ED'!L77+'In-Service &amp; Deprec Svgs'!CS182</f>
        <v>19496801.550000008</v>
      </c>
      <c r="CU182" s="312">
        <f>'Capital Spend fcst from ED'!M77+'In-Service &amp; Deprec Svgs'!CT182</f>
        <v>19726700.750000007</v>
      </c>
      <c r="CV182" s="312">
        <f>'Capital Spend fcst from ED'!N77+'In-Service &amp; Deprec Svgs'!CU182</f>
        <v>19956599.950000007</v>
      </c>
      <c r="CW182" s="312">
        <f>'Capital Spend fcst from ED'!O77+'In-Service &amp; Deprec Svgs'!CV182</f>
        <v>20186499.150000006</v>
      </c>
      <c r="CX182" s="312">
        <f>'Capital Spend fcst from ED'!P77+'In-Service &amp; Deprec Svgs'!CW182</f>
        <v>20416398.350000005</v>
      </c>
      <c r="CY182" s="312">
        <f>'Capital Spend fcst from ED'!Q77+'In-Service &amp; Deprec Svgs'!CX182</f>
        <v>20646297.550000004</v>
      </c>
      <c r="CZ182" s="312">
        <f>'Capital Spend fcst from ED'!R77+'In-Service &amp; Deprec Svgs'!CY182</f>
        <v>20876196.750000004</v>
      </c>
      <c r="DA182" s="312">
        <f>'Capital Spend fcst from ED'!S77+'In-Service &amp; Deprec Svgs'!CZ182</f>
        <v>21106095.950000003</v>
      </c>
      <c r="DB182" s="312">
        <f>'Capital Spend fcst from ED'!T77+'In-Service &amp; Deprec Svgs'!DA182</f>
        <v>21335995.150000002</v>
      </c>
      <c r="DC182" s="312">
        <f>'Capital Spend fcst from ED'!U77+'In-Service &amp; Deprec Svgs'!DB182</f>
        <v>21565894.350000001</v>
      </c>
      <c r="DE182" s="312">
        <f>'Capital Spend fcst from ED'!J87+'In-Service &amp; Deprec Svgs'!DC182</f>
        <v>21565894.350000001</v>
      </c>
      <c r="DF182" s="312">
        <f>'Capital Spend fcst from ED'!K87+'In-Service &amp; Deprec Svgs'!DE182</f>
        <v>21565894.350000001</v>
      </c>
      <c r="DG182" s="312">
        <f>'Capital Spend fcst from ED'!L87+'In-Service &amp; Deprec Svgs'!DF182</f>
        <v>21565894.350000001</v>
      </c>
      <c r="DH182" s="312">
        <f>'Capital Spend fcst from ED'!M87+'In-Service &amp; Deprec Svgs'!DG182</f>
        <v>21565894.350000001</v>
      </c>
      <c r="DI182" s="312">
        <f>'Capital Spend fcst from ED'!N87+'In-Service &amp; Deprec Svgs'!DH182</f>
        <v>21565894.350000001</v>
      </c>
      <c r="DJ182" s="312">
        <f>'Capital Spend fcst from ED'!O87+'In-Service &amp; Deprec Svgs'!DI182</f>
        <v>21565894.350000001</v>
      </c>
      <c r="DK182" s="312">
        <f>'Capital Spend fcst from ED'!P87+'In-Service &amp; Deprec Svgs'!DJ182</f>
        <v>21565894.350000001</v>
      </c>
      <c r="DL182" s="312">
        <f>'Capital Spend fcst from ED'!Q87+'In-Service &amp; Deprec Svgs'!DK182</f>
        <v>21565894.350000001</v>
      </c>
      <c r="DM182" s="312">
        <f>'Capital Spend fcst from ED'!R87+'In-Service &amp; Deprec Svgs'!DL182</f>
        <v>21565894.350000001</v>
      </c>
      <c r="DN182" s="312">
        <f>'Capital Spend fcst from ED'!S87+'In-Service &amp; Deprec Svgs'!DM182</f>
        <v>21565894.350000001</v>
      </c>
      <c r="DO182" s="312">
        <f>'Capital Spend fcst from ED'!T87+'In-Service &amp; Deprec Svgs'!DN182</f>
        <v>21565894.350000001</v>
      </c>
      <c r="DP182" s="312">
        <f>'Capital Spend fcst from ED'!U87+'In-Service &amp; Deprec Svgs'!DO182</f>
        <v>21565894.350000001</v>
      </c>
      <c r="DR182" s="312">
        <f>'Capital Spend fcst from ED'!J97+'In-Service &amp; Deprec Svgs'!DP182</f>
        <v>21565894.350000001</v>
      </c>
      <c r="DS182" s="312">
        <f>'Capital Spend fcst from ED'!K97+'In-Service &amp; Deprec Svgs'!DR182</f>
        <v>21565894.350000001</v>
      </c>
      <c r="DT182" s="312">
        <f>'Capital Spend fcst from ED'!L97+'In-Service &amp; Deprec Svgs'!DS182</f>
        <v>21565894.350000001</v>
      </c>
      <c r="DU182" s="312">
        <f>'Capital Spend fcst from ED'!M97+'In-Service &amp; Deprec Svgs'!DT182</f>
        <v>21565894.350000001</v>
      </c>
      <c r="DV182" s="312">
        <f>'Capital Spend fcst from ED'!N97+'In-Service &amp; Deprec Svgs'!DU182</f>
        <v>21565894.350000001</v>
      </c>
      <c r="DW182" s="312">
        <f>'Capital Spend fcst from ED'!O97+'In-Service &amp; Deprec Svgs'!DV182</f>
        <v>21565894.350000001</v>
      </c>
      <c r="DX182" s="312">
        <f>'Capital Spend fcst from ED'!P97+'In-Service &amp; Deprec Svgs'!DW182</f>
        <v>21565894.350000001</v>
      </c>
      <c r="DY182" s="312">
        <f>'Capital Spend fcst from ED'!Q97+'In-Service &amp; Deprec Svgs'!DX182</f>
        <v>21565894.350000001</v>
      </c>
      <c r="DZ182" s="312">
        <f>'Capital Spend fcst from ED'!R97+'In-Service &amp; Deprec Svgs'!DY182</f>
        <v>21565894.350000001</v>
      </c>
      <c r="EA182" s="312">
        <f>'Capital Spend fcst from ED'!S97+'In-Service &amp; Deprec Svgs'!DZ182</f>
        <v>21565894.350000001</v>
      </c>
      <c r="EB182" s="312">
        <f>'Capital Spend fcst from ED'!T97+'In-Service &amp; Deprec Svgs'!EA182</f>
        <v>21565894.350000001</v>
      </c>
      <c r="EC182" s="312">
        <f>'Capital Spend fcst from ED'!U97+'In-Service &amp; Deprec Svgs'!EB182</f>
        <v>21565894.350000001</v>
      </c>
      <c r="EE182" s="318"/>
    </row>
    <row r="183" spans="1:135" x14ac:dyDescent="0.2">
      <c r="A183" s="126" t="s">
        <v>505</v>
      </c>
      <c r="B183" s="310">
        <f t="shared" si="3279"/>
        <v>356</v>
      </c>
      <c r="D183" s="311">
        <v>1082644.4200000002</v>
      </c>
      <c r="E183" s="312">
        <v>1082644.4200000002</v>
      </c>
      <c r="F183" s="312">
        <v>1082644.4200000002</v>
      </c>
      <c r="G183" s="312">
        <v>1082644.4200000002</v>
      </c>
      <c r="H183" s="312">
        <v>1082644.4200000002</v>
      </c>
      <c r="I183" s="312">
        <v>1082644.4200000002</v>
      </c>
      <c r="J183" s="312">
        <v>1082644.4200000002</v>
      </c>
      <c r="K183" s="312">
        <v>1082644.4200000002</v>
      </c>
      <c r="L183" s="312">
        <v>1082644.4200000002</v>
      </c>
      <c r="M183" s="312">
        <v>1082644.4200000002</v>
      </c>
      <c r="N183" s="312">
        <v>1082644.4200000002</v>
      </c>
      <c r="O183" s="312">
        <v>1082644.4200000002</v>
      </c>
      <c r="P183" s="312">
        <v>1082644.4200000002</v>
      </c>
      <c r="R183" s="312">
        <v>1082644.4200000002</v>
      </c>
      <c r="S183" s="312">
        <v>1082644.4200000002</v>
      </c>
      <c r="T183" s="312">
        <v>1082644.4200000002</v>
      </c>
      <c r="U183" s="312">
        <v>1082644.4200000002</v>
      </c>
      <c r="V183" s="312">
        <v>1082644.4200000002</v>
      </c>
      <c r="W183" s="312">
        <v>1082644.4200000002</v>
      </c>
      <c r="X183" s="312">
        <v>1082644.4200000002</v>
      </c>
      <c r="Y183" s="312">
        <v>1082644.4200000002</v>
      </c>
      <c r="Z183" s="312">
        <v>1082644.4200000002</v>
      </c>
      <c r="AA183" s="312">
        <v>1082644.4200000002</v>
      </c>
      <c r="AB183" s="312">
        <v>1082644.4200000002</v>
      </c>
      <c r="AC183" s="312">
        <v>1082644.4200000002</v>
      </c>
      <c r="AE183" s="312">
        <f>0+'In-Service &amp; Deprec Svgs'!AC183</f>
        <v>1082644.4200000002</v>
      </c>
      <c r="AF183" s="312">
        <f>0+'In-Service &amp; Deprec Svgs'!AE183</f>
        <v>1082644.4200000002</v>
      </c>
      <c r="AG183" s="312">
        <f>0+'In-Service &amp; Deprec Svgs'!AF183</f>
        <v>1082644.4200000002</v>
      </c>
      <c r="AH183" s="312">
        <f>0+'In-Service &amp; Deprec Svgs'!AG183</f>
        <v>1082644.4200000002</v>
      </c>
      <c r="AI183" s="312">
        <f>0+'In-Service &amp; Deprec Svgs'!AH183</f>
        <v>1082644.4200000002</v>
      </c>
      <c r="AJ183" s="312">
        <f>0+'In-Service &amp; Deprec Svgs'!AI183</f>
        <v>1082644.4200000002</v>
      </c>
      <c r="AK183" s="312">
        <f>0+'In-Service &amp; Deprec Svgs'!AJ183</f>
        <v>1082644.4200000002</v>
      </c>
      <c r="AL183" s="312">
        <f>0+'In-Service &amp; Deprec Svgs'!AK183</f>
        <v>1082644.4200000002</v>
      </c>
      <c r="AM183" s="312">
        <f>0+'In-Service &amp; Deprec Svgs'!AL183</f>
        <v>1082644.4200000002</v>
      </c>
      <c r="AN183" s="312">
        <f>0+'In-Service &amp; Deprec Svgs'!AM183</f>
        <v>1082644.4200000002</v>
      </c>
      <c r="AO183" s="312">
        <f>0+'In-Service &amp; Deprec Svgs'!AN183</f>
        <v>1082644.4200000002</v>
      </c>
      <c r="AP183" s="312">
        <f>0+'In-Service &amp; Deprec Svgs'!AO183</f>
        <v>1082644.4200000002</v>
      </c>
      <c r="AR183" s="312">
        <f>0+'In-Service &amp; Deprec Svgs'!AP183</f>
        <v>1082644.4200000002</v>
      </c>
      <c r="AS183" s="312">
        <f>0+'In-Service &amp; Deprec Svgs'!AR183</f>
        <v>1082644.4200000002</v>
      </c>
      <c r="AT183" s="312">
        <f>0+'In-Service &amp; Deprec Svgs'!AS183</f>
        <v>1082644.4200000002</v>
      </c>
      <c r="AU183" s="312">
        <f>0+'In-Service &amp; Deprec Svgs'!AT183</f>
        <v>1082644.4200000002</v>
      </c>
      <c r="AV183" s="312">
        <f>0+'In-Service &amp; Deprec Svgs'!AU183</f>
        <v>1082644.4200000002</v>
      </c>
      <c r="AW183" s="312">
        <f>0+'In-Service &amp; Deprec Svgs'!AV183</f>
        <v>1082644.4200000002</v>
      </c>
      <c r="AX183" s="312">
        <f>0+'In-Service &amp; Deprec Svgs'!AW183</f>
        <v>1082644.4200000002</v>
      </c>
      <c r="AY183" s="312">
        <f>0+'In-Service &amp; Deprec Svgs'!AX183</f>
        <v>1082644.4200000002</v>
      </c>
      <c r="AZ183" s="312">
        <f>0+'In-Service &amp; Deprec Svgs'!AY183</f>
        <v>1082644.4200000002</v>
      </c>
      <c r="BA183" s="312">
        <f>0+'In-Service &amp; Deprec Svgs'!AZ183</f>
        <v>1082644.4200000002</v>
      </c>
      <c r="BB183" s="312">
        <f>0+'In-Service &amp; Deprec Svgs'!BA183</f>
        <v>1082644.4200000002</v>
      </c>
      <c r="BC183" s="312">
        <f>0+'In-Service &amp; Deprec Svgs'!BB183</f>
        <v>1082644.4200000002</v>
      </c>
      <c r="BE183" s="312">
        <f>0+'In-Service &amp; Deprec Svgs'!BC183</f>
        <v>1082644.4200000002</v>
      </c>
      <c r="BF183" s="312">
        <f>0+'In-Service &amp; Deprec Svgs'!BE183</f>
        <v>1082644.4200000002</v>
      </c>
      <c r="BG183" s="312">
        <f>0+'In-Service &amp; Deprec Svgs'!BF183</f>
        <v>1082644.4200000002</v>
      </c>
      <c r="BH183" s="312">
        <f>0+'In-Service &amp; Deprec Svgs'!BG183</f>
        <v>1082644.4200000002</v>
      </c>
      <c r="BI183" s="312">
        <f>0+'In-Service &amp; Deprec Svgs'!BH183</f>
        <v>1082644.4200000002</v>
      </c>
      <c r="BJ183" s="312">
        <f>0+'In-Service &amp; Deprec Svgs'!BI183</f>
        <v>1082644.4200000002</v>
      </c>
      <c r="BK183" s="312">
        <f>0+'In-Service &amp; Deprec Svgs'!BJ183</f>
        <v>1082644.4200000002</v>
      </c>
      <c r="BL183" s="312">
        <f>0+'In-Service &amp; Deprec Svgs'!BK183</f>
        <v>1082644.4200000002</v>
      </c>
      <c r="BM183" s="312">
        <f>0+'In-Service &amp; Deprec Svgs'!BL183</f>
        <v>1082644.4200000002</v>
      </c>
      <c r="BN183" s="312">
        <f>0+'In-Service &amp; Deprec Svgs'!BM183</f>
        <v>1082644.4200000002</v>
      </c>
      <c r="BO183" s="312">
        <f>0+'In-Service &amp; Deprec Svgs'!BN183</f>
        <v>1082644.4200000002</v>
      </c>
      <c r="BP183" s="312">
        <f>0+'In-Service &amp; Deprec Svgs'!BO183</f>
        <v>1082644.4200000002</v>
      </c>
      <c r="BR183" s="312">
        <f>0+'In-Service &amp; Deprec Svgs'!BP183</f>
        <v>1082644.4200000002</v>
      </c>
      <c r="BS183" s="312">
        <f>0+'In-Service &amp; Deprec Svgs'!BR183</f>
        <v>1082644.4200000002</v>
      </c>
      <c r="BT183" s="312">
        <f>0+'In-Service &amp; Deprec Svgs'!BS183</f>
        <v>1082644.4200000002</v>
      </c>
      <c r="BU183" s="312">
        <f>0+'In-Service &amp; Deprec Svgs'!BT183</f>
        <v>1082644.4200000002</v>
      </c>
      <c r="BV183" s="312">
        <f>0+'In-Service &amp; Deprec Svgs'!BU183</f>
        <v>1082644.4200000002</v>
      </c>
      <c r="BW183" s="312">
        <f>0+'In-Service &amp; Deprec Svgs'!BV183</f>
        <v>1082644.4200000002</v>
      </c>
      <c r="BX183" s="312">
        <f>0+'In-Service &amp; Deprec Svgs'!BW183</f>
        <v>1082644.4200000002</v>
      </c>
      <c r="BY183" s="312">
        <f>0+'In-Service &amp; Deprec Svgs'!BX183</f>
        <v>1082644.4200000002</v>
      </c>
      <c r="BZ183" s="312">
        <f>0+'In-Service &amp; Deprec Svgs'!BY183</f>
        <v>1082644.4200000002</v>
      </c>
      <c r="CA183" s="312">
        <f>0+'In-Service &amp; Deprec Svgs'!BZ183</f>
        <v>1082644.4200000002</v>
      </c>
      <c r="CB183" s="312">
        <f>0+'In-Service &amp; Deprec Svgs'!CA183</f>
        <v>1082644.4200000002</v>
      </c>
      <c r="CC183" s="312">
        <f>0+'In-Service &amp; Deprec Svgs'!CB183</f>
        <v>1082644.4200000002</v>
      </c>
      <c r="CE183" s="312">
        <f>0+'In-Service &amp; Deprec Svgs'!CC183</f>
        <v>1082644.4200000002</v>
      </c>
      <c r="CF183" s="312">
        <f>0+'In-Service &amp; Deprec Svgs'!CE183</f>
        <v>1082644.4200000002</v>
      </c>
      <c r="CG183" s="312">
        <f>0+'In-Service &amp; Deprec Svgs'!CF183</f>
        <v>1082644.4200000002</v>
      </c>
      <c r="CH183" s="312">
        <f>0+'In-Service &amp; Deprec Svgs'!CG183</f>
        <v>1082644.4200000002</v>
      </c>
      <c r="CI183" s="312">
        <f>0+'In-Service &amp; Deprec Svgs'!CH183</f>
        <v>1082644.4200000002</v>
      </c>
      <c r="CJ183" s="312">
        <f>0+'In-Service &amp; Deprec Svgs'!CI183</f>
        <v>1082644.4200000002</v>
      </c>
      <c r="CK183" s="312">
        <f>0+'In-Service &amp; Deprec Svgs'!CJ183</f>
        <v>1082644.4200000002</v>
      </c>
      <c r="CL183" s="312">
        <f>0+'In-Service &amp; Deprec Svgs'!CK183</f>
        <v>1082644.4200000002</v>
      </c>
      <c r="CM183" s="312">
        <f>0+'In-Service &amp; Deprec Svgs'!CL183</f>
        <v>1082644.4200000002</v>
      </c>
      <c r="CN183" s="312">
        <f>0+'In-Service &amp; Deprec Svgs'!CM183</f>
        <v>1082644.4200000002</v>
      </c>
      <c r="CO183" s="312">
        <f>0+'In-Service &amp; Deprec Svgs'!CN183</f>
        <v>1082644.4200000002</v>
      </c>
      <c r="CP183" s="312">
        <f>0+'In-Service &amp; Deprec Svgs'!CO183</f>
        <v>1082644.4200000002</v>
      </c>
      <c r="CR183" s="312">
        <f>0+'In-Service &amp; Deprec Svgs'!CP183</f>
        <v>1082644.4200000002</v>
      </c>
      <c r="CS183" s="312">
        <f>0+'In-Service &amp; Deprec Svgs'!CR183</f>
        <v>1082644.4200000002</v>
      </c>
      <c r="CT183" s="312">
        <f>0+'In-Service &amp; Deprec Svgs'!CS183</f>
        <v>1082644.4200000002</v>
      </c>
      <c r="CU183" s="312">
        <f>0+'In-Service &amp; Deprec Svgs'!CT183</f>
        <v>1082644.4200000002</v>
      </c>
      <c r="CV183" s="312">
        <f>0+'In-Service &amp; Deprec Svgs'!CU183</f>
        <v>1082644.4200000002</v>
      </c>
      <c r="CW183" s="312">
        <f>0+'In-Service &amp; Deprec Svgs'!CV183</f>
        <v>1082644.4200000002</v>
      </c>
      <c r="CX183" s="312">
        <f>0+'In-Service &amp; Deprec Svgs'!CW183</f>
        <v>1082644.4200000002</v>
      </c>
      <c r="CY183" s="312">
        <f>0+'In-Service &amp; Deprec Svgs'!CX183</f>
        <v>1082644.4200000002</v>
      </c>
      <c r="CZ183" s="312">
        <f>0+'In-Service &amp; Deprec Svgs'!CY183</f>
        <v>1082644.4200000002</v>
      </c>
      <c r="DA183" s="312">
        <f>0+'In-Service &amp; Deprec Svgs'!CZ183</f>
        <v>1082644.4200000002</v>
      </c>
      <c r="DB183" s="312">
        <f>0+'In-Service &amp; Deprec Svgs'!DA183</f>
        <v>1082644.4200000002</v>
      </c>
      <c r="DC183" s="312">
        <f>0+'In-Service &amp; Deprec Svgs'!DB183</f>
        <v>1082644.4200000002</v>
      </c>
      <c r="DE183" s="312">
        <f>0+'In-Service &amp; Deprec Svgs'!DC183</f>
        <v>1082644.4200000002</v>
      </c>
      <c r="DF183" s="312">
        <f>0+'In-Service &amp; Deprec Svgs'!DE183</f>
        <v>1082644.4200000002</v>
      </c>
      <c r="DG183" s="312">
        <f>0+'In-Service &amp; Deprec Svgs'!DF183</f>
        <v>1082644.4200000002</v>
      </c>
      <c r="DH183" s="312">
        <f>0+'In-Service &amp; Deprec Svgs'!DG183</f>
        <v>1082644.4200000002</v>
      </c>
      <c r="DI183" s="312">
        <f>0+'In-Service &amp; Deprec Svgs'!DH183</f>
        <v>1082644.4200000002</v>
      </c>
      <c r="DJ183" s="312">
        <f>0+'In-Service &amp; Deprec Svgs'!DI183</f>
        <v>1082644.4200000002</v>
      </c>
      <c r="DK183" s="312">
        <f>0+'In-Service &amp; Deprec Svgs'!DJ183</f>
        <v>1082644.4200000002</v>
      </c>
      <c r="DL183" s="312">
        <f>0+'In-Service &amp; Deprec Svgs'!DK183</f>
        <v>1082644.4200000002</v>
      </c>
      <c r="DM183" s="312">
        <f>0+'In-Service &amp; Deprec Svgs'!DL183</f>
        <v>1082644.4200000002</v>
      </c>
      <c r="DN183" s="312">
        <f>0+'In-Service &amp; Deprec Svgs'!DM183</f>
        <v>1082644.4200000002</v>
      </c>
      <c r="DO183" s="312">
        <f>0+'In-Service &amp; Deprec Svgs'!DN183</f>
        <v>1082644.4200000002</v>
      </c>
      <c r="DP183" s="312">
        <f>0+'In-Service &amp; Deprec Svgs'!DO183</f>
        <v>1082644.4200000002</v>
      </c>
      <c r="DR183" s="312">
        <f>0+'In-Service &amp; Deprec Svgs'!DP183</f>
        <v>1082644.4200000002</v>
      </c>
      <c r="DS183" s="312">
        <f>0+'In-Service &amp; Deprec Svgs'!DR183</f>
        <v>1082644.4200000002</v>
      </c>
      <c r="DT183" s="312">
        <f>0+'In-Service &amp; Deprec Svgs'!DS183</f>
        <v>1082644.4200000002</v>
      </c>
      <c r="DU183" s="312">
        <f>0+'In-Service &amp; Deprec Svgs'!DT183</f>
        <v>1082644.4200000002</v>
      </c>
      <c r="DV183" s="312">
        <f>0+'In-Service &amp; Deprec Svgs'!DU183</f>
        <v>1082644.4200000002</v>
      </c>
      <c r="DW183" s="312">
        <f>0+'In-Service &amp; Deprec Svgs'!DV183</f>
        <v>1082644.4200000002</v>
      </c>
      <c r="DX183" s="312">
        <f>0+'In-Service &amp; Deprec Svgs'!DW183</f>
        <v>1082644.4200000002</v>
      </c>
      <c r="DY183" s="312">
        <f>0+'In-Service &amp; Deprec Svgs'!DX183</f>
        <v>1082644.4200000002</v>
      </c>
      <c r="DZ183" s="312">
        <f>0+'In-Service &amp; Deprec Svgs'!DY183</f>
        <v>1082644.4200000002</v>
      </c>
      <c r="EA183" s="312">
        <f>0+'In-Service &amp; Deprec Svgs'!DZ183</f>
        <v>1082644.4200000002</v>
      </c>
      <c r="EB183" s="312">
        <f>0+'In-Service &amp; Deprec Svgs'!EA183</f>
        <v>1082644.4200000002</v>
      </c>
      <c r="EC183" s="312">
        <f>0+'In-Service &amp; Deprec Svgs'!EB183</f>
        <v>1082644.4200000002</v>
      </c>
      <c r="EE183" s="318"/>
    </row>
    <row r="184" spans="1:135" x14ac:dyDescent="0.2">
      <c r="A184" s="126" t="s">
        <v>505</v>
      </c>
      <c r="B184" s="310">
        <f t="shared" si="3279"/>
        <v>364</v>
      </c>
      <c r="D184" s="311">
        <v>0</v>
      </c>
      <c r="E184" s="312">
        <v>0</v>
      </c>
      <c r="F184" s="312">
        <v>0</v>
      </c>
      <c r="G184" s="312">
        <v>0</v>
      </c>
      <c r="H184" s="312">
        <v>0</v>
      </c>
      <c r="I184" s="312">
        <v>0</v>
      </c>
      <c r="J184" s="312">
        <v>0</v>
      </c>
      <c r="K184" s="312">
        <v>0</v>
      </c>
      <c r="L184" s="312">
        <v>0</v>
      </c>
      <c r="M184" s="312">
        <v>0</v>
      </c>
      <c r="N184" s="312">
        <v>0</v>
      </c>
      <c r="O184" s="312">
        <v>0</v>
      </c>
      <c r="P184" s="312">
        <v>0</v>
      </c>
      <c r="R184" s="312">
        <v>0</v>
      </c>
      <c r="S184" s="312">
        <v>0</v>
      </c>
      <c r="T184" s="312">
        <v>0</v>
      </c>
      <c r="U184" s="312">
        <v>0</v>
      </c>
      <c r="V184" s="312">
        <v>0</v>
      </c>
      <c r="W184" s="312">
        <v>0</v>
      </c>
      <c r="X184" s="312">
        <v>0</v>
      </c>
      <c r="Y184" s="312">
        <v>0</v>
      </c>
      <c r="Z184" s="312">
        <v>0</v>
      </c>
      <c r="AA184" s="312">
        <v>0</v>
      </c>
      <c r="AB184" s="312">
        <v>0</v>
      </c>
      <c r="AC184" s="312">
        <v>0</v>
      </c>
      <c r="AE184" s="312">
        <f>0+'In-Service &amp; Deprec Svgs'!AC184</f>
        <v>0</v>
      </c>
      <c r="AF184" s="312">
        <f>0+'In-Service &amp; Deprec Svgs'!AE184</f>
        <v>0</v>
      </c>
      <c r="AG184" s="312">
        <f>0+'In-Service &amp; Deprec Svgs'!AF184</f>
        <v>0</v>
      </c>
      <c r="AH184" s="312">
        <f>0+'In-Service &amp; Deprec Svgs'!AG184</f>
        <v>0</v>
      </c>
      <c r="AI184" s="312">
        <f>0+'In-Service &amp; Deprec Svgs'!AH184</f>
        <v>0</v>
      </c>
      <c r="AJ184" s="312">
        <f>0+'In-Service &amp; Deprec Svgs'!AI184</f>
        <v>0</v>
      </c>
      <c r="AK184" s="312">
        <f>0+'In-Service &amp; Deprec Svgs'!AJ184</f>
        <v>0</v>
      </c>
      <c r="AL184" s="312">
        <f>0+'In-Service &amp; Deprec Svgs'!AK184</f>
        <v>0</v>
      </c>
      <c r="AM184" s="312">
        <f>0+'In-Service &amp; Deprec Svgs'!AL184</f>
        <v>0</v>
      </c>
      <c r="AN184" s="312">
        <f>0+'In-Service &amp; Deprec Svgs'!AM184</f>
        <v>0</v>
      </c>
      <c r="AO184" s="312">
        <f>0+'In-Service &amp; Deprec Svgs'!AN184</f>
        <v>0</v>
      </c>
      <c r="AP184" s="312">
        <f>0+'In-Service &amp; Deprec Svgs'!AO184</f>
        <v>0</v>
      </c>
      <c r="AR184" s="312">
        <f>0+'In-Service &amp; Deprec Svgs'!AP184</f>
        <v>0</v>
      </c>
      <c r="AS184" s="312">
        <f>0+'In-Service &amp; Deprec Svgs'!AR184</f>
        <v>0</v>
      </c>
      <c r="AT184" s="312">
        <f>0+'In-Service &amp; Deprec Svgs'!AS184</f>
        <v>0</v>
      </c>
      <c r="AU184" s="312">
        <f>0+'In-Service &amp; Deprec Svgs'!AT184</f>
        <v>0</v>
      </c>
      <c r="AV184" s="312">
        <f>0+'In-Service &amp; Deprec Svgs'!AU184</f>
        <v>0</v>
      </c>
      <c r="AW184" s="312">
        <f>0+'In-Service &amp; Deprec Svgs'!AV184</f>
        <v>0</v>
      </c>
      <c r="AX184" s="312">
        <f>0+'In-Service &amp; Deprec Svgs'!AW184</f>
        <v>0</v>
      </c>
      <c r="AY184" s="312">
        <f>0+'In-Service &amp; Deprec Svgs'!AX184</f>
        <v>0</v>
      </c>
      <c r="AZ184" s="312">
        <f>0+'In-Service &amp; Deprec Svgs'!AY184</f>
        <v>0</v>
      </c>
      <c r="BA184" s="312">
        <f>0+'In-Service &amp; Deprec Svgs'!AZ184</f>
        <v>0</v>
      </c>
      <c r="BB184" s="312">
        <f>0+'In-Service &amp; Deprec Svgs'!BA184</f>
        <v>0</v>
      </c>
      <c r="BC184" s="312">
        <f>0+'In-Service &amp; Deprec Svgs'!BB184</f>
        <v>0</v>
      </c>
      <c r="BE184" s="312">
        <f>0+'In-Service &amp; Deprec Svgs'!BC184</f>
        <v>0</v>
      </c>
      <c r="BF184" s="312">
        <f>0+'In-Service &amp; Deprec Svgs'!BE184</f>
        <v>0</v>
      </c>
      <c r="BG184" s="312">
        <f>0+'In-Service &amp; Deprec Svgs'!BF184</f>
        <v>0</v>
      </c>
      <c r="BH184" s="312">
        <f>0+'In-Service &amp; Deprec Svgs'!BG184</f>
        <v>0</v>
      </c>
      <c r="BI184" s="312">
        <f>0+'In-Service &amp; Deprec Svgs'!BH184</f>
        <v>0</v>
      </c>
      <c r="BJ184" s="312">
        <f>0+'In-Service &amp; Deprec Svgs'!BI184</f>
        <v>0</v>
      </c>
      <c r="BK184" s="312">
        <f>0+'In-Service &amp; Deprec Svgs'!BJ184</f>
        <v>0</v>
      </c>
      <c r="BL184" s="312">
        <f>0+'In-Service &amp; Deprec Svgs'!BK184</f>
        <v>0</v>
      </c>
      <c r="BM184" s="312">
        <f>0+'In-Service &amp; Deprec Svgs'!BL184</f>
        <v>0</v>
      </c>
      <c r="BN184" s="312">
        <f>0+'In-Service &amp; Deprec Svgs'!BM184</f>
        <v>0</v>
      </c>
      <c r="BO184" s="312">
        <f>0+'In-Service &amp; Deprec Svgs'!BN184</f>
        <v>0</v>
      </c>
      <c r="BP184" s="312">
        <f>0+'In-Service &amp; Deprec Svgs'!BO184</f>
        <v>0</v>
      </c>
      <c r="BR184" s="312">
        <f>0+'In-Service &amp; Deprec Svgs'!BP184</f>
        <v>0</v>
      </c>
      <c r="BS184" s="312">
        <f>0+'In-Service &amp; Deprec Svgs'!BR184</f>
        <v>0</v>
      </c>
      <c r="BT184" s="312">
        <f>0+'In-Service &amp; Deprec Svgs'!BS184</f>
        <v>0</v>
      </c>
      <c r="BU184" s="312">
        <f>0+'In-Service &amp; Deprec Svgs'!BT184</f>
        <v>0</v>
      </c>
      <c r="BV184" s="312">
        <f>0+'In-Service &amp; Deprec Svgs'!BU184</f>
        <v>0</v>
      </c>
      <c r="BW184" s="312">
        <f>0+'In-Service &amp; Deprec Svgs'!BV184</f>
        <v>0</v>
      </c>
      <c r="BX184" s="312">
        <f>0+'In-Service &amp; Deprec Svgs'!BW184</f>
        <v>0</v>
      </c>
      <c r="BY184" s="312">
        <f>0+'In-Service &amp; Deprec Svgs'!BX184</f>
        <v>0</v>
      </c>
      <c r="BZ184" s="312">
        <f>0+'In-Service &amp; Deprec Svgs'!BY184</f>
        <v>0</v>
      </c>
      <c r="CA184" s="312">
        <f>0+'In-Service &amp; Deprec Svgs'!BZ184</f>
        <v>0</v>
      </c>
      <c r="CB184" s="312">
        <f>0+'In-Service &amp; Deprec Svgs'!CA184</f>
        <v>0</v>
      </c>
      <c r="CC184" s="312">
        <f>0+'In-Service &amp; Deprec Svgs'!CB184</f>
        <v>0</v>
      </c>
      <c r="CE184" s="312">
        <f>0+'In-Service &amp; Deprec Svgs'!CC184</f>
        <v>0</v>
      </c>
      <c r="CF184" s="312">
        <f>0+'In-Service &amp; Deprec Svgs'!CE184</f>
        <v>0</v>
      </c>
      <c r="CG184" s="312">
        <f>0+'In-Service &amp; Deprec Svgs'!CF184</f>
        <v>0</v>
      </c>
      <c r="CH184" s="312">
        <f>0+'In-Service &amp; Deprec Svgs'!CG184</f>
        <v>0</v>
      </c>
      <c r="CI184" s="312">
        <f>0+'In-Service &amp; Deprec Svgs'!CH184</f>
        <v>0</v>
      </c>
      <c r="CJ184" s="312">
        <f>0+'In-Service &amp; Deprec Svgs'!CI184</f>
        <v>0</v>
      </c>
      <c r="CK184" s="312">
        <f>0+'In-Service &amp; Deprec Svgs'!CJ184</f>
        <v>0</v>
      </c>
      <c r="CL184" s="312">
        <f>0+'In-Service &amp; Deprec Svgs'!CK184</f>
        <v>0</v>
      </c>
      <c r="CM184" s="312">
        <f>0+'In-Service &amp; Deprec Svgs'!CL184</f>
        <v>0</v>
      </c>
      <c r="CN184" s="312">
        <f>0+'In-Service &amp; Deprec Svgs'!CM184</f>
        <v>0</v>
      </c>
      <c r="CO184" s="312">
        <f>0+'In-Service &amp; Deprec Svgs'!CN184</f>
        <v>0</v>
      </c>
      <c r="CP184" s="312">
        <f>0+'In-Service &amp; Deprec Svgs'!CO184</f>
        <v>0</v>
      </c>
      <c r="CR184" s="312">
        <f>0+'In-Service &amp; Deprec Svgs'!CP184</f>
        <v>0</v>
      </c>
      <c r="CS184" s="312">
        <f>0+'In-Service &amp; Deprec Svgs'!CR184</f>
        <v>0</v>
      </c>
      <c r="CT184" s="312">
        <f>0+'In-Service &amp; Deprec Svgs'!CS184</f>
        <v>0</v>
      </c>
      <c r="CU184" s="312">
        <f>0+'In-Service &amp; Deprec Svgs'!CT184</f>
        <v>0</v>
      </c>
      <c r="CV184" s="312">
        <f>0+'In-Service &amp; Deprec Svgs'!CU184</f>
        <v>0</v>
      </c>
      <c r="CW184" s="312">
        <f>0+'In-Service &amp; Deprec Svgs'!CV184</f>
        <v>0</v>
      </c>
      <c r="CX184" s="312">
        <f>0+'In-Service &amp; Deprec Svgs'!CW184</f>
        <v>0</v>
      </c>
      <c r="CY184" s="312">
        <f>0+'In-Service &amp; Deprec Svgs'!CX184</f>
        <v>0</v>
      </c>
      <c r="CZ184" s="312">
        <f>0+'In-Service &amp; Deprec Svgs'!CY184</f>
        <v>0</v>
      </c>
      <c r="DA184" s="312">
        <f>0+'In-Service &amp; Deprec Svgs'!CZ184</f>
        <v>0</v>
      </c>
      <c r="DB184" s="312">
        <f>0+'In-Service &amp; Deprec Svgs'!DA184</f>
        <v>0</v>
      </c>
      <c r="DC184" s="312">
        <f>0+'In-Service &amp; Deprec Svgs'!DB184</f>
        <v>0</v>
      </c>
      <c r="DE184" s="312">
        <f>0+'In-Service &amp; Deprec Svgs'!DC184</f>
        <v>0</v>
      </c>
      <c r="DF184" s="312">
        <f>0+'In-Service &amp; Deprec Svgs'!DE184</f>
        <v>0</v>
      </c>
      <c r="DG184" s="312">
        <f>0+'In-Service &amp; Deprec Svgs'!DF184</f>
        <v>0</v>
      </c>
      <c r="DH184" s="312">
        <f>0+'In-Service &amp; Deprec Svgs'!DG184</f>
        <v>0</v>
      </c>
      <c r="DI184" s="312">
        <f>0+'In-Service &amp; Deprec Svgs'!DH184</f>
        <v>0</v>
      </c>
      <c r="DJ184" s="312">
        <f>0+'In-Service &amp; Deprec Svgs'!DI184</f>
        <v>0</v>
      </c>
      <c r="DK184" s="312">
        <f>0+'In-Service &amp; Deprec Svgs'!DJ184</f>
        <v>0</v>
      </c>
      <c r="DL184" s="312">
        <f>0+'In-Service &amp; Deprec Svgs'!DK184</f>
        <v>0</v>
      </c>
      <c r="DM184" s="312">
        <f>0+'In-Service &amp; Deprec Svgs'!DL184</f>
        <v>0</v>
      </c>
      <c r="DN184" s="312">
        <f>0+'In-Service &amp; Deprec Svgs'!DM184</f>
        <v>0</v>
      </c>
      <c r="DO184" s="312">
        <f>0+'In-Service &amp; Deprec Svgs'!DN184</f>
        <v>0</v>
      </c>
      <c r="DP184" s="312">
        <f>0+'In-Service &amp; Deprec Svgs'!DO184</f>
        <v>0</v>
      </c>
      <c r="DR184" s="312">
        <f>0+'In-Service &amp; Deprec Svgs'!DP184</f>
        <v>0</v>
      </c>
      <c r="DS184" s="312">
        <f>0+'In-Service &amp; Deprec Svgs'!DR184</f>
        <v>0</v>
      </c>
      <c r="DT184" s="312">
        <f>0+'In-Service &amp; Deprec Svgs'!DS184</f>
        <v>0</v>
      </c>
      <c r="DU184" s="312">
        <f>0+'In-Service &amp; Deprec Svgs'!DT184</f>
        <v>0</v>
      </c>
      <c r="DV184" s="312">
        <f>0+'In-Service &amp; Deprec Svgs'!DU184</f>
        <v>0</v>
      </c>
      <c r="DW184" s="312">
        <f>0+'In-Service &amp; Deprec Svgs'!DV184</f>
        <v>0</v>
      </c>
      <c r="DX184" s="312">
        <f>0+'In-Service &amp; Deprec Svgs'!DW184</f>
        <v>0</v>
      </c>
      <c r="DY184" s="312">
        <f>0+'In-Service &amp; Deprec Svgs'!DX184</f>
        <v>0</v>
      </c>
      <c r="DZ184" s="312">
        <f>0+'In-Service &amp; Deprec Svgs'!DY184</f>
        <v>0</v>
      </c>
      <c r="EA184" s="312">
        <f>0+'In-Service &amp; Deprec Svgs'!DZ184</f>
        <v>0</v>
      </c>
      <c r="EB184" s="312">
        <f>0+'In-Service &amp; Deprec Svgs'!EA184</f>
        <v>0</v>
      </c>
      <c r="EC184" s="312">
        <f>0+'In-Service &amp; Deprec Svgs'!EB184</f>
        <v>0</v>
      </c>
      <c r="EE184" s="318"/>
    </row>
    <row r="185" spans="1:135" x14ac:dyDescent="0.2">
      <c r="A185" s="126" t="s">
        <v>505</v>
      </c>
      <c r="B185" s="310">
        <f t="shared" si="3279"/>
        <v>365</v>
      </c>
      <c r="D185" s="311">
        <v>27143.059999999998</v>
      </c>
      <c r="E185" s="312">
        <v>27143.059999999998</v>
      </c>
      <c r="F185" s="312">
        <v>27143.059999999998</v>
      </c>
      <c r="G185" s="312">
        <v>27143.059999999998</v>
      </c>
      <c r="H185" s="312">
        <v>27143.059999999998</v>
      </c>
      <c r="I185" s="312">
        <v>27143.059999999998</v>
      </c>
      <c r="J185" s="312">
        <v>27143.059999999998</v>
      </c>
      <c r="K185" s="312">
        <v>27143.059999999998</v>
      </c>
      <c r="L185" s="312">
        <v>27143.059999999998</v>
      </c>
      <c r="M185" s="312">
        <v>27143.059999999998</v>
      </c>
      <c r="N185" s="312">
        <v>27143.059999999998</v>
      </c>
      <c r="O185" s="312">
        <v>27143.059999999998</v>
      </c>
      <c r="P185" s="312">
        <v>27143.059999999998</v>
      </c>
      <c r="R185" s="312">
        <v>27143.059999999998</v>
      </c>
      <c r="S185" s="312">
        <v>27143.059999999998</v>
      </c>
      <c r="T185" s="312">
        <v>27143.059999999998</v>
      </c>
      <c r="U185" s="312">
        <v>27143.059999999998</v>
      </c>
      <c r="V185" s="312">
        <v>27143.059999999998</v>
      </c>
      <c r="W185" s="312">
        <v>27143.059999999998</v>
      </c>
      <c r="X185" s="312">
        <v>27143.059999999998</v>
      </c>
      <c r="Y185" s="312">
        <v>27143.059999999998</v>
      </c>
      <c r="Z185" s="312">
        <v>27143.059999999998</v>
      </c>
      <c r="AA185" s="312">
        <v>27143.059999999998</v>
      </c>
      <c r="AB185" s="312">
        <v>27143.059999999998</v>
      </c>
      <c r="AC185" s="312">
        <v>27143.059999999998</v>
      </c>
      <c r="AE185" s="312">
        <f>0+'In-Service &amp; Deprec Svgs'!AC185</f>
        <v>27143.059999999998</v>
      </c>
      <c r="AF185" s="312">
        <f>0+'In-Service &amp; Deprec Svgs'!AE185</f>
        <v>27143.059999999998</v>
      </c>
      <c r="AG185" s="312">
        <f>0+'In-Service &amp; Deprec Svgs'!AF185</f>
        <v>27143.059999999998</v>
      </c>
      <c r="AH185" s="312">
        <f>0+'In-Service &amp; Deprec Svgs'!AG185</f>
        <v>27143.059999999998</v>
      </c>
      <c r="AI185" s="312">
        <f>0+'In-Service &amp; Deprec Svgs'!AH185</f>
        <v>27143.059999999998</v>
      </c>
      <c r="AJ185" s="312">
        <f>0+'In-Service &amp; Deprec Svgs'!AI185</f>
        <v>27143.059999999998</v>
      </c>
      <c r="AK185" s="312">
        <f>0+'In-Service &amp; Deprec Svgs'!AJ185</f>
        <v>27143.059999999998</v>
      </c>
      <c r="AL185" s="312">
        <f>0+'In-Service &amp; Deprec Svgs'!AK185</f>
        <v>27143.059999999998</v>
      </c>
      <c r="AM185" s="312">
        <f>0+'In-Service &amp; Deprec Svgs'!AL185</f>
        <v>27143.059999999998</v>
      </c>
      <c r="AN185" s="312">
        <f>0+'In-Service &amp; Deprec Svgs'!AM185</f>
        <v>27143.059999999998</v>
      </c>
      <c r="AO185" s="312">
        <f>0+'In-Service &amp; Deprec Svgs'!AN185</f>
        <v>27143.059999999998</v>
      </c>
      <c r="AP185" s="312">
        <f>0+'In-Service &amp; Deprec Svgs'!AO185</f>
        <v>27143.059999999998</v>
      </c>
      <c r="AR185" s="312">
        <f>0+'In-Service &amp; Deprec Svgs'!AP185</f>
        <v>27143.059999999998</v>
      </c>
      <c r="AS185" s="312">
        <f>0+'In-Service &amp; Deprec Svgs'!AR185</f>
        <v>27143.059999999998</v>
      </c>
      <c r="AT185" s="312">
        <f>0+'In-Service &amp; Deprec Svgs'!AS185</f>
        <v>27143.059999999998</v>
      </c>
      <c r="AU185" s="312">
        <f>0+'In-Service &amp; Deprec Svgs'!AT185</f>
        <v>27143.059999999998</v>
      </c>
      <c r="AV185" s="312">
        <f>0+'In-Service &amp; Deprec Svgs'!AU185</f>
        <v>27143.059999999998</v>
      </c>
      <c r="AW185" s="312">
        <f>0+'In-Service &amp; Deprec Svgs'!AV185</f>
        <v>27143.059999999998</v>
      </c>
      <c r="AX185" s="312">
        <f>0+'In-Service &amp; Deprec Svgs'!AW185</f>
        <v>27143.059999999998</v>
      </c>
      <c r="AY185" s="312">
        <f>0+'In-Service &amp; Deprec Svgs'!AX185</f>
        <v>27143.059999999998</v>
      </c>
      <c r="AZ185" s="312">
        <f>0+'In-Service &amp; Deprec Svgs'!AY185</f>
        <v>27143.059999999998</v>
      </c>
      <c r="BA185" s="312">
        <f>0+'In-Service &amp; Deprec Svgs'!AZ185</f>
        <v>27143.059999999998</v>
      </c>
      <c r="BB185" s="312">
        <f>0+'In-Service &amp; Deprec Svgs'!BA185</f>
        <v>27143.059999999998</v>
      </c>
      <c r="BC185" s="312">
        <f>0+'In-Service &amp; Deprec Svgs'!BB185</f>
        <v>27143.059999999998</v>
      </c>
      <c r="BE185" s="312">
        <f>0+'In-Service &amp; Deprec Svgs'!BC185</f>
        <v>27143.059999999998</v>
      </c>
      <c r="BF185" s="312">
        <f>0+'In-Service &amp; Deprec Svgs'!BE185</f>
        <v>27143.059999999998</v>
      </c>
      <c r="BG185" s="312">
        <f>0+'In-Service &amp; Deprec Svgs'!BF185</f>
        <v>27143.059999999998</v>
      </c>
      <c r="BH185" s="312">
        <f>0+'In-Service &amp; Deprec Svgs'!BG185</f>
        <v>27143.059999999998</v>
      </c>
      <c r="BI185" s="312">
        <f>0+'In-Service &amp; Deprec Svgs'!BH185</f>
        <v>27143.059999999998</v>
      </c>
      <c r="BJ185" s="312">
        <f>0+'In-Service &amp; Deprec Svgs'!BI185</f>
        <v>27143.059999999998</v>
      </c>
      <c r="BK185" s="312">
        <f>0+'In-Service &amp; Deprec Svgs'!BJ185</f>
        <v>27143.059999999998</v>
      </c>
      <c r="BL185" s="312">
        <f>0+'In-Service &amp; Deprec Svgs'!BK185</f>
        <v>27143.059999999998</v>
      </c>
      <c r="BM185" s="312">
        <f>0+'In-Service &amp; Deprec Svgs'!BL185</f>
        <v>27143.059999999998</v>
      </c>
      <c r="BN185" s="312">
        <f>0+'In-Service &amp; Deprec Svgs'!BM185</f>
        <v>27143.059999999998</v>
      </c>
      <c r="BO185" s="312">
        <f>0+'In-Service &amp; Deprec Svgs'!BN185</f>
        <v>27143.059999999998</v>
      </c>
      <c r="BP185" s="312">
        <f>0+'In-Service &amp; Deprec Svgs'!BO185</f>
        <v>27143.059999999998</v>
      </c>
      <c r="BR185" s="312">
        <f>0+'In-Service &amp; Deprec Svgs'!BP185</f>
        <v>27143.059999999998</v>
      </c>
      <c r="BS185" s="312">
        <f>0+'In-Service &amp; Deprec Svgs'!BR185</f>
        <v>27143.059999999998</v>
      </c>
      <c r="BT185" s="312">
        <f>0+'In-Service &amp; Deprec Svgs'!BS185</f>
        <v>27143.059999999998</v>
      </c>
      <c r="BU185" s="312">
        <f>0+'In-Service &amp; Deprec Svgs'!BT185</f>
        <v>27143.059999999998</v>
      </c>
      <c r="BV185" s="312">
        <f>0+'In-Service &amp; Deprec Svgs'!BU185</f>
        <v>27143.059999999998</v>
      </c>
      <c r="BW185" s="312">
        <f>0+'In-Service &amp; Deprec Svgs'!BV185</f>
        <v>27143.059999999998</v>
      </c>
      <c r="BX185" s="312">
        <f>0+'In-Service &amp; Deprec Svgs'!BW185</f>
        <v>27143.059999999998</v>
      </c>
      <c r="BY185" s="312">
        <f>0+'In-Service &amp; Deprec Svgs'!BX185</f>
        <v>27143.059999999998</v>
      </c>
      <c r="BZ185" s="312">
        <f>0+'In-Service &amp; Deprec Svgs'!BY185</f>
        <v>27143.059999999998</v>
      </c>
      <c r="CA185" s="312">
        <f>0+'In-Service &amp; Deprec Svgs'!BZ185</f>
        <v>27143.059999999998</v>
      </c>
      <c r="CB185" s="312">
        <f>0+'In-Service &amp; Deprec Svgs'!CA185</f>
        <v>27143.059999999998</v>
      </c>
      <c r="CC185" s="312">
        <f>0+'In-Service &amp; Deprec Svgs'!CB185</f>
        <v>27143.059999999998</v>
      </c>
      <c r="CE185" s="312">
        <f>0+'In-Service &amp; Deprec Svgs'!CC185</f>
        <v>27143.059999999998</v>
      </c>
      <c r="CF185" s="312">
        <f>0+'In-Service &amp; Deprec Svgs'!CE185</f>
        <v>27143.059999999998</v>
      </c>
      <c r="CG185" s="312">
        <f>0+'In-Service &amp; Deprec Svgs'!CF185</f>
        <v>27143.059999999998</v>
      </c>
      <c r="CH185" s="312">
        <f>0+'In-Service &amp; Deprec Svgs'!CG185</f>
        <v>27143.059999999998</v>
      </c>
      <c r="CI185" s="312">
        <f>0+'In-Service &amp; Deprec Svgs'!CH185</f>
        <v>27143.059999999998</v>
      </c>
      <c r="CJ185" s="312">
        <f>0+'In-Service &amp; Deprec Svgs'!CI185</f>
        <v>27143.059999999998</v>
      </c>
      <c r="CK185" s="312">
        <f>0+'In-Service &amp; Deprec Svgs'!CJ185</f>
        <v>27143.059999999998</v>
      </c>
      <c r="CL185" s="312">
        <f>0+'In-Service &amp; Deprec Svgs'!CK185</f>
        <v>27143.059999999998</v>
      </c>
      <c r="CM185" s="312">
        <f>0+'In-Service &amp; Deprec Svgs'!CL185</f>
        <v>27143.059999999998</v>
      </c>
      <c r="CN185" s="312">
        <f>0+'In-Service &amp; Deprec Svgs'!CM185</f>
        <v>27143.059999999998</v>
      </c>
      <c r="CO185" s="312">
        <f>0+'In-Service &amp; Deprec Svgs'!CN185</f>
        <v>27143.059999999998</v>
      </c>
      <c r="CP185" s="312">
        <f>0+'In-Service &amp; Deprec Svgs'!CO185</f>
        <v>27143.059999999998</v>
      </c>
      <c r="CR185" s="312">
        <f>0+'In-Service &amp; Deprec Svgs'!CP185</f>
        <v>27143.059999999998</v>
      </c>
      <c r="CS185" s="312">
        <f>0+'In-Service &amp; Deprec Svgs'!CR185</f>
        <v>27143.059999999998</v>
      </c>
      <c r="CT185" s="312">
        <f>0+'In-Service &amp; Deprec Svgs'!CS185</f>
        <v>27143.059999999998</v>
      </c>
      <c r="CU185" s="312">
        <f>0+'In-Service &amp; Deprec Svgs'!CT185</f>
        <v>27143.059999999998</v>
      </c>
      <c r="CV185" s="312">
        <f>0+'In-Service &amp; Deprec Svgs'!CU185</f>
        <v>27143.059999999998</v>
      </c>
      <c r="CW185" s="312">
        <f>0+'In-Service &amp; Deprec Svgs'!CV185</f>
        <v>27143.059999999998</v>
      </c>
      <c r="CX185" s="312">
        <f>0+'In-Service &amp; Deprec Svgs'!CW185</f>
        <v>27143.059999999998</v>
      </c>
      <c r="CY185" s="312">
        <f>0+'In-Service &amp; Deprec Svgs'!CX185</f>
        <v>27143.059999999998</v>
      </c>
      <c r="CZ185" s="312">
        <f>0+'In-Service &amp; Deprec Svgs'!CY185</f>
        <v>27143.059999999998</v>
      </c>
      <c r="DA185" s="312">
        <f>0+'In-Service &amp; Deprec Svgs'!CZ185</f>
        <v>27143.059999999998</v>
      </c>
      <c r="DB185" s="312">
        <f>0+'In-Service &amp; Deprec Svgs'!DA185</f>
        <v>27143.059999999998</v>
      </c>
      <c r="DC185" s="312">
        <f>0+'In-Service &amp; Deprec Svgs'!DB185</f>
        <v>27143.059999999998</v>
      </c>
      <c r="DE185" s="312">
        <f>0+'In-Service &amp; Deprec Svgs'!DC185</f>
        <v>27143.059999999998</v>
      </c>
      <c r="DF185" s="312">
        <f>0+'In-Service &amp; Deprec Svgs'!DE185</f>
        <v>27143.059999999998</v>
      </c>
      <c r="DG185" s="312">
        <f>0+'In-Service &amp; Deprec Svgs'!DF185</f>
        <v>27143.059999999998</v>
      </c>
      <c r="DH185" s="312">
        <f>0+'In-Service &amp; Deprec Svgs'!DG185</f>
        <v>27143.059999999998</v>
      </c>
      <c r="DI185" s="312">
        <f>0+'In-Service &amp; Deprec Svgs'!DH185</f>
        <v>27143.059999999998</v>
      </c>
      <c r="DJ185" s="312">
        <f>0+'In-Service &amp; Deprec Svgs'!DI185</f>
        <v>27143.059999999998</v>
      </c>
      <c r="DK185" s="312">
        <f>0+'In-Service &amp; Deprec Svgs'!DJ185</f>
        <v>27143.059999999998</v>
      </c>
      <c r="DL185" s="312">
        <f>0+'In-Service &amp; Deprec Svgs'!DK185</f>
        <v>27143.059999999998</v>
      </c>
      <c r="DM185" s="312">
        <f>0+'In-Service &amp; Deprec Svgs'!DL185</f>
        <v>27143.059999999998</v>
      </c>
      <c r="DN185" s="312">
        <f>0+'In-Service &amp; Deprec Svgs'!DM185</f>
        <v>27143.059999999998</v>
      </c>
      <c r="DO185" s="312">
        <f>0+'In-Service &amp; Deprec Svgs'!DN185</f>
        <v>27143.059999999998</v>
      </c>
      <c r="DP185" s="312">
        <f>0+'In-Service &amp; Deprec Svgs'!DO185</f>
        <v>27143.059999999998</v>
      </c>
      <c r="DR185" s="312">
        <f>0+'In-Service &amp; Deprec Svgs'!DP185</f>
        <v>27143.059999999998</v>
      </c>
      <c r="DS185" s="312">
        <f>0+'In-Service &amp; Deprec Svgs'!DR185</f>
        <v>27143.059999999998</v>
      </c>
      <c r="DT185" s="312">
        <f>0+'In-Service &amp; Deprec Svgs'!DS185</f>
        <v>27143.059999999998</v>
      </c>
      <c r="DU185" s="312">
        <f>0+'In-Service &amp; Deprec Svgs'!DT185</f>
        <v>27143.059999999998</v>
      </c>
      <c r="DV185" s="312">
        <f>0+'In-Service &amp; Deprec Svgs'!DU185</f>
        <v>27143.059999999998</v>
      </c>
      <c r="DW185" s="312">
        <f>0+'In-Service &amp; Deprec Svgs'!DV185</f>
        <v>27143.059999999998</v>
      </c>
      <c r="DX185" s="312">
        <f>0+'In-Service &amp; Deprec Svgs'!DW185</f>
        <v>27143.059999999998</v>
      </c>
      <c r="DY185" s="312">
        <f>0+'In-Service &amp; Deprec Svgs'!DX185</f>
        <v>27143.059999999998</v>
      </c>
      <c r="DZ185" s="312">
        <f>0+'In-Service &amp; Deprec Svgs'!DY185</f>
        <v>27143.059999999998</v>
      </c>
      <c r="EA185" s="312">
        <f>0+'In-Service &amp; Deprec Svgs'!DZ185</f>
        <v>27143.059999999998</v>
      </c>
      <c r="EB185" s="312">
        <f>0+'In-Service &amp; Deprec Svgs'!EA185</f>
        <v>27143.059999999998</v>
      </c>
      <c r="EC185" s="312">
        <f>0+'In-Service &amp; Deprec Svgs'!EB185</f>
        <v>27143.059999999998</v>
      </c>
      <c r="EE185" s="318"/>
    </row>
    <row r="186" spans="1:135" x14ac:dyDescent="0.2">
      <c r="A186" s="126" t="s">
        <v>505</v>
      </c>
      <c r="B186" s="310">
        <f t="shared" si="3279"/>
        <v>366</v>
      </c>
      <c r="D186" s="311">
        <v>965.46999999999991</v>
      </c>
      <c r="E186" s="312">
        <v>965.46999999999991</v>
      </c>
      <c r="F186" s="312">
        <v>965.46999999999991</v>
      </c>
      <c r="G186" s="312">
        <v>965.46999999999991</v>
      </c>
      <c r="H186" s="312">
        <v>965.46999999999991</v>
      </c>
      <c r="I186" s="312">
        <v>965.46999999999991</v>
      </c>
      <c r="J186" s="312">
        <v>965.46999999999991</v>
      </c>
      <c r="K186" s="312">
        <v>965.46999999999991</v>
      </c>
      <c r="L186" s="312">
        <v>965.46999999999991</v>
      </c>
      <c r="M186" s="312">
        <v>965.46999999999991</v>
      </c>
      <c r="N186" s="312">
        <v>965.46999999999991</v>
      </c>
      <c r="O186" s="312">
        <v>965.46999999999991</v>
      </c>
      <c r="P186" s="312">
        <v>965.46999999999991</v>
      </c>
      <c r="R186" s="312">
        <v>965.46999999999991</v>
      </c>
      <c r="S186" s="312">
        <v>965.46999999999991</v>
      </c>
      <c r="T186" s="312">
        <v>965.46999999999991</v>
      </c>
      <c r="U186" s="312">
        <v>965.46999999999991</v>
      </c>
      <c r="V186" s="312">
        <v>965.46999999999991</v>
      </c>
      <c r="W186" s="312">
        <v>965.46999999999991</v>
      </c>
      <c r="X186" s="312">
        <v>965.46999999999991</v>
      </c>
      <c r="Y186" s="312">
        <v>965.46999999999991</v>
      </c>
      <c r="Z186" s="312">
        <v>965.46999999999991</v>
      </c>
      <c r="AA186" s="312">
        <v>965.46999999999991</v>
      </c>
      <c r="AB186" s="312">
        <v>965.46999999999991</v>
      </c>
      <c r="AC186" s="312">
        <v>965.46999999999991</v>
      </c>
      <c r="AE186" s="312">
        <f>0+'In-Service &amp; Deprec Svgs'!AC186</f>
        <v>965.46999999999991</v>
      </c>
      <c r="AF186" s="312">
        <f>0+'In-Service &amp; Deprec Svgs'!AE186</f>
        <v>965.46999999999991</v>
      </c>
      <c r="AG186" s="312">
        <f>0+'In-Service &amp; Deprec Svgs'!AF186</f>
        <v>965.46999999999991</v>
      </c>
      <c r="AH186" s="312">
        <f>0+'In-Service &amp; Deprec Svgs'!AG186</f>
        <v>965.46999999999991</v>
      </c>
      <c r="AI186" s="312">
        <f>0+'In-Service &amp; Deprec Svgs'!AH186</f>
        <v>965.46999999999991</v>
      </c>
      <c r="AJ186" s="312">
        <f>0+'In-Service &amp; Deprec Svgs'!AI186</f>
        <v>965.46999999999991</v>
      </c>
      <c r="AK186" s="312">
        <f>0+'In-Service &amp; Deprec Svgs'!AJ186</f>
        <v>965.46999999999991</v>
      </c>
      <c r="AL186" s="312">
        <f>0+'In-Service &amp; Deprec Svgs'!AK186</f>
        <v>965.46999999999991</v>
      </c>
      <c r="AM186" s="312">
        <f>0+'In-Service &amp; Deprec Svgs'!AL186</f>
        <v>965.46999999999991</v>
      </c>
      <c r="AN186" s="312">
        <f>0+'In-Service &amp; Deprec Svgs'!AM186</f>
        <v>965.46999999999991</v>
      </c>
      <c r="AO186" s="312">
        <f>0+'In-Service &amp; Deprec Svgs'!AN186</f>
        <v>965.46999999999991</v>
      </c>
      <c r="AP186" s="312">
        <f>0+'In-Service &amp; Deprec Svgs'!AO186</f>
        <v>965.46999999999991</v>
      </c>
      <c r="AR186" s="312">
        <f>0+'In-Service &amp; Deprec Svgs'!AP186</f>
        <v>965.46999999999991</v>
      </c>
      <c r="AS186" s="312">
        <f>0+'In-Service &amp; Deprec Svgs'!AR186</f>
        <v>965.46999999999991</v>
      </c>
      <c r="AT186" s="312">
        <f>0+'In-Service &amp; Deprec Svgs'!AS186</f>
        <v>965.46999999999991</v>
      </c>
      <c r="AU186" s="312">
        <f>0+'In-Service &amp; Deprec Svgs'!AT186</f>
        <v>965.46999999999991</v>
      </c>
      <c r="AV186" s="312">
        <f>0+'In-Service &amp; Deprec Svgs'!AU186</f>
        <v>965.46999999999991</v>
      </c>
      <c r="AW186" s="312">
        <f>0+'In-Service &amp; Deprec Svgs'!AV186</f>
        <v>965.46999999999991</v>
      </c>
      <c r="AX186" s="312">
        <f>0+'In-Service &amp; Deprec Svgs'!AW186</f>
        <v>965.46999999999991</v>
      </c>
      <c r="AY186" s="312">
        <f>0+'In-Service &amp; Deprec Svgs'!AX186</f>
        <v>965.46999999999991</v>
      </c>
      <c r="AZ186" s="312">
        <f>0+'In-Service &amp; Deprec Svgs'!AY186</f>
        <v>965.46999999999991</v>
      </c>
      <c r="BA186" s="312">
        <f>0+'In-Service &amp; Deprec Svgs'!AZ186</f>
        <v>965.46999999999991</v>
      </c>
      <c r="BB186" s="312">
        <f>0+'In-Service &amp; Deprec Svgs'!BA186</f>
        <v>965.46999999999991</v>
      </c>
      <c r="BC186" s="312">
        <f>0+'In-Service &amp; Deprec Svgs'!BB186</f>
        <v>965.46999999999991</v>
      </c>
      <c r="BE186" s="312">
        <f>0+'In-Service &amp; Deprec Svgs'!BC186</f>
        <v>965.46999999999991</v>
      </c>
      <c r="BF186" s="312">
        <f>0+'In-Service &amp; Deprec Svgs'!BE186</f>
        <v>965.46999999999991</v>
      </c>
      <c r="BG186" s="312">
        <f>0+'In-Service &amp; Deprec Svgs'!BF186</f>
        <v>965.46999999999991</v>
      </c>
      <c r="BH186" s="312">
        <f>0+'In-Service &amp; Deprec Svgs'!BG186</f>
        <v>965.46999999999991</v>
      </c>
      <c r="BI186" s="312">
        <f>0+'In-Service &amp; Deprec Svgs'!BH186</f>
        <v>965.46999999999991</v>
      </c>
      <c r="BJ186" s="312">
        <f>0+'In-Service &amp; Deprec Svgs'!BI186</f>
        <v>965.46999999999991</v>
      </c>
      <c r="BK186" s="312">
        <f>0+'In-Service &amp; Deprec Svgs'!BJ186</f>
        <v>965.46999999999991</v>
      </c>
      <c r="BL186" s="312">
        <f>0+'In-Service &amp; Deprec Svgs'!BK186</f>
        <v>965.46999999999991</v>
      </c>
      <c r="BM186" s="312">
        <f>0+'In-Service &amp; Deprec Svgs'!BL186</f>
        <v>965.46999999999991</v>
      </c>
      <c r="BN186" s="312">
        <f>0+'In-Service &amp; Deprec Svgs'!BM186</f>
        <v>965.46999999999991</v>
      </c>
      <c r="BO186" s="312">
        <f>0+'In-Service &amp; Deprec Svgs'!BN186</f>
        <v>965.46999999999991</v>
      </c>
      <c r="BP186" s="312">
        <f>0+'In-Service &amp; Deprec Svgs'!BO186</f>
        <v>965.46999999999991</v>
      </c>
      <c r="BR186" s="312">
        <f>0+'In-Service &amp; Deprec Svgs'!BP186</f>
        <v>965.46999999999991</v>
      </c>
      <c r="BS186" s="312">
        <f>0+'In-Service &amp; Deprec Svgs'!BR186</f>
        <v>965.46999999999991</v>
      </c>
      <c r="BT186" s="312">
        <f>0+'In-Service &amp; Deprec Svgs'!BS186</f>
        <v>965.46999999999991</v>
      </c>
      <c r="BU186" s="312">
        <f>0+'In-Service &amp; Deprec Svgs'!BT186</f>
        <v>965.46999999999991</v>
      </c>
      <c r="BV186" s="312">
        <f>0+'In-Service &amp; Deprec Svgs'!BU186</f>
        <v>965.46999999999991</v>
      </c>
      <c r="BW186" s="312">
        <f>0+'In-Service &amp; Deprec Svgs'!BV186</f>
        <v>965.46999999999991</v>
      </c>
      <c r="BX186" s="312">
        <f>0+'In-Service &amp; Deprec Svgs'!BW186</f>
        <v>965.46999999999991</v>
      </c>
      <c r="BY186" s="312">
        <f>0+'In-Service &amp; Deprec Svgs'!BX186</f>
        <v>965.46999999999991</v>
      </c>
      <c r="BZ186" s="312">
        <f>0+'In-Service &amp; Deprec Svgs'!BY186</f>
        <v>965.46999999999991</v>
      </c>
      <c r="CA186" s="312">
        <f>0+'In-Service &amp; Deprec Svgs'!BZ186</f>
        <v>965.46999999999991</v>
      </c>
      <c r="CB186" s="312">
        <f>0+'In-Service &amp; Deprec Svgs'!CA186</f>
        <v>965.46999999999991</v>
      </c>
      <c r="CC186" s="312">
        <f>0+'In-Service &amp; Deprec Svgs'!CB186</f>
        <v>965.46999999999991</v>
      </c>
      <c r="CE186" s="312">
        <f>0+'In-Service &amp; Deprec Svgs'!CC186</f>
        <v>965.46999999999991</v>
      </c>
      <c r="CF186" s="312">
        <f>0+'In-Service &amp; Deprec Svgs'!CE186</f>
        <v>965.46999999999991</v>
      </c>
      <c r="CG186" s="312">
        <f>0+'In-Service &amp; Deprec Svgs'!CF186</f>
        <v>965.46999999999991</v>
      </c>
      <c r="CH186" s="312">
        <f>0+'In-Service &amp; Deprec Svgs'!CG186</f>
        <v>965.46999999999991</v>
      </c>
      <c r="CI186" s="312">
        <f>0+'In-Service &amp; Deprec Svgs'!CH186</f>
        <v>965.46999999999991</v>
      </c>
      <c r="CJ186" s="312">
        <f>0+'In-Service &amp; Deprec Svgs'!CI186</f>
        <v>965.46999999999991</v>
      </c>
      <c r="CK186" s="312">
        <f>0+'In-Service &amp; Deprec Svgs'!CJ186</f>
        <v>965.46999999999991</v>
      </c>
      <c r="CL186" s="312">
        <f>0+'In-Service &amp; Deprec Svgs'!CK186</f>
        <v>965.46999999999991</v>
      </c>
      <c r="CM186" s="312">
        <f>0+'In-Service &amp; Deprec Svgs'!CL186</f>
        <v>965.46999999999991</v>
      </c>
      <c r="CN186" s="312">
        <f>0+'In-Service &amp; Deprec Svgs'!CM186</f>
        <v>965.46999999999991</v>
      </c>
      <c r="CO186" s="312">
        <f>0+'In-Service &amp; Deprec Svgs'!CN186</f>
        <v>965.46999999999991</v>
      </c>
      <c r="CP186" s="312">
        <f>0+'In-Service &amp; Deprec Svgs'!CO186</f>
        <v>965.46999999999991</v>
      </c>
      <c r="CR186" s="312">
        <f>0+'In-Service &amp; Deprec Svgs'!CP186</f>
        <v>965.46999999999991</v>
      </c>
      <c r="CS186" s="312">
        <f>0+'In-Service &amp; Deprec Svgs'!CR186</f>
        <v>965.46999999999991</v>
      </c>
      <c r="CT186" s="312">
        <f>0+'In-Service &amp; Deprec Svgs'!CS186</f>
        <v>965.46999999999991</v>
      </c>
      <c r="CU186" s="312">
        <f>0+'In-Service &amp; Deprec Svgs'!CT186</f>
        <v>965.46999999999991</v>
      </c>
      <c r="CV186" s="312">
        <f>0+'In-Service &amp; Deprec Svgs'!CU186</f>
        <v>965.46999999999991</v>
      </c>
      <c r="CW186" s="312">
        <f>0+'In-Service &amp; Deprec Svgs'!CV186</f>
        <v>965.46999999999991</v>
      </c>
      <c r="CX186" s="312">
        <f>0+'In-Service &amp; Deprec Svgs'!CW186</f>
        <v>965.46999999999991</v>
      </c>
      <c r="CY186" s="312">
        <f>0+'In-Service &amp; Deprec Svgs'!CX186</f>
        <v>965.46999999999991</v>
      </c>
      <c r="CZ186" s="312">
        <f>0+'In-Service &amp; Deprec Svgs'!CY186</f>
        <v>965.46999999999991</v>
      </c>
      <c r="DA186" s="312">
        <f>0+'In-Service &amp; Deprec Svgs'!CZ186</f>
        <v>965.46999999999991</v>
      </c>
      <c r="DB186" s="312">
        <f>0+'In-Service &amp; Deprec Svgs'!DA186</f>
        <v>965.46999999999991</v>
      </c>
      <c r="DC186" s="312">
        <f>0+'In-Service &amp; Deprec Svgs'!DB186</f>
        <v>965.46999999999991</v>
      </c>
      <c r="DE186" s="312">
        <f>0+'In-Service &amp; Deprec Svgs'!DC186</f>
        <v>965.46999999999991</v>
      </c>
      <c r="DF186" s="312">
        <f>0+'In-Service &amp; Deprec Svgs'!DE186</f>
        <v>965.46999999999991</v>
      </c>
      <c r="DG186" s="312">
        <f>0+'In-Service &amp; Deprec Svgs'!DF186</f>
        <v>965.46999999999991</v>
      </c>
      <c r="DH186" s="312">
        <f>0+'In-Service &amp; Deprec Svgs'!DG186</f>
        <v>965.46999999999991</v>
      </c>
      <c r="DI186" s="312">
        <f>0+'In-Service &amp; Deprec Svgs'!DH186</f>
        <v>965.46999999999991</v>
      </c>
      <c r="DJ186" s="312">
        <f>0+'In-Service &amp; Deprec Svgs'!DI186</f>
        <v>965.46999999999991</v>
      </c>
      <c r="DK186" s="312">
        <f>0+'In-Service &amp; Deprec Svgs'!DJ186</f>
        <v>965.46999999999991</v>
      </c>
      <c r="DL186" s="312">
        <f>0+'In-Service &amp; Deprec Svgs'!DK186</f>
        <v>965.46999999999991</v>
      </c>
      <c r="DM186" s="312">
        <f>0+'In-Service &amp; Deprec Svgs'!DL186</f>
        <v>965.46999999999991</v>
      </c>
      <c r="DN186" s="312">
        <f>0+'In-Service &amp; Deprec Svgs'!DM186</f>
        <v>965.46999999999991</v>
      </c>
      <c r="DO186" s="312">
        <f>0+'In-Service &amp; Deprec Svgs'!DN186</f>
        <v>965.46999999999991</v>
      </c>
      <c r="DP186" s="312">
        <f>0+'In-Service &amp; Deprec Svgs'!DO186</f>
        <v>965.46999999999991</v>
      </c>
      <c r="DR186" s="312">
        <f>0+'In-Service &amp; Deprec Svgs'!DP186</f>
        <v>965.46999999999991</v>
      </c>
      <c r="DS186" s="312">
        <f>0+'In-Service &amp; Deprec Svgs'!DR186</f>
        <v>965.46999999999991</v>
      </c>
      <c r="DT186" s="312">
        <f>0+'In-Service &amp; Deprec Svgs'!DS186</f>
        <v>965.46999999999991</v>
      </c>
      <c r="DU186" s="312">
        <f>0+'In-Service &amp; Deprec Svgs'!DT186</f>
        <v>965.46999999999991</v>
      </c>
      <c r="DV186" s="312">
        <f>0+'In-Service &amp; Deprec Svgs'!DU186</f>
        <v>965.46999999999991</v>
      </c>
      <c r="DW186" s="312">
        <f>0+'In-Service &amp; Deprec Svgs'!DV186</f>
        <v>965.46999999999991</v>
      </c>
      <c r="DX186" s="312">
        <f>0+'In-Service &amp; Deprec Svgs'!DW186</f>
        <v>965.46999999999991</v>
      </c>
      <c r="DY186" s="312">
        <f>0+'In-Service &amp; Deprec Svgs'!DX186</f>
        <v>965.46999999999991</v>
      </c>
      <c r="DZ186" s="312">
        <f>0+'In-Service &amp; Deprec Svgs'!DY186</f>
        <v>965.46999999999991</v>
      </c>
      <c r="EA186" s="312">
        <f>0+'In-Service &amp; Deprec Svgs'!DZ186</f>
        <v>965.46999999999991</v>
      </c>
      <c r="EB186" s="312">
        <f>0+'In-Service &amp; Deprec Svgs'!EA186</f>
        <v>965.46999999999991</v>
      </c>
      <c r="EC186" s="312">
        <f>0+'In-Service &amp; Deprec Svgs'!EB186</f>
        <v>965.46999999999991</v>
      </c>
      <c r="EE186" s="318"/>
    </row>
    <row r="187" spans="1:135" x14ac:dyDescent="0.2">
      <c r="A187" s="126" t="s">
        <v>505</v>
      </c>
      <c r="B187" s="310">
        <f t="shared" si="3279"/>
        <v>367</v>
      </c>
      <c r="D187" s="311">
        <v>2882.04</v>
      </c>
      <c r="E187" s="312">
        <v>2882.04</v>
      </c>
      <c r="F187" s="312">
        <v>2882.04</v>
      </c>
      <c r="G187" s="312">
        <v>2882.04</v>
      </c>
      <c r="H187" s="312">
        <v>2882.04</v>
      </c>
      <c r="I187" s="312">
        <v>2882.04</v>
      </c>
      <c r="J187" s="312">
        <v>2882.04</v>
      </c>
      <c r="K187" s="312">
        <v>2882.04</v>
      </c>
      <c r="L187" s="312">
        <v>2882.04</v>
      </c>
      <c r="M187" s="312">
        <v>2882.04</v>
      </c>
      <c r="N187" s="312">
        <v>2882.04</v>
      </c>
      <c r="O187" s="312">
        <v>2882.04</v>
      </c>
      <c r="P187" s="312">
        <v>2882.04</v>
      </c>
      <c r="R187" s="312">
        <v>2882.04</v>
      </c>
      <c r="S187" s="312">
        <v>2882.04</v>
      </c>
      <c r="T187" s="312">
        <v>2882.04</v>
      </c>
      <c r="U187" s="312">
        <v>2882.04</v>
      </c>
      <c r="V187" s="312">
        <v>2882.04</v>
      </c>
      <c r="W187" s="312">
        <v>2882.04</v>
      </c>
      <c r="X187" s="312">
        <v>2882.04</v>
      </c>
      <c r="Y187" s="312">
        <v>2882.04</v>
      </c>
      <c r="Z187" s="312">
        <v>2882.04</v>
      </c>
      <c r="AA187" s="312">
        <v>2882.04</v>
      </c>
      <c r="AB187" s="312">
        <v>2882.04</v>
      </c>
      <c r="AC187" s="312">
        <v>2882.04</v>
      </c>
      <c r="AE187" s="312">
        <f>0+'In-Service &amp; Deprec Svgs'!AC187</f>
        <v>2882.04</v>
      </c>
      <c r="AF187" s="312">
        <f>0+'In-Service &amp; Deprec Svgs'!AE187</f>
        <v>2882.04</v>
      </c>
      <c r="AG187" s="312">
        <f>0+'In-Service &amp; Deprec Svgs'!AF187</f>
        <v>2882.04</v>
      </c>
      <c r="AH187" s="312">
        <f>0+'In-Service &amp; Deprec Svgs'!AG187</f>
        <v>2882.04</v>
      </c>
      <c r="AI187" s="312">
        <f>0+'In-Service &amp; Deprec Svgs'!AH187</f>
        <v>2882.04</v>
      </c>
      <c r="AJ187" s="312">
        <f>0+'In-Service &amp; Deprec Svgs'!AI187</f>
        <v>2882.04</v>
      </c>
      <c r="AK187" s="312">
        <f>0+'In-Service &amp; Deprec Svgs'!AJ187</f>
        <v>2882.04</v>
      </c>
      <c r="AL187" s="312">
        <f>0+'In-Service &amp; Deprec Svgs'!AK187</f>
        <v>2882.04</v>
      </c>
      <c r="AM187" s="312">
        <f>0+'In-Service &amp; Deprec Svgs'!AL187</f>
        <v>2882.04</v>
      </c>
      <c r="AN187" s="312">
        <f>0+'In-Service &amp; Deprec Svgs'!AM187</f>
        <v>2882.04</v>
      </c>
      <c r="AO187" s="312">
        <f>0+'In-Service &amp; Deprec Svgs'!AN187</f>
        <v>2882.04</v>
      </c>
      <c r="AP187" s="312">
        <f>0+'In-Service &amp; Deprec Svgs'!AO187</f>
        <v>2882.04</v>
      </c>
      <c r="AR187" s="312">
        <f>0+'In-Service &amp; Deprec Svgs'!AP187</f>
        <v>2882.04</v>
      </c>
      <c r="AS187" s="312">
        <f>0+'In-Service &amp; Deprec Svgs'!AR187</f>
        <v>2882.04</v>
      </c>
      <c r="AT187" s="312">
        <f>0+'In-Service &amp; Deprec Svgs'!AS187</f>
        <v>2882.04</v>
      </c>
      <c r="AU187" s="312">
        <f>0+'In-Service &amp; Deprec Svgs'!AT187</f>
        <v>2882.04</v>
      </c>
      <c r="AV187" s="312">
        <f>0+'In-Service &amp; Deprec Svgs'!AU187</f>
        <v>2882.04</v>
      </c>
      <c r="AW187" s="312">
        <f>0+'In-Service &amp; Deprec Svgs'!AV187</f>
        <v>2882.04</v>
      </c>
      <c r="AX187" s="312">
        <f>0+'In-Service &amp; Deprec Svgs'!AW187</f>
        <v>2882.04</v>
      </c>
      <c r="AY187" s="312">
        <f>0+'In-Service &amp; Deprec Svgs'!AX187</f>
        <v>2882.04</v>
      </c>
      <c r="AZ187" s="312">
        <f>0+'In-Service &amp; Deprec Svgs'!AY187</f>
        <v>2882.04</v>
      </c>
      <c r="BA187" s="312">
        <f>0+'In-Service &amp; Deprec Svgs'!AZ187</f>
        <v>2882.04</v>
      </c>
      <c r="BB187" s="312">
        <f>0+'In-Service &amp; Deprec Svgs'!BA187</f>
        <v>2882.04</v>
      </c>
      <c r="BC187" s="312">
        <f>0+'In-Service &amp; Deprec Svgs'!BB187</f>
        <v>2882.04</v>
      </c>
      <c r="BE187" s="312">
        <f>0+'In-Service &amp; Deprec Svgs'!BC187</f>
        <v>2882.04</v>
      </c>
      <c r="BF187" s="312">
        <f>0+'In-Service &amp; Deprec Svgs'!BE187</f>
        <v>2882.04</v>
      </c>
      <c r="BG187" s="312">
        <f>0+'In-Service &amp; Deprec Svgs'!BF187</f>
        <v>2882.04</v>
      </c>
      <c r="BH187" s="312">
        <f>0+'In-Service &amp; Deprec Svgs'!BG187</f>
        <v>2882.04</v>
      </c>
      <c r="BI187" s="312">
        <f>0+'In-Service &amp; Deprec Svgs'!BH187</f>
        <v>2882.04</v>
      </c>
      <c r="BJ187" s="312">
        <f>0+'In-Service &amp; Deprec Svgs'!BI187</f>
        <v>2882.04</v>
      </c>
      <c r="BK187" s="312">
        <f>0+'In-Service &amp; Deprec Svgs'!BJ187</f>
        <v>2882.04</v>
      </c>
      <c r="BL187" s="312">
        <f>0+'In-Service &amp; Deprec Svgs'!BK187</f>
        <v>2882.04</v>
      </c>
      <c r="BM187" s="312">
        <f>0+'In-Service &amp; Deprec Svgs'!BL187</f>
        <v>2882.04</v>
      </c>
      <c r="BN187" s="312">
        <f>0+'In-Service &amp; Deprec Svgs'!BM187</f>
        <v>2882.04</v>
      </c>
      <c r="BO187" s="312">
        <f>0+'In-Service &amp; Deprec Svgs'!BN187</f>
        <v>2882.04</v>
      </c>
      <c r="BP187" s="312">
        <f>0+'In-Service &amp; Deprec Svgs'!BO187</f>
        <v>2882.04</v>
      </c>
      <c r="BR187" s="312">
        <f>0+'In-Service &amp; Deprec Svgs'!BP187</f>
        <v>2882.04</v>
      </c>
      <c r="BS187" s="312">
        <f>0+'In-Service &amp; Deprec Svgs'!BR187</f>
        <v>2882.04</v>
      </c>
      <c r="BT187" s="312">
        <f>0+'In-Service &amp; Deprec Svgs'!BS187</f>
        <v>2882.04</v>
      </c>
      <c r="BU187" s="312">
        <f>0+'In-Service &amp; Deprec Svgs'!BT187</f>
        <v>2882.04</v>
      </c>
      <c r="BV187" s="312">
        <f>0+'In-Service &amp; Deprec Svgs'!BU187</f>
        <v>2882.04</v>
      </c>
      <c r="BW187" s="312">
        <f>0+'In-Service &amp; Deprec Svgs'!BV187</f>
        <v>2882.04</v>
      </c>
      <c r="BX187" s="312">
        <f>0+'In-Service &amp; Deprec Svgs'!BW187</f>
        <v>2882.04</v>
      </c>
      <c r="BY187" s="312">
        <f>0+'In-Service &amp; Deprec Svgs'!BX187</f>
        <v>2882.04</v>
      </c>
      <c r="BZ187" s="312">
        <f>0+'In-Service &amp; Deprec Svgs'!BY187</f>
        <v>2882.04</v>
      </c>
      <c r="CA187" s="312">
        <f>0+'In-Service &amp; Deprec Svgs'!BZ187</f>
        <v>2882.04</v>
      </c>
      <c r="CB187" s="312">
        <f>0+'In-Service &amp; Deprec Svgs'!CA187</f>
        <v>2882.04</v>
      </c>
      <c r="CC187" s="312">
        <f>0+'In-Service &amp; Deprec Svgs'!CB187</f>
        <v>2882.04</v>
      </c>
      <c r="CE187" s="312">
        <f>0+'In-Service &amp; Deprec Svgs'!CC187</f>
        <v>2882.04</v>
      </c>
      <c r="CF187" s="312">
        <f>0+'In-Service &amp; Deprec Svgs'!CE187</f>
        <v>2882.04</v>
      </c>
      <c r="CG187" s="312">
        <f>0+'In-Service &amp; Deprec Svgs'!CF187</f>
        <v>2882.04</v>
      </c>
      <c r="CH187" s="312">
        <f>0+'In-Service &amp; Deprec Svgs'!CG187</f>
        <v>2882.04</v>
      </c>
      <c r="CI187" s="312">
        <f>0+'In-Service &amp; Deprec Svgs'!CH187</f>
        <v>2882.04</v>
      </c>
      <c r="CJ187" s="312">
        <f>0+'In-Service &amp; Deprec Svgs'!CI187</f>
        <v>2882.04</v>
      </c>
      <c r="CK187" s="312">
        <f>0+'In-Service &amp; Deprec Svgs'!CJ187</f>
        <v>2882.04</v>
      </c>
      <c r="CL187" s="312">
        <f>0+'In-Service &amp; Deprec Svgs'!CK187</f>
        <v>2882.04</v>
      </c>
      <c r="CM187" s="312">
        <f>0+'In-Service &amp; Deprec Svgs'!CL187</f>
        <v>2882.04</v>
      </c>
      <c r="CN187" s="312">
        <f>0+'In-Service &amp; Deprec Svgs'!CM187</f>
        <v>2882.04</v>
      </c>
      <c r="CO187" s="312">
        <f>0+'In-Service &amp; Deprec Svgs'!CN187</f>
        <v>2882.04</v>
      </c>
      <c r="CP187" s="312">
        <f>0+'In-Service &amp; Deprec Svgs'!CO187</f>
        <v>2882.04</v>
      </c>
      <c r="CR187" s="312">
        <f>0+'In-Service &amp; Deprec Svgs'!CP187</f>
        <v>2882.04</v>
      </c>
      <c r="CS187" s="312">
        <f>0+'In-Service &amp; Deprec Svgs'!CR187</f>
        <v>2882.04</v>
      </c>
      <c r="CT187" s="312">
        <f>0+'In-Service &amp; Deprec Svgs'!CS187</f>
        <v>2882.04</v>
      </c>
      <c r="CU187" s="312">
        <f>0+'In-Service &amp; Deprec Svgs'!CT187</f>
        <v>2882.04</v>
      </c>
      <c r="CV187" s="312">
        <f>0+'In-Service &amp; Deprec Svgs'!CU187</f>
        <v>2882.04</v>
      </c>
      <c r="CW187" s="312">
        <f>0+'In-Service &amp; Deprec Svgs'!CV187</f>
        <v>2882.04</v>
      </c>
      <c r="CX187" s="312">
        <f>0+'In-Service &amp; Deprec Svgs'!CW187</f>
        <v>2882.04</v>
      </c>
      <c r="CY187" s="312">
        <f>0+'In-Service &amp; Deprec Svgs'!CX187</f>
        <v>2882.04</v>
      </c>
      <c r="CZ187" s="312">
        <f>0+'In-Service &amp; Deprec Svgs'!CY187</f>
        <v>2882.04</v>
      </c>
      <c r="DA187" s="312">
        <f>0+'In-Service &amp; Deprec Svgs'!CZ187</f>
        <v>2882.04</v>
      </c>
      <c r="DB187" s="312">
        <f>0+'In-Service &amp; Deprec Svgs'!DA187</f>
        <v>2882.04</v>
      </c>
      <c r="DC187" s="312">
        <f>0+'In-Service &amp; Deprec Svgs'!DB187</f>
        <v>2882.04</v>
      </c>
      <c r="DE187" s="312">
        <f>0+'In-Service &amp; Deprec Svgs'!DC187</f>
        <v>2882.04</v>
      </c>
      <c r="DF187" s="312">
        <f>0+'In-Service &amp; Deprec Svgs'!DE187</f>
        <v>2882.04</v>
      </c>
      <c r="DG187" s="312">
        <f>0+'In-Service &amp; Deprec Svgs'!DF187</f>
        <v>2882.04</v>
      </c>
      <c r="DH187" s="312">
        <f>0+'In-Service &amp; Deprec Svgs'!DG187</f>
        <v>2882.04</v>
      </c>
      <c r="DI187" s="312">
        <f>0+'In-Service &amp; Deprec Svgs'!DH187</f>
        <v>2882.04</v>
      </c>
      <c r="DJ187" s="312">
        <f>0+'In-Service &amp; Deprec Svgs'!DI187</f>
        <v>2882.04</v>
      </c>
      <c r="DK187" s="312">
        <f>0+'In-Service &amp; Deprec Svgs'!DJ187</f>
        <v>2882.04</v>
      </c>
      <c r="DL187" s="312">
        <f>0+'In-Service &amp; Deprec Svgs'!DK187</f>
        <v>2882.04</v>
      </c>
      <c r="DM187" s="312">
        <f>0+'In-Service &amp; Deprec Svgs'!DL187</f>
        <v>2882.04</v>
      </c>
      <c r="DN187" s="312">
        <f>0+'In-Service &amp; Deprec Svgs'!DM187</f>
        <v>2882.04</v>
      </c>
      <c r="DO187" s="312">
        <f>0+'In-Service &amp; Deprec Svgs'!DN187</f>
        <v>2882.04</v>
      </c>
      <c r="DP187" s="312">
        <f>0+'In-Service &amp; Deprec Svgs'!DO187</f>
        <v>2882.04</v>
      </c>
      <c r="DR187" s="312">
        <f>0+'In-Service &amp; Deprec Svgs'!DP187</f>
        <v>2882.04</v>
      </c>
      <c r="DS187" s="312">
        <f>0+'In-Service &amp; Deprec Svgs'!DR187</f>
        <v>2882.04</v>
      </c>
      <c r="DT187" s="312">
        <f>0+'In-Service &amp; Deprec Svgs'!DS187</f>
        <v>2882.04</v>
      </c>
      <c r="DU187" s="312">
        <f>0+'In-Service &amp; Deprec Svgs'!DT187</f>
        <v>2882.04</v>
      </c>
      <c r="DV187" s="312">
        <f>0+'In-Service &amp; Deprec Svgs'!DU187</f>
        <v>2882.04</v>
      </c>
      <c r="DW187" s="312">
        <f>0+'In-Service &amp; Deprec Svgs'!DV187</f>
        <v>2882.04</v>
      </c>
      <c r="DX187" s="312">
        <f>0+'In-Service &amp; Deprec Svgs'!DW187</f>
        <v>2882.04</v>
      </c>
      <c r="DY187" s="312">
        <f>0+'In-Service &amp; Deprec Svgs'!DX187</f>
        <v>2882.04</v>
      </c>
      <c r="DZ187" s="312">
        <f>0+'In-Service &amp; Deprec Svgs'!DY187</f>
        <v>2882.04</v>
      </c>
      <c r="EA187" s="312">
        <f>0+'In-Service &amp; Deprec Svgs'!DZ187</f>
        <v>2882.04</v>
      </c>
      <c r="EB187" s="312">
        <f>0+'In-Service &amp; Deprec Svgs'!EA187</f>
        <v>2882.04</v>
      </c>
      <c r="EC187" s="312">
        <f>0+'In-Service &amp; Deprec Svgs'!EB187</f>
        <v>2882.04</v>
      </c>
      <c r="EE187" s="318"/>
    </row>
    <row r="188" spans="1:135" x14ac:dyDescent="0.2">
      <c r="A188" s="126" t="s">
        <v>505</v>
      </c>
      <c r="B188" s="310">
        <f t="shared" si="3279"/>
        <v>368</v>
      </c>
      <c r="D188" s="311">
        <v>74581.55</v>
      </c>
      <c r="E188" s="312">
        <v>74581.55</v>
      </c>
      <c r="F188" s="312">
        <v>74581.55</v>
      </c>
      <c r="G188" s="312">
        <v>74581.55</v>
      </c>
      <c r="H188" s="312">
        <v>74581.55</v>
      </c>
      <c r="I188" s="312">
        <v>74581.55</v>
      </c>
      <c r="J188" s="312">
        <v>74581.55</v>
      </c>
      <c r="K188" s="312">
        <v>74581.55</v>
      </c>
      <c r="L188" s="312">
        <v>74581.55</v>
      </c>
      <c r="M188" s="312">
        <v>74581.55</v>
      </c>
      <c r="N188" s="312">
        <v>74581.55</v>
      </c>
      <c r="O188" s="312">
        <v>74581.55</v>
      </c>
      <c r="P188" s="312">
        <v>74581.55</v>
      </c>
      <c r="R188" s="312">
        <v>74581.55</v>
      </c>
      <c r="S188" s="312">
        <v>74581.55</v>
      </c>
      <c r="T188" s="312">
        <v>74581.55</v>
      </c>
      <c r="U188" s="312">
        <v>74581.55</v>
      </c>
      <c r="V188" s="312">
        <v>74581.55</v>
      </c>
      <c r="W188" s="312">
        <v>74581.55</v>
      </c>
      <c r="X188" s="312">
        <v>74581.55</v>
      </c>
      <c r="Y188" s="312">
        <v>74581.55</v>
      </c>
      <c r="Z188" s="312">
        <v>74581.55</v>
      </c>
      <c r="AA188" s="312">
        <v>74581.55</v>
      </c>
      <c r="AB188" s="312">
        <v>74581.55</v>
      </c>
      <c r="AC188" s="312">
        <v>74581.55</v>
      </c>
      <c r="AE188" s="312">
        <f>0+'In-Service &amp; Deprec Svgs'!AC188</f>
        <v>74581.55</v>
      </c>
      <c r="AF188" s="312">
        <f>0+'In-Service &amp; Deprec Svgs'!AE188</f>
        <v>74581.55</v>
      </c>
      <c r="AG188" s="312">
        <f>0+'In-Service &amp; Deprec Svgs'!AF188</f>
        <v>74581.55</v>
      </c>
      <c r="AH188" s="312">
        <f>0+'In-Service &amp; Deprec Svgs'!AG188</f>
        <v>74581.55</v>
      </c>
      <c r="AI188" s="312">
        <f>0+'In-Service &amp; Deprec Svgs'!AH188</f>
        <v>74581.55</v>
      </c>
      <c r="AJ188" s="312">
        <f>0+'In-Service &amp; Deprec Svgs'!AI188</f>
        <v>74581.55</v>
      </c>
      <c r="AK188" s="312">
        <f>0+'In-Service &amp; Deprec Svgs'!AJ188</f>
        <v>74581.55</v>
      </c>
      <c r="AL188" s="312">
        <f>0+'In-Service &amp; Deprec Svgs'!AK188</f>
        <v>74581.55</v>
      </c>
      <c r="AM188" s="312">
        <f>0+'In-Service &amp; Deprec Svgs'!AL188</f>
        <v>74581.55</v>
      </c>
      <c r="AN188" s="312">
        <f>0+'In-Service &amp; Deprec Svgs'!AM188</f>
        <v>74581.55</v>
      </c>
      <c r="AO188" s="312">
        <f>0+'In-Service &amp; Deprec Svgs'!AN188</f>
        <v>74581.55</v>
      </c>
      <c r="AP188" s="312">
        <f>0+'In-Service &amp; Deprec Svgs'!AO188</f>
        <v>74581.55</v>
      </c>
      <c r="AR188" s="312">
        <f>0+'In-Service &amp; Deprec Svgs'!AP188</f>
        <v>74581.55</v>
      </c>
      <c r="AS188" s="312">
        <f>0+'In-Service &amp; Deprec Svgs'!AR188</f>
        <v>74581.55</v>
      </c>
      <c r="AT188" s="312">
        <f>0+'In-Service &amp; Deprec Svgs'!AS188</f>
        <v>74581.55</v>
      </c>
      <c r="AU188" s="312">
        <f>0+'In-Service &amp; Deprec Svgs'!AT188</f>
        <v>74581.55</v>
      </c>
      <c r="AV188" s="312">
        <f>0+'In-Service &amp; Deprec Svgs'!AU188</f>
        <v>74581.55</v>
      </c>
      <c r="AW188" s="312">
        <f>0+'In-Service &amp; Deprec Svgs'!AV188</f>
        <v>74581.55</v>
      </c>
      <c r="AX188" s="312">
        <f>0+'In-Service &amp; Deprec Svgs'!AW188</f>
        <v>74581.55</v>
      </c>
      <c r="AY188" s="312">
        <f>0+'In-Service &amp; Deprec Svgs'!AX188</f>
        <v>74581.55</v>
      </c>
      <c r="AZ188" s="312">
        <f>0+'In-Service &amp; Deprec Svgs'!AY188</f>
        <v>74581.55</v>
      </c>
      <c r="BA188" s="312">
        <f>0+'In-Service &amp; Deprec Svgs'!AZ188</f>
        <v>74581.55</v>
      </c>
      <c r="BB188" s="312">
        <f>0+'In-Service &amp; Deprec Svgs'!BA188</f>
        <v>74581.55</v>
      </c>
      <c r="BC188" s="312">
        <f>0+'In-Service &amp; Deprec Svgs'!BB188</f>
        <v>74581.55</v>
      </c>
      <c r="BE188" s="312">
        <f>0+'In-Service &amp; Deprec Svgs'!BC188</f>
        <v>74581.55</v>
      </c>
      <c r="BF188" s="312">
        <f>0+'In-Service &amp; Deprec Svgs'!BE188</f>
        <v>74581.55</v>
      </c>
      <c r="BG188" s="312">
        <f>0+'In-Service &amp; Deprec Svgs'!BF188</f>
        <v>74581.55</v>
      </c>
      <c r="BH188" s="312">
        <f>0+'In-Service &amp; Deprec Svgs'!BG188</f>
        <v>74581.55</v>
      </c>
      <c r="BI188" s="312">
        <f>0+'In-Service &amp; Deprec Svgs'!BH188</f>
        <v>74581.55</v>
      </c>
      <c r="BJ188" s="312">
        <f>0+'In-Service &amp; Deprec Svgs'!BI188</f>
        <v>74581.55</v>
      </c>
      <c r="BK188" s="312">
        <f>0+'In-Service &amp; Deprec Svgs'!BJ188</f>
        <v>74581.55</v>
      </c>
      <c r="BL188" s="312">
        <f>0+'In-Service &amp; Deprec Svgs'!BK188</f>
        <v>74581.55</v>
      </c>
      <c r="BM188" s="312">
        <f>0+'In-Service &amp; Deprec Svgs'!BL188</f>
        <v>74581.55</v>
      </c>
      <c r="BN188" s="312">
        <f>0+'In-Service &amp; Deprec Svgs'!BM188</f>
        <v>74581.55</v>
      </c>
      <c r="BO188" s="312">
        <f>0+'In-Service &amp; Deprec Svgs'!BN188</f>
        <v>74581.55</v>
      </c>
      <c r="BP188" s="312">
        <f>0+'In-Service &amp; Deprec Svgs'!BO188</f>
        <v>74581.55</v>
      </c>
      <c r="BR188" s="312">
        <f>0+'In-Service &amp; Deprec Svgs'!BP188</f>
        <v>74581.55</v>
      </c>
      <c r="BS188" s="312">
        <f>0+'In-Service &amp; Deprec Svgs'!BR188</f>
        <v>74581.55</v>
      </c>
      <c r="BT188" s="312">
        <f>0+'In-Service &amp; Deprec Svgs'!BS188</f>
        <v>74581.55</v>
      </c>
      <c r="BU188" s="312">
        <f>0+'In-Service &amp; Deprec Svgs'!BT188</f>
        <v>74581.55</v>
      </c>
      <c r="BV188" s="312">
        <f>0+'In-Service &amp; Deprec Svgs'!BU188</f>
        <v>74581.55</v>
      </c>
      <c r="BW188" s="312">
        <f>0+'In-Service &amp; Deprec Svgs'!BV188</f>
        <v>74581.55</v>
      </c>
      <c r="BX188" s="312">
        <f>0+'In-Service &amp; Deprec Svgs'!BW188</f>
        <v>74581.55</v>
      </c>
      <c r="BY188" s="312">
        <f>0+'In-Service &amp; Deprec Svgs'!BX188</f>
        <v>74581.55</v>
      </c>
      <c r="BZ188" s="312">
        <f>0+'In-Service &amp; Deprec Svgs'!BY188</f>
        <v>74581.55</v>
      </c>
      <c r="CA188" s="312">
        <f>0+'In-Service &amp; Deprec Svgs'!BZ188</f>
        <v>74581.55</v>
      </c>
      <c r="CB188" s="312">
        <f>0+'In-Service &amp; Deprec Svgs'!CA188</f>
        <v>74581.55</v>
      </c>
      <c r="CC188" s="312">
        <f>0+'In-Service &amp; Deprec Svgs'!CB188</f>
        <v>74581.55</v>
      </c>
      <c r="CE188" s="312">
        <f>0+'In-Service &amp; Deprec Svgs'!CC188</f>
        <v>74581.55</v>
      </c>
      <c r="CF188" s="312">
        <f>0+'In-Service &amp; Deprec Svgs'!CE188</f>
        <v>74581.55</v>
      </c>
      <c r="CG188" s="312">
        <f>0+'In-Service &amp; Deprec Svgs'!CF188</f>
        <v>74581.55</v>
      </c>
      <c r="CH188" s="312">
        <f>0+'In-Service &amp; Deprec Svgs'!CG188</f>
        <v>74581.55</v>
      </c>
      <c r="CI188" s="312">
        <f>0+'In-Service &amp; Deprec Svgs'!CH188</f>
        <v>74581.55</v>
      </c>
      <c r="CJ188" s="312">
        <f>0+'In-Service &amp; Deprec Svgs'!CI188</f>
        <v>74581.55</v>
      </c>
      <c r="CK188" s="312">
        <f>0+'In-Service &amp; Deprec Svgs'!CJ188</f>
        <v>74581.55</v>
      </c>
      <c r="CL188" s="312">
        <f>0+'In-Service &amp; Deprec Svgs'!CK188</f>
        <v>74581.55</v>
      </c>
      <c r="CM188" s="312">
        <f>0+'In-Service &amp; Deprec Svgs'!CL188</f>
        <v>74581.55</v>
      </c>
      <c r="CN188" s="312">
        <f>0+'In-Service &amp; Deprec Svgs'!CM188</f>
        <v>74581.55</v>
      </c>
      <c r="CO188" s="312">
        <f>0+'In-Service &amp; Deprec Svgs'!CN188</f>
        <v>74581.55</v>
      </c>
      <c r="CP188" s="312">
        <f>0+'In-Service &amp; Deprec Svgs'!CO188</f>
        <v>74581.55</v>
      </c>
      <c r="CR188" s="312">
        <f>0+'In-Service &amp; Deprec Svgs'!CP188</f>
        <v>74581.55</v>
      </c>
      <c r="CS188" s="312">
        <f>0+'In-Service &amp; Deprec Svgs'!CR188</f>
        <v>74581.55</v>
      </c>
      <c r="CT188" s="312">
        <f>0+'In-Service &amp; Deprec Svgs'!CS188</f>
        <v>74581.55</v>
      </c>
      <c r="CU188" s="312">
        <f>0+'In-Service &amp; Deprec Svgs'!CT188</f>
        <v>74581.55</v>
      </c>
      <c r="CV188" s="312">
        <f>0+'In-Service &amp; Deprec Svgs'!CU188</f>
        <v>74581.55</v>
      </c>
      <c r="CW188" s="312">
        <f>0+'In-Service &amp; Deprec Svgs'!CV188</f>
        <v>74581.55</v>
      </c>
      <c r="CX188" s="312">
        <f>0+'In-Service &amp; Deprec Svgs'!CW188</f>
        <v>74581.55</v>
      </c>
      <c r="CY188" s="312">
        <f>0+'In-Service &amp; Deprec Svgs'!CX188</f>
        <v>74581.55</v>
      </c>
      <c r="CZ188" s="312">
        <f>0+'In-Service &amp; Deprec Svgs'!CY188</f>
        <v>74581.55</v>
      </c>
      <c r="DA188" s="312">
        <f>0+'In-Service &amp; Deprec Svgs'!CZ188</f>
        <v>74581.55</v>
      </c>
      <c r="DB188" s="312">
        <f>0+'In-Service &amp; Deprec Svgs'!DA188</f>
        <v>74581.55</v>
      </c>
      <c r="DC188" s="312">
        <f>0+'In-Service &amp; Deprec Svgs'!DB188</f>
        <v>74581.55</v>
      </c>
      <c r="DE188" s="312">
        <f>0+'In-Service &amp; Deprec Svgs'!DC188</f>
        <v>74581.55</v>
      </c>
      <c r="DF188" s="312">
        <f>0+'In-Service &amp; Deprec Svgs'!DE188</f>
        <v>74581.55</v>
      </c>
      <c r="DG188" s="312">
        <f>0+'In-Service &amp; Deprec Svgs'!DF188</f>
        <v>74581.55</v>
      </c>
      <c r="DH188" s="312">
        <f>0+'In-Service &amp; Deprec Svgs'!DG188</f>
        <v>74581.55</v>
      </c>
      <c r="DI188" s="312">
        <f>0+'In-Service &amp; Deprec Svgs'!DH188</f>
        <v>74581.55</v>
      </c>
      <c r="DJ188" s="312">
        <f>0+'In-Service &amp; Deprec Svgs'!DI188</f>
        <v>74581.55</v>
      </c>
      <c r="DK188" s="312">
        <f>0+'In-Service &amp; Deprec Svgs'!DJ188</f>
        <v>74581.55</v>
      </c>
      <c r="DL188" s="312">
        <f>0+'In-Service &amp; Deprec Svgs'!DK188</f>
        <v>74581.55</v>
      </c>
      <c r="DM188" s="312">
        <f>0+'In-Service &amp; Deprec Svgs'!DL188</f>
        <v>74581.55</v>
      </c>
      <c r="DN188" s="312">
        <f>0+'In-Service &amp; Deprec Svgs'!DM188</f>
        <v>74581.55</v>
      </c>
      <c r="DO188" s="312">
        <f>0+'In-Service &amp; Deprec Svgs'!DN188</f>
        <v>74581.55</v>
      </c>
      <c r="DP188" s="312">
        <f>0+'In-Service &amp; Deprec Svgs'!DO188</f>
        <v>74581.55</v>
      </c>
      <c r="DR188" s="312">
        <f>0+'In-Service &amp; Deprec Svgs'!DP188</f>
        <v>74581.55</v>
      </c>
      <c r="DS188" s="312">
        <f>0+'In-Service &amp; Deprec Svgs'!DR188</f>
        <v>74581.55</v>
      </c>
      <c r="DT188" s="312">
        <f>0+'In-Service &amp; Deprec Svgs'!DS188</f>
        <v>74581.55</v>
      </c>
      <c r="DU188" s="312">
        <f>0+'In-Service &amp; Deprec Svgs'!DT188</f>
        <v>74581.55</v>
      </c>
      <c r="DV188" s="312">
        <f>0+'In-Service &amp; Deprec Svgs'!DU188</f>
        <v>74581.55</v>
      </c>
      <c r="DW188" s="312">
        <f>0+'In-Service &amp; Deprec Svgs'!DV188</f>
        <v>74581.55</v>
      </c>
      <c r="DX188" s="312">
        <f>0+'In-Service &amp; Deprec Svgs'!DW188</f>
        <v>74581.55</v>
      </c>
      <c r="DY188" s="312">
        <f>0+'In-Service &amp; Deprec Svgs'!DX188</f>
        <v>74581.55</v>
      </c>
      <c r="DZ188" s="312">
        <f>0+'In-Service &amp; Deprec Svgs'!DY188</f>
        <v>74581.55</v>
      </c>
      <c r="EA188" s="312">
        <f>0+'In-Service &amp; Deprec Svgs'!DZ188</f>
        <v>74581.55</v>
      </c>
      <c r="EB188" s="312">
        <f>0+'In-Service &amp; Deprec Svgs'!EA188</f>
        <v>74581.55</v>
      </c>
      <c r="EC188" s="312">
        <f>0+'In-Service &amp; Deprec Svgs'!EB188</f>
        <v>74581.55</v>
      </c>
      <c r="EE188" s="318"/>
    </row>
    <row r="189" spans="1:135" x14ac:dyDescent="0.2">
      <c r="A189" s="126" t="s">
        <v>505</v>
      </c>
      <c r="B189" s="310">
        <f t="shared" si="3279"/>
        <v>369</v>
      </c>
      <c r="D189" s="311">
        <v>0</v>
      </c>
      <c r="E189" s="312">
        <v>0</v>
      </c>
      <c r="F189" s="312">
        <v>0</v>
      </c>
      <c r="G189" s="312">
        <v>0</v>
      </c>
      <c r="H189" s="312">
        <v>0</v>
      </c>
      <c r="I189" s="312">
        <v>0</v>
      </c>
      <c r="J189" s="312">
        <v>0</v>
      </c>
      <c r="K189" s="312">
        <v>0</v>
      </c>
      <c r="L189" s="312">
        <v>0</v>
      </c>
      <c r="M189" s="312">
        <v>0</v>
      </c>
      <c r="N189" s="312">
        <v>0</v>
      </c>
      <c r="O189" s="312">
        <v>0</v>
      </c>
      <c r="P189" s="312">
        <v>0</v>
      </c>
      <c r="R189" s="312">
        <v>0</v>
      </c>
      <c r="S189" s="312">
        <v>0</v>
      </c>
      <c r="T189" s="312">
        <v>0</v>
      </c>
      <c r="U189" s="312">
        <v>0</v>
      </c>
      <c r="V189" s="312">
        <v>0</v>
      </c>
      <c r="W189" s="312">
        <v>0</v>
      </c>
      <c r="X189" s="312">
        <v>0</v>
      </c>
      <c r="Y189" s="312">
        <v>0</v>
      </c>
      <c r="Z189" s="312">
        <v>0</v>
      </c>
      <c r="AA189" s="312">
        <v>0</v>
      </c>
      <c r="AB189" s="312">
        <v>0</v>
      </c>
      <c r="AC189" s="312">
        <v>0</v>
      </c>
      <c r="AE189" s="312">
        <f>0+'In-Service &amp; Deprec Svgs'!AC189</f>
        <v>0</v>
      </c>
      <c r="AF189" s="312">
        <f>0+'In-Service &amp; Deprec Svgs'!AE189</f>
        <v>0</v>
      </c>
      <c r="AG189" s="312">
        <f>0+'In-Service &amp; Deprec Svgs'!AF189</f>
        <v>0</v>
      </c>
      <c r="AH189" s="312">
        <f>0+'In-Service &amp; Deprec Svgs'!AG189</f>
        <v>0</v>
      </c>
      <c r="AI189" s="312">
        <f>0+'In-Service &amp; Deprec Svgs'!AH189</f>
        <v>0</v>
      </c>
      <c r="AJ189" s="312">
        <f>0+'In-Service &amp; Deprec Svgs'!AI189</f>
        <v>0</v>
      </c>
      <c r="AK189" s="312">
        <f>0+'In-Service &amp; Deprec Svgs'!AJ189</f>
        <v>0</v>
      </c>
      <c r="AL189" s="312">
        <f>0+'In-Service &amp; Deprec Svgs'!AK189</f>
        <v>0</v>
      </c>
      <c r="AM189" s="312">
        <f>0+'In-Service &amp; Deprec Svgs'!AL189</f>
        <v>0</v>
      </c>
      <c r="AN189" s="312">
        <f>0+'In-Service &amp; Deprec Svgs'!AM189</f>
        <v>0</v>
      </c>
      <c r="AO189" s="312">
        <f>0+'In-Service &amp; Deprec Svgs'!AN189</f>
        <v>0</v>
      </c>
      <c r="AP189" s="312">
        <f>0+'In-Service &amp; Deprec Svgs'!AO189</f>
        <v>0</v>
      </c>
      <c r="AR189" s="312">
        <f>0+'In-Service &amp; Deprec Svgs'!AP189</f>
        <v>0</v>
      </c>
      <c r="AS189" s="312">
        <f>0+'In-Service &amp; Deprec Svgs'!AR189</f>
        <v>0</v>
      </c>
      <c r="AT189" s="312">
        <f>0+'In-Service &amp; Deprec Svgs'!AS189</f>
        <v>0</v>
      </c>
      <c r="AU189" s="312">
        <f>0+'In-Service &amp; Deprec Svgs'!AT189</f>
        <v>0</v>
      </c>
      <c r="AV189" s="312">
        <f>0+'In-Service &amp; Deprec Svgs'!AU189</f>
        <v>0</v>
      </c>
      <c r="AW189" s="312">
        <f>0+'In-Service &amp; Deprec Svgs'!AV189</f>
        <v>0</v>
      </c>
      <c r="AX189" s="312">
        <f>0+'In-Service &amp; Deprec Svgs'!AW189</f>
        <v>0</v>
      </c>
      <c r="AY189" s="312">
        <f>0+'In-Service &amp; Deprec Svgs'!AX189</f>
        <v>0</v>
      </c>
      <c r="AZ189" s="312">
        <f>0+'In-Service &amp; Deprec Svgs'!AY189</f>
        <v>0</v>
      </c>
      <c r="BA189" s="312">
        <f>0+'In-Service &amp; Deprec Svgs'!AZ189</f>
        <v>0</v>
      </c>
      <c r="BB189" s="312">
        <f>0+'In-Service &amp; Deprec Svgs'!BA189</f>
        <v>0</v>
      </c>
      <c r="BC189" s="312">
        <f>0+'In-Service &amp; Deprec Svgs'!BB189</f>
        <v>0</v>
      </c>
      <c r="BE189" s="312">
        <f>0+'In-Service &amp; Deprec Svgs'!BC189</f>
        <v>0</v>
      </c>
      <c r="BF189" s="312">
        <f>0+'In-Service &amp; Deprec Svgs'!BE189</f>
        <v>0</v>
      </c>
      <c r="BG189" s="312">
        <f>0+'In-Service &amp; Deprec Svgs'!BF189</f>
        <v>0</v>
      </c>
      <c r="BH189" s="312">
        <f>0+'In-Service &amp; Deprec Svgs'!BG189</f>
        <v>0</v>
      </c>
      <c r="BI189" s="312">
        <f>0+'In-Service &amp; Deprec Svgs'!BH189</f>
        <v>0</v>
      </c>
      <c r="BJ189" s="312">
        <f>0+'In-Service &amp; Deprec Svgs'!BI189</f>
        <v>0</v>
      </c>
      <c r="BK189" s="312">
        <f>0+'In-Service &amp; Deprec Svgs'!BJ189</f>
        <v>0</v>
      </c>
      <c r="BL189" s="312">
        <f>0+'In-Service &amp; Deprec Svgs'!BK189</f>
        <v>0</v>
      </c>
      <c r="BM189" s="312">
        <f>0+'In-Service &amp; Deprec Svgs'!BL189</f>
        <v>0</v>
      </c>
      <c r="BN189" s="312">
        <f>0+'In-Service &amp; Deprec Svgs'!BM189</f>
        <v>0</v>
      </c>
      <c r="BO189" s="312">
        <f>0+'In-Service &amp; Deprec Svgs'!BN189</f>
        <v>0</v>
      </c>
      <c r="BP189" s="312">
        <f>0+'In-Service &amp; Deprec Svgs'!BO189</f>
        <v>0</v>
      </c>
      <c r="BR189" s="312">
        <f>0+'In-Service &amp; Deprec Svgs'!BP189</f>
        <v>0</v>
      </c>
      <c r="BS189" s="312">
        <f>0+'In-Service &amp; Deprec Svgs'!BR189</f>
        <v>0</v>
      </c>
      <c r="BT189" s="312">
        <f>0+'In-Service &amp; Deprec Svgs'!BS189</f>
        <v>0</v>
      </c>
      <c r="BU189" s="312">
        <f>0+'In-Service &amp; Deprec Svgs'!BT189</f>
        <v>0</v>
      </c>
      <c r="BV189" s="312">
        <f>0+'In-Service &amp; Deprec Svgs'!BU189</f>
        <v>0</v>
      </c>
      <c r="BW189" s="312">
        <f>0+'In-Service &amp; Deprec Svgs'!BV189</f>
        <v>0</v>
      </c>
      <c r="BX189" s="312">
        <f>0+'In-Service &amp; Deprec Svgs'!BW189</f>
        <v>0</v>
      </c>
      <c r="BY189" s="312">
        <f>0+'In-Service &amp; Deprec Svgs'!BX189</f>
        <v>0</v>
      </c>
      <c r="BZ189" s="312">
        <f>0+'In-Service &amp; Deprec Svgs'!BY189</f>
        <v>0</v>
      </c>
      <c r="CA189" s="312">
        <f>0+'In-Service &amp; Deprec Svgs'!BZ189</f>
        <v>0</v>
      </c>
      <c r="CB189" s="312">
        <f>0+'In-Service &amp; Deprec Svgs'!CA189</f>
        <v>0</v>
      </c>
      <c r="CC189" s="312">
        <f>0+'In-Service &amp; Deprec Svgs'!CB189</f>
        <v>0</v>
      </c>
      <c r="CE189" s="312">
        <f>0+'In-Service &amp; Deprec Svgs'!CC189</f>
        <v>0</v>
      </c>
      <c r="CF189" s="312">
        <f>0+'In-Service &amp; Deprec Svgs'!CE189</f>
        <v>0</v>
      </c>
      <c r="CG189" s="312">
        <f>0+'In-Service &amp; Deprec Svgs'!CF189</f>
        <v>0</v>
      </c>
      <c r="CH189" s="312">
        <f>0+'In-Service &amp; Deprec Svgs'!CG189</f>
        <v>0</v>
      </c>
      <c r="CI189" s="312">
        <f>0+'In-Service &amp; Deprec Svgs'!CH189</f>
        <v>0</v>
      </c>
      <c r="CJ189" s="312">
        <f>0+'In-Service &amp; Deprec Svgs'!CI189</f>
        <v>0</v>
      </c>
      <c r="CK189" s="312">
        <f>0+'In-Service &amp; Deprec Svgs'!CJ189</f>
        <v>0</v>
      </c>
      <c r="CL189" s="312">
        <f>0+'In-Service &amp; Deprec Svgs'!CK189</f>
        <v>0</v>
      </c>
      <c r="CM189" s="312">
        <f>0+'In-Service &amp; Deprec Svgs'!CL189</f>
        <v>0</v>
      </c>
      <c r="CN189" s="312">
        <f>0+'In-Service &amp; Deprec Svgs'!CM189</f>
        <v>0</v>
      </c>
      <c r="CO189" s="312">
        <f>0+'In-Service &amp; Deprec Svgs'!CN189</f>
        <v>0</v>
      </c>
      <c r="CP189" s="312">
        <f>0+'In-Service &amp; Deprec Svgs'!CO189</f>
        <v>0</v>
      </c>
      <c r="CR189" s="312">
        <f>0+'In-Service &amp; Deprec Svgs'!CP189</f>
        <v>0</v>
      </c>
      <c r="CS189" s="312">
        <f>0+'In-Service &amp; Deprec Svgs'!CR189</f>
        <v>0</v>
      </c>
      <c r="CT189" s="312">
        <f>0+'In-Service &amp; Deprec Svgs'!CS189</f>
        <v>0</v>
      </c>
      <c r="CU189" s="312">
        <f>0+'In-Service &amp; Deprec Svgs'!CT189</f>
        <v>0</v>
      </c>
      <c r="CV189" s="312">
        <f>0+'In-Service &amp; Deprec Svgs'!CU189</f>
        <v>0</v>
      </c>
      <c r="CW189" s="312">
        <f>0+'In-Service &amp; Deprec Svgs'!CV189</f>
        <v>0</v>
      </c>
      <c r="CX189" s="312">
        <f>0+'In-Service &amp; Deprec Svgs'!CW189</f>
        <v>0</v>
      </c>
      <c r="CY189" s="312">
        <f>0+'In-Service &amp; Deprec Svgs'!CX189</f>
        <v>0</v>
      </c>
      <c r="CZ189" s="312">
        <f>0+'In-Service &amp; Deprec Svgs'!CY189</f>
        <v>0</v>
      </c>
      <c r="DA189" s="312">
        <f>0+'In-Service &amp; Deprec Svgs'!CZ189</f>
        <v>0</v>
      </c>
      <c r="DB189" s="312">
        <f>0+'In-Service &amp; Deprec Svgs'!DA189</f>
        <v>0</v>
      </c>
      <c r="DC189" s="312">
        <f>0+'In-Service &amp; Deprec Svgs'!DB189</f>
        <v>0</v>
      </c>
      <c r="DE189" s="312">
        <f>0+'In-Service &amp; Deprec Svgs'!DC189</f>
        <v>0</v>
      </c>
      <c r="DF189" s="312">
        <f>0+'In-Service &amp; Deprec Svgs'!DE189</f>
        <v>0</v>
      </c>
      <c r="DG189" s="312">
        <f>0+'In-Service &amp; Deprec Svgs'!DF189</f>
        <v>0</v>
      </c>
      <c r="DH189" s="312">
        <f>0+'In-Service &amp; Deprec Svgs'!DG189</f>
        <v>0</v>
      </c>
      <c r="DI189" s="312">
        <f>0+'In-Service &amp; Deprec Svgs'!DH189</f>
        <v>0</v>
      </c>
      <c r="DJ189" s="312">
        <f>0+'In-Service &amp; Deprec Svgs'!DI189</f>
        <v>0</v>
      </c>
      <c r="DK189" s="312">
        <f>0+'In-Service &amp; Deprec Svgs'!DJ189</f>
        <v>0</v>
      </c>
      <c r="DL189" s="312">
        <f>0+'In-Service &amp; Deprec Svgs'!DK189</f>
        <v>0</v>
      </c>
      <c r="DM189" s="312">
        <f>0+'In-Service &amp; Deprec Svgs'!DL189</f>
        <v>0</v>
      </c>
      <c r="DN189" s="312">
        <f>0+'In-Service &amp; Deprec Svgs'!DM189</f>
        <v>0</v>
      </c>
      <c r="DO189" s="312">
        <f>0+'In-Service &amp; Deprec Svgs'!DN189</f>
        <v>0</v>
      </c>
      <c r="DP189" s="312">
        <f>0+'In-Service &amp; Deprec Svgs'!DO189</f>
        <v>0</v>
      </c>
      <c r="DR189" s="312">
        <f>0+'In-Service &amp; Deprec Svgs'!DP189</f>
        <v>0</v>
      </c>
      <c r="DS189" s="312">
        <f>0+'In-Service &amp; Deprec Svgs'!DR189</f>
        <v>0</v>
      </c>
      <c r="DT189" s="312">
        <f>0+'In-Service &amp; Deprec Svgs'!DS189</f>
        <v>0</v>
      </c>
      <c r="DU189" s="312">
        <f>0+'In-Service &amp; Deprec Svgs'!DT189</f>
        <v>0</v>
      </c>
      <c r="DV189" s="312">
        <f>0+'In-Service &amp; Deprec Svgs'!DU189</f>
        <v>0</v>
      </c>
      <c r="DW189" s="312">
        <f>0+'In-Service &amp; Deprec Svgs'!DV189</f>
        <v>0</v>
      </c>
      <c r="DX189" s="312">
        <f>0+'In-Service &amp; Deprec Svgs'!DW189</f>
        <v>0</v>
      </c>
      <c r="DY189" s="312">
        <f>0+'In-Service &amp; Deprec Svgs'!DX189</f>
        <v>0</v>
      </c>
      <c r="DZ189" s="312">
        <f>0+'In-Service &amp; Deprec Svgs'!DY189</f>
        <v>0</v>
      </c>
      <c r="EA189" s="312">
        <f>0+'In-Service &amp; Deprec Svgs'!DZ189</f>
        <v>0</v>
      </c>
      <c r="EB189" s="312">
        <f>0+'In-Service &amp; Deprec Svgs'!EA189</f>
        <v>0</v>
      </c>
      <c r="EC189" s="312">
        <f>0+'In-Service &amp; Deprec Svgs'!EB189</f>
        <v>0</v>
      </c>
      <c r="EE189" s="318"/>
    </row>
    <row r="190" spans="1:135" x14ac:dyDescent="0.2">
      <c r="A190" s="126" t="s">
        <v>505</v>
      </c>
      <c r="B190" s="310">
        <f t="shared" si="3279"/>
        <v>369.02</v>
      </c>
      <c r="D190" s="311">
        <v>403.56</v>
      </c>
      <c r="E190" s="312">
        <v>403.56</v>
      </c>
      <c r="F190" s="312">
        <v>403.56</v>
      </c>
      <c r="G190" s="312">
        <v>403.56</v>
      </c>
      <c r="H190" s="312">
        <v>403.56</v>
      </c>
      <c r="I190" s="312">
        <v>403.56</v>
      </c>
      <c r="J190" s="312">
        <v>403.56</v>
      </c>
      <c r="K190" s="312">
        <v>403.56</v>
      </c>
      <c r="L190" s="312">
        <v>403.56</v>
      </c>
      <c r="M190" s="312">
        <v>403.56</v>
      </c>
      <c r="N190" s="312">
        <v>403.56</v>
      </c>
      <c r="O190" s="312">
        <v>403.56</v>
      </c>
      <c r="P190" s="312">
        <v>403.56</v>
      </c>
      <c r="R190" s="312">
        <v>403.56</v>
      </c>
      <c r="S190" s="312">
        <v>403.56</v>
      </c>
      <c r="T190" s="312">
        <v>403.56</v>
      </c>
      <c r="U190" s="312">
        <v>403.56</v>
      </c>
      <c r="V190" s="312">
        <v>403.56</v>
      </c>
      <c r="W190" s="312">
        <v>403.56</v>
      </c>
      <c r="X190" s="312">
        <v>403.56</v>
      </c>
      <c r="Y190" s="312">
        <v>403.56</v>
      </c>
      <c r="Z190" s="312">
        <v>403.56</v>
      </c>
      <c r="AA190" s="312">
        <v>403.56</v>
      </c>
      <c r="AB190" s="312">
        <v>403.56</v>
      </c>
      <c r="AC190" s="312">
        <v>403.56</v>
      </c>
      <c r="AE190" s="312">
        <f>0+'In-Service &amp; Deprec Svgs'!AC190</f>
        <v>403.56</v>
      </c>
      <c r="AF190" s="312">
        <f>0+'In-Service &amp; Deprec Svgs'!AE190</f>
        <v>403.56</v>
      </c>
      <c r="AG190" s="312">
        <f>0+'In-Service &amp; Deprec Svgs'!AF190</f>
        <v>403.56</v>
      </c>
      <c r="AH190" s="312">
        <f>0+'In-Service &amp; Deprec Svgs'!AG190</f>
        <v>403.56</v>
      </c>
      <c r="AI190" s="312">
        <f>0+'In-Service &amp; Deprec Svgs'!AH190</f>
        <v>403.56</v>
      </c>
      <c r="AJ190" s="312">
        <f>0+'In-Service &amp; Deprec Svgs'!AI190</f>
        <v>403.56</v>
      </c>
      <c r="AK190" s="312">
        <f>0+'In-Service &amp; Deprec Svgs'!AJ190</f>
        <v>403.56</v>
      </c>
      <c r="AL190" s="312">
        <f>0+'In-Service &amp; Deprec Svgs'!AK190</f>
        <v>403.56</v>
      </c>
      <c r="AM190" s="312">
        <f>0+'In-Service &amp; Deprec Svgs'!AL190</f>
        <v>403.56</v>
      </c>
      <c r="AN190" s="312">
        <f>0+'In-Service &amp; Deprec Svgs'!AM190</f>
        <v>403.56</v>
      </c>
      <c r="AO190" s="312">
        <f>0+'In-Service &amp; Deprec Svgs'!AN190</f>
        <v>403.56</v>
      </c>
      <c r="AP190" s="312">
        <f>0+'In-Service &amp; Deprec Svgs'!AO190</f>
        <v>403.56</v>
      </c>
      <c r="AR190" s="312">
        <f>0+'In-Service &amp; Deprec Svgs'!AP190</f>
        <v>403.56</v>
      </c>
      <c r="AS190" s="312">
        <f>0+'In-Service &amp; Deprec Svgs'!AR190</f>
        <v>403.56</v>
      </c>
      <c r="AT190" s="312">
        <f>0+'In-Service &amp; Deprec Svgs'!AS190</f>
        <v>403.56</v>
      </c>
      <c r="AU190" s="312">
        <f>0+'In-Service &amp; Deprec Svgs'!AT190</f>
        <v>403.56</v>
      </c>
      <c r="AV190" s="312">
        <f>0+'In-Service &amp; Deprec Svgs'!AU190</f>
        <v>403.56</v>
      </c>
      <c r="AW190" s="312">
        <f>0+'In-Service &amp; Deprec Svgs'!AV190</f>
        <v>403.56</v>
      </c>
      <c r="AX190" s="312">
        <f>0+'In-Service &amp; Deprec Svgs'!AW190</f>
        <v>403.56</v>
      </c>
      <c r="AY190" s="312">
        <f>0+'In-Service &amp; Deprec Svgs'!AX190</f>
        <v>403.56</v>
      </c>
      <c r="AZ190" s="312">
        <f>0+'In-Service &amp; Deprec Svgs'!AY190</f>
        <v>403.56</v>
      </c>
      <c r="BA190" s="312">
        <f>0+'In-Service &amp; Deprec Svgs'!AZ190</f>
        <v>403.56</v>
      </c>
      <c r="BB190" s="312">
        <f>0+'In-Service &amp; Deprec Svgs'!BA190</f>
        <v>403.56</v>
      </c>
      <c r="BC190" s="312">
        <f>0+'In-Service &amp; Deprec Svgs'!BB190</f>
        <v>403.56</v>
      </c>
      <c r="BE190" s="312">
        <f>0+'In-Service &amp; Deprec Svgs'!BC190</f>
        <v>403.56</v>
      </c>
      <c r="BF190" s="312">
        <f>0+'In-Service &amp; Deprec Svgs'!BE190</f>
        <v>403.56</v>
      </c>
      <c r="BG190" s="312">
        <f>0+'In-Service &amp; Deprec Svgs'!BF190</f>
        <v>403.56</v>
      </c>
      <c r="BH190" s="312">
        <f>0+'In-Service &amp; Deprec Svgs'!BG190</f>
        <v>403.56</v>
      </c>
      <c r="BI190" s="312">
        <f>0+'In-Service &amp; Deprec Svgs'!BH190</f>
        <v>403.56</v>
      </c>
      <c r="BJ190" s="312">
        <f>0+'In-Service &amp; Deprec Svgs'!BI190</f>
        <v>403.56</v>
      </c>
      <c r="BK190" s="312">
        <f>0+'In-Service &amp; Deprec Svgs'!BJ190</f>
        <v>403.56</v>
      </c>
      <c r="BL190" s="312">
        <f>0+'In-Service &amp; Deprec Svgs'!BK190</f>
        <v>403.56</v>
      </c>
      <c r="BM190" s="312">
        <f>0+'In-Service &amp; Deprec Svgs'!BL190</f>
        <v>403.56</v>
      </c>
      <c r="BN190" s="312">
        <f>0+'In-Service &amp; Deprec Svgs'!BM190</f>
        <v>403.56</v>
      </c>
      <c r="BO190" s="312">
        <f>0+'In-Service &amp; Deprec Svgs'!BN190</f>
        <v>403.56</v>
      </c>
      <c r="BP190" s="312">
        <f>0+'In-Service &amp; Deprec Svgs'!BO190</f>
        <v>403.56</v>
      </c>
      <c r="BR190" s="312">
        <f>0+'In-Service &amp; Deprec Svgs'!BP190</f>
        <v>403.56</v>
      </c>
      <c r="BS190" s="312">
        <f>0+'In-Service &amp; Deprec Svgs'!BR190</f>
        <v>403.56</v>
      </c>
      <c r="BT190" s="312">
        <f>0+'In-Service &amp; Deprec Svgs'!BS190</f>
        <v>403.56</v>
      </c>
      <c r="BU190" s="312">
        <f>0+'In-Service &amp; Deprec Svgs'!BT190</f>
        <v>403.56</v>
      </c>
      <c r="BV190" s="312">
        <f>0+'In-Service &amp; Deprec Svgs'!BU190</f>
        <v>403.56</v>
      </c>
      <c r="BW190" s="312">
        <f>0+'In-Service &amp; Deprec Svgs'!BV190</f>
        <v>403.56</v>
      </c>
      <c r="BX190" s="312">
        <f>0+'In-Service &amp; Deprec Svgs'!BW190</f>
        <v>403.56</v>
      </c>
      <c r="BY190" s="312">
        <f>0+'In-Service &amp; Deprec Svgs'!BX190</f>
        <v>403.56</v>
      </c>
      <c r="BZ190" s="312">
        <f>0+'In-Service &amp; Deprec Svgs'!BY190</f>
        <v>403.56</v>
      </c>
      <c r="CA190" s="312">
        <f>0+'In-Service &amp; Deprec Svgs'!BZ190</f>
        <v>403.56</v>
      </c>
      <c r="CB190" s="312">
        <f>0+'In-Service &amp; Deprec Svgs'!CA190</f>
        <v>403.56</v>
      </c>
      <c r="CC190" s="312">
        <f>0+'In-Service &amp; Deprec Svgs'!CB190</f>
        <v>403.56</v>
      </c>
      <c r="CE190" s="312">
        <f>0+'In-Service &amp; Deprec Svgs'!CC190</f>
        <v>403.56</v>
      </c>
      <c r="CF190" s="312">
        <f>0+'In-Service &amp; Deprec Svgs'!CE190</f>
        <v>403.56</v>
      </c>
      <c r="CG190" s="312">
        <f>0+'In-Service &amp; Deprec Svgs'!CF190</f>
        <v>403.56</v>
      </c>
      <c r="CH190" s="312">
        <f>0+'In-Service &amp; Deprec Svgs'!CG190</f>
        <v>403.56</v>
      </c>
      <c r="CI190" s="312">
        <f>0+'In-Service &amp; Deprec Svgs'!CH190</f>
        <v>403.56</v>
      </c>
      <c r="CJ190" s="312">
        <f>0+'In-Service &amp; Deprec Svgs'!CI190</f>
        <v>403.56</v>
      </c>
      <c r="CK190" s="312">
        <f>0+'In-Service &amp; Deprec Svgs'!CJ190</f>
        <v>403.56</v>
      </c>
      <c r="CL190" s="312">
        <f>0+'In-Service &amp; Deprec Svgs'!CK190</f>
        <v>403.56</v>
      </c>
      <c r="CM190" s="312">
        <f>0+'In-Service &amp; Deprec Svgs'!CL190</f>
        <v>403.56</v>
      </c>
      <c r="CN190" s="312">
        <f>0+'In-Service &amp; Deprec Svgs'!CM190</f>
        <v>403.56</v>
      </c>
      <c r="CO190" s="312">
        <f>0+'In-Service &amp; Deprec Svgs'!CN190</f>
        <v>403.56</v>
      </c>
      <c r="CP190" s="312">
        <f>0+'In-Service &amp; Deprec Svgs'!CO190</f>
        <v>403.56</v>
      </c>
      <c r="CR190" s="312">
        <f>0+'In-Service &amp; Deprec Svgs'!CP190</f>
        <v>403.56</v>
      </c>
      <c r="CS190" s="312">
        <f>0+'In-Service &amp; Deprec Svgs'!CR190</f>
        <v>403.56</v>
      </c>
      <c r="CT190" s="312">
        <f>0+'In-Service &amp; Deprec Svgs'!CS190</f>
        <v>403.56</v>
      </c>
      <c r="CU190" s="312">
        <f>0+'In-Service &amp; Deprec Svgs'!CT190</f>
        <v>403.56</v>
      </c>
      <c r="CV190" s="312">
        <f>0+'In-Service &amp; Deprec Svgs'!CU190</f>
        <v>403.56</v>
      </c>
      <c r="CW190" s="312">
        <f>0+'In-Service &amp; Deprec Svgs'!CV190</f>
        <v>403.56</v>
      </c>
      <c r="CX190" s="312">
        <f>0+'In-Service &amp; Deprec Svgs'!CW190</f>
        <v>403.56</v>
      </c>
      <c r="CY190" s="312">
        <f>0+'In-Service &amp; Deprec Svgs'!CX190</f>
        <v>403.56</v>
      </c>
      <c r="CZ190" s="312">
        <f>0+'In-Service &amp; Deprec Svgs'!CY190</f>
        <v>403.56</v>
      </c>
      <c r="DA190" s="312">
        <f>0+'In-Service &amp; Deprec Svgs'!CZ190</f>
        <v>403.56</v>
      </c>
      <c r="DB190" s="312">
        <f>0+'In-Service &amp; Deprec Svgs'!DA190</f>
        <v>403.56</v>
      </c>
      <c r="DC190" s="312">
        <f>0+'In-Service &amp; Deprec Svgs'!DB190</f>
        <v>403.56</v>
      </c>
      <c r="DE190" s="312">
        <f>0+'In-Service &amp; Deprec Svgs'!DC190</f>
        <v>403.56</v>
      </c>
      <c r="DF190" s="312">
        <f>0+'In-Service &amp; Deprec Svgs'!DE190</f>
        <v>403.56</v>
      </c>
      <c r="DG190" s="312">
        <f>0+'In-Service &amp; Deprec Svgs'!DF190</f>
        <v>403.56</v>
      </c>
      <c r="DH190" s="312">
        <f>0+'In-Service &amp; Deprec Svgs'!DG190</f>
        <v>403.56</v>
      </c>
      <c r="DI190" s="312">
        <f>0+'In-Service &amp; Deprec Svgs'!DH190</f>
        <v>403.56</v>
      </c>
      <c r="DJ190" s="312">
        <f>0+'In-Service &amp; Deprec Svgs'!DI190</f>
        <v>403.56</v>
      </c>
      <c r="DK190" s="312">
        <f>0+'In-Service &amp; Deprec Svgs'!DJ190</f>
        <v>403.56</v>
      </c>
      <c r="DL190" s="312">
        <f>0+'In-Service &amp; Deprec Svgs'!DK190</f>
        <v>403.56</v>
      </c>
      <c r="DM190" s="312">
        <f>0+'In-Service &amp; Deprec Svgs'!DL190</f>
        <v>403.56</v>
      </c>
      <c r="DN190" s="312">
        <f>0+'In-Service &amp; Deprec Svgs'!DM190</f>
        <v>403.56</v>
      </c>
      <c r="DO190" s="312">
        <f>0+'In-Service &amp; Deprec Svgs'!DN190</f>
        <v>403.56</v>
      </c>
      <c r="DP190" s="312">
        <f>0+'In-Service &amp; Deprec Svgs'!DO190</f>
        <v>403.56</v>
      </c>
      <c r="DR190" s="312">
        <f>0+'In-Service &amp; Deprec Svgs'!DP190</f>
        <v>403.56</v>
      </c>
      <c r="DS190" s="312">
        <f>0+'In-Service &amp; Deprec Svgs'!DR190</f>
        <v>403.56</v>
      </c>
      <c r="DT190" s="312">
        <f>0+'In-Service &amp; Deprec Svgs'!DS190</f>
        <v>403.56</v>
      </c>
      <c r="DU190" s="312">
        <f>0+'In-Service &amp; Deprec Svgs'!DT190</f>
        <v>403.56</v>
      </c>
      <c r="DV190" s="312">
        <f>0+'In-Service &amp; Deprec Svgs'!DU190</f>
        <v>403.56</v>
      </c>
      <c r="DW190" s="312">
        <f>0+'In-Service &amp; Deprec Svgs'!DV190</f>
        <v>403.56</v>
      </c>
      <c r="DX190" s="312">
        <f>0+'In-Service &amp; Deprec Svgs'!DW190</f>
        <v>403.56</v>
      </c>
      <c r="DY190" s="312">
        <f>0+'In-Service &amp; Deprec Svgs'!DX190</f>
        <v>403.56</v>
      </c>
      <c r="DZ190" s="312">
        <f>0+'In-Service &amp; Deprec Svgs'!DY190</f>
        <v>403.56</v>
      </c>
      <c r="EA190" s="312">
        <f>0+'In-Service &amp; Deprec Svgs'!DZ190</f>
        <v>403.56</v>
      </c>
      <c r="EB190" s="312">
        <f>0+'In-Service &amp; Deprec Svgs'!EA190</f>
        <v>403.56</v>
      </c>
      <c r="EC190" s="312">
        <f>0+'In-Service &amp; Deprec Svgs'!EB190</f>
        <v>403.56</v>
      </c>
      <c r="EE190" s="318"/>
    </row>
    <row r="191" spans="1:135" x14ac:dyDescent="0.2">
      <c r="A191" s="126" t="s">
        <v>505</v>
      </c>
      <c r="B191" s="310">
        <f t="shared" si="3279"/>
        <v>373</v>
      </c>
      <c r="D191" s="311">
        <v>0</v>
      </c>
      <c r="E191" s="312">
        <v>0</v>
      </c>
      <c r="F191" s="312">
        <v>0</v>
      </c>
      <c r="G191" s="312">
        <v>0</v>
      </c>
      <c r="H191" s="312">
        <v>0</v>
      </c>
      <c r="I191" s="312">
        <v>0</v>
      </c>
      <c r="J191" s="312">
        <v>0</v>
      </c>
      <c r="K191" s="312">
        <v>0</v>
      </c>
      <c r="L191" s="312">
        <v>0</v>
      </c>
      <c r="M191" s="312">
        <v>0</v>
      </c>
      <c r="N191" s="312">
        <v>0</v>
      </c>
      <c r="O191" s="312">
        <v>0</v>
      </c>
      <c r="P191" s="312">
        <v>0</v>
      </c>
      <c r="R191" s="312">
        <v>0</v>
      </c>
      <c r="S191" s="312">
        <v>0</v>
      </c>
      <c r="T191" s="312">
        <v>0</v>
      </c>
      <c r="U191" s="312">
        <v>0</v>
      </c>
      <c r="V191" s="312">
        <v>0</v>
      </c>
      <c r="W191" s="312">
        <v>0</v>
      </c>
      <c r="X191" s="312">
        <v>0</v>
      </c>
      <c r="Y191" s="312">
        <v>0</v>
      </c>
      <c r="Z191" s="312">
        <v>0</v>
      </c>
      <c r="AA191" s="312">
        <v>0</v>
      </c>
      <c r="AB191" s="312">
        <v>0</v>
      </c>
      <c r="AC191" s="312">
        <v>0</v>
      </c>
      <c r="AE191" s="312">
        <f>0+'In-Service &amp; Deprec Svgs'!AC191</f>
        <v>0</v>
      </c>
      <c r="AF191" s="312">
        <f>0+'In-Service &amp; Deprec Svgs'!AE191</f>
        <v>0</v>
      </c>
      <c r="AG191" s="312">
        <f>0+'In-Service &amp; Deprec Svgs'!AF191</f>
        <v>0</v>
      </c>
      <c r="AH191" s="312">
        <f>0+'In-Service &amp; Deprec Svgs'!AG191</f>
        <v>0</v>
      </c>
      <c r="AI191" s="312">
        <f>0+'In-Service &amp; Deprec Svgs'!AH191</f>
        <v>0</v>
      </c>
      <c r="AJ191" s="312">
        <f>0+'In-Service &amp; Deprec Svgs'!AI191</f>
        <v>0</v>
      </c>
      <c r="AK191" s="312">
        <f>0+'In-Service &amp; Deprec Svgs'!AJ191</f>
        <v>0</v>
      </c>
      <c r="AL191" s="312">
        <f>0+'In-Service &amp; Deprec Svgs'!AK191</f>
        <v>0</v>
      </c>
      <c r="AM191" s="312">
        <f>0+'In-Service &amp; Deprec Svgs'!AL191</f>
        <v>0</v>
      </c>
      <c r="AN191" s="312">
        <f>0+'In-Service &amp; Deprec Svgs'!AM191</f>
        <v>0</v>
      </c>
      <c r="AO191" s="312">
        <f>0+'In-Service &amp; Deprec Svgs'!AN191</f>
        <v>0</v>
      </c>
      <c r="AP191" s="312">
        <f>0+'In-Service &amp; Deprec Svgs'!AO191</f>
        <v>0</v>
      </c>
      <c r="AR191" s="312">
        <f>0+'In-Service &amp; Deprec Svgs'!AP191</f>
        <v>0</v>
      </c>
      <c r="AS191" s="312">
        <f>0+'In-Service &amp; Deprec Svgs'!AR191</f>
        <v>0</v>
      </c>
      <c r="AT191" s="312">
        <f>0+'In-Service &amp; Deprec Svgs'!AS191</f>
        <v>0</v>
      </c>
      <c r="AU191" s="312">
        <f>0+'In-Service &amp; Deprec Svgs'!AT191</f>
        <v>0</v>
      </c>
      <c r="AV191" s="312">
        <f>0+'In-Service &amp; Deprec Svgs'!AU191</f>
        <v>0</v>
      </c>
      <c r="AW191" s="312">
        <f>0+'In-Service &amp; Deprec Svgs'!AV191</f>
        <v>0</v>
      </c>
      <c r="AX191" s="312">
        <f>0+'In-Service &amp; Deprec Svgs'!AW191</f>
        <v>0</v>
      </c>
      <c r="AY191" s="312">
        <f>0+'In-Service &amp; Deprec Svgs'!AX191</f>
        <v>0</v>
      </c>
      <c r="AZ191" s="312">
        <f>0+'In-Service &amp; Deprec Svgs'!AY191</f>
        <v>0</v>
      </c>
      <c r="BA191" s="312">
        <f>0+'In-Service &amp; Deprec Svgs'!AZ191</f>
        <v>0</v>
      </c>
      <c r="BB191" s="312">
        <f>0+'In-Service &amp; Deprec Svgs'!BA191</f>
        <v>0</v>
      </c>
      <c r="BC191" s="312">
        <f>0+'In-Service &amp; Deprec Svgs'!BB191</f>
        <v>0</v>
      </c>
      <c r="BE191" s="312">
        <f>0+'In-Service &amp; Deprec Svgs'!BC191</f>
        <v>0</v>
      </c>
      <c r="BF191" s="312">
        <f>0+'In-Service &amp; Deprec Svgs'!BE191</f>
        <v>0</v>
      </c>
      <c r="BG191" s="312">
        <f>0+'In-Service &amp; Deprec Svgs'!BF191</f>
        <v>0</v>
      </c>
      <c r="BH191" s="312">
        <f>0+'In-Service &amp; Deprec Svgs'!BG191</f>
        <v>0</v>
      </c>
      <c r="BI191" s="312">
        <f>0+'In-Service &amp; Deprec Svgs'!BH191</f>
        <v>0</v>
      </c>
      <c r="BJ191" s="312">
        <f>0+'In-Service &amp; Deprec Svgs'!BI191</f>
        <v>0</v>
      </c>
      <c r="BK191" s="312">
        <f>0+'In-Service &amp; Deprec Svgs'!BJ191</f>
        <v>0</v>
      </c>
      <c r="BL191" s="312">
        <f>0+'In-Service &amp; Deprec Svgs'!BK191</f>
        <v>0</v>
      </c>
      <c r="BM191" s="312">
        <f>0+'In-Service &amp; Deprec Svgs'!BL191</f>
        <v>0</v>
      </c>
      <c r="BN191" s="312">
        <f>0+'In-Service &amp; Deprec Svgs'!BM191</f>
        <v>0</v>
      </c>
      <c r="BO191" s="312">
        <f>0+'In-Service &amp; Deprec Svgs'!BN191</f>
        <v>0</v>
      </c>
      <c r="BP191" s="312">
        <f>0+'In-Service &amp; Deprec Svgs'!BO191</f>
        <v>0</v>
      </c>
      <c r="BR191" s="312">
        <f>0+'In-Service &amp; Deprec Svgs'!BP191</f>
        <v>0</v>
      </c>
      <c r="BS191" s="312">
        <f>0+'In-Service &amp; Deprec Svgs'!BR191</f>
        <v>0</v>
      </c>
      <c r="BT191" s="312">
        <f>0+'In-Service &amp; Deprec Svgs'!BS191</f>
        <v>0</v>
      </c>
      <c r="BU191" s="312">
        <f>0+'In-Service &amp; Deprec Svgs'!BT191</f>
        <v>0</v>
      </c>
      <c r="BV191" s="312">
        <f>0+'In-Service &amp; Deprec Svgs'!BU191</f>
        <v>0</v>
      </c>
      <c r="BW191" s="312">
        <f>0+'In-Service &amp; Deprec Svgs'!BV191</f>
        <v>0</v>
      </c>
      <c r="BX191" s="312">
        <f>0+'In-Service &amp; Deprec Svgs'!BW191</f>
        <v>0</v>
      </c>
      <c r="BY191" s="312">
        <f>0+'In-Service &amp; Deprec Svgs'!BX191</f>
        <v>0</v>
      </c>
      <c r="BZ191" s="312">
        <f>0+'In-Service &amp; Deprec Svgs'!BY191</f>
        <v>0</v>
      </c>
      <c r="CA191" s="312">
        <f>0+'In-Service &amp; Deprec Svgs'!BZ191</f>
        <v>0</v>
      </c>
      <c r="CB191" s="312">
        <f>0+'In-Service &amp; Deprec Svgs'!CA191</f>
        <v>0</v>
      </c>
      <c r="CC191" s="312">
        <f>0+'In-Service &amp; Deprec Svgs'!CB191</f>
        <v>0</v>
      </c>
      <c r="CE191" s="312">
        <f>0+'In-Service &amp; Deprec Svgs'!CC191</f>
        <v>0</v>
      </c>
      <c r="CF191" s="312">
        <f>0+'In-Service &amp; Deprec Svgs'!CE191</f>
        <v>0</v>
      </c>
      <c r="CG191" s="312">
        <f>0+'In-Service &amp; Deprec Svgs'!CF191</f>
        <v>0</v>
      </c>
      <c r="CH191" s="312">
        <f>0+'In-Service &amp; Deprec Svgs'!CG191</f>
        <v>0</v>
      </c>
      <c r="CI191" s="312">
        <f>0+'In-Service &amp; Deprec Svgs'!CH191</f>
        <v>0</v>
      </c>
      <c r="CJ191" s="312">
        <f>0+'In-Service &amp; Deprec Svgs'!CI191</f>
        <v>0</v>
      </c>
      <c r="CK191" s="312">
        <f>0+'In-Service &amp; Deprec Svgs'!CJ191</f>
        <v>0</v>
      </c>
      <c r="CL191" s="312">
        <f>0+'In-Service &amp; Deprec Svgs'!CK191</f>
        <v>0</v>
      </c>
      <c r="CM191" s="312">
        <f>0+'In-Service &amp; Deprec Svgs'!CL191</f>
        <v>0</v>
      </c>
      <c r="CN191" s="312">
        <f>0+'In-Service &amp; Deprec Svgs'!CM191</f>
        <v>0</v>
      </c>
      <c r="CO191" s="312">
        <f>0+'In-Service &amp; Deprec Svgs'!CN191</f>
        <v>0</v>
      </c>
      <c r="CP191" s="312">
        <f>0+'In-Service &amp; Deprec Svgs'!CO191</f>
        <v>0</v>
      </c>
      <c r="CR191" s="312">
        <f>0+'In-Service &amp; Deprec Svgs'!CP191</f>
        <v>0</v>
      </c>
      <c r="CS191" s="312">
        <f>0+'In-Service &amp; Deprec Svgs'!CR191</f>
        <v>0</v>
      </c>
      <c r="CT191" s="312">
        <f>0+'In-Service &amp; Deprec Svgs'!CS191</f>
        <v>0</v>
      </c>
      <c r="CU191" s="312">
        <f>0+'In-Service &amp; Deprec Svgs'!CT191</f>
        <v>0</v>
      </c>
      <c r="CV191" s="312">
        <f>0+'In-Service &amp; Deprec Svgs'!CU191</f>
        <v>0</v>
      </c>
      <c r="CW191" s="312">
        <f>0+'In-Service &amp; Deprec Svgs'!CV191</f>
        <v>0</v>
      </c>
      <c r="CX191" s="312">
        <f>0+'In-Service &amp; Deprec Svgs'!CW191</f>
        <v>0</v>
      </c>
      <c r="CY191" s="312">
        <f>0+'In-Service &amp; Deprec Svgs'!CX191</f>
        <v>0</v>
      </c>
      <c r="CZ191" s="312">
        <f>0+'In-Service &amp; Deprec Svgs'!CY191</f>
        <v>0</v>
      </c>
      <c r="DA191" s="312">
        <f>0+'In-Service &amp; Deprec Svgs'!CZ191</f>
        <v>0</v>
      </c>
      <c r="DB191" s="312">
        <f>0+'In-Service &amp; Deprec Svgs'!DA191</f>
        <v>0</v>
      </c>
      <c r="DC191" s="312">
        <f>0+'In-Service &amp; Deprec Svgs'!DB191</f>
        <v>0</v>
      </c>
      <c r="DE191" s="312">
        <f>0+'In-Service &amp; Deprec Svgs'!DC191</f>
        <v>0</v>
      </c>
      <c r="DF191" s="312">
        <f>0+'In-Service &amp; Deprec Svgs'!DE191</f>
        <v>0</v>
      </c>
      <c r="DG191" s="312">
        <f>0+'In-Service &amp; Deprec Svgs'!DF191</f>
        <v>0</v>
      </c>
      <c r="DH191" s="312">
        <f>0+'In-Service &amp; Deprec Svgs'!DG191</f>
        <v>0</v>
      </c>
      <c r="DI191" s="312">
        <f>0+'In-Service &amp; Deprec Svgs'!DH191</f>
        <v>0</v>
      </c>
      <c r="DJ191" s="312">
        <f>0+'In-Service &amp; Deprec Svgs'!DI191</f>
        <v>0</v>
      </c>
      <c r="DK191" s="312">
        <f>0+'In-Service &amp; Deprec Svgs'!DJ191</f>
        <v>0</v>
      </c>
      <c r="DL191" s="312">
        <f>0+'In-Service &amp; Deprec Svgs'!DK191</f>
        <v>0</v>
      </c>
      <c r="DM191" s="312">
        <f>0+'In-Service &amp; Deprec Svgs'!DL191</f>
        <v>0</v>
      </c>
      <c r="DN191" s="312">
        <f>0+'In-Service &amp; Deprec Svgs'!DM191</f>
        <v>0</v>
      </c>
      <c r="DO191" s="312">
        <f>0+'In-Service &amp; Deprec Svgs'!DN191</f>
        <v>0</v>
      </c>
      <c r="DP191" s="312">
        <f>0+'In-Service &amp; Deprec Svgs'!DO191</f>
        <v>0</v>
      </c>
      <c r="DR191" s="312">
        <f>0+'In-Service &amp; Deprec Svgs'!DP191</f>
        <v>0</v>
      </c>
      <c r="DS191" s="312">
        <f>0+'In-Service &amp; Deprec Svgs'!DR191</f>
        <v>0</v>
      </c>
      <c r="DT191" s="312">
        <f>0+'In-Service &amp; Deprec Svgs'!DS191</f>
        <v>0</v>
      </c>
      <c r="DU191" s="312">
        <f>0+'In-Service &amp; Deprec Svgs'!DT191</f>
        <v>0</v>
      </c>
      <c r="DV191" s="312">
        <f>0+'In-Service &amp; Deprec Svgs'!DU191</f>
        <v>0</v>
      </c>
      <c r="DW191" s="312">
        <f>0+'In-Service &amp; Deprec Svgs'!DV191</f>
        <v>0</v>
      </c>
      <c r="DX191" s="312">
        <f>0+'In-Service &amp; Deprec Svgs'!DW191</f>
        <v>0</v>
      </c>
      <c r="DY191" s="312">
        <f>0+'In-Service &amp; Deprec Svgs'!DX191</f>
        <v>0</v>
      </c>
      <c r="DZ191" s="312">
        <f>0+'In-Service &amp; Deprec Svgs'!DY191</f>
        <v>0</v>
      </c>
      <c r="EA191" s="312">
        <f>0+'In-Service &amp; Deprec Svgs'!DZ191</f>
        <v>0</v>
      </c>
      <c r="EB191" s="312">
        <f>0+'In-Service &amp; Deprec Svgs'!EA191</f>
        <v>0</v>
      </c>
      <c r="EC191" s="312">
        <f>0+'In-Service &amp; Deprec Svgs'!EB191</f>
        <v>0</v>
      </c>
      <c r="EE191" s="318"/>
    </row>
    <row r="192" spans="1:135" x14ac:dyDescent="0.2">
      <c r="A192" s="126" t="s">
        <v>844</v>
      </c>
      <c r="B192" s="310" t="s">
        <v>650</v>
      </c>
      <c r="D192" s="311">
        <v>0</v>
      </c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R192" s="312">
        <f>P192+0</f>
        <v>0</v>
      </c>
      <c r="S192" s="312">
        <f>R192+0</f>
        <v>0</v>
      </c>
      <c r="T192" s="312">
        <f t="shared" ref="T192:AC192" si="3280">S192+0</f>
        <v>0</v>
      </c>
      <c r="U192" s="312">
        <f t="shared" si="3280"/>
        <v>0</v>
      </c>
      <c r="V192" s="312">
        <f t="shared" si="3280"/>
        <v>0</v>
      </c>
      <c r="W192" s="312">
        <f t="shared" si="3280"/>
        <v>0</v>
      </c>
      <c r="X192" s="312">
        <f t="shared" si="3280"/>
        <v>0</v>
      </c>
      <c r="Y192" s="312">
        <f t="shared" si="3280"/>
        <v>0</v>
      </c>
      <c r="Z192" s="312">
        <f t="shared" si="3280"/>
        <v>0</v>
      </c>
      <c r="AA192" s="312">
        <f t="shared" si="3280"/>
        <v>0</v>
      </c>
      <c r="AB192" s="312">
        <f t="shared" si="3280"/>
        <v>0</v>
      </c>
      <c r="AC192" s="312">
        <f t="shared" si="3280"/>
        <v>0</v>
      </c>
      <c r="AE192" s="312">
        <f>AC192+0</f>
        <v>0</v>
      </c>
      <c r="AF192" s="312">
        <f>AE192+0</f>
        <v>0</v>
      </c>
      <c r="AG192" s="312">
        <f t="shared" ref="AG192:AP192" si="3281">AF192+0</f>
        <v>0</v>
      </c>
      <c r="AH192" s="312">
        <f t="shared" si="3281"/>
        <v>0</v>
      </c>
      <c r="AI192" s="312">
        <f t="shared" si="3281"/>
        <v>0</v>
      </c>
      <c r="AJ192" s="312">
        <f t="shared" si="3281"/>
        <v>0</v>
      </c>
      <c r="AK192" s="312">
        <f t="shared" si="3281"/>
        <v>0</v>
      </c>
      <c r="AL192" s="312">
        <f t="shared" si="3281"/>
        <v>0</v>
      </c>
      <c r="AM192" s="312">
        <f t="shared" si="3281"/>
        <v>0</v>
      </c>
      <c r="AN192" s="312">
        <f t="shared" si="3281"/>
        <v>0</v>
      </c>
      <c r="AO192" s="312">
        <f t="shared" si="3281"/>
        <v>0</v>
      </c>
      <c r="AP192" s="312">
        <f t="shared" si="3281"/>
        <v>0</v>
      </c>
      <c r="AR192" s="312">
        <f>AP192+0</f>
        <v>0</v>
      </c>
      <c r="AS192" s="312">
        <f>AR192+0</f>
        <v>0</v>
      </c>
      <c r="AT192" s="312">
        <f t="shared" ref="AT192:BC192" si="3282">AS192+0</f>
        <v>0</v>
      </c>
      <c r="AU192" s="312">
        <f t="shared" si="3282"/>
        <v>0</v>
      </c>
      <c r="AV192" s="312">
        <f t="shared" si="3282"/>
        <v>0</v>
      </c>
      <c r="AW192" s="312">
        <f t="shared" si="3282"/>
        <v>0</v>
      </c>
      <c r="AX192" s="312">
        <f t="shared" si="3282"/>
        <v>0</v>
      </c>
      <c r="AY192" s="312">
        <f t="shared" si="3282"/>
        <v>0</v>
      </c>
      <c r="AZ192" s="312">
        <f t="shared" si="3282"/>
        <v>0</v>
      </c>
      <c r="BA192" s="312">
        <f t="shared" si="3282"/>
        <v>0</v>
      </c>
      <c r="BB192" s="312">
        <f t="shared" si="3282"/>
        <v>0</v>
      </c>
      <c r="BC192" s="312">
        <f t="shared" si="3282"/>
        <v>0</v>
      </c>
      <c r="BE192" s="312">
        <f>BC192+0</f>
        <v>0</v>
      </c>
      <c r="BF192" s="312">
        <f>BE192+0</f>
        <v>0</v>
      </c>
      <c r="BG192" s="312">
        <f t="shared" ref="BG192:BP192" si="3283">BF192+0</f>
        <v>0</v>
      </c>
      <c r="BH192" s="312">
        <f t="shared" si="3283"/>
        <v>0</v>
      </c>
      <c r="BI192" s="312">
        <f t="shared" si="3283"/>
        <v>0</v>
      </c>
      <c r="BJ192" s="312">
        <f t="shared" si="3283"/>
        <v>0</v>
      </c>
      <c r="BK192" s="312">
        <f t="shared" si="3283"/>
        <v>0</v>
      </c>
      <c r="BL192" s="312">
        <f t="shared" si="3283"/>
        <v>0</v>
      </c>
      <c r="BM192" s="312">
        <f t="shared" si="3283"/>
        <v>0</v>
      </c>
      <c r="BN192" s="312">
        <f t="shared" si="3283"/>
        <v>0</v>
      </c>
      <c r="BO192" s="312">
        <f t="shared" si="3283"/>
        <v>0</v>
      </c>
      <c r="BP192" s="312">
        <f t="shared" si="3283"/>
        <v>0</v>
      </c>
      <c r="BR192" s="312">
        <f>BP192+0</f>
        <v>0</v>
      </c>
      <c r="BS192" s="312">
        <f>BR192+0</f>
        <v>0</v>
      </c>
      <c r="BT192" s="312">
        <f t="shared" ref="BT192:CC192" si="3284">BS192+0</f>
        <v>0</v>
      </c>
      <c r="BU192" s="312">
        <f t="shared" si="3284"/>
        <v>0</v>
      </c>
      <c r="BV192" s="312">
        <f t="shared" si="3284"/>
        <v>0</v>
      </c>
      <c r="BW192" s="312">
        <f t="shared" si="3284"/>
        <v>0</v>
      </c>
      <c r="BX192" s="312">
        <f t="shared" si="3284"/>
        <v>0</v>
      </c>
      <c r="BY192" s="312">
        <f t="shared" si="3284"/>
        <v>0</v>
      </c>
      <c r="BZ192" s="312">
        <f t="shared" si="3284"/>
        <v>0</v>
      </c>
      <c r="CA192" s="312">
        <f t="shared" si="3284"/>
        <v>0</v>
      </c>
      <c r="CB192" s="312">
        <f t="shared" si="3284"/>
        <v>0</v>
      </c>
      <c r="CC192" s="312">
        <f t="shared" si="3284"/>
        <v>0</v>
      </c>
      <c r="CE192" s="312">
        <f>CC192+0</f>
        <v>0</v>
      </c>
      <c r="CF192" s="312">
        <f>CE192+0</f>
        <v>0</v>
      </c>
      <c r="CG192" s="312">
        <f t="shared" ref="CG192:CP192" si="3285">CF192+0</f>
        <v>0</v>
      </c>
      <c r="CH192" s="312">
        <f t="shared" si="3285"/>
        <v>0</v>
      </c>
      <c r="CI192" s="312">
        <f t="shared" si="3285"/>
        <v>0</v>
      </c>
      <c r="CJ192" s="312">
        <f t="shared" si="3285"/>
        <v>0</v>
      </c>
      <c r="CK192" s="312">
        <f t="shared" si="3285"/>
        <v>0</v>
      </c>
      <c r="CL192" s="312">
        <f t="shared" si="3285"/>
        <v>0</v>
      </c>
      <c r="CM192" s="312">
        <f t="shared" si="3285"/>
        <v>0</v>
      </c>
      <c r="CN192" s="312">
        <f t="shared" si="3285"/>
        <v>0</v>
      </c>
      <c r="CO192" s="312">
        <f t="shared" si="3285"/>
        <v>0</v>
      </c>
      <c r="CP192" s="312">
        <f t="shared" si="3285"/>
        <v>0</v>
      </c>
      <c r="CR192" s="312">
        <f>CP192+0</f>
        <v>0</v>
      </c>
      <c r="CS192" s="312">
        <f>CR192+0</f>
        <v>0</v>
      </c>
      <c r="CT192" s="312">
        <f t="shared" ref="CT192:DC192" si="3286">CS192+0</f>
        <v>0</v>
      </c>
      <c r="CU192" s="312">
        <f t="shared" si="3286"/>
        <v>0</v>
      </c>
      <c r="CV192" s="312">
        <f t="shared" si="3286"/>
        <v>0</v>
      </c>
      <c r="CW192" s="312">
        <f t="shared" si="3286"/>
        <v>0</v>
      </c>
      <c r="CX192" s="312">
        <f t="shared" si="3286"/>
        <v>0</v>
      </c>
      <c r="CY192" s="312">
        <f t="shared" si="3286"/>
        <v>0</v>
      </c>
      <c r="CZ192" s="312">
        <f t="shared" si="3286"/>
        <v>0</v>
      </c>
      <c r="DA192" s="312">
        <f t="shared" si="3286"/>
        <v>0</v>
      </c>
      <c r="DB192" s="312">
        <f t="shared" si="3286"/>
        <v>0</v>
      </c>
      <c r="DC192" s="312">
        <f t="shared" si="3286"/>
        <v>0</v>
      </c>
      <c r="DE192" s="312">
        <f>DC192+0</f>
        <v>0</v>
      </c>
      <c r="DF192" s="312">
        <f>DE192+0</f>
        <v>0</v>
      </c>
      <c r="DG192" s="312">
        <f t="shared" ref="DG192:DP192" si="3287">DF192+0</f>
        <v>0</v>
      </c>
      <c r="DH192" s="312">
        <f t="shared" si="3287"/>
        <v>0</v>
      </c>
      <c r="DI192" s="312">
        <f t="shared" si="3287"/>
        <v>0</v>
      </c>
      <c r="DJ192" s="312">
        <f t="shared" si="3287"/>
        <v>0</v>
      </c>
      <c r="DK192" s="312">
        <f t="shared" si="3287"/>
        <v>0</v>
      </c>
      <c r="DL192" s="312">
        <f t="shared" si="3287"/>
        <v>0</v>
      </c>
      <c r="DM192" s="312">
        <f t="shared" si="3287"/>
        <v>0</v>
      </c>
      <c r="DN192" s="312">
        <f t="shared" si="3287"/>
        <v>0</v>
      </c>
      <c r="DO192" s="312">
        <f t="shared" si="3287"/>
        <v>0</v>
      </c>
      <c r="DP192" s="312">
        <f t="shared" si="3287"/>
        <v>0</v>
      </c>
      <c r="DR192" s="312">
        <f>DP192+0</f>
        <v>0</v>
      </c>
      <c r="DS192" s="312">
        <f>DR192+0</f>
        <v>0</v>
      </c>
      <c r="DT192" s="312">
        <f t="shared" ref="DT192:EC192" si="3288">DS192+0</f>
        <v>0</v>
      </c>
      <c r="DU192" s="312">
        <f t="shared" si="3288"/>
        <v>0</v>
      </c>
      <c r="DV192" s="312">
        <f t="shared" si="3288"/>
        <v>0</v>
      </c>
      <c r="DW192" s="312">
        <f t="shared" si="3288"/>
        <v>0</v>
      </c>
      <c r="DX192" s="312">
        <f t="shared" si="3288"/>
        <v>0</v>
      </c>
      <c r="DY192" s="312">
        <f t="shared" si="3288"/>
        <v>0</v>
      </c>
      <c r="DZ192" s="312">
        <f t="shared" si="3288"/>
        <v>0</v>
      </c>
      <c r="EA192" s="312">
        <f t="shared" si="3288"/>
        <v>0</v>
      </c>
      <c r="EB192" s="312">
        <f t="shared" si="3288"/>
        <v>0</v>
      </c>
      <c r="EC192" s="312">
        <f t="shared" si="3288"/>
        <v>0</v>
      </c>
      <c r="EE192" s="318"/>
    </row>
    <row r="193" spans="1:135" x14ac:dyDescent="0.2">
      <c r="A193" s="126" t="s">
        <v>845</v>
      </c>
      <c r="B193" s="310" t="s">
        <v>650</v>
      </c>
      <c r="D193" s="311">
        <v>0</v>
      </c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R193" s="312">
        <f>P193+0</f>
        <v>0</v>
      </c>
      <c r="S193" s="312">
        <f>R193+0</f>
        <v>0</v>
      </c>
      <c r="T193" s="312">
        <f t="shared" ref="T193" si="3289">S193+0</f>
        <v>0</v>
      </c>
      <c r="U193" s="312">
        <f t="shared" ref="U193" si="3290">T193+0</f>
        <v>0</v>
      </c>
      <c r="V193" s="312">
        <f t="shared" ref="V193" si="3291">U193+0</f>
        <v>0</v>
      </c>
      <c r="W193" s="312">
        <f t="shared" ref="W193" si="3292">V193+0</f>
        <v>0</v>
      </c>
      <c r="X193" s="312">
        <f t="shared" ref="X193" si="3293">W193+0</f>
        <v>0</v>
      </c>
      <c r="Y193" s="312">
        <f t="shared" ref="Y193" si="3294">X193+0</f>
        <v>0</v>
      </c>
      <c r="Z193" s="312">
        <f t="shared" ref="Z193" si="3295">Y193+0</f>
        <v>0</v>
      </c>
      <c r="AA193" s="312">
        <f t="shared" ref="AA193" si="3296">Z193+0</f>
        <v>0</v>
      </c>
      <c r="AB193" s="312">
        <f t="shared" ref="AB193" si="3297">AA193+0</f>
        <v>0</v>
      </c>
      <c r="AC193" s="312">
        <f t="shared" ref="AC193" si="3298">AB193+0</f>
        <v>0</v>
      </c>
      <c r="AE193" s="312">
        <f>AC193+0</f>
        <v>0</v>
      </c>
      <c r="AF193" s="312">
        <f>AE193+0</f>
        <v>0</v>
      </c>
      <c r="AG193" s="312">
        <f t="shared" ref="AG193" si="3299">AF193+0</f>
        <v>0</v>
      </c>
      <c r="AH193" s="312">
        <f t="shared" ref="AH193" si="3300">AG193+0</f>
        <v>0</v>
      </c>
      <c r="AI193" s="312">
        <f t="shared" ref="AI193" si="3301">AH193+0</f>
        <v>0</v>
      </c>
      <c r="AJ193" s="312">
        <f t="shared" ref="AJ193" si="3302">AI193+0</f>
        <v>0</v>
      </c>
      <c r="AK193" s="312">
        <f t="shared" ref="AK193" si="3303">AJ193+0</f>
        <v>0</v>
      </c>
      <c r="AL193" s="312">
        <f t="shared" ref="AL193" si="3304">AK193+0</f>
        <v>0</v>
      </c>
      <c r="AM193" s="312">
        <f t="shared" ref="AM193" si="3305">AL193+0</f>
        <v>0</v>
      </c>
      <c r="AN193" s="312">
        <f t="shared" ref="AN193" si="3306">AM193+0</f>
        <v>0</v>
      </c>
      <c r="AO193" s="312">
        <f t="shared" ref="AO193" si="3307">AN193+0</f>
        <v>0</v>
      </c>
      <c r="AP193" s="312">
        <f t="shared" ref="AP193" si="3308">AO193+0</f>
        <v>0</v>
      </c>
      <c r="AR193" s="312">
        <f>AP193+0</f>
        <v>0</v>
      </c>
      <c r="AS193" s="312">
        <f>AR193+0</f>
        <v>0</v>
      </c>
      <c r="AT193" s="312">
        <f t="shared" ref="AT193" si="3309">AS193+0</f>
        <v>0</v>
      </c>
      <c r="AU193" s="312">
        <f t="shared" ref="AU193" si="3310">AT193+0</f>
        <v>0</v>
      </c>
      <c r="AV193" s="312">
        <f t="shared" ref="AV193" si="3311">AU193+0</f>
        <v>0</v>
      </c>
      <c r="AW193" s="312">
        <f t="shared" ref="AW193" si="3312">AV193+0</f>
        <v>0</v>
      </c>
      <c r="AX193" s="312">
        <f t="shared" ref="AX193" si="3313">AW193+0</f>
        <v>0</v>
      </c>
      <c r="AY193" s="312">
        <f t="shared" ref="AY193" si="3314">AX193+0</f>
        <v>0</v>
      </c>
      <c r="AZ193" s="312">
        <f t="shared" ref="AZ193" si="3315">AY193+0</f>
        <v>0</v>
      </c>
      <c r="BA193" s="312">
        <f t="shared" ref="BA193" si="3316">AZ193+0</f>
        <v>0</v>
      </c>
      <c r="BB193" s="312">
        <f t="shared" ref="BB193" si="3317">BA193+0</f>
        <v>0</v>
      </c>
      <c r="BC193" s="312">
        <f t="shared" ref="BC193" si="3318">BB193+0</f>
        <v>0</v>
      </c>
      <c r="BE193" s="312">
        <f>BC193+0</f>
        <v>0</v>
      </c>
      <c r="BF193" s="312">
        <f>BE193+0</f>
        <v>0</v>
      </c>
      <c r="BG193" s="312">
        <f t="shared" ref="BG193" si="3319">BF193+0</f>
        <v>0</v>
      </c>
      <c r="BH193" s="312">
        <f t="shared" ref="BH193" si="3320">BG193+0</f>
        <v>0</v>
      </c>
      <c r="BI193" s="312">
        <f t="shared" ref="BI193" si="3321">BH193+0</f>
        <v>0</v>
      </c>
      <c r="BJ193" s="312">
        <f t="shared" ref="BJ193" si="3322">BI193+0</f>
        <v>0</v>
      </c>
      <c r="BK193" s="312">
        <f t="shared" ref="BK193" si="3323">BJ193+0</f>
        <v>0</v>
      </c>
      <c r="BL193" s="312">
        <f t="shared" ref="BL193" si="3324">BK193+0</f>
        <v>0</v>
      </c>
      <c r="BM193" s="312">
        <f t="shared" ref="BM193" si="3325">BL193+0</f>
        <v>0</v>
      </c>
      <c r="BN193" s="312">
        <f t="shared" ref="BN193" si="3326">BM193+0</f>
        <v>0</v>
      </c>
      <c r="BO193" s="312">
        <f t="shared" ref="BO193" si="3327">BN193+0</f>
        <v>0</v>
      </c>
      <c r="BP193" s="312">
        <f t="shared" ref="BP193" si="3328">BO193+0</f>
        <v>0</v>
      </c>
      <c r="BR193" s="312">
        <f>BP193+0</f>
        <v>0</v>
      </c>
      <c r="BS193" s="312">
        <f>BR193+0</f>
        <v>0</v>
      </c>
      <c r="BT193" s="312">
        <f t="shared" ref="BT193" si="3329">BS193+0</f>
        <v>0</v>
      </c>
      <c r="BU193" s="312">
        <f t="shared" ref="BU193" si="3330">BT193+0</f>
        <v>0</v>
      </c>
      <c r="BV193" s="312">
        <f t="shared" ref="BV193" si="3331">BU193+0</f>
        <v>0</v>
      </c>
      <c r="BW193" s="312">
        <f t="shared" ref="BW193" si="3332">BV193+0</f>
        <v>0</v>
      </c>
      <c r="BX193" s="312">
        <f t="shared" ref="BX193" si="3333">BW193+0</f>
        <v>0</v>
      </c>
      <c r="BY193" s="312">
        <f t="shared" ref="BY193" si="3334">BX193+0</f>
        <v>0</v>
      </c>
      <c r="BZ193" s="312">
        <f t="shared" ref="BZ193" si="3335">BY193+0</f>
        <v>0</v>
      </c>
      <c r="CA193" s="312">
        <f t="shared" ref="CA193" si="3336">BZ193+0</f>
        <v>0</v>
      </c>
      <c r="CB193" s="312">
        <f t="shared" ref="CB193" si="3337">CA193+0</f>
        <v>0</v>
      </c>
      <c r="CC193" s="312">
        <f t="shared" ref="CC193" si="3338">CB193+0</f>
        <v>0</v>
      </c>
      <c r="CE193" s="312">
        <f>CC193+0</f>
        <v>0</v>
      </c>
      <c r="CF193" s="312">
        <f>CE193+0</f>
        <v>0</v>
      </c>
      <c r="CG193" s="312">
        <f t="shared" ref="CG193" si="3339">CF193+0</f>
        <v>0</v>
      </c>
      <c r="CH193" s="312">
        <f t="shared" ref="CH193" si="3340">CG193+0</f>
        <v>0</v>
      </c>
      <c r="CI193" s="312">
        <f t="shared" ref="CI193" si="3341">CH193+0</f>
        <v>0</v>
      </c>
      <c r="CJ193" s="312">
        <f t="shared" ref="CJ193" si="3342">CI193+0</f>
        <v>0</v>
      </c>
      <c r="CK193" s="312">
        <f t="shared" ref="CK193" si="3343">CJ193+0</f>
        <v>0</v>
      </c>
      <c r="CL193" s="312">
        <f t="shared" ref="CL193" si="3344">CK193+0</f>
        <v>0</v>
      </c>
      <c r="CM193" s="312">
        <f t="shared" ref="CM193" si="3345">CL193+0</f>
        <v>0</v>
      </c>
      <c r="CN193" s="312">
        <f t="shared" ref="CN193" si="3346">CM193+0</f>
        <v>0</v>
      </c>
      <c r="CO193" s="312">
        <f t="shared" ref="CO193" si="3347">CN193+0</f>
        <v>0</v>
      </c>
      <c r="CP193" s="312">
        <f t="shared" ref="CP193" si="3348">CO193+0</f>
        <v>0</v>
      </c>
      <c r="CR193" s="312">
        <f>CP193+0</f>
        <v>0</v>
      </c>
      <c r="CS193" s="312">
        <f>CR193+0</f>
        <v>0</v>
      </c>
      <c r="CT193" s="312">
        <f t="shared" ref="CT193" si="3349">CS193+0</f>
        <v>0</v>
      </c>
      <c r="CU193" s="312">
        <f t="shared" ref="CU193" si="3350">CT193+0</f>
        <v>0</v>
      </c>
      <c r="CV193" s="312">
        <f t="shared" ref="CV193" si="3351">CU193+0</f>
        <v>0</v>
      </c>
      <c r="CW193" s="312">
        <f t="shared" ref="CW193" si="3352">CV193+0</f>
        <v>0</v>
      </c>
      <c r="CX193" s="312">
        <f t="shared" ref="CX193" si="3353">CW193+0</f>
        <v>0</v>
      </c>
      <c r="CY193" s="312">
        <f t="shared" ref="CY193" si="3354">CX193+0</f>
        <v>0</v>
      </c>
      <c r="CZ193" s="312">
        <f t="shared" ref="CZ193" si="3355">CY193+0</f>
        <v>0</v>
      </c>
      <c r="DA193" s="312">
        <f t="shared" ref="DA193" si="3356">CZ193+0</f>
        <v>0</v>
      </c>
      <c r="DB193" s="312">
        <f t="shared" ref="DB193" si="3357">DA193+0</f>
        <v>0</v>
      </c>
      <c r="DC193" s="312">
        <f t="shared" ref="DC193" si="3358">DB193+0</f>
        <v>0</v>
      </c>
      <c r="DE193" s="312">
        <f>DC193+0</f>
        <v>0</v>
      </c>
      <c r="DF193" s="312">
        <f>DE193+0</f>
        <v>0</v>
      </c>
      <c r="DG193" s="312">
        <f t="shared" ref="DG193" si="3359">DF193+0</f>
        <v>0</v>
      </c>
      <c r="DH193" s="312">
        <f t="shared" ref="DH193" si="3360">DG193+0</f>
        <v>0</v>
      </c>
      <c r="DI193" s="312">
        <f t="shared" ref="DI193" si="3361">DH193+0</f>
        <v>0</v>
      </c>
      <c r="DJ193" s="312">
        <f t="shared" ref="DJ193" si="3362">DI193+0</f>
        <v>0</v>
      </c>
      <c r="DK193" s="312">
        <f t="shared" ref="DK193" si="3363">DJ193+0</f>
        <v>0</v>
      </c>
      <c r="DL193" s="312">
        <f t="shared" ref="DL193" si="3364">DK193+0</f>
        <v>0</v>
      </c>
      <c r="DM193" s="312">
        <f t="shared" ref="DM193" si="3365">DL193+0</f>
        <v>0</v>
      </c>
      <c r="DN193" s="312">
        <f t="shared" ref="DN193" si="3366">DM193+0</f>
        <v>0</v>
      </c>
      <c r="DO193" s="312">
        <f t="shared" ref="DO193" si="3367">DN193+0</f>
        <v>0</v>
      </c>
      <c r="DP193" s="312">
        <f t="shared" ref="DP193" si="3368">DO193+0</f>
        <v>0</v>
      </c>
      <c r="DR193" s="312">
        <f>DP193+0</f>
        <v>0</v>
      </c>
      <c r="DS193" s="312">
        <f>DR193+0</f>
        <v>0</v>
      </c>
      <c r="DT193" s="312">
        <f t="shared" ref="DT193" si="3369">DS193+0</f>
        <v>0</v>
      </c>
      <c r="DU193" s="312">
        <f t="shared" ref="DU193" si="3370">DT193+0</f>
        <v>0</v>
      </c>
      <c r="DV193" s="312">
        <f t="shared" ref="DV193" si="3371">DU193+0</f>
        <v>0</v>
      </c>
      <c r="DW193" s="312">
        <f t="shared" ref="DW193" si="3372">DV193+0</f>
        <v>0</v>
      </c>
      <c r="DX193" s="312">
        <f t="shared" ref="DX193" si="3373">DW193+0</f>
        <v>0</v>
      </c>
      <c r="DY193" s="312">
        <f t="shared" ref="DY193" si="3374">DX193+0</f>
        <v>0</v>
      </c>
      <c r="DZ193" s="312">
        <f t="shared" ref="DZ193" si="3375">DY193+0</f>
        <v>0</v>
      </c>
      <c r="EA193" s="312">
        <f t="shared" ref="EA193" si="3376">DZ193+0</f>
        <v>0</v>
      </c>
      <c r="EB193" s="312">
        <f t="shared" ref="EB193" si="3377">EA193+0</f>
        <v>0</v>
      </c>
      <c r="EC193" s="312">
        <f t="shared" ref="EC193" si="3378">EB193+0</f>
        <v>0</v>
      </c>
      <c r="EE193" s="318"/>
    </row>
    <row r="194" spans="1:135" x14ac:dyDescent="0.2">
      <c r="A194" s="126" t="s">
        <v>651</v>
      </c>
      <c r="B194" s="310">
        <f t="shared" ref="B194:B205" si="3379">B47</f>
        <v>355</v>
      </c>
      <c r="D194" s="311">
        <v>9408.18</v>
      </c>
      <c r="E194" s="312">
        <v>9408.18</v>
      </c>
      <c r="F194" s="312">
        <v>9408.18</v>
      </c>
      <c r="G194" s="312">
        <v>9408.18</v>
      </c>
      <c r="H194" s="312">
        <v>9408.18</v>
      </c>
      <c r="I194" s="312">
        <v>9408.18</v>
      </c>
      <c r="J194" s="312">
        <v>9408.18</v>
      </c>
      <c r="K194" s="312">
        <v>9408.18</v>
      </c>
      <c r="L194" s="312">
        <v>9408.18</v>
      </c>
      <c r="M194" s="312">
        <v>9408.18</v>
      </c>
      <c r="N194" s="312">
        <v>9408.18</v>
      </c>
      <c r="O194" s="312">
        <v>9408.18</v>
      </c>
      <c r="P194" s="312">
        <v>9408.18</v>
      </c>
      <c r="R194" s="312">
        <v>9408.18</v>
      </c>
      <c r="S194" s="312">
        <v>9408.18</v>
      </c>
      <c r="T194" s="312">
        <v>9408.18</v>
      </c>
      <c r="U194" s="312">
        <v>9408.18</v>
      </c>
      <c r="V194" s="312">
        <v>9408.18</v>
      </c>
      <c r="W194" s="312">
        <v>9408.18</v>
      </c>
      <c r="X194" s="312">
        <v>9408.18</v>
      </c>
      <c r="Y194" s="312">
        <v>9408.18</v>
      </c>
      <c r="Z194" s="312">
        <v>9408.18</v>
      </c>
      <c r="AA194" s="312">
        <v>9408.18</v>
      </c>
      <c r="AB194" s="312">
        <v>9408.18</v>
      </c>
      <c r="AC194" s="312">
        <v>9408.18</v>
      </c>
      <c r="AE194" s="312">
        <f>0+'In-Service &amp; Deprec Svgs'!AC194</f>
        <v>9408.18</v>
      </c>
      <c r="AF194" s="312">
        <f>0+'In-Service &amp; Deprec Svgs'!AE194</f>
        <v>9408.18</v>
      </c>
      <c r="AG194" s="312">
        <f>0+'In-Service &amp; Deprec Svgs'!AF194</f>
        <v>9408.18</v>
      </c>
      <c r="AH194" s="312">
        <f>0+'In-Service &amp; Deprec Svgs'!AG194</f>
        <v>9408.18</v>
      </c>
      <c r="AI194" s="312">
        <f>0+'In-Service &amp; Deprec Svgs'!AH194</f>
        <v>9408.18</v>
      </c>
      <c r="AJ194" s="312">
        <f>0+'In-Service &amp; Deprec Svgs'!AI194</f>
        <v>9408.18</v>
      </c>
      <c r="AK194" s="312">
        <f>0+'In-Service &amp; Deprec Svgs'!AJ194</f>
        <v>9408.18</v>
      </c>
      <c r="AL194" s="312">
        <f>0+'In-Service &amp; Deprec Svgs'!AK194</f>
        <v>9408.18</v>
      </c>
      <c r="AM194" s="312">
        <f>0+'In-Service &amp; Deprec Svgs'!AL194</f>
        <v>9408.18</v>
      </c>
      <c r="AN194" s="312">
        <f>0+'In-Service &amp; Deprec Svgs'!AM194</f>
        <v>9408.18</v>
      </c>
      <c r="AO194" s="312">
        <f>0+'In-Service &amp; Deprec Svgs'!AN194</f>
        <v>9408.18</v>
      </c>
      <c r="AP194" s="312">
        <f>0+'In-Service &amp; Deprec Svgs'!AO194</f>
        <v>9408.18</v>
      </c>
      <c r="AR194" s="312">
        <f>0+'In-Service &amp; Deprec Svgs'!AP194</f>
        <v>9408.18</v>
      </c>
      <c r="AS194" s="312">
        <f>0+'In-Service &amp; Deprec Svgs'!AR194</f>
        <v>9408.18</v>
      </c>
      <c r="AT194" s="312">
        <f>0+'In-Service &amp; Deprec Svgs'!AS194</f>
        <v>9408.18</v>
      </c>
      <c r="AU194" s="312">
        <f>0+'In-Service &amp; Deprec Svgs'!AT194</f>
        <v>9408.18</v>
      </c>
      <c r="AV194" s="312">
        <f>0+'In-Service &amp; Deprec Svgs'!AU194</f>
        <v>9408.18</v>
      </c>
      <c r="AW194" s="312">
        <f>0+'In-Service &amp; Deprec Svgs'!AV194</f>
        <v>9408.18</v>
      </c>
      <c r="AX194" s="312">
        <f>0+'In-Service &amp; Deprec Svgs'!AW194</f>
        <v>9408.18</v>
      </c>
      <c r="AY194" s="312">
        <f>0+'In-Service &amp; Deprec Svgs'!AX194</f>
        <v>9408.18</v>
      </c>
      <c r="AZ194" s="312">
        <f>0+'In-Service &amp; Deprec Svgs'!AY194</f>
        <v>9408.18</v>
      </c>
      <c r="BA194" s="312">
        <f>0+'In-Service &amp; Deprec Svgs'!AZ194</f>
        <v>9408.18</v>
      </c>
      <c r="BB194" s="312">
        <f>0+'In-Service &amp; Deprec Svgs'!BA194</f>
        <v>9408.18</v>
      </c>
      <c r="BC194" s="312">
        <f>0+'In-Service &amp; Deprec Svgs'!BB194</f>
        <v>9408.18</v>
      </c>
      <c r="BE194" s="312">
        <f>0+'In-Service &amp; Deprec Svgs'!BC194</f>
        <v>9408.18</v>
      </c>
      <c r="BF194" s="312">
        <f>0+'In-Service &amp; Deprec Svgs'!BE194</f>
        <v>9408.18</v>
      </c>
      <c r="BG194" s="312">
        <f>0+'In-Service &amp; Deprec Svgs'!BF194</f>
        <v>9408.18</v>
      </c>
      <c r="BH194" s="312">
        <f>0+'In-Service &amp; Deprec Svgs'!BG194</f>
        <v>9408.18</v>
      </c>
      <c r="BI194" s="312">
        <f>0+'In-Service &amp; Deprec Svgs'!BH194</f>
        <v>9408.18</v>
      </c>
      <c r="BJ194" s="312">
        <f>0+'In-Service &amp; Deprec Svgs'!BI194</f>
        <v>9408.18</v>
      </c>
      <c r="BK194" s="312">
        <f>0+'In-Service &amp; Deprec Svgs'!BJ194</f>
        <v>9408.18</v>
      </c>
      <c r="BL194" s="312">
        <f>0+'In-Service &amp; Deprec Svgs'!BK194</f>
        <v>9408.18</v>
      </c>
      <c r="BM194" s="312">
        <f>0+'In-Service &amp; Deprec Svgs'!BL194</f>
        <v>9408.18</v>
      </c>
      <c r="BN194" s="312">
        <f>0+'In-Service &amp; Deprec Svgs'!BM194</f>
        <v>9408.18</v>
      </c>
      <c r="BO194" s="312">
        <f>0+'In-Service &amp; Deprec Svgs'!BN194</f>
        <v>9408.18</v>
      </c>
      <c r="BP194" s="312">
        <f>0+'In-Service &amp; Deprec Svgs'!BO194</f>
        <v>9408.18</v>
      </c>
      <c r="BR194" s="312">
        <f>0+'In-Service &amp; Deprec Svgs'!BP194</f>
        <v>9408.18</v>
      </c>
      <c r="BS194" s="312">
        <f>0+'In-Service &amp; Deprec Svgs'!BR194</f>
        <v>9408.18</v>
      </c>
      <c r="BT194" s="312">
        <f>0+'In-Service &amp; Deprec Svgs'!BS194</f>
        <v>9408.18</v>
      </c>
      <c r="BU194" s="312">
        <f>0+'In-Service &amp; Deprec Svgs'!BT194</f>
        <v>9408.18</v>
      </c>
      <c r="BV194" s="312">
        <f>0+'In-Service &amp; Deprec Svgs'!BU194</f>
        <v>9408.18</v>
      </c>
      <c r="BW194" s="312">
        <f>0+'In-Service &amp; Deprec Svgs'!BV194</f>
        <v>9408.18</v>
      </c>
      <c r="BX194" s="312">
        <f>0+'In-Service &amp; Deprec Svgs'!BW194</f>
        <v>9408.18</v>
      </c>
      <c r="BY194" s="312">
        <f>0+'In-Service &amp; Deprec Svgs'!BX194</f>
        <v>9408.18</v>
      </c>
      <c r="BZ194" s="312">
        <f>0+'In-Service &amp; Deprec Svgs'!BY194</f>
        <v>9408.18</v>
      </c>
      <c r="CA194" s="312">
        <f>0+'In-Service &amp; Deprec Svgs'!BZ194</f>
        <v>9408.18</v>
      </c>
      <c r="CB194" s="312">
        <f>0+'In-Service &amp; Deprec Svgs'!CA194</f>
        <v>9408.18</v>
      </c>
      <c r="CC194" s="312">
        <f>0+'In-Service &amp; Deprec Svgs'!CB194</f>
        <v>9408.18</v>
      </c>
      <c r="CE194" s="312">
        <f>0+'In-Service &amp; Deprec Svgs'!CC194</f>
        <v>9408.18</v>
      </c>
      <c r="CF194" s="312">
        <f>0+'In-Service &amp; Deprec Svgs'!CE194</f>
        <v>9408.18</v>
      </c>
      <c r="CG194" s="312">
        <f>0+'In-Service &amp; Deprec Svgs'!CF194</f>
        <v>9408.18</v>
      </c>
      <c r="CH194" s="312">
        <f>0+'In-Service &amp; Deprec Svgs'!CG194</f>
        <v>9408.18</v>
      </c>
      <c r="CI194" s="312">
        <f>0+'In-Service &amp; Deprec Svgs'!CH194</f>
        <v>9408.18</v>
      </c>
      <c r="CJ194" s="312">
        <f>0+'In-Service &amp; Deprec Svgs'!CI194</f>
        <v>9408.18</v>
      </c>
      <c r="CK194" s="312">
        <f>0+'In-Service &amp; Deprec Svgs'!CJ194</f>
        <v>9408.18</v>
      </c>
      <c r="CL194" s="312">
        <f>0+'In-Service &amp; Deprec Svgs'!CK194</f>
        <v>9408.18</v>
      </c>
      <c r="CM194" s="312">
        <f>0+'In-Service &amp; Deprec Svgs'!CL194</f>
        <v>9408.18</v>
      </c>
      <c r="CN194" s="312">
        <f>0+'In-Service &amp; Deprec Svgs'!CM194</f>
        <v>9408.18</v>
      </c>
      <c r="CO194" s="312">
        <f>0+'In-Service &amp; Deprec Svgs'!CN194</f>
        <v>9408.18</v>
      </c>
      <c r="CP194" s="312">
        <f>0+'In-Service &amp; Deprec Svgs'!CO194</f>
        <v>9408.18</v>
      </c>
      <c r="CR194" s="312">
        <f>0+'In-Service &amp; Deprec Svgs'!CP194</f>
        <v>9408.18</v>
      </c>
      <c r="CS194" s="312">
        <f>0+'In-Service &amp; Deprec Svgs'!CR194</f>
        <v>9408.18</v>
      </c>
      <c r="CT194" s="312">
        <f>0+'In-Service &amp; Deprec Svgs'!CS194</f>
        <v>9408.18</v>
      </c>
      <c r="CU194" s="312">
        <f>0+'In-Service &amp; Deprec Svgs'!CT194</f>
        <v>9408.18</v>
      </c>
      <c r="CV194" s="312">
        <f>0+'In-Service &amp; Deprec Svgs'!CU194</f>
        <v>9408.18</v>
      </c>
      <c r="CW194" s="312">
        <f>0+'In-Service &amp; Deprec Svgs'!CV194</f>
        <v>9408.18</v>
      </c>
      <c r="CX194" s="312">
        <f>0+'In-Service &amp; Deprec Svgs'!CW194</f>
        <v>9408.18</v>
      </c>
      <c r="CY194" s="312">
        <f>0+'In-Service &amp; Deprec Svgs'!CX194</f>
        <v>9408.18</v>
      </c>
      <c r="CZ194" s="312">
        <f>0+'In-Service &amp; Deprec Svgs'!CY194</f>
        <v>9408.18</v>
      </c>
      <c r="DA194" s="312">
        <f>0+'In-Service &amp; Deprec Svgs'!CZ194</f>
        <v>9408.18</v>
      </c>
      <c r="DB194" s="312">
        <f>0+'In-Service &amp; Deprec Svgs'!DA194</f>
        <v>9408.18</v>
      </c>
      <c r="DC194" s="312">
        <f>0+'In-Service &amp; Deprec Svgs'!DB194</f>
        <v>9408.18</v>
      </c>
      <c r="DE194" s="312">
        <f>0+'In-Service &amp; Deprec Svgs'!DC194</f>
        <v>9408.18</v>
      </c>
      <c r="DF194" s="312">
        <f>0+'In-Service &amp; Deprec Svgs'!DE194</f>
        <v>9408.18</v>
      </c>
      <c r="DG194" s="312">
        <f>0+'In-Service &amp; Deprec Svgs'!DF194</f>
        <v>9408.18</v>
      </c>
      <c r="DH194" s="312">
        <f>0+'In-Service &amp; Deprec Svgs'!DG194</f>
        <v>9408.18</v>
      </c>
      <c r="DI194" s="312">
        <f>0+'In-Service &amp; Deprec Svgs'!DH194</f>
        <v>9408.18</v>
      </c>
      <c r="DJ194" s="312">
        <f>0+'In-Service &amp; Deprec Svgs'!DI194</f>
        <v>9408.18</v>
      </c>
      <c r="DK194" s="312">
        <f>0+'In-Service &amp; Deprec Svgs'!DJ194</f>
        <v>9408.18</v>
      </c>
      <c r="DL194" s="312">
        <f>0+'In-Service &amp; Deprec Svgs'!DK194</f>
        <v>9408.18</v>
      </c>
      <c r="DM194" s="312">
        <f>0+'In-Service &amp; Deprec Svgs'!DL194</f>
        <v>9408.18</v>
      </c>
      <c r="DN194" s="312">
        <f>0+'In-Service &amp; Deprec Svgs'!DM194</f>
        <v>9408.18</v>
      </c>
      <c r="DO194" s="312">
        <f>0+'In-Service &amp; Deprec Svgs'!DN194</f>
        <v>9408.18</v>
      </c>
      <c r="DP194" s="312">
        <f>0+'In-Service &amp; Deprec Svgs'!DO194</f>
        <v>9408.18</v>
      </c>
      <c r="DR194" s="312">
        <f>0+'In-Service &amp; Deprec Svgs'!DP194</f>
        <v>9408.18</v>
      </c>
      <c r="DS194" s="312">
        <f>0+'In-Service &amp; Deprec Svgs'!DR194</f>
        <v>9408.18</v>
      </c>
      <c r="DT194" s="312">
        <f>0+'In-Service &amp; Deprec Svgs'!DS194</f>
        <v>9408.18</v>
      </c>
      <c r="DU194" s="312">
        <f>0+'In-Service &amp; Deprec Svgs'!DT194</f>
        <v>9408.18</v>
      </c>
      <c r="DV194" s="312">
        <f>0+'In-Service &amp; Deprec Svgs'!DU194</f>
        <v>9408.18</v>
      </c>
      <c r="DW194" s="312">
        <f>0+'In-Service &amp; Deprec Svgs'!DV194</f>
        <v>9408.18</v>
      </c>
      <c r="DX194" s="312">
        <f>0+'In-Service &amp; Deprec Svgs'!DW194</f>
        <v>9408.18</v>
      </c>
      <c r="DY194" s="312">
        <f>0+'In-Service &amp; Deprec Svgs'!DX194</f>
        <v>9408.18</v>
      </c>
      <c r="DZ194" s="312">
        <f>0+'In-Service &amp; Deprec Svgs'!DY194</f>
        <v>9408.18</v>
      </c>
      <c r="EA194" s="312">
        <f>0+'In-Service &amp; Deprec Svgs'!DZ194</f>
        <v>9408.18</v>
      </c>
      <c r="EB194" s="312">
        <f>0+'In-Service &amp; Deprec Svgs'!EA194</f>
        <v>9408.18</v>
      </c>
      <c r="EC194" s="312">
        <f>0+'In-Service &amp; Deprec Svgs'!EB194</f>
        <v>9408.18</v>
      </c>
      <c r="EE194" s="318"/>
    </row>
    <row r="195" spans="1:135" x14ac:dyDescent="0.2">
      <c r="A195" s="126" t="s">
        <v>651</v>
      </c>
      <c r="B195" s="310">
        <f t="shared" si="3379"/>
        <v>356</v>
      </c>
      <c r="D195" s="311">
        <v>5834.42</v>
      </c>
      <c r="E195" s="312">
        <v>5834.42</v>
      </c>
      <c r="F195" s="312">
        <v>5834.42</v>
      </c>
      <c r="G195" s="312">
        <v>5834.42</v>
      </c>
      <c r="H195" s="312">
        <v>5834.42</v>
      </c>
      <c r="I195" s="312">
        <v>5834.42</v>
      </c>
      <c r="J195" s="312">
        <v>5834.42</v>
      </c>
      <c r="K195" s="312">
        <v>5834.42</v>
      </c>
      <c r="L195" s="312">
        <v>5834.42</v>
      </c>
      <c r="M195" s="312">
        <v>5834.42</v>
      </c>
      <c r="N195" s="312">
        <v>5834.42</v>
      </c>
      <c r="O195" s="312">
        <v>5834.42</v>
      </c>
      <c r="P195" s="312">
        <v>5834.42</v>
      </c>
      <c r="R195" s="312">
        <v>5834.42</v>
      </c>
      <c r="S195" s="312">
        <v>5834.42</v>
      </c>
      <c r="T195" s="312">
        <v>5834.42</v>
      </c>
      <c r="U195" s="312">
        <v>5834.42</v>
      </c>
      <c r="V195" s="312">
        <v>5834.42</v>
      </c>
      <c r="W195" s="312">
        <v>5834.42</v>
      </c>
      <c r="X195" s="312">
        <v>5834.42</v>
      </c>
      <c r="Y195" s="312">
        <v>5834.42</v>
      </c>
      <c r="Z195" s="312">
        <v>5834.42</v>
      </c>
      <c r="AA195" s="312">
        <v>5834.42</v>
      </c>
      <c r="AB195" s="312">
        <v>5834.42</v>
      </c>
      <c r="AC195" s="312">
        <v>5834.42</v>
      </c>
      <c r="AE195" s="312">
        <f>0+'In-Service &amp; Deprec Svgs'!AC195</f>
        <v>5834.42</v>
      </c>
      <c r="AF195" s="312">
        <f>0+'In-Service &amp; Deprec Svgs'!AE195</f>
        <v>5834.42</v>
      </c>
      <c r="AG195" s="312">
        <f>0+'In-Service &amp; Deprec Svgs'!AF195</f>
        <v>5834.42</v>
      </c>
      <c r="AH195" s="312">
        <f>0+'In-Service &amp; Deprec Svgs'!AG195</f>
        <v>5834.42</v>
      </c>
      <c r="AI195" s="312">
        <f>0+'In-Service &amp; Deprec Svgs'!AH195</f>
        <v>5834.42</v>
      </c>
      <c r="AJ195" s="312">
        <f>0+'In-Service &amp; Deprec Svgs'!AI195</f>
        <v>5834.42</v>
      </c>
      <c r="AK195" s="312">
        <f>0+'In-Service &amp; Deprec Svgs'!AJ195</f>
        <v>5834.42</v>
      </c>
      <c r="AL195" s="312">
        <f>0+'In-Service &amp; Deprec Svgs'!AK195</f>
        <v>5834.42</v>
      </c>
      <c r="AM195" s="312">
        <f>0+'In-Service &amp; Deprec Svgs'!AL195</f>
        <v>5834.42</v>
      </c>
      <c r="AN195" s="312">
        <f>0+'In-Service &amp; Deprec Svgs'!AM195</f>
        <v>5834.42</v>
      </c>
      <c r="AO195" s="312">
        <f>0+'In-Service &amp; Deprec Svgs'!AN195</f>
        <v>5834.42</v>
      </c>
      <c r="AP195" s="312">
        <f>0+'In-Service &amp; Deprec Svgs'!AO195</f>
        <v>5834.42</v>
      </c>
      <c r="AR195" s="312">
        <f>0+'In-Service &amp; Deprec Svgs'!AP195</f>
        <v>5834.42</v>
      </c>
      <c r="AS195" s="312">
        <f>0+'In-Service &amp; Deprec Svgs'!AR195</f>
        <v>5834.42</v>
      </c>
      <c r="AT195" s="312">
        <f>0+'In-Service &amp; Deprec Svgs'!AS195</f>
        <v>5834.42</v>
      </c>
      <c r="AU195" s="312">
        <f>0+'In-Service &amp; Deprec Svgs'!AT195</f>
        <v>5834.42</v>
      </c>
      <c r="AV195" s="312">
        <f>0+'In-Service &amp; Deprec Svgs'!AU195</f>
        <v>5834.42</v>
      </c>
      <c r="AW195" s="312">
        <f>0+'In-Service &amp; Deprec Svgs'!AV195</f>
        <v>5834.42</v>
      </c>
      <c r="AX195" s="312">
        <f>0+'In-Service &amp; Deprec Svgs'!AW195</f>
        <v>5834.42</v>
      </c>
      <c r="AY195" s="312">
        <f>0+'In-Service &amp; Deprec Svgs'!AX195</f>
        <v>5834.42</v>
      </c>
      <c r="AZ195" s="312">
        <f>0+'In-Service &amp; Deprec Svgs'!AY195</f>
        <v>5834.42</v>
      </c>
      <c r="BA195" s="312">
        <f>0+'In-Service &amp; Deprec Svgs'!AZ195</f>
        <v>5834.42</v>
      </c>
      <c r="BB195" s="312">
        <f>0+'In-Service &amp; Deprec Svgs'!BA195</f>
        <v>5834.42</v>
      </c>
      <c r="BC195" s="312">
        <f>0+'In-Service &amp; Deprec Svgs'!BB195</f>
        <v>5834.42</v>
      </c>
      <c r="BE195" s="312">
        <f>0+'In-Service &amp; Deprec Svgs'!BC195</f>
        <v>5834.42</v>
      </c>
      <c r="BF195" s="312">
        <f>0+'In-Service &amp; Deprec Svgs'!BE195</f>
        <v>5834.42</v>
      </c>
      <c r="BG195" s="312">
        <f>0+'In-Service &amp; Deprec Svgs'!BF195</f>
        <v>5834.42</v>
      </c>
      <c r="BH195" s="312">
        <f>0+'In-Service &amp; Deprec Svgs'!BG195</f>
        <v>5834.42</v>
      </c>
      <c r="BI195" s="312">
        <f>0+'In-Service &amp; Deprec Svgs'!BH195</f>
        <v>5834.42</v>
      </c>
      <c r="BJ195" s="312">
        <f>0+'In-Service &amp; Deprec Svgs'!BI195</f>
        <v>5834.42</v>
      </c>
      <c r="BK195" s="312">
        <f>0+'In-Service &amp; Deprec Svgs'!BJ195</f>
        <v>5834.42</v>
      </c>
      <c r="BL195" s="312">
        <f>0+'In-Service &amp; Deprec Svgs'!BK195</f>
        <v>5834.42</v>
      </c>
      <c r="BM195" s="312">
        <f>0+'In-Service &amp; Deprec Svgs'!BL195</f>
        <v>5834.42</v>
      </c>
      <c r="BN195" s="312">
        <f>0+'In-Service &amp; Deprec Svgs'!BM195</f>
        <v>5834.42</v>
      </c>
      <c r="BO195" s="312">
        <f>0+'In-Service &amp; Deprec Svgs'!BN195</f>
        <v>5834.42</v>
      </c>
      <c r="BP195" s="312">
        <f>0+'In-Service &amp; Deprec Svgs'!BO195</f>
        <v>5834.42</v>
      </c>
      <c r="BR195" s="312">
        <f>0+'In-Service &amp; Deprec Svgs'!BP195</f>
        <v>5834.42</v>
      </c>
      <c r="BS195" s="312">
        <f>0+'In-Service &amp; Deprec Svgs'!BR195</f>
        <v>5834.42</v>
      </c>
      <c r="BT195" s="312">
        <f>0+'In-Service &amp; Deprec Svgs'!BS195</f>
        <v>5834.42</v>
      </c>
      <c r="BU195" s="312">
        <f>0+'In-Service &amp; Deprec Svgs'!BT195</f>
        <v>5834.42</v>
      </c>
      <c r="BV195" s="312">
        <f>0+'In-Service &amp; Deprec Svgs'!BU195</f>
        <v>5834.42</v>
      </c>
      <c r="BW195" s="312">
        <f>0+'In-Service &amp; Deprec Svgs'!BV195</f>
        <v>5834.42</v>
      </c>
      <c r="BX195" s="312">
        <f>0+'In-Service &amp; Deprec Svgs'!BW195</f>
        <v>5834.42</v>
      </c>
      <c r="BY195" s="312">
        <f>0+'In-Service &amp; Deprec Svgs'!BX195</f>
        <v>5834.42</v>
      </c>
      <c r="BZ195" s="312">
        <f>0+'In-Service &amp; Deprec Svgs'!BY195</f>
        <v>5834.42</v>
      </c>
      <c r="CA195" s="312">
        <f>0+'In-Service &amp; Deprec Svgs'!BZ195</f>
        <v>5834.42</v>
      </c>
      <c r="CB195" s="312">
        <f>0+'In-Service &amp; Deprec Svgs'!CA195</f>
        <v>5834.42</v>
      </c>
      <c r="CC195" s="312">
        <f>0+'In-Service &amp; Deprec Svgs'!CB195</f>
        <v>5834.42</v>
      </c>
      <c r="CE195" s="312">
        <f>0+'In-Service &amp; Deprec Svgs'!CC195</f>
        <v>5834.42</v>
      </c>
      <c r="CF195" s="312">
        <f>0+'In-Service &amp; Deprec Svgs'!CE195</f>
        <v>5834.42</v>
      </c>
      <c r="CG195" s="312">
        <f>0+'In-Service &amp; Deprec Svgs'!CF195</f>
        <v>5834.42</v>
      </c>
      <c r="CH195" s="312">
        <f>0+'In-Service &amp; Deprec Svgs'!CG195</f>
        <v>5834.42</v>
      </c>
      <c r="CI195" s="312">
        <f>0+'In-Service &amp; Deprec Svgs'!CH195</f>
        <v>5834.42</v>
      </c>
      <c r="CJ195" s="312">
        <f>0+'In-Service &amp; Deprec Svgs'!CI195</f>
        <v>5834.42</v>
      </c>
      <c r="CK195" s="312">
        <f>0+'In-Service &amp; Deprec Svgs'!CJ195</f>
        <v>5834.42</v>
      </c>
      <c r="CL195" s="312">
        <f>0+'In-Service &amp; Deprec Svgs'!CK195</f>
        <v>5834.42</v>
      </c>
      <c r="CM195" s="312">
        <f>0+'In-Service &amp; Deprec Svgs'!CL195</f>
        <v>5834.42</v>
      </c>
      <c r="CN195" s="312">
        <f>0+'In-Service &amp; Deprec Svgs'!CM195</f>
        <v>5834.42</v>
      </c>
      <c r="CO195" s="312">
        <f>0+'In-Service &amp; Deprec Svgs'!CN195</f>
        <v>5834.42</v>
      </c>
      <c r="CP195" s="312">
        <f>0+'In-Service &amp; Deprec Svgs'!CO195</f>
        <v>5834.42</v>
      </c>
      <c r="CR195" s="312">
        <f>0+'In-Service &amp; Deprec Svgs'!CP195</f>
        <v>5834.42</v>
      </c>
      <c r="CS195" s="312">
        <f>0+'In-Service &amp; Deprec Svgs'!CR195</f>
        <v>5834.42</v>
      </c>
      <c r="CT195" s="312">
        <f>0+'In-Service &amp; Deprec Svgs'!CS195</f>
        <v>5834.42</v>
      </c>
      <c r="CU195" s="312">
        <f>0+'In-Service &amp; Deprec Svgs'!CT195</f>
        <v>5834.42</v>
      </c>
      <c r="CV195" s="312">
        <f>0+'In-Service &amp; Deprec Svgs'!CU195</f>
        <v>5834.42</v>
      </c>
      <c r="CW195" s="312">
        <f>0+'In-Service &amp; Deprec Svgs'!CV195</f>
        <v>5834.42</v>
      </c>
      <c r="CX195" s="312">
        <f>0+'In-Service &amp; Deprec Svgs'!CW195</f>
        <v>5834.42</v>
      </c>
      <c r="CY195" s="312">
        <f>0+'In-Service &amp; Deprec Svgs'!CX195</f>
        <v>5834.42</v>
      </c>
      <c r="CZ195" s="312">
        <f>0+'In-Service &amp; Deprec Svgs'!CY195</f>
        <v>5834.42</v>
      </c>
      <c r="DA195" s="312">
        <f>0+'In-Service &amp; Deprec Svgs'!CZ195</f>
        <v>5834.42</v>
      </c>
      <c r="DB195" s="312">
        <f>0+'In-Service &amp; Deprec Svgs'!DA195</f>
        <v>5834.42</v>
      </c>
      <c r="DC195" s="312">
        <f>0+'In-Service &amp; Deprec Svgs'!DB195</f>
        <v>5834.42</v>
      </c>
      <c r="DE195" s="312">
        <f>0+'In-Service &amp; Deprec Svgs'!DC195</f>
        <v>5834.42</v>
      </c>
      <c r="DF195" s="312">
        <f>0+'In-Service &amp; Deprec Svgs'!DE195</f>
        <v>5834.42</v>
      </c>
      <c r="DG195" s="312">
        <f>0+'In-Service &amp; Deprec Svgs'!DF195</f>
        <v>5834.42</v>
      </c>
      <c r="DH195" s="312">
        <f>0+'In-Service &amp; Deprec Svgs'!DG195</f>
        <v>5834.42</v>
      </c>
      <c r="DI195" s="312">
        <f>0+'In-Service &amp; Deprec Svgs'!DH195</f>
        <v>5834.42</v>
      </c>
      <c r="DJ195" s="312">
        <f>0+'In-Service &amp; Deprec Svgs'!DI195</f>
        <v>5834.42</v>
      </c>
      <c r="DK195" s="312">
        <f>0+'In-Service &amp; Deprec Svgs'!DJ195</f>
        <v>5834.42</v>
      </c>
      <c r="DL195" s="312">
        <f>0+'In-Service &amp; Deprec Svgs'!DK195</f>
        <v>5834.42</v>
      </c>
      <c r="DM195" s="312">
        <f>0+'In-Service &amp; Deprec Svgs'!DL195</f>
        <v>5834.42</v>
      </c>
      <c r="DN195" s="312">
        <f>0+'In-Service &amp; Deprec Svgs'!DM195</f>
        <v>5834.42</v>
      </c>
      <c r="DO195" s="312">
        <f>0+'In-Service &amp; Deprec Svgs'!DN195</f>
        <v>5834.42</v>
      </c>
      <c r="DP195" s="312">
        <f>0+'In-Service &amp; Deprec Svgs'!DO195</f>
        <v>5834.42</v>
      </c>
      <c r="DR195" s="312">
        <f>0+'In-Service &amp; Deprec Svgs'!DP195</f>
        <v>5834.42</v>
      </c>
      <c r="DS195" s="312">
        <f>0+'In-Service &amp; Deprec Svgs'!DR195</f>
        <v>5834.42</v>
      </c>
      <c r="DT195" s="312">
        <f>0+'In-Service &amp; Deprec Svgs'!DS195</f>
        <v>5834.42</v>
      </c>
      <c r="DU195" s="312">
        <f>0+'In-Service &amp; Deprec Svgs'!DT195</f>
        <v>5834.42</v>
      </c>
      <c r="DV195" s="312">
        <f>0+'In-Service &amp; Deprec Svgs'!DU195</f>
        <v>5834.42</v>
      </c>
      <c r="DW195" s="312">
        <f>0+'In-Service &amp; Deprec Svgs'!DV195</f>
        <v>5834.42</v>
      </c>
      <c r="DX195" s="312">
        <f>0+'In-Service &amp; Deprec Svgs'!DW195</f>
        <v>5834.42</v>
      </c>
      <c r="DY195" s="312">
        <f>0+'In-Service &amp; Deprec Svgs'!DX195</f>
        <v>5834.42</v>
      </c>
      <c r="DZ195" s="312">
        <f>0+'In-Service &amp; Deprec Svgs'!DY195</f>
        <v>5834.42</v>
      </c>
      <c r="EA195" s="312">
        <f>0+'In-Service &amp; Deprec Svgs'!DZ195</f>
        <v>5834.42</v>
      </c>
      <c r="EB195" s="312">
        <f>0+'In-Service &amp; Deprec Svgs'!EA195</f>
        <v>5834.42</v>
      </c>
      <c r="EC195" s="312">
        <f>0+'In-Service &amp; Deprec Svgs'!EB195</f>
        <v>5834.42</v>
      </c>
      <c r="EE195" s="318"/>
    </row>
    <row r="196" spans="1:135" x14ac:dyDescent="0.2">
      <c r="A196" s="126" t="s">
        <v>651</v>
      </c>
      <c r="B196" s="310">
        <f t="shared" si="3379"/>
        <v>362</v>
      </c>
      <c r="D196" s="311">
        <v>66505.650000000009</v>
      </c>
      <c r="E196" s="312">
        <v>66505.650000000009</v>
      </c>
      <c r="F196" s="312">
        <v>66505.650000000009</v>
      </c>
      <c r="G196" s="312">
        <v>66505.650000000009</v>
      </c>
      <c r="H196" s="312">
        <v>66505.650000000009</v>
      </c>
      <c r="I196" s="312">
        <v>66505.650000000009</v>
      </c>
      <c r="J196" s="312">
        <v>66505.650000000009</v>
      </c>
      <c r="K196" s="312">
        <v>66505.650000000009</v>
      </c>
      <c r="L196" s="312">
        <v>66505.650000000009</v>
      </c>
      <c r="M196" s="312">
        <v>66505.650000000009</v>
      </c>
      <c r="N196" s="312">
        <v>66505.650000000009</v>
      </c>
      <c r="O196" s="312">
        <v>66505.650000000009</v>
      </c>
      <c r="P196" s="312">
        <v>66505.650000000009</v>
      </c>
      <c r="R196" s="312">
        <v>66505.650000000009</v>
      </c>
      <c r="S196" s="312">
        <v>66505.650000000009</v>
      </c>
      <c r="T196" s="312">
        <v>66505.650000000009</v>
      </c>
      <c r="U196" s="312">
        <v>66505.650000000009</v>
      </c>
      <c r="V196" s="312">
        <v>66505.650000000009</v>
      </c>
      <c r="W196" s="312">
        <v>66505.650000000009</v>
      </c>
      <c r="X196" s="312">
        <v>66505.650000000009</v>
      </c>
      <c r="Y196" s="312">
        <v>66505.650000000009</v>
      </c>
      <c r="Z196" s="312">
        <v>66505.650000000009</v>
      </c>
      <c r="AA196" s="312">
        <v>66505.650000000009</v>
      </c>
      <c r="AB196" s="312">
        <v>66505.650000000009</v>
      </c>
      <c r="AC196" s="312">
        <v>66505.650000000009</v>
      </c>
      <c r="AE196" s="312">
        <f>0+'In-Service &amp; Deprec Svgs'!AC196</f>
        <v>66505.650000000009</v>
      </c>
      <c r="AF196" s="312">
        <f>0+'In-Service &amp; Deprec Svgs'!AE196</f>
        <v>66505.650000000009</v>
      </c>
      <c r="AG196" s="312">
        <f>0+'In-Service &amp; Deprec Svgs'!AF196</f>
        <v>66505.650000000009</v>
      </c>
      <c r="AH196" s="312">
        <f>0+'In-Service &amp; Deprec Svgs'!AG196</f>
        <v>66505.650000000009</v>
      </c>
      <c r="AI196" s="312">
        <f>0+'In-Service &amp; Deprec Svgs'!AH196</f>
        <v>66505.650000000009</v>
      </c>
      <c r="AJ196" s="312">
        <f>0+'In-Service &amp; Deprec Svgs'!AI196</f>
        <v>66505.650000000009</v>
      </c>
      <c r="AK196" s="312">
        <f>0+'In-Service &amp; Deprec Svgs'!AJ196</f>
        <v>66505.650000000009</v>
      </c>
      <c r="AL196" s="312">
        <f>0+'In-Service &amp; Deprec Svgs'!AK196</f>
        <v>66505.650000000009</v>
      </c>
      <c r="AM196" s="312">
        <f>0+'In-Service &amp; Deprec Svgs'!AL196</f>
        <v>66505.650000000009</v>
      </c>
      <c r="AN196" s="312">
        <f>0+'In-Service &amp; Deprec Svgs'!AM196</f>
        <v>66505.650000000009</v>
      </c>
      <c r="AO196" s="312">
        <f>0+'In-Service &amp; Deprec Svgs'!AN196</f>
        <v>66505.650000000009</v>
      </c>
      <c r="AP196" s="312">
        <f>0+'In-Service &amp; Deprec Svgs'!AO196</f>
        <v>66505.650000000009</v>
      </c>
      <c r="AR196" s="312">
        <f>0+'In-Service &amp; Deprec Svgs'!AP196</f>
        <v>66505.650000000009</v>
      </c>
      <c r="AS196" s="312">
        <f>0+'In-Service &amp; Deprec Svgs'!AR196</f>
        <v>66505.650000000009</v>
      </c>
      <c r="AT196" s="312">
        <f>0+'In-Service &amp; Deprec Svgs'!AS196</f>
        <v>66505.650000000009</v>
      </c>
      <c r="AU196" s="312">
        <f>0+'In-Service &amp; Deprec Svgs'!AT196</f>
        <v>66505.650000000009</v>
      </c>
      <c r="AV196" s="312">
        <f>0+'In-Service &amp; Deprec Svgs'!AU196</f>
        <v>66505.650000000009</v>
      </c>
      <c r="AW196" s="312">
        <f>0+'In-Service &amp; Deprec Svgs'!AV196</f>
        <v>66505.650000000009</v>
      </c>
      <c r="AX196" s="312">
        <f>0+'In-Service &amp; Deprec Svgs'!AW196</f>
        <v>66505.650000000009</v>
      </c>
      <c r="AY196" s="312">
        <f>0+'In-Service &amp; Deprec Svgs'!AX196</f>
        <v>66505.650000000009</v>
      </c>
      <c r="AZ196" s="312">
        <f>0+'In-Service &amp; Deprec Svgs'!AY196</f>
        <v>66505.650000000009</v>
      </c>
      <c r="BA196" s="312">
        <f>0+'In-Service &amp; Deprec Svgs'!AZ196</f>
        <v>66505.650000000009</v>
      </c>
      <c r="BB196" s="312">
        <f>0+'In-Service &amp; Deprec Svgs'!BA196</f>
        <v>66505.650000000009</v>
      </c>
      <c r="BC196" s="312">
        <f>0+'In-Service &amp; Deprec Svgs'!BB196</f>
        <v>66505.650000000009</v>
      </c>
      <c r="BE196" s="312">
        <f>0+'In-Service &amp; Deprec Svgs'!BC196</f>
        <v>66505.650000000009</v>
      </c>
      <c r="BF196" s="312">
        <f>0+'In-Service &amp; Deprec Svgs'!BE196</f>
        <v>66505.650000000009</v>
      </c>
      <c r="BG196" s="312">
        <f>0+'In-Service &amp; Deprec Svgs'!BF196</f>
        <v>66505.650000000009</v>
      </c>
      <c r="BH196" s="312">
        <f>0+'In-Service &amp; Deprec Svgs'!BG196</f>
        <v>66505.650000000009</v>
      </c>
      <c r="BI196" s="312">
        <f>0+'In-Service &amp; Deprec Svgs'!BH196</f>
        <v>66505.650000000009</v>
      </c>
      <c r="BJ196" s="312">
        <f>0+'In-Service &amp; Deprec Svgs'!BI196</f>
        <v>66505.650000000009</v>
      </c>
      <c r="BK196" s="312">
        <f>0+'In-Service &amp; Deprec Svgs'!BJ196</f>
        <v>66505.650000000009</v>
      </c>
      <c r="BL196" s="312">
        <f>0+'In-Service &amp; Deprec Svgs'!BK196</f>
        <v>66505.650000000009</v>
      </c>
      <c r="BM196" s="312">
        <f>0+'In-Service &amp; Deprec Svgs'!BL196</f>
        <v>66505.650000000009</v>
      </c>
      <c r="BN196" s="312">
        <f>0+'In-Service &amp; Deprec Svgs'!BM196</f>
        <v>66505.650000000009</v>
      </c>
      <c r="BO196" s="312">
        <f>0+'In-Service &amp; Deprec Svgs'!BN196</f>
        <v>66505.650000000009</v>
      </c>
      <c r="BP196" s="312">
        <f>0+'In-Service &amp; Deprec Svgs'!BO196</f>
        <v>66505.650000000009</v>
      </c>
      <c r="BR196" s="312">
        <f>0+'In-Service &amp; Deprec Svgs'!BP196</f>
        <v>66505.650000000009</v>
      </c>
      <c r="BS196" s="312">
        <f>0+'In-Service &amp; Deprec Svgs'!BR196</f>
        <v>66505.650000000009</v>
      </c>
      <c r="BT196" s="312">
        <f>0+'In-Service &amp; Deprec Svgs'!BS196</f>
        <v>66505.650000000009</v>
      </c>
      <c r="BU196" s="312">
        <f>0+'In-Service &amp; Deprec Svgs'!BT196</f>
        <v>66505.650000000009</v>
      </c>
      <c r="BV196" s="312">
        <f>0+'In-Service &amp; Deprec Svgs'!BU196</f>
        <v>66505.650000000009</v>
      </c>
      <c r="BW196" s="312">
        <f>0+'In-Service &amp; Deprec Svgs'!BV196</f>
        <v>66505.650000000009</v>
      </c>
      <c r="BX196" s="312">
        <f>0+'In-Service &amp; Deprec Svgs'!BW196</f>
        <v>66505.650000000009</v>
      </c>
      <c r="BY196" s="312">
        <f>0+'In-Service &amp; Deprec Svgs'!BX196</f>
        <v>66505.650000000009</v>
      </c>
      <c r="BZ196" s="312">
        <f>0+'In-Service &amp; Deprec Svgs'!BY196</f>
        <v>66505.650000000009</v>
      </c>
      <c r="CA196" s="312">
        <f>0+'In-Service &amp; Deprec Svgs'!BZ196</f>
        <v>66505.650000000009</v>
      </c>
      <c r="CB196" s="312">
        <f>0+'In-Service &amp; Deprec Svgs'!CA196</f>
        <v>66505.650000000009</v>
      </c>
      <c r="CC196" s="312">
        <f>0+'In-Service &amp; Deprec Svgs'!CB196</f>
        <v>66505.650000000009</v>
      </c>
      <c r="CE196" s="312">
        <f>0+'In-Service &amp; Deprec Svgs'!CC196</f>
        <v>66505.650000000009</v>
      </c>
      <c r="CF196" s="312">
        <f>0+'In-Service &amp; Deprec Svgs'!CE196</f>
        <v>66505.650000000009</v>
      </c>
      <c r="CG196" s="312">
        <f>0+'In-Service &amp; Deprec Svgs'!CF196</f>
        <v>66505.650000000009</v>
      </c>
      <c r="CH196" s="312">
        <f>0+'In-Service &amp; Deprec Svgs'!CG196</f>
        <v>66505.650000000009</v>
      </c>
      <c r="CI196" s="312">
        <f>0+'In-Service &amp; Deprec Svgs'!CH196</f>
        <v>66505.650000000009</v>
      </c>
      <c r="CJ196" s="312">
        <f>0+'In-Service &amp; Deprec Svgs'!CI196</f>
        <v>66505.650000000009</v>
      </c>
      <c r="CK196" s="312">
        <f>0+'In-Service &amp; Deprec Svgs'!CJ196</f>
        <v>66505.650000000009</v>
      </c>
      <c r="CL196" s="312">
        <f>0+'In-Service &amp; Deprec Svgs'!CK196</f>
        <v>66505.650000000009</v>
      </c>
      <c r="CM196" s="312">
        <f>0+'In-Service &amp; Deprec Svgs'!CL196</f>
        <v>66505.650000000009</v>
      </c>
      <c r="CN196" s="312">
        <f>0+'In-Service &amp; Deprec Svgs'!CM196</f>
        <v>66505.650000000009</v>
      </c>
      <c r="CO196" s="312">
        <f>0+'In-Service &amp; Deprec Svgs'!CN196</f>
        <v>66505.650000000009</v>
      </c>
      <c r="CP196" s="312">
        <f>0+'In-Service &amp; Deprec Svgs'!CO196</f>
        <v>66505.650000000009</v>
      </c>
      <c r="CR196" s="312">
        <f>0+'In-Service &amp; Deprec Svgs'!CP196</f>
        <v>66505.650000000009</v>
      </c>
      <c r="CS196" s="312">
        <f>0+'In-Service &amp; Deprec Svgs'!CR196</f>
        <v>66505.650000000009</v>
      </c>
      <c r="CT196" s="312">
        <f>0+'In-Service &amp; Deprec Svgs'!CS196</f>
        <v>66505.650000000009</v>
      </c>
      <c r="CU196" s="312">
        <f>0+'In-Service &amp; Deprec Svgs'!CT196</f>
        <v>66505.650000000009</v>
      </c>
      <c r="CV196" s="312">
        <f>0+'In-Service &amp; Deprec Svgs'!CU196</f>
        <v>66505.650000000009</v>
      </c>
      <c r="CW196" s="312">
        <f>0+'In-Service &amp; Deprec Svgs'!CV196</f>
        <v>66505.650000000009</v>
      </c>
      <c r="CX196" s="312">
        <f>0+'In-Service &amp; Deprec Svgs'!CW196</f>
        <v>66505.650000000009</v>
      </c>
      <c r="CY196" s="312">
        <f>0+'In-Service &amp; Deprec Svgs'!CX196</f>
        <v>66505.650000000009</v>
      </c>
      <c r="CZ196" s="312">
        <f>0+'In-Service &amp; Deprec Svgs'!CY196</f>
        <v>66505.650000000009</v>
      </c>
      <c r="DA196" s="312">
        <f>0+'In-Service &amp; Deprec Svgs'!CZ196</f>
        <v>66505.650000000009</v>
      </c>
      <c r="DB196" s="312">
        <f>0+'In-Service &amp; Deprec Svgs'!DA196</f>
        <v>66505.650000000009</v>
      </c>
      <c r="DC196" s="312">
        <f>0+'In-Service &amp; Deprec Svgs'!DB196</f>
        <v>66505.650000000009</v>
      </c>
      <c r="DE196" s="312">
        <f>0+'In-Service &amp; Deprec Svgs'!DC196</f>
        <v>66505.650000000009</v>
      </c>
      <c r="DF196" s="312">
        <f>0+'In-Service &amp; Deprec Svgs'!DE196</f>
        <v>66505.650000000009</v>
      </c>
      <c r="DG196" s="312">
        <f>0+'In-Service &amp; Deprec Svgs'!DF196</f>
        <v>66505.650000000009</v>
      </c>
      <c r="DH196" s="312">
        <f>0+'In-Service &amp; Deprec Svgs'!DG196</f>
        <v>66505.650000000009</v>
      </c>
      <c r="DI196" s="312">
        <f>0+'In-Service &amp; Deprec Svgs'!DH196</f>
        <v>66505.650000000009</v>
      </c>
      <c r="DJ196" s="312">
        <f>0+'In-Service &amp; Deprec Svgs'!DI196</f>
        <v>66505.650000000009</v>
      </c>
      <c r="DK196" s="312">
        <f>0+'In-Service &amp; Deprec Svgs'!DJ196</f>
        <v>66505.650000000009</v>
      </c>
      <c r="DL196" s="312">
        <f>0+'In-Service &amp; Deprec Svgs'!DK196</f>
        <v>66505.650000000009</v>
      </c>
      <c r="DM196" s="312">
        <f>0+'In-Service &amp; Deprec Svgs'!DL196</f>
        <v>66505.650000000009</v>
      </c>
      <c r="DN196" s="312">
        <f>0+'In-Service &amp; Deprec Svgs'!DM196</f>
        <v>66505.650000000009</v>
      </c>
      <c r="DO196" s="312">
        <f>0+'In-Service &amp; Deprec Svgs'!DN196</f>
        <v>66505.650000000009</v>
      </c>
      <c r="DP196" s="312">
        <f>0+'In-Service &amp; Deprec Svgs'!DO196</f>
        <v>66505.650000000009</v>
      </c>
      <c r="DR196" s="312">
        <f>0+'In-Service &amp; Deprec Svgs'!DP196</f>
        <v>66505.650000000009</v>
      </c>
      <c r="DS196" s="312">
        <f>0+'In-Service &amp; Deprec Svgs'!DR196</f>
        <v>66505.650000000009</v>
      </c>
      <c r="DT196" s="312">
        <f>0+'In-Service &amp; Deprec Svgs'!DS196</f>
        <v>66505.650000000009</v>
      </c>
      <c r="DU196" s="312">
        <f>0+'In-Service &amp; Deprec Svgs'!DT196</f>
        <v>66505.650000000009</v>
      </c>
      <c r="DV196" s="312">
        <f>0+'In-Service &amp; Deprec Svgs'!DU196</f>
        <v>66505.650000000009</v>
      </c>
      <c r="DW196" s="312">
        <f>0+'In-Service &amp; Deprec Svgs'!DV196</f>
        <v>66505.650000000009</v>
      </c>
      <c r="DX196" s="312">
        <f>0+'In-Service &amp; Deprec Svgs'!DW196</f>
        <v>66505.650000000009</v>
      </c>
      <c r="DY196" s="312">
        <f>0+'In-Service &amp; Deprec Svgs'!DX196</f>
        <v>66505.650000000009</v>
      </c>
      <c r="DZ196" s="312">
        <f>0+'In-Service &amp; Deprec Svgs'!DY196</f>
        <v>66505.650000000009</v>
      </c>
      <c r="EA196" s="312">
        <f>0+'In-Service &amp; Deprec Svgs'!DZ196</f>
        <v>66505.650000000009</v>
      </c>
      <c r="EB196" s="312">
        <f>0+'In-Service &amp; Deprec Svgs'!EA196</f>
        <v>66505.650000000009</v>
      </c>
      <c r="EC196" s="312">
        <f>0+'In-Service &amp; Deprec Svgs'!EB196</f>
        <v>66505.650000000009</v>
      </c>
      <c r="EE196" s="318"/>
    </row>
    <row r="197" spans="1:135" x14ac:dyDescent="0.2">
      <c r="A197" s="126" t="s">
        <v>651</v>
      </c>
      <c r="B197" s="310">
        <f t="shared" si="3379"/>
        <v>364</v>
      </c>
      <c r="D197" s="311">
        <v>258618.27</v>
      </c>
      <c r="E197" s="312">
        <v>1085816.83</v>
      </c>
      <c r="F197" s="312">
        <v>2828491.11</v>
      </c>
      <c r="G197" s="312">
        <v>5079441.1819999991</v>
      </c>
      <c r="H197" s="312">
        <v>5079441.1819999991</v>
      </c>
      <c r="I197" s="312">
        <v>5575018.3339999989</v>
      </c>
      <c r="J197" s="312">
        <v>6241643.1859999979</v>
      </c>
      <c r="K197" s="312">
        <v>7511689.3859999981</v>
      </c>
      <c r="L197" s="312">
        <v>7511689.3859999981</v>
      </c>
      <c r="M197" s="312">
        <v>8552838.737999998</v>
      </c>
      <c r="N197" s="312">
        <v>10407633.458000001</v>
      </c>
      <c r="O197" s="312">
        <v>10731633.458000001</v>
      </c>
      <c r="P197" s="312">
        <v>13860756.388500001</v>
      </c>
      <c r="R197" s="312">
        <v>15353059.776500002</v>
      </c>
      <c r="S197" s="312">
        <v>15550332.864500003</v>
      </c>
      <c r="T197" s="312">
        <v>16838683.704499997</v>
      </c>
      <c r="U197" s="312">
        <v>16918683.704499997</v>
      </c>
      <c r="V197" s="312">
        <v>16998683.704500001</v>
      </c>
      <c r="W197" s="312">
        <v>17146683.704500001</v>
      </c>
      <c r="X197" s="312">
        <v>17266683.704500001</v>
      </c>
      <c r="Y197" s="312">
        <v>17426683.704500001</v>
      </c>
      <c r="Z197" s="312">
        <v>20383436.092499997</v>
      </c>
      <c r="AA197" s="312">
        <v>20543436.092499997</v>
      </c>
      <c r="AB197" s="312">
        <v>20702376.892500002</v>
      </c>
      <c r="AC197" s="312">
        <v>23764731.152500004</v>
      </c>
      <c r="AE197" s="312">
        <f>'Capital Spend fcst from ED'!J30+'In-Service &amp; Deprec Svgs'!AC197</f>
        <v>24089711.273753669</v>
      </c>
      <c r="AF197" s="312">
        <f>'Capital Spend fcst from ED'!K30+'In-Service &amp; Deprec Svgs'!AE197</f>
        <v>24414691.395007335</v>
      </c>
      <c r="AG197" s="312">
        <f>'Capital Spend fcst from ED'!L30+'In-Service &amp; Deprec Svgs'!AF197</f>
        <v>24739671.516261</v>
      </c>
      <c r="AH197" s="312">
        <f>'Capital Spend fcst from ED'!M30+'In-Service &amp; Deprec Svgs'!AG197</f>
        <v>25064651.637514666</v>
      </c>
      <c r="AI197" s="312">
        <f>'Capital Spend fcst from ED'!N30+'In-Service &amp; Deprec Svgs'!AH197</f>
        <v>25389631.758768331</v>
      </c>
      <c r="AJ197" s="312">
        <f>'Capital Spend fcst from ED'!O30+'In-Service &amp; Deprec Svgs'!AI197</f>
        <v>25714611.880021997</v>
      </c>
      <c r="AK197" s="312">
        <f>'Capital Spend fcst from ED'!P30+'In-Service &amp; Deprec Svgs'!AJ197</f>
        <v>26039592.001275662</v>
      </c>
      <c r="AL197" s="312">
        <f>'Capital Spend fcst from ED'!Q30+'In-Service &amp; Deprec Svgs'!AK197</f>
        <v>26364572.122529328</v>
      </c>
      <c r="AM197" s="312">
        <f>'Capital Spend fcst from ED'!R30+'In-Service &amp; Deprec Svgs'!AL197</f>
        <v>26689552.243782993</v>
      </c>
      <c r="AN197" s="312">
        <f>'Capital Spend fcst from ED'!S30+'In-Service &amp; Deprec Svgs'!AM197</f>
        <v>27014532.365036659</v>
      </c>
      <c r="AO197" s="312">
        <f>'Capital Spend fcst from ED'!T30+'In-Service &amp; Deprec Svgs'!AN197</f>
        <v>27339512.486290324</v>
      </c>
      <c r="AP197" s="312">
        <f>'Capital Spend fcst from ED'!U30+'In-Service &amp; Deprec Svgs'!AO197</f>
        <v>27664492.60754399</v>
      </c>
      <c r="AR197" s="312">
        <f>'Capital Spend fcst from ED'!J40+'In-Service &amp; Deprec Svgs'!AP197</f>
        <v>27989367.697631158</v>
      </c>
      <c r="AS197" s="312">
        <f>'Capital Spend fcst from ED'!K40+'In-Service &amp; Deprec Svgs'!AR197</f>
        <v>28314242.787718326</v>
      </c>
      <c r="AT197" s="312">
        <f>'Capital Spend fcst from ED'!L40+'In-Service &amp; Deprec Svgs'!AS197</f>
        <v>28639117.877805494</v>
      </c>
      <c r="AU197" s="312">
        <f>'Capital Spend fcst from ED'!M40+'In-Service &amp; Deprec Svgs'!AT197</f>
        <v>28963992.967892662</v>
      </c>
      <c r="AV197" s="312">
        <f>'Capital Spend fcst from ED'!N40+'In-Service &amp; Deprec Svgs'!AU197</f>
        <v>29288868.05797983</v>
      </c>
      <c r="AW197" s="312">
        <f>'Capital Spend fcst from ED'!O40+'In-Service &amp; Deprec Svgs'!AV197</f>
        <v>29613743.148066998</v>
      </c>
      <c r="AX197" s="312">
        <f>'Capital Spend fcst from ED'!P40+'In-Service &amp; Deprec Svgs'!AW197</f>
        <v>29938618.238154165</v>
      </c>
      <c r="AY197" s="312">
        <f>'Capital Spend fcst from ED'!Q40+'In-Service &amp; Deprec Svgs'!AX197</f>
        <v>30263493.328241333</v>
      </c>
      <c r="AZ197" s="312">
        <f>'Capital Spend fcst from ED'!R40+'In-Service &amp; Deprec Svgs'!AY197</f>
        <v>30588368.418328501</v>
      </c>
      <c r="BA197" s="312">
        <f>'Capital Spend fcst from ED'!S40+'In-Service &amp; Deprec Svgs'!AZ197</f>
        <v>30913243.508415669</v>
      </c>
      <c r="BB197" s="312">
        <f>'Capital Spend fcst from ED'!T40+'In-Service &amp; Deprec Svgs'!BA197</f>
        <v>31238118.598502837</v>
      </c>
      <c r="BC197" s="312">
        <f>'Capital Spend fcst from ED'!U40+'In-Service &amp; Deprec Svgs'!BB197</f>
        <v>31562993.688590005</v>
      </c>
      <c r="BE197" s="312">
        <f>'Capital Spend fcst from ED'!J50+'In-Service &amp; Deprec Svgs'!BC197</f>
        <v>31887882.104800586</v>
      </c>
      <c r="BF197" s="312">
        <f>'Capital Spend fcst from ED'!K50+'In-Service &amp; Deprec Svgs'!BE197</f>
        <v>32212770.521011166</v>
      </c>
      <c r="BG197" s="312">
        <f>'Capital Spend fcst from ED'!L50+'In-Service &amp; Deprec Svgs'!BF197</f>
        <v>32537658.937221747</v>
      </c>
      <c r="BH197" s="312">
        <f>'Capital Spend fcst from ED'!M50+'In-Service &amp; Deprec Svgs'!BG197</f>
        <v>32862547.353432328</v>
      </c>
      <c r="BI197" s="312">
        <f>'Capital Spend fcst from ED'!N50+'In-Service &amp; Deprec Svgs'!BH197</f>
        <v>33187435.769642908</v>
      </c>
      <c r="BJ197" s="312">
        <f>'Capital Spend fcst from ED'!O50+'In-Service &amp; Deprec Svgs'!BI197</f>
        <v>33512324.185853489</v>
      </c>
      <c r="BK197" s="312">
        <f>'Capital Spend fcst from ED'!P50+'In-Service &amp; Deprec Svgs'!BJ197</f>
        <v>33837212.602064073</v>
      </c>
      <c r="BL197" s="312">
        <f>'Capital Spend fcst from ED'!Q50+'In-Service &amp; Deprec Svgs'!BK197</f>
        <v>34162101.018274657</v>
      </c>
      <c r="BM197" s="312">
        <f>'Capital Spend fcst from ED'!R50+'In-Service &amp; Deprec Svgs'!BL197</f>
        <v>34486989.434485242</v>
      </c>
      <c r="BN197" s="312">
        <f>'Capital Spend fcst from ED'!S50+'In-Service &amp; Deprec Svgs'!BM197</f>
        <v>34811877.850695826</v>
      </c>
      <c r="BO197" s="312">
        <f>'Capital Spend fcst from ED'!T50+'In-Service &amp; Deprec Svgs'!BN197</f>
        <v>35136766.26690641</v>
      </c>
      <c r="BP197" s="312">
        <f>'Capital Spend fcst from ED'!U50+'In-Service &amp; Deprec Svgs'!BO197</f>
        <v>35461654.683116995</v>
      </c>
      <c r="BR197" s="312">
        <f>'Capital Spend fcst from ED'!J60+'In-Service &amp; Deprec Svgs'!BP197</f>
        <v>35786618.583765827</v>
      </c>
      <c r="BS197" s="312">
        <f>'Capital Spend fcst from ED'!K60+'In-Service &amp; Deprec Svgs'!BR197</f>
        <v>36111582.484414659</v>
      </c>
      <c r="BT197" s="312">
        <f>'Capital Spend fcst from ED'!L60+'In-Service &amp; Deprec Svgs'!BS197</f>
        <v>36436546.385063492</v>
      </c>
      <c r="BU197" s="312">
        <f>'Capital Spend fcst from ED'!M60+'In-Service &amp; Deprec Svgs'!BT197</f>
        <v>36761510.285712324</v>
      </c>
      <c r="BV197" s="312">
        <f>'Capital Spend fcst from ED'!N60+'In-Service &amp; Deprec Svgs'!BU197</f>
        <v>37086474.186361156</v>
      </c>
      <c r="BW197" s="312">
        <f>'Capital Spend fcst from ED'!O60+'In-Service &amp; Deprec Svgs'!BV197</f>
        <v>37411438.087009989</v>
      </c>
      <c r="BX197" s="312">
        <f>'Capital Spend fcst from ED'!P60+'In-Service &amp; Deprec Svgs'!BW197</f>
        <v>37736401.987658821</v>
      </c>
      <c r="BY197" s="312">
        <f>'Capital Spend fcst from ED'!Q60+'In-Service &amp; Deprec Svgs'!BX197</f>
        <v>38061365.888307653</v>
      </c>
      <c r="BZ197" s="312">
        <f>'Capital Spend fcst from ED'!R60+'In-Service &amp; Deprec Svgs'!BY197</f>
        <v>38386329.788956486</v>
      </c>
      <c r="CA197" s="312">
        <f>'Capital Spend fcst from ED'!S60+'In-Service &amp; Deprec Svgs'!BZ197</f>
        <v>38711293.689605318</v>
      </c>
      <c r="CB197" s="312">
        <f>'Capital Spend fcst from ED'!T60+'In-Service &amp; Deprec Svgs'!CA197</f>
        <v>39036257.59025415</v>
      </c>
      <c r="CC197" s="312">
        <f>'Capital Spend fcst from ED'!U60+'In-Service &amp; Deprec Svgs'!CB197</f>
        <v>39361221.490902983</v>
      </c>
      <c r="CE197" s="312">
        <f>'Capital Spend fcst from ED'!$J70+'In-Service &amp; Deprec Svgs'!CC197</f>
        <v>39686145.869354814</v>
      </c>
      <c r="CF197" s="312">
        <f>'Capital Spend fcst from ED'!$K70+'In-Service &amp; Deprec Svgs'!CE197</f>
        <v>40011070.247806646</v>
      </c>
      <c r="CG197" s="312">
        <f>'Capital Spend fcst from ED'!$L70+'In-Service &amp; Deprec Svgs'!CF197</f>
        <v>40335994.626258478</v>
      </c>
      <c r="CH197" s="312">
        <f>'Capital Spend fcst from ED'!$M70+'In-Service &amp; Deprec Svgs'!CG197</f>
        <v>40660919.004710309</v>
      </c>
      <c r="CI197" s="312">
        <f>'Capital Spend fcst from ED'!$N70+'In-Service &amp; Deprec Svgs'!CH197</f>
        <v>40985843.383162141</v>
      </c>
      <c r="CJ197" s="312">
        <f>'Capital Spend fcst from ED'!$O70+'In-Service &amp; Deprec Svgs'!CI197</f>
        <v>41310767.761613972</v>
      </c>
      <c r="CK197" s="312">
        <f>'Capital Spend fcst from ED'!$P70+'In-Service &amp; Deprec Svgs'!CJ197</f>
        <v>41635692.140065804</v>
      </c>
      <c r="CL197" s="312">
        <f>'Capital Spend fcst from ED'!$Q70+'In-Service &amp; Deprec Svgs'!CK197</f>
        <v>41960616.518517636</v>
      </c>
      <c r="CM197" s="312">
        <f>'Capital Spend fcst from ED'!$R70+'In-Service &amp; Deprec Svgs'!CL197</f>
        <v>42285540.896969467</v>
      </c>
      <c r="CN197" s="312">
        <f>'Capital Spend fcst from ED'!$S70+'In-Service &amp; Deprec Svgs'!CM197</f>
        <v>42610465.275421299</v>
      </c>
      <c r="CO197" s="312">
        <f>'Capital Spend fcst from ED'!$T70+'In-Service &amp; Deprec Svgs'!CN197</f>
        <v>42935389.653873131</v>
      </c>
      <c r="CP197" s="312">
        <f>'Capital Spend fcst from ED'!$U70+'In-Service &amp; Deprec Svgs'!CO197</f>
        <v>43260314.032324962</v>
      </c>
      <c r="CR197" s="312">
        <f>'Capital Spend fcst from ED'!$J80+'In-Service &amp; Deprec Svgs'!CP197</f>
        <v>43585176.886496879</v>
      </c>
      <c r="CS197" s="312">
        <f>'Capital Spend fcst from ED'!$K80+'In-Service &amp; Deprec Svgs'!CR197</f>
        <v>43910039.740668796</v>
      </c>
      <c r="CT197" s="312">
        <f>'Capital Spend fcst from ED'!$L80+'In-Service &amp; Deprec Svgs'!CS197</f>
        <v>44234902.594840713</v>
      </c>
      <c r="CU197" s="312">
        <f>'Capital Spend fcst from ED'!$M80+'In-Service &amp; Deprec Svgs'!CT197</f>
        <v>44559765.44901263</v>
      </c>
      <c r="CV197" s="312">
        <f>'Capital Spend fcst from ED'!$N80+'In-Service &amp; Deprec Svgs'!CU197</f>
        <v>44884628.303184547</v>
      </c>
      <c r="CW197" s="312">
        <f>'Capital Spend fcst from ED'!$O80+'In-Service &amp; Deprec Svgs'!CV197</f>
        <v>45209491.157356463</v>
      </c>
      <c r="CX197" s="312">
        <f>'Capital Spend fcst from ED'!$P80+'In-Service &amp; Deprec Svgs'!CW197</f>
        <v>45534354.01152838</v>
      </c>
      <c r="CY197" s="312">
        <f>'Capital Spend fcst from ED'!$Q80+'In-Service &amp; Deprec Svgs'!CX197</f>
        <v>45859216.865700297</v>
      </c>
      <c r="CZ197" s="312">
        <f>'Capital Spend fcst from ED'!$R80+'In-Service &amp; Deprec Svgs'!CY197</f>
        <v>46184079.719872214</v>
      </c>
      <c r="DA197" s="312">
        <f>'Capital Spend fcst from ED'!$S80+'In-Service &amp; Deprec Svgs'!CZ197</f>
        <v>46508942.574044131</v>
      </c>
      <c r="DB197" s="312">
        <f>'Capital Spend fcst from ED'!$T80+'In-Service &amp; Deprec Svgs'!DA197</f>
        <v>46833805.428216048</v>
      </c>
      <c r="DC197" s="312">
        <f>'Capital Spend fcst from ED'!$U80+'In-Service &amp; Deprec Svgs'!DB197</f>
        <v>47158668.282387964</v>
      </c>
      <c r="DE197" s="312">
        <f>'Capital Spend fcst from ED'!$J90+'In-Service &amp; Deprec Svgs'!DC197</f>
        <v>47559446.093247801</v>
      </c>
      <c r="DF197" s="312">
        <f>'Capital Spend fcst from ED'!$K90+'In-Service &amp; Deprec Svgs'!DE197</f>
        <v>47960223.904107638</v>
      </c>
      <c r="DG197" s="312">
        <f>'Capital Spend fcst from ED'!$L90+'In-Service &amp; Deprec Svgs'!DF197</f>
        <v>48361001.714967474</v>
      </c>
      <c r="DH197" s="312">
        <f>'Capital Spend fcst from ED'!$M90+'In-Service &amp; Deprec Svgs'!DG197</f>
        <v>48761779.525827311</v>
      </c>
      <c r="DI197" s="312">
        <f>'Capital Spend fcst from ED'!$N90+'In-Service &amp; Deprec Svgs'!DH197</f>
        <v>49162557.336687148</v>
      </c>
      <c r="DJ197" s="312">
        <f>'Capital Spend fcst from ED'!$O90+'In-Service &amp; Deprec Svgs'!DI197</f>
        <v>49563335.147546984</v>
      </c>
      <c r="DK197" s="312">
        <f>'Capital Spend fcst from ED'!$P90+'In-Service &amp; Deprec Svgs'!DJ197</f>
        <v>49964112.958406821</v>
      </c>
      <c r="DL197" s="312">
        <f>'Capital Spend fcst from ED'!$Q90+'In-Service &amp; Deprec Svgs'!DK197</f>
        <v>50364890.769266658</v>
      </c>
      <c r="DM197" s="312">
        <f>'Capital Spend fcst from ED'!$R90+'In-Service &amp; Deprec Svgs'!DL197</f>
        <v>50765668.580126494</v>
      </c>
      <c r="DN197" s="312">
        <f>'Capital Spend fcst from ED'!$S90+'In-Service &amp; Deprec Svgs'!DM197</f>
        <v>51166446.390986331</v>
      </c>
      <c r="DO197" s="312">
        <f>'Capital Spend fcst from ED'!$T90+'In-Service &amp; Deprec Svgs'!DN197</f>
        <v>51567224.201846167</v>
      </c>
      <c r="DP197" s="312">
        <f>'Capital Spend fcst from ED'!$U90+'In-Service &amp; Deprec Svgs'!DO197</f>
        <v>51968002.012706004</v>
      </c>
      <c r="DR197" s="312">
        <f>'Capital Spend fcst from ED'!$J100+'In-Service &amp; Deprec Svgs'!DP197</f>
        <v>52368752.405883335</v>
      </c>
      <c r="DS197" s="312">
        <f>'Capital Spend fcst from ED'!$K100+'In-Service &amp; Deprec Svgs'!DR197</f>
        <v>52769502.799060665</v>
      </c>
      <c r="DT197" s="312">
        <f>'Capital Spend fcst from ED'!$L100+'In-Service &amp; Deprec Svgs'!DS197</f>
        <v>53170253.192237996</v>
      </c>
      <c r="DU197" s="312">
        <f>'Capital Spend fcst from ED'!$M100+'In-Service &amp; Deprec Svgs'!DT197</f>
        <v>53571003.585415326</v>
      </c>
      <c r="DV197" s="312">
        <f>'Capital Spend fcst from ED'!$N100+'In-Service &amp; Deprec Svgs'!DU197</f>
        <v>53971753.978592657</v>
      </c>
      <c r="DW197" s="312">
        <f>'Capital Spend fcst from ED'!$O100+'In-Service &amp; Deprec Svgs'!DV197</f>
        <v>54372504.371769987</v>
      </c>
      <c r="DX197" s="312">
        <f>'Capital Spend fcst from ED'!$P100+'In-Service &amp; Deprec Svgs'!DW197</f>
        <v>54773254.764947318</v>
      </c>
      <c r="DY197" s="312">
        <f>'Capital Spend fcst from ED'!$Q100+'In-Service &amp; Deprec Svgs'!DX197</f>
        <v>55174005.158124648</v>
      </c>
      <c r="DZ197" s="312">
        <f>'Capital Spend fcst from ED'!$R100+'In-Service &amp; Deprec Svgs'!DY197</f>
        <v>55574755.551301979</v>
      </c>
      <c r="EA197" s="312">
        <f>'Capital Spend fcst from ED'!$S100+'In-Service &amp; Deprec Svgs'!DZ197</f>
        <v>55975505.944479309</v>
      </c>
      <c r="EB197" s="312">
        <f>'Capital Spend fcst from ED'!$T100+'In-Service &amp; Deprec Svgs'!EA197</f>
        <v>56376256.33765664</v>
      </c>
      <c r="EC197" s="312">
        <f>'Capital Spend fcst from ED'!$U100+'In-Service &amp; Deprec Svgs'!EB197</f>
        <v>56777006.73083397</v>
      </c>
      <c r="EE197" s="318"/>
    </row>
    <row r="198" spans="1:135" x14ac:dyDescent="0.2">
      <c r="A198" s="126" t="s">
        <v>651</v>
      </c>
      <c r="B198" s="310">
        <f t="shared" si="3379"/>
        <v>365</v>
      </c>
      <c r="D198" s="311">
        <v>151216.82</v>
      </c>
      <c r="E198" s="312">
        <v>151216.82</v>
      </c>
      <c r="F198" s="312">
        <v>151216.82</v>
      </c>
      <c r="G198" s="312">
        <v>151216.82</v>
      </c>
      <c r="H198" s="312">
        <v>151216.82</v>
      </c>
      <c r="I198" s="312">
        <v>151216.82</v>
      </c>
      <c r="J198" s="312">
        <v>151216.82</v>
      </c>
      <c r="K198" s="312">
        <v>151216.82</v>
      </c>
      <c r="L198" s="312">
        <v>151216.82</v>
      </c>
      <c r="M198" s="312">
        <v>151216.82</v>
      </c>
      <c r="N198" s="312">
        <v>151216.82</v>
      </c>
      <c r="O198" s="312">
        <v>151216.82</v>
      </c>
      <c r="P198" s="312">
        <v>151216.82</v>
      </c>
      <c r="R198" s="312">
        <v>151216.82</v>
      </c>
      <c r="S198" s="312">
        <v>151216.82</v>
      </c>
      <c r="T198" s="312">
        <v>151216.82</v>
      </c>
      <c r="U198" s="312">
        <v>151216.82</v>
      </c>
      <c r="V198" s="312">
        <v>151216.82</v>
      </c>
      <c r="W198" s="312">
        <v>151216.82</v>
      </c>
      <c r="X198" s="312">
        <v>151216.82</v>
      </c>
      <c r="Y198" s="312">
        <v>151216.82</v>
      </c>
      <c r="Z198" s="312">
        <v>151216.82</v>
      </c>
      <c r="AA198" s="312">
        <v>151216.82</v>
      </c>
      <c r="AB198" s="312">
        <v>151216.82</v>
      </c>
      <c r="AC198" s="312">
        <v>151216.82</v>
      </c>
      <c r="AE198" s="312">
        <f>0+'In-Service &amp; Deprec Svgs'!AC198</f>
        <v>151216.82</v>
      </c>
      <c r="AF198" s="312">
        <f>0+'In-Service &amp; Deprec Svgs'!AE198</f>
        <v>151216.82</v>
      </c>
      <c r="AG198" s="312">
        <f>0+'In-Service &amp; Deprec Svgs'!AF198</f>
        <v>151216.82</v>
      </c>
      <c r="AH198" s="312">
        <f>0+'In-Service &amp; Deprec Svgs'!AG198</f>
        <v>151216.82</v>
      </c>
      <c r="AI198" s="312">
        <f>0+'In-Service &amp; Deprec Svgs'!AH198</f>
        <v>151216.82</v>
      </c>
      <c r="AJ198" s="312">
        <f>0+'In-Service &amp; Deprec Svgs'!AI198</f>
        <v>151216.82</v>
      </c>
      <c r="AK198" s="312">
        <f>0+'In-Service &amp; Deprec Svgs'!AJ198</f>
        <v>151216.82</v>
      </c>
      <c r="AL198" s="312">
        <f>0+'In-Service &amp; Deprec Svgs'!AK198</f>
        <v>151216.82</v>
      </c>
      <c r="AM198" s="312">
        <f>0+'In-Service &amp; Deprec Svgs'!AL198</f>
        <v>151216.82</v>
      </c>
      <c r="AN198" s="312">
        <f>0+'In-Service &amp; Deprec Svgs'!AM198</f>
        <v>151216.82</v>
      </c>
      <c r="AO198" s="312">
        <f>0+'In-Service &amp; Deprec Svgs'!AN198</f>
        <v>151216.82</v>
      </c>
      <c r="AP198" s="312">
        <f>0+'In-Service &amp; Deprec Svgs'!AO198</f>
        <v>151216.82</v>
      </c>
      <c r="AR198" s="312">
        <f>0+'In-Service &amp; Deprec Svgs'!AP198</f>
        <v>151216.82</v>
      </c>
      <c r="AS198" s="312">
        <f>0+'In-Service &amp; Deprec Svgs'!AR198</f>
        <v>151216.82</v>
      </c>
      <c r="AT198" s="312">
        <f>0+'In-Service &amp; Deprec Svgs'!AS198</f>
        <v>151216.82</v>
      </c>
      <c r="AU198" s="312">
        <f>0+'In-Service &amp; Deprec Svgs'!AT198</f>
        <v>151216.82</v>
      </c>
      <c r="AV198" s="312">
        <f>0+'In-Service &amp; Deprec Svgs'!AU198</f>
        <v>151216.82</v>
      </c>
      <c r="AW198" s="312">
        <f>0+'In-Service &amp; Deprec Svgs'!AV198</f>
        <v>151216.82</v>
      </c>
      <c r="AX198" s="312">
        <f>0+'In-Service &amp; Deprec Svgs'!AW198</f>
        <v>151216.82</v>
      </c>
      <c r="AY198" s="312">
        <f>0+'In-Service &amp; Deprec Svgs'!AX198</f>
        <v>151216.82</v>
      </c>
      <c r="AZ198" s="312">
        <f>0+'In-Service &amp; Deprec Svgs'!AY198</f>
        <v>151216.82</v>
      </c>
      <c r="BA198" s="312">
        <f>0+'In-Service &amp; Deprec Svgs'!AZ198</f>
        <v>151216.82</v>
      </c>
      <c r="BB198" s="312">
        <f>0+'In-Service &amp; Deprec Svgs'!BA198</f>
        <v>151216.82</v>
      </c>
      <c r="BC198" s="312">
        <f>0+'In-Service &amp; Deprec Svgs'!BB198</f>
        <v>151216.82</v>
      </c>
      <c r="BE198" s="312">
        <f>0+'In-Service &amp; Deprec Svgs'!BC198</f>
        <v>151216.82</v>
      </c>
      <c r="BF198" s="312">
        <f>0+'In-Service &amp; Deprec Svgs'!BE198</f>
        <v>151216.82</v>
      </c>
      <c r="BG198" s="312">
        <f>0+'In-Service &amp; Deprec Svgs'!BF198</f>
        <v>151216.82</v>
      </c>
      <c r="BH198" s="312">
        <f>0+'In-Service &amp; Deprec Svgs'!BG198</f>
        <v>151216.82</v>
      </c>
      <c r="BI198" s="312">
        <f>0+'In-Service &amp; Deprec Svgs'!BH198</f>
        <v>151216.82</v>
      </c>
      <c r="BJ198" s="312">
        <f>0+'In-Service &amp; Deprec Svgs'!BI198</f>
        <v>151216.82</v>
      </c>
      <c r="BK198" s="312">
        <f>0+'In-Service &amp; Deprec Svgs'!BJ198</f>
        <v>151216.82</v>
      </c>
      <c r="BL198" s="312">
        <f>0+'In-Service &amp; Deprec Svgs'!BK198</f>
        <v>151216.82</v>
      </c>
      <c r="BM198" s="312">
        <f>0+'In-Service &amp; Deprec Svgs'!BL198</f>
        <v>151216.82</v>
      </c>
      <c r="BN198" s="312">
        <f>0+'In-Service &amp; Deprec Svgs'!BM198</f>
        <v>151216.82</v>
      </c>
      <c r="BO198" s="312">
        <f>0+'In-Service &amp; Deprec Svgs'!BN198</f>
        <v>151216.82</v>
      </c>
      <c r="BP198" s="312">
        <f>0+'In-Service &amp; Deprec Svgs'!BO198</f>
        <v>151216.82</v>
      </c>
      <c r="BR198" s="312">
        <f>0+'In-Service &amp; Deprec Svgs'!BP198</f>
        <v>151216.82</v>
      </c>
      <c r="BS198" s="312">
        <f>0+'In-Service &amp; Deprec Svgs'!BR198</f>
        <v>151216.82</v>
      </c>
      <c r="BT198" s="312">
        <f>0+'In-Service &amp; Deprec Svgs'!BS198</f>
        <v>151216.82</v>
      </c>
      <c r="BU198" s="312">
        <f>0+'In-Service &amp; Deprec Svgs'!BT198</f>
        <v>151216.82</v>
      </c>
      <c r="BV198" s="312">
        <f>0+'In-Service &amp; Deprec Svgs'!BU198</f>
        <v>151216.82</v>
      </c>
      <c r="BW198" s="312">
        <f>0+'In-Service &amp; Deprec Svgs'!BV198</f>
        <v>151216.82</v>
      </c>
      <c r="BX198" s="312">
        <f>0+'In-Service &amp; Deprec Svgs'!BW198</f>
        <v>151216.82</v>
      </c>
      <c r="BY198" s="312">
        <f>0+'In-Service &amp; Deprec Svgs'!BX198</f>
        <v>151216.82</v>
      </c>
      <c r="BZ198" s="312">
        <f>0+'In-Service &amp; Deprec Svgs'!BY198</f>
        <v>151216.82</v>
      </c>
      <c r="CA198" s="312">
        <f>0+'In-Service &amp; Deprec Svgs'!BZ198</f>
        <v>151216.82</v>
      </c>
      <c r="CB198" s="312">
        <f>0+'In-Service &amp; Deprec Svgs'!CA198</f>
        <v>151216.82</v>
      </c>
      <c r="CC198" s="312">
        <f>0+'In-Service &amp; Deprec Svgs'!CB198</f>
        <v>151216.82</v>
      </c>
      <c r="CE198" s="312">
        <f>0+'In-Service &amp; Deprec Svgs'!CC198</f>
        <v>151216.82</v>
      </c>
      <c r="CF198" s="312">
        <f>0+'In-Service &amp; Deprec Svgs'!CE198</f>
        <v>151216.82</v>
      </c>
      <c r="CG198" s="312">
        <f>0+'In-Service &amp; Deprec Svgs'!CF198</f>
        <v>151216.82</v>
      </c>
      <c r="CH198" s="312">
        <f>0+'In-Service &amp; Deprec Svgs'!CG198</f>
        <v>151216.82</v>
      </c>
      <c r="CI198" s="312">
        <f>0+'In-Service &amp; Deprec Svgs'!CH198</f>
        <v>151216.82</v>
      </c>
      <c r="CJ198" s="312">
        <f>0+'In-Service &amp; Deprec Svgs'!CI198</f>
        <v>151216.82</v>
      </c>
      <c r="CK198" s="312">
        <f>0+'In-Service &amp; Deprec Svgs'!CJ198</f>
        <v>151216.82</v>
      </c>
      <c r="CL198" s="312">
        <f>0+'In-Service &amp; Deprec Svgs'!CK198</f>
        <v>151216.82</v>
      </c>
      <c r="CM198" s="312">
        <f>0+'In-Service &amp; Deprec Svgs'!CL198</f>
        <v>151216.82</v>
      </c>
      <c r="CN198" s="312">
        <f>0+'In-Service &amp; Deprec Svgs'!CM198</f>
        <v>151216.82</v>
      </c>
      <c r="CO198" s="312">
        <f>0+'In-Service &amp; Deprec Svgs'!CN198</f>
        <v>151216.82</v>
      </c>
      <c r="CP198" s="312">
        <f>0+'In-Service &amp; Deprec Svgs'!CO198</f>
        <v>151216.82</v>
      </c>
      <c r="CR198" s="312">
        <f>0+'In-Service &amp; Deprec Svgs'!CP198</f>
        <v>151216.82</v>
      </c>
      <c r="CS198" s="312">
        <f>0+'In-Service &amp; Deprec Svgs'!CR198</f>
        <v>151216.82</v>
      </c>
      <c r="CT198" s="312">
        <f>0+'In-Service &amp; Deprec Svgs'!CS198</f>
        <v>151216.82</v>
      </c>
      <c r="CU198" s="312">
        <f>0+'In-Service &amp; Deprec Svgs'!CT198</f>
        <v>151216.82</v>
      </c>
      <c r="CV198" s="312">
        <f>0+'In-Service &amp; Deprec Svgs'!CU198</f>
        <v>151216.82</v>
      </c>
      <c r="CW198" s="312">
        <f>0+'In-Service &amp; Deprec Svgs'!CV198</f>
        <v>151216.82</v>
      </c>
      <c r="CX198" s="312">
        <f>0+'In-Service &amp; Deprec Svgs'!CW198</f>
        <v>151216.82</v>
      </c>
      <c r="CY198" s="312">
        <f>0+'In-Service &amp; Deprec Svgs'!CX198</f>
        <v>151216.82</v>
      </c>
      <c r="CZ198" s="312">
        <f>0+'In-Service &amp; Deprec Svgs'!CY198</f>
        <v>151216.82</v>
      </c>
      <c r="DA198" s="312">
        <f>0+'In-Service &amp; Deprec Svgs'!CZ198</f>
        <v>151216.82</v>
      </c>
      <c r="DB198" s="312">
        <f>0+'In-Service &amp; Deprec Svgs'!DA198</f>
        <v>151216.82</v>
      </c>
      <c r="DC198" s="312">
        <f>0+'In-Service &amp; Deprec Svgs'!DB198</f>
        <v>151216.82</v>
      </c>
      <c r="DE198" s="312">
        <f>0+'In-Service &amp; Deprec Svgs'!DC198</f>
        <v>151216.82</v>
      </c>
      <c r="DF198" s="312">
        <f>0+'In-Service &amp; Deprec Svgs'!DE198</f>
        <v>151216.82</v>
      </c>
      <c r="DG198" s="312">
        <f>0+'In-Service &amp; Deprec Svgs'!DF198</f>
        <v>151216.82</v>
      </c>
      <c r="DH198" s="312">
        <f>0+'In-Service &amp; Deprec Svgs'!DG198</f>
        <v>151216.82</v>
      </c>
      <c r="DI198" s="312">
        <f>0+'In-Service &amp; Deprec Svgs'!DH198</f>
        <v>151216.82</v>
      </c>
      <c r="DJ198" s="312">
        <f>0+'In-Service &amp; Deprec Svgs'!DI198</f>
        <v>151216.82</v>
      </c>
      <c r="DK198" s="312">
        <f>0+'In-Service &amp; Deprec Svgs'!DJ198</f>
        <v>151216.82</v>
      </c>
      <c r="DL198" s="312">
        <f>0+'In-Service &amp; Deprec Svgs'!DK198</f>
        <v>151216.82</v>
      </c>
      <c r="DM198" s="312">
        <f>0+'In-Service &amp; Deprec Svgs'!DL198</f>
        <v>151216.82</v>
      </c>
      <c r="DN198" s="312">
        <f>0+'In-Service &amp; Deprec Svgs'!DM198</f>
        <v>151216.82</v>
      </c>
      <c r="DO198" s="312">
        <f>0+'In-Service &amp; Deprec Svgs'!DN198</f>
        <v>151216.82</v>
      </c>
      <c r="DP198" s="312">
        <f>0+'In-Service &amp; Deprec Svgs'!DO198</f>
        <v>151216.82</v>
      </c>
      <c r="DR198" s="312">
        <f>0+'In-Service &amp; Deprec Svgs'!DP198</f>
        <v>151216.82</v>
      </c>
      <c r="DS198" s="312">
        <f>0+'In-Service &amp; Deprec Svgs'!DR198</f>
        <v>151216.82</v>
      </c>
      <c r="DT198" s="312">
        <f>0+'In-Service &amp; Deprec Svgs'!DS198</f>
        <v>151216.82</v>
      </c>
      <c r="DU198" s="312">
        <f>0+'In-Service &amp; Deprec Svgs'!DT198</f>
        <v>151216.82</v>
      </c>
      <c r="DV198" s="312">
        <f>0+'In-Service &amp; Deprec Svgs'!DU198</f>
        <v>151216.82</v>
      </c>
      <c r="DW198" s="312">
        <f>0+'In-Service &amp; Deprec Svgs'!DV198</f>
        <v>151216.82</v>
      </c>
      <c r="DX198" s="312">
        <f>0+'In-Service &amp; Deprec Svgs'!DW198</f>
        <v>151216.82</v>
      </c>
      <c r="DY198" s="312">
        <f>0+'In-Service &amp; Deprec Svgs'!DX198</f>
        <v>151216.82</v>
      </c>
      <c r="DZ198" s="312">
        <f>0+'In-Service &amp; Deprec Svgs'!DY198</f>
        <v>151216.82</v>
      </c>
      <c r="EA198" s="312">
        <f>0+'In-Service &amp; Deprec Svgs'!DZ198</f>
        <v>151216.82</v>
      </c>
      <c r="EB198" s="312">
        <f>0+'In-Service &amp; Deprec Svgs'!EA198</f>
        <v>151216.82</v>
      </c>
      <c r="EC198" s="312">
        <f>0+'In-Service &amp; Deprec Svgs'!EB198</f>
        <v>151216.82</v>
      </c>
      <c r="EE198" s="318"/>
    </row>
    <row r="199" spans="1:135" x14ac:dyDescent="0.2">
      <c r="A199" s="126" t="s">
        <v>651</v>
      </c>
      <c r="B199" s="310">
        <f t="shared" si="3379"/>
        <v>366</v>
      </c>
      <c r="D199" s="311">
        <v>3516.5499999999997</v>
      </c>
      <c r="E199" s="312">
        <v>3516.5499999999997</v>
      </c>
      <c r="F199" s="312">
        <v>3516.5499999999997</v>
      </c>
      <c r="G199" s="312">
        <v>3516.5499999999997</v>
      </c>
      <c r="H199" s="312">
        <v>3516.5499999999997</v>
      </c>
      <c r="I199" s="312">
        <v>3516.5499999999997</v>
      </c>
      <c r="J199" s="312">
        <v>3516.5499999999997</v>
      </c>
      <c r="K199" s="312">
        <v>3516.5499999999997</v>
      </c>
      <c r="L199" s="312">
        <v>3516.5499999999997</v>
      </c>
      <c r="M199" s="312">
        <v>3516.5499999999997</v>
      </c>
      <c r="N199" s="312">
        <v>3516.5499999999997</v>
      </c>
      <c r="O199" s="312">
        <v>3516.5499999999997</v>
      </c>
      <c r="P199" s="312">
        <v>3516.5499999999997</v>
      </c>
      <c r="R199" s="312">
        <v>3516.5499999999997</v>
      </c>
      <c r="S199" s="312">
        <v>3516.5499999999997</v>
      </c>
      <c r="T199" s="312">
        <v>3516.5499999999997</v>
      </c>
      <c r="U199" s="312">
        <v>3516.5499999999997</v>
      </c>
      <c r="V199" s="312">
        <v>3516.5499999999997</v>
      </c>
      <c r="W199" s="312">
        <v>3516.5499999999997</v>
      </c>
      <c r="X199" s="312">
        <v>3516.5499999999997</v>
      </c>
      <c r="Y199" s="312">
        <v>3516.5499999999997</v>
      </c>
      <c r="Z199" s="312">
        <v>3516.5499999999997</v>
      </c>
      <c r="AA199" s="312">
        <v>3516.5499999999997</v>
      </c>
      <c r="AB199" s="312">
        <v>3516.5499999999997</v>
      </c>
      <c r="AC199" s="312">
        <v>3516.5499999999997</v>
      </c>
      <c r="AE199" s="312">
        <f>0+'In-Service &amp; Deprec Svgs'!AC199</f>
        <v>3516.5499999999997</v>
      </c>
      <c r="AF199" s="312">
        <f>0+'In-Service &amp; Deprec Svgs'!AE199</f>
        <v>3516.5499999999997</v>
      </c>
      <c r="AG199" s="312">
        <f>0+'In-Service &amp; Deprec Svgs'!AF199</f>
        <v>3516.5499999999997</v>
      </c>
      <c r="AH199" s="312">
        <f>0+'In-Service &amp; Deprec Svgs'!AG199</f>
        <v>3516.5499999999997</v>
      </c>
      <c r="AI199" s="312">
        <f>0+'In-Service &amp; Deprec Svgs'!AH199</f>
        <v>3516.5499999999997</v>
      </c>
      <c r="AJ199" s="312">
        <f>0+'In-Service &amp; Deprec Svgs'!AI199</f>
        <v>3516.5499999999997</v>
      </c>
      <c r="AK199" s="312">
        <f>0+'In-Service &amp; Deprec Svgs'!AJ199</f>
        <v>3516.5499999999997</v>
      </c>
      <c r="AL199" s="312">
        <f>0+'In-Service &amp; Deprec Svgs'!AK199</f>
        <v>3516.5499999999997</v>
      </c>
      <c r="AM199" s="312">
        <f>0+'In-Service &amp; Deprec Svgs'!AL199</f>
        <v>3516.5499999999997</v>
      </c>
      <c r="AN199" s="312">
        <f>0+'In-Service &amp; Deprec Svgs'!AM199</f>
        <v>3516.5499999999997</v>
      </c>
      <c r="AO199" s="312">
        <f>0+'In-Service &amp; Deprec Svgs'!AN199</f>
        <v>3516.5499999999997</v>
      </c>
      <c r="AP199" s="312">
        <f>0+'In-Service &amp; Deprec Svgs'!AO199</f>
        <v>3516.5499999999997</v>
      </c>
      <c r="AR199" s="312">
        <f>0+'In-Service &amp; Deprec Svgs'!AP199</f>
        <v>3516.5499999999997</v>
      </c>
      <c r="AS199" s="312">
        <f>0+'In-Service &amp; Deprec Svgs'!AR199</f>
        <v>3516.5499999999997</v>
      </c>
      <c r="AT199" s="312">
        <f>0+'In-Service &amp; Deprec Svgs'!AS199</f>
        <v>3516.5499999999997</v>
      </c>
      <c r="AU199" s="312">
        <f>0+'In-Service &amp; Deprec Svgs'!AT199</f>
        <v>3516.5499999999997</v>
      </c>
      <c r="AV199" s="312">
        <f>0+'In-Service &amp; Deprec Svgs'!AU199</f>
        <v>3516.5499999999997</v>
      </c>
      <c r="AW199" s="312">
        <f>0+'In-Service &amp; Deprec Svgs'!AV199</f>
        <v>3516.5499999999997</v>
      </c>
      <c r="AX199" s="312">
        <f>0+'In-Service &amp; Deprec Svgs'!AW199</f>
        <v>3516.5499999999997</v>
      </c>
      <c r="AY199" s="312">
        <f>0+'In-Service &amp; Deprec Svgs'!AX199</f>
        <v>3516.5499999999997</v>
      </c>
      <c r="AZ199" s="312">
        <f>0+'In-Service &amp; Deprec Svgs'!AY199</f>
        <v>3516.5499999999997</v>
      </c>
      <c r="BA199" s="312">
        <f>0+'In-Service &amp; Deprec Svgs'!AZ199</f>
        <v>3516.5499999999997</v>
      </c>
      <c r="BB199" s="312">
        <f>0+'In-Service &amp; Deprec Svgs'!BA199</f>
        <v>3516.5499999999997</v>
      </c>
      <c r="BC199" s="312">
        <f>0+'In-Service &amp; Deprec Svgs'!BB199</f>
        <v>3516.5499999999997</v>
      </c>
      <c r="BE199" s="312">
        <f>0+'In-Service &amp; Deprec Svgs'!BC199</f>
        <v>3516.5499999999997</v>
      </c>
      <c r="BF199" s="312">
        <f>0+'In-Service &amp; Deprec Svgs'!BE199</f>
        <v>3516.5499999999997</v>
      </c>
      <c r="BG199" s="312">
        <f>0+'In-Service &amp; Deprec Svgs'!BF199</f>
        <v>3516.5499999999997</v>
      </c>
      <c r="BH199" s="312">
        <f>0+'In-Service &amp; Deprec Svgs'!BG199</f>
        <v>3516.5499999999997</v>
      </c>
      <c r="BI199" s="312">
        <f>0+'In-Service &amp; Deprec Svgs'!BH199</f>
        <v>3516.5499999999997</v>
      </c>
      <c r="BJ199" s="312">
        <f>0+'In-Service &amp; Deprec Svgs'!BI199</f>
        <v>3516.5499999999997</v>
      </c>
      <c r="BK199" s="312">
        <f>0+'In-Service &amp; Deprec Svgs'!BJ199</f>
        <v>3516.5499999999997</v>
      </c>
      <c r="BL199" s="312">
        <f>0+'In-Service &amp; Deprec Svgs'!BK199</f>
        <v>3516.5499999999997</v>
      </c>
      <c r="BM199" s="312">
        <f>0+'In-Service &amp; Deprec Svgs'!BL199</f>
        <v>3516.5499999999997</v>
      </c>
      <c r="BN199" s="312">
        <f>0+'In-Service &amp; Deprec Svgs'!BM199</f>
        <v>3516.5499999999997</v>
      </c>
      <c r="BO199" s="312">
        <f>0+'In-Service &amp; Deprec Svgs'!BN199</f>
        <v>3516.5499999999997</v>
      </c>
      <c r="BP199" s="312">
        <f>0+'In-Service &amp; Deprec Svgs'!BO199</f>
        <v>3516.5499999999997</v>
      </c>
      <c r="BR199" s="312">
        <f>0+'In-Service &amp; Deprec Svgs'!BP199</f>
        <v>3516.5499999999997</v>
      </c>
      <c r="BS199" s="312">
        <f>0+'In-Service &amp; Deprec Svgs'!BR199</f>
        <v>3516.5499999999997</v>
      </c>
      <c r="BT199" s="312">
        <f>0+'In-Service &amp; Deprec Svgs'!BS199</f>
        <v>3516.5499999999997</v>
      </c>
      <c r="BU199" s="312">
        <f>0+'In-Service &amp; Deprec Svgs'!BT199</f>
        <v>3516.5499999999997</v>
      </c>
      <c r="BV199" s="312">
        <f>0+'In-Service &amp; Deprec Svgs'!BU199</f>
        <v>3516.5499999999997</v>
      </c>
      <c r="BW199" s="312">
        <f>0+'In-Service &amp; Deprec Svgs'!BV199</f>
        <v>3516.5499999999997</v>
      </c>
      <c r="BX199" s="312">
        <f>0+'In-Service &amp; Deprec Svgs'!BW199</f>
        <v>3516.5499999999997</v>
      </c>
      <c r="BY199" s="312">
        <f>0+'In-Service &amp; Deprec Svgs'!BX199</f>
        <v>3516.5499999999997</v>
      </c>
      <c r="BZ199" s="312">
        <f>0+'In-Service &amp; Deprec Svgs'!BY199</f>
        <v>3516.5499999999997</v>
      </c>
      <c r="CA199" s="312">
        <f>0+'In-Service &amp; Deprec Svgs'!BZ199</f>
        <v>3516.5499999999997</v>
      </c>
      <c r="CB199" s="312">
        <f>0+'In-Service &amp; Deprec Svgs'!CA199</f>
        <v>3516.5499999999997</v>
      </c>
      <c r="CC199" s="312">
        <f>0+'In-Service &amp; Deprec Svgs'!CB199</f>
        <v>3516.5499999999997</v>
      </c>
      <c r="CE199" s="312">
        <f>0+'In-Service &amp; Deprec Svgs'!CC199</f>
        <v>3516.5499999999997</v>
      </c>
      <c r="CF199" s="312">
        <f>0+'In-Service &amp; Deprec Svgs'!CE199</f>
        <v>3516.5499999999997</v>
      </c>
      <c r="CG199" s="312">
        <f>0+'In-Service &amp; Deprec Svgs'!CF199</f>
        <v>3516.5499999999997</v>
      </c>
      <c r="CH199" s="312">
        <f>0+'In-Service &amp; Deprec Svgs'!CG199</f>
        <v>3516.5499999999997</v>
      </c>
      <c r="CI199" s="312">
        <f>0+'In-Service &amp; Deprec Svgs'!CH199</f>
        <v>3516.5499999999997</v>
      </c>
      <c r="CJ199" s="312">
        <f>0+'In-Service &amp; Deprec Svgs'!CI199</f>
        <v>3516.5499999999997</v>
      </c>
      <c r="CK199" s="312">
        <f>0+'In-Service &amp; Deprec Svgs'!CJ199</f>
        <v>3516.5499999999997</v>
      </c>
      <c r="CL199" s="312">
        <f>0+'In-Service &amp; Deprec Svgs'!CK199</f>
        <v>3516.5499999999997</v>
      </c>
      <c r="CM199" s="312">
        <f>0+'In-Service &amp; Deprec Svgs'!CL199</f>
        <v>3516.5499999999997</v>
      </c>
      <c r="CN199" s="312">
        <f>0+'In-Service &amp; Deprec Svgs'!CM199</f>
        <v>3516.5499999999997</v>
      </c>
      <c r="CO199" s="312">
        <f>0+'In-Service &amp; Deprec Svgs'!CN199</f>
        <v>3516.5499999999997</v>
      </c>
      <c r="CP199" s="312">
        <f>0+'In-Service &amp; Deprec Svgs'!CO199</f>
        <v>3516.5499999999997</v>
      </c>
      <c r="CR199" s="312">
        <f>0+'In-Service &amp; Deprec Svgs'!CP199</f>
        <v>3516.5499999999997</v>
      </c>
      <c r="CS199" s="312">
        <f>0+'In-Service &amp; Deprec Svgs'!CR199</f>
        <v>3516.5499999999997</v>
      </c>
      <c r="CT199" s="312">
        <f>0+'In-Service &amp; Deprec Svgs'!CS199</f>
        <v>3516.5499999999997</v>
      </c>
      <c r="CU199" s="312">
        <f>0+'In-Service &amp; Deprec Svgs'!CT199</f>
        <v>3516.5499999999997</v>
      </c>
      <c r="CV199" s="312">
        <f>0+'In-Service &amp; Deprec Svgs'!CU199</f>
        <v>3516.5499999999997</v>
      </c>
      <c r="CW199" s="312">
        <f>0+'In-Service &amp; Deprec Svgs'!CV199</f>
        <v>3516.5499999999997</v>
      </c>
      <c r="CX199" s="312">
        <f>0+'In-Service &amp; Deprec Svgs'!CW199</f>
        <v>3516.5499999999997</v>
      </c>
      <c r="CY199" s="312">
        <f>0+'In-Service &amp; Deprec Svgs'!CX199</f>
        <v>3516.5499999999997</v>
      </c>
      <c r="CZ199" s="312">
        <f>0+'In-Service &amp; Deprec Svgs'!CY199</f>
        <v>3516.5499999999997</v>
      </c>
      <c r="DA199" s="312">
        <f>0+'In-Service &amp; Deprec Svgs'!CZ199</f>
        <v>3516.5499999999997</v>
      </c>
      <c r="DB199" s="312">
        <f>0+'In-Service &amp; Deprec Svgs'!DA199</f>
        <v>3516.5499999999997</v>
      </c>
      <c r="DC199" s="312">
        <f>0+'In-Service &amp; Deprec Svgs'!DB199</f>
        <v>3516.5499999999997</v>
      </c>
      <c r="DE199" s="312">
        <f>0+'In-Service &amp; Deprec Svgs'!DC199</f>
        <v>3516.5499999999997</v>
      </c>
      <c r="DF199" s="312">
        <f>0+'In-Service &amp; Deprec Svgs'!DE199</f>
        <v>3516.5499999999997</v>
      </c>
      <c r="DG199" s="312">
        <f>0+'In-Service &amp; Deprec Svgs'!DF199</f>
        <v>3516.5499999999997</v>
      </c>
      <c r="DH199" s="312">
        <f>0+'In-Service &amp; Deprec Svgs'!DG199</f>
        <v>3516.5499999999997</v>
      </c>
      <c r="DI199" s="312">
        <f>0+'In-Service &amp; Deprec Svgs'!DH199</f>
        <v>3516.5499999999997</v>
      </c>
      <c r="DJ199" s="312">
        <f>0+'In-Service &amp; Deprec Svgs'!DI199</f>
        <v>3516.5499999999997</v>
      </c>
      <c r="DK199" s="312">
        <f>0+'In-Service &amp; Deprec Svgs'!DJ199</f>
        <v>3516.5499999999997</v>
      </c>
      <c r="DL199" s="312">
        <f>0+'In-Service &amp; Deprec Svgs'!DK199</f>
        <v>3516.5499999999997</v>
      </c>
      <c r="DM199" s="312">
        <f>0+'In-Service &amp; Deprec Svgs'!DL199</f>
        <v>3516.5499999999997</v>
      </c>
      <c r="DN199" s="312">
        <f>0+'In-Service &amp; Deprec Svgs'!DM199</f>
        <v>3516.5499999999997</v>
      </c>
      <c r="DO199" s="312">
        <f>0+'In-Service &amp; Deprec Svgs'!DN199</f>
        <v>3516.5499999999997</v>
      </c>
      <c r="DP199" s="312">
        <f>0+'In-Service &amp; Deprec Svgs'!DO199</f>
        <v>3516.5499999999997</v>
      </c>
      <c r="DR199" s="312">
        <f>0+'In-Service &amp; Deprec Svgs'!DP199</f>
        <v>3516.5499999999997</v>
      </c>
      <c r="DS199" s="312">
        <f>0+'In-Service &amp; Deprec Svgs'!DR199</f>
        <v>3516.5499999999997</v>
      </c>
      <c r="DT199" s="312">
        <f>0+'In-Service &amp; Deprec Svgs'!DS199</f>
        <v>3516.5499999999997</v>
      </c>
      <c r="DU199" s="312">
        <f>0+'In-Service &amp; Deprec Svgs'!DT199</f>
        <v>3516.5499999999997</v>
      </c>
      <c r="DV199" s="312">
        <f>0+'In-Service &amp; Deprec Svgs'!DU199</f>
        <v>3516.5499999999997</v>
      </c>
      <c r="DW199" s="312">
        <f>0+'In-Service &amp; Deprec Svgs'!DV199</f>
        <v>3516.5499999999997</v>
      </c>
      <c r="DX199" s="312">
        <f>0+'In-Service &amp; Deprec Svgs'!DW199</f>
        <v>3516.5499999999997</v>
      </c>
      <c r="DY199" s="312">
        <f>0+'In-Service &amp; Deprec Svgs'!DX199</f>
        <v>3516.5499999999997</v>
      </c>
      <c r="DZ199" s="312">
        <f>0+'In-Service &amp; Deprec Svgs'!DY199</f>
        <v>3516.5499999999997</v>
      </c>
      <c r="EA199" s="312">
        <f>0+'In-Service &amp; Deprec Svgs'!DZ199</f>
        <v>3516.5499999999997</v>
      </c>
      <c r="EB199" s="312">
        <f>0+'In-Service &amp; Deprec Svgs'!EA199</f>
        <v>3516.5499999999997</v>
      </c>
      <c r="EC199" s="312">
        <f>0+'In-Service &amp; Deprec Svgs'!EB199</f>
        <v>3516.5499999999997</v>
      </c>
      <c r="EE199" s="318"/>
    </row>
    <row r="200" spans="1:135" x14ac:dyDescent="0.2">
      <c r="A200" s="126" t="s">
        <v>651</v>
      </c>
      <c r="B200" s="310">
        <f t="shared" si="3379"/>
        <v>367</v>
      </c>
      <c r="D200" s="311">
        <v>40474.619999999995</v>
      </c>
      <c r="E200" s="312">
        <v>40474.619999999995</v>
      </c>
      <c r="F200" s="312">
        <v>40474.619999999995</v>
      </c>
      <c r="G200" s="312">
        <v>40474.619999999995</v>
      </c>
      <c r="H200" s="312">
        <v>40474.619999999995</v>
      </c>
      <c r="I200" s="312">
        <v>40474.619999999995</v>
      </c>
      <c r="J200" s="312">
        <v>40474.619999999995</v>
      </c>
      <c r="K200" s="312">
        <v>40474.619999999995</v>
      </c>
      <c r="L200" s="312">
        <v>40474.619999999995</v>
      </c>
      <c r="M200" s="312">
        <v>40474.619999999995</v>
      </c>
      <c r="N200" s="312">
        <v>40474.619999999995</v>
      </c>
      <c r="O200" s="312">
        <v>40474.619999999995</v>
      </c>
      <c r="P200" s="312">
        <v>40474.619999999995</v>
      </c>
      <c r="R200" s="312">
        <v>40474.619999999995</v>
      </c>
      <c r="S200" s="312">
        <v>40474.619999999995</v>
      </c>
      <c r="T200" s="312">
        <v>40474.619999999995</v>
      </c>
      <c r="U200" s="312">
        <v>40474.619999999995</v>
      </c>
      <c r="V200" s="312">
        <v>40474.619999999995</v>
      </c>
      <c r="W200" s="312">
        <v>40474.619999999995</v>
      </c>
      <c r="X200" s="312">
        <v>40474.619999999995</v>
      </c>
      <c r="Y200" s="312">
        <v>40474.619999999995</v>
      </c>
      <c r="Z200" s="312">
        <v>40474.619999999995</v>
      </c>
      <c r="AA200" s="312">
        <v>40474.619999999995</v>
      </c>
      <c r="AB200" s="312">
        <v>40474.619999999995</v>
      </c>
      <c r="AC200" s="312">
        <v>40474.619999999995</v>
      </c>
      <c r="AE200" s="312">
        <f>0+'In-Service &amp; Deprec Svgs'!AC200</f>
        <v>40474.619999999995</v>
      </c>
      <c r="AF200" s="312">
        <f>0+'In-Service &amp; Deprec Svgs'!AE200</f>
        <v>40474.619999999995</v>
      </c>
      <c r="AG200" s="312">
        <f>0+'In-Service &amp; Deprec Svgs'!AF200</f>
        <v>40474.619999999995</v>
      </c>
      <c r="AH200" s="312">
        <f>0+'In-Service &amp; Deprec Svgs'!AG200</f>
        <v>40474.619999999995</v>
      </c>
      <c r="AI200" s="312">
        <f>0+'In-Service &amp; Deprec Svgs'!AH200</f>
        <v>40474.619999999995</v>
      </c>
      <c r="AJ200" s="312">
        <f>0+'In-Service &amp; Deprec Svgs'!AI200</f>
        <v>40474.619999999995</v>
      </c>
      <c r="AK200" s="312">
        <f>0+'In-Service &amp; Deprec Svgs'!AJ200</f>
        <v>40474.619999999995</v>
      </c>
      <c r="AL200" s="312">
        <f>0+'In-Service &amp; Deprec Svgs'!AK200</f>
        <v>40474.619999999995</v>
      </c>
      <c r="AM200" s="312">
        <f>0+'In-Service &amp; Deprec Svgs'!AL200</f>
        <v>40474.619999999995</v>
      </c>
      <c r="AN200" s="312">
        <f>0+'In-Service &amp; Deprec Svgs'!AM200</f>
        <v>40474.619999999995</v>
      </c>
      <c r="AO200" s="312">
        <f>0+'In-Service &amp; Deprec Svgs'!AN200</f>
        <v>40474.619999999995</v>
      </c>
      <c r="AP200" s="312">
        <f>0+'In-Service &amp; Deprec Svgs'!AO200</f>
        <v>40474.619999999995</v>
      </c>
      <c r="AR200" s="312">
        <f>0+'In-Service &amp; Deprec Svgs'!AP200</f>
        <v>40474.619999999995</v>
      </c>
      <c r="AS200" s="312">
        <f>0+'In-Service &amp; Deprec Svgs'!AR200</f>
        <v>40474.619999999995</v>
      </c>
      <c r="AT200" s="312">
        <f>0+'In-Service &amp; Deprec Svgs'!AS200</f>
        <v>40474.619999999995</v>
      </c>
      <c r="AU200" s="312">
        <f>0+'In-Service &amp; Deprec Svgs'!AT200</f>
        <v>40474.619999999995</v>
      </c>
      <c r="AV200" s="312">
        <f>0+'In-Service &amp; Deprec Svgs'!AU200</f>
        <v>40474.619999999995</v>
      </c>
      <c r="AW200" s="312">
        <f>0+'In-Service &amp; Deprec Svgs'!AV200</f>
        <v>40474.619999999995</v>
      </c>
      <c r="AX200" s="312">
        <f>0+'In-Service &amp; Deprec Svgs'!AW200</f>
        <v>40474.619999999995</v>
      </c>
      <c r="AY200" s="312">
        <f>0+'In-Service &amp; Deprec Svgs'!AX200</f>
        <v>40474.619999999995</v>
      </c>
      <c r="AZ200" s="312">
        <f>0+'In-Service &amp; Deprec Svgs'!AY200</f>
        <v>40474.619999999995</v>
      </c>
      <c r="BA200" s="312">
        <f>0+'In-Service &amp; Deprec Svgs'!AZ200</f>
        <v>40474.619999999995</v>
      </c>
      <c r="BB200" s="312">
        <f>0+'In-Service &amp; Deprec Svgs'!BA200</f>
        <v>40474.619999999995</v>
      </c>
      <c r="BC200" s="312">
        <f>0+'In-Service &amp; Deprec Svgs'!BB200</f>
        <v>40474.619999999995</v>
      </c>
      <c r="BE200" s="312">
        <f>0+'In-Service &amp; Deprec Svgs'!BC200</f>
        <v>40474.619999999995</v>
      </c>
      <c r="BF200" s="312">
        <f>0+'In-Service &amp; Deprec Svgs'!BE200</f>
        <v>40474.619999999995</v>
      </c>
      <c r="BG200" s="312">
        <f>0+'In-Service &amp; Deprec Svgs'!BF200</f>
        <v>40474.619999999995</v>
      </c>
      <c r="BH200" s="312">
        <f>0+'In-Service &amp; Deprec Svgs'!BG200</f>
        <v>40474.619999999995</v>
      </c>
      <c r="BI200" s="312">
        <f>0+'In-Service &amp; Deprec Svgs'!BH200</f>
        <v>40474.619999999995</v>
      </c>
      <c r="BJ200" s="312">
        <f>0+'In-Service &amp; Deprec Svgs'!BI200</f>
        <v>40474.619999999995</v>
      </c>
      <c r="BK200" s="312">
        <f>0+'In-Service &amp; Deprec Svgs'!BJ200</f>
        <v>40474.619999999995</v>
      </c>
      <c r="BL200" s="312">
        <f>0+'In-Service &amp; Deprec Svgs'!BK200</f>
        <v>40474.619999999995</v>
      </c>
      <c r="BM200" s="312">
        <f>0+'In-Service &amp; Deprec Svgs'!BL200</f>
        <v>40474.619999999995</v>
      </c>
      <c r="BN200" s="312">
        <f>0+'In-Service &amp; Deprec Svgs'!BM200</f>
        <v>40474.619999999995</v>
      </c>
      <c r="BO200" s="312">
        <f>0+'In-Service &amp; Deprec Svgs'!BN200</f>
        <v>40474.619999999995</v>
      </c>
      <c r="BP200" s="312">
        <f>0+'In-Service &amp; Deprec Svgs'!BO200</f>
        <v>40474.619999999995</v>
      </c>
      <c r="BR200" s="312">
        <f>0+'In-Service &amp; Deprec Svgs'!BP200</f>
        <v>40474.619999999995</v>
      </c>
      <c r="BS200" s="312">
        <f>0+'In-Service &amp; Deprec Svgs'!BR200</f>
        <v>40474.619999999995</v>
      </c>
      <c r="BT200" s="312">
        <f>0+'In-Service &amp; Deprec Svgs'!BS200</f>
        <v>40474.619999999995</v>
      </c>
      <c r="BU200" s="312">
        <f>0+'In-Service &amp; Deprec Svgs'!BT200</f>
        <v>40474.619999999995</v>
      </c>
      <c r="BV200" s="312">
        <f>0+'In-Service &amp; Deprec Svgs'!BU200</f>
        <v>40474.619999999995</v>
      </c>
      <c r="BW200" s="312">
        <f>0+'In-Service &amp; Deprec Svgs'!BV200</f>
        <v>40474.619999999995</v>
      </c>
      <c r="BX200" s="312">
        <f>0+'In-Service &amp; Deprec Svgs'!BW200</f>
        <v>40474.619999999995</v>
      </c>
      <c r="BY200" s="312">
        <f>0+'In-Service &amp; Deprec Svgs'!BX200</f>
        <v>40474.619999999995</v>
      </c>
      <c r="BZ200" s="312">
        <f>0+'In-Service &amp; Deprec Svgs'!BY200</f>
        <v>40474.619999999995</v>
      </c>
      <c r="CA200" s="312">
        <f>0+'In-Service &amp; Deprec Svgs'!BZ200</f>
        <v>40474.619999999995</v>
      </c>
      <c r="CB200" s="312">
        <f>0+'In-Service &amp; Deprec Svgs'!CA200</f>
        <v>40474.619999999995</v>
      </c>
      <c r="CC200" s="312">
        <f>0+'In-Service &amp; Deprec Svgs'!CB200</f>
        <v>40474.619999999995</v>
      </c>
      <c r="CE200" s="312">
        <f>0+'In-Service &amp; Deprec Svgs'!CC200</f>
        <v>40474.619999999995</v>
      </c>
      <c r="CF200" s="312">
        <f>0+'In-Service &amp; Deprec Svgs'!CE200</f>
        <v>40474.619999999995</v>
      </c>
      <c r="CG200" s="312">
        <f>0+'In-Service &amp; Deprec Svgs'!CF200</f>
        <v>40474.619999999995</v>
      </c>
      <c r="CH200" s="312">
        <f>0+'In-Service &amp; Deprec Svgs'!CG200</f>
        <v>40474.619999999995</v>
      </c>
      <c r="CI200" s="312">
        <f>0+'In-Service &amp; Deprec Svgs'!CH200</f>
        <v>40474.619999999995</v>
      </c>
      <c r="CJ200" s="312">
        <f>0+'In-Service &amp; Deprec Svgs'!CI200</f>
        <v>40474.619999999995</v>
      </c>
      <c r="CK200" s="312">
        <f>0+'In-Service &amp; Deprec Svgs'!CJ200</f>
        <v>40474.619999999995</v>
      </c>
      <c r="CL200" s="312">
        <f>0+'In-Service &amp; Deprec Svgs'!CK200</f>
        <v>40474.619999999995</v>
      </c>
      <c r="CM200" s="312">
        <f>0+'In-Service &amp; Deprec Svgs'!CL200</f>
        <v>40474.619999999995</v>
      </c>
      <c r="CN200" s="312">
        <f>0+'In-Service &amp; Deprec Svgs'!CM200</f>
        <v>40474.619999999995</v>
      </c>
      <c r="CO200" s="312">
        <f>0+'In-Service &amp; Deprec Svgs'!CN200</f>
        <v>40474.619999999995</v>
      </c>
      <c r="CP200" s="312">
        <f>0+'In-Service &amp; Deprec Svgs'!CO200</f>
        <v>40474.619999999995</v>
      </c>
      <c r="CR200" s="312">
        <f>0+'In-Service &amp; Deprec Svgs'!CP200</f>
        <v>40474.619999999995</v>
      </c>
      <c r="CS200" s="312">
        <f>0+'In-Service &amp; Deprec Svgs'!CR200</f>
        <v>40474.619999999995</v>
      </c>
      <c r="CT200" s="312">
        <f>0+'In-Service &amp; Deprec Svgs'!CS200</f>
        <v>40474.619999999995</v>
      </c>
      <c r="CU200" s="312">
        <f>0+'In-Service &amp; Deprec Svgs'!CT200</f>
        <v>40474.619999999995</v>
      </c>
      <c r="CV200" s="312">
        <f>0+'In-Service &amp; Deprec Svgs'!CU200</f>
        <v>40474.619999999995</v>
      </c>
      <c r="CW200" s="312">
        <f>0+'In-Service &amp; Deprec Svgs'!CV200</f>
        <v>40474.619999999995</v>
      </c>
      <c r="CX200" s="312">
        <f>0+'In-Service &amp; Deprec Svgs'!CW200</f>
        <v>40474.619999999995</v>
      </c>
      <c r="CY200" s="312">
        <f>0+'In-Service &amp; Deprec Svgs'!CX200</f>
        <v>40474.619999999995</v>
      </c>
      <c r="CZ200" s="312">
        <f>0+'In-Service &amp; Deprec Svgs'!CY200</f>
        <v>40474.619999999995</v>
      </c>
      <c r="DA200" s="312">
        <f>0+'In-Service &amp; Deprec Svgs'!CZ200</f>
        <v>40474.619999999995</v>
      </c>
      <c r="DB200" s="312">
        <f>0+'In-Service &amp; Deprec Svgs'!DA200</f>
        <v>40474.619999999995</v>
      </c>
      <c r="DC200" s="312">
        <f>0+'In-Service &amp; Deprec Svgs'!DB200</f>
        <v>40474.619999999995</v>
      </c>
      <c r="DE200" s="312">
        <f>0+'In-Service &amp; Deprec Svgs'!DC200</f>
        <v>40474.619999999995</v>
      </c>
      <c r="DF200" s="312">
        <f>0+'In-Service &amp; Deprec Svgs'!DE200</f>
        <v>40474.619999999995</v>
      </c>
      <c r="DG200" s="312">
        <f>0+'In-Service &amp; Deprec Svgs'!DF200</f>
        <v>40474.619999999995</v>
      </c>
      <c r="DH200" s="312">
        <f>0+'In-Service &amp; Deprec Svgs'!DG200</f>
        <v>40474.619999999995</v>
      </c>
      <c r="DI200" s="312">
        <f>0+'In-Service &amp; Deprec Svgs'!DH200</f>
        <v>40474.619999999995</v>
      </c>
      <c r="DJ200" s="312">
        <f>0+'In-Service &amp; Deprec Svgs'!DI200</f>
        <v>40474.619999999995</v>
      </c>
      <c r="DK200" s="312">
        <f>0+'In-Service &amp; Deprec Svgs'!DJ200</f>
        <v>40474.619999999995</v>
      </c>
      <c r="DL200" s="312">
        <f>0+'In-Service &amp; Deprec Svgs'!DK200</f>
        <v>40474.619999999995</v>
      </c>
      <c r="DM200" s="312">
        <f>0+'In-Service &amp; Deprec Svgs'!DL200</f>
        <v>40474.619999999995</v>
      </c>
      <c r="DN200" s="312">
        <f>0+'In-Service &amp; Deprec Svgs'!DM200</f>
        <v>40474.619999999995</v>
      </c>
      <c r="DO200" s="312">
        <f>0+'In-Service &amp; Deprec Svgs'!DN200</f>
        <v>40474.619999999995</v>
      </c>
      <c r="DP200" s="312">
        <f>0+'In-Service &amp; Deprec Svgs'!DO200</f>
        <v>40474.619999999995</v>
      </c>
      <c r="DR200" s="312">
        <f>0+'In-Service &amp; Deprec Svgs'!DP200</f>
        <v>40474.619999999995</v>
      </c>
      <c r="DS200" s="312">
        <f>0+'In-Service &amp; Deprec Svgs'!DR200</f>
        <v>40474.619999999995</v>
      </c>
      <c r="DT200" s="312">
        <f>0+'In-Service &amp; Deprec Svgs'!DS200</f>
        <v>40474.619999999995</v>
      </c>
      <c r="DU200" s="312">
        <f>0+'In-Service &amp; Deprec Svgs'!DT200</f>
        <v>40474.619999999995</v>
      </c>
      <c r="DV200" s="312">
        <f>0+'In-Service &amp; Deprec Svgs'!DU200</f>
        <v>40474.619999999995</v>
      </c>
      <c r="DW200" s="312">
        <f>0+'In-Service &amp; Deprec Svgs'!DV200</f>
        <v>40474.619999999995</v>
      </c>
      <c r="DX200" s="312">
        <f>0+'In-Service &amp; Deprec Svgs'!DW200</f>
        <v>40474.619999999995</v>
      </c>
      <c r="DY200" s="312">
        <f>0+'In-Service &amp; Deprec Svgs'!DX200</f>
        <v>40474.619999999995</v>
      </c>
      <c r="DZ200" s="312">
        <f>0+'In-Service &amp; Deprec Svgs'!DY200</f>
        <v>40474.619999999995</v>
      </c>
      <c r="EA200" s="312">
        <f>0+'In-Service &amp; Deprec Svgs'!DZ200</f>
        <v>40474.619999999995</v>
      </c>
      <c r="EB200" s="312">
        <f>0+'In-Service &amp; Deprec Svgs'!EA200</f>
        <v>40474.619999999995</v>
      </c>
      <c r="EC200" s="312">
        <f>0+'In-Service &amp; Deprec Svgs'!EB200</f>
        <v>40474.619999999995</v>
      </c>
      <c r="EE200" s="318"/>
    </row>
    <row r="201" spans="1:135" x14ac:dyDescent="0.2">
      <c r="A201" s="126" t="s">
        <v>651</v>
      </c>
      <c r="B201" s="310">
        <f t="shared" si="3379"/>
        <v>368</v>
      </c>
      <c r="D201" s="311">
        <v>292467.91000000003</v>
      </c>
      <c r="E201" s="312">
        <v>292467.91000000003</v>
      </c>
      <c r="F201" s="312">
        <v>292467.91000000003</v>
      </c>
      <c r="G201" s="312">
        <v>292467.91000000003</v>
      </c>
      <c r="H201" s="312">
        <v>292467.91000000003</v>
      </c>
      <c r="I201" s="312">
        <v>292467.91000000003</v>
      </c>
      <c r="J201" s="312">
        <v>292467.91000000003</v>
      </c>
      <c r="K201" s="312">
        <v>292467.91000000003</v>
      </c>
      <c r="L201" s="312">
        <v>292467.91000000003</v>
      </c>
      <c r="M201" s="312">
        <v>292467.91000000003</v>
      </c>
      <c r="N201" s="312">
        <v>292467.91000000003</v>
      </c>
      <c r="O201" s="312">
        <v>292467.91000000003</v>
      </c>
      <c r="P201" s="312">
        <v>292467.91000000003</v>
      </c>
      <c r="R201" s="312">
        <v>292467.91000000003</v>
      </c>
      <c r="S201" s="312">
        <v>292467.91000000003</v>
      </c>
      <c r="T201" s="312">
        <v>292467.91000000003</v>
      </c>
      <c r="U201" s="312">
        <v>292467.91000000003</v>
      </c>
      <c r="V201" s="312">
        <v>292467.91000000003</v>
      </c>
      <c r="W201" s="312">
        <v>292467.91000000003</v>
      </c>
      <c r="X201" s="312">
        <v>292467.91000000003</v>
      </c>
      <c r="Y201" s="312">
        <v>292467.91000000003</v>
      </c>
      <c r="Z201" s="312">
        <v>292467.91000000003</v>
      </c>
      <c r="AA201" s="312">
        <v>292467.91000000003</v>
      </c>
      <c r="AB201" s="312">
        <v>292467.91000000003</v>
      </c>
      <c r="AC201" s="312">
        <v>292467.91000000003</v>
      </c>
      <c r="AE201" s="312">
        <f>0+'In-Service &amp; Deprec Svgs'!AC201</f>
        <v>292467.91000000003</v>
      </c>
      <c r="AF201" s="312">
        <f>0+'In-Service &amp; Deprec Svgs'!AE201</f>
        <v>292467.91000000003</v>
      </c>
      <c r="AG201" s="312">
        <f>0+'In-Service &amp; Deprec Svgs'!AF201</f>
        <v>292467.91000000003</v>
      </c>
      <c r="AH201" s="312">
        <f>0+'In-Service &amp; Deprec Svgs'!AG201</f>
        <v>292467.91000000003</v>
      </c>
      <c r="AI201" s="312">
        <f>0+'In-Service &amp; Deprec Svgs'!AH201</f>
        <v>292467.91000000003</v>
      </c>
      <c r="AJ201" s="312">
        <f>0+'In-Service &amp; Deprec Svgs'!AI201</f>
        <v>292467.91000000003</v>
      </c>
      <c r="AK201" s="312">
        <f>0+'In-Service &amp; Deprec Svgs'!AJ201</f>
        <v>292467.91000000003</v>
      </c>
      <c r="AL201" s="312">
        <f>0+'In-Service &amp; Deprec Svgs'!AK201</f>
        <v>292467.91000000003</v>
      </c>
      <c r="AM201" s="312">
        <f>0+'In-Service &amp; Deprec Svgs'!AL201</f>
        <v>292467.91000000003</v>
      </c>
      <c r="AN201" s="312">
        <f>0+'In-Service &amp; Deprec Svgs'!AM201</f>
        <v>292467.91000000003</v>
      </c>
      <c r="AO201" s="312">
        <f>0+'In-Service &amp; Deprec Svgs'!AN201</f>
        <v>292467.91000000003</v>
      </c>
      <c r="AP201" s="312">
        <f>0+'In-Service &amp; Deprec Svgs'!AO201</f>
        <v>292467.91000000003</v>
      </c>
      <c r="AR201" s="312">
        <f>0+'In-Service &amp; Deprec Svgs'!AP201</f>
        <v>292467.91000000003</v>
      </c>
      <c r="AS201" s="312">
        <f>0+'In-Service &amp; Deprec Svgs'!AR201</f>
        <v>292467.91000000003</v>
      </c>
      <c r="AT201" s="312">
        <f>0+'In-Service &amp; Deprec Svgs'!AS201</f>
        <v>292467.91000000003</v>
      </c>
      <c r="AU201" s="312">
        <f>0+'In-Service &amp; Deprec Svgs'!AT201</f>
        <v>292467.91000000003</v>
      </c>
      <c r="AV201" s="312">
        <f>0+'In-Service &amp; Deprec Svgs'!AU201</f>
        <v>292467.91000000003</v>
      </c>
      <c r="AW201" s="312">
        <f>0+'In-Service &amp; Deprec Svgs'!AV201</f>
        <v>292467.91000000003</v>
      </c>
      <c r="AX201" s="312">
        <f>0+'In-Service &amp; Deprec Svgs'!AW201</f>
        <v>292467.91000000003</v>
      </c>
      <c r="AY201" s="312">
        <f>0+'In-Service &amp; Deprec Svgs'!AX201</f>
        <v>292467.91000000003</v>
      </c>
      <c r="AZ201" s="312">
        <f>0+'In-Service &amp; Deprec Svgs'!AY201</f>
        <v>292467.91000000003</v>
      </c>
      <c r="BA201" s="312">
        <f>0+'In-Service &amp; Deprec Svgs'!AZ201</f>
        <v>292467.91000000003</v>
      </c>
      <c r="BB201" s="312">
        <f>0+'In-Service &amp; Deprec Svgs'!BA201</f>
        <v>292467.91000000003</v>
      </c>
      <c r="BC201" s="312">
        <f>0+'In-Service &amp; Deprec Svgs'!BB201</f>
        <v>292467.91000000003</v>
      </c>
      <c r="BE201" s="312">
        <f>0+'In-Service &amp; Deprec Svgs'!BC201</f>
        <v>292467.91000000003</v>
      </c>
      <c r="BF201" s="312">
        <f>0+'In-Service &amp; Deprec Svgs'!BE201</f>
        <v>292467.91000000003</v>
      </c>
      <c r="BG201" s="312">
        <f>0+'In-Service &amp; Deprec Svgs'!BF201</f>
        <v>292467.91000000003</v>
      </c>
      <c r="BH201" s="312">
        <f>0+'In-Service &amp; Deprec Svgs'!BG201</f>
        <v>292467.91000000003</v>
      </c>
      <c r="BI201" s="312">
        <f>0+'In-Service &amp; Deprec Svgs'!BH201</f>
        <v>292467.91000000003</v>
      </c>
      <c r="BJ201" s="312">
        <f>0+'In-Service &amp; Deprec Svgs'!BI201</f>
        <v>292467.91000000003</v>
      </c>
      <c r="BK201" s="312">
        <f>0+'In-Service &amp; Deprec Svgs'!BJ201</f>
        <v>292467.91000000003</v>
      </c>
      <c r="BL201" s="312">
        <f>0+'In-Service &amp; Deprec Svgs'!BK201</f>
        <v>292467.91000000003</v>
      </c>
      <c r="BM201" s="312">
        <f>0+'In-Service &amp; Deprec Svgs'!BL201</f>
        <v>292467.91000000003</v>
      </c>
      <c r="BN201" s="312">
        <f>0+'In-Service &amp; Deprec Svgs'!BM201</f>
        <v>292467.91000000003</v>
      </c>
      <c r="BO201" s="312">
        <f>0+'In-Service &amp; Deprec Svgs'!BN201</f>
        <v>292467.91000000003</v>
      </c>
      <c r="BP201" s="312">
        <f>0+'In-Service &amp; Deprec Svgs'!BO201</f>
        <v>292467.91000000003</v>
      </c>
      <c r="BR201" s="312">
        <f>0+'In-Service &amp; Deprec Svgs'!BP201</f>
        <v>292467.91000000003</v>
      </c>
      <c r="BS201" s="312">
        <f>0+'In-Service &amp; Deprec Svgs'!BR201</f>
        <v>292467.91000000003</v>
      </c>
      <c r="BT201" s="312">
        <f>0+'In-Service &amp; Deprec Svgs'!BS201</f>
        <v>292467.91000000003</v>
      </c>
      <c r="BU201" s="312">
        <f>0+'In-Service &amp; Deprec Svgs'!BT201</f>
        <v>292467.91000000003</v>
      </c>
      <c r="BV201" s="312">
        <f>0+'In-Service &amp; Deprec Svgs'!BU201</f>
        <v>292467.91000000003</v>
      </c>
      <c r="BW201" s="312">
        <f>0+'In-Service &amp; Deprec Svgs'!BV201</f>
        <v>292467.91000000003</v>
      </c>
      <c r="BX201" s="312">
        <f>0+'In-Service &amp; Deprec Svgs'!BW201</f>
        <v>292467.91000000003</v>
      </c>
      <c r="BY201" s="312">
        <f>0+'In-Service &amp; Deprec Svgs'!BX201</f>
        <v>292467.91000000003</v>
      </c>
      <c r="BZ201" s="312">
        <f>0+'In-Service &amp; Deprec Svgs'!BY201</f>
        <v>292467.91000000003</v>
      </c>
      <c r="CA201" s="312">
        <f>0+'In-Service &amp; Deprec Svgs'!BZ201</f>
        <v>292467.91000000003</v>
      </c>
      <c r="CB201" s="312">
        <f>0+'In-Service &amp; Deprec Svgs'!CA201</f>
        <v>292467.91000000003</v>
      </c>
      <c r="CC201" s="312">
        <f>0+'In-Service &amp; Deprec Svgs'!CB201</f>
        <v>292467.91000000003</v>
      </c>
      <c r="CE201" s="312">
        <f>0+'In-Service &amp; Deprec Svgs'!CC201</f>
        <v>292467.91000000003</v>
      </c>
      <c r="CF201" s="312">
        <f>0+'In-Service &amp; Deprec Svgs'!CE201</f>
        <v>292467.91000000003</v>
      </c>
      <c r="CG201" s="312">
        <f>0+'In-Service &amp; Deprec Svgs'!CF201</f>
        <v>292467.91000000003</v>
      </c>
      <c r="CH201" s="312">
        <f>0+'In-Service &amp; Deprec Svgs'!CG201</f>
        <v>292467.91000000003</v>
      </c>
      <c r="CI201" s="312">
        <f>0+'In-Service &amp; Deprec Svgs'!CH201</f>
        <v>292467.91000000003</v>
      </c>
      <c r="CJ201" s="312">
        <f>0+'In-Service &amp; Deprec Svgs'!CI201</f>
        <v>292467.91000000003</v>
      </c>
      <c r="CK201" s="312">
        <f>0+'In-Service &amp; Deprec Svgs'!CJ201</f>
        <v>292467.91000000003</v>
      </c>
      <c r="CL201" s="312">
        <f>0+'In-Service &amp; Deprec Svgs'!CK201</f>
        <v>292467.91000000003</v>
      </c>
      <c r="CM201" s="312">
        <f>0+'In-Service &amp; Deprec Svgs'!CL201</f>
        <v>292467.91000000003</v>
      </c>
      <c r="CN201" s="312">
        <f>0+'In-Service &amp; Deprec Svgs'!CM201</f>
        <v>292467.91000000003</v>
      </c>
      <c r="CO201" s="312">
        <f>0+'In-Service &amp; Deprec Svgs'!CN201</f>
        <v>292467.91000000003</v>
      </c>
      <c r="CP201" s="312">
        <f>0+'In-Service &amp; Deprec Svgs'!CO201</f>
        <v>292467.91000000003</v>
      </c>
      <c r="CR201" s="312">
        <f>0+'In-Service &amp; Deprec Svgs'!CP201</f>
        <v>292467.91000000003</v>
      </c>
      <c r="CS201" s="312">
        <f>0+'In-Service &amp; Deprec Svgs'!CR201</f>
        <v>292467.91000000003</v>
      </c>
      <c r="CT201" s="312">
        <f>0+'In-Service &amp; Deprec Svgs'!CS201</f>
        <v>292467.91000000003</v>
      </c>
      <c r="CU201" s="312">
        <f>0+'In-Service &amp; Deprec Svgs'!CT201</f>
        <v>292467.91000000003</v>
      </c>
      <c r="CV201" s="312">
        <f>0+'In-Service &amp; Deprec Svgs'!CU201</f>
        <v>292467.91000000003</v>
      </c>
      <c r="CW201" s="312">
        <f>0+'In-Service &amp; Deprec Svgs'!CV201</f>
        <v>292467.91000000003</v>
      </c>
      <c r="CX201" s="312">
        <f>0+'In-Service &amp; Deprec Svgs'!CW201</f>
        <v>292467.91000000003</v>
      </c>
      <c r="CY201" s="312">
        <f>0+'In-Service &amp; Deprec Svgs'!CX201</f>
        <v>292467.91000000003</v>
      </c>
      <c r="CZ201" s="312">
        <f>0+'In-Service &amp; Deprec Svgs'!CY201</f>
        <v>292467.91000000003</v>
      </c>
      <c r="DA201" s="312">
        <f>0+'In-Service &amp; Deprec Svgs'!CZ201</f>
        <v>292467.91000000003</v>
      </c>
      <c r="DB201" s="312">
        <f>0+'In-Service &amp; Deprec Svgs'!DA201</f>
        <v>292467.91000000003</v>
      </c>
      <c r="DC201" s="312">
        <f>0+'In-Service &amp; Deprec Svgs'!DB201</f>
        <v>292467.91000000003</v>
      </c>
      <c r="DE201" s="312">
        <f>0+'In-Service &amp; Deprec Svgs'!DC201</f>
        <v>292467.91000000003</v>
      </c>
      <c r="DF201" s="312">
        <f>0+'In-Service &amp; Deprec Svgs'!DE201</f>
        <v>292467.91000000003</v>
      </c>
      <c r="DG201" s="312">
        <f>0+'In-Service &amp; Deprec Svgs'!DF201</f>
        <v>292467.91000000003</v>
      </c>
      <c r="DH201" s="312">
        <f>0+'In-Service &amp; Deprec Svgs'!DG201</f>
        <v>292467.91000000003</v>
      </c>
      <c r="DI201" s="312">
        <f>0+'In-Service &amp; Deprec Svgs'!DH201</f>
        <v>292467.91000000003</v>
      </c>
      <c r="DJ201" s="312">
        <f>0+'In-Service &amp; Deprec Svgs'!DI201</f>
        <v>292467.91000000003</v>
      </c>
      <c r="DK201" s="312">
        <f>0+'In-Service &amp; Deprec Svgs'!DJ201</f>
        <v>292467.91000000003</v>
      </c>
      <c r="DL201" s="312">
        <f>0+'In-Service &amp; Deprec Svgs'!DK201</f>
        <v>292467.91000000003</v>
      </c>
      <c r="DM201" s="312">
        <f>0+'In-Service &amp; Deprec Svgs'!DL201</f>
        <v>292467.91000000003</v>
      </c>
      <c r="DN201" s="312">
        <f>0+'In-Service &amp; Deprec Svgs'!DM201</f>
        <v>292467.91000000003</v>
      </c>
      <c r="DO201" s="312">
        <f>0+'In-Service &amp; Deprec Svgs'!DN201</f>
        <v>292467.91000000003</v>
      </c>
      <c r="DP201" s="312">
        <f>0+'In-Service &amp; Deprec Svgs'!DO201</f>
        <v>292467.91000000003</v>
      </c>
      <c r="DR201" s="312">
        <f>0+'In-Service &amp; Deprec Svgs'!DP201</f>
        <v>292467.91000000003</v>
      </c>
      <c r="DS201" s="312">
        <f>0+'In-Service &amp; Deprec Svgs'!DR201</f>
        <v>292467.91000000003</v>
      </c>
      <c r="DT201" s="312">
        <f>0+'In-Service &amp; Deprec Svgs'!DS201</f>
        <v>292467.91000000003</v>
      </c>
      <c r="DU201" s="312">
        <f>0+'In-Service &amp; Deprec Svgs'!DT201</f>
        <v>292467.91000000003</v>
      </c>
      <c r="DV201" s="312">
        <f>0+'In-Service &amp; Deprec Svgs'!DU201</f>
        <v>292467.91000000003</v>
      </c>
      <c r="DW201" s="312">
        <f>0+'In-Service &amp; Deprec Svgs'!DV201</f>
        <v>292467.91000000003</v>
      </c>
      <c r="DX201" s="312">
        <f>0+'In-Service &amp; Deprec Svgs'!DW201</f>
        <v>292467.91000000003</v>
      </c>
      <c r="DY201" s="312">
        <f>0+'In-Service &amp; Deprec Svgs'!DX201</f>
        <v>292467.91000000003</v>
      </c>
      <c r="DZ201" s="312">
        <f>0+'In-Service &amp; Deprec Svgs'!DY201</f>
        <v>292467.91000000003</v>
      </c>
      <c r="EA201" s="312">
        <f>0+'In-Service &amp; Deprec Svgs'!DZ201</f>
        <v>292467.91000000003</v>
      </c>
      <c r="EB201" s="312">
        <f>0+'In-Service &amp; Deprec Svgs'!EA201</f>
        <v>292467.91000000003</v>
      </c>
      <c r="EC201" s="312">
        <f>0+'In-Service &amp; Deprec Svgs'!EB201</f>
        <v>292467.91000000003</v>
      </c>
      <c r="EE201" s="318"/>
    </row>
    <row r="202" spans="1:135" x14ac:dyDescent="0.2">
      <c r="A202" s="126" t="s">
        <v>651</v>
      </c>
      <c r="B202" s="310">
        <f t="shared" si="3379"/>
        <v>369</v>
      </c>
      <c r="D202" s="311">
        <v>0</v>
      </c>
      <c r="E202" s="312">
        <v>0</v>
      </c>
      <c r="F202" s="312">
        <v>0</v>
      </c>
      <c r="G202" s="312">
        <v>0</v>
      </c>
      <c r="H202" s="312">
        <v>0</v>
      </c>
      <c r="I202" s="312">
        <v>0</v>
      </c>
      <c r="J202" s="312">
        <v>0</v>
      </c>
      <c r="K202" s="312">
        <v>0</v>
      </c>
      <c r="L202" s="312">
        <v>0</v>
      </c>
      <c r="M202" s="312">
        <v>0</v>
      </c>
      <c r="N202" s="312">
        <v>0</v>
      </c>
      <c r="O202" s="312">
        <v>0</v>
      </c>
      <c r="P202" s="312">
        <v>0</v>
      </c>
      <c r="R202" s="312">
        <v>0</v>
      </c>
      <c r="S202" s="312">
        <v>0</v>
      </c>
      <c r="T202" s="312">
        <v>0</v>
      </c>
      <c r="U202" s="312">
        <v>0</v>
      </c>
      <c r="V202" s="312">
        <v>0</v>
      </c>
      <c r="W202" s="312">
        <v>0</v>
      </c>
      <c r="X202" s="312">
        <v>0</v>
      </c>
      <c r="Y202" s="312">
        <v>0</v>
      </c>
      <c r="Z202" s="312">
        <v>0</v>
      </c>
      <c r="AA202" s="312">
        <v>0</v>
      </c>
      <c r="AB202" s="312">
        <v>0</v>
      </c>
      <c r="AC202" s="312">
        <v>0</v>
      </c>
      <c r="AE202" s="312">
        <f>0+'In-Service &amp; Deprec Svgs'!AC202</f>
        <v>0</v>
      </c>
      <c r="AF202" s="312">
        <f>0+'In-Service &amp; Deprec Svgs'!AE202</f>
        <v>0</v>
      </c>
      <c r="AG202" s="312">
        <f>0+'In-Service &amp; Deprec Svgs'!AF202</f>
        <v>0</v>
      </c>
      <c r="AH202" s="312">
        <f>0+'In-Service &amp; Deprec Svgs'!AG202</f>
        <v>0</v>
      </c>
      <c r="AI202" s="312">
        <f>0+'In-Service &amp; Deprec Svgs'!AH202</f>
        <v>0</v>
      </c>
      <c r="AJ202" s="312">
        <f>0+'In-Service &amp; Deprec Svgs'!AI202</f>
        <v>0</v>
      </c>
      <c r="AK202" s="312">
        <f>0+'In-Service &amp; Deprec Svgs'!AJ202</f>
        <v>0</v>
      </c>
      <c r="AL202" s="312">
        <f>0+'In-Service &amp; Deprec Svgs'!AK202</f>
        <v>0</v>
      </c>
      <c r="AM202" s="312">
        <f>0+'In-Service &amp; Deprec Svgs'!AL202</f>
        <v>0</v>
      </c>
      <c r="AN202" s="312">
        <f>0+'In-Service &amp; Deprec Svgs'!AM202</f>
        <v>0</v>
      </c>
      <c r="AO202" s="312">
        <f>0+'In-Service &amp; Deprec Svgs'!AN202</f>
        <v>0</v>
      </c>
      <c r="AP202" s="312">
        <f>0+'In-Service &amp; Deprec Svgs'!AO202</f>
        <v>0</v>
      </c>
      <c r="AR202" s="312">
        <f>0+'In-Service &amp; Deprec Svgs'!AP202</f>
        <v>0</v>
      </c>
      <c r="AS202" s="312">
        <f>0+'In-Service &amp; Deprec Svgs'!AR202</f>
        <v>0</v>
      </c>
      <c r="AT202" s="312">
        <f>0+'In-Service &amp; Deprec Svgs'!AS202</f>
        <v>0</v>
      </c>
      <c r="AU202" s="312">
        <f>0+'In-Service &amp; Deprec Svgs'!AT202</f>
        <v>0</v>
      </c>
      <c r="AV202" s="312">
        <f>0+'In-Service &amp; Deprec Svgs'!AU202</f>
        <v>0</v>
      </c>
      <c r="AW202" s="312">
        <f>0+'In-Service &amp; Deprec Svgs'!AV202</f>
        <v>0</v>
      </c>
      <c r="AX202" s="312">
        <f>0+'In-Service &amp; Deprec Svgs'!AW202</f>
        <v>0</v>
      </c>
      <c r="AY202" s="312">
        <f>0+'In-Service &amp; Deprec Svgs'!AX202</f>
        <v>0</v>
      </c>
      <c r="AZ202" s="312">
        <f>0+'In-Service &amp; Deprec Svgs'!AY202</f>
        <v>0</v>
      </c>
      <c r="BA202" s="312">
        <f>0+'In-Service &amp; Deprec Svgs'!AZ202</f>
        <v>0</v>
      </c>
      <c r="BB202" s="312">
        <f>0+'In-Service &amp; Deprec Svgs'!BA202</f>
        <v>0</v>
      </c>
      <c r="BC202" s="312">
        <f>0+'In-Service &amp; Deprec Svgs'!BB202</f>
        <v>0</v>
      </c>
      <c r="BE202" s="312">
        <f>0+'In-Service &amp; Deprec Svgs'!BC202</f>
        <v>0</v>
      </c>
      <c r="BF202" s="312">
        <f>0+'In-Service &amp; Deprec Svgs'!BE202</f>
        <v>0</v>
      </c>
      <c r="BG202" s="312">
        <f>0+'In-Service &amp; Deprec Svgs'!BF202</f>
        <v>0</v>
      </c>
      <c r="BH202" s="312">
        <f>0+'In-Service &amp; Deprec Svgs'!BG202</f>
        <v>0</v>
      </c>
      <c r="BI202" s="312">
        <f>0+'In-Service &amp; Deprec Svgs'!BH202</f>
        <v>0</v>
      </c>
      <c r="BJ202" s="312">
        <f>0+'In-Service &amp; Deprec Svgs'!BI202</f>
        <v>0</v>
      </c>
      <c r="BK202" s="312">
        <f>0+'In-Service &amp; Deprec Svgs'!BJ202</f>
        <v>0</v>
      </c>
      <c r="BL202" s="312">
        <f>0+'In-Service &amp; Deprec Svgs'!BK202</f>
        <v>0</v>
      </c>
      <c r="BM202" s="312">
        <f>0+'In-Service &amp; Deprec Svgs'!BL202</f>
        <v>0</v>
      </c>
      <c r="BN202" s="312">
        <f>0+'In-Service &amp; Deprec Svgs'!BM202</f>
        <v>0</v>
      </c>
      <c r="BO202" s="312">
        <f>0+'In-Service &amp; Deprec Svgs'!BN202</f>
        <v>0</v>
      </c>
      <c r="BP202" s="312">
        <f>0+'In-Service &amp; Deprec Svgs'!BO202</f>
        <v>0</v>
      </c>
      <c r="BR202" s="312">
        <f>0+'In-Service &amp; Deprec Svgs'!BP202</f>
        <v>0</v>
      </c>
      <c r="BS202" s="312">
        <f>0+'In-Service &amp; Deprec Svgs'!BR202</f>
        <v>0</v>
      </c>
      <c r="BT202" s="312">
        <f>0+'In-Service &amp; Deprec Svgs'!BS202</f>
        <v>0</v>
      </c>
      <c r="BU202" s="312">
        <f>0+'In-Service &amp; Deprec Svgs'!BT202</f>
        <v>0</v>
      </c>
      <c r="BV202" s="312">
        <f>0+'In-Service &amp; Deprec Svgs'!BU202</f>
        <v>0</v>
      </c>
      <c r="BW202" s="312">
        <f>0+'In-Service &amp; Deprec Svgs'!BV202</f>
        <v>0</v>
      </c>
      <c r="BX202" s="312">
        <f>0+'In-Service &amp; Deprec Svgs'!BW202</f>
        <v>0</v>
      </c>
      <c r="BY202" s="312">
        <f>0+'In-Service &amp; Deprec Svgs'!BX202</f>
        <v>0</v>
      </c>
      <c r="BZ202" s="312">
        <f>0+'In-Service &amp; Deprec Svgs'!BY202</f>
        <v>0</v>
      </c>
      <c r="CA202" s="312">
        <f>0+'In-Service &amp; Deprec Svgs'!BZ202</f>
        <v>0</v>
      </c>
      <c r="CB202" s="312">
        <f>0+'In-Service &amp; Deprec Svgs'!CA202</f>
        <v>0</v>
      </c>
      <c r="CC202" s="312">
        <f>0+'In-Service &amp; Deprec Svgs'!CB202</f>
        <v>0</v>
      </c>
      <c r="CE202" s="312">
        <f>0+'In-Service &amp; Deprec Svgs'!CC202</f>
        <v>0</v>
      </c>
      <c r="CF202" s="312">
        <f>0+'In-Service &amp; Deprec Svgs'!CE202</f>
        <v>0</v>
      </c>
      <c r="CG202" s="312">
        <f>0+'In-Service &amp; Deprec Svgs'!CF202</f>
        <v>0</v>
      </c>
      <c r="CH202" s="312">
        <f>0+'In-Service &amp; Deprec Svgs'!CG202</f>
        <v>0</v>
      </c>
      <c r="CI202" s="312">
        <f>0+'In-Service &amp; Deprec Svgs'!CH202</f>
        <v>0</v>
      </c>
      <c r="CJ202" s="312">
        <f>0+'In-Service &amp; Deprec Svgs'!CI202</f>
        <v>0</v>
      </c>
      <c r="CK202" s="312">
        <f>0+'In-Service &amp; Deprec Svgs'!CJ202</f>
        <v>0</v>
      </c>
      <c r="CL202" s="312">
        <f>0+'In-Service &amp; Deprec Svgs'!CK202</f>
        <v>0</v>
      </c>
      <c r="CM202" s="312">
        <f>0+'In-Service &amp; Deprec Svgs'!CL202</f>
        <v>0</v>
      </c>
      <c r="CN202" s="312">
        <f>0+'In-Service &amp; Deprec Svgs'!CM202</f>
        <v>0</v>
      </c>
      <c r="CO202" s="312">
        <f>0+'In-Service &amp; Deprec Svgs'!CN202</f>
        <v>0</v>
      </c>
      <c r="CP202" s="312">
        <f>0+'In-Service &amp; Deprec Svgs'!CO202</f>
        <v>0</v>
      </c>
      <c r="CR202" s="312">
        <f>0+'In-Service &amp; Deprec Svgs'!CP202</f>
        <v>0</v>
      </c>
      <c r="CS202" s="312">
        <f>0+'In-Service &amp; Deprec Svgs'!CR202</f>
        <v>0</v>
      </c>
      <c r="CT202" s="312">
        <f>0+'In-Service &amp; Deprec Svgs'!CS202</f>
        <v>0</v>
      </c>
      <c r="CU202" s="312">
        <f>0+'In-Service &amp; Deprec Svgs'!CT202</f>
        <v>0</v>
      </c>
      <c r="CV202" s="312">
        <f>0+'In-Service &amp; Deprec Svgs'!CU202</f>
        <v>0</v>
      </c>
      <c r="CW202" s="312">
        <f>0+'In-Service &amp; Deprec Svgs'!CV202</f>
        <v>0</v>
      </c>
      <c r="CX202" s="312">
        <f>0+'In-Service &amp; Deprec Svgs'!CW202</f>
        <v>0</v>
      </c>
      <c r="CY202" s="312">
        <f>0+'In-Service &amp; Deprec Svgs'!CX202</f>
        <v>0</v>
      </c>
      <c r="CZ202" s="312">
        <f>0+'In-Service &amp; Deprec Svgs'!CY202</f>
        <v>0</v>
      </c>
      <c r="DA202" s="312">
        <f>0+'In-Service &amp; Deprec Svgs'!CZ202</f>
        <v>0</v>
      </c>
      <c r="DB202" s="312">
        <f>0+'In-Service &amp; Deprec Svgs'!DA202</f>
        <v>0</v>
      </c>
      <c r="DC202" s="312">
        <f>0+'In-Service &amp; Deprec Svgs'!DB202</f>
        <v>0</v>
      </c>
      <c r="DE202" s="312">
        <f>0+'In-Service &amp; Deprec Svgs'!DC202</f>
        <v>0</v>
      </c>
      <c r="DF202" s="312">
        <f>0+'In-Service &amp; Deprec Svgs'!DE202</f>
        <v>0</v>
      </c>
      <c r="DG202" s="312">
        <f>0+'In-Service &amp; Deprec Svgs'!DF202</f>
        <v>0</v>
      </c>
      <c r="DH202" s="312">
        <f>0+'In-Service &amp; Deprec Svgs'!DG202</f>
        <v>0</v>
      </c>
      <c r="DI202" s="312">
        <f>0+'In-Service &amp; Deprec Svgs'!DH202</f>
        <v>0</v>
      </c>
      <c r="DJ202" s="312">
        <f>0+'In-Service &amp; Deprec Svgs'!DI202</f>
        <v>0</v>
      </c>
      <c r="DK202" s="312">
        <f>0+'In-Service &amp; Deprec Svgs'!DJ202</f>
        <v>0</v>
      </c>
      <c r="DL202" s="312">
        <f>0+'In-Service &amp; Deprec Svgs'!DK202</f>
        <v>0</v>
      </c>
      <c r="DM202" s="312">
        <f>0+'In-Service &amp; Deprec Svgs'!DL202</f>
        <v>0</v>
      </c>
      <c r="DN202" s="312">
        <f>0+'In-Service &amp; Deprec Svgs'!DM202</f>
        <v>0</v>
      </c>
      <c r="DO202" s="312">
        <f>0+'In-Service &amp; Deprec Svgs'!DN202</f>
        <v>0</v>
      </c>
      <c r="DP202" s="312">
        <f>0+'In-Service &amp; Deprec Svgs'!DO202</f>
        <v>0</v>
      </c>
      <c r="DR202" s="312">
        <f>0+'In-Service &amp; Deprec Svgs'!DP202</f>
        <v>0</v>
      </c>
      <c r="DS202" s="312">
        <f>0+'In-Service &amp; Deprec Svgs'!DR202</f>
        <v>0</v>
      </c>
      <c r="DT202" s="312">
        <f>0+'In-Service &amp; Deprec Svgs'!DS202</f>
        <v>0</v>
      </c>
      <c r="DU202" s="312">
        <f>0+'In-Service &amp; Deprec Svgs'!DT202</f>
        <v>0</v>
      </c>
      <c r="DV202" s="312">
        <f>0+'In-Service &amp; Deprec Svgs'!DU202</f>
        <v>0</v>
      </c>
      <c r="DW202" s="312">
        <f>0+'In-Service &amp; Deprec Svgs'!DV202</f>
        <v>0</v>
      </c>
      <c r="DX202" s="312">
        <f>0+'In-Service &amp; Deprec Svgs'!DW202</f>
        <v>0</v>
      </c>
      <c r="DY202" s="312">
        <f>0+'In-Service &amp; Deprec Svgs'!DX202</f>
        <v>0</v>
      </c>
      <c r="DZ202" s="312">
        <f>0+'In-Service &amp; Deprec Svgs'!DY202</f>
        <v>0</v>
      </c>
      <c r="EA202" s="312">
        <f>0+'In-Service &amp; Deprec Svgs'!DZ202</f>
        <v>0</v>
      </c>
      <c r="EB202" s="312">
        <f>0+'In-Service &amp; Deprec Svgs'!EA202</f>
        <v>0</v>
      </c>
      <c r="EC202" s="312">
        <f>0+'In-Service &amp; Deprec Svgs'!EB202</f>
        <v>0</v>
      </c>
      <c r="EE202" s="318"/>
    </row>
    <row r="203" spans="1:135" x14ac:dyDescent="0.2">
      <c r="A203" s="126" t="s">
        <v>651</v>
      </c>
      <c r="B203" s="310">
        <f t="shared" si="3379"/>
        <v>369.02</v>
      </c>
      <c r="D203" s="311">
        <v>0</v>
      </c>
      <c r="E203" s="312">
        <v>0</v>
      </c>
      <c r="F203" s="312">
        <v>0</v>
      </c>
      <c r="G203" s="312">
        <v>0</v>
      </c>
      <c r="H203" s="312">
        <v>0</v>
      </c>
      <c r="I203" s="312">
        <v>0</v>
      </c>
      <c r="J203" s="312">
        <v>0</v>
      </c>
      <c r="K203" s="312">
        <v>0</v>
      </c>
      <c r="L203" s="312">
        <v>0</v>
      </c>
      <c r="M203" s="312">
        <v>0</v>
      </c>
      <c r="N203" s="312">
        <v>0</v>
      </c>
      <c r="O203" s="312">
        <v>0</v>
      </c>
      <c r="P203" s="312">
        <v>0</v>
      </c>
      <c r="R203" s="312">
        <v>0</v>
      </c>
      <c r="S203" s="312">
        <v>0</v>
      </c>
      <c r="T203" s="312">
        <v>0</v>
      </c>
      <c r="U203" s="312">
        <v>0</v>
      </c>
      <c r="V203" s="312">
        <v>0</v>
      </c>
      <c r="W203" s="312">
        <v>0</v>
      </c>
      <c r="X203" s="312">
        <v>0</v>
      </c>
      <c r="Y203" s="312">
        <v>0</v>
      </c>
      <c r="Z203" s="312">
        <v>0</v>
      </c>
      <c r="AA203" s="312">
        <v>0</v>
      </c>
      <c r="AB203" s="312">
        <v>0</v>
      </c>
      <c r="AC203" s="312">
        <v>0</v>
      </c>
      <c r="AE203" s="312">
        <f>0+'In-Service &amp; Deprec Svgs'!AC203</f>
        <v>0</v>
      </c>
      <c r="AF203" s="312">
        <f>0+'In-Service &amp; Deprec Svgs'!AE203</f>
        <v>0</v>
      </c>
      <c r="AG203" s="312">
        <f>0+'In-Service &amp; Deprec Svgs'!AF203</f>
        <v>0</v>
      </c>
      <c r="AH203" s="312">
        <f>0+'In-Service &amp; Deprec Svgs'!AG203</f>
        <v>0</v>
      </c>
      <c r="AI203" s="312">
        <f>0+'In-Service &amp; Deprec Svgs'!AH203</f>
        <v>0</v>
      </c>
      <c r="AJ203" s="312">
        <f>0+'In-Service &amp; Deprec Svgs'!AI203</f>
        <v>0</v>
      </c>
      <c r="AK203" s="312">
        <f>0+'In-Service &amp; Deprec Svgs'!AJ203</f>
        <v>0</v>
      </c>
      <c r="AL203" s="312">
        <f>0+'In-Service &amp; Deprec Svgs'!AK203</f>
        <v>0</v>
      </c>
      <c r="AM203" s="312">
        <f>0+'In-Service &amp; Deprec Svgs'!AL203</f>
        <v>0</v>
      </c>
      <c r="AN203" s="312">
        <f>0+'In-Service &amp; Deprec Svgs'!AM203</f>
        <v>0</v>
      </c>
      <c r="AO203" s="312">
        <f>0+'In-Service &amp; Deprec Svgs'!AN203</f>
        <v>0</v>
      </c>
      <c r="AP203" s="312">
        <f>0+'In-Service &amp; Deprec Svgs'!AO203</f>
        <v>0</v>
      </c>
      <c r="AR203" s="312">
        <f>0+'In-Service &amp; Deprec Svgs'!AP203</f>
        <v>0</v>
      </c>
      <c r="AS203" s="312">
        <f>0+'In-Service &amp; Deprec Svgs'!AR203</f>
        <v>0</v>
      </c>
      <c r="AT203" s="312">
        <f>0+'In-Service &amp; Deprec Svgs'!AS203</f>
        <v>0</v>
      </c>
      <c r="AU203" s="312">
        <f>0+'In-Service &amp; Deprec Svgs'!AT203</f>
        <v>0</v>
      </c>
      <c r="AV203" s="312">
        <f>0+'In-Service &amp; Deprec Svgs'!AU203</f>
        <v>0</v>
      </c>
      <c r="AW203" s="312">
        <f>0+'In-Service &amp; Deprec Svgs'!AV203</f>
        <v>0</v>
      </c>
      <c r="AX203" s="312">
        <f>0+'In-Service &amp; Deprec Svgs'!AW203</f>
        <v>0</v>
      </c>
      <c r="AY203" s="312">
        <f>0+'In-Service &amp; Deprec Svgs'!AX203</f>
        <v>0</v>
      </c>
      <c r="AZ203" s="312">
        <f>0+'In-Service &amp; Deprec Svgs'!AY203</f>
        <v>0</v>
      </c>
      <c r="BA203" s="312">
        <f>0+'In-Service &amp; Deprec Svgs'!AZ203</f>
        <v>0</v>
      </c>
      <c r="BB203" s="312">
        <f>0+'In-Service &amp; Deprec Svgs'!BA203</f>
        <v>0</v>
      </c>
      <c r="BC203" s="312">
        <f>0+'In-Service &amp; Deprec Svgs'!BB203</f>
        <v>0</v>
      </c>
      <c r="BE203" s="312">
        <f>0+'In-Service &amp; Deprec Svgs'!BC203</f>
        <v>0</v>
      </c>
      <c r="BF203" s="312">
        <f>0+'In-Service &amp; Deprec Svgs'!BE203</f>
        <v>0</v>
      </c>
      <c r="BG203" s="312">
        <f>0+'In-Service &amp; Deprec Svgs'!BF203</f>
        <v>0</v>
      </c>
      <c r="BH203" s="312">
        <f>0+'In-Service &amp; Deprec Svgs'!BG203</f>
        <v>0</v>
      </c>
      <c r="BI203" s="312">
        <f>0+'In-Service &amp; Deprec Svgs'!BH203</f>
        <v>0</v>
      </c>
      <c r="BJ203" s="312">
        <f>0+'In-Service &amp; Deprec Svgs'!BI203</f>
        <v>0</v>
      </c>
      <c r="BK203" s="312">
        <f>0+'In-Service &amp; Deprec Svgs'!BJ203</f>
        <v>0</v>
      </c>
      <c r="BL203" s="312">
        <f>0+'In-Service &amp; Deprec Svgs'!BK203</f>
        <v>0</v>
      </c>
      <c r="BM203" s="312">
        <f>0+'In-Service &amp; Deprec Svgs'!BL203</f>
        <v>0</v>
      </c>
      <c r="BN203" s="312">
        <f>0+'In-Service &amp; Deprec Svgs'!BM203</f>
        <v>0</v>
      </c>
      <c r="BO203" s="312">
        <f>0+'In-Service &amp; Deprec Svgs'!BN203</f>
        <v>0</v>
      </c>
      <c r="BP203" s="312">
        <f>0+'In-Service &amp; Deprec Svgs'!BO203</f>
        <v>0</v>
      </c>
      <c r="BR203" s="312">
        <f>0+'In-Service &amp; Deprec Svgs'!BP203</f>
        <v>0</v>
      </c>
      <c r="BS203" s="312">
        <f>0+'In-Service &amp; Deprec Svgs'!BR203</f>
        <v>0</v>
      </c>
      <c r="BT203" s="312">
        <f>0+'In-Service &amp; Deprec Svgs'!BS203</f>
        <v>0</v>
      </c>
      <c r="BU203" s="312">
        <f>0+'In-Service &amp; Deprec Svgs'!BT203</f>
        <v>0</v>
      </c>
      <c r="BV203" s="312">
        <f>0+'In-Service &amp; Deprec Svgs'!BU203</f>
        <v>0</v>
      </c>
      <c r="BW203" s="312">
        <f>0+'In-Service &amp; Deprec Svgs'!BV203</f>
        <v>0</v>
      </c>
      <c r="BX203" s="312">
        <f>0+'In-Service &amp; Deprec Svgs'!BW203</f>
        <v>0</v>
      </c>
      <c r="BY203" s="312">
        <f>0+'In-Service &amp; Deprec Svgs'!BX203</f>
        <v>0</v>
      </c>
      <c r="BZ203" s="312">
        <f>0+'In-Service &amp; Deprec Svgs'!BY203</f>
        <v>0</v>
      </c>
      <c r="CA203" s="312">
        <f>0+'In-Service &amp; Deprec Svgs'!BZ203</f>
        <v>0</v>
      </c>
      <c r="CB203" s="312">
        <f>0+'In-Service &amp; Deprec Svgs'!CA203</f>
        <v>0</v>
      </c>
      <c r="CC203" s="312">
        <f>0+'In-Service &amp; Deprec Svgs'!CB203</f>
        <v>0</v>
      </c>
      <c r="CE203" s="312">
        <f>0+'In-Service &amp; Deprec Svgs'!CC203</f>
        <v>0</v>
      </c>
      <c r="CF203" s="312">
        <f>0+'In-Service &amp; Deprec Svgs'!CE203</f>
        <v>0</v>
      </c>
      <c r="CG203" s="312">
        <f>0+'In-Service &amp; Deprec Svgs'!CF203</f>
        <v>0</v>
      </c>
      <c r="CH203" s="312">
        <f>0+'In-Service &amp; Deprec Svgs'!CG203</f>
        <v>0</v>
      </c>
      <c r="CI203" s="312">
        <f>0+'In-Service &amp; Deprec Svgs'!CH203</f>
        <v>0</v>
      </c>
      <c r="CJ203" s="312">
        <f>0+'In-Service &amp; Deprec Svgs'!CI203</f>
        <v>0</v>
      </c>
      <c r="CK203" s="312">
        <f>0+'In-Service &amp; Deprec Svgs'!CJ203</f>
        <v>0</v>
      </c>
      <c r="CL203" s="312">
        <f>0+'In-Service &amp; Deprec Svgs'!CK203</f>
        <v>0</v>
      </c>
      <c r="CM203" s="312">
        <f>0+'In-Service &amp; Deprec Svgs'!CL203</f>
        <v>0</v>
      </c>
      <c r="CN203" s="312">
        <f>0+'In-Service &amp; Deprec Svgs'!CM203</f>
        <v>0</v>
      </c>
      <c r="CO203" s="312">
        <f>0+'In-Service &amp; Deprec Svgs'!CN203</f>
        <v>0</v>
      </c>
      <c r="CP203" s="312">
        <f>0+'In-Service &amp; Deprec Svgs'!CO203</f>
        <v>0</v>
      </c>
      <c r="CR203" s="312">
        <f>0+'In-Service &amp; Deprec Svgs'!CP203</f>
        <v>0</v>
      </c>
      <c r="CS203" s="312">
        <f>0+'In-Service &amp; Deprec Svgs'!CR203</f>
        <v>0</v>
      </c>
      <c r="CT203" s="312">
        <f>0+'In-Service &amp; Deprec Svgs'!CS203</f>
        <v>0</v>
      </c>
      <c r="CU203" s="312">
        <f>0+'In-Service &amp; Deprec Svgs'!CT203</f>
        <v>0</v>
      </c>
      <c r="CV203" s="312">
        <f>0+'In-Service &amp; Deprec Svgs'!CU203</f>
        <v>0</v>
      </c>
      <c r="CW203" s="312">
        <f>0+'In-Service &amp; Deprec Svgs'!CV203</f>
        <v>0</v>
      </c>
      <c r="CX203" s="312">
        <f>0+'In-Service &amp; Deprec Svgs'!CW203</f>
        <v>0</v>
      </c>
      <c r="CY203" s="312">
        <f>0+'In-Service &amp; Deprec Svgs'!CX203</f>
        <v>0</v>
      </c>
      <c r="CZ203" s="312">
        <f>0+'In-Service &amp; Deprec Svgs'!CY203</f>
        <v>0</v>
      </c>
      <c r="DA203" s="312">
        <f>0+'In-Service &amp; Deprec Svgs'!CZ203</f>
        <v>0</v>
      </c>
      <c r="DB203" s="312">
        <f>0+'In-Service &amp; Deprec Svgs'!DA203</f>
        <v>0</v>
      </c>
      <c r="DC203" s="312">
        <f>0+'In-Service &amp; Deprec Svgs'!DB203</f>
        <v>0</v>
      </c>
      <c r="DE203" s="312">
        <f>0+'In-Service &amp; Deprec Svgs'!DC203</f>
        <v>0</v>
      </c>
      <c r="DF203" s="312">
        <f>0+'In-Service &amp; Deprec Svgs'!DE203</f>
        <v>0</v>
      </c>
      <c r="DG203" s="312">
        <f>0+'In-Service &amp; Deprec Svgs'!DF203</f>
        <v>0</v>
      </c>
      <c r="DH203" s="312">
        <f>0+'In-Service &amp; Deprec Svgs'!DG203</f>
        <v>0</v>
      </c>
      <c r="DI203" s="312">
        <f>0+'In-Service &amp; Deprec Svgs'!DH203</f>
        <v>0</v>
      </c>
      <c r="DJ203" s="312">
        <f>0+'In-Service &amp; Deprec Svgs'!DI203</f>
        <v>0</v>
      </c>
      <c r="DK203" s="312">
        <f>0+'In-Service &amp; Deprec Svgs'!DJ203</f>
        <v>0</v>
      </c>
      <c r="DL203" s="312">
        <f>0+'In-Service &amp; Deprec Svgs'!DK203</f>
        <v>0</v>
      </c>
      <c r="DM203" s="312">
        <f>0+'In-Service &amp; Deprec Svgs'!DL203</f>
        <v>0</v>
      </c>
      <c r="DN203" s="312">
        <f>0+'In-Service &amp; Deprec Svgs'!DM203</f>
        <v>0</v>
      </c>
      <c r="DO203" s="312">
        <f>0+'In-Service &amp; Deprec Svgs'!DN203</f>
        <v>0</v>
      </c>
      <c r="DP203" s="312">
        <f>0+'In-Service &amp; Deprec Svgs'!DO203</f>
        <v>0</v>
      </c>
      <c r="DR203" s="312">
        <f>0+'In-Service &amp; Deprec Svgs'!DP203</f>
        <v>0</v>
      </c>
      <c r="DS203" s="312">
        <f>0+'In-Service &amp; Deprec Svgs'!DR203</f>
        <v>0</v>
      </c>
      <c r="DT203" s="312">
        <f>0+'In-Service &amp; Deprec Svgs'!DS203</f>
        <v>0</v>
      </c>
      <c r="DU203" s="312">
        <f>0+'In-Service &amp; Deprec Svgs'!DT203</f>
        <v>0</v>
      </c>
      <c r="DV203" s="312">
        <f>0+'In-Service &amp; Deprec Svgs'!DU203</f>
        <v>0</v>
      </c>
      <c r="DW203" s="312">
        <f>0+'In-Service &amp; Deprec Svgs'!DV203</f>
        <v>0</v>
      </c>
      <c r="DX203" s="312">
        <f>0+'In-Service &amp; Deprec Svgs'!DW203</f>
        <v>0</v>
      </c>
      <c r="DY203" s="312">
        <f>0+'In-Service &amp; Deprec Svgs'!DX203</f>
        <v>0</v>
      </c>
      <c r="DZ203" s="312">
        <f>0+'In-Service &amp; Deprec Svgs'!DY203</f>
        <v>0</v>
      </c>
      <c r="EA203" s="312">
        <f>0+'In-Service &amp; Deprec Svgs'!DZ203</f>
        <v>0</v>
      </c>
      <c r="EB203" s="312">
        <f>0+'In-Service &amp; Deprec Svgs'!EA203</f>
        <v>0</v>
      </c>
      <c r="EC203" s="312">
        <f>0+'In-Service &amp; Deprec Svgs'!EB203</f>
        <v>0</v>
      </c>
      <c r="EE203" s="318"/>
    </row>
    <row r="204" spans="1:135" x14ac:dyDescent="0.2">
      <c r="A204" s="126" t="s">
        <v>651</v>
      </c>
      <c r="B204" s="310">
        <f t="shared" si="3379"/>
        <v>373</v>
      </c>
      <c r="D204" s="311">
        <v>1810.67</v>
      </c>
      <c r="E204" s="312">
        <v>1810.67</v>
      </c>
      <c r="F204" s="312">
        <v>1810.67</v>
      </c>
      <c r="G204" s="312">
        <v>1810.67</v>
      </c>
      <c r="H204" s="312">
        <v>1810.67</v>
      </c>
      <c r="I204" s="312">
        <v>1810.67</v>
      </c>
      <c r="J204" s="312">
        <v>1810.67</v>
      </c>
      <c r="K204" s="312">
        <v>1810.67</v>
      </c>
      <c r="L204" s="312">
        <v>1810.67</v>
      </c>
      <c r="M204" s="312">
        <v>1810.67</v>
      </c>
      <c r="N204" s="312">
        <v>1810.67</v>
      </c>
      <c r="O204" s="312">
        <v>1810.67</v>
      </c>
      <c r="P204" s="312">
        <v>1810.67</v>
      </c>
      <c r="R204" s="312">
        <v>1810.67</v>
      </c>
      <c r="S204" s="312">
        <v>1810.67</v>
      </c>
      <c r="T204" s="312">
        <v>1810.67</v>
      </c>
      <c r="U204" s="312">
        <v>1810.67</v>
      </c>
      <c r="V204" s="312">
        <v>1810.67</v>
      </c>
      <c r="W204" s="312">
        <v>1810.67</v>
      </c>
      <c r="X204" s="312">
        <v>1810.67</v>
      </c>
      <c r="Y204" s="312">
        <v>1810.67</v>
      </c>
      <c r="Z204" s="312">
        <v>1810.67</v>
      </c>
      <c r="AA204" s="312">
        <v>1810.67</v>
      </c>
      <c r="AB204" s="312">
        <v>1810.67</v>
      </c>
      <c r="AC204" s="312">
        <v>1810.67</v>
      </c>
      <c r="AE204" s="312">
        <f>0+'In-Service &amp; Deprec Svgs'!AC204</f>
        <v>1810.67</v>
      </c>
      <c r="AF204" s="312">
        <f>0+'In-Service &amp; Deprec Svgs'!AE204</f>
        <v>1810.67</v>
      </c>
      <c r="AG204" s="312">
        <f>0+'In-Service &amp; Deprec Svgs'!AF204</f>
        <v>1810.67</v>
      </c>
      <c r="AH204" s="312">
        <f>0+'In-Service &amp; Deprec Svgs'!AG204</f>
        <v>1810.67</v>
      </c>
      <c r="AI204" s="312">
        <f>0+'In-Service &amp; Deprec Svgs'!AH204</f>
        <v>1810.67</v>
      </c>
      <c r="AJ204" s="312">
        <f>0+'In-Service &amp; Deprec Svgs'!AI204</f>
        <v>1810.67</v>
      </c>
      <c r="AK204" s="312">
        <f>0+'In-Service &amp; Deprec Svgs'!AJ204</f>
        <v>1810.67</v>
      </c>
      <c r="AL204" s="312">
        <f>0+'In-Service &amp; Deprec Svgs'!AK204</f>
        <v>1810.67</v>
      </c>
      <c r="AM204" s="312">
        <f>0+'In-Service &amp; Deprec Svgs'!AL204</f>
        <v>1810.67</v>
      </c>
      <c r="AN204" s="312">
        <f>0+'In-Service &amp; Deprec Svgs'!AM204</f>
        <v>1810.67</v>
      </c>
      <c r="AO204" s="312">
        <f>0+'In-Service &amp; Deprec Svgs'!AN204</f>
        <v>1810.67</v>
      </c>
      <c r="AP204" s="312">
        <f>0+'In-Service &amp; Deprec Svgs'!AO204</f>
        <v>1810.67</v>
      </c>
      <c r="AR204" s="312">
        <f>0+'In-Service &amp; Deprec Svgs'!AP204</f>
        <v>1810.67</v>
      </c>
      <c r="AS204" s="312">
        <f>0+'In-Service &amp; Deprec Svgs'!AR204</f>
        <v>1810.67</v>
      </c>
      <c r="AT204" s="312">
        <f>0+'In-Service &amp; Deprec Svgs'!AS204</f>
        <v>1810.67</v>
      </c>
      <c r="AU204" s="312">
        <f>0+'In-Service &amp; Deprec Svgs'!AT204</f>
        <v>1810.67</v>
      </c>
      <c r="AV204" s="312">
        <f>0+'In-Service &amp; Deprec Svgs'!AU204</f>
        <v>1810.67</v>
      </c>
      <c r="AW204" s="312">
        <f>0+'In-Service &amp; Deprec Svgs'!AV204</f>
        <v>1810.67</v>
      </c>
      <c r="AX204" s="312">
        <f>0+'In-Service &amp; Deprec Svgs'!AW204</f>
        <v>1810.67</v>
      </c>
      <c r="AY204" s="312">
        <f>0+'In-Service &amp; Deprec Svgs'!AX204</f>
        <v>1810.67</v>
      </c>
      <c r="AZ204" s="312">
        <f>0+'In-Service &amp; Deprec Svgs'!AY204</f>
        <v>1810.67</v>
      </c>
      <c r="BA204" s="312">
        <f>0+'In-Service &amp; Deprec Svgs'!AZ204</f>
        <v>1810.67</v>
      </c>
      <c r="BB204" s="312">
        <f>0+'In-Service &amp; Deprec Svgs'!BA204</f>
        <v>1810.67</v>
      </c>
      <c r="BC204" s="312">
        <f>0+'In-Service &amp; Deprec Svgs'!BB204</f>
        <v>1810.67</v>
      </c>
      <c r="BE204" s="312">
        <f>0+'In-Service &amp; Deprec Svgs'!BC204</f>
        <v>1810.67</v>
      </c>
      <c r="BF204" s="312">
        <f>0+'In-Service &amp; Deprec Svgs'!BE204</f>
        <v>1810.67</v>
      </c>
      <c r="BG204" s="312">
        <f>0+'In-Service &amp; Deprec Svgs'!BF204</f>
        <v>1810.67</v>
      </c>
      <c r="BH204" s="312">
        <f>0+'In-Service &amp; Deprec Svgs'!BG204</f>
        <v>1810.67</v>
      </c>
      <c r="BI204" s="312">
        <f>0+'In-Service &amp; Deprec Svgs'!BH204</f>
        <v>1810.67</v>
      </c>
      <c r="BJ204" s="312">
        <f>0+'In-Service &amp; Deprec Svgs'!BI204</f>
        <v>1810.67</v>
      </c>
      <c r="BK204" s="312">
        <f>0+'In-Service &amp; Deprec Svgs'!BJ204</f>
        <v>1810.67</v>
      </c>
      <c r="BL204" s="312">
        <f>0+'In-Service &amp; Deprec Svgs'!BK204</f>
        <v>1810.67</v>
      </c>
      <c r="BM204" s="312">
        <f>0+'In-Service &amp; Deprec Svgs'!BL204</f>
        <v>1810.67</v>
      </c>
      <c r="BN204" s="312">
        <f>0+'In-Service &amp; Deprec Svgs'!BM204</f>
        <v>1810.67</v>
      </c>
      <c r="BO204" s="312">
        <f>0+'In-Service &amp; Deprec Svgs'!BN204</f>
        <v>1810.67</v>
      </c>
      <c r="BP204" s="312">
        <f>0+'In-Service &amp; Deprec Svgs'!BO204</f>
        <v>1810.67</v>
      </c>
      <c r="BR204" s="312">
        <f>0+'In-Service &amp; Deprec Svgs'!BP204</f>
        <v>1810.67</v>
      </c>
      <c r="BS204" s="312">
        <f>0+'In-Service &amp; Deprec Svgs'!BR204</f>
        <v>1810.67</v>
      </c>
      <c r="BT204" s="312">
        <f>0+'In-Service &amp; Deprec Svgs'!BS204</f>
        <v>1810.67</v>
      </c>
      <c r="BU204" s="312">
        <f>0+'In-Service &amp; Deprec Svgs'!BT204</f>
        <v>1810.67</v>
      </c>
      <c r="BV204" s="312">
        <f>0+'In-Service &amp; Deprec Svgs'!BU204</f>
        <v>1810.67</v>
      </c>
      <c r="BW204" s="312">
        <f>0+'In-Service &amp; Deprec Svgs'!BV204</f>
        <v>1810.67</v>
      </c>
      <c r="BX204" s="312">
        <f>0+'In-Service &amp; Deprec Svgs'!BW204</f>
        <v>1810.67</v>
      </c>
      <c r="BY204" s="312">
        <f>0+'In-Service &amp; Deprec Svgs'!BX204</f>
        <v>1810.67</v>
      </c>
      <c r="BZ204" s="312">
        <f>0+'In-Service &amp; Deprec Svgs'!BY204</f>
        <v>1810.67</v>
      </c>
      <c r="CA204" s="312">
        <f>0+'In-Service &amp; Deprec Svgs'!BZ204</f>
        <v>1810.67</v>
      </c>
      <c r="CB204" s="312">
        <f>0+'In-Service &amp; Deprec Svgs'!CA204</f>
        <v>1810.67</v>
      </c>
      <c r="CC204" s="312">
        <f>0+'In-Service &amp; Deprec Svgs'!CB204</f>
        <v>1810.67</v>
      </c>
      <c r="CE204" s="312">
        <f>0+'In-Service &amp; Deprec Svgs'!CC204</f>
        <v>1810.67</v>
      </c>
      <c r="CF204" s="312">
        <f>0+'In-Service &amp; Deprec Svgs'!CE204</f>
        <v>1810.67</v>
      </c>
      <c r="CG204" s="312">
        <f>0+'In-Service &amp; Deprec Svgs'!CF204</f>
        <v>1810.67</v>
      </c>
      <c r="CH204" s="312">
        <f>0+'In-Service &amp; Deprec Svgs'!CG204</f>
        <v>1810.67</v>
      </c>
      <c r="CI204" s="312">
        <f>0+'In-Service &amp; Deprec Svgs'!CH204</f>
        <v>1810.67</v>
      </c>
      <c r="CJ204" s="312">
        <f>0+'In-Service &amp; Deprec Svgs'!CI204</f>
        <v>1810.67</v>
      </c>
      <c r="CK204" s="312">
        <f>0+'In-Service &amp; Deprec Svgs'!CJ204</f>
        <v>1810.67</v>
      </c>
      <c r="CL204" s="312">
        <f>0+'In-Service &amp; Deprec Svgs'!CK204</f>
        <v>1810.67</v>
      </c>
      <c r="CM204" s="312">
        <f>0+'In-Service &amp; Deprec Svgs'!CL204</f>
        <v>1810.67</v>
      </c>
      <c r="CN204" s="312">
        <f>0+'In-Service &amp; Deprec Svgs'!CM204</f>
        <v>1810.67</v>
      </c>
      <c r="CO204" s="312">
        <f>0+'In-Service &amp; Deprec Svgs'!CN204</f>
        <v>1810.67</v>
      </c>
      <c r="CP204" s="312">
        <f>0+'In-Service &amp; Deprec Svgs'!CO204</f>
        <v>1810.67</v>
      </c>
      <c r="CR204" s="312">
        <f>0+'In-Service &amp; Deprec Svgs'!CP204</f>
        <v>1810.67</v>
      </c>
      <c r="CS204" s="312">
        <f>0+'In-Service &amp; Deprec Svgs'!CR204</f>
        <v>1810.67</v>
      </c>
      <c r="CT204" s="312">
        <f>0+'In-Service &amp; Deprec Svgs'!CS204</f>
        <v>1810.67</v>
      </c>
      <c r="CU204" s="312">
        <f>0+'In-Service &amp; Deprec Svgs'!CT204</f>
        <v>1810.67</v>
      </c>
      <c r="CV204" s="312">
        <f>0+'In-Service &amp; Deprec Svgs'!CU204</f>
        <v>1810.67</v>
      </c>
      <c r="CW204" s="312">
        <f>0+'In-Service &amp; Deprec Svgs'!CV204</f>
        <v>1810.67</v>
      </c>
      <c r="CX204" s="312">
        <f>0+'In-Service &amp; Deprec Svgs'!CW204</f>
        <v>1810.67</v>
      </c>
      <c r="CY204" s="312">
        <f>0+'In-Service &amp; Deprec Svgs'!CX204</f>
        <v>1810.67</v>
      </c>
      <c r="CZ204" s="312">
        <f>0+'In-Service &amp; Deprec Svgs'!CY204</f>
        <v>1810.67</v>
      </c>
      <c r="DA204" s="312">
        <f>0+'In-Service &amp; Deprec Svgs'!CZ204</f>
        <v>1810.67</v>
      </c>
      <c r="DB204" s="312">
        <f>0+'In-Service &amp; Deprec Svgs'!DA204</f>
        <v>1810.67</v>
      </c>
      <c r="DC204" s="312">
        <f>0+'In-Service &amp; Deprec Svgs'!DB204</f>
        <v>1810.67</v>
      </c>
      <c r="DE204" s="312">
        <f>0+'In-Service &amp; Deprec Svgs'!DC204</f>
        <v>1810.67</v>
      </c>
      <c r="DF204" s="312">
        <f>0+'In-Service &amp; Deprec Svgs'!DE204</f>
        <v>1810.67</v>
      </c>
      <c r="DG204" s="312">
        <f>0+'In-Service &amp; Deprec Svgs'!DF204</f>
        <v>1810.67</v>
      </c>
      <c r="DH204" s="312">
        <f>0+'In-Service &amp; Deprec Svgs'!DG204</f>
        <v>1810.67</v>
      </c>
      <c r="DI204" s="312">
        <f>0+'In-Service &amp; Deprec Svgs'!DH204</f>
        <v>1810.67</v>
      </c>
      <c r="DJ204" s="312">
        <f>0+'In-Service &amp; Deprec Svgs'!DI204</f>
        <v>1810.67</v>
      </c>
      <c r="DK204" s="312">
        <f>0+'In-Service &amp; Deprec Svgs'!DJ204</f>
        <v>1810.67</v>
      </c>
      <c r="DL204" s="312">
        <f>0+'In-Service &amp; Deprec Svgs'!DK204</f>
        <v>1810.67</v>
      </c>
      <c r="DM204" s="312">
        <f>0+'In-Service &amp; Deprec Svgs'!DL204</f>
        <v>1810.67</v>
      </c>
      <c r="DN204" s="312">
        <f>0+'In-Service &amp; Deprec Svgs'!DM204</f>
        <v>1810.67</v>
      </c>
      <c r="DO204" s="312">
        <f>0+'In-Service &amp; Deprec Svgs'!DN204</f>
        <v>1810.67</v>
      </c>
      <c r="DP204" s="312">
        <f>0+'In-Service &amp; Deprec Svgs'!DO204</f>
        <v>1810.67</v>
      </c>
      <c r="DR204" s="312">
        <f>0+'In-Service &amp; Deprec Svgs'!DP204</f>
        <v>1810.67</v>
      </c>
      <c r="DS204" s="312">
        <f>0+'In-Service &amp; Deprec Svgs'!DR204</f>
        <v>1810.67</v>
      </c>
      <c r="DT204" s="312">
        <f>0+'In-Service &amp; Deprec Svgs'!DS204</f>
        <v>1810.67</v>
      </c>
      <c r="DU204" s="312">
        <f>0+'In-Service &amp; Deprec Svgs'!DT204</f>
        <v>1810.67</v>
      </c>
      <c r="DV204" s="312">
        <f>0+'In-Service &amp; Deprec Svgs'!DU204</f>
        <v>1810.67</v>
      </c>
      <c r="DW204" s="312">
        <f>0+'In-Service &amp; Deprec Svgs'!DV204</f>
        <v>1810.67</v>
      </c>
      <c r="DX204" s="312">
        <f>0+'In-Service &amp; Deprec Svgs'!DW204</f>
        <v>1810.67</v>
      </c>
      <c r="DY204" s="312">
        <f>0+'In-Service &amp; Deprec Svgs'!DX204</f>
        <v>1810.67</v>
      </c>
      <c r="DZ204" s="312">
        <f>0+'In-Service &amp; Deprec Svgs'!DY204</f>
        <v>1810.67</v>
      </c>
      <c r="EA204" s="312">
        <f>0+'In-Service &amp; Deprec Svgs'!DZ204</f>
        <v>1810.67</v>
      </c>
      <c r="EB204" s="312">
        <f>0+'In-Service &amp; Deprec Svgs'!EA204</f>
        <v>1810.67</v>
      </c>
      <c r="EC204" s="312">
        <f>0+'In-Service &amp; Deprec Svgs'!EB204</f>
        <v>1810.67</v>
      </c>
      <c r="EE204" s="318"/>
    </row>
    <row r="205" spans="1:135" x14ac:dyDescent="0.2">
      <c r="A205" s="126" t="s">
        <v>651</v>
      </c>
      <c r="B205" s="310">
        <f t="shared" si="3379"/>
        <v>397</v>
      </c>
      <c r="D205" s="311">
        <v>0</v>
      </c>
      <c r="E205" s="312">
        <v>0</v>
      </c>
      <c r="F205" s="312">
        <v>0</v>
      </c>
      <c r="G205" s="312">
        <v>0</v>
      </c>
      <c r="H205" s="312">
        <v>0</v>
      </c>
      <c r="I205" s="312">
        <v>0</v>
      </c>
      <c r="J205" s="312">
        <v>0</v>
      </c>
      <c r="K205" s="312">
        <v>0</v>
      </c>
      <c r="L205" s="312">
        <v>0</v>
      </c>
      <c r="M205" s="312">
        <v>0</v>
      </c>
      <c r="N205" s="312">
        <v>0</v>
      </c>
      <c r="O205" s="312">
        <v>0</v>
      </c>
      <c r="P205" s="312">
        <v>0</v>
      </c>
      <c r="R205" s="312">
        <v>0</v>
      </c>
      <c r="S205" s="312">
        <v>0</v>
      </c>
      <c r="T205" s="312">
        <v>0</v>
      </c>
      <c r="U205" s="312">
        <v>0</v>
      </c>
      <c r="V205" s="312">
        <v>0</v>
      </c>
      <c r="W205" s="312">
        <v>0</v>
      </c>
      <c r="X205" s="312">
        <v>0</v>
      </c>
      <c r="Y205" s="312">
        <v>0</v>
      </c>
      <c r="Z205" s="312">
        <v>0</v>
      </c>
      <c r="AA205" s="312">
        <v>0</v>
      </c>
      <c r="AB205" s="312">
        <v>0</v>
      </c>
      <c r="AC205" s="312">
        <v>0</v>
      </c>
      <c r="AE205" s="312">
        <f>0+'In-Service &amp; Deprec Svgs'!AC205</f>
        <v>0</v>
      </c>
      <c r="AF205" s="312">
        <f>0+'In-Service &amp; Deprec Svgs'!AE205</f>
        <v>0</v>
      </c>
      <c r="AG205" s="312">
        <f>0+'In-Service &amp; Deprec Svgs'!AF205</f>
        <v>0</v>
      </c>
      <c r="AH205" s="312">
        <f>0+'In-Service &amp; Deprec Svgs'!AG205</f>
        <v>0</v>
      </c>
      <c r="AI205" s="312">
        <f>0+'In-Service &amp; Deprec Svgs'!AH205</f>
        <v>0</v>
      </c>
      <c r="AJ205" s="312">
        <f>0+'In-Service &amp; Deprec Svgs'!AI205</f>
        <v>0</v>
      </c>
      <c r="AK205" s="312">
        <f>0+'In-Service &amp; Deprec Svgs'!AJ205</f>
        <v>0</v>
      </c>
      <c r="AL205" s="312">
        <f>0+'In-Service &amp; Deprec Svgs'!AK205</f>
        <v>0</v>
      </c>
      <c r="AM205" s="312">
        <f>0+'In-Service &amp; Deprec Svgs'!AL205</f>
        <v>0</v>
      </c>
      <c r="AN205" s="312">
        <f>0+'In-Service &amp; Deprec Svgs'!AM205</f>
        <v>0</v>
      </c>
      <c r="AO205" s="312">
        <f>0+'In-Service &amp; Deprec Svgs'!AN205</f>
        <v>0</v>
      </c>
      <c r="AP205" s="312">
        <f>0+'In-Service &amp; Deprec Svgs'!AO205</f>
        <v>0</v>
      </c>
      <c r="AR205" s="312">
        <f>0+'In-Service &amp; Deprec Svgs'!AP205</f>
        <v>0</v>
      </c>
      <c r="AS205" s="312">
        <f>0+'In-Service &amp; Deprec Svgs'!AR205</f>
        <v>0</v>
      </c>
      <c r="AT205" s="312">
        <f>0+'In-Service &amp; Deprec Svgs'!AS205</f>
        <v>0</v>
      </c>
      <c r="AU205" s="312">
        <f>0+'In-Service &amp; Deprec Svgs'!AT205</f>
        <v>0</v>
      </c>
      <c r="AV205" s="312">
        <f>0+'In-Service &amp; Deprec Svgs'!AU205</f>
        <v>0</v>
      </c>
      <c r="AW205" s="312">
        <f>0+'In-Service &amp; Deprec Svgs'!AV205</f>
        <v>0</v>
      </c>
      <c r="AX205" s="312">
        <f>0+'In-Service &amp; Deprec Svgs'!AW205</f>
        <v>0</v>
      </c>
      <c r="AY205" s="312">
        <f>0+'In-Service &amp; Deprec Svgs'!AX205</f>
        <v>0</v>
      </c>
      <c r="AZ205" s="312">
        <f>0+'In-Service &amp; Deprec Svgs'!AY205</f>
        <v>0</v>
      </c>
      <c r="BA205" s="312">
        <f>0+'In-Service &amp; Deprec Svgs'!AZ205</f>
        <v>0</v>
      </c>
      <c r="BB205" s="312">
        <f>0+'In-Service &amp; Deprec Svgs'!BA205</f>
        <v>0</v>
      </c>
      <c r="BC205" s="312">
        <f>0+'In-Service &amp; Deprec Svgs'!BB205</f>
        <v>0</v>
      </c>
      <c r="BE205" s="312">
        <f>0+'In-Service &amp; Deprec Svgs'!BC205</f>
        <v>0</v>
      </c>
      <c r="BF205" s="312">
        <f>0+'In-Service &amp; Deprec Svgs'!BE205</f>
        <v>0</v>
      </c>
      <c r="BG205" s="312">
        <f>0+'In-Service &amp; Deprec Svgs'!BF205</f>
        <v>0</v>
      </c>
      <c r="BH205" s="312">
        <f>0+'In-Service &amp; Deprec Svgs'!BG205</f>
        <v>0</v>
      </c>
      <c r="BI205" s="312">
        <f>0+'In-Service &amp; Deprec Svgs'!BH205</f>
        <v>0</v>
      </c>
      <c r="BJ205" s="312">
        <f>0+'In-Service &amp; Deprec Svgs'!BI205</f>
        <v>0</v>
      </c>
      <c r="BK205" s="312">
        <f>0+'In-Service &amp; Deprec Svgs'!BJ205</f>
        <v>0</v>
      </c>
      <c r="BL205" s="312">
        <f>0+'In-Service &amp; Deprec Svgs'!BK205</f>
        <v>0</v>
      </c>
      <c r="BM205" s="312">
        <f>0+'In-Service &amp; Deprec Svgs'!BL205</f>
        <v>0</v>
      </c>
      <c r="BN205" s="312">
        <f>0+'In-Service &amp; Deprec Svgs'!BM205</f>
        <v>0</v>
      </c>
      <c r="BO205" s="312">
        <f>0+'In-Service &amp; Deprec Svgs'!BN205</f>
        <v>0</v>
      </c>
      <c r="BP205" s="312">
        <f>0+'In-Service &amp; Deprec Svgs'!BO205</f>
        <v>0</v>
      </c>
      <c r="BR205" s="312">
        <f>0+'In-Service &amp; Deprec Svgs'!BP205</f>
        <v>0</v>
      </c>
      <c r="BS205" s="312">
        <f>0+'In-Service &amp; Deprec Svgs'!BR205</f>
        <v>0</v>
      </c>
      <c r="BT205" s="312">
        <f>0+'In-Service &amp; Deprec Svgs'!BS205</f>
        <v>0</v>
      </c>
      <c r="BU205" s="312">
        <f>0+'In-Service &amp; Deprec Svgs'!BT205</f>
        <v>0</v>
      </c>
      <c r="BV205" s="312">
        <f>0+'In-Service &amp; Deprec Svgs'!BU205</f>
        <v>0</v>
      </c>
      <c r="BW205" s="312">
        <f>0+'In-Service &amp; Deprec Svgs'!BV205</f>
        <v>0</v>
      </c>
      <c r="BX205" s="312">
        <f>0+'In-Service &amp; Deprec Svgs'!BW205</f>
        <v>0</v>
      </c>
      <c r="BY205" s="312">
        <f>0+'In-Service &amp; Deprec Svgs'!BX205</f>
        <v>0</v>
      </c>
      <c r="BZ205" s="312">
        <f>0+'In-Service &amp; Deprec Svgs'!BY205</f>
        <v>0</v>
      </c>
      <c r="CA205" s="312">
        <f>0+'In-Service &amp; Deprec Svgs'!BZ205</f>
        <v>0</v>
      </c>
      <c r="CB205" s="312">
        <f>0+'In-Service &amp; Deprec Svgs'!CA205</f>
        <v>0</v>
      </c>
      <c r="CC205" s="312">
        <f>0+'In-Service &amp; Deprec Svgs'!CB205</f>
        <v>0</v>
      </c>
      <c r="CE205" s="312">
        <f>0+'In-Service &amp; Deprec Svgs'!CC205</f>
        <v>0</v>
      </c>
      <c r="CF205" s="312">
        <f>0+'In-Service &amp; Deprec Svgs'!CE205</f>
        <v>0</v>
      </c>
      <c r="CG205" s="312">
        <f>0+'In-Service &amp; Deprec Svgs'!CF205</f>
        <v>0</v>
      </c>
      <c r="CH205" s="312">
        <f>0+'In-Service &amp; Deprec Svgs'!CG205</f>
        <v>0</v>
      </c>
      <c r="CI205" s="312">
        <f>0+'In-Service &amp; Deprec Svgs'!CH205</f>
        <v>0</v>
      </c>
      <c r="CJ205" s="312">
        <f>0+'In-Service &amp; Deprec Svgs'!CI205</f>
        <v>0</v>
      </c>
      <c r="CK205" s="312">
        <f>0+'In-Service &amp; Deprec Svgs'!CJ205</f>
        <v>0</v>
      </c>
      <c r="CL205" s="312">
        <f>0+'In-Service &amp; Deprec Svgs'!CK205</f>
        <v>0</v>
      </c>
      <c r="CM205" s="312">
        <f>0+'In-Service &amp; Deprec Svgs'!CL205</f>
        <v>0</v>
      </c>
      <c r="CN205" s="312">
        <f>0+'In-Service &amp; Deprec Svgs'!CM205</f>
        <v>0</v>
      </c>
      <c r="CO205" s="312">
        <f>0+'In-Service &amp; Deprec Svgs'!CN205</f>
        <v>0</v>
      </c>
      <c r="CP205" s="312">
        <f>0+'In-Service &amp; Deprec Svgs'!CO205</f>
        <v>0</v>
      </c>
      <c r="CR205" s="312">
        <f>0+'In-Service &amp; Deprec Svgs'!CP205</f>
        <v>0</v>
      </c>
      <c r="CS205" s="312">
        <f>0+'In-Service &amp; Deprec Svgs'!CR205</f>
        <v>0</v>
      </c>
      <c r="CT205" s="312">
        <f>0+'In-Service &amp; Deprec Svgs'!CS205</f>
        <v>0</v>
      </c>
      <c r="CU205" s="312">
        <f>0+'In-Service &amp; Deprec Svgs'!CT205</f>
        <v>0</v>
      </c>
      <c r="CV205" s="312">
        <f>0+'In-Service &amp; Deprec Svgs'!CU205</f>
        <v>0</v>
      </c>
      <c r="CW205" s="312">
        <f>0+'In-Service &amp; Deprec Svgs'!CV205</f>
        <v>0</v>
      </c>
      <c r="CX205" s="312">
        <f>0+'In-Service &amp; Deprec Svgs'!CW205</f>
        <v>0</v>
      </c>
      <c r="CY205" s="312">
        <f>0+'In-Service &amp; Deprec Svgs'!CX205</f>
        <v>0</v>
      </c>
      <c r="CZ205" s="312">
        <f>0+'In-Service &amp; Deprec Svgs'!CY205</f>
        <v>0</v>
      </c>
      <c r="DA205" s="312">
        <f>0+'In-Service &amp; Deprec Svgs'!CZ205</f>
        <v>0</v>
      </c>
      <c r="DB205" s="312">
        <f>0+'In-Service &amp; Deprec Svgs'!DA205</f>
        <v>0</v>
      </c>
      <c r="DC205" s="312">
        <f>0+'In-Service &amp; Deprec Svgs'!DB205</f>
        <v>0</v>
      </c>
      <c r="DE205" s="312">
        <f>0+'In-Service &amp; Deprec Svgs'!DC205</f>
        <v>0</v>
      </c>
      <c r="DF205" s="312">
        <f>0+'In-Service &amp; Deprec Svgs'!DE205</f>
        <v>0</v>
      </c>
      <c r="DG205" s="312">
        <f>0+'In-Service &amp; Deprec Svgs'!DF205</f>
        <v>0</v>
      </c>
      <c r="DH205" s="312">
        <f>0+'In-Service &amp; Deprec Svgs'!DG205</f>
        <v>0</v>
      </c>
      <c r="DI205" s="312">
        <f>0+'In-Service &amp; Deprec Svgs'!DH205</f>
        <v>0</v>
      </c>
      <c r="DJ205" s="312">
        <f>0+'In-Service &amp; Deprec Svgs'!DI205</f>
        <v>0</v>
      </c>
      <c r="DK205" s="312">
        <f>0+'In-Service &amp; Deprec Svgs'!DJ205</f>
        <v>0</v>
      </c>
      <c r="DL205" s="312">
        <f>0+'In-Service &amp; Deprec Svgs'!DK205</f>
        <v>0</v>
      </c>
      <c r="DM205" s="312">
        <f>0+'In-Service &amp; Deprec Svgs'!DL205</f>
        <v>0</v>
      </c>
      <c r="DN205" s="312">
        <f>0+'In-Service &amp; Deprec Svgs'!DM205</f>
        <v>0</v>
      </c>
      <c r="DO205" s="312">
        <f>0+'In-Service &amp; Deprec Svgs'!DN205</f>
        <v>0</v>
      </c>
      <c r="DP205" s="312">
        <f>0+'In-Service &amp; Deprec Svgs'!DO205</f>
        <v>0</v>
      </c>
      <c r="DR205" s="312">
        <f>0+'In-Service &amp; Deprec Svgs'!DP205</f>
        <v>0</v>
      </c>
      <c r="DS205" s="312">
        <f>0+'In-Service &amp; Deprec Svgs'!DR205</f>
        <v>0</v>
      </c>
      <c r="DT205" s="312">
        <f>0+'In-Service &amp; Deprec Svgs'!DS205</f>
        <v>0</v>
      </c>
      <c r="DU205" s="312">
        <f>0+'In-Service &amp; Deprec Svgs'!DT205</f>
        <v>0</v>
      </c>
      <c r="DV205" s="312">
        <f>0+'In-Service &amp; Deprec Svgs'!DU205</f>
        <v>0</v>
      </c>
      <c r="DW205" s="312">
        <f>0+'In-Service &amp; Deprec Svgs'!DV205</f>
        <v>0</v>
      </c>
      <c r="DX205" s="312">
        <f>0+'In-Service &amp; Deprec Svgs'!DW205</f>
        <v>0</v>
      </c>
      <c r="DY205" s="312">
        <f>0+'In-Service &amp; Deprec Svgs'!DX205</f>
        <v>0</v>
      </c>
      <c r="DZ205" s="312">
        <f>0+'In-Service &amp; Deprec Svgs'!DY205</f>
        <v>0</v>
      </c>
      <c r="EA205" s="312">
        <f>0+'In-Service &amp; Deprec Svgs'!DZ205</f>
        <v>0</v>
      </c>
      <c r="EB205" s="312">
        <f>0+'In-Service &amp; Deprec Svgs'!EA205</f>
        <v>0</v>
      </c>
      <c r="EC205" s="312">
        <f>0+'In-Service &amp; Deprec Svgs'!EB205</f>
        <v>0</v>
      </c>
      <c r="EE205" s="318"/>
    </row>
    <row r="206" spans="1:135" x14ac:dyDescent="0.2">
      <c r="A206" s="126" t="s">
        <v>652</v>
      </c>
      <c r="B206" s="310" t="s">
        <v>650</v>
      </c>
      <c r="D206" s="311">
        <v>0</v>
      </c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R206" s="312">
        <f>P206+0</f>
        <v>0</v>
      </c>
      <c r="S206" s="312">
        <f>R206+0</f>
        <v>0</v>
      </c>
      <c r="T206" s="312">
        <f t="shared" ref="T206:AC206" si="3380">S206+0</f>
        <v>0</v>
      </c>
      <c r="U206" s="312">
        <f t="shared" si="3380"/>
        <v>0</v>
      </c>
      <c r="V206" s="312">
        <f t="shared" si="3380"/>
        <v>0</v>
      </c>
      <c r="W206" s="312">
        <f t="shared" si="3380"/>
        <v>0</v>
      </c>
      <c r="X206" s="312">
        <f t="shared" si="3380"/>
        <v>0</v>
      </c>
      <c r="Y206" s="312">
        <f t="shared" si="3380"/>
        <v>0</v>
      </c>
      <c r="Z206" s="312">
        <f t="shared" si="3380"/>
        <v>0</v>
      </c>
      <c r="AA206" s="312">
        <f t="shared" si="3380"/>
        <v>0</v>
      </c>
      <c r="AB206" s="312">
        <f t="shared" si="3380"/>
        <v>0</v>
      </c>
      <c r="AC206" s="312">
        <f t="shared" si="3380"/>
        <v>0</v>
      </c>
      <c r="AE206" s="312">
        <f>AC206+0</f>
        <v>0</v>
      </c>
      <c r="AF206" s="312">
        <f>AE206+0</f>
        <v>0</v>
      </c>
      <c r="AG206" s="312">
        <f t="shared" ref="AG206:AP206" si="3381">AF206+0</f>
        <v>0</v>
      </c>
      <c r="AH206" s="312">
        <f t="shared" si="3381"/>
        <v>0</v>
      </c>
      <c r="AI206" s="312">
        <f t="shared" si="3381"/>
        <v>0</v>
      </c>
      <c r="AJ206" s="312">
        <f t="shared" si="3381"/>
        <v>0</v>
      </c>
      <c r="AK206" s="312">
        <f t="shared" si="3381"/>
        <v>0</v>
      </c>
      <c r="AL206" s="312">
        <f t="shared" si="3381"/>
        <v>0</v>
      </c>
      <c r="AM206" s="312">
        <f t="shared" si="3381"/>
        <v>0</v>
      </c>
      <c r="AN206" s="312">
        <f t="shared" si="3381"/>
        <v>0</v>
      </c>
      <c r="AO206" s="312">
        <f t="shared" si="3381"/>
        <v>0</v>
      </c>
      <c r="AP206" s="312">
        <f t="shared" si="3381"/>
        <v>0</v>
      </c>
      <c r="AR206" s="312">
        <f>AP206+0</f>
        <v>0</v>
      </c>
      <c r="AS206" s="312">
        <f>AR206+0</f>
        <v>0</v>
      </c>
      <c r="AT206" s="312">
        <f t="shared" ref="AT206:BC206" si="3382">AS206+0</f>
        <v>0</v>
      </c>
      <c r="AU206" s="312">
        <f t="shared" si="3382"/>
        <v>0</v>
      </c>
      <c r="AV206" s="312">
        <f t="shared" si="3382"/>
        <v>0</v>
      </c>
      <c r="AW206" s="312">
        <f t="shared" si="3382"/>
        <v>0</v>
      </c>
      <c r="AX206" s="312">
        <f t="shared" si="3382"/>
        <v>0</v>
      </c>
      <c r="AY206" s="312">
        <f t="shared" si="3382"/>
        <v>0</v>
      </c>
      <c r="AZ206" s="312">
        <f t="shared" si="3382"/>
        <v>0</v>
      </c>
      <c r="BA206" s="312">
        <f t="shared" si="3382"/>
        <v>0</v>
      </c>
      <c r="BB206" s="312">
        <f t="shared" si="3382"/>
        <v>0</v>
      </c>
      <c r="BC206" s="312">
        <f t="shared" si="3382"/>
        <v>0</v>
      </c>
      <c r="BE206" s="312">
        <f>BC206+0</f>
        <v>0</v>
      </c>
      <c r="BF206" s="312">
        <f>BE206+0</f>
        <v>0</v>
      </c>
      <c r="BG206" s="312">
        <f t="shared" ref="BG206:BP206" si="3383">BF206+0</f>
        <v>0</v>
      </c>
      <c r="BH206" s="312">
        <f t="shared" si="3383"/>
        <v>0</v>
      </c>
      <c r="BI206" s="312">
        <f t="shared" si="3383"/>
        <v>0</v>
      </c>
      <c r="BJ206" s="312">
        <f t="shared" si="3383"/>
        <v>0</v>
      </c>
      <c r="BK206" s="312">
        <f t="shared" si="3383"/>
        <v>0</v>
      </c>
      <c r="BL206" s="312">
        <f t="shared" si="3383"/>
        <v>0</v>
      </c>
      <c r="BM206" s="312">
        <f t="shared" si="3383"/>
        <v>0</v>
      </c>
      <c r="BN206" s="312">
        <f t="shared" si="3383"/>
        <v>0</v>
      </c>
      <c r="BO206" s="312">
        <f t="shared" si="3383"/>
        <v>0</v>
      </c>
      <c r="BP206" s="312">
        <f t="shared" si="3383"/>
        <v>0</v>
      </c>
      <c r="BR206" s="312">
        <f>BP206+0</f>
        <v>0</v>
      </c>
      <c r="BS206" s="312">
        <f>BR206+0</f>
        <v>0</v>
      </c>
      <c r="BT206" s="312">
        <f t="shared" ref="BT206:CC206" si="3384">BS206+0</f>
        <v>0</v>
      </c>
      <c r="BU206" s="312">
        <f t="shared" si="3384"/>
        <v>0</v>
      </c>
      <c r="BV206" s="312">
        <f t="shared" si="3384"/>
        <v>0</v>
      </c>
      <c r="BW206" s="312">
        <f t="shared" si="3384"/>
        <v>0</v>
      </c>
      <c r="BX206" s="312">
        <f t="shared" si="3384"/>
        <v>0</v>
      </c>
      <c r="BY206" s="312">
        <f t="shared" si="3384"/>
        <v>0</v>
      </c>
      <c r="BZ206" s="312">
        <f t="shared" si="3384"/>
        <v>0</v>
      </c>
      <c r="CA206" s="312">
        <f t="shared" si="3384"/>
        <v>0</v>
      </c>
      <c r="CB206" s="312">
        <f t="shared" si="3384"/>
        <v>0</v>
      </c>
      <c r="CC206" s="312">
        <f t="shared" si="3384"/>
        <v>0</v>
      </c>
      <c r="CE206" s="312">
        <f>CC206+0</f>
        <v>0</v>
      </c>
      <c r="CF206" s="312">
        <f>CE206+0</f>
        <v>0</v>
      </c>
      <c r="CG206" s="312">
        <f t="shared" ref="CG206:CP206" si="3385">CF206+0</f>
        <v>0</v>
      </c>
      <c r="CH206" s="312">
        <f t="shared" si="3385"/>
        <v>0</v>
      </c>
      <c r="CI206" s="312">
        <f t="shared" si="3385"/>
        <v>0</v>
      </c>
      <c r="CJ206" s="312">
        <f t="shared" si="3385"/>
        <v>0</v>
      </c>
      <c r="CK206" s="312">
        <f t="shared" si="3385"/>
        <v>0</v>
      </c>
      <c r="CL206" s="312">
        <f t="shared" si="3385"/>
        <v>0</v>
      </c>
      <c r="CM206" s="312">
        <f t="shared" si="3385"/>
        <v>0</v>
      </c>
      <c r="CN206" s="312">
        <f t="shared" si="3385"/>
        <v>0</v>
      </c>
      <c r="CO206" s="312">
        <f t="shared" si="3385"/>
        <v>0</v>
      </c>
      <c r="CP206" s="312">
        <f t="shared" si="3385"/>
        <v>0</v>
      </c>
      <c r="CR206" s="312">
        <f>CP206+0</f>
        <v>0</v>
      </c>
      <c r="CS206" s="312">
        <f>CR206+0</f>
        <v>0</v>
      </c>
      <c r="CT206" s="312">
        <f t="shared" ref="CT206:DC206" si="3386">CS206+0</f>
        <v>0</v>
      </c>
      <c r="CU206" s="312">
        <f t="shared" si="3386"/>
        <v>0</v>
      </c>
      <c r="CV206" s="312">
        <f t="shared" si="3386"/>
        <v>0</v>
      </c>
      <c r="CW206" s="312">
        <f t="shared" si="3386"/>
        <v>0</v>
      </c>
      <c r="CX206" s="312">
        <f t="shared" si="3386"/>
        <v>0</v>
      </c>
      <c r="CY206" s="312">
        <f t="shared" si="3386"/>
        <v>0</v>
      </c>
      <c r="CZ206" s="312">
        <f t="shared" si="3386"/>
        <v>0</v>
      </c>
      <c r="DA206" s="312">
        <f t="shared" si="3386"/>
        <v>0</v>
      </c>
      <c r="DB206" s="312">
        <f t="shared" si="3386"/>
        <v>0</v>
      </c>
      <c r="DC206" s="312">
        <f t="shared" si="3386"/>
        <v>0</v>
      </c>
      <c r="DE206" s="312">
        <f>DC206+0</f>
        <v>0</v>
      </c>
      <c r="DF206" s="312">
        <f>DE206+0</f>
        <v>0</v>
      </c>
      <c r="DG206" s="312">
        <f t="shared" ref="DG206:DP206" si="3387">DF206+0</f>
        <v>0</v>
      </c>
      <c r="DH206" s="312">
        <f t="shared" si="3387"/>
        <v>0</v>
      </c>
      <c r="DI206" s="312">
        <f t="shared" si="3387"/>
        <v>0</v>
      </c>
      <c r="DJ206" s="312">
        <f t="shared" si="3387"/>
        <v>0</v>
      </c>
      <c r="DK206" s="312">
        <f t="shared" si="3387"/>
        <v>0</v>
      </c>
      <c r="DL206" s="312">
        <f t="shared" si="3387"/>
        <v>0</v>
      </c>
      <c r="DM206" s="312">
        <f t="shared" si="3387"/>
        <v>0</v>
      </c>
      <c r="DN206" s="312">
        <f t="shared" si="3387"/>
        <v>0</v>
      </c>
      <c r="DO206" s="312">
        <f t="shared" si="3387"/>
        <v>0</v>
      </c>
      <c r="DP206" s="312">
        <f t="shared" si="3387"/>
        <v>0</v>
      </c>
      <c r="DR206" s="312">
        <f>DP206+0</f>
        <v>0</v>
      </c>
      <c r="DS206" s="312">
        <f>DR206+0</f>
        <v>0</v>
      </c>
      <c r="DT206" s="312">
        <f t="shared" ref="DT206:EC206" si="3388">DS206+0</f>
        <v>0</v>
      </c>
      <c r="DU206" s="312">
        <f t="shared" si="3388"/>
        <v>0</v>
      </c>
      <c r="DV206" s="312">
        <f t="shared" si="3388"/>
        <v>0</v>
      </c>
      <c r="DW206" s="312">
        <f t="shared" si="3388"/>
        <v>0</v>
      </c>
      <c r="DX206" s="312">
        <f t="shared" si="3388"/>
        <v>0</v>
      </c>
      <c r="DY206" s="312">
        <f t="shared" si="3388"/>
        <v>0</v>
      </c>
      <c r="DZ206" s="312">
        <f t="shared" si="3388"/>
        <v>0</v>
      </c>
      <c r="EA206" s="312">
        <f t="shared" si="3388"/>
        <v>0</v>
      </c>
      <c r="EB206" s="312">
        <f t="shared" si="3388"/>
        <v>0</v>
      </c>
      <c r="EC206" s="312">
        <f t="shared" si="3388"/>
        <v>0</v>
      </c>
      <c r="EE206" s="318"/>
    </row>
    <row r="207" spans="1:135" x14ac:dyDescent="0.2">
      <c r="A207" s="126" t="s">
        <v>594</v>
      </c>
      <c r="B207" s="310">
        <v>355</v>
      </c>
      <c r="D207" s="311">
        <v>3124.44</v>
      </c>
      <c r="E207" s="312">
        <f>0+D207</f>
        <v>3124.44</v>
      </c>
      <c r="F207" s="312">
        <f t="shared" ref="F207:P207" si="3389">0+E207</f>
        <v>3124.44</v>
      </c>
      <c r="G207" s="312">
        <f t="shared" si="3389"/>
        <v>3124.44</v>
      </c>
      <c r="H207" s="312">
        <f t="shared" si="3389"/>
        <v>3124.44</v>
      </c>
      <c r="I207" s="312">
        <f t="shared" si="3389"/>
        <v>3124.44</v>
      </c>
      <c r="J207" s="312">
        <f t="shared" si="3389"/>
        <v>3124.44</v>
      </c>
      <c r="K207" s="312">
        <f t="shared" si="3389"/>
        <v>3124.44</v>
      </c>
      <c r="L207" s="312">
        <f t="shared" si="3389"/>
        <v>3124.44</v>
      </c>
      <c r="M207" s="312">
        <f t="shared" si="3389"/>
        <v>3124.44</v>
      </c>
      <c r="N207" s="312">
        <f t="shared" si="3389"/>
        <v>3124.44</v>
      </c>
      <c r="O207" s="312">
        <f t="shared" si="3389"/>
        <v>3124.44</v>
      </c>
      <c r="P207" s="312">
        <f t="shared" si="3389"/>
        <v>3124.44</v>
      </c>
      <c r="R207" s="312">
        <f>0+P207</f>
        <v>3124.44</v>
      </c>
      <c r="S207" s="312">
        <f t="shared" ref="S207:AC207" si="3390">0+R207</f>
        <v>3124.44</v>
      </c>
      <c r="T207" s="312">
        <f t="shared" si="3390"/>
        <v>3124.44</v>
      </c>
      <c r="U207" s="312">
        <f t="shared" si="3390"/>
        <v>3124.44</v>
      </c>
      <c r="V207" s="312">
        <f t="shared" si="3390"/>
        <v>3124.44</v>
      </c>
      <c r="W207" s="312">
        <f t="shared" si="3390"/>
        <v>3124.44</v>
      </c>
      <c r="X207" s="312">
        <f t="shared" si="3390"/>
        <v>3124.44</v>
      </c>
      <c r="Y207" s="312">
        <f t="shared" si="3390"/>
        <v>3124.44</v>
      </c>
      <c r="Z207" s="312">
        <f t="shared" si="3390"/>
        <v>3124.44</v>
      </c>
      <c r="AA207" s="312">
        <f t="shared" si="3390"/>
        <v>3124.44</v>
      </c>
      <c r="AB207" s="312">
        <f t="shared" si="3390"/>
        <v>3124.44</v>
      </c>
      <c r="AC207" s="312">
        <f t="shared" si="3390"/>
        <v>3124.44</v>
      </c>
      <c r="AE207" s="312">
        <f>0+AC207</f>
        <v>3124.44</v>
      </c>
      <c r="AF207" s="312">
        <f t="shared" ref="AF207:AP207" si="3391">0+AE207</f>
        <v>3124.44</v>
      </c>
      <c r="AG207" s="312">
        <f t="shared" si="3391"/>
        <v>3124.44</v>
      </c>
      <c r="AH207" s="312">
        <f t="shared" si="3391"/>
        <v>3124.44</v>
      </c>
      <c r="AI207" s="312">
        <f t="shared" si="3391"/>
        <v>3124.44</v>
      </c>
      <c r="AJ207" s="312">
        <f t="shared" si="3391"/>
        <v>3124.44</v>
      </c>
      <c r="AK207" s="312">
        <f t="shared" si="3391"/>
        <v>3124.44</v>
      </c>
      <c r="AL207" s="312">
        <f t="shared" si="3391"/>
        <v>3124.44</v>
      </c>
      <c r="AM207" s="312">
        <f t="shared" si="3391"/>
        <v>3124.44</v>
      </c>
      <c r="AN207" s="312">
        <f t="shared" si="3391"/>
        <v>3124.44</v>
      </c>
      <c r="AO207" s="312">
        <f t="shared" si="3391"/>
        <v>3124.44</v>
      </c>
      <c r="AP207" s="312">
        <f t="shared" si="3391"/>
        <v>3124.44</v>
      </c>
      <c r="AR207" s="312">
        <f>0+AP207</f>
        <v>3124.44</v>
      </c>
      <c r="AS207" s="312">
        <f t="shared" ref="AS207:BC207" si="3392">0+AR207</f>
        <v>3124.44</v>
      </c>
      <c r="AT207" s="312">
        <f t="shared" si="3392"/>
        <v>3124.44</v>
      </c>
      <c r="AU207" s="312">
        <f t="shared" si="3392"/>
        <v>3124.44</v>
      </c>
      <c r="AV207" s="312">
        <f t="shared" si="3392"/>
        <v>3124.44</v>
      </c>
      <c r="AW207" s="312">
        <f t="shared" si="3392"/>
        <v>3124.44</v>
      </c>
      <c r="AX207" s="312">
        <f t="shared" si="3392"/>
        <v>3124.44</v>
      </c>
      <c r="AY207" s="312">
        <f t="shared" si="3392"/>
        <v>3124.44</v>
      </c>
      <c r="AZ207" s="312">
        <f t="shared" si="3392"/>
        <v>3124.44</v>
      </c>
      <c r="BA207" s="312">
        <f t="shared" si="3392"/>
        <v>3124.44</v>
      </c>
      <c r="BB207" s="312">
        <f t="shared" si="3392"/>
        <v>3124.44</v>
      </c>
      <c r="BC207" s="312">
        <f t="shared" si="3392"/>
        <v>3124.44</v>
      </c>
      <c r="BE207" s="312">
        <f>0+BC207</f>
        <v>3124.44</v>
      </c>
      <c r="BF207" s="312">
        <f t="shared" ref="BF207:BP207" si="3393">0+BE207</f>
        <v>3124.44</v>
      </c>
      <c r="BG207" s="312">
        <f t="shared" si="3393"/>
        <v>3124.44</v>
      </c>
      <c r="BH207" s="312">
        <f t="shared" si="3393"/>
        <v>3124.44</v>
      </c>
      <c r="BI207" s="312">
        <f t="shared" si="3393"/>
        <v>3124.44</v>
      </c>
      <c r="BJ207" s="312">
        <f t="shared" si="3393"/>
        <v>3124.44</v>
      </c>
      <c r="BK207" s="312">
        <f t="shared" si="3393"/>
        <v>3124.44</v>
      </c>
      <c r="BL207" s="312">
        <f t="shared" si="3393"/>
        <v>3124.44</v>
      </c>
      <c r="BM207" s="312">
        <f t="shared" si="3393"/>
        <v>3124.44</v>
      </c>
      <c r="BN207" s="312">
        <f t="shared" si="3393"/>
        <v>3124.44</v>
      </c>
      <c r="BO207" s="312">
        <f t="shared" si="3393"/>
        <v>3124.44</v>
      </c>
      <c r="BP207" s="312">
        <f t="shared" si="3393"/>
        <v>3124.44</v>
      </c>
      <c r="BR207" s="312">
        <f>0+BP207</f>
        <v>3124.44</v>
      </c>
      <c r="BS207" s="312">
        <f t="shared" ref="BS207:CC207" si="3394">0+BR207</f>
        <v>3124.44</v>
      </c>
      <c r="BT207" s="312">
        <f t="shared" si="3394"/>
        <v>3124.44</v>
      </c>
      <c r="BU207" s="312">
        <f t="shared" si="3394"/>
        <v>3124.44</v>
      </c>
      <c r="BV207" s="312">
        <f t="shared" si="3394"/>
        <v>3124.44</v>
      </c>
      <c r="BW207" s="312">
        <f t="shared" si="3394"/>
        <v>3124.44</v>
      </c>
      <c r="BX207" s="312">
        <f t="shared" si="3394"/>
        <v>3124.44</v>
      </c>
      <c r="BY207" s="312">
        <f t="shared" si="3394"/>
        <v>3124.44</v>
      </c>
      <c r="BZ207" s="312">
        <f t="shared" si="3394"/>
        <v>3124.44</v>
      </c>
      <c r="CA207" s="312">
        <f t="shared" si="3394"/>
        <v>3124.44</v>
      </c>
      <c r="CB207" s="312">
        <f t="shared" si="3394"/>
        <v>3124.44</v>
      </c>
      <c r="CC207" s="312">
        <f t="shared" si="3394"/>
        <v>3124.44</v>
      </c>
      <c r="CE207" s="312">
        <f>0+CC207</f>
        <v>3124.44</v>
      </c>
      <c r="CF207" s="312">
        <f t="shared" ref="CF207:CP207" si="3395">0+CE207</f>
        <v>3124.44</v>
      </c>
      <c r="CG207" s="312">
        <f t="shared" si="3395"/>
        <v>3124.44</v>
      </c>
      <c r="CH207" s="312">
        <f t="shared" si="3395"/>
        <v>3124.44</v>
      </c>
      <c r="CI207" s="312">
        <f t="shared" si="3395"/>
        <v>3124.44</v>
      </c>
      <c r="CJ207" s="312">
        <f t="shared" si="3395"/>
        <v>3124.44</v>
      </c>
      <c r="CK207" s="312">
        <f t="shared" si="3395"/>
        <v>3124.44</v>
      </c>
      <c r="CL207" s="312">
        <f t="shared" si="3395"/>
        <v>3124.44</v>
      </c>
      <c r="CM207" s="312">
        <f t="shared" si="3395"/>
        <v>3124.44</v>
      </c>
      <c r="CN207" s="312">
        <f t="shared" si="3395"/>
        <v>3124.44</v>
      </c>
      <c r="CO207" s="312">
        <f t="shared" si="3395"/>
        <v>3124.44</v>
      </c>
      <c r="CP207" s="312">
        <f t="shared" si="3395"/>
        <v>3124.44</v>
      </c>
      <c r="CR207" s="312">
        <f>0+CP207</f>
        <v>3124.44</v>
      </c>
      <c r="CS207" s="312">
        <f t="shared" ref="CS207:DC207" si="3396">0+CR207</f>
        <v>3124.44</v>
      </c>
      <c r="CT207" s="312">
        <f t="shared" si="3396"/>
        <v>3124.44</v>
      </c>
      <c r="CU207" s="312">
        <f t="shared" si="3396"/>
        <v>3124.44</v>
      </c>
      <c r="CV207" s="312">
        <f t="shared" si="3396"/>
        <v>3124.44</v>
      </c>
      <c r="CW207" s="312">
        <f t="shared" si="3396"/>
        <v>3124.44</v>
      </c>
      <c r="CX207" s="312">
        <f t="shared" si="3396"/>
        <v>3124.44</v>
      </c>
      <c r="CY207" s="312">
        <f t="shared" si="3396"/>
        <v>3124.44</v>
      </c>
      <c r="CZ207" s="312">
        <f t="shared" si="3396"/>
        <v>3124.44</v>
      </c>
      <c r="DA207" s="312">
        <f t="shared" si="3396"/>
        <v>3124.44</v>
      </c>
      <c r="DB207" s="312">
        <f t="shared" si="3396"/>
        <v>3124.44</v>
      </c>
      <c r="DC207" s="312">
        <f t="shared" si="3396"/>
        <v>3124.44</v>
      </c>
      <c r="DE207" s="312">
        <f>0+DC207</f>
        <v>3124.44</v>
      </c>
      <c r="DF207" s="312">
        <f t="shared" ref="DF207:DP207" si="3397">0+DE207</f>
        <v>3124.44</v>
      </c>
      <c r="DG207" s="312">
        <f t="shared" si="3397"/>
        <v>3124.44</v>
      </c>
      <c r="DH207" s="312">
        <f t="shared" si="3397"/>
        <v>3124.44</v>
      </c>
      <c r="DI207" s="312">
        <f t="shared" si="3397"/>
        <v>3124.44</v>
      </c>
      <c r="DJ207" s="312">
        <f t="shared" si="3397"/>
        <v>3124.44</v>
      </c>
      <c r="DK207" s="312">
        <f t="shared" si="3397"/>
        <v>3124.44</v>
      </c>
      <c r="DL207" s="312">
        <f t="shared" si="3397"/>
        <v>3124.44</v>
      </c>
      <c r="DM207" s="312">
        <f t="shared" si="3397"/>
        <v>3124.44</v>
      </c>
      <c r="DN207" s="312">
        <f t="shared" si="3397"/>
        <v>3124.44</v>
      </c>
      <c r="DO207" s="312">
        <f t="shared" si="3397"/>
        <v>3124.44</v>
      </c>
      <c r="DP207" s="312">
        <f t="shared" si="3397"/>
        <v>3124.44</v>
      </c>
      <c r="DR207" s="312">
        <f>0+DP207</f>
        <v>3124.44</v>
      </c>
      <c r="DS207" s="312">
        <f t="shared" ref="DS207:EB207" si="3398">0+DR207</f>
        <v>3124.44</v>
      </c>
      <c r="DT207" s="312">
        <f t="shared" si="3398"/>
        <v>3124.44</v>
      </c>
      <c r="DU207" s="312">
        <f t="shared" si="3398"/>
        <v>3124.44</v>
      </c>
      <c r="DV207" s="312">
        <f t="shared" si="3398"/>
        <v>3124.44</v>
      </c>
      <c r="DW207" s="312">
        <f t="shared" si="3398"/>
        <v>3124.44</v>
      </c>
      <c r="DX207" s="312">
        <f t="shared" si="3398"/>
        <v>3124.44</v>
      </c>
      <c r="DY207" s="312">
        <f t="shared" si="3398"/>
        <v>3124.44</v>
      </c>
      <c r="DZ207" s="312">
        <f t="shared" si="3398"/>
        <v>3124.44</v>
      </c>
      <c r="EA207" s="312">
        <f t="shared" si="3398"/>
        <v>3124.44</v>
      </c>
      <c r="EB207" s="312">
        <f t="shared" si="3398"/>
        <v>3124.44</v>
      </c>
      <c r="EC207" s="312">
        <f>0+EB207</f>
        <v>3124.44</v>
      </c>
      <c r="EE207" s="318"/>
    </row>
    <row r="208" spans="1:135" x14ac:dyDescent="0.2">
      <c r="A208" s="126" t="s">
        <v>594</v>
      </c>
      <c r="B208" s="310">
        <v>364</v>
      </c>
      <c r="D208" s="311">
        <v>717304.32999999984</v>
      </c>
      <c r="E208" s="312">
        <f>'Capital Spend fcst from ED'!J13+D208</f>
        <v>901260.49839092197</v>
      </c>
      <c r="F208" s="312">
        <f>'Capital Spend fcst from ED'!K13+E208</f>
        <v>1085216.6667818441</v>
      </c>
      <c r="G208" s="312">
        <f>'Capital Spend fcst from ED'!L13+F208</f>
        <v>1269172.8351727664</v>
      </c>
      <c r="H208" s="312">
        <f>'Capital Spend fcst from ED'!M13+G208</f>
        <v>1453129.0035636886</v>
      </c>
      <c r="I208" s="312">
        <f>'Capital Spend fcst from ED'!N13+H208</f>
        <v>1637085.1719546109</v>
      </c>
      <c r="J208" s="312">
        <f>'Capital Spend fcst from ED'!O13+I208</f>
        <v>1821041.3403455331</v>
      </c>
      <c r="K208" s="312">
        <f>'Capital Spend fcst from ED'!P13+J208</f>
        <v>2004997.5087364553</v>
      </c>
      <c r="L208" s="312">
        <f>'Capital Spend fcst from ED'!Q13+K208</f>
        <v>2188953.6771273776</v>
      </c>
      <c r="M208" s="312">
        <f>'Capital Spend fcst from ED'!R13+L208</f>
        <v>2372909.8455182998</v>
      </c>
      <c r="N208" s="312">
        <f>'Capital Spend fcst from ED'!S13+M208</f>
        <v>2556866.0139092221</v>
      </c>
      <c r="O208" s="312">
        <f>'Capital Spend fcst from ED'!T13+N208</f>
        <v>2740822.1823001443</v>
      </c>
      <c r="P208" s="312">
        <f>'Capital Spend fcst from ED'!U13+O208</f>
        <v>2924778.3506910666</v>
      </c>
      <c r="R208" s="312">
        <f>'Capital Spend fcst from ED'!J23+'In-Service &amp; Deprec Svgs'!P208</f>
        <v>3114289.9953673938</v>
      </c>
      <c r="S208" s="312">
        <f>'Capital Spend fcst from ED'!K23+'In-Service &amp; Deprec Svgs'!R208</f>
        <v>3303801.6400437211</v>
      </c>
      <c r="T208" s="312">
        <f>'Capital Spend fcst from ED'!L23+'In-Service &amp; Deprec Svgs'!S208</f>
        <v>3493313.2847200483</v>
      </c>
      <c r="U208" s="312">
        <f>'Capital Spend fcst from ED'!M23+'In-Service &amp; Deprec Svgs'!T208</f>
        <v>3682824.9293963755</v>
      </c>
      <c r="V208" s="312">
        <f>'Capital Spend fcst from ED'!N23+'In-Service &amp; Deprec Svgs'!U208</f>
        <v>3872336.5740727028</v>
      </c>
      <c r="W208" s="312">
        <f>'Capital Spend fcst from ED'!O23+'In-Service &amp; Deprec Svgs'!V208</f>
        <v>4061848.21874903</v>
      </c>
      <c r="X208" s="312">
        <f>'Capital Spend fcst from ED'!P23+'In-Service &amp; Deprec Svgs'!W208</f>
        <v>4251359.8634253573</v>
      </c>
      <c r="Y208" s="312">
        <f>'Capital Spend fcst from ED'!Q23+'In-Service &amp; Deprec Svgs'!X208</f>
        <v>4440871.508101685</v>
      </c>
      <c r="Z208" s="312">
        <f>'Capital Spend fcst from ED'!R23+'In-Service &amp; Deprec Svgs'!Y208</f>
        <v>4630383.1527780127</v>
      </c>
      <c r="AA208" s="312">
        <f>'Capital Spend fcst from ED'!S23+'In-Service &amp; Deprec Svgs'!Z208</f>
        <v>4819894.7974543404</v>
      </c>
      <c r="AB208" s="312">
        <f>'Capital Spend fcst from ED'!T23+'In-Service &amp; Deprec Svgs'!AA208</f>
        <v>5009406.4421306681</v>
      </c>
      <c r="AC208" s="312">
        <f>'Capital Spend fcst from ED'!U23+'In-Service &amp; Deprec Svgs'!AB208</f>
        <v>5198918.0868069958</v>
      </c>
      <c r="AE208" s="312">
        <f>'Capital Spend fcst from ED'!J33+'In-Service &amp; Deprec Svgs'!AC208</f>
        <v>5394152.9831525488</v>
      </c>
      <c r="AF208" s="312">
        <f>'Capital Spend fcst from ED'!K33+'In-Service &amp; Deprec Svgs'!AE208</f>
        <v>5589387.8794981018</v>
      </c>
      <c r="AG208" s="312">
        <f>'Capital Spend fcst from ED'!L33+'In-Service &amp; Deprec Svgs'!AF208</f>
        <v>5784622.7758436548</v>
      </c>
      <c r="AH208" s="312">
        <f>'Capital Spend fcst from ED'!M33+'In-Service &amp; Deprec Svgs'!AG208</f>
        <v>5979857.6721892077</v>
      </c>
      <c r="AI208" s="312">
        <f>'Capital Spend fcst from ED'!N33+'In-Service &amp; Deprec Svgs'!AH208</f>
        <v>6175092.5685347607</v>
      </c>
      <c r="AJ208" s="312">
        <f>'Capital Spend fcst from ED'!O33+'In-Service &amp; Deprec Svgs'!AI208</f>
        <v>6370327.4648803137</v>
      </c>
      <c r="AK208" s="312">
        <f>'Capital Spend fcst from ED'!P33+'In-Service &amp; Deprec Svgs'!AJ208</f>
        <v>6565562.3612258667</v>
      </c>
      <c r="AL208" s="312">
        <f>'Capital Spend fcst from ED'!Q33+'In-Service &amp; Deprec Svgs'!AK208</f>
        <v>6760797.2575714197</v>
      </c>
      <c r="AM208" s="312">
        <f>'Capital Spend fcst from ED'!R33+'In-Service &amp; Deprec Svgs'!AL208</f>
        <v>6956032.1539169727</v>
      </c>
      <c r="AN208" s="312">
        <f>'Capital Spend fcst from ED'!S33+'In-Service &amp; Deprec Svgs'!AM208</f>
        <v>7151267.0502625257</v>
      </c>
      <c r="AO208" s="312">
        <f>'Capital Spend fcst from ED'!T33+'In-Service &amp; Deprec Svgs'!AN208</f>
        <v>7346501.9466080787</v>
      </c>
      <c r="AP208" s="312">
        <f>'Capital Spend fcst from ED'!U33+'In-Service &amp; Deprec Svgs'!AO208</f>
        <v>7541736.8429536317</v>
      </c>
      <c r="AR208" s="312">
        <f>'Capital Spend fcst from ED'!J43+'In-Service &amp; Deprec Svgs'!AP208</f>
        <v>7742867.8331688205</v>
      </c>
      <c r="AS208" s="312">
        <f>'Capital Spend fcst from ED'!K43+'In-Service &amp; Deprec Svgs'!AR208</f>
        <v>7943998.8233840093</v>
      </c>
      <c r="AT208" s="312">
        <f>'Capital Spend fcst from ED'!L43+'In-Service &amp; Deprec Svgs'!AS208</f>
        <v>8145129.8135991981</v>
      </c>
      <c r="AU208" s="312">
        <f>'Capital Spend fcst from ED'!M43+'In-Service &amp; Deprec Svgs'!AT208</f>
        <v>8346260.8038143869</v>
      </c>
      <c r="AV208" s="312">
        <f>'Capital Spend fcst from ED'!N43+'In-Service &amp; Deprec Svgs'!AU208</f>
        <v>8547391.7940295748</v>
      </c>
      <c r="AW208" s="312">
        <f>'Capital Spend fcst from ED'!O43+'In-Service &amp; Deprec Svgs'!AV208</f>
        <v>8748522.7842447627</v>
      </c>
      <c r="AX208" s="312">
        <f>'Capital Spend fcst from ED'!P43+'In-Service &amp; Deprec Svgs'!AW208</f>
        <v>8949653.7744599506</v>
      </c>
      <c r="AY208" s="312">
        <f>'Capital Spend fcst from ED'!Q43+'In-Service &amp; Deprec Svgs'!AX208</f>
        <v>9150784.7646751385</v>
      </c>
      <c r="AZ208" s="312">
        <f>'Capital Spend fcst from ED'!R43+'In-Service &amp; Deprec Svgs'!AY208</f>
        <v>9351915.7548903264</v>
      </c>
      <c r="BA208" s="312">
        <f>'Capital Spend fcst from ED'!S43+'In-Service &amp; Deprec Svgs'!AZ208</f>
        <v>9553046.7451055143</v>
      </c>
      <c r="BB208" s="312">
        <f>'Capital Spend fcst from ED'!T43+'In-Service &amp; Deprec Svgs'!BA208</f>
        <v>9754177.7353207022</v>
      </c>
      <c r="BC208" s="312">
        <f>'Capital Spend fcst from ED'!U43+'In-Service &amp; Deprec Svgs'!BB208</f>
        <v>9955308.7255358901</v>
      </c>
      <c r="BE208" s="312">
        <f>'Capital Spend fcst from ED'!J53+'In-Service &amp; Deprec Svgs'!BC208</f>
        <v>10088336.661311449</v>
      </c>
      <c r="BF208" s="312">
        <f>'Capital Spend fcst from ED'!K53+'In-Service &amp; Deprec Svgs'!BE208</f>
        <v>10221364.597087009</v>
      </c>
      <c r="BG208" s="312">
        <f>'Capital Spend fcst from ED'!L53+'In-Service &amp; Deprec Svgs'!BF208</f>
        <v>10354392.532862568</v>
      </c>
      <c r="BH208" s="312">
        <f>'Capital Spend fcst from ED'!M53+'In-Service &amp; Deprec Svgs'!BG208</f>
        <v>10487420.468638128</v>
      </c>
      <c r="BI208" s="312">
        <f>'Capital Spend fcst from ED'!N53+'In-Service &amp; Deprec Svgs'!BH208</f>
        <v>10620448.404413687</v>
      </c>
      <c r="BJ208" s="312">
        <f>'Capital Spend fcst from ED'!O53+'In-Service &amp; Deprec Svgs'!BI208</f>
        <v>10753476.340189246</v>
      </c>
      <c r="BK208" s="312">
        <f>'Capital Spend fcst from ED'!P53+'In-Service &amp; Deprec Svgs'!BJ208</f>
        <v>10886504.275964806</v>
      </c>
      <c r="BL208" s="312">
        <f>'Capital Spend fcst from ED'!Q53+'In-Service &amp; Deprec Svgs'!BK208</f>
        <v>11019532.211740365</v>
      </c>
      <c r="BM208" s="312">
        <f>'Capital Spend fcst from ED'!R53+'In-Service &amp; Deprec Svgs'!BL208</f>
        <v>11152560.147515925</v>
      </c>
      <c r="BN208" s="312">
        <f>'Capital Spend fcst from ED'!S53+'In-Service &amp; Deprec Svgs'!BM208</f>
        <v>11285588.083291484</v>
      </c>
      <c r="BO208" s="312">
        <f>'Capital Spend fcst from ED'!T53+'In-Service &amp; Deprec Svgs'!BN208</f>
        <v>11418616.019067043</v>
      </c>
      <c r="BP208" s="312">
        <f>'Capital Spend fcst from ED'!U53+'In-Service &amp; Deprec Svgs'!BO208</f>
        <v>11551643.954842603</v>
      </c>
      <c r="BR208" s="312">
        <f>'Capital Spend fcst from ED'!J63+'In-Service &amp; Deprec Svgs'!BP208</f>
        <v>11687332.449333673</v>
      </c>
      <c r="BS208" s="312">
        <f>'Capital Spend fcst from ED'!K63+'In-Service &amp; Deprec Svgs'!BR208</f>
        <v>11823020.943824744</v>
      </c>
      <c r="BT208" s="312">
        <f>'Capital Spend fcst from ED'!L63+'In-Service &amp; Deprec Svgs'!BS208</f>
        <v>11958709.438315814</v>
      </c>
      <c r="BU208" s="312">
        <f>'Capital Spend fcst from ED'!M63+'In-Service &amp; Deprec Svgs'!BT208</f>
        <v>12094397.932806885</v>
      </c>
      <c r="BV208" s="312">
        <f>'Capital Spend fcst from ED'!N63+'In-Service &amp; Deprec Svgs'!BU208</f>
        <v>12230086.427297955</v>
      </c>
      <c r="BW208" s="312">
        <f>'Capital Spend fcst from ED'!O63+'In-Service &amp; Deprec Svgs'!BV208</f>
        <v>12365774.921789026</v>
      </c>
      <c r="BX208" s="312">
        <f>'Capital Spend fcst from ED'!P63+'In-Service &amp; Deprec Svgs'!BW208</f>
        <v>12501463.416280096</v>
      </c>
      <c r="BY208" s="312">
        <f>'Capital Spend fcst from ED'!Q63+'In-Service &amp; Deprec Svgs'!BX208</f>
        <v>12637151.910771167</v>
      </c>
      <c r="BZ208" s="312">
        <f>'Capital Spend fcst from ED'!R63+'In-Service &amp; Deprec Svgs'!BY208</f>
        <v>12772840.405262237</v>
      </c>
      <c r="CA208" s="312">
        <f>'Capital Spend fcst from ED'!S63+'In-Service &amp; Deprec Svgs'!BZ208</f>
        <v>12908528.899753308</v>
      </c>
      <c r="CB208" s="312">
        <f>'Capital Spend fcst from ED'!T63+'In-Service &amp; Deprec Svgs'!CA208</f>
        <v>13044217.394244378</v>
      </c>
      <c r="CC208" s="312">
        <f>'Capital Spend fcst from ED'!U63+'In-Service &amp; Deprec Svgs'!CB208</f>
        <v>13179905.888735449</v>
      </c>
      <c r="CE208" s="312">
        <f>'Capital Spend fcst from ED'!J73+'In-Service &amp; Deprec Svgs'!CC208</f>
        <v>13318308.153116342</v>
      </c>
      <c r="CF208" s="312">
        <f>'Capital Spend fcst from ED'!K73+'In-Service &amp; Deprec Svgs'!CE208</f>
        <v>13456710.417497234</v>
      </c>
      <c r="CG208" s="312">
        <f>'Capital Spend fcst from ED'!L73+'In-Service &amp; Deprec Svgs'!CF208</f>
        <v>13595112.681878127</v>
      </c>
      <c r="CH208" s="312">
        <f>'Capital Spend fcst from ED'!M73+'In-Service &amp; Deprec Svgs'!CG208</f>
        <v>13733514.94625902</v>
      </c>
      <c r="CI208" s="312">
        <f>'Capital Spend fcst from ED'!N73+'In-Service &amp; Deprec Svgs'!CH208</f>
        <v>13871917.210639913</v>
      </c>
      <c r="CJ208" s="312">
        <f>'Capital Spend fcst from ED'!O73+'In-Service &amp; Deprec Svgs'!CI208</f>
        <v>14010319.475020805</v>
      </c>
      <c r="CK208" s="312">
        <f>'Capital Spend fcst from ED'!P73+'In-Service &amp; Deprec Svgs'!CJ208</f>
        <v>14148721.739401698</v>
      </c>
      <c r="CL208" s="312">
        <f>'Capital Spend fcst from ED'!Q73+'In-Service &amp; Deprec Svgs'!CK208</f>
        <v>14287124.003782591</v>
      </c>
      <c r="CM208" s="312">
        <f>'Capital Spend fcst from ED'!R73+'In-Service &amp; Deprec Svgs'!CL208</f>
        <v>14425526.268163484</v>
      </c>
      <c r="CN208" s="312">
        <f>'Capital Spend fcst from ED'!S73+'In-Service &amp; Deprec Svgs'!CM208</f>
        <v>14563928.532544376</v>
      </c>
      <c r="CO208" s="312">
        <f>'Capital Spend fcst from ED'!T73+'In-Service &amp; Deprec Svgs'!CN208</f>
        <v>14702330.796925269</v>
      </c>
      <c r="CP208" s="312">
        <f>'Capital Spend fcst from ED'!U73+'In-Service &amp; Deprec Svgs'!CO208</f>
        <v>14840733.061306162</v>
      </c>
      <c r="CR208" s="312">
        <f>'Capital Spend fcst from ED'!J83+'In-Service &amp; Deprec Svgs'!CP208</f>
        <v>14981903.370974673</v>
      </c>
      <c r="CS208" s="312">
        <f>'Capital Spend fcst from ED'!K83+'In-Service &amp; Deprec Svgs'!CR208</f>
        <v>15123073.680643184</v>
      </c>
      <c r="CT208" s="312">
        <f>'Capital Spend fcst from ED'!L83+'In-Service &amp; Deprec Svgs'!CS208</f>
        <v>15264243.990311695</v>
      </c>
      <c r="CU208" s="312">
        <f>'Capital Spend fcst from ED'!M83+'In-Service &amp; Deprec Svgs'!CT208</f>
        <v>15405414.299980206</v>
      </c>
      <c r="CV208" s="312">
        <f>'Capital Spend fcst from ED'!N83+'In-Service &amp; Deprec Svgs'!CU208</f>
        <v>15546584.609648718</v>
      </c>
      <c r="CW208" s="312">
        <f>'Capital Spend fcst from ED'!O83+'In-Service &amp; Deprec Svgs'!CV208</f>
        <v>15687754.919317229</v>
      </c>
      <c r="CX208" s="312">
        <f>'Capital Spend fcst from ED'!P83+'In-Service &amp; Deprec Svgs'!CW208</f>
        <v>15828925.22898574</v>
      </c>
      <c r="CY208" s="312">
        <f>'Capital Spend fcst from ED'!Q83+'In-Service &amp; Deprec Svgs'!CX208</f>
        <v>15970095.538654251</v>
      </c>
      <c r="CZ208" s="312">
        <f>'Capital Spend fcst from ED'!R83+'In-Service &amp; Deprec Svgs'!CY208</f>
        <v>16111265.848322762</v>
      </c>
      <c r="DA208" s="312">
        <f>'Capital Spend fcst from ED'!S83+'In-Service &amp; Deprec Svgs'!CZ208</f>
        <v>16252436.157991273</v>
      </c>
      <c r="DB208" s="312">
        <f>'Capital Spend fcst from ED'!T83+'In-Service &amp; Deprec Svgs'!DA208</f>
        <v>16393606.467659784</v>
      </c>
      <c r="DC208" s="312">
        <f>'Capital Spend fcst from ED'!U83+'In-Service &amp; Deprec Svgs'!DB208</f>
        <v>16534776.777328296</v>
      </c>
      <c r="DE208" s="312">
        <f>'Capital Spend fcst from ED'!J93+'In-Service &amp; Deprec Svgs'!DC208</f>
        <v>16679490.461769486</v>
      </c>
      <c r="DF208" s="312">
        <f>'Capital Spend fcst from ED'!K93+'In-Service &amp; Deprec Svgs'!DE208</f>
        <v>16824204.146210674</v>
      </c>
      <c r="DG208" s="312">
        <f>'Capital Spend fcst from ED'!L93+'In-Service &amp; Deprec Svgs'!DF208</f>
        <v>16968917.830651864</v>
      </c>
      <c r="DH208" s="312">
        <f>'Capital Spend fcst from ED'!M93+'In-Service &amp; Deprec Svgs'!DG208</f>
        <v>17113631.515093055</v>
      </c>
      <c r="DI208" s="312">
        <f>'Capital Spend fcst from ED'!N93+'In-Service &amp; Deprec Svgs'!DH208</f>
        <v>17258345.199534245</v>
      </c>
      <c r="DJ208" s="312">
        <f>'Capital Spend fcst from ED'!O93+'In-Service &amp; Deprec Svgs'!DI208</f>
        <v>17403058.883975435</v>
      </c>
      <c r="DK208" s="312">
        <f>'Capital Spend fcst from ED'!P93+'In-Service &amp; Deprec Svgs'!DJ208</f>
        <v>17547772.568416625</v>
      </c>
      <c r="DL208" s="312">
        <f>'Capital Spend fcst from ED'!Q93+'In-Service &amp; Deprec Svgs'!DK208</f>
        <v>17692486.252857815</v>
      </c>
      <c r="DM208" s="312">
        <f>'Capital Spend fcst from ED'!R93+'In-Service &amp; Deprec Svgs'!DL208</f>
        <v>17837199.937299006</v>
      </c>
      <c r="DN208" s="312">
        <f>'Capital Spend fcst from ED'!S93+'In-Service &amp; Deprec Svgs'!DM208</f>
        <v>17981913.621740196</v>
      </c>
      <c r="DO208" s="312">
        <f>'Capital Spend fcst from ED'!T93+'In-Service &amp; Deprec Svgs'!DN208</f>
        <v>18126627.306181386</v>
      </c>
      <c r="DP208" s="312">
        <f>'Capital Spend fcst from ED'!U93+'In-Service &amp; Deprec Svgs'!DO208</f>
        <v>18271340.990622576</v>
      </c>
      <c r="DR208" s="312">
        <f>'Capital Spend fcst from ED'!J103+'In-Service &amp; Deprec Svgs'!DP208</f>
        <v>18419686.988543238</v>
      </c>
      <c r="DS208" s="312">
        <f>'Capital Spend fcst from ED'!K103+'In-Service &amp; Deprec Svgs'!DR208</f>
        <v>18568032.986463901</v>
      </c>
      <c r="DT208" s="312">
        <f>'Capital Spend fcst from ED'!L103+'In-Service &amp; Deprec Svgs'!DS208</f>
        <v>18716378.984384563</v>
      </c>
      <c r="DU208" s="312">
        <f>'Capital Spend fcst from ED'!M103+'In-Service &amp; Deprec Svgs'!DT208</f>
        <v>18864724.982305225</v>
      </c>
      <c r="DV208" s="312">
        <f>'Capital Spend fcst from ED'!N103+'In-Service &amp; Deprec Svgs'!DU208</f>
        <v>19013070.980225887</v>
      </c>
      <c r="DW208" s="312">
        <f>'Capital Spend fcst from ED'!O103+'In-Service &amp; Deprec Svgs'!DV208</f>
        <v>19161416.978146549</v>
      </c>
      <c r="DX208" s="312">
        <f>'Capital Spend fcst from ED'!P103+'In-Service &amp; Deprec Svgs'!DW208</f>
        <v>19309762.976067211</v>
      </c>
      <c r="DY208" s="312">
        <f>'Capital Spend fcst from ED'!Q103+'In-Service &amp; Deprec Svgs'!DX208</f>
        <v>19458108.973987874</v>
      </c>
      <c r="DZ208" s="312">
        <f>'Capital Spend fcst from ED'!R103+'In-Service &amp; Deprec Svgs'!DY208</f>
        <v>19606454.971908536</v>
      </c>
      <c r="EA208" s="312">
        <f>'Capital Spend fcst from ED'!S103+'In-Service &amp; Deprec Svgs'!DZ208</f>
        <v>19754800.969829198</v>
      </c>
      <c r="EB208" s="312">
        <f>'Capital Spend fcst from ED'!T103+'In-Service &amp; Deprec Svgs'!EA208</f>
        <v>19903146.96774986</v>
      </c>
      <c r="EC208" s="312">
        <f>'Capital Spend fcst from ED'!U103+'In-Service &amp; Deprec Svgs'!EB208</f>
        <v>20051492.965670522</v>
      </c>
      <c r="EE208" s="318"/>
    </row>
    <row r="209" spans="1:135" x14ac:dyDescent="0.2">
      <c r="A209" s="126" t="s">
        <v>594</v>
      </c>
      <c r="B209" s="310">
        <v>365</v>
      </c>
      <c r="D209" s="311">
        <v>62728.110000000008</v>
      </c>
      <c r="E209" s="312">
        <f>0+D209</f>
        <v>62728.110000000008</v>
      </c>
      <c r="F209" s="312">
        <f t="shared" ref="F209:P209" si="3399">0+E209</f>
        <v>62728.110000000008</v>
      </c>
      <c r="G209" s="312">
        <f t="shared" si="3399"/>
        <v>62728.110000000008</v>
      </c>
      <c r="H209" s="312">
        <f t="shared" si="3399"/>
        <v>62728.110000000008</v>
      </c>
      <c r="I209" s="312">
        <f t="shared" si="3399"/>
        <v>62728.110000000008</v>
      </c>
      <c r="J209" s="312">
        <f t="shared" si="3399"/>
        <v>62728.110000000008</v>
      </c>
      <c r="K209" s="312">
        <f t="shared" si="3399"/>
        <v>62728.110000000008</v>
      </c>
      <c r="L209" s="312">
        <f t="shared" si="3399"/>
        <v>62728.110000000008</v>
      </c>
      <c r="M209" s="312">
        <f t="shared" si="3399"/>
        <v>62728.110000000008</v>
      </c>
      <c r="N209" s="312">
        <f t="shared" si="3399"/>
        <v>62728.110000000008</v>
      </c>
      <c r="O209" s="312">
        <f t="shared" si="3399"/>
        <v>62728.110000000008</v>
      </c>
      <c r="P209" s="312">
        <f t="shared" si="3399"/>
        <v>62728.110000000008</v>
      </c>
      <c r="R209" s="312">
        <f>0+P209</f>
        <v>62728.110000000008</v>
      </c>
      <c r="S209" s="312">
        <f t="shared" ref="S209:AC209" si="3400">0+R209</f>
        <v>62728.110000000008</v>
      </c>
      <c r="T209" s="312">
        <f t="shared" si="3400"/>
        <v>62728.110000000008</v>
      </c>
      <c r="U209" s="312">
        <f t="shared" si="3400"/>
        <v>62728.110000000008</v>
      </c>
      <c r="V209" s="312">
        <f t="shared" si="3400"/>
        <v>62728.110000000008</v>
      </c>
      <c r="W209" s="312">
        <f t="shared" si="3400"/>
        <v>62728.110000000008</v>
      </c>
      <c r="X209" s="312">
        <f t="shared" si="3400"/>
        <v>62728.110000000008</v>
      </c>
      <c r="Y209" s="312">
        <f t="shared" si="3400"/>
        <v>62728.110000000008</v>
      </c>
      <c r="Z209" s="312">
        <f t="shared" si="3400"/>
        <v>62728.110000000008</v>
      </c>
      <c r="AA209" s="312">
        <f t="shared" si="3400"/>
        <v>62728.110000000008</v>
      </c>
      <c r="AB209" s="312">
        <f t="shared" si="3400"/>
        <v>62728.110000000008</v>
      </c>
      <c r="AC209" s="312">
        <f t="shared" si="3400"/>
        <v>62728.110000000008</v>
      </c>
      <c r="AE209" s="312">
        <f>0+AC209</f>
        <v>62728.110000000008</v>
      </c>
      <c r="AF209" s="312">
        <f t="shared" ref="AF209:AP209" si="3401">0+AE209</f>
        <v>62728.110000000008</v>
      </c>
      <c r="AG209" s="312">
        <f t="shared" si="3401"/>
        <v>62728.110000000008</v>
      </c>
      <c r="AH209" s="312">
        <f t="shared" si="3401"/>
        <v>62728.110000000008</v>
      </c>
      <c r="AI209" s="312">
        <f t="shared" si="3401"/>
        <v>62728.110000000008</v>
      </c>
      <c r="AJ209" s="312">
        <f t="shared" si="3401"/>
        <v>62728.110000000008</v>
      </c>
      <c r="AK209" s="312">
        <f t="shared" si="3401"/>
        <v>62728.110000000008</v>
      </c>
      <c r="AL209" s="312">
        <f t="shared" si="3401"/>
        <v>62728.110000000008</v>
      </c>
      <c r="AM209" s="312">
        <f t="shared" si="3401"/>
        <v>62728.110000000008</v>
      </c>
      <c r="AN209" s="312">
        <f t="shared" si="3401"/>
        <v>62728.110000000008</v>
      </c>
      <c r="AO209" s="312">
        <f t="shared" si="3401"/>
        <v>62728.110000000008</v>
      </c>
      <c r="AP209" s="312">
        <f t="shared" si="3401"/>
        <v>62728.110000000008</v>
      </c>
      <c r="AR209" s="312">
        <f>0+AP209</f>
        <v>62728.110000000008</v>
      </c>
      <c r="AS209" s="312">
        <f t="shared" ref="AS209:BC209" si="3402">0+AR209</f>
        <v>62728.110000000008</v>
      </c>
      <c r="AT209" s="312">
        <f t="shared" si="3402"/>
        <v>62728.110000000008</v>
      </c>
      <c r="AU209" s="312">
        <f t="shared" si="3402"/>
        <v>62728.110000000008</v>
      </c>
      <c r="AV209" s="312">
        <f t="shared" si="3402"/>
        <v>62728.110000000008</v>
      </c>
      <c r="AW209" s="312">
        <f t="shared" si="3402"/>
        <v>62728.110000000008</v>
      </c>
      <c r="AX209" s="312">
        <f t="shared" si="3402"/>
        <v>62728.110000000008</v>
      </c>
      <c r="AY209" s="312">
        <f t="shared" si="3402"/>
        <v>62728.110000000008</v>
      </c>
      <c r="AZ209" s="312">
        <f t="shared" si="3402"/>
        <v>62728.110000000008</v>
      </c>
      <c r="BA209" s="312">
        <f t="shared" si="3402"/>
        <v>62728.110000000008</v>
      </c>
      <c r="BB209" s="312">
        <f t="shared" si="3402"/>
        <v>62728.110000000008</v>
      </c>
      <c r="BC209" s="312">
        <f t="shared" si="3402"/>
        <v>62728.110000000008</v>
      </c>
      <c r="BE209" s="312">
        <f>0+BC209</f>
        <v>62728.110000000008</v>
      </c>
      <c r="BF209" s="312">
        <f t="shared" ref="BF209:BP209" si="3403">0+BE209</f>
        <v>62728.110000000008</v>
      </c>
      <c r="BG209" s="312">
        <f t="shared" si="3403"/>
        <v>62728.110000000008</v>
      </c>
      <c r="BH209" s="312">
        <f t="shared" si="3403"/>
        <v>62728.110000000008</v>
      </c>
      <c r="BI209" s="312">
        <f t="shared" si="3403"/>
        <v>62728.110000000008</v>
      </c>
      <c r="BJ209" s="312">
        <f t="shared" si="3403"/>
        <v>62728.110000000008</v>
      </c>
      <c r="BK209" s="312">
        <f t="shared" si="3403"/>
        <v>62728.110000000008</v>
      </c>
      <c r="BL209" s="312">
        <f t="shared" si="3403"/>
        <v>62728.110000000008</v>
      </c>
      <c r="BM209" s="312">
        <f t="shared" si="3403"/>
        <v>62728.110000000008</v>
      </c>
      <c r="BN209" s="312">
        <f t="shared" si="3403"/>
        <v>62728.110000000008</v>
      </c>
      <c r="BO209" s="312">
        <f t="shared" si="3403"/>
        <v>62728.110000000008</v>
      </c>
      <c r="BP209" s="312">
        <f t="shared" si="3403"/>
        <v>62728.110000000008</v>
      </c>
      <c r="BR209" s="312">
        <f>0+BP209</f>
        <v>62728.110000000008</v>
      </c>
      <c r="BS209" s="312">
        <f t="shared" ref="BS209:CC209" si="3404">0+BR209</f>
        <v>62728.110000000008</v>
      </c>
      <c r="BT209" s="312">
        <f t="shared" si="3404"/>
        <v>62728.110000000008</v>
      </c>
      <c r="BU209" s="312">
        <f t="shared" si="3404"/>
        <v>62728.110000000008</v>
      </c>
      <c r="BV209" s="312">
        <f t="shared" si="3404"/>
        <v>62728.110000000008</v>
      </c>
      <c r="BW209" s="312">
        <f t="shared" si="3404"/>
        <v>62728.110000000008</v>
      </c>
      <c r="BX209" s="312">
        <f t="shared" si="3404"/>
        <v>62728.110000000008</v>
      </c>
      <c r="BY209" s="312">
        <f t="shared" si="3404"/>
        <v>62728.110000000008</v>
      </c>
      <c r="BZ209" s="312">
        <f t="shared" si="3404"/>
        <v>62728.110000000008</v>
      </c>
      <c r="CA209" s="312">
        <f t="shared" si="3404"/>
        <v>62728.110000000008</v>
      </c>
      <c r="CB209" s="312">
        <f t="shared" si="3404"/>
        <v>62728.110000000008</v>
      </c>
      <c r="CC209" s="312">
        <f t="shared" si="3404"/>
        <v>62728.110000000008</v>
      </c>
      <c r="CE209" s="312">
        <f>0+CC209</f>
        <v>62728.110000000008</v>
      </c>
      <c r="CF209" s="312">
        <f t="shared" ref="CF209:CP209" si="3405">0+CE209</f>
        <v>62728.110000000008</v>
      </c>
      <c r="CG209" s="312">
        <f t="shared" si="3405"/>
        <v>62728.110000000008</v>
      </c>
      <c r="CH209" s="312">
        <f t="shared" si="3405"/>
        <v>62728.110000000008</v>
      </c>
      <c r="CI209" s="312">
        <f t="shared" si="3405"/>
        <v>62728.110000000008</v>
      </c>
      <c r="CJ209" s="312">
        <f t="shared" si="3405"/>
        <v>62728.110000000008</v>
      </c>
      <c r="CK209" s="312">
        <f t="shared" si="3405"/>
        <v>62728.110000000008</v>
      </c>
      <c r="CL209" s="312">
        <f t="shared" si="3405"/>
        <v>62728.110000000008</v>
      </c>
      <c r="CM209" s="312">
        <f t="shared" si="3405"/>
        <v>62728.110000000008</v>
      </c>
      <c r="CN209" s="312">
        <f t="shared" si="3405"/>
        <v>62728.110000000008</v>
      </c>
      <c r="CO209" s="312">
        <f t="shared" si="3405"/>
        <v>62728.110000000008</v>
      </c>
      <c r="CP209" s="312">
        <f t="shared" si="3405"/>
        <v>62728.110000000008</v>
      </c>
      <c r="CR209" s="312">
        <f>0+CP209</f>
        <v>62728.110000000008</v>
      </c>
      <c r="CS209" s="312">
        <f t="shared" ref="CS209:DC209" si="3406">0+CR209</f>
        <v>62728.110000000008</v>
      </c>
      <c r="CT209" s="312">
        <f t="shared" si="3406"/>
        <v>62728.110000000008</v>
      </c>
      <c r="CU209" s="312">
        <f t="shared" si="3406"/>
        <v>62728.110000000008</v>
      </c>
      <c r="CV209" s="312">
        <f t="shared" si="3406"/>
        <v>62728.110000000008</v>
      </c>
      <c r="CW209" s="312">
        <f t="shared" si="3406"/>
        <v>62728.110000000008</v>
      </c>
      <c r="CX209" s="312">
        <f t="shared" si="3406"/>
        <v>62728.110000000008</v>
      </c>
      <c r="CY209" s="312">
        <f t="shared" si="3406"/>
        <v>62728.110000000008</v>
      </c>
      <c r="CZ209" s="312">
        <f t="shared" si="3406"/>
        <v>62728.110000000008</v>
      </c>
      <c r="DA209" s="312">
        <f t="shared" si="3406"/>
        <v>62728.110000000008</v>
      </c>
      <c r="DB209" s="312">
        <f t="shared" si="3406"/>
        <v>62728.110000000008</v>
      </c>
      <c r="DC209" s="312">
        <f t="shared" si="3406"/>
        <v>62728.110000000008</v>
      </c>
      <c r="DE209" s="312">
        <f>0+DC209</f>
        <v>62728.110000000008</v>
      </c>
      <c r="DF209" s="312">
        <f t="shared" ref="DF209:DP209" si="3407">0+DE209</f>
        <v>62728.110000000008</v>
      </c>
      <c r="DG209" s="312">
        <f t="shared" si="3407"/>
        <v>62728.110000000008</v>
      </c>
      <c r="DH209" s="312">
        <f t="shared" si="3407"/>
        <v>62728.110000000008</v>
      </c>
      <c r="DI209" s="312">
        <f t="shared" si="3407"/>
        <v>62728.110000000008</v>
      </c>
      <c r="DJ209" s="312">
        <f t="shared" si="3407"/>
        <v>62728.110000000008</v>
      </c>
      <c r="DK209" s="312">
        <f t="shared" si="3407"/>
        <v>62728.110000000008</v>
      </c>
      <c r="DL209" s="312">
        <f t="shared" si="3407"/>
        <v>62728.110000000008</v>
      </c>
      <c r="DM209" s="312">
        <f t="shared" si="3407"/>
        <v>62728.110000000008</v>
      </c>
      <c r="DN209" s="312">
        <f t="shared" si="3407"/>
        <v>62728.110000000008</v>
      </c>
      <c r="DO209" s="312">
        <f t="shared" si="3407"/>
        <v>62728.110000000008</v>
      </c>
      <c r="DP209" s="312">
        <f t="shared" si="3407"/>
        <v>62728.110000000008</v>
      </c>
      <c r="DR209" s="312">
        <f>0+DP209</f>
        <v>62728.110000000008</v>
      </c>
      <c r="DS209" s="312">
        <f t="shared" ref="DS209:EC209" si="3408">0+DR209</f>
        <v>62728.110000000008</v>
      </c>
      <c r="DT209" s="312">
        <f t="shared" si="3408"/>
        <v>62728.110000000008</v>
      </c>
      <c r="DU209" s="312">
        <f t="shared" si="3408"/>
        <v>62728.110000000008</v>
      </c>
      <c r="DV209" s="312">
        <f t="shared" si="3408"/>
        <v>62728.110000000008</v>
      </c>
      <c r="DW209" s="312">
        <f t="shared" si="3408"/>
        <v>62728.110000000008</v>
      </c>
      <c r="DX209" s="312">
        <f t="shared" si="3408"/>
        <v>62728.110000000008</v>
      </c>
      <c r="DY209" s="312">
        <f t="shared" si="3408"/>
        <v>62728.110000000008</v>
      </c>
      <c r="DZ209" s="312">
        <f t="shared" si="3408"/>
        <v>62728.110000000008</v>
      </c>
      <c r="EA209" s="312">
        <f t="shared" si="3408"/>
        <v>62728.110000000008</v>
      </c>
      <c r="EB209" s="312">
        <f t="shared" si="3408"/>
        <v>62728.110000000008</v>
      </c>
      <c r="EC209" s="312">
        <f t="shared" si="3408"/>
        <v>62728.110000000008</v>
      </c>
      <c r="EE209" s="318"/>
    </row>
    <row r="210" spans="1:135" x14ac:dyDescent="0.2">
      <c r="A210" s="126" t="s">
        <v>594</v>
      </c>
      <c r="B210" s="310">
        <v>366</v>
      </c>
      <c r="D210" s="311">
        <v>17862.080000000005</v>
      </c>
      <c r="E210" s="312">
        <f t="shared" ref="E210:P216" si="3409">0+D210</f>
        <v>17862.080000000005</v>
      </c>
      <c r="F210" s="312">
        <f t="shared" si="3409"/>
        <v>17862.080000000005</v>
      </c>
      <c r="G210" s="312">
        <f t="shared" si="3409"/>
        <v>17862.080000000005</v>
      </c>
      <c r="H210" s="312">
        <f t="shared" si="3409"/>
        <v>17862.080000000005</v>
      </c>
      <c r="I210" s="312">
        <f t="shared" si="3409"/>
        <v>17862.080000000005</v>
      </c>
      <c r="J210" s="312">
        <f t="shared" si="3409"/>
        <v>17862.080000000005</v>
      </c>
      <c r="K210" s="312">
        <f t="shared" si="3409"/>
        <v>17862.080000000005</v>
      </c>
      <c r="L210" s="312">
        <f t="shared" si="3409"/>
        <v>17862.080000000005</v>
      </c>
      <c r="M210" s="312">
        <f t="shared" si="3409"/>
        <v>17862.080000000005</v>
      </c>
      <c r="N210" s="312">
        <f t="shared" si="3409"/>
        <v>17862.080000000005</v>
      </c>
      <c r="O210" s="312">
        <f t="shared" si="3409"/>
        <v>17862.080000000005</v>
      </c>
      <c r="P210" s="312">
        <f t="shared" si="3409"/>
        <v>17862.080000000005</v>
      </c>
      <c r="R210" s="312">
        <f t="shared" ref="R210:R216" si="3410">0+P210</f>
        <v>17862.080000000005</v>
      </c>
      <c r="S210" s="312">
        <f t="shared" ref="S210:AC210" si="3411">0+R210</f>
        <v>17862.080000000005</v>
      </c>
      <c r="T210" s="312">
        <f t="shared" si="3411"/>
        <v>17862.080000000005</v>
      </c>
      <c r="U210" s="312">
        <f t="shared" si="3411"/>
        <v>17862.080000000005</v>
      </c>
      <c r="V210" s="312">
        <f t="shared" si="3411"/>
        <v>17862.080000000005</v>
      </c>
      <c r="W210" s="312">
        <f t="shared" si="3411"/>
        <v>17862.080000000005</v>
      </c>
      <c r="X210" s="312">
        <f t="shared" si="3411"/>
        <v>17862.080000000005</v>
      </c>
      <c r="Y210" s="312">
        <f t="shared" si="3411"/>
        <v>17862.080000000005</v>
      </c>
      <c r="Z210" s="312">
        <f t="shared" si="3411"/>
        <v>17862.080000000005</v>
      </c>
      <c r="AA210" s="312">
        <f t="shared" si="3411"/>
        <v>17862.080000000005</v>
      </c>
      <c r="AB210" s="312">
        <f t="shared" si="3411"/>
        <v>17862.080000000005</v>
      </c>
      <c r="AC210" s="312">
        <f t="shared" si="3411"/>
        <v>17862.080000000005</v>
      </c>
      <c r="AE210" s="312">
        <f t="shared" ref="AE210:AE216" si="3412">0+AC210</f>
        <v>17862.080000000005</v>
      </c>
      <c r="AF210" s="312">
        <f t="shared" ref="AF210:AP210" si="3413">0+AE210</f>
        <v>17862.080000000005</v>
      </c>
      <c r="AG210" s="312">
        <f t="shared" si="3413"/>
        <v>17862.080000000005</v>
      </c>
      <c r="AH210" s="312">
        <f t="shared" si="3413"/>
        <v>17862.080000000005</v>
      </c>
      <c r="AI210" s="312">
        <f t="shared" si="3413"/>
        <v>17862.080000000005</v>
      </c>
      <c r="AJ210" s="312">
        <f t="shared" si="3413"/>
        <v>17862.080000000005</v>
      </c>
      <c r="AK210" s="312">
        <f t="shared" si="3413"/>
        <v>17862.080000000005</v>
      </c>
      <c r="AL210" s="312">
        <f t="shared" si="3413"/>
        <v>17862.080000000005</v>
      </c>
      <c r="AM210" s="312">
        <f t="shared" si="3413"/>
        <v>17862.080000000005</v>
      </c>
      <c r="AN210" s="312">
        <f t="shared" si="3413"/>
        <v>17862.080000000005</v>
      </c>
      <c r="AO210" s="312">
        <f t="shared" si="3413"/>
        <v>17862.080000000005</v>
      </c>
      <c r="AP210" s="312">
        <f t="shared" si="3413"/>
        <v>17862.080000000005</v>
      </c>
      <c r="AR210" s="312">
        <f t="shared" ref="AR210:AR216" si="3414">0+AP210</f>
        <v>17862.080000000005</v>
      </c>
      <c r="AS210" s="312">
        <f t="shared" ref="AS210:BC210" si="3415">0+AR210</f>
        <v>17862.080000000005</v>
      </c>
      <c r="AT210" s="312">
        <f t="shared" si="3415"/>
        <v>17862.080000000005</v>
      </c>
      <c r="AU210" s="312">
        <f t="shared" si="3415"/>
        <v>17862.080000000005</v>
      </c>
      <c r="AV210" s="312">
        <f t="shared" si="3415"/>
        <v>17862.080000000005</v>
      </c>
      <c r="AW210" s="312">
        <f t="shared" si="3415"/>
        <v>17862.080000000005</v>
      </c>
      <c r="AX210" s="312">
        <f t="shared" si="3415"/>
        <v>17862.080000000005</v>
      </c>
      <c r="AY210" s="312">
        <f t="shared" si="3415"/>
        <v>17862.080000000005</v>
      </c>
      <c r="AZ210" s="312">
        <f t="shared" si="3415"/>
        <v>17862.080000000005</v>
      </c>
      <c r="BA210" s="312">
        <f t="shared" si="3415"/>
        <v>17862.080000000005</v>
      </c>
      <c r="BB210" s="312">
        <f t="shared" si="3415"/>
        <v>17862.080000000005</v>
      </c>
      <c r="BC210" s="312">
        <f t="shared" si="3415"/>
        <v>17862.080000000005</v>
      </c>
      <c r="BE210" s="312">
        <f t="shared" ref="BE210:BE216" si="3416">0+BC210</f>
        <v>17862.080000000005</v>
      </c>
      <c r="BF210" s="312">
        <f t="shared" ref="BF210:BP210" si="3417">0+BE210</f>
        <v>17862.080000000005</v>
      </c>
      <c r="BG210" s="312">
        <f t="shared" si="3417"/>
        <v>17862.080000000005</v>
      </c>
      <c r="BH210" s="312">
        <f t="shared" si="3417"/>
        <v>17862.080000000005</v>
      </c>
      <c r="BI210" s="312">
        <f t="shared" si="3417"/>
        <v>17862.080000000005</v>
      </c>
      <c r="BJ210" s="312">
        <f t="shared" si="3417"/>
        <v>17862.080000000005</v>
      </c>
      <c r="BK210" s="312">
        <f t="shared" si="3417"/>
        <v>17862.080000000005</v>
      </c>
      <c r="BL210" s="312">
        <f t="shared" si="3417"/>
        <v>17862.080000000005</v>
      </c>
      <c r="BM210" s="312">
        <f t="shared" si="3417"/>
        <v>17862.080000000005</v>
      </c>
      <c r="BN210" s="312">
        <f t="shared" si="3417"/>
        <v>17862.080000000005</v>
      </c>
      <c r="BO210" s="312">
        <f t="shared" si="3417"/>
        <v>17862.080000000005</v>
      </c>
      <c r="BP210" s="312">
        <f t="shared" si="3417"/>
        <v>17862.080000000005</v>
      </c>
      <c r="BR210" s="312">
        <f t="shared" ref="BR210:BR216" si="3418">0+BP210</f>
        <v>17862.080000000005</v>
      </c>
      <c r="BS210" s="312">
        <f t="shared" ref="BS210:CC210" si="3419">0+BR210</f>
        <v>17862.080000000005</v>
      </c>
      <c r="BT210" s="312">
        <f t="shared" si="3419"/>
        <v>17862.080000000005</v>
      </c>
      <c r="BU210" s="312">
        <f t="shared" si="3419"/>
        <v>17862.080000000005</v>
      </c>
      <c r="BV210" s="312">
        <f t="shared" si="3419"/>
        <v>17862.080000000005</v>
      </c>
      <c r="BW210" s="312">
        <f t="shared" si="3419"/>
        <v>17862.080000000005</v>
      </c>
      <c r="BX210" s="312">
        <f t="shared" si="3419"/>
        <v>17862.080000000005</v>
      </c>
      <c r="BY210" s="312">
        <f t="shared" si="3419"/>
        <v>17862.080000000005</v>
      </c>
      <c r="BZ210" s="312">
        <f t="shared" si="3419"/>
        <v>17862.080000000005</v>
      </c>
      <c r="CA210" s="312">
        <f t="shared" si="3419"/>
        <v>17862.080000000005</v>
      </c>
      <c r="CB210" s="312">
        <f t="shared" si="3419"/>
        <v>17862.080000000005</v>
      </c>
      <c r="CC210" s="312">
        <f t="shared" si="3419"/>
        <v>17862.080000000005</v>
      </c>
      <c r="CE210" s="312">
        <f t="shared" ref="CE210:CE216" si="3420">0+CC210</f>
        <v>17862.080000000005</v>
      </c>
      <c r="CF210" s="312">
        <f t="shared" ref="CF210:CP210" si="3421">0+CE210</f>
        <v>17862.080000000005</v>
      </c>
      <c r="CG210" s="312">
        <f t="shared" si="3421"/>
        <v>17862.080000000005</v>
      </c>
      <c r="CH210" s="312">
        <f t="shared" si="3421"/>
        <v>17862.080000000005</v>
      </c>
      <c r="CI210" s="312">
        <f t="shared" si="3421"/>
        <v>17862.080000000005</v>
      </c>
      <c r="CJ210" s="312">
        <f t="shared" si="3421"/>
        <v>17862.080000000005</v>
      </c>
      <c r="CK210" s="312">
        <f t="shared" si="3421"/>
        <v>17862.080000000005</v>
      </c>
      <c r="CL210" s="312">
        <f t="shared" si="3421"/>
        <v>17862.080000000005</v>
      </c>
      <c r="CM210" s="312">
        <f t="shared" si="3421"/>
        <v>17862.080000000005</v>
      </c>
      <c r="CN210" s="312">
        <f t="shared" si="3421"/>
        <v>17862.080000000005</v>
      </c>
      <c r="CO210" s="312">
        <f t="shared" si="3421"/>
        <v>17862.080000000005</v>
      </c>
      <c r="CP210" s="312">
        <f t="shared" si="3421"/>
        <v>17862.080000000005</v>
      </c>
      <c r="CR210" s="312">
        <f t="shared" ref="CR210:CR216" si="3422">0+CP210</f>
        <v>17862.080000000005</v>
      </c>
      <c r="CS210" s="312">
        <f t="shared" ref="CS210:DC210" si="3423">0+CR210</f>
        <v>17862.080000000005</v>
      </c>
      <c r="CT210" s="312">
        <f t="shared" si="3423"/>
        <v>17862.080000000005</v>
      </c>
      <c r="CU210" s="312">
        <f t="shared" si="3423"/>
        <v>17862.080000000005</v>
      </c>
      <c r="CV210" s="312">
        <f t="shared" si="3423"/>
        <v>17862.080000000005</v>
      </c>
      <c r="CW210" s="312">
        <f t="shared" si="3423"/>
        <v>17862.080000000005</v>
      </c>
      <c r="CX210" s="312">
        <f t="shared" si="3423"/>
        <v>17862.080000000005</v>
      </c>
      <c r="CY210" s="312">
        <f t="shared" si="3423"/>
        <v>17862.080000000005</v>
      </c>
      <c r="CZ210" s="312">
        <f t="shared" si="3423"/>
        <v>17862.080000000005</v>
      </c>
      <c r="DA210" s="312">
        <f t="shared" si="3423"/>
        <v>17862.080000000005</v>
      </c>
      <c r="DB210" s="312">
        <f t="shared" si="3423"/>
        <v>17862.080000000005</v>
      </c>
      <c r="DC210" s="312">
        <f t="shared" si="3423"/>
        <v>17862.080000000005</v>
      </c>
      <c r="DE210" s="312">
        <f t="shared" ref="DE210:DE216" si="3424">0+DC210</f>
        <v>17862.080000000005</v>
      </c>
      <c r="DF210" s="312">
        <f t="shared" ref="DF210:DP210" si="3425">0+DE210</f>
        <v>17862.080000000005</v>
      </c>
      <c r="DG210" s="312">
        <f t="shared" si="3425"/>
        <v>17862.080000000005</v>
      </c>
      <c r="DH210" s="312">
        <f t="shared" si="3425"/>
        <v>17862.080000000005</v>
      </c>
      <c r="DI210" s="312">
        <f t="shared" si="3425"/>
        <v>17862.080000000005</v>
      </c>
      <c r="DJ210" s="312">
        <f t="shared" si="3425"/>
        <v>17862.080000000005</v>
      </c>
      <c r="DK210" s="312">
        <f t="shared" si="3425"/>
        <v>17862.080000000005</v>
      </c>
      <c r="DL210" s="312">
        <f t="shared" si="3425"/>
        <v>17862.080000000005</v>
      </c>
      <c r="DM210" s="312">
        <f t="shared" si="3425"/>
        <v>17862.080000000005</v>
      </c>
      <c r="DN210" s="312">
        <f t="shared" si="3425"/>
        <v>17862.080000000005</v>
      </c>
      <c r="DO210" s="312">
        <f t="shared" si="3425"/>
        <v>17862.080000000005</v>
      </c>
      <c r="DP210" s="312">
        <f t="shared" si="3425"/>
        <v>17862.080000000005</v>
      </c>
      <c r="DR210" s="312">
        <f t="shared" ref="DR210:DR216" si="3426">0+DP210</f>
        <v>17862.080000000005</v>
      </c>
      <c r="DS210" s="312">
        <f t="shared" ref="DS210:EC210" si="3427">0+DR210</f>
        <v>17862.080000000005</v>
      </c>
      <c r="DT210" s="312">
        <f t="shared" si="3427"/>
        <v>17862.080000000005</v>
      </c>
      <c r="DU210" s="312">
        <f t="shared" si="3427"/>
        <v>17862.080000000005</v>
      </c>
      <c r="DV210" s="312">
        <f t="shared" si="3427"/>
        <v>17862.080000000005</v>
      </c>
      <c r="DW210" s="312">
        <f t="shared" si="3427"/>
        <v>17862.080000000005</v>
      </c>
      <c r="DX210" s="312">
        <f t="shared" si="3427"/>
        <v>17862.080000000005</v>
      </c>
      <c r="DY210" s="312">
        <f t="shared" si="3427"/>
        <v>17862.080000000005</v>
      </c>
      <c r="DZ210" s="312">
        <f t="shared" si="3427"/>
        <v>17862.080000000005</v>
      </c>
      <c r="EA210" s="312">
        <f t="shared" si="3427"/>
        <v>17862.080000000005</v>
      </c>
      <c r="EB210" s="312">
        <f t="shared" si="3427"/>
        <v>17862.080000000005</v>
      </c>
      <c r="EC210" s="312">
        <f t="shared" si="3427"/>
        <v>17862.080000000005</v>
      </c>
      <c r="EE210" s="318"/>
    </row>
    <row r="211" spans="1:135" x14ac:dyDescent="0.2">
      <c r="A211" s="126" t="s">
        <v>594</v>
      </c>
      <c r="B211" s="310">
        <v>367</v>
      </c>
      <c r="D211" s="311">
        <v>237575.66</v>
      </c>
      <c r="E211" s="312">
        <f t="shared" si="3409"/>
        <v>237575.66</v>
      </c>
      <c r="F211" s="312">
        <f t="shared" si="3409"/>
        <v>237575.66</v>
      </c>
      <c r="G211" s="312">
        <f t="shared" si="3409"/>
        <v>237575.66</v>
      </c>
      <c r="H211" s="312">
        <f t="shared" si="3409"/>
        <v>237575.66</v>
      </c>
      <c r="I211" s="312">
        <f t="shared" si="3409"/>
        <v>237575.66</v>
      </c>
      <c r="J211" s="312">
        <f t="shared" si="3409"/>
        <v>237575.66</v>
      </c>
      <c r="K211" s="312">
        <f t="shared" si="3409"/>
        <v>237575.66</v>
      </c>
      <c r="L211" s="312">
        <f t="shared" si="3409"/>
        <v>237575.66</v>
      </c>
      <c r="M211" s="312">
        <f t="shared" si="3409"/>
        <v>237575.66</v>
      </c>
      <c r="N211" s="312">
        <f t="shared" si="3409"/>
        <v>237575.66</v>
      </c>
      <c r="O211" s="312">
        <f t="shared" si="3409"/>
        <v>237575.66</v>
      </c>
      <c r="P211" s="312">
        <f t="shared" si="3409"/>
        <v>237575.66</v>
      </c>
      <c r="R211" s="312">
        <f t="shared" si="3410"/>
        <v>237575.66</v>
      </c>
      <c r="S211" s="312">
        <f t="shared" ref="S211:AC211" si="3428">0+R211</f>
        <v>237575.66</v>
      </c>
      <c r="T211" s="312">
        <f t="shared" si="3428"/>
        <v>237575.66</v>
      </c>
      <c r="U211" s="312">
        <f t="shared" si="3428"/>
        <v>237575.66</v>
      </c>
      <c r="V211" s="312">
        <f t="shared" si="3428"/>
        <v>237575.66</v>
      </c>
      <c r="W211" s="312">
        <f t="shared" si="3428"/>
        <v>237575.66</v>
      </c>
      <c r="X211" s="312">
        <f t="shared" si="3428"/>
        <v>237575.66</v>
      </c>
      <c r="Y211" s="312">
        <f t="shared" si="3428"/>
        <v>237575.66</v>
      </c>
      <c r="Z211" s="312">
        <f t="shared" si="3428"/>
        <v>237575.66</v>
      </c>
      <c r="AA211" s="312">
        <f t="shared" si="3428"/>
        <v>237575.66</v>
      </c>
      <c r="AB211" s="312">
        <f t="shared" si="3428"/>
        <v>237575.66</v>
      </c>
      <c r="AC211" s="312">
        <f t="shared" si="3428"/>
        <v>237575.66</v>
      </c>
      <c r="AE211" s="312">
        <f t="shared" si="3412"/>
        <v>237575.66</v>
      </c>
      <c r="AF211" s="312">
        <f t="shared" ref="AF211:AP211" si="3429">0+AE211</f>
        <v>237575.66</v>
      </c>
      <c r="AG211" s="312">
        <f t="shared" si="3429"/>
        <v>237575.66</v>
      </c>
      <c r="AH211" s="312">
        <f t="shared" si="3429"/>
        <v>237575.66</v>
      </c>
      <c r="AI211" s="312">
        <f t="shared" si="3429"/>
        <v>237575.66</v>
      </c>
      <c r="AJ211" s="312">
        <f t="shared" si="3429"/>
        <v>237575.66</v>
      </c>
      <c r="AK211" s="312">
        <f t="shared" si="3429"/>
        <v>237575.66</v>
      </c>
      <c r="AL211" s="312">
        <f t="shared" si="3429"/>
        <v>237575.66</v>
      </c>
      <c r="AM211" s="312">
        <f t="shared" si="3429"/>
        <v>237575.66</v>
      </c>
      <c r="AN211" s="312">
        <f t="shared" si="3429"/>
        <v>237575.66</v>
      </c>
      <c r="AO211" s="312">
        <f t="shared" si="3429"/>
        <v>237575.66</v>
      </c>
      <c r="AP211" s="312">
        <f t="shared" si="3429"/>
        <v>237575.66</v>
      </c>
      <c r="AR211" s="312">
        <f t="shared" si="3414"/>
        <v>237575.66</v>
      </c>
      <c r="AS211" s="312">
        <f t="shared" ref="AS211:BC211" si="3430">0+AR211</f>
        <v>237575.66</v>
      </c>
      <c r="AT211" s="312">
        <f t="shared" si="3430"/>
        <v>237575.66</v>
      </c>
      <c r="AU211" s="312">
        <f t="shared" si="3430"/>
        <v>237575.66</v>
      </c>
      <c r="AV211" s="312">
        <f t="shared" si="3430"/>
        <v>237575.66</v>
      </c>
      <c r="AW211" s="312">
        <f t="shared" si="3430"/>
        <v>237575.66</v>
      </c>
      <c r="AX211" s="312">
        <f t="shared" si="3430"/>
        <v>237575.66</v>
      </c>
      <c r="AY211" s="312">
        <f t="shared" si="3430"/>
        <v>237575.66</v>
      </c>
      <c r="AZ211" s="312">
        <f t="shared" si="3430"/>
        <v>237575.66</v>
      </c>
      <c r="BA211" s="312">
        <f t="shared" si="3430"/>
        <v>237575.66</v>
      </c>
      <c r="BB211" s="312">
        <f t="shared" si="3430"/>
        <v>237575.66</v>
      </c>
      <c r="BC211" s="312">
        <f t="shared" si="3430"/>
        <v>237575.66</v>
      </c>
      <c r="BE211" s="312">
        <f t="shared" si="3416"/>
        <v>237575.66</v>
      </c>
      <c r="BF211" s="312">
        <f t="shared" ref="BF211:BP211" si="3431">0+BE211</f>
        <v>237575.66</v>
      </c>
      <c r="BG211" s="312">
        <f t="shared" si="3431"/>
        <v>237575.66</v>
      </c>
      <c r="BH211" s="312">
        <f t="shared" si="3431"/>
        <v>237575.66</v>
      </c>
      <c r="BI211" s="312">
        <f t="shared" si="3431"/>
        <v>237575.66</v>
      </c>
      <c r="BJ211" s="312">
        <f t="shared" si="3431"/>
        <v>237575.66</v>
      </c>
      <c r="BK211" s="312">
        <f t="shared" si="3431"/>
        <v>237575.66</v>
      </c>
      <c r="BL211" s="312">
        <f t="shared" si="3431"/>
        <v>237575.66</v>
      </c>
      <c r="BM211" s="312">
        <f t="shared" si="3431"/>
        <v>237575.66</v>
      </c>
      <c r="BN211" s="312">
        <f t="shared" si="3431"/>
        <v>237575.66</v>
      </c>
      <c r="BO211" s="312">
        <f t="shared" si="3431"/>
        <v>237575.66</v>
      </c>
      <c r="BP211" s="312">
        <f t="shared" si="3431"/>
        <v>237575.66</v>
      </c>
      <c r="BR211" s="312">
        <f t="shared" si="3418"/>
        <v>237575.66</v>
      </c>
      <c r="BS211" s="312">
        <f t="shared" ref="BS211:CC211" si="3432">0+BR211</f>
        <v>237575.66</v>
      </c>
      <c r="BT211" s="312">
        <f t="shared" si="3432"/>
        <v>237575.66</v>
      </c>
      <c r="BU211" s="312">
        <f t="shared" si="3432"/>
        <v>237575.66</v>
      </c>
      <c r="BV211" s="312">
        <f t="shared" si="3432"/>
        <v>237575.66</v>
      </c>
      <c r="BW211" s="312">
        <f t="shared" si="3432"/>
        <v>237575.66</v>
      </c>
      <c r="BX211" s="312">
        <f t="shared" si="3432"/>
        <v>237575.66</v>
      </c>
      <c r="BY211" s="312">
        <f t="shared" si="3432"/>
        <v>237575.66</v>
      </c>
      <c r="BZ211" s="312">
        <f t="shared" si="3432"/>
        <v>237575.66</v>
      </c>
      <c r="CA211" s="312">
        <f t="shared" si="3432"/>
        <v>237575.66</v>
      </c>
      <c r="CB211" s="312">
        <f t="shared" si="3432"/>
        <v>237575.66</v>
      </c>
      <c r="CC211" s="312">
        <f t="shared" si="3432"/>
        <v>237575.66</v>
      </c>
      <c r="CE211" s="312">
        <f t="shared" si="3420"/>
        <v>237575.66</v>
      </c>
      <c r="CF211" s="312">
        <f t="shared" ref="CF211:CP211" si="3433">0+CE211</f>
        <v>237575.66</v>
      </c>
      <c r="CG211" s="312">
        <f t="shared" si="3433"/>
        <v>237575.66</v>
      </c>
      <c r="CH211" s="312">
        <f t="shared" si="3433"/>
        <v>237575.66</v>
      </c>
      <c r="CI211" s="312">
        <f t="shared" si="3433"/>
        <v>237575.66</v>
      </c>
      <c r="CJ211" s="312">
        <f t="shared" si="3433"/>
        <v>237575.66</v>
      </c>
      <c r="CK211" s="312">
        <f t="shared" si="3433"/>
        <v>237575.66</v>
      </c>
      <c r="CL211" s="312">
        <f t="shared" si="3433"/>
        <v>237575.66</v>
      </c>
      <c r="CM211" s="312">
        <f t="shared" si="3433"/>
        <v>237575.66</v>
      </c>
      <c r="CN211" s="312">
        <f t="shared" si="3433"/>
        <v>237575.66</v>
      </c>
      <c r="CO211" s="312">
        <f t="shared" si="3433"/>
        <v>237575.66</v>
      </c>
      <c r="CP211" s="312">
        <f t="shared" si="3433"/>
        <v>237575.66</v>
      </c>
      <c r="CR211" s="312">
        <f t="shared" si="3422"/>
        <v>237575.66</v>
      </c>
      <c r="CS211" s="312">
        <f t="shared" ref="CS211:DC211" si="3434">0+CR211</f>
        <v>237575.66</v>
      </c>
      <c r="CT211" s="312">
        <f t="shared" si="3434"/>
        <v>237575.66</v>
      </c>
      <c r="CU211" s="312">
        <f t="shared" si="3434"/>
        <v>237575.66</v>
      </c>
      <c r="CV211" s="312">
        <f t="shared" si="3434"/>
        <v>237575.66</v>
      </c>
      <c r="CW211" s="312">
        <f t="shared" si="3434"/>
        <v>237575.66</v>
      </c>
      <c r="CX211" s="312">
        <f t="shared" si="3434"/>
        <v>237575.66</v>
      </c>
      <c r="CY211" s="312">
        <f t="shared" si="3434"/>
        <v>237575.66</v>
      </c>
      <c r="CZ211" s="312">
        <f t="shared" si="3434"/>
        <v>237575.66</v>
      </c>
      <c r="DA211" s="312">
        <f t="shared" si="3434"/>
        <v>237575.66</v>
      </c>
      <c r="DB211" s="312">
        <f t="shared" si="3434"/>
        <v>237575.66</v>
      </c>
      <c r="DC211" s="312">
        <f t="shared" si="3434"/>
        <v>237575.66</v>
      </c>
      <c r="DE211" s="312">
        <f t="shared" si="3424"/>
        <v>237575.66</v>
      </c>
      <c r="DF211" s="312">
        <f t="shared" ref="DF211:DP211" si="3435">0+DE211</f>
        <v>237575.66</v>
      </c>
      <c r="DG211" s="312">
        <f t="shared" si="3435"/>
        <v>237575.66</v>
      </c>
      <c r="DH211" s="312">
        <f t="shared" si="3435"/>
        <v>237575.66</v>
      </c>
      <c r="DI211" s="312">
        <f t="shared" si="3435"/>
        <v>237575.66</v>
      </c>
      <c r="DJ211" s="312">
        <f t="shared" si="3435"/>
        <v>237575.66</v>
      </c>
      <c r="DK211" s="312">
        <f t="shared" si="3435"/>
        <v>237575.66</v>
      </c>
      <c r="DL211" s="312">
        <f t="shared" si="3435"/>
        <v>237575.66</v>
      </c>
      <c r="DM211" s="312">
        <f t="shared" si="3435"/>
        <v>237575.66</v>
      </c>
      <c r="DN211" s="312">
        <f t="shared" si="3435"/>
        <v>237575.66</v>
      </c>
      <c r="DO211" s="312">
        <f t="shared" si="3435"/>
        <v>237575.66</v>
      </c>
      <c r="DP211" s="312">
        <f t="shared" si="3435"/>
        <v>237575.66</v>
      </c>
      <c r="DR211" s="312">
        <f t="shared" si="3426"/>
        <v>237575.66</v>
      </c>
      <c r="DS211" s="312">
        <f t="shared" ref="DS211:EC211" si="3436">0+DR211</f>
        <v>237575.66</v>
      </c>
      <c r="DT211" s="312">
        <f t="shared" si="3436"/>
        <v>237575.66</v>
      </c>
      <c r="DU211" s="312">
        <f t="shared" si="3436"/>
        <v>237575.66</v>
      </c>
      <c r="DV211" s="312">
        <f t="shared" si="3436"/>
        <v>237575.66</v>
      </c>
      <c r="DW211" s="312">
        <f t="shared" si="3436"/>
        <v>237575.66</v>
      </c>
      <c r="DX211" s="312">
        <f t="shared" si="3436"/>
        <v>237575.66</v>
      </c>
      <c r="DY211" s="312">
        <f t="shared" si="3436"/>
        <v>237575.66</v>
      </c>
      <c r="DZ211" s="312">
        <f t="shared" si="3436"/>
        <v>237575.66</v>
      </c>
      <c r="EA211" s="312">
        <f t="shared" si="3436"/>
        <v>237575.66</v>
      </c>
      <c r="EB211" s="312">
        <f t="shared" si="3436"/>
        <v>237575.66</v>
      </c>
      <c r="EC211" s="312">
        <f t="shared" si="3436"/>
        <v>237575.66</v>
      </c>
      <c r="EE211" s="318"/>
    </row>
    <row r="212" spans="1:135" x14ac:dyDescent="0.2">
      <c r="A212" s="126" t="s">
        <v>594</v>
      </c>
      <c r="B212" s="310">
        <v>368</v>
      </c>
      <c r="D212" s="311">
        <v>819674.41</v>
      </c>
      <c r="E212" s="312">
        <f t="shared" si="3409"/>
        <v>819674.41</v>
      </c>
      <c r="F212" s="312">
        <f t="shared" si="3409"/>
        <v>819674.41</v>
      </c>
      <c r="G212" s="312">
        <f t="shared" si="3409"/>
        <v>819674.41</v>
      </c>
      <c r="H212" s="312">
        <f t="shared" si="3409"/>
        <v>819674.41</v>
      </c>
      <c r="I212" s="312">
        <f t="shared" si="3409"/>
        <v>819674.41</v>
      </c>
      <c r="J212" s="312">
        <f t="shared" si="3409"/>
        <v>819674.41</v>
      </c>
      <c r="K212" s="312">
        <f t="shared" si="3409"/>
        <v>819674.41</v>
      </c>
      <c r="L212" s="312">
        <f t="shared" si="3409"/>
        <v>819674.41</v>
      </c>
      <c r="M212" s="312">
        <f t="shared" si="3409"/>
        <v>819674.41</v>
      </c>
      <c r="N212" s="312">
        <f t="shared" si="3409"/>
        <v>819674.41</v>
      </c>
      <c r="O212" s="312">
        <f t="shared" si="3409"/>
        <v>819674.41</v>
      </c>
      <c r="P212" s="312">
        <f t="shared" si="3409"/>
        <v>819674.41</v>
      </c>
      <c r="R212" s="312">
        <f t="shared" si="3410"/>
        <v>819674.41</v>
      </c>
      <c r="S212" s="312">
        <f t="shared" ref="S212:AC212" si="3437">0+R212</f>
        <v>819674.41</v>
      </c>
      <c r="T212" s="312">
        <f t="shared" si="3437"/>
        <v>819674.41</v>
      </c>
      <c r="U212" s="312">
        <f t="shared" si="3437"/>
        <v>819674.41</v>
      </c>
      <c r="V212" s="312">
        <f t="shared" si="3437"/>
        <v>819674.41</v>
      </c>
      <c r="W212" s="312">
        <f t="shared" si="3437"/>
        <v>819674.41</v>
      </c>
      <c r="X212" s="312">
        <f t="shared" si="3437"/>
        <v>819674.41</v>
      </c>
      <c r="Y212" s="312">
        <f t="shared" si="3437"/>
        <v>819674.41</v>
      </c>
      <c r="Z212" s="312">
        <f t="shared" si="3437"/>
        <v>819674.41</v>
      </c>
      <c r="AA212" s="312">
        <f t="shared" si="3437"/>
        <v>819674.41</v>
      </c>
      <c r="AB212" s="312">
        <f t="shared" si="3437"/>
        <v>819674.41</v>
      </c>
      <c r="AC212" s="312">
        <f t="shared" si="3437"/>
        <v>819674.41</v>
      </c>
      <c r="AE212" s="312">
        <f t="shared" si="3412"/>
        <v>819674.41</v>
      </c>
      <c r="AF212" s="312">
        <f t="shared" ref="AF212:AP212" si="3438">0+AE212</f>
        <v>819674.41</v>
      </c>
      <c r="AG212" s="312">
        <f t="shared" si="3438"/>
        <v>819674.41</v>
      </c>
      <c r="AH212" s="312">
        <f t="shared" si="3438"/>
        <v>819674.41</v>
      </c>
      <c r="AI212" s="312">
        <f t="shared" si="3438"/>
        <v>819674.41</v>
      </c>
      <c r="AJ212" s="312">
        <f t="shared" si="3438"/>
        <v>819674.41</v>
      </c>
      <c r="AK212" s="312">
        <f t="shared" si="3438"/>
        <v>819674.41</v>
      </c>
      <c r="AL212" s="312">
        <f t="shared" si="3438"/>
        <v>819674.41</v>
      </c>
      <c r="AM212" s="312">
        <f t="shared" si="3438"/>
        <v>819674.41</v>
      </c>
      <c r="AN212" s="312">
        <f t="shared" si="3438"/>
        <v>819674.41</v>
      </c>
      <c r="AO212" s="312">
        <f t="shared" si="3438"/>
        <v>819674.41</v>
      </c>
      <c r="AP212" s="312">
        <f t="shared" si="3438"/>
        <v>819674.41</v>
      </c>
      <c r="AR212" s="312">
        <f t="shared" si="3414"/>
        <v>819674.41</v>
      </c>
      <c r="AS212" s="312">
        <f t="shared" ref="AS212:BC212" si="3439">0+AR212</f>
        <v>819674.41</v>
      </c>
      <c r="AT212" s="312">
        <f t="shared" si="3439"/>
        <v>819674.41</v>
      </c>
      <c r="AU212" s="312">
        <f t="shared" si="3439"/>
        <v>819674.41</v>
      </c>
      <c r="AV212" s="312">
        <f t="shared" si="3439"/>
        <v>819674.41</v>
      </c>
      <c r="AW212" s="312">
        <f t="shared" si="3439"/>
        <v>819674.41</v>
      </c>
      <c r="AX212" s="312">
        <f t="shared" si="3439"/>
        <v>819674.41</v>
      </c>
      <c r="AY212" s="312">
        <f t="shared" si="3439"/>
        <v>819674.41</v>
      </c>
      <c r="AZ212" s="312">
        <f t="shared" si="3439"/>
        <v>819674.41</v>
      </c>
      <c r="BA212" s="312">
        <f t="shared" si="3439"/>
        <v>819674.41</v>
      </c>
      <c r="BB212" s="312">
        <f t="shared" si="3439"/>
        <v>819674.41</v>
      </c>
      <c r="BC212" s="312">
        <f t="shared" si="3439"/>
        <v>819674.41</v>
      </c>
      <c r="BE212" s="312">
        <f t="shared" si="3416"/>
        <v>819674.41</v>
      </c>
      <c r="BF212" s="312">
        <f t="shared" ref="BF212:BP212" si="3440">0+BE212</f>
        <v>819674.41</v>
      </c>
      <c r="BG212" s="312">
        <f t="shared" si="3440"/>
        <v>819674.41</v>
      </c>
      <c r="BH212" s="312">
        <f t="shared" si="3440"/>
        <v>819674.41</v>
      </c>
      <c r="BI212" s="312">
        <f t="shared" si="3440"/>
        <v>819674.41</v>
      </c>
      <c r="BJ212" s="312">
        <f t="shared" si="3440"/>
        <v>819674.41</v>
      </c>
      <c r="BK212" s="312">
        <f t="shared" si="3440"/>
        <v>819674.41</v>
      </c>
      <c r="BL212" s="312">
        <f t="shared" si="3440"/>
        <v>819674.41</v>
      </c>
      <c r="BM212" s="312">
        <f t="shared" si="3440"/>
        <v>819674.41</v>
      </c>
      <c r="BN212" s="312">
        <f t="shared" si="3440"/>
        <v>819674.41</v>
      </c>
      <c r="BO212" s="312">
        <f t="shared" si="3440"/>
        <v>819674.41</v>
      </c>
      <c r="BP212" s="312">
        <f t="shared" si="3440"/>
        <v>819674.41</v>
      </c>
      <c r="BR212" s="312">
        <f t="shared" si="3418"/>
        <v>819674.41</v>
      </c>
      <c r="BS212" s="312">
        <f t="shared" ref="BS212:CC212" si="3441">0+BR212</f>
        <v>819674.41</v>
      </c>
      <c r="BT212" s="312">
        <f t="shared" si="3441"/>
        <v>819674.41</v>
      </c>
      <c r="BU212" s="312">
        <f t="shared" si="3441"/>
        <v>819674.41</v>
      </c>
      <c r="BV212" s="312">
        <f t="shared" si="3441"/>
        <v>819674.41</v>
      </c>
      <c r="BW212" s="312">
        <f t="shared" si="3441"/>
        <v>819674.41</v>
      </c>
      <c r="BX212" s="312">
        <f t="shared" si="3441"/>
        <v>819674.41</v>
      </c>
      <c r="BY212" s="312">
        <f t="shared" si="3441"/>
        <v>819674.41</v>
      </c>
      <c r="BZ212" s="312">
        <f t="shared" si="3441"/>
        <v>819674.41</v>
      </c>
      <c r="CA212" s="312">
        <f t="shared" si="3441"/>
        <v>819674.41</v>
      </c>
      <c r="CB212" s="312">
        <f t="shared" si="3441"/>
        <v>819674.41</v>
      </c>
      <c r="CC212" s="312">
        <f t="shared" si="3441"/>
        <v>819674.41</v>
      </c>
      <c r="CE212" s="312">
        <f t="shared" si="3420"/>
        <v>819674.41</v>
      </c>
      <c r="CF212" s="312">
        <f t="shared" ref="CF212:CP212" si="3442">0+CE212</f>
        <v>819674.41</v>
      </c>
      <c r="CG212" s="312">
        <f t="shared" si="3442"/>
        <v>819674.41</v>
      </c>
      <c r="CH212" s="312">
        <f t="shared" si="3442"/>
        <v>819674.41</v>
      </c>
      <c r="CI212" s="312">
        <f t="shared" si="3442"/>
        <v>819674.41</v>
      </c>
      <c r="CJ212" s="312">
        <f t="shared" si="3442"/>
        <v>819674.41</v>
      </c>
      <c r="CK212" s="312">
        <f t="shared" si="3442"/>
        <v>819674.41</v>
      </c>
      <c r="CL212" s="312">
        <f t="shared" si="3442"/>
        <v>819674.41</v>
      </c>
      <c r="CM212" s="312">
        <f t="shared" si="3442"/>
        <v>819674.41</v>
      </c>
      <c r="CN212" s="312">
        <f t="shared" si="3442"/>
        <v>819674.41</v>
      </c>
      <c r="CO212" s="312">
        <f t="shared" si="3442"/>
        <v>819674.41</v>
      </c>
      <c r="CP212" s="312">
        <f t="shared" si="3442"/>
        <v>819674.41</v>
      </c>
      <c r="CR212" s="312">
        <f t="shared" si="3422"/>
        <v>819674.41</v>
      </c>
      <c r="CS212" s="312">
        <f t="shared" ref="CS212:DC212" si="3443">0+CR212</f>
        <v>819674.41</v>
      </c>
      <c r="CT212" s="312">
        <f t="shared" si="3443"/>
        <v>819674.41</v>
      </c>
      <c r="CU212" s="312">
        <f t="shared" si="3443"/>
        <v>819674.41</v>
      </c>
      <c r="CV212" s="312">
        <f t="shared" si="3443"/>
        <v>819674.41</v>
      </c>
      <c r="CW212" s="312">
        <f t="shared" si="3443"/>
        <v>819674.41</v>
      </c>
      <c r="CX212" s="312">
        <f t="shared" si="3443"/>
        <v>819674.41</v>
      </c>
      <c r="CY212" s="312">
        <f t="shared" si="3443"/>
        <v>819674.41</v>
      </c>
      <c r="CZ212" s="312">
        <f t="shared" si="3443"/>
        <v>819674.41</v>
      </c>
      <c r="DA212" s="312">
        <f t="shared" si="3443"/>
        <v>819674.41</v>
      </c>
      <c r="DB212" s="312">
        <f t="shared" si="3443"/>
        <v>819674.41</v>
      </c>
      <c r="DC212" s="312">
        <f t="shared" si="3443"/>
        <v>819674.41</v>
      </c>
      <c r="DE212" s="312">
        <f t="shared" si="3424"/>
        <v>819674.41</v>
      </c>
      <c r="DF212" s="312">
        <f t="shared" ref="DF212:DP212" si="3444">0+DE212</f>
        <v>819674.41</v>
      </c>
      <c r="DG212" s="312">
        <f t="shared" si="3444"/>
        <v>819674.41</v>
      </c>
      <c r="DH212" s="312">
        <f t="shared" si="3444"/>
        <v>819674.41</v>
      </c>
      <c r="DI212" s="312">
        <f t="shared" si="3444"/>
        <v>819674.41</v>
      </c>
      <c r="DJ212" s="312">
        <f t="shared" si="3444"/>
        <v>819674.41</v>
      </c>
      <c r="DK212" s="312">
        <f t="shared" si="3444"/>
        <v>819674.41</v>
      </c>
      <c r="DL212" s="312">
        <f t="shared" si="3444"/>
        <v>819674.41</v>
      </c>
      <c r="DM212" s="312">
        <f t="shared" si="3444"/>
        <v>819674.41</v>
      </c>
      <c r="DN212" s="312">
        <f t="shared" si="3444"/>
        <v>819674.41</v>
      </c>
      <c r="DO212" s="312">
        <f t="shared" si="3444"/>
        <v>819674.41</v>
      </c>
      <c r="DP212" s="312">
        <f t="shared" si="3444"/>
        <v>819674.41</v>
      </c>
      <c r="DR212" s="312">
        <f t="shared" si="3426"/>
        <v>819674.41</v>
      </c>
      <c r="DS212" s="312">
        <f t="shared" ref="DS212:EC212" si="3445">0+DR212</f>
        <v>819674.41</v>
      </c>
      <c r="DT212" s="312">
        <f t="shared" si="3445"/>
        <v>819674.41</v>
      </c>
      <c r="DU212" s="312">
        <f t="shared" si="3445"/>
        <v>819674.41</v>
      </c>
      <c r="DV212" s="312">
        <f t="shared" si="3445"/>
        <v>819674.41</v>
      </c>
      <c r="DW212" s="312">
        <f t="shared" si="3445"/>
        <v>819674.41</v>
      </c>
      <c r="DX212" s="312">
        <f t="shared" si="3445"/>
        <v>819674.41</v>
      </c>
      <c r="DY212" s="312">
        <f t="shared" si="3445"/>
        <v>819674.41</v>
      </c>
      <c r="DZ212" s="312">
        <f t="shared" si="3445"/>
        <v>819674.41</v>
      </c>
      <c r="EA212" s="312">
        <f t="shared" si="3445"/>
        <v>819674.41</v>
      </c>
      <c r="EB212" s="312">
        <f t="shared" si="3445"/>
        <v>819674.41</v>
      </c>
      <c r="EC212" s="312">
        <f t="shared" si="3445"/>
        <v>819674.41</v>
      </c>
      <c r="EE212" s="318"/>
    </row>
    <row r="213" spans="1:135" x14ac:dyDescent="0.2">
      <c r="A213" s="126" t="s">
        <v>594</v>
      </c>
      <c r="B213" s="310">
        <v>369</v>
      </c>
      <c r="D213" s="311">
        <v>1172.6400000000001</v>
      </c>
      <c r="E213" s="312">
        <f t="shared" si="3409"/>
        <v>1172.6400000000001</v>
      </c>
      <c r="F213" s="312">
        <f t="shared" si="3409"/>
        <v>1172.6400000000001</v>
      </c>
      <c r="G213" s="312">
        <f t="shared" si="3409"/>
        <v>1172.6400000000001</v>
      </c>
      <c r="H213" s="312">
        <f t="shared" si="3409"/>
        <v>1172.6400000000001</v>
      </c>
      <c r="I213" s="312">
        <f t="shared" si="3409"/>
        <v>1172.6400000000001</v>
      </c>
      <c r="J213" s="312">
        <f t="shared" si="3409"/>
        <v>1172.6400000000001</v>
      </c>
      <c r="K213" s="312">
        <f t="shared" si="3409"/>
        <v>1172.6400000000001</v>
      </c>
      <c r="L213" s="312">
        <f t="shared" si="3409"/>
        <v>1172.6400000000001</v>
      </c>
      <c r="M213" s="312">
        <f t="shared" si="3409"/>
        <v>1172.6400000000001</v>
      </c>
      <c r="N213" s="312">
        <f t="shared" si="3409"/>
        <v>1172.6400000000001</v>
      </c>
      <c r="O213" s="312">
        <f t="shared" si="3409"/>
        <v>1172.6400000000001</v>
      </c>
      <c r="P213" s="312">
        <f t="shared" si="3409"/>
        <v>1172.6400000000001</v>
      </c>
      <c r="R213" s="312">
        <f t="shared" si="3410"/>
        <v>1172.6400000000001</v>
      </c>
      <c r="S213" s="312">
        <f t="shared" ref="S213:AC213" si="3446">0+R213</f>
        <v>1172.6400000000001</v>
      </c>
      <c r="T213" s="312">
        <f t="shared" si="3446"/>
        <v>1172.6400000000001</v>
      </c>
      <c r="U213" s="312">
        <f t="shared" si="3446"/>
        <v>1172.6400000000001</v>
      </c>
      <c r="V213" s="312">
        <f t="shared" si="3446"/>
        <v>1172.6400000000001</v>
      </c>
      <c r="W213" s="312">
        <f t="shared" si="3446"/>
        <v>1172.6400000000001</v>
      </c>
      <c r="X213" s="312">
        <f t="shared" si="3446"/>
        <v>1172.6400000000001</v>
      </c>
      <c r="Y213" s="312">
        <f t="shared" si="3446"/>
        <v>1172.6400000000001</v>
      </c>
      <c r="Z213" s="312">
        <f t="shared" si="3446"/>
        <v>1172.6400000000001</v>
      </c>
      <c r="AA213" s="312">
        <f t="shared" si="3446"/>
        <v>1172.6400000000001</v>
      </c>
      <c r="AB213" s="312">
        <f t="shared" si="3446"/>
        <v>1172.6400000000001</v>
      </c>
      <c r="AC213" s="312">
        <f t="shared" si="3446"/>
        <v>1172.6400000000001</v>
      </c>
      <c r="AE213" s="312">
        <f t="shared" si="3412"/>
        <v>1172.6400000000001</v>
      </c>
      <c r="AF213" s="312">
        <f t="shared" ref="AF213:AP213" si="3447">0+AE213</f>
        <v>1172.6400000000001</v>
      </c>
      <c r="AG213" s="312">
        <f t="shared" si="3447"/>
        <v>1172.6400000000001</v>
      </c>
      <c r="AH213" s="312">
        <f t="shared" si="3447"/>
        <v>1172.6400000000001</v>
      </c>
      <c r="AI213" s="312">
        <f t="shared" si="3447"/>
        <v>1172.6400000000001</v>
      </c>
      <c r="AJ213" s="312">
        <f t="shared" si="3447"/>
        <v>1172.6400000000001</v>
      </c>
      <c r="AK213" s="312">
        <f t="shared" si="3447"/>
        <v>1172.6400000000001</v>
      </c>
      <c r="AL213" s="312">
        <f t="shared" si="3447"/>
        <v>1172.6400000000001</v>
      </c>
      <c r="AM213" s="312">
        <f t="shared" si="3447"/>
        <v>1172.6400000000001</v>
      </c>
      <c r="AN213" s="312">
        <f t="shared" si="3447"/>
        <v>1172.6400000000001</v>
      </c>
      <c r="AO213" s="312">
        <f t="shared" si="3447"/>
        <v>1172.6400000000001</v>
      </c>
      <c r="AP213" s="312">
        <f t="shared" si="3447"/>
        <v>1172.6400000000001</v>
      </c>
      <c r="AR213" s="312">
        <f t="shared" si="3414"/>
        <v>1172.6400000000001</v>
      </c>
      <c r="AS213" s="312">
        <f t="shared" ref="AS213:BC213" si="3448">0+AR213</f>
        <v>1172.6400000000001</v>
      </c>
      <c r="AT213" s="312">
        <f t="shared" si="3448"/>
        <v>1172.6400000000001</v>
      </c>
      <c r="AU213" s="312">
        <f t="shared" si="3448"/>
        <v>1172.6400000000001</v>
      </c>
      <c r="AV213" s="312">
        <f t="shared" si="3448"/>
        <v>1172.6400000000001</v>
      </c>
      <c r="AW213" s="312">
        <f t="shared" si="3448"/>
        <v>1172.6400000000001</v>
      </c>
      <c r="AX213" s="312">
        <f t="shared" si="3448"/>
        <v>1172.6400000000001</v>
      </c>
      <c r="AY213" s="312">
        <f t="shared" si="3448"/>
        <v>1172.6400000000001</v>
      </c>
      <c r="AZ213" s="312">
        <f t="shared" si="3448"/>
        <v>1172.6400000000001</v>
      </c>
      <c r="BA213" s="312">
        <f t="shared" si="3448"/>
        <v>1172.6400000000001</v>
      </c>
      <c r="BB213" s="312">
        <f t="shared" si="3448"/>
        <v>1172.6400000000001</v>
      </c>
      <c r="BC213" s="312">
        <f t="shared" si="3448"/>
        <v>1172.6400000000001</v>
      </c>
      <c r="BE213" s="312">
        <f t="shared" si="3416"/>
        <v>1172.6400000000001</v>
      </c>
      <c r="BF213" s="312">
        <f t="shared" ref="BF213:BP213" si="3449">0+BE213</f>
        <v>1172.6400000000001</v>
      </c>
      <c r="BG213" s="312">
        <f t="shared" si="3449"/>
        <v>1172.6400000000001</v>
      </c>
      <c r="BH213" s="312">
        <f t="shared" si="3449"/>
        <v>1172.6400000000001</v>
      </c>
      <c r="BI213" s="312">
        <f t="shared" si="3449"/>
        <v>1172.6400000000001</v>
      </c>
      <c r="BJ213" s="312">
        <f t="shared" si="3449"/>
        <v>1172.6400000000001</v>
      </c>
      <c r="BK213" s="312">
        <f t="shared" si="3449"/>
        <v>1172.6400000000001</v>
      </c>
      <c r="BL213" s="312">
        <f t="shared" si="3449"/>
        <v>1172.6400000000001</v>
      </c>
      <c r="BM213" s="312">
        <f t="shared" si="3449"/>
        <v>1172.6400000000001</v>
      </c>
      <c r="BN213" s="312">
        <f t="shared" si="3449"/>
        <v>1172.6400000000001</v>
      </c>
      <c r="BO213" s="312">
        <f t="shared" si="3449"/>
        <v>1172.6400000000001</v>
      </c>
      <c r="BP213" s="312">
        <f t="shared" si="3449"/>
        <v>1172.6400000000001</v>
      </c>
      <c r="BR213" s="312">
        <f t="shared" si="3418"/>
        <v>1172.6400000000001</v>
      </c>
      <c r="BS213" s="312">
        <f t="shared" ref="BS213:CC213" si="3450">0+BR213</f>
        <v>1172.6400000000001</v>
      </c>
      <c r="BT213" s="312">
        <f t="shared" si="3450"/>
        <v>1172.6400000000001</v>
      </c>
      <c r="BU213" s="312">
        <f t="shared" si="3450"/>
        <v>1172.6400000000001</v>
      </c>
      <c r="BV213" s="312">
        <f t="shared" si="3450"/>
        <v>1172.6400000000001</v>
      </c>
      <c r="BW213" s="312">
        <f t="shared" si="3450"/>
        <v>1172.6400000000001</v>
      </c>
      <c r="BX213" s="312">
        <f t="shared" si="3450"/>
        <v>1172.6400000000001</v>
      </c>
      <c r="BY213" s="312">
        <f t="shared" si="3450"/>
        <v>1172.6400000000001</v>
      </c>
      <c r="BZ213" s="312">
        <f t="shared" si="3450"/>
        <v>1172.6400000000001</v>
      </c>
      <c r="CA213" s="312">
        <f t="shared" si="3450"/>
        <v>1172.6400000000001</v>
      </c>
      <c r="CB213" s="312">
        <f t="shared" si="3450"/>
        <v>1172.6400000000001</v>
      </c>
      <c r="CC213" s="312">
        <f t="shared" si="3450"/>
        <v>1172.6400000000001</v>
      </c>
      <c r="CE213" s="312">
        <f t="shared" si="3420"/>
        <v>1172.6400000000001</v>
      </c>
      <c r="CF213" s="312">
        <f t="shared" ref="CF213:CP213" si="3451">0+CE213</f>
        <v>1172.6400000000001</v>
      </c>
      <c r="CG213" s="312">
        <f t="shared" si="3451"/>
        <v>1172.6400000000001</v>
      </c>
      <c r="CH213" s="312">
        <f t="shared" si="3451"/>
        <v>1172.6400000000001</v>
      </c>
      <c r="CI213" s="312">
        <f t="shared" si="3451"/>
        <v>1172.6400000000001</v>
      </c>
      <c r="CJ213" s="312">
        <f t="shared" si="3451"/>
        <v>1172.6400000000001</v>
      </c>
      <c r="CK213" s="312">
        <f t="shared" si="3451"/>
        <v>1172.6400000000001</v>
      </c>
      <c r="CL213" s="312">
        <f t="shared" si="3451"/>
        <v>1172.6400000000001</v>
      </c>
      <c r="CM213" s="312">
        <f t="shared" si="3451"/>
        <v>1172.6400000000001</v>
      </c>
      <c r="CN213" s="312">
        <f t="shared" si="3451"/>
        <v>1172.6400000000001</v>
      </c>
      <c r="CO213" s="312">
        <f t="shared" si="3451"/>
        <v>1172.6400000000001</v>
      </c>
      <c r="CP213" s="312">
        <f t="shared" si="3451"/>
        <v>1172.6400000000001</v>
      </c>
      <c r="CR213" s="312">
        <f t="shared" si="3422"/>
        <v>1172.6400000000001</v>
      </c>
      <c r="CS213" s="312">
        <f t="shared" ref="CS213:DC213" si="3452">0+CR213</f>
        <v>1172.6400000000001</v>
      </c>
      <c r="CT213" s="312">
        <f t="shared" si="3452"/>
        <v>1172.6400000000001</v>
      </c>
      <c r="CU213" s="312">
        <f t="shared" si="3452"/>
        <v>1172.6400000000001</v>
      </c>
      <c r="CV213" s="312">
        <f t="shared" si="3452"/>
        <v>1172.6400000000001</v>
      </c>
      <c r="CW213" s="312">
        <f t="shared" si="3452"/>
        <v>1172.6400000000001</v>
      </c>
      <c r="CX213" s="312">
        <f t="shared" si="3452"/>
        <v>1172.6400000000001</v>
      </c>
      <c r="CY213" s="312">
        <f t="shared" si="3452"/>
        <v>1172.6400000000001</v>
      </c>
      <c r="CZ213" s="312">
        <f t="shared" si="3452"/>
        <v>1172.6400000000001</v>
      </c>
      <c r="DA213" s="312">
        <f t="shared" si="3452"/>
        <v>1172.6400000000001</v>
      </c>
      <c r="DB213" s="312">
        <f t="shared" si="3452"/>
        <v>1172.6400000000001</v>
      </c>
      <c r="DC213" s="312">
        <f t="shared" si="3452"/>
        <v>1172.6400000000001</v>
      </c>
      <c r="DE213" s="312">
        <f t="shared" si="3424"/>
        <v>1172.6400000000001</v>
      </c>
      <c r="DF213" s="312">
        <f t="shared" ref="DF213:DP213" si="3453">0+DE213</f>
        <v>1172.6400000000001</v>
      </c>
      <c r="DG213" s="312">
        <f t="shared" si="3453"/>
        <v>1172.6400000000001</v>
      </c>
      <c r="DH213" s="312">
        <f t="shared" si="3453"/>
        <v>1172.6400000000001</v>
      </c>
      <c r="DI213" s="312">
        <f t="shared" si="3453"/>
        <v>1172.6400000000001</v>
      </c>
      <c r="DJ213" s="312">
        <f t="shared" si="3453"/>
        <v>1172.6400000000001</v>
      </c>
      <c r="DK213" s="312">
        <f t="shared" si="3453"/>
        <v>1172.6400000000001</v>
      </c>
      <c r="DL213" s="312">
        <f t="shared" si="3453"/>
        <v>1172.6400000000001</v>
      </c>
      <c r="DM213" s="312">
        <f t="shared" si="3453"/>
        <v>1172.6400000000001</v>
      </c>
      <c r="DN213" s="312">
        <f t="shared" si="3453"/>
        <v>1172.6400000000001</v>
      </c>
      <c r="DO213" s="312">
        <f t="shared" si="3453"/>
        <v>1172.6400000000001</v>
      </c>
      <c r="DP213" s="312">
        <f t="shared" si="3453"/>
        <v>1172.6400000000001</v>
      </c>
      <c r="DR213" s="312">
        <f t="shared" si="3426"/>
        <v>1172.6400000000001</v>
      </c>
      <c r="DS213" s="312">
        <f t="shared" ref="DS213:EC213" si="3454">0+DR213</f>
        <v>1172.6400000000001</v>
      </c>
      <c r="DT213" s="312">
        <f t="shared" si="3454"/>
        <v>1172.6400000000001</v>
      </c>
      <c r="DU213" s="312">
        <f t="shared" si="3454"/>
        <v>1172.6400000000001</v>
      </c>
      <c r="DV213" s="312">
        <f t="shared" si="3454"/>
        <v>1172.6400000000001</v>
      </c>
      <c r="DW213" s="312">
        <f t="shared" si="3454"/>
        <v>1172.6400000000001</v>
      </c>
      <c r="DX213" s="312">
        <f t="shared" si="3454"/>
        <v>1172.6400000000001</v>
      </c>
      <c r="DY213" s="312">
        <f t="shared" si="3454"/>
        <v>1172.6400000000001</v>
      </c>
      <c r="DZ213" s="312">
        <f t="shared" si="3454"/>
        <v>1172.6400000000001</v>
      </c>
      <c r="EA213" s="312">
        <f t="shared" si="3454"/>
        <v>1172.6400000000001</v>
      </c>
      <c r="EB213" s="312">
        <f t="shared" si="3454"/>
        <v>1172.6400000000001</v>
      </c>
      <c r="EC213" s="312">
        <f t="shared" si="3454"/>
        <v>1172.6400000000001</v>
      </c>
      <c r="EE213" s="318"/>
    </row>
    <row r="214" spans="1:135" x14ac:dyDescent="0.2">
      <c r="A214" s="126" t="s">
        <v>594</v>
      </c>
      <c r="B214" s="310">
        <v>369.02</v>
      </c>
      <c r="D214" s="311">
        <v>9187.4800000000032</v>
      </c>
      <c r="E214" s="312">
        <f t="shared" si="3409"/>
        <v>9187.4800000000032</v>
      </c>
      <c r="F214" s="312">
        <f t="shared" si="3409"/>
        <v>9187.4800000000032</v>
      </c>
      <c r="G214" s="312">
        <f t="shared" si="3409"/>
        <v>9187.4800000000032</v>
      </c>
      <c r="H214" s="312">
        <f t="shared" si="3409"/>
        <v>9187.4800000000032</v>
      </c>
      <c r="I214" s="312">
        <f t="shared" si="3409"/>
        <v>9187.4800000000032</v>
      </c>
      <c r="J214" s="312">
        <f t="shared" si="3409"/>
        <v>9187.4800000000032</v>
      </c>
      <c r="K214" s="312">
        <f t="shared" si="3409"/>
        <v>9187.4800000000032</v>
      </c>
      <c r="L214" s="312">
        <f t="shared" si="3409"/>
        <v>9187.4800000000032</v>
      </c>
      <c r="M214" s="312">
        <f t="shared" si="3409"/>
        <v>9187.4800000000032</v>
      </c>
      <c r="N214" s="312">
        <f t="shared" si="3409"/>
        <v>9187.4800000000032</v>
      </c>
      <c r="O214" s="312">
        <f t="shared" si="3409"/>
        <v>9187.4800000000032</v>
      </c>
      <c r="P214" s="312">
        <f t="shared" si="3409"/>
        <v>9187.4800000000032</v>
      </c>
      <c r="R214" s="312">
        <f t="shared" si="3410"/>
        <v>9187.4800000000032</v>
      </c>
      <c r="S214" s="312">
        <f t="shared" ref="S214:AC214" si="3455">0+R214</f>
        <v>9187.4800000000032</v>
      </c>
      <c r="T214" s="312">
        <f t="shared" si="3455"/>
        <v>9187.4800000000032</v>
      </c>
      <c r="U214" s="312">
        <f t="shared" si="3455"/>
        <v>9187.4800000000032</v>
      </c>
      <c r="V214" s="312">
        <f t="shared" si="3455"/>
        <v>9187.4800000000032</v>
      </c>
      <c r="W214" s="312">
        <f t="shared" si="3455"/>
        <v>9187.4800000000032</v>
      </c>
      <c r="X214" s="312">
        <f t="shared" si="3455"/>
        <v>9187.4800000000032</v>
      </c>
      <c r="Y214" s="312">
        <f t="shared" si="3455"/>
        <v>9187.4800000000032</v>
      </c>
      <c r="Z214" s="312">
        <f t="shared" si="3455"/>
        <v>9187.4800000000032</v>
      </c>
      <c r="AA214" s="312">
        <f t="shared" si="3455"/>
        <v>9187.4800000000032</v>
      </c>
      <c r="AB214" s="312">
        <f t="shared" si="3455"/>
        <v>9187.4800000000032</v>
      </c>
      <c r="AC214" s="312">
        <f t="shared" si="3455"/>
        <v>9187.4800000000032</v>
      </c>
      <c r="AE214" s="312">
        <f t="shared" si="3412"/>
        <v>9187.4800000000032</v>
      </c>
      <c r="AF214" s="312">
        <f t="shared" ref="AF214:AP214" si="3456">0+AE214</f>
        <v>9187.4800000000032</v>
      </c>
      <c r="AG214" s="312">
        <f t="shared" si="3456"/>
        <v>9187.4800000000032</v>
      </c>
      <c r="AH214" s="312">
        <f t="shared" si="3456"/>
        <v>9187.4800000000032</v>
      </c>
      <c r="AI214" s="312">
        <f t="shared" si="3456"/>
        <v>9187.4800000000032</v>
      </c>
      <c r="AJ214" s="312">
        <f t="shared" si="3456"/>
        <v>9187.4800000000032</v>
      </c>
      <c r="AK214" s="312">
        <f t="shared" si="3456"/>
        <v>9187.4800000000032</v>
      </c>
      <c r="AL214" s="312">
        <f t="shared" si="3456"/>
        <v>9187.4800000000032</v>
      </c>
      <c r="AM214" s="312">
        <f t="shared" si="3456"/>
        <v>9187.4800000000032</v>
      </c>
      <c r="AN214" s="312">
        <f t="shared" si="3456"/>
        <v>9187.4800000000032</v>
      </c>
      <c r="AO214" s="312">
        <f t="shared" si="3456"/>
        <v>9187.4800000000032</v>
      </c>
      <c r="AP214" s="312">
        <f t="shared" si="3456"/>
        <v>9187.4800000000032</v>
      </c>
      <c r="AR214" s="312">
        <f t="shared" si="3414"/>
        <v>9187.4800000000032</v>
      </c>
      <c r="AS214" s="312">
        <f t="shared" ref="AS214:BC214" si="3457">0+AR214</f>
        <v>9187.4800000000032</v>
      </c>
      <c r="AT214" s="312">
        <f t="shared" si="3457"/>
        <v>9187.4800000000032</v>
      </c>
      <c r="AU214" s="312">
        <f t="shared" si="3457"/>
        <v>9187.4800000000032</v>
      </c>
      <c r="AV214" s="312">
        <f t="shared" si="3457"/>
        <v>9187.4800000000032</v>
      </c>
      <c r="AW214" s="312">
        <f t="shared" si="3457"/>
        <v>9187.4800000000032</v>
      </c>
      <c r="AX214" s="312">
        <f t="shared" si="3457"/>
        <v>9187.4800000000032</v>
      </c>
      <c r="AY214" s="312">
        <f t="shared" si="3457"/>
        <v>9187.4800000000032</v>
      </c>
      <c r="AZ214" s="312">
        <f t="shared" si="3457"/>
        <v>9187.4800000000032</v>
      </c>
      <c r="BA214" s="312">
        <f t="shared" si="3457"/>
        <v>9187.4800000000032</v>
      </c>
      <c r="BB214" s="312">
        <f t="shared" si="3457"/>
        <v>9187.4800000000032</v>
      </c>
      <c r="BC214" s="312">
        <f t="shared" si="3457"/>
        <v>9187.4800000000032</v>
      </c>
      <c r="BE214" s="312">
        <f t="shared" si="3416"/>
        <v>9187.4800000000032</v>
      </c>
      <c r="BF214" s="312">
        <f t="shared" ref="BF214:BP214" si="3458">0+BE214</f>
        <v>9187.4800000000032</v>
      </c>
      <c r="BG214" s="312">
        <f t="shared" si="3458"/>
        <v>9187.4800000000032</v>
      </c>
      <c r="BH214" s="312">
        <f t="shared" si="3458"/>
        <v>9187.4800000000032</v>
      </c>
      <c r="BI214" s="312">
        <f t="shared" si="3458"/>
        <v>9187.4800000000032</v>
      </c>
      <c r="BJ214" s="312">
        <f t="shared" si="3458"/>
        <v>9187.4800000000032</v>
      </c>
      <c r="BK214" s="312">
        <f t="shared" si="3458"/>
        <v>9187.4800000000032</v>
      </c>
      <c r="BL214" s="312">
        <f t="shared" si="3458"/>
        <v>9187.4800000000032</v>
      </c>
      <c r="BM214" s="312">
        <f t="shared" si="3458"/>
        <v>9187.4800000000032</v>
      </c>
      <c r="BN214" s="312">
        <f t="shared" si="3458"/>
        <v>9187.4800000000032</v>
      </c>
      <c r="BO214" s="312">
        <f t="shared" si="3458"/>
        <v>9187.4800000000032</v>
      </c>
      <c r="BP214" s="312">
        <f t="shared" si="3458"/>
        <v>9187.4800000000032</v>
      </c>
      <c r="BR214" s="312">
        <f t="shared" si="3418"/>
        <v>9187.4800000000032</v>
      </c>
      <c r="BS214" s="312">
        <f t="shared" ref="BS214:CC214" si="3459">0+BR214</f>
        <v>9187.4800000000032</v>
      </c>
      <c r="BT214" s="312">
        <f t="shared" si="3459"/>
        <v>9187.4800000000032</v>
      </c>
      <c r="BU214" s="312">
        <f t="shared" si="3459"/>
        <v>9187.4800000000032</v>
      </c>
      <c r="BV214" s="312">
        <f t="shared" si="3459"/>
        <v>9187.4800000000032</v>
      </c>
      <c r="BW214" s="312">
        <f t="shared" si="3459"/>
        <v>9187.4800000000032</v>
      </c>
      <c r="BX214" s="312">
        <f t="shared" si="3459"/>
        <v>9187.4800000000032</v>
      </c>
      <c r="BY214" s="312">
        <f t="shared" si="3459"/>
        <v>9187.4800000000032</v>
      </c>
      <c r="BZ214" s="312">
        <f t="shared" si="3459"/>
        <v>9187.4800000000032</v>
      </c>
      <c r="CA214" s="312">
        <f t="shared" si="3459"/>
        <v>9187.4800000000032</v>
      </c>
      <c r="CB214" s="312">
        <f t="shared" si="3459"/>
        <v>9187.4800000000032</v>
      </c>
      <c r="CC214" s="312">
        <f t="shared" si="3459"/>
        <v>9187.4800000000032</v>
      </c>
      <c r="CE214" s="312">
        <f t="shared" si="3420"/>
        <v>9187.4800000000032</v>
      </c>
      <c r="CF214" s="312">
        <f t="shared" ref="CF214:CP214" si="3460">0+CE214</f>
        <v>9187.4800000000032</v>
      </c>
      <c r="CG214" s="312">
        <f t="shared" si="3460"/>
        <v>9187.4800000000032</v>
      </c>
      <c r="CH214" s="312">
        <f t="shared" si="3460"/>
        <v>9187.4800000000032</v>
      </c>
      <c r="CI214" s="312">
        <f t="shared" si="3460"/>
        <v>9187.4800000000032</v>
      </c>
      <c r="CJ214" s="312">
        <f t="shared" si="3460"/>
        <v>9187.4800000000032</v>
      </c>
      <c r="CK214" s="312">
        <f t="shared" si="3460"/>
        <v>9187.4800000000032</v>
      </c>
      <c r="CL214" s="312">
        <f t="shared" si="3460"/>
        <v>9187.4800000000032</v>
      </c>
      <c r="CM214" s="312">
        <f t="shared" si="3460"/>
        <v>9187.4800000000032</v>
      </c>
      <c r="CN214" s="312">
        <f t="shared" si="3460"/>
        <v>9187.4800000000032</v>
      </c>
      <c r="CO214" s="312">
        <f t="shared" si="3460"/>
        <v>9187.4800000000032</v>
      </c>
      <c r="CP214" s="312">
        <f t="shared" si="3460"/>
        <v>9187.4800000000032</v>
      </c>
      <c r="CR214" s="312">
        <f t="shared" si="3422"/>
        <v>9187.4800000000032</v>
      </c>
      <c r="CS214" s="312">
        <f t="shared" ref="CS214:DC214" si="3461">0+CR214</f>
        <v>9187.4800000000032</v>
      </c>
      <c r="CT214" s="312">
        <f t="shared" si="3461"/>
        <v>9187.4800000000032</v>
      </c>
      <c r="CU214" s="312">
        <f t="shared" si="3461"/>
        <v>9187.4800000000032</v>
      </c>
      <c r="CV214" s="312">
        <f t="shared" si="3461"/>
        <v>9187.4800000000032</v>
      </c>
      <c r="CW214" s="312">
        <f t="shared" si="3461"/>
        <v>9187.4800000000032</v>
      </c>
      <c r="CX214" s="312">
        <f t="shared" si="3461"/>
        <v>9187.4800000000032</v>
      </c>
      <c r="CY214" s="312">
        <f t="shared" si="3461"/>
        <v>9187.4800000000032</v>
      </c>
      <c r="CZ214" s="312">
        <f t="shared" si="3461"/>
        <v>9187.4800000000032</v>
      </c>
      <c r="DA214" s="312">
        <f t="shared" si="3461"/>
        <v>9187.4800000000032</v>
      </c>
      <c r="DB214" s="312">
        <f t="shared" si="3461"/>
        <v>9187.4800000000032</v>
      </c>
      <c r="DC214" s="312">
        <f t="shared" si="3461"/>
        <v>9187.4800000000032</v>
      </c>
      <c r="DE214" s="312">
        <f t="shared" si="3424"/>
        <v>9187.4800000000032</v>
      </c>
      <c r="DF214" s="312">
        <f t="shared" ref="DF214:DP214" si="3462">0+DE214</f>
        <v>9187.4800000000032</v>
      </c>
      <c r="DG214" s="312">
        <f t="shared" si="3462"/>
        <v>9187.4800000000032</v>
      </c>
      <c r="DH214" s="312">
        <f t="shared" si="3462"/>
        <v>9187.4800000000032</v>
      </c>
      <c r="DI214" s="312">
        <f t="shared" si="3462"/>
        <v>9187.4800000000032</v>
      </c>
      <c r="DJ214" s="312">
        <f t="shared" si="3462"/>
        <v>9187.4800000000032</v>
      </c>
      <c r="DK214" s="312">
        <f t="shared" si="3462"/>
        <v>9187.4800000000032</v>
      </c>
      <c r="DL214" s="312">
        <f t="shared" si="3462"/>
        <v>9187.4800000000032</v>
      </c>
      <c r="DM214" s="312">
        <f t="shared" si="3462"/>
        <v>9187.4800000000032</v>
      </c>
      <c r="DN214" s="312">
        <f t="shared" si="3462"/>
        <v>9187.4800000000032</v>
      </c>
      <c r="DO214" s="312">
        <f t="shared" si="3462"/>
        <v>9187.4800000000032</v>
      </c>
      <c r="DP214" s="312">
        <f t="shared" si="3462"/>
        <v>9187.4800000000032</v>
      </c>
      <c r="DR214" s="312">
        <f t="shared" si="3426"/>
        <v>9187.4800000000032</v>
      </c>
      <c r="DS214" s="312">
        <f t="shared" ref="DS214:EC214" si="3463">0+DR214</f>
        <v>9187.4800000000032</v>
      </c>
      <c r="DT214" s="312">
        <f t="shared" si="3463"/>
        <v>9187.4800000000032</v>
      </c>
      <c r="DU214" s="312">
        <f t="shared" si="3463"/>
        <v>9187.4800000000032</v>
      </c>
      <c r="DV214" s="312">
        <f t="shared" si="3463"/>
        <v>9187.4800000000032</v>
      </c>
      <c r="DW214" s="312">
        <f t="shared" si="3463"/>
        <v>9187.4800000000032</v>
      </c>
      <c r="DX214" s="312">
        <f t="shared" si="3463"/>
        <v>9187.4800000000032</v>
      </c>
      <c r="DY214" s="312">
        <f t="shared" si="3463"/>
        <v>9187.4800000000032</v>
      </c>
      <c r="DZ214" s="312">
        <f t="shared" si="3463"/>
        <v>9187.4800000000032</v>
      </c>
      <c r="EA214" s="312">
        <f t="shared" si="3463"/>
        <v>9187.4800000000032</v>
      </c>
      <c r="EB214" s="312">
        <f t="shared" si="3463"/>
        <v>9187.4800000000032</v>
      </c>
      <c r="EC214" s="312">
        <f t="shared" si="3463"/>
        <v>9187.4800000000032</v>
      </c>
      <c r="EE214" s="318"/>
    </row>
    <row r="215" spans="1:135" x14ac:dyDescent="0.2">
      <c r="A215" s="126" t="s">
        <v>594</v>
      </c>
      <c r="B215" s="310">
        <v>373</v>
      </c>
      <c r="D215" s="311">
        <v>30281.550000000007</v>
      </c>
      <c r="E215" s="312">
        <f t="shared" si="3409"/>
        <v>30281.550000000007</v>
      </c>
      <c r="F215" s="312">
        <f t="shared" si="3409"/>
        <v>30281.550000000007</v>
      </c>
      <c r="G215" s="312">
        <f t="shared" si="3409"/>
        <v>30281.550000000007</v>
      </c>
      <c r="H215" s="312">
        <f t="shared" si="3409"/>
        <v>30281.550000000007</v>
      </c>
      <c r="I215" s="312">
        <f t="shared" si="3409"/>
        <v>30281.550000000007</v>
      </c>
      <c r="J215" s="312">
        <f t="shared" si="3409"/>
        <v>30281.550000000007</v>
      </c>
      <c r="K215" s="312">
        <f t="shared" si="3409"/>
        <v>30281.550000000007</v>
      </c>
      <c r="L215" s="312">
        <f t="shared" si="3409"/>
        <v>30281.550000000007</v>
      </c>
      <c r="M215" s="312">
        <f t="shared" si="3409"/>
        <v>30281.550000000007</v>
      </c>
      <c r="N215" s="312">
        <f t="shared" si="3409"/>
        <v>30281.550000000007</v>
      </c>
      <c r="O215" s="312">
        <f t="shared" si="3409"/>
        <v>30281.550000000007</v>
      </c>
      <c r="P215" s="312">
        <f t="shared" si="3409"/>
        <v>30281.550000000007</v>
      </c>
      <c r="R215" s="312">
        <f t="shared" si="3410"/>
        <v>30281.550000000007</v>
      </c>
      <c r="S215" s="312">
        <f t="shared" ref="S215:AC215" si="3464">0+R215</f>
        <v>30281.550000000007</v>
      </c>
      <c r="T215" s="312">
        <f t="shared" si="3464"/>
        <v>30281.550000000007</v>
      </c>
      <c r="U215" s="312">
        <f t="shared" si="3464"/>
        <v>30281.550000000007</v>
      </c>
      <c r="V215" s="312">
        <f t="shared" si="3464"/>
        <v>30281.550000000007</v>
      </c>
      <c r="W215" s="312">
        <f t="shared" si="3464"/>
        <v>30281.550000000007</v>
      </c>
      <c r="X215" s="312">
        <f t="shared" si="3464"/>
        <v>30281.550000000007</v>
      </c>
      <c r="Y215" s="312">
        <f t="shared" si="3464"/>
        <v>30281.550000000007</v>
      </c>
      <c r="Z215" s="312">
        <f t="shared" si="3464"/>
        <v>30281.550000000007</v>
      </c>
      <c r="AA215" s="312">
        <f t="shared" si="3464"/>
        <v>30281.550000000007</v>
      </c>
      <c r="AB215" s="312">
        <f t="shared" si="3464"/>
        <v>30281.550000000007</v>
      </c>
      <c r="AC215" s="312">
        <f t="shared" si="3464"/>
        <v>30281.550000000007</v>
      </c>
      <c r="AE215" s="312">
        <f t="shared" si="3412"/>
        <v>30281.550000000007</v>
      </c>
      <c r="AF215" s="312">
        <f t="shared" ref="AF215:AP215" si="3465">0+AE215</f>
        <v>30281.550000000007</v>
      </c>
      <c r="AG215" s="312">
        <f t="shared" si="3465"/>
        <v>30281.550000000007</v>
      </c>
      <c r="AH215" s="312">
        <f t="shared" si="3465"/>
        <v>30281.550000000007</v>
      </c>
      <c r="AI215" s="312">
        <f t="shared" si="3465"/>
        <v>30281.550000000007</v>
      </c>
      <c r="AJ215" s="312">
        <f t="shared" si="3465"/>
        <v>30281.550000000007</v>
      </c>
      <c r="AK215" s="312">
        <f t="shared" si="3465"/>
        <v>30281.550000000007</v>
      </c>
      <c r="AL215" s="312">
        <f t="shared" si="3465"/>
        <v>30281.550000000007</v>
      </c>
      <c r="AM215" s="312">
        <f t="shared" si="3465"/>
        <v>30281.550000000007</v>
      </c>
      <c r="AN215" s="312">
        <f t="shared" si="3465"/>
        <v>30281.550000000007</v>
      </c>
      <c r="AO215" s="312">
        <f t="shared" si="3465"/>
        <v>30281.550000000007</v>
      </c>
      <c r="AP215" s="312">
        <f t="shared" si="3465"/>
        <v>30281.550000000007</v>
      </c>
      <c r="AR215" s="312">
        <f t="shared" si="3414"/>
        <v>30281.550000000007</v>
      </c>
      <c r="AS215" s="312">
        <f t="shared" ref="AS215:BC215" si="3466">0+AR215</f>
        <v>30281.550000000007</v>
      </c>
      <c r="AT215" s="312">
        <f t="shared" si="3466"/>
        <v>30281.550000000007</v>
      </c>
      <c r="AU215" s="312">
        <f t="shared" si="3466"/>
        <v>30281.550000000007</v>
      </c>
      <c r="AV215" s="312">
        <f t="shared" si="3466"/>
        <v>30281.550000000007</v>
      </c>
      <c r="AW215" s="312">
        <f t="shared" si="3466"/>
        <v>30281.550000000007</v>
      </c>
      <c r="AX215" s="312">
        <f t="shared" si="3466"/>
        <v>30281.550000000007</v>
      </c>
      <c r="AY215" s="312">
        <f t="shared" si="3466"/>
        <v>30281.550000000007</v>
      </c>
      <c r="AZ215" s="312">
        <f t="shared" si="3466"/>
        <v>30281.550000000007</v>
      </c>
      <c r="BA215" s="312">
        <f t="shared" si="3466"/>
        <v>30281.550000000007</v>
      </c>
      <c r="BB215" s="312">
        <f t="shared" si="3466"/>
        <v>30281.550000000007</v>
      </c>
      <c r="BC215" s="312">
        <f t="shared" si="3466"/>
        <v>30281.550000000007</v>
      </c>
      <c r="BE215" s="312">
        <f t="shared" si="3416"/>
        <v>30281.550000000007</v>
      </c>
      <c r="BF215" s="312">
        <f t="shared" ref="BF215:BP215" si="3467">0+BE215</f>
        <v>30281.550000000007</v>
      </c>
      <c r="BG215" s="312">
        <f t="shared" si="3467"/>
        <v>30281.550000000007</v>
      </c>
      <c r="BH215" s="312">
        <f t="shared" si="3467"/>
        <v>30281.550000000007</v>
      </c>
      <c r="BI215" s="312">
        <f t="shared" si="3467"/>
        <v>30281.550000000007</v>
      </c>
      <c r="BJ215" s="312">
        <f t="shared" si="3467"/>
        <v>30281.550000000007</v>
      </c>
      <c r="BK215" s="312">
        <f t="shared" si="3467"/>
        <v>30281.550000000007</v>
      </c>
      <c r="BL215" s="312">
        <f t="shared" si="3467"/>
        <v>30281.550000000007</v>
      </c>
      <c r="BM215" s="312">
        <f t="shared" si="3467"/>
        <v>30281.550000000007</v>
      </c>
      <c r="BN215" s="312">
        <f t="shared" si="3467"/>
        <v>30281.550000000007</v>
      </c>
      <c r="BO215" s="312">
        <f t="shared" si="3467"/>
        <v>30281.550000000007</v>
      </c>
      <c r="BP215" s="312">
        <f t="shared" si="3467"/>
        <v>30281.550000000007</v>
      </c>
      <c r="BR215" s="312">
        <f t="shared" si="3418"/>
        <v>30281.550000000007</v>
      </c>
      <c r="BS215" s="312">
        <f t="shared" ref="BS215:CC215" si="3468">0+BR215</f>
        <v>30281.550000000007</v>
      </c>
      <c r="BT215" s="312">
        <f t="shared" si="3468"/>
        <v>30281.550000000007</v>
      </c>
      <c r="BU215" s="312">
        <f t="shared" si="3468"/>
        <v>30281.550000000007</v>
      </c>
      <c r="BV215" s="312">
        <f t="shared" si="3468"/>
        <v>30281.550000000007</v>
      </c>
      <c r="BW215" s="312">
        <f t="shared" si="3468"/>
        <v>30281.550000000007</v>
      </c>
      <c r="BX215" s="312">
        <f t="shared" si="3468"/>
        <v>30281.550000000007</v>
      </c>
      <c r="BY215" s="312">
        <f t="shared" si="3468"/>
        <v>30281.550000000007</v>
      </c>
      <c r="BZ215" s="312">
        <f t="shared" si="3468"/>
        <v>30281.550000000007</v>
      </c>
      <c r="CA215" s="312">
        <f t="shared" si="3468"/>
        <v>30281.550000000007</v>
      </c>
      <c r="CB215" s="312">
        <f t="shared" si="3468"/>
        <v>30281.550000000007</v>
      </c>
      <c r="CC215" s="312">
        <f t="shared" si="3468"/>
        <v>30281.550000000007</v>
      </c>
      <c r="CE215" s="312">
        <f t="shared" si="3420"/>
        <v>30281.550000000007</v>
      </c>
      <c r="CF215" s="312">
        <f t="shared" ref="CF215:CP215" si="3469">0+CE215</f>
        <v>30281.550000000007</v>
      </c>
      <c r="CG215" s="312">
        <f t="shared" si="3469"/>
        <v>30281.550000000007</v>
      </c>
      <c r="CH215" s="312">
        <f t="shared" si="3469"/>
        <v>30281.550000000007</v>
      </c>
      <c r="CI215" s="312">
        <f t="shared" si="3469"/>
        <v>30281.550000000007</v>
      </c>
      <c r="CJ215" s="312">
        <f t="shared" si="3469"/>
        <v>30281.550000000007</v>
      </c>
      <c r="CK215" s="312">
        <f t="shared" si="3469"/>
        <v>30281.550000000007</v>
      </c>
      <c r="CL215" s="312">
        <f t="shared" si="3469"/>
        <v>30281.550000000007</v>
      </c>
      <c r="CM215" s="312">
        <f t="shared" si="3469"/>
        <v>30281.550000000007</v>
      </c>
      <c r="CN215" s="312">
        <f t="shared" si="3469"/>
        <v>30281.550000000007</v>
      </c>
      <c r="CO215" s="312">
        <f t="shared" si="3469"/>
        <v>30281.550000000007</v>
      </c>
      <c r="CP215" s="312">
        <f t="shared" si="3469"/>
        <v>30281.550000000007</v>
      </c>
      <c r="CR215" s="312">
        <f t="shared" si="3422"/>
        <v>30281.550000000007</v>
      </c>
      <c r="CS215" s="312">
        <f t="shared" ref="CS215:DC215" si="3470">0+CR215</f>
        <v>30281.550000000007</v>
      </c>
      <c r="CT215" s="312">
        <f t="shared" si="3470"/>
        <v>30281.550000000007</v>
      </c>
      <c r="CU215" s="312">
        <f t="shared" si="3470"/>
        <v>30281.550000000007</v>
      </c>
      <c r="CV215" s="312">
        <f t="shared" si="3470"/>
        <v>30281.550000000007</v>
      </c>
      <c r="CW215" s="312">
        <f t="shared" si="3470"/>
        <v>30281.550000000007</v>
      </c>
      <c r="CX215" s="312">
        <f t="shared" si="3470"/>
        <v>30281.550000000007</v>
      </c>
      <c r="CY215" s="312">
        <f t="shared" si="3470"/>
        <v>30281.550000000007</v>
      </c>
      <c r="CZ215" s="312">
        <f t="shared" si="3470"/>
        <v>30281.550000000007</v>
      </c>
      <c r="DA215" s="312">
        <f t="shared" si="3470"/>
        <v>30281.550000000007</v>
      </c>
      <c r="DB215" s="312">
        <f t="shared" si="3470"/>
        <v>30281.550000000007</v>
      </c>
      <c r="DC215" s="312">
        <f t="shared" si="3470"/>
        <v>30281.550000000007</v>
      </c>
      <c r="DE215" s="312">
        <f t="shared" si="3424"/>
        <v>30281.550000000007</v>
      </c>
      <c r="DF215" s="312">
        <f t="shared" ref="DF215:DP215" si="3471">0+DE215</f>
        <v>30281.550000000007</v>
      </c>
      <c r="DG215" s="312">
        <f t="shared" si="3471"/>
        <v>30281.550000000007</v>
      </c>
      <c r="DH215" s="312">
        <f t="shared" si="3471"/>
        <v>30281.550000000007</v>
      </c>
      <c r="DI215" s="312">
        <f t="shared" si="3471"/>
        <v>30281.550000000007</v>
      </c>
      <c r="DJ215" s="312">
        <f t="shared" si="3471"/>
        <v>30281.550000000007</v>
      </c>
      <c r="DK215" s="312">
        <f t="shared" si="3471"/>
        <v>30281.550000000007</v>
      </c>
      <c r="DL215" s="312">
        <f t="shared" si="3471"/>
        <v>30281.550000000007</v>
      </c>
      <c r="DM215" s="312">
        <f t="shared" si="3471"/>
        <v>30281.550000000007</v>
      </c>
      <c r="DN215" s="312">
        <f t="shared" si="3471"/>
        <v>30281.550000000007</v>
      </c>
      <c r="DO215" s="312">
        <f t="shared" si="3471"/>
        <v>30281.550000000007</v>
      </c>
      <c r="DP215" s="312">
        <f t="shared" si="3471"/>
        <v>30281.550000000007</v>
      </c>
      <c r="DR215" s="312">
        <f t="shared" si="3426"/>
        <v>30281.550000000007</v>
      </c>
      <c r="DS215" s="312">
        <f t="shared" ref="DS215:EC215" si="3472">0+DR215</f>
        <v>30281.550000000007</v>
      </c>
      <c r="DT215" s="312">
        <f t="shared" si="3472"/>
        <v>30281.550000000007</v>
      </c>
      <c r="DU215" s="312">
        <f t="shared" si="3472"/>
        <v>30281.550000000007</v>
      </c>
      <c r="DV215" s="312">
        <f t="shared" si="3472"/>
        <v>30281.550000000007</v>
      </c>
      <c r="DW215" s="312">
        <f t="shared" si="3472"/>
        <v>30281.550000000007</v>
      </c>
      <c r="DX215" s="312">
        <f t="shared" si="3472"/>
        <v>30281.550000000007</v>
      </c>
      <c r="DY215" s="312">
        <f t="shared" si="3472"/>
        <v>30281.550000000007</v>
      </c>
      <c r="DZ215" s="312">
        <f t="shared" si="3472"/>
        <v>30281.550000000007</v>
      </c>
      <c r="EA215" s="312">
        <f t="shared" si="3472"/>
        <v>30281.550000000007</v>
      </c>
      <c r="EB215" s="312">
        <f t="shared" si="3472"/>
        <v>30281.550000000007</v>
      </c>
      <c r="EC215" s="312">
        <f t="shared" si="3472"/>
        <v>30281.550000000007</v>
      </c>
      <c r="EE215" s="318"/>
    </row>
    <row r="216" spans="1:135" x14ac:dyDescent="0.2">
      <c r="A216" s="126" t="s">
        <v>594</v>
      </c>
      <c r="B216" s="310">
        <v>397.25</v>
      </c>
      <c r="D216" s="311">
        <v>2.84</v>
      </c>
      <c r="E216" s="312">
        <f t="shared" si="3409"/>
        <v>2.84</v>
      </c>
      <c r="F216" s="312">
        <f t="shared" si="3409"/>
        <v>2.84</v>
      </c>
      <c r="G216" s="312">
        <f t="shared" si="3409"/>
        <v>2.84</v>
      </c>
      <c r="H216" s="312">
        <f t="shared" si="3409"/>
        <v>2.84</v>
      </c>
      <c r="I216" s="312">
        <f t="shared" si="3409"/>
        <v>2.84</v>
      </c>
      <c r="J216" s="312">
        <f t="shared" si="3409"/>
        <v>2.84</v>
      </c>
      <c r="K216" s="312">
        <f t="shared" si="3409"/>
        <v>2.84</v>
      </c>
      <c r="L216" s="312">
        <f t="shared" si="3409"/>
        <v>2.84</v>
      </c>
      <c r="M216" s="312">
        <f t="shared" si="3409"/>
        <v>2.84</v>
      </c>
      <c r="N216" s="312">
        <f t="shared" si="3409"/>
        <v>2.84</v>
      </c>
      <c r="O216" s="312">
        <f t="shared" si="3409"/>
        <v>2.84</v>
      </c>
      <c r="P216" s="312">
        <f t="shared" si="3409"/>
        <v>2.84</v>
      </c>
      <c r="R216" s="312">
        <f t="shared" si="3410"/>
        <v>2.84</v>
      </c>
      <c r="S216" s="312">
        <f t="shared" ref="S216:AC216" si="3473">0+R216</f>
        <v>2.84</v>
      </c>
      <c r="T216" s="312">
        <f t="shared" si="3473"/>
        <v>2.84</v>
      </c>
      <c r="U216" s="312">
        <f t="shared" si="3473"/>
        <v>2.84</v>
      </c>
      <c r="V216" s="312">
        <f t="shared" si="3473"/>
        <v>2.84</v>
      </c>
      <c r="W216" s="312">
        <f t="shared" si="3473"/>
        <v>2.84</v>
      </c>
      <c r="X216" s="312">
        <f t="shared" si="3473"/>
        <v>2.84</v>
      </c>
      <c r="Y216" s="312">
        <f t="shared" si="3473"/>
        <v>2.84</v>
      </c>
      <c r="Z216" s="312">
        <f t="shared" si="3473"/>
        <v>2.84</v>
      </c>
      <c r="AA216" s="312">
        <f t="shared" si="3473"/>
        <v>2.84</v>
      </c>
      <c r="AB216" s="312">
        <f t="shared" si="3473"/>
        <v>2.84</v>
      </c>
      <c r="AC216" s="312">
        <f t="shared" si="3473"/>
        <v>2.84</v>
      </c>
      <c r="AE216" s="312">
        <f t="shared" si="3412"/>
        <v>2.84</v>
      </c>
      <c r="AF216" s="312">
        <f t="shared" ref="AF216:AP216" si="3474">0+AE216</f>
        <v>2.84</v>
      </c>
      <c r="AG216" s="312">
        <f t="shared" si="3474"/>
        <v>2.84</v>
      </c>
      <c r="AH216" s="312">
        <f t="shared" si="3474"/>
        <v>2.84</v>
      </c>
      <c r="AI216" s="312">
        <f t="shared" si="3474"/>
        <v>2.84</v>
      </c>
      <c r="AJ216" s="312">
        <f t="shared" si="3474"/>
        <v>2.84</v>
      </c>
      <c r="AK216" s="312">
        <f t="shared" si="3474"/>
        <v>2.84</v>
      </c>
      <c r="AL216" s="312">
        <f t="shared" si="3474"/>
        <v>2.84</v>
      </c>
      <c r="AM216" s="312">
        <f t="shared" si="3474"/>
        <v>2.84</v>
      </c>
      <c r="AN216" s="312">
        <f t="shared" si="3474"/>
        <v>2.84</v>
      </c>
      <c r="AO216" s="312">
        <f t="shared" si="3474"/>
        <v>2.84</v>
      </c>
      <c r="AP216" s="312">
        <f t="shared" si="3474"/>
        <v>2.84</v>
      </c>
      <c r="AR216" s="312">
        <f t="shared" si="3414"/>
        <v>2.84</v>
      </c>
      <c r="AS216" s="312">
        <f t="shared" ref="AS216:BC216" si="3475">0+AR216</f>
        <v>2.84</v>
      </c>
      <c r="AT216" s="312">
        <f t="shared" si="3475"/>
        <v>2.84</v>
      </c>
      <c r="AU216" s="312">
        <f t="shared" si="3475"/>
        <v>2.84</v>
      </c>
      <c r="AV216" s="312">
        <f t="shared" si="3475"/>
        <v>2.84</v>
      </c>
      <c r="AW216" s="312">
        <f t="shared" si="3475"/>
        <v>2.84</v>
      </c>
      <c r="AX216" s="312">
        <f t="shared" si="3475"/>
        <v>2.84</v>
      </c>
      <c r="AY216" s="312">
        <f t="shared" si="3475"/>
        <v>2.84</v>
      </c>
      <c r="AZ216" s="312">
        <f t="shared" si="3475"/>
        <v>2.84</v>
      </c>
      <c r="BA216" s="312">
        <f t="shared" si="3475"/>
        <v>2.84</v>
      </c>
      <c r="BB216" s="312">
        <f t="shared" si="3475"/>
        <v>2.84</v>
      </c>
      <c r="BC216" s="312">
        <f t="shared" si="3475"/>
        <v>2.84</v>
      </c>
      <c r="BE216" s="312">
        <f t="shared" si="3416"/>
        <v>2.84</v>
      </c>
      <c r="BF216" s="312">
        <f t="shared" ref="BF216:BP216" si="3476">0+BE216</f>
        <v>2.84</v>
      </c>
      <c r="BG216" s="312">
        <f t="shared" si="3476"/>
        <v>2.84</v>
      </c>
      <c r="BH216" s="312">
        <f t="shared" si="3476"/>
        <v>2.84</v>
      </c>
      <c r="BI216" s="312">
        <f t="shared" si="3476"/>
        <v>2.84</v>
      </c>
      <c r="BJ216" s="312">
        <f t="shared" si="3476"/>
        <v>2.84</v>
      </c>
      <c r="BK216" s="312">
        <f t="shared" si="3476"/>
        <v>2.84</v>
      </c>
      <c r="BL216" s="312">
        <f t="shared" si="3476"/>
        <v>2.84</v>
      </c>
      <c r="BM216" s="312">
        <f t="shared" si="3476"/>
        <v>2.84</v>
      </c>
      <c r="BN216" s="312">
        <f t="shared" si="3476"/>
        <v>2.84</v>
      </c>
      <c r="BO216" s="312">
        <f t="shared" si="3476"/>
        <v>2.84</v>
      </c>
      <c r="BP216" s="312">
        <f t="shared" si="3476"/>
        <v>2.84</v>
      </c>
      <c r="BR216" s="312">
        <f t="shared" si="3418"/>
        <v>2.84</v>
      </c>
      <c r="BS216" s="312">
        <f t="shared" ref="BS216:CC216" si="3477">0+BR216</f>
        <v>2.84</v>
      </c>
      <c r="BT216" s="312">
        <f t="shared" si="3477"/>
        <v>2.84</v>
      </c>
      <c r="BU216" s="312">
        <f t="shared" si="3477"/>
        <v>2.84</v>
      </c>
      <c r="BV216" s="312">
        <f t="shared" si="3477"/>
        <v>2.84</v>
      </c>
      <c r="BW216" s="312">
        <f t="shared" si="3477"/>
        <v>2.84</v>
      </c>
      <c r="BX216" s="312">
        <f t="shared" si="3477"/>
        <v>2.84</v>
      </c>
      <c r="BY216" s="312">
        <f t="shared" si="3477"/>
        <v>2.84</v>
      </c>
      <c r="BZ216" s="312">
        <f t="shared" si="3477"/>
        <v>2.84</v>
      </c>
      <c r="CA216" s="312">
        <f t="shared" si="3477"/>
        <v>2.84</v>
      </c>
      <c r="CB216" s="312">
        <f t="shared" si="3477"/>
        <v>2.84</v>
      </c>
      <c r="CC216" s="312">
        <f t="shared" si="3477"/>
        <v>2.84</v>
      </c>
      <c r="CE216" s="312">
        <f t="shared" si="3420"/>
        <v>2.84</v>
      </c>
      <c r="CF216" s="312">
        <f t="shared" ref="CF216:CP216" si="3478">0+CE216</f>
        <v>2.84</v>
      </c>
      <c r="CG216" s="312">
        <f t="shared" si="3478"/>
        <v>2.84</v>
      </c>
      <c r="CH216" s="312">
        <f t="shared" si="3478"/>
        <v>2.84</v>
      </c>
      <c r="CI216" s="312">
        <f t="shared" si="3478"/>
        <v>2.84</v>
      </c>
      <c r="CJ216" s="312">
        <f t="shared" si="3478"/>
        <v>2.84</v>
      </c>
      <c r="CK216" s="312">
        <f t="shared" si="3478"/>
        <v>2.84</v>
      </c>
      <c r="CL216" s="312">
        <f t="shared" si="3478"/>
        <v>2.84</v>
      </c>
      <c r="CM216" s="312">
        <f t="shared" si="3478"/>
        <v>2.84</v>
      </c>
      <c r="CN216" s="312">
        <f t="shared" si="3478"/>
        <v>2.84</v>
      </c>
      <c r="CO216" s="312">
        <f t="shared" si="3478"/>
        <v>2.84</v>
      </c>
      <c r="CP216" s="312">
        <f t="shared" si="3478"/>
        <v>2.84</v>
      </c>
      <c r="CR216" s="312">
        <f t="shared" si="3422"/>
        <v>2.84</v>
      </c>
      <c r="CS216" s="312">
        <f t="shared" ref="CS216:DC216" si="3479">0+CR216</f>
        <v>2.84</v>
      </c>
      <c r="CT216" s="312">
        <f t="shared" si="3479"/>
        <v>2.84</v>
      </c>
      <c r="CU216" s="312">
        <f t="shared" si="3479"/>
        <v>2.84</v>
      </c>
      <c r="CV216" s="312">
        <f t="shared" si="3479"/>
        <v>2.84</v>
      </c>
      <c r="CW216" s="312">
        <f t="shared" si="3479"/>
        <v>2.84</v>
      </c>
      <c r="CX216" s="312">
        <f t="shared" si="3479"/>
        <v>2.84</v>
      </c>
      <c r="CY216" s="312">
        <f t="shared" si="3479"/>
        <v>2.84</v>
      </c>
      <c r="CZ216" s="312">
        <f t="shared" si="3479"/>
        <v>2.84</v>
      </c>
      <c r="DA216" s="312">
        <f t="shared" si="3479"/>
        <v>2.84</v>
      </c>
      <c r="DB216" s="312">
        <f t="shared" si="3479"/>
        <v>2.84</v>
      </c>
      <c r="DC216" s="312">
        <f t="shared" si="3479"/>
        <v>2.84</v>
      </c>
      <c r="DE216" s="312">
        <f t="shared" si="3424"/>
        <v>2.84</v>
      </c>
      <c r="DF216" s="312">
        <f t="shared" ref="DF216:DP216" si="3480">0+DE216</f>
        <v>2.84</v>
      </c>
      <c r="DG216" s="312">
        <f t="shared" si="3480"/>
        <v>2.84</v>
      </c>
      <c r="DH216" s="312">
        <f t="shared" si="3480"/>
        <v>2.84</v>
      </c>
      <c r="DI216" s="312">
        <f t="shared" si="3480"/>
        <v>2.84</v>
      </c>
      <c r="DJ216" s="312">
        <f t="shared" si="3480"/>
        <v>2.84</v>
      </c>
      <c r="DK216" s="312">
        <f t="shared" si="3480"/>
        <v>2.84</v>
      </c>
      <c r="DL216" s="312">
        <f t="shared" si="3480"/>
        <v>2.84</v>
      </c>
      <c r="DM216" s="312">
        <f t="shared" si="3480"/>
        <v>2.84</v>
      </c>
      <c r="DN216" s="312">
        <f t="shared" si="3480"/>
        <v>2.84</v>
      </c>
      <c r="DO216" s="312">
        <f t="shared" si="3480"/>
        <v>2.84</v>
      </c>
      <c r="DP216" s="312">
        <f t="shared" si="3480"/>
        <v>2.84</v>
      </c>
      <c r="DR216" s="312">
        <f t="shared" si="3426"/>
        <v>2.84</v>
      </c>
      <c r="DS216" s="312">
        <f t="shared" ref="DS216:EC216" si="3481">0+DR216</f>
        <v>2.84</v>
      </c>
      <c r="DT216" s="312">
        <f t="shared" si="3481"/>
        <v>2.84</v>
      </c>
      <c r="DU216" s="312">
        <f t="shared" si="3481"/>
        <v>2.84</v>
      </c>
      <c r="DV216" s="312">
        <f t="shared" si="3481"/>
        <v>2.84</v>
      </c>
      <c r="DW216" s="312">
        <f t="shared" si="3481"/>
        <v>2.84</v>
      </c>
      <c r="DX216" s="312">
        <f t="shared" si="3481"/>
        <v>2.84</v>
      </c>
      <c r="DY216" s="312">
        <f t="shared" si="3481"/>
        <v>2.84</v>
      </c>
      <c r="DZ216" s="312">
        <f t="shared" si="3481"/>
        <v>2.84</v>
      </c>
      <c r="EA216" s="312">
        <f t="shared" si="3481"/>
        <v>2.84</v>
      </c>
      <c r="EB216" s="312">
        <f t="shared" si="3481"/>
        <v>2.84</v>
      </c>
      <c r="EC216" s="312">
        <f t="shared" si="3481"/>
        <v>2.84</v>
      </c>
      <c r="EE216" s="318"/>
    </row>
    <row r="217" spans="1:135" x14ac:dyDescent="0.2">
      <c r="A217" s="126"/>
      <c r="D217" s="313">
        <f t="shared" ref="D217:P217" si="3482">SUM(D172:D216)</f>
        <v>4780360.169999999</v>
      </c>
      <c r="E217" s="314">
        <f t="shared" si="3482"/>
        <v>7428692.0803909246</v>
      </c>
      <c r="F217" s="315">
        <f t="shared" si="3482"/>
        <v>10439629.978781844</v>
      </c>
      <c r="G217" s="315">
        <f t="shared" si="3482"/>
        <v>15521746.941172766</v>
      </c>
      <c r="H217" s="315">
        <f t="shared" si="3482"/>
        <v>16341838.403563689</v>
      </c>
      <c r="I217" s="315">
        <f t="shared" si="3482"/>
        <v>17814902.662954617</v>
      </c>
      <c r="J217" s="315">
        <f t="shared" si="3482"/>
        <v>21006403.757345539</v>
      </c>
      <c r="K217" s="315">
        <f t="shared" si="3482"/>
        <v>23785002.521736462</v>
      </c>
      <c r="L217" s="315">
        <f t="shared" si="3482"/>
        <v>26463394.365127381</v>
      </c>
      <c r="M217" s="315">
        <f t="shared" si="3482"/>
        <v>30844887.9325183</v>
      </c>
      <c r="N217" s="315">
        <f t="shared" si="3482"/>
        <v>39448414.440909199</v>
      </c>
      <c r="O217" s="315">
        <f t="shared" si="3482"/>
        <v>42110574.173300125</v>
      </c>
      <c r="P217" s="315">
        <f t="shared" si="3482"/>
        <v>49804676.545191057</v>
      </c>
      <c r="Q217" s="305">
        <f>('Capital Spend fcst from ED'!V5+'Capital Spend fcst from ED'!V7+'Capital Spend fcst from ED'!V10+'Capital Spend fcst from ED'!V13)+D217-P217</f>
        <v>-16192030.418499991</v>
      </c>
      <c r="R217" s="315">
        <f t="shared" ref="R217:AC217" si="3483">SUM(R172:R216)</f>
        <v>59996332.709867373</v>
      </c>
      <c r="S217" s="315">
        <f t="shared" si="3483"/>
        <v>67017835.205543712</v>
      </c>
      <c r="T217" s="315">
        <f t="shared" si="3483"/>
        <v>72935314.378220037</v>
      </c>
      <c r="U217" s="315">
        <f t="shared" si="3483"/>
        <v>73539997.870896369</v>
      </c>
      <c r="V217" s="315">
        <f t="shared" si="3483"/>
        <v>74681665.043572694</v>
      </c>
      <c r="W217" s="315">
        <f t="shared" si="3483"/>
        <v>79097027.286249012</v>
      </c>
      <c r="X217" s="315">
        <f t="shared" si="3483"/>
        <v>80877031.214925349</v>
      </c>
      <c r="Y217" s="315">
        <f t="shared" si="3483"/>
        <v>86992211.703601703</v>
      </c>
      <c r="Z217" s="315">
        <f t="shared" si="3483"/>
        <v>95481614.493278056</v>
      </c>
      <c r="AA217" s="315">
        <f t="shared" si="3483"/>
        <v>97278134.627954364</v>
      </c>
      <c r="AB217" s="315">
        <f t="shared" si="3483"/>
        <v>99831480.796630666</v>
      </c>
      <c r="AC217" s="315">
        <f t="shared" si="3483"/>
        <v>104305046.44530703</v>
      </c>
      <c r="AD217" s="323">
        <f>('Capital Spend fcst from ED'!V15+'Capital Spend fcst from ED'!V17+'Capital Spend fcst from ED'!V20+'Capital Spend fcst from ED'!V23)+P217-AC217</f>
        <v>-39309486.75918825</v>
      </c>
      <c r="AE217" s="315">
        <f t="shared" ref="AE217:AP217" si="3484">SUM(AE172:AE216)</f>
        <v>105584128.66290626</v>
      </c>
      <c r="AF217" s="315">
        <f t="shared" si="3484"/>
        <v>106863210.88050546</v>
      </c>
      <c r="AG217" s="315">
        <f t="shared" si="3484"/>
        <v>108142293.09810469</v>
      </c>
      <c r="AH217" s="315">
        <f t="shared" si="3484"/>
        <v>109421375.3157039</v>
      </c>
      <c r="AI217" s="315">
        <f t="shared" si="3484"/>
        <v>110700457.53330313</v>
      </c>
      <c r="AJ217" s="315">
        <f t="shared" si="3484"/>
        <v>111979539.75090234</v>
      </c>
      <c r="AK217" s="315">
        <f t="shared" si="3484"/>
        <v>113258621.96850157</v>
      </c>
      <c r="AL217" s="315">
        <f t="shared" si="3484"/>
        <v>114537704.18610078</v>
      </c>
      <c r="AM217" s="315">
        <f t="shared" si="3484"/>
        <v>115816786.40369999</v>
      </c>
      <c r="AN217" s="315">
        <f t="shared" si="3484"/>
        <v>117095868.62129921</v>
      </c>
      <c r="AO217" s="315">
        <f t="shared" si="3484"/>
        <v>118374950.83889844</v>
      </c>
      <c r="AP217" s="315">
        <f t="shared" si="3484"/>
        <v>119654033.05649766</v>
      </c>
      <c r="AQ217" s="323">
        <f>('Capital Spend fcst from ED'!V25+'Capital Spend fcst from ED'!V27+'Capital Spend fcst from ED'!V30+'Capital Spend fcst from ED'!V33)+AC217-AP217</f>
        <v>0</v>
      </c>
      <c r="AR217" s="315">
        <f t="shared" ref="AR217:BC217" si="3485">SUM(AR172:AR216)</f>
        <v>120943930.33680001</v>
      </c>
      <c r="AS217" s="315">
        <f t="shared" si="3485"/>
        <v>122233827.61710237</v>
      </c>
      <c r="AT217" s="315">
        <f t="shared" si="3485"/>
        <v>123523724.89740472</v>
      </c>
      <c r="AU217" s="315">
        <f t="shared" si="3485"/>
        <v>124813622.17770708</v>
      </c>
      <c r="AV217" s="315">
        <f t="shared" si="3485"/>
        <v>126103519.45800945</v>
      </c>
      <c r="AW217" s="315">
        <f t="shared" si="3485"/>
        <v>127393416.7383118</v>
      </c>
      <c r="AX217" s="315">
        <f t="shared" si="3485"/>
        <v>128683314.01861416</v>
      </c>
      <c r="AY217" s="315">
        <f t="shared" si="3485"/>
        <v>129973211.2989165</v>
      </c>
      <c r="AZ217" s="315">
        <f t="shared" si="3485"/>
        <v>131263108.57921885</v>
      </c>
      <c r="BA217" s="315">
        <f t="shared" si="3485"/>
        <v>132553005.85952121</v>
      </c>
      <c r="BB217" s="315">
        <f t="shared" si="3485"/>
        <v>133842903.13982356</v>
      </c>
      <c r="BC217" s="315">
        <f t="shared" si="3485"/>
        <v>135132800.4201259</v>
      </c>
      <c r="BD217" s="323">
        <f>('Capital Spend fcst from ED'!V35+'Capital Spend fcst from ED'!V37+'Capital Spend fcst from ED'!V40+'Capital Spend fcst from ED'!V43)+AP217-BC217</f>
        <v>0</v>
      </c>
      <c r="BE217" s="315">
        <f t="shared" ref="BE217:BP217" si="3486">SUM(BE172:BE216)</f>
        <v>136358918.37211207</v>
      </c>
      <c r="BF217" s="315">
        <f t="shared" si="3486"/>
        <v>137585036.3240982</v>
      </c>
      <c r="BG217" s="315">
        <f t="shared" si="3486"/>
        <v>138811154.27608436</v>
      </c>
      <c r="BH217" s="315">
        <f t="shared" si="3486"/>
        <v>140037272.2280705</v>
      </c>
      <c r="BI217" s="315">
        <f t="shared" si="3486"/>
        <v>141263390.18005663</v>
      </c>
      <c r="BJ217" s="315">
        <f t="shared" si="3486"/>
        <v>142489508.13204277</v>
      </c>
      <c r="BK217" s="315">
        <f t="shared" si="3486"/>
        <v>143715626.08402893</v>
      </c>
      <c r="BL217" s="315">
        <f t="shared" si="3486"/>
        <v>144941744.03601506</v>
      </c>
      <c r="BM217" s="315">
        <f t="shared" si="3486"/>
        <v>146167861.9880012</v>
      </c>
      <c r="BN217" s="315">
        <f t="shared" si="3486"/>
        <v>147393979.93998733</v>
      </c>
      <c r="BO217" s="315">
        <f t="shared" si="3486"/>
        <v>148620097.8919735</v>
      </c>
      <c r="BP217" s="315">
        <f t="shared" si="3486"/>
        <v>149846215.84395963</v>
      </c>
      <c r="BQ217" s="323">
        <f>('Capital Spend fcst from ED'!V45+'Capital Spend fcst from ED'!V47+'Capital Spend fcst from ED'!V50+'Capital Spend fcst from ED'!V53)+BC217-BP217</f>
        <v>0</v>
      </c>
      <c r="BR217" s="315">
        <f t="shared" ref="BR217:CC217" si="3487">SUM(BR172:BR216)</f>
        <v>151057065.03909954</v>
      </c>
      <c r="BS217" s="315">
        <f t="shared" si="3487"/>
        <v>152267914.23423943</v>
      </c>
      <c r="BT217" s="315">
        <f t="shared" si="3487"/>
        <v>153478763.42937934</v>
      </c>
      <c r="BU217" s="315">
        <f t="shared" si="3487"/>
        <v>154689612.62451926</v>
      </c>
      <c r="BV217" s="315">
        <f t="shared" si="3487"/>
        <v>155900461.81965914</v>
      </c>
      <c r="BW217" s="315">
        <f t="shared" si="3487"/>
        <v>157111311.01479906</v>
      </c>
      <c r="BX217" s="315">
        <f t="shared" si="3487"/>
        <v>158322160.20993894</v>
      </c>
      <c r="BY217" s="315">
        <f t="shared" si="3487"/>
        <v>159533009.40507886</v>
      </c>
      <c r="BZ217" s="315">
        <f t="shared" si="3487"/>
        <v>160743858.60021877</v>
      </c>
      <c r="CA217" s="315">
        <f t="shared" si="3487"/>
        <v>161954707.79535866</v>
      </c>
      <c r="CB217" s="315">
        <f t="shared" si="3487"/>
        <v>163165556.99049857</v>
      </c>
      <c r="CC217" s="315">
        <f t="shared" si="3487"/>
        <v>164376406.18563849</v>
      </c>
      <c r="CD217" s="323">
        <f>('Capital Spend fcst from ED'!V55+'Capital Spend fcst from ED'!V57+'Capital Spend fcst from ED'!V60+'Capital Spend fcst from ED'!V63)+BP217-CC217</f>
        <v>0</v>
      </c>
      <c r="CE217" s="315">
        <f t="shared" ref="CE217:CP217" si="3488">SUM(CE172:CE216)</f>
        <v>165596033.62847123</v>
      </c>
      <c r="CF217" s="315">
        <f t="shared" si="3488"/>
        <v>166815661.07130393</v>
      </c>
      <c r="CG217" s="315">
        <f t="shared" si="3488"/>
        <v>168035288.51413664</v>
      </c>
      <c r="CH217" s="315">
        <f t="shared" si="3488"/>
        <v>169254915.95696938</v>
      </c>
      <c r="CI217" s="315">
        <f t="shared" si="3488"/>
        <v>170474543.39980212</v>
      </c>
      <c r="CJ217" s="315">
        <f t="shared" si="3488"/>
        <v>171694170.84263483</v>
      </c>
      <c r="CK217" s="315">
        <f t="shared" si="3488"/>
        <v>172913798.28546754</v>
      </c>
      <c r="CL217" s="315">
        <f t="shared" si="3488"/>
        <v>174133425.7283003</v>
      </c>
      <c r="CM217" s="315">
        <f t="shared" si="3488"/>
        <v>175353053.17113298</v>
      </c>
      <c r="CN217" s="315">
        <f t="shared" si="3488"/>
        <v>176572680.61396572</v>
      </c>
      <c r="CO217" s="315">
        <f t="shared" si="3488"/>
        <v>177792308.05679846</v>
      </c>
      <c r="CP217" s="315">
        <f t="shared" si="3488"/>
        <v>179011935.49963117</v>
      </c>
      <c r="CQ217" s="323">
        <f>('Capital Spend fcst from ED'!V65+'Capital Spend fcst from ED'!V67+'Capital Spend fcst from ED'!V70+'Capital Spend fcst from ED'!V73)+CC217-CP217</f>
        <v>0</v>
      </c>
      <c r="CR217" s="315">
        <f t="shared" ref="CR217:DC217" si="3489">SUM(CR172:CR216)</f>
        <v>180232867.8634716</v>
      </c>
      <c r="CS217" s="315">
        <f t="shared" si="3489"/>
        <v>181453800.22731203</v>
      </c>
      <c r="CT217" s="315">
        <f t="shared" si="3489"/>
        <v>182674732.59115246</v>
      </c>
      <c r="CU217" s="315">
        <f t="shared" si="3489"/>
        <v>183895664.95499289</v>
      </c>
      <c r="CV217" s="315">
        <f t="shared" si="3489"/>
        <v>185116597.31883329</v>
      </c>
      <c r="CW217" s="315">
        <f t="shared" si="3489"/>
        <v>186337529.68267372</v>
      </c>
      <c r="CX217" s="315">
        <f t="shared" si="3489"/>
        <v>187558462.04651415</v>
      </c>
      <c r="CY217" s="315">
        <f t="shared" si="3489"/>
        <v>188779394.41035458</v>
      </c>
      <c r="CZ217" s="315">
        <f t="shared" si="3489"/>
        <v>190000326.77419502</v>
      </c>
      <c r="DA217" s="315">
        <f t="shared" si="3489"/>
        <v>191221259.13803545</v>
      </c>
      <c r="DB217" s="315">
        <f t="shared" si="3489"/>
        <v>192442191.50187588</v>
      </c>
      <c r="DC217" s="315">
        <f t="shared" si="3489"/>
        <v>193663123.86571631</v>
      </c>
      <c r="DD217" s="323">
        <f>('Capital Spend fcst from ED'!V75+'Capital Spend fcst from ED'!V77+'Capital Spend fcst from ED'!V80+'Capital Spend fcst from ED'!V83)+CP217-DC217</f>
        <v>0</v>
      </c>
      <c r="DE217" s="315">
        <f t="shared" ref="DE217:DP217" si="3490">SUM(DE172:DE216)</f>
        <v>194783615.36101735</v>
      </c>
      <c r="DF217" s="315">
        <f t="shared" si="3490"/>
        <v>195904106.85631835</v>
      </c>
      <c r="DG217" s="315">
        <f t="shared" si="3490"/>
        <v>197024598.35161939</v>
      </c>
      <c r="DH217" s="315">
        <f t="shared" si="3490"/>
        <v>198145089.84692043</v>
      </c>
      <c r="DI217" s="315">
        <f t="shared" si="3490"/>
        <v>199265581.34222144</v>
      </c>
      <c r="DJ217" s="315">
        <f t="shared" si="3490"/>
        <v>200386072.83752248</v>
      </c>
      <c r="DK217" s="315">
        <f t="shared" si="3490"/>
        <v>201506564.33282351</v>
      </c>
      <c r="DL217" s="315">
        <f t="shared" si="3490"/>
        <v>202627055.82812452</v>
      </c>
      <c r="DM217" s="315">
        <f t="shared" si="3490"/>
        <v>203747547.32342556</v>
      </c>
      <c r="DN217" s="315">
        <f t="shared" si="3490"/>
        <v>204868038.81872657</v>
      </c>
      <c r="DO217" s="315">
        <f t="shared" si="3490"/>
        <v>205988530.31402758</v>
      </c>
      <c r="DP217" s="315">
        <f t="shared" si="3490"/>
        <v>207109021.80932862</v>
      </c>
      <c r="DQ217" s="323">
        <f>('Capital Spend fcst from ED'!V85+'Capital Spend fcst from ED'!V87+'Capital Spend fcst from ED'!V90+'Capital Spend fcst from ED'!V93)+DC217-DP217</f>
        <v>0</v>
      </c>
      <c r="DR217" s="315">
        <f t="shared" ref="DR217:EC217" si="3491">SUM(DR172:DR216)</f>
        <v>208233118.20042661</v>
      </c>
      <c r="DS217" s="315">
        <f t="shared" si="3491"/>
        <v>209357214.5915246</v>
      </c>
      <c r="DT217" s="315">
        <f t="shared" si="3491"/>
        <v>210481310.98262259</v>
      </c>
      <c r="DU217" s="315">
        <f t="shared" si="3491"/>
        <v>211605407.37372059</v>
      </c>
      <c r="DV217" s="315">
        <f t="shared" si="3491"/>
        <v>212729503.76481858</v>
      </c>
      <c r="DW217" s="315">
        <f t="shared" si="3491"/>
        <v>213853600.15591657</v>
      </c>
      <c r="DX217" s="315">
        <f t="shared" si="3491"/>
        <v>214977696.54701456</v>
      </c>
      <c r="DY217" s="315">
        <f t="shared" si="3491"/>
        <v>216101792.93811256</v>
      </c>
      <c r="DZ217" s="315">
        <f t="shared" si="3491"/>
        <v>217225889.32921055</v>
      </c>
      <c r="EA217" s="315">
        <f t="shared" si="3491"/>
        <v>218349985.72030854</v>
      </c>
      <c r="EB217" s="315">
        <f t="shared" si="3491"/>
        <v>219474082.11140653</v>
      </c>
      <c r="EC217" s="315">
        <f t="shared" si="3491"/>
        <v>220598178.50250453</v>
      </c>
      <c r="ED217" s="323">
        <f>('Capital Spend fcst from ED'!V95+'Capital Spend fcst from ED'!V97+'Capital Spend fcst from ED'!V100+'Capital Spend fcst from ED'!V103)+DP217-EC217</f>
        <v>0</v>
      </c>
    </row>
    <row r="218" spans="1:135" x14ac:dyDescent="0.2">
      <c r="A218" s="126"/>
      <c r="D218" s="76"/>
    </row>
    <row r="219" spans="1:135" ht="15.75" x14ac:dyDescent="0.25">
      <c r="A219" s="126"/>
      <c r="B219" s="302" t="s">
        <v>518</v>
      </c>
    </row>
    <row r="220" spans="1:135" s="1" customFormat="1" ht="15.75" x14ac:dyDescent="0.25">
      <c r="A220" s="303" t="s">
        <v>515</v>
      </c>
      <c r="B220" s="301" t="s">
        <v>492</v>
      </c>
      <c r="C220" s="301" t="s">
        <v>516</v>
      </c>
      <c r="E220" s="301" t="s">
        <v>137</v>
      </c>
      <c r="F220" s="301" t="s">
        <v>138</v>
      </c>
      <c r="G220" s="301" t="s">
        <v>139</v>
      </c>
      <c r="H220" s="301" t="s">
        <v>140</v>
      </c>
      <c r="I220" s="301" t="s">
        <v>89</v>
      </c>
      <c r="J220" s="301" t="s">
        <v>141</v>
      </c>
      <c r="K220" s="301" t="s">
        <v>142</v>
      </c>
      <c r="L220" s="301" t="s">
        <v>143</v>
      </c>
      <c r="M220" s="301" t="s">
        <v>144</v>
      </c>
      <c r="N220" s="301" t="s">
        <v>145</v>
      </c>
      <c r="O220" s="301" t="s">
        <v>146</v>
      </c>
      <c r="P220" s="301" t="s">
        <v>147</v>
      </c>
      <c r="Q220" s="192" t="s">
        <v>543</v>
      </c>
      <c r="R220" s="301" t="s">
        <v>137</v>
      </c>
      <c r="S220" s="301" t="s">
        <v>138</v>
      </c>
      <c r="T220" s="301" t="s">
        <v>139</v>
      </c>
      <c r="U220" s="301" t="s">
        <v>140</v>
      </c>
      <c r="V220" s="301" t="s">
        <v>89</v>
      </c>
      <c r="W220" s="301" t="s">
        <v>141</v>
      </c>
      <c r="X220" s="301" t="s">
        <v>142</v>
      </c>
      <c r="Y220" s="301" t="s">
        <v>143</v>
      </c>
      <c r="Z220" s="301" t="s">
        <v>144</v>
      </c>
      <c r="AA220" s="301" t="s">
        <v>145</v>
      </c>
      <c r="AB220" s="301" t="s">
        <v>146</v>
      </c>
      <c r="AC220" s="301" t="s">
        <v>147</v>
      </c>
      <c r="AD220" s="192" t="s">
        <v>543</v>
      </c>
      <c r="AE220" s="301" t="s">
        <v>137</v>
      </c>
      <c r="AF220" s="301" t="s">
        <v>138</v>
      </c>
      <c r="AG220" s="301" t="s">
        <v>139</v>
      </c>
      <c r="AH220" s="301" t="s">
        <v>140</v>
      </c>
      <c r="AI220" s="301" t="s">
        <v>89</v>
      </c>
      <c r="AJ220" s="301" t="s">
        <v>141</v>
      </c>
      <c r="AK220" s="301" t="s">
        <v>142</v>
      </c>
      <c r="AL220" s="301" t="s">
        <v>143</v>
      </c>
      <c r="AM220" s="301" t="s">
        <v>144</v>
      </c>
      <c r="AN220" s="301" t="s">
        <v>145</v>
      </c>
      <c r="AO220" s="301" t="s">
        <v>146</v>
      </c>
      <c r="AP220" s="301" t="s">
        <v>147</v>
      </c>
      <c r="AQ220" s="192" t="s">
        <v>543</v>
      </c>
      <c r="AR220" s="301" t="s">
        <v>137</v>
      </c>
      <c r="AS220" s="301" t="s">
        <v>138</v>
      </c>
      <c r="AT220" s="301" t="s">
        <v>139</v>
      </c>
      <c r="AU220" s="301" t="s">
        <v>140</v>
      </c>
      <c r="AV220" s="301" t="s">
        <v>89</v>
      </c>
      <c r="AW220" s="301" t="s">
        <v>141</v>
      </c>
      <c r="AX220" s="301" t="s">
        <v>142</v>
      </c>
      <c r="AY220" s="301" t="s">
        <v>143</v>
      </c>
      <c r="AZ220" s="301" t="s">
        <v>144</v>
      </c>
      <c r="BA220" s="301" t="s">
        <v>145</v>
      </c>
      <c r="BB220" s="301" t="s">
        <v>146</v>
      </c>
      <c r="BC220" s="301" t="s">
        <v>147</v>
      </c>
      <c r="BD220" s="192" t="s">
        <v>543</v>
      </c>
      <c r="BE220" s="301" t="s">
        <v>137</v>
      </c>
      <c r="BF220" s="301" t="s">
        <v>138</v>
      </c>
      <c r="BG220" s="301" t="s">
        <v>139</v>
      </c>
      <c r="BH220" s="301" t="s">
        <v>140</v>
      </c>
      <c r="BI220" s="301" t="s">
        <v>89</v>
      </c>
      <c r="BJ220" s="301" t="s">
        <v>141</v>
      </c>
      <c r="BK220" s="301" t="s">
        <v>142</v>
      </c>
      <c r="BL220" s="301" t="s">
        <v>143</v>
      </c>
      <c r="BM220" s="301" t="s">
        <v>144</v>
      </c>
      <c r="BN220" s="301" t="s">
        <v>145</v>
      </c>
      <c r="BO220" s="301" t="s">
        <v>146</v>
      </c>
      <c r="BP220" s="301" t="s">
        <v>147</v>
      </c>
      <c r="BQ220" s="192" t="s">
        <v>543</v>
      </c>
      <c r="BR220" s="301" t="s">
        <v>137</v>
      </c>
      <c r="BS220" s="301" t="s">
        <v>138</v>
      </c>
      <c r="BT220" s="301" t="s">
        <v>139</v>
      </c>
      <c r="BU220" s="301" t="s">
        <v>140</v>
      </c>
      <c r="BV220" s="301" t="s">
        <v>89</v>
      </c>
      <c r="BW220" s="301" t="s">
        <v>141</v>
      </c>
      <c r="BX220" s="301" t="s">
        <v>142</v>
      </c>
      <c r="BY220" s="301" t="s">
        <v>143</v>
      </c>
      <c r="BZ220" s="301" t="s">
        <v>144</v>
      </c>
      <c r="CA220" s="301" t="s">
        <v>145</v>
      </c>
      <c r="CB220" s="301" t="s">
        <v>146</v>
      </c>
      <c r="CC220" s="301" t="s">
        <v>147</v>
      </c>
      <c r="CD220" s="192" t="s">
        <v>543</v>
      </c>
      <c r="CE220" s="301" t="s">
        <v>137</v>
      </c>
      <c r="CF220" s="301" t="s">
        <v>138</v>
      </c>
      <c r="CG220" s="301" t="s">
        <v>139</v>
      </c>
      <c r="CH220" s="301" t="s">
        <v>140</v>
      </c>
      <c r="CI220" s="301" t="s">
        <v>89</v>
      </c>
      <c r="CJ220" s="301" t="s">
        <v>141</v>
      </c>
      <c r="CK220" s="301" t="s">
        <v>142</v>
      </c>
      <c r="CL220" s="301" t="s">
        <v>143</v>
      </c>
      <c r="CM220" s="301" t="s">
        <v>144</v>
      </c>
      <c r="CN220" s="301" t="s">
        <v>145</v>
      </c>
      <c r="CO220" s="301" t="s">
        <v>146</v>
      </c>
      <c r="CP220" s="301" t="s">
        <v>147</v>
      </c>
      <c r="CQ220" s="192" t="s">
        <v>543</v>
      </c>
      <c r="CR220" s="301" t="s">
        <v>137</v>
      </c>
      <c r="CS220" s="301" t="s">
        <v>138</v>
      </c>
      <c r="CT220" s="301" t="s">
        <v>139</v>
      </c>
      <c r="CU220" s="301" t="s">
        <v>140</v>
      </c>
      <c r="CV220" s="301" t="s">
        <v>89</v>
      </c>
      <c r="CW220" s="301" t="s">
        <v>141</v>
      </c>
      <c r="CX220" s="301" t="s">
        <v>142</v>
      </c>
      <c r="CY220" s="301" t="s">
        <v>143</v>
      </c>
      <c r="CZ220" s="301" t="s">
        <v>144</v>
      </c>
      <c r="DA220" s="301" t="s">
        <v>145</v>
      </c>
      <c r="DB220" s="301" t="s">
        <v>146</v>
      </c>
      <c r="DC220" s="301" t="s">
        <v>147</v>
      </c>
      <c r="DD220" s="192" t="s">
        <v>543</v>
      </c>
      <c r="DE220" s="301" t="s">
        <v>137</v>
      </c>
      <c r="DF220" s="301" t="s">
        <v>138</v>
      </c>
      <c r="DG220" s="301" t="s">
        <v>139</v>
      </c>
      <c r="DH220" s="301" t="s">
        <v>140</v>
      </c>
      <c r="DI220" s="301" t="s">
        <v>89</v>
      </c>
      <c r="DJ220" s="301" t="s">
        <v>141</v>
      </c>
      <c r="DK220" s="301" t="s">
        <v>142</v>
      </c>
      <c r="DL220" s="301" t="s">
        <v>143</v>
      </c>
      <c r="DM220" s="301" t="s">
        <v>144</v>
      </c>
      <c r="DN220" s="301" t="s">
        <v>145</v>
      </c>
      <c r="DO220" s="301" t="s">
        <v>146</v>
      </c>
      <c r="DP220" s="301" t="s">
        <v>147</v>
      </c>
      <c r="DQ220" s="192" t="s">
        <v>543</v>
      </c>
      <c r="DR220" s="301" t="s">
        <v>137</v>
      </c>
      <c r="DS220" s="301" t="s">
        <v>138</v>
      </c>
      <c r="DT220" s="301" t="s">
        <v>139</v>
      </c>
      <c r="DU220" s="301" t="s">
        <v>140</v>
      </c>
      <c r="DV220" s="301" t="s">
        <v>89</v>
      </c>
      <c r="DW220" s="301" t="s">
        <v>141</v>
      </c>
      <c r="DX220" s="301" t="s">
        <v>142</v>
      </c>
      <c r="DY220" s="301" t="s">
        <v>143</v>
      </c>
      <c r="DZ220" s="301" t="s">
        <v>144</v>
      </c>
      <c r="EA220" s="301" t="s">
        <v>145</v>
      </c>
      <c r="EB220" s="301" t="s">
        <v>146</v>
      </c>
      <c r="EC220" s="301" t="s">
        <v>147</v>
      </c>
      <c r="ED220" s="192" t="s">
        <v>543</v>
      </c>
    </row>
    <row r="221" spans="1:135" x14ac:dyDescent="0.2">
      <c r="A221" s="126" t="s">
        <v>513</v>
      </c>
      <c r="B221" s="310">
        <f t="shared" ref="B221:B240" si="3492">B172</f>
        <v>364</v>
      </c>
      <c r="C221" s="317">
        <v>3.6999999999999998E-2</v>
      </c>
      <c r="E221" s="318">
        <f t="shared" ref="E221:P221" si="3493">-ROUND(D172*$C221/12,2)</f>
        <v>-221.43</v>
      </c>
      <c r="F221" s="318">
        <f t="shared" si="3493"/>
        <v>-4723.6499999999996</v>
      </c>
      <c r="G221" s="318">
        <f t="shared" si="3493"/>
        <v>-7617.85</v>
      </c>
      <c r="H221" s="318">
        <f t="shared" si="3493"/>
        <v>-14101.85</v>
      </c>
      <c r="I221" s="318">
        <f t="shared" si="3493"/>
        <v>-15602.94</v>
      </c>
      <c r="J221" s="318">
        <f t="shared" si="3493"/>
        <v>-17240.66</v>
      </c>
      <c r="K221" s="318">
        <f t="shared" si="3493"/>
        <v>-23412.19</v>
      </c>
      <c r="L221" s="318">
        <f t="shared" si="3493"/>
        <v>-27496.36</v>
      </c>
      <c r="M221" s="318">
        <f t="shared" si="3493"/>
        <v>-33830.78</v>
      </c>
      <c r="N221" s="318">
        <f t="shared" si="3493"/>
        <v>-43304.11</v>
      </c>
      <c r="O221" s="318">
        <f t="shared" si="3493"/>
        <v>-63545.5</v>
      </c>
      <c r="P221" s="318">
        <f t="shared" si="3493"/>
        <v>-69431.3</v>
      </c>
      <c r="Q221" s="2">
        <f t="shared" ref="Q221:Q241" si="3494">SUM(E221:P221)</f>
        <v>-320528.62</v>
      </c>
      <c r="R221" s="318">
        <f t="shared" ref="R221:R262" si="3495">-ROUND(P172*$C221/12,2)</f>
        <v>-82314.600000000006</v>
      </c>
      <c r="S221" s="318">
        <f t="shared" ref="S221:AC221" si="3496">-ROUND(R172*$C221/12,2)</f>
        <v>-108553.28</v>
      </c>
      <c r="T221" s="318">
        <f t="shared" si="3496"/>
        <v>-128213.74</v>
      </c>
      <c r="U221" s="318">
        <f t="shared" si="3496"/>
        <v>-141902.56</v>
      </c>
      <c r="V221" s="318">
        <f t="shared" si="3496"/>
        <v>-142285.09</v>
      </c>
      <c r="W221" s="318">
        <f t="shared" si="3496"/>
        <v>-144533.51999999999</v>
      </c>
      <c r="X221" s="318">
        <f t="shared" si="3496"/>
        <v>-156631.45000000001</v>
      </c>
      <c r="Y221" s="318">
        <f t="shared" si="3496"/>
        <v>-160773.72</v>
      </c>
      <c r="Z221" s="318">
        <f t="shared" si="3496"/>
        <v>-178551.2</v>
      </c>
      <c r="AA221" s="318">
        <f t="shared" si="3496"/>
        <v>-193844.91</v>
      </c>
      <c r="AB221" s="318">
        <f t="shared" si="3496"/>
        <v>-197759.1</v>
      </c>
      <c r="AC221" s="318">
        <f t="shared" si="3496"/>
        <v>-204557.52</v>
      </c>
      <c r="AD221" s="2">
        <f t="shared" ref="AD221:AD241" si="3497">SUM(R221:AC221)</f>
        <v>-1839920.69</v>
      </c>
      <c r="AE221" s="318">
        <f t="shared" ref="AE221:AE262" si="3498">-ROUND(AC172*$C221/12,2)</f>
        <v>-207919.52</v>
      </c>
      <c r="AF221" s="318">
        <f t="shared" ref="AF221:AP221" si="3499">-ROUND(AE172*$C221/12,2)</f>
        <v>-209538.27</v>
      </c>
      <c r="AG221" s="318">
        <f t="shared" si="3499"/>
        <v>-211157.02</v>
      </c>
      <c r="AH221" s="318">
        <f t="shared" si="3499"/>
        <v>-212775.77</v>
      </c>
      <c r="AI221" s="318">
        <f t="shared" si="3499"/>
        <v>-214394.52</v>
      </c>
      <c r="AJ221" s="318">
        <f t="shared" si="3499"/>
        <v>-216013.27</v>
      </c>
      <c r="AK221" s="318">
        <f t="shared" si="3499"/>
        <v>-217632.02</v>
      </c>
      <c r="AL221" s="318">
        <f t="shared" si="3499"/>
        <v>-219250.77</v>
      </c>
      <c r="AM221" s="318">
        <f t="shared" si="3499"/>
        <v>-220869.52</v>
      </c>
      <c r="AN221" s="318">
        <f t="shared" si="3499"/>
        <v>-222488.27</v>
      </c>
      <c r="AO221" s="318">
        <f t="shared" si="3499"/>
        <v>-224107.02</v>
      </c>
      <c r="AP221" s="318">
        <f t="shared" si="3499"/>
        <v>-225725.77</v>
      </c>
      <c r="AQ221" s="2">
        <f t="shared" ref="AQ221:AQ241" si="3500">SUM(AE221:AP221)</f>
        <v>-2601871.7399999998</v>
      </c>
      <c r="AR221" s="318">
        <f t="shared" ref="AR221:AR262" si="3501">-ROUND(AP172*$C221/12,2)</f>
        <v>-227344.52</v>
      </c>
      <c r="AS221" s="318">
        <f t="shared" ref="AS221:BC221" si="3502">-ROUND(AR172*$C221/12,2)</f>
        <v>-228963.27</v>
      </c>
      <c r="AT221" s="318">
        <f t="shared" si="3502"/>
        <v>-230582.02</v>
      </c>
      <c r="AU221" s="318">
        <f t="shared" si="3502"/>
        <v>-232200.77</v>
      </c>
      <c r="AV221" s="318">
        <f t="shared" si="3502"/>
        <v>-233819.51999999999</v>
      </c>
      <c r="AW221" s="318">
        <f t="shared" si="3502"/>
        <v>-235438.27</v>
      </c>
      <c r="AX221" s="318">
        <f t="shared" si="3502"/>
        <v>-237057.02</v>
      </c>
      <c r="AY221" s="318">
        <f t="shared" si="3502"/>
        <v>-238675.77</v>
      </c>
      <c r="AZ221" s="318">
        <f t="shared" si="3502"/>
        <v>-240294.52</v>
      </c>
      <c r="BA221" s="318">
        <f t="shared" si="3502"/>
        <v>-241913.27</v>
      </c>
      <c r="BB221" s="318">
        <f t="shared" si="3502"/>
        <v>-243532.02</v>
      </c>
      <c r="BC221" s="318">
        <f t="shared" si="3502"/>
        <v>-245150.77</v>
      </c>
      <c r="BD221" s="2">
        <f t="shared" ref="BD221:BD241" si="3503">SUM(AR221:BC221)</f>
        <v>-2834971.7399999998</v>
      </c>
      <c r="BE221" s="318">
        <f t="shared" ref="BE221:BE262" si="3504">-ROUND(BC172*$C221/12,2)</f>
        <v>-246769.52</v>
      </c>
      <c r="BF221" s="318">
        <f t="shared" ref="BF221:BP221" si="3505">-ROUND(BE172*$C221/12,2)</f>
        <v>-248388.27</v>
      </c>
      <c r="BG221" s="318">
        <f t="shared" si="3505"/>
        <v>-250007.02</v>
      </c>
      <c r="BH221" s="318">
        <f t="shared" si="3505"/>
        <v>-251625.77</v>
      </c>
      <c r="BI221" s="318">
        <f t="shared" si="3505"/>
        <v>-253244.52</v>
      </c>
      <c r="BJ221" s="318">
        <f t="shared" si="3505"/>
        <v>-254863.27</v>
      </c>
      <c r="BK221" s="318">
        <f t="shared" si="3505"/>
        <v>-256482.02</v>
      </c>
      <c r="BL221" s="318">
        <f t="shared" si="3505"/>
        <v>-258100.77</v>
      </c>
      <c r="BM221" s="318">
        <f t="shared" si="3505"/>
        <v>-259719.52</v>
      </c>
      <c r="BN221" s="318">
        <f t="shared" si="3505"/>
        <v>-261338.27</v>
      </c>
      <c r="BO221" s="318">
        <f t="shared" si="3505"/>
        <v>-262957.02</v>
      </c>
      <c r="BP221" s="318">
        <f t="shared" si="3505"/>
        <v>-264575.77</v>
      </c>
      <c r="BQ221" s="2">
        <f t="shared" ref="BQ221:BQ241" si="3506">SUM(BE221:BP221)</f>
        <v>-3068071.7399999998</v>
      </c>
      <c r="BR221" s="318">
        <f t="shared" ref="BR221:BR262" si="3507">-ROUND(BP172*$C221/12,2)</f>
        <v>-266194.52</v>
      </c>
      <c r="BS221" s="318">
        <f t="shared" ref="BS221:CC221" si="3508">-ROUND(BR172*$C221/12,2)</f>
        <v>-267813.27</v>
      </c>
      <c r="BT221" s="318">
        <f t="shared" si="3508"/>
        <v>-269432.02</v>
      </c>
      <c r="BU221" s="318">
        <f t="shared" si="3508"/>
        <v>-271050.77</v>
      </c>
      <c r="BV221" s="318">
        <f t="shared" si="3508"/>
        <v>-272669.52</v>
      </c>
      <c r="BW221" s="318">
        <f t="shared" si="3508"/>
        <v>-274288.27</v>
      </c>
      <c r="BX221" s="318">
        <f t="shared" si="3508"/>
        <v>-275907.02</v>
      </c>
      <c r="BY221" s="318">
        <f t="shared" si="3508"/>
        <v>-277525.77</v>
      </c>
      <c r="BZ221" s="318">
        <f t="shared" si="3508"/>
        <v>-279144.52</v>
      </c>
      <c r="CA221" s="318">
        <f t="shared" si="3508"/>
        <v>-280763.27</v>
      </c>
      <c r="CB221" s="318">
        <f t="shared" si="3508"/>
        <v>-282382.02</v>
      </c>
      <c r="CC221" s="318">
        <f t="shared" si="3508"/>
        <v>-284000.77</v>
      </c>
      <c r="CD221" s="2">
        <f t="shared" ref="CD221:CD241" si="3509">SUM(BR221:CC221)</f>
        <v>-3301171.74</v>
      </c>
      <c r="CE221" s="318">
        <f t="shared" ref="CE221:CE262" si="3510">-ROUND(CC172*$C221/12,2)</f>
        <v>-285619.52</v>
      </c>
      <c r="CF221" s="318">
        <f t="shared" ref="CF221:CP221" si="3511">-ROUND(CE172*$C221/12,2)</f>
        <v>-287238.27</v>
      </c>
      <c r="CG221" s="318">
        <f t="shared" si="3511"/>
        <v>-288857.02</v>
      </c>
      <c r="CH221" s="318">
        <f t="shared" si="3511"/>
        <v>-290475.77</v>
      </c>
      <c r="CI221" s="318">
        <f t="shared" si="3511"/>
        <v>-292094.52</v>
      </c>
      <c r="CJ221" s="318">
        <f t="shared" si="3511"/>
        <v>-293713.27</v>
      </c>
      <c r="CK221" s="318">
        <f t="shared" si="3511"/>
        <v>-295332.02</v>
      </c>
      <c r="CL221" s="318">
        <f t="shared" si="3511"/>
        <v>-296950.77</v>
      </c>
      <c r="CM221" s="318">
        <f t="shared" si="3511"/>
        <v>-298569.52</v>
      </c>
      <c r="CN221" s="318">
        <f t="shared" si="3511"/>
        <v>-300188.27</v>
      </c>
      <c r="CO221" s="318">
        <f t="shared" si="3511"/>
        <v>-301807.02</v>
      </c>
      <c r="CP221" s="318">
        <f t="shared" si="3511"/>
        <v>-303425.77</v>
      </c>
      <c r="CQ221" s="2">
        <f t="shared" ref="CQ221:CQ241" si="3512">SUM(CE221:CP221)</f>
        <v>-3534271.74</v>
      </c>
      <c r="CR221" s="318">
        <f t="shared" ref="CR221:CR262" si="3513">-ROUND(CP172*$C221/12,2)</f>
        <v>-305044.52</v>
      </c>
      <c r="CS221" s="318">
        <f t="shared" ref="CS221:DC221" si="3514">-ROUND(CR172*$C221/12,2)</f>
        <v>-306663.27</v>
      </c>
      <c r="CT221" s="318">
        <f t="shared" si="3514"/>
        <v>-308282.02</v>
      </c>
      <c r="CU221" s="318">
        <f t="shared" si="3514"/>
        <v>-309900.77</v>
      </c>
      <c r="CV221" s="318">
        <f t="shared" si="3514"/>
        <v>-311519.52</v>
      </c>
      <c r="CW221" s="318">
        <f t="shared" si="3514"/>
        <v>-313138.27</v>
      </c>
      <c r="CX221" s="318">
        <f t="shared" si="3514"/>
        <v>-314757.02</v>
      </c>
      <c r="CY221" s="318">
        <f t="shared" si="3514"/>
        <v>-316375.77</v>
      </c>
      <c r="CZ221" s="318">
        <f t="shared" si="3514"/>
        <v>-317994.52</v>
      </c>
      <c r="DA221" s="318">
        <f t="shared" si="3514"/>
        <v>-319613.27</v>
      </c>
      <c r="DB221" s="318">
        <f t="shared" si="3514"/>
        <v>-321232.02</v>
      </c>
      <c r="DC221" s="318">
        <f t="shared" si="3514"/>
        <v>-322850.77</v>
      </c>
      <c r="DD221" s="2">
        <f t="shared" ref="DD221:DD241" si="3515">SUM(CR221:DC221)</f>
        <v>-3767371.74</v>
      </c>
      <c r="DE221" s="318">
        <f t="shared" ref="DE221:DE262" si="3516">-ROUND(DC172*$C221/12,2)</f>
        <v>-324469.52</v>
      </c>
      <c r="DF221" s="318">
        <f t="shared" ref="DF221:DP221" si="3517">-ROUND(DE172*$C221/12,2)</f>
        <v>-326242.43</v>
      </c>
      <c r="DG221" s="318">
        <f t="shared" si="3517"/>
        <v>-328015.34999999998</v>
      </c>
      <c r="DH221" s="318">
        <f t="shared" si="3517"/>
        <v>-329788.27</v>
      </c>
      <c r="DI221" s="318">
        <f t="shared" si="3517"/>
        <v>-331561.18</v>
      </c>
      <c r="DJ221" s="318">
        <f t="shared" si="3517"/>
        <v>-333334.09999999998</v>
      </c>
      <c r="DK221" s="318">
        <f t="shared" si="3517"/>
        <v>-335107.02</v>
      </c>
      <c r="DL221" s="318">
        <f t="shared" si="3517"/>
        <v>-336879.93</v>
      </c>
      <c r="DM221" s="318">
        <f t="shared" si="3517"/>
        <v>-338652.85</v>
      </c>
      <c r="DN221" s="318">
        <f t="shared" si="3517"/>
        <v>-340425.77</v>
      </c>
      <c r="DO221" s="318">
        <f t="shared" si="3517"/>
        <v>-342198.68</v>
      </c>
      <c r="DP221" s="318">
        <f t="shared" si="3517"/>
        <v>-343971.6</v>
      </c>
      <c r="DQ221" s="2">
        <f t="shared" ref="DQ221:DQ241" si="3518">SUM(DE221:DP221)</f>
        <v>-4010646.7</v>
      </c>
      <c r="DR221" s="318">
        <f t="shared" ref="DR221:DR262" si="3519">-ROUND(DP172*$C221/12,2)</f>
        <v>-345744.52</v>
      </c>
      <c r="DS221" s="318">
        <f t="shared" ref="DS221:EC221" si="3520">-ROUND(DR172*$C221/12,2)</f>
        <v>-347517.43</v>
      </c>
      <c r="DT221" s="318">
        <f t="shared" si="3520"/>
        <v>-349290.35</v>
      </c>
      <c r="DU221" s="318">
        <f t="shared" si="3520"/>
        <v>-351063.27</v>
      </c>
      <c r="DV221" s="318">
        <f t="shared" si="3520"/>
        <v>-352836.18</v>
      </c>
      <c r="DW221" s="318">
        <f t="shared" si="3520"/>
        <v>-354609.1</v>
      </c>
      <c r="DX221" s="318">
        <f t="shared" si="3520"/>
        <v>-356382.02</v>
      </c>
      <c r="DY221" s="318">
        <f t="shared" si="3520"/>
        <v>-358154.93</v>
      </c>
      <c r="DZ221" s="318">
        <f t="shared" si="3520"/>
        <v>-359927.85</v>
      </c>
      <c r="EA221" s="318">
        <f t="shared" si="3520"/>
        <v>-361700.77</v>
      </c>
      <c r="EB221" s="318">
        <f t="shared" si="3520"/>
        <v>-363473.68</v>
      </c>
      <c r="EC221" s="318">
        <f t="shared" si="3520"/>
        <v>-365246.6</v>
      </c>
      <c r="ED221" s="2">
        <f t="shared" ref="ED221:ED241" si="3521">SUM(DR221:EC221)</f>
        <v>-4265946.7</v>
      </c>
      <c r="EE221" s="2">
        <f t="shared" ref="EE221:EE264" si="3522">ED221+DQ221+DD221+CQ221+CD221+BQ221+BD221+AQ221+AD221+Q221</f>
        <v>-29544773.149999999</v>
      </c>
    </row>
    <row r="222" spans="1:135" x14ac:dyDescent="0.2">
      <c r="A222" s="126" t="s">
        <v>513</v>
      </c>
      <c r="B222" s="310">
        <f t="shared" si="3492"/>
        <v>365</v>
      </c>
      <c r="C222" s="317">
        <v>2.1999999999999999E-2</v>
      </c>
      <c r="E222" s="318">
        <f t="shared" ref="E222:P222" si="3523">-ROUND(D173*$C222/12,2)</f>
        <v>-123.46</v>
      </c>
      <c r="F222" s="318">
        <f t="shared" si="3523"/>
        <v>-123.46</v>
      </c>
      <c r="G222" s="318">
        <f t="shared" si="3523"/>
        <v>-123.46</v>
      </c>
      <c r="H222" s="318">
        <f t="shared" si="3523"/>
        <v>-123.46</v>
      </c>
      <c r="I222" s="318">
        <f t="shared" si="3523"/>
        <v>-123.46</v>
      </c>
      <c r="J222" s="318">
        <f t="shared" si="3523"/>
        <v>-123.46</v>
      </c>
      <c r="K222" s="318">
        <f t="shared" si="3523"/>
        <v>-123.46</v>
      </c>
      <c r="L222" s="318">
        <f t="shared" si="3523"/>
        <v>-123.46</v>
      </c>
      <c r="M222" s="318">
        <f t="shared" si="3523"/>
        <v>-123.46</v>
      </c>
      <c r="N222" s="318">
        <f t="shared" si="3523"/>
        <v>-123.46</v>
      </c>
      <c r="O222" s="318">
        <f t="shared" si="3523"/>
        <v>-123.46</v>
      </c>
      <c r="P222" s="318">
        <f t="shared" si="3523"/>
        <v>-123.46</v>
      </c>
      <c r="Q222" s="2">
        <f t="shared" si="3494"/>
        <v>-1481.5200000000002</v>
      </c>
      <c r="R222" s="318">
        <f t="shared" si="3495"/>
        <v>-123.46</v>
      </c>
      <c r="S222" s="318">
        <f t="shared" ref="S222:AC222" si="3524">-ROUND(R173*$C222/12,2)</f>
        <v>-123.46</v>
      </c>
      <c r="T222" s="318">
        <f t="shared" si="3524"/>
        <v>-123.46</v>
      </c>
      <c r="U222" s="318">
        <f t="shared" si="3524"/>
        <v>-123.46</v>
      </c>
      <c r="V222" s="318">
        <f t="shared" si="3524"/>
        <v>-123.46</v>
      </c>
      <c r="W222" s="318">
        <f t="shared" si="3524"/>
        <v>-123.46</v>
      </c>
      <c r="X222" s="318">
        <f t="shared" si="3524"/>
        <v>-123.46</v>
      </c>
      <c r="Y222" s="318">
        <f t="shared" si="3524"/>
        <v>-123.46</v>
      </c>
      <c r="Z222" s="318">
        <f t="shared" si="3524"/>
        <v>-123.46</v>
      </c>
      <c r="AA222" s="318">
        <f t="shared" si="3524"/>
        <v>-123.46</v>
      </c>
      <c r="AB222" s="318">
        <f t="shared" si="3524"/>
        <v>-123.46</v>
      </c>
      <c r="AC222" s="318">
        <f t="shared" si="3524"/>
        <v>-123.46</v>
      </c>
      <c r="AD222" s="2">
        <f t="shared" si="3497"/>
        <v>-1481.5200000000002</v>
      </c>
      <c r="AE222" s="318">
        <f t="shared" si="3498"/>
        <v>-123.46</v>
      </c>
      <c r="AF222" s="318">
        <f t="shared" ref="AF222:AP222" si="3525">-ROUND(AE173*$C222/12,2)</f>
        <v>-123.46</v>
      </c>
      <c r="AG222" s="318">
        <f t="shared" si="3525"/>
        <v>-123.46</v>
      </c>
      <c r="AH222" s="318">
        <f t="shared" si="3525"/>
        <v>-123.46</v>
      </c>
      <c r="AI222" s="318">
        <f t="shared" si="3525"/>
        <v>-123.46</v>
      </c>
      <c r="AJ222" s="318">
        <f t="shared" si="3525"/>
        <v>-123.46</v>
      </c>
      <c r="AK222" s="318">
        <f t="shared" si="3525"/>
        <v>-123.46</v>
      </c>
      <c r="AL222" s="318">
        <f t="shared" si="3525"/>
        <v>-123.46</v>
      </c>
      <c r="AM222" s="318">
        <f t="shared" si="3525"/>
        <v>-123.46</v>
      </c>
      <c r="AN222" s="318">
        <f t="shared" si="3525"/>
        <v>-123.46</v>
      </c>
      <c r="AO222" s="318">
        <f t="shared" si="3525"/>
        <v>-123.46</v>
      </c>
      <c r="AP222" s="318">
        <f t="shared" si="3525"/>
        <v>-123.46</v>
      </c>
      <c r="AQ222" s="2">
        <f t="shared" si="3500"/>
        <v>-1481.5200000000002</v>
      </c>
      <c r="AR222" s="318">
        <f t="shared" si="3501"/>
        <v>-123.46</v>
      </c>
      <c r="AS222" s="318">
        <f t="shared" ref="AS222:BC222" si="3526">-ROUND(AR173*$C222/12,2)</f>
        <v>-123.46</v>
      </c>
      <c r="AT222" s="318">
        <f t="shared" si="3526"/>
        <v>-123.46</v>
      </c>
      <c r="AU222" s="318">
        <f t="shared" si="3526"/>
        <v>-123.46</v>
      </c>
      <c r="AV222" s="318">
        <f t="shared" si="3526"/>
        <v>-123.46</v>
      </c>
      <c r="AW222" s="318">
        <f t="shared" si="3526"/>
        <v>-123.46</v>
      </c>
      <c r="AX222" s="318">
        <f t="shared" si="3526"/>
        <v>-123.46</v>
      </c>
      <c r="AY222" s="318">
        <f t="shared" si="3526"/>
        <v>-123.46</v>
      </c>
      <c r="AZ222" s="318">
        <f t="shared" si="3526"/>
        <v>-123.46</v>
      </c>
      <c r="BA222" s="318">
        <f t="shared" si="3526"/>
        <v>-123.46</v>
      </c>
      <c r="BB222" s="318">
        <f t="shared" si="3526"/>
        <v>-123.46</v>
      </c>
      <c r="BC222" s="318">
        <f t="shared" si="3526"/>
        <v>-123.46</v>
      </c>
      <c r="BD222" s="2">
        <f t="shared" si="3503"/>
        <v>-1481.5200000000002</v>
      </c>
      <c r="BE222" s="318">
        <f t="shared" si="3504"/>
        <v>-123.46</v>
      </c>
      <c r="BF222" s="318">
        <f t="shared" ref="BF222:BP222" si="3527">-ROUND(BE173*$C222/12,2)</f>
        <v>-123.46</v>
      </c>
      <c r="BG222" s="318">
        <f t="shared" si="3527"/>
        <v>-123.46</v>
      </c>
      <c r="BH222" s="318">
        <f t="shared" si="3527"/>
        <v>-123.46</v>
      </c>
      <c r="BI222" s="318">
        <f t="shared" si="3527"/>
        <v>-123.46</v>
      </c>
      <c r="BJ222" s="318">
        <f t="shared" si="3527"/>
        <v>-123.46</v>
      </c>
      <c r="BK222" s="318">
        <f t="shared" si="3527"/>
        <v>-123.46</v>
      </c>
      <c r="BL222" s="318">
        <f t="shared" si="3527"/>
        <v>-123.46</v>
      </c>
      <c r="BM222" s="318">
        <f t="shared" si="3527"/>
        <v>-123.46</v>
      </c>
      <c r="BN222" s="318">
        <f t="shared" si="3527"/>
        <v>-123.46</v>
      </c>
      <c r="BO222" s="318">
        <f t="shared" si="3527"/>
        <v>-123.46</v>
      </c>
      <c r="BP222" s="318">
        <f t="shared" si="3527"/>
        <v>-123.46</v>
      </c>
      <c r="BQ222" s="2">
        <f t="shared" si="3506"/>
        <v>-1481.5200000000002</v>
      </c>
      <c r="BR222" s="318">
        <f t="shared" si="3507"/>
        <v>-123.46</v>
      </c>
      <c r="BS222" s="318">
        <f t="shared" ref="BS222:CC222" si="3528">-ROUND(BR173*$C222/12,2)</f>
        <v>-123.46</v>
      </c>
      <c r="BT222" s="318">
        <f t="shared" si="3528"/>
        <v>-123.46</v>
      </c>
      <c r="BU222" s="318">
        <f t="shared" si="3528"/>
        <v>-123.46</v>
      </c>
      <c r="BV222" s="318">
        <f t="shared" si="3528"/>
        <v>-123.46</v>
      </c>
      <c r="BW222" s="318">
        <f t="shared" si="3528"/>
        <v>-123.46</v>
      </c>
      <c r="BX222" s="318">
        <f t="shared" si="3528"/>
        <v>-123.46</v>
      </c>
      <c r="BY222" s="318">
        <f t="shared" si="3528"/>
        <v>-123.46</v>
      </c>
      <c r="BZ222" s="318">
        <f t="shared" si="3528"/>
        <v>-123.46</v>
      </c>
      <c r="CA222" s="318">
        <f t="shared" si="3528"/>
        <v>-123.46</v>
      </c>
      <c r="CB222" s="318">
        <f t="shared" si="3528"/>
        <v>-123.46</v>
      </c>
      <c r="CC222" s="318">
        <f t="shared" si="3528"/>
        <v>-123.46</v>
      </c>
      <c r="CD222" s="2">
        <f t="shared" si="3509"/>
        <v>-1481.5200000000002</v>
      </c>
      <c r="CE222" s="318">
        <f t="shared" si="3510"/>
        <v>-123.46</v>
      </c>
      <c r="CF222" s="318">
        <f t="shared" ref="CF222:CP222" si="3529">-ROUND(CE173*$C222/12,2)</f>
        <v>-123.46</v>
      </c>
      <c r="CG222" s="318">
        <f t="shared" si="3529"/>
        <v>-123.46</v>
      </c>
      <c r="CH222" s="318">
        <f t="shared" si="3529"/>
        <v>-123.46</v>
      </c>
      <c r="CI222" s="318">
        <f t="shared" si="3529"/>
        <v>-123.46</v>
      </c>
      <c r="CJ222" s="318">
        <f t="shared" si="3529"/>
        <v>-123.46</v>
      </c>
      <c r="CK222" s="318">
        <f t="shared" si="3529"/>
        <v>-123.46</v>
      </c>
      <c r="CL222" s="318">
        <f t="shared" si="3529"/>
        <v>-123.46</v>
      </c>
      <c r="CM222" s="318">
        <f t="shared" si="3529"/>
        <v>-123.46</v>
      </c>
      <c r="CN222" s="318">
        <f t="shared" si="3529"/>
        <v>-123.46</v>
      </c>
      <c r="CO222" s="318">
        <f t="shared" si="3529"/>
        <v>-123.46</v>
      </c>
      <c r="CP222" s="318">
        <f t="shared" si="3529"/>
        <v>-123.46</v>
      </c>
      <c r="CQ222" s="2">
        <f t="shared" si="3512"/>
        <v>-1481.5200000000002</v>
      </c>
      <c r="CR222" s="318">
        <f t="shared" si="3513"/>
        <v>-123.46</v>
      </c>
      <c r="CS222" s="318">
        <f t="shared" ref="CS222:DC222" si="3530">-ROUND(CR173*$C222/12,2)</f>
        <v>-123.46</v>
      </c>
      <c r="CT222" s="318">
        <f t="shared" si="3530"/>
        <v>-123.46</v>
      </c>
      <c r="CU222" s="318">
        <f t="shared" si="3530"/>
        <v>-123.46</v>
      </c>
      <c r="CV222" s="318">
        <f t="shared" si="3530"/>
        <v>-123.46</v>
      </c>
      <c r="CW222" s="318">
        <f t="shared" si="3530"/>
        <v>-123.46</v>
      </c>
      <c r="CX222" s="318">
        <f t="shared" si="3530"/>
        <v>-123.46</v>
      </c>
      <c r="CY222" s="318">
        <f t="shared" si="3530"/>
        <v>-123.46</v>
      </c>
      <c r="CZ222" s="318">
        <f t="shared" si="3530"/>
        <v>-123.46</v>
      </c>
      <c r="DA222" s="318">
        <f t="shared" si="3530"/>
        <v>-123.46</v>
      </c>
      <c r="DB222" s="318">
        <f t="shared" si="3530"/>
        <v>-123.46</v>
      </c>
      <c r="DC222" s="318">
        <f t="shared" si="3530"/>
        <v>-123.46</v>
      </c>
      <c r="DD222" s="2">
        <f t="shared" si="3515"/>
        <v>-1481.5200000000002</v>
      </c>
      <c r="DE222" s="318">
        <f t="shared" si="3516"/>
        <v>-123.46</v>
      </c>
      <c r="DF222" s="318">
        <f t="shared" ref="DF222:DP222" si="3531">-ROUND(DE173*$C222/12,2)</f>
        <v>-123.46</v>
      </c>
      <c r="DG222" s="318">
        <f t="shared" si="3531"/>
        <v>-123.46</v>
      </c>
      <c r="DH222" s="318">
        <f t="shared" si="3531"/>
        <v>-123.46</v>
      </c>
      <c r="DI222" s="318">
        <f t="shared" si="3531"/>
        <v>-123.46</v>
      </c>
      <c r="DJ222" s="318">
        <f t="shared" si="3531"/>
        <v>-123.46</v>
      </c>
      <c r="DK222" s="318">
        <f t="shared" si="3531"/>
        <v>-123.46</v>
      </c>
      <c r="DL222" s="318">
        <f t="shared" si="3531"/>
        <v>-123.46</v>
      </c>
      <c r="DM222" s="318">
        <f t="shared" si="3531"/>
        <v>-123.46</v>
      </c>
      <c r="DN222" s="318">
        <f t="shared" si="3531"/>
        <v>-123.46</v>
      </c>
      <c r="DO222" s="318">
        <f t="shared" si="3531"/>
        <v>-123.46</v>
      </c>
      <c r="DP222" s="318">
        <f t="shared" si="3531"/>
        <v>-123.46</v>
      </c>
      <c r="DQ222" s="2">
        <f t="shared" si="3518"/>
        <v>-1481.5200000000002</v>
      </c>
      <c r="DR222" s="318">
        <f t="shared" si="3519"/>
        <v>-123.46</v>
      </c>
      <c r="DS222" s="318">
        <f t="shared" ref="DS222:EC222" si="3532">-ROUND(DR173*$C222/12,2)</f>
        <v>-123.46</v>
      </c>
      <c r="DT222" s="318">
        <f t="shared" si="3532"/>
        <v>-123.46</v>
      </c>
      <c r="DU222" s="318">
        <f t="shared" si="3532"/>
        <v>-123.46</v>
      </c>
      <c r="DV222" s="318">
        <f t="shared" si="3532"/>
        <v>-123.46</v>
      </c>
      <c r="DW222" s="318">
        <f t="shared" si="3532"/>
        <v>-123.46</v>
      </c>
      <c r="DX222" s="318">
        <f t="shared" si="3532"/>
        <v>-123.46</v>
      </c>
      <c r="DY222" s="318">
        <f t="shared" si="3532"/>
        <v>-123.46</v>
      </c>
      <c r="DZ222" s="318">
        <f t="shared" si="3532"/>
        <v>-123.46</v>
      </c>
      <c r="EA222" s="318">
        <f t="shared" si="3532"/>
        <v>-123.46</v>
      </c>
      <c r="EB222" s="318">
        <f t="shared" si="3532"/>
        <v>-123.46</v>
      </c>
      <c r="EC222" s="318">
        <f t="shared" si="3532"/>
        <v>-123.46</v>
      </c>
      <c r="ED222" s="2">
        <f t="shared" si="3521"/>
        <v>-1481.5200000000002</v>
      </c>
      <c r="EE222" s="2">
        <f t="shared" ref="EE222:EE223" si="3533">ED222+DQ222+DD222+CQ222+CD222+BQ222+BD222+AQ222+AD222+Q222</f>
        <v>-14815.200000000003</v>
      </c>
    </row>
    <row r="223" spans="1:135" x14ac:dyDescent="0.2">
      <c r="A223" s="126" t="s">
        <v>513</v>
      </c>
      <c r="B223" s="310">
        <f t="shared" si="3492"/>
        <v>366</v>
      </c>
      <c r="C223" s="317">
        <v>1.7000000000000001E-2</v>
      </c>
      <c r="E223" s="318">
        <f t="shared" ref="E223:P223" si="3534">-ROUND(D174*$C223/12,2)</f>
        <v>-27.52</v>
      </c>
      <c r="F223" s="318">
        <f t="shared" si="3534"/>
        <v>-27.52</v>
      </c>
      <c r="G223" s="318">
        <f t="shared" si="3534"/>
        <v>-27.52</v>
      </c>
      <c r="H223" s="318">
        <f t="shared" si="3534"/>
        <v>-27.52</v>
      </c>
      <c r="I223" s="318">
        <f t="shared" si="3534"/>
        <v>-27.52</v>
      </c>
      <c r="J223" s="318">
        <f t="shared" si="3534"/>
        <v>-27.52</v>
      </c>
      <c r="K223" s="318">
        <f t="shared" si="3534"/>
        <v>-27.52</v>
      </c>
      <c r="L223" s="318">
        <f t="shared" si="3534"/>
        <v>-27.52</v>
      </c>
      <c r="M223" s="318">
        <f t="shared" si="3534"/>
        <v>-27.52</v>
      </c>
      <c r="N223" s="318">
        <f t="shared" si="3534"/>
        <v>-27.52</v>
      </c>
      <c r="O223" s="318">
        <f t="shared" si="3534"/>
        <v>-27.52</v>
      </c>
      <c r="P223" s="318">
        <f t="shared" si="3534"/>
        <v>-27.52</v>
      </c>
      <c r="Q223" s="2">
        <f t="shared" si="3494"/>
        <v>-330.24</v>
      </c>
      <c r="R223" s="318">
        <f t="shared" si="3495"/>
        <v>-27.52</v>
      </c>
      <c r="S223" s="318">
        <f t="shared" ref="S223:AC223" si="3535">-ROUND(R174*$C223/12,2)</f>
        <v>-27.52</v>
      </c>
      <c r="T223" s="318">
        <f t="shared" si="3535"/>
        <v>-27.52</v>
      </c>
      <c r="U223" s="318">
        <f t="shared" si="3535"/>
        <v>-27.52</v>
      </c>
      <c r="V223" s="318">
        <f t="shared" si="3535"/>
        <v>-27.52</v>
      </c>
      <c r="W223" s="318">
        <f t="shared" si="3535"/>
        <v>-27.52</v>
      </c>
      <c r="X223" s="318">
        <f t="shared" si="3535"/>
        <v>-27.52</v>
      </c>
      <c r="Y223" s="318">
        <f t="shared" si="3535"/>
        <v>-27.52</v>
      </c>
      <c r="Z223" s="318">
        <f t="shared" si="3535"/>
        <v>-27.52</v>
      </c>
      <c r="AA223" s="318">
        <f t="shared" si="3535"/>
        <v>-27.52</v>
      </c>
      <c r="AB223" s="318">
        <f t="shared" si="3535"/>
        <v>-27.52</v>
      </c>
      <c r="AC223" s="318">
        <f t="shared" si="3535"/>
        <v>-27.52</v>
      </c>
      <c r="AD223" s="2">
        <f t="shared" si="3497"/>
        <v>-330.24</v>
      </c>
      <c r="AE223" s="318">
        <f t="shared" si="3498"/>
        <v>-27.52</v>
      </c>
      <c r="AF223" s="318">
        <f t="shared" ref="AF223:AP223" si="3536">-ROUND(AE174*$C223/12,2)</f>
        <v>-27.52</v>
      </c>
      <c r="AG223" s="318">
        <f t="shared" si="3536"/>
        <v>-27.52</v>
      </c>
      <c r="AH223" s="318">
        <f t="shared" si="3536"/>
        <v>-27.52</v>
      </c>
      <c r="AI223" s="318">
        <f t="shared" si="3536"/>
        <v>-27.52</v>
      </c>
      <c r="AJ223" s="318">
        <f t="shared" si="3536"/>
        <v>-27.52</v>
      </c>
      <c r="AK223" s="318">
        <f t="shared" si="3536"/>
        <v>-27.52</v>
      </c>
      <c r="AL223" s="318">
        <f t="shared" si="3536"/>
        <v>-27.52</v>
      </c>
      <c r="AM223" s="318">
        <f t="shared" si="3536"/>
        <v>-27.52</v>
      </c>
      <c r="AN223" s="318">
        <f t="shared" si="3536"/>
        <v>-27.52</v>
      </c>
      <c r="AO223" s="318">
        <f t="shared" si="3536"/>
        <v>-27.52</v>
      </c>
      <c r="AP223" s="318">
        <f t="shared" si="3536"/>
        <v>-27.52</v>
      </c>
      <c r="AQ223" s="2">
        <f t="shared" si="3500"/>
        <v>-330.24</v>
      </c>
      <c r="AR223" s="318">
        <f t="shared" si="3501"/>
        <v>-27.52</v>
      </c>
      <c r="AS223" s="318">
        <f t="shared" ref="AS223:BC223" si="3537">-ROUND(AR174*$C223/12,2)</f>
        <v>-27.52</v>
      </c>
      <c r="AT223" s="318">
        <f t="shared" si="3537"/>
        <v>-27.52</v>
      </c>
      <c r="AU223" s="318">
        <f t="shared" si="3537"/>
        <v>-27.52</v>
      </c>
      <c r="AV223" s="318">
        <f t="shared" si="3537"/>
        <v>-27.52</v>
      </c>
      <c r="AW223" s="318">
        <f t="shared" si="3537"/>
        <v>-27.52</v>
      </c>
      <c r="AX223" s="318">
        <f t="shared" si="3537"/>
        <v>-27.52</v>
      </c>
      <c r="AY223" s="318">
        <f t="shared" si="3537"/>
        <v>-27.52</v>
      </c>
      <c r="AZ223" s="318">
        <f t="shared" si="3537"/>
        <v>-27.52</v>
      </c>
      <c r="BA223" s="318">
        <f t="shared" si="3537"/>
        <v>-27.52</v>
      </c>
      <c r="BB223" s="318">
        <f t="shared" si="3537"/>
        <v>-27.52</v>
      </c>
      <c r="BC223" s="318">
        <f t="shared" si="3537"/>
        <v>-27.52</v>
      </c>
      <c r="BD223" s="2">
        <f t="shared" si="3503"/>
        <v>-330.24</v>
      </c>
      <c r="BE223" s="318">
        <f t="shared" si="3504"/>
        <v>-27.52</v>
      </c>
      <c r="BF223" s="318">
        <f t="shared" ref="BF223:BP223" si="3538">-ROUND(BE174*$C223/12,2)</f>
        <v>-27.52</v>
      </c>
      <c r="BG223" s="318">
        <f t="shared" si="3538"/>
        <v>-27.52</v>
      </c>
      <c r="BH223" s="318">
        <f t="shared" si="3538"/>
        <v>-27.52</v>
      </c>
      <c r="BI223" s="318">
        <f t="shared" si="3538"/>
        <v>-27.52</v>
      </c>
      <c r="BJ223" s="318">
        <f t="shared" si="3538"/>
        <v>-27.52</v>
      </c>
      <c r="BK223" s="318">
        <f t="shared" si="3538"/>
        <v>-27.52</v>
      </c>
      <c r="BL223" s="318">
        <f t="shared" si="3538"/>
        <v>-27.52</v>
      </c>
      <c r="BM223" s="318">
        <f t="shared" si="3538"/>
        <v>-27.52</v>
      </c>
      <c r="BN223" s="318">
        <f t="shared" si="3538"/>
        <v>-27.52</v>
      </c>
      <c r="BO223" s="318">
        <f t="shared" si="3538"/>
        <v>-27.52</v>
      </c>
      <c r="BP223" s="318">
        <f t="shared" si="3538"/>
        <v>-27.52</v>
      </c>
      <c r="BQ223" s="2">
        <f t="shared" si="3506"/>
        <v>-330.24</v>
      </c>
      <c r="BR223" s="318">
        <f t="shared" si="3507"/>
        <v>-27.52</v>
      </c>
      <c r="BS223" s="318">
        <f t="shared" ref="BS223:CC223" si="3539">-ROUND(BR174*$C223/12,2)</f>
        <v>-27.52</v>
      </c>
      <c r="BT223" s="318">
        <f t="shared" si="3539"/>
        <v>-27.52</v>
      </c>
      <c r="BU223" s="318">
        <f t="shared" si="3539"/>
        <v>-27.52</v>
      </c>
      <c r="BV223" s="318">
        <f t="shared" si="3539"/>
        <v>-27.52</v>
      </c>
      <c r="BW223" s="318">
        <f t="shared" si="3539"/>
        <v>-27.52</v>
      </c>
      <c r="BX223" s="318">
        <f t="shared" si="3539"/>
        <v>-27.52</v>
      </c>
      <c r="BY223" s="318">
        <f t="shared" si="3539"/>
        <v>-27.52</v>
      </c>
      <c r="BZ223" s="318">
        <f t="shared" si="3539"/>
        <v>-27.52</v>
      </c>
      <c r="CA223" s="318">
        <f t="shared" si="3539"/>
        <v>-27.52</v>
      </c>
      <c r="CB223" s="318">
        <f t="shared" si="3539"/>
        <v>-27.52</v>
      </c>
      <c r="CC223" s="318">
        <f t="shared" si="3539"/>
        <v>-27.52</v>
      </c>
      <c r="CD223" s="2">
        <f t="shared" si="3509"/>
        <v>-330.24</v>
      </c>
      <c r="CE223" s="318">
        <f t="shared" si="3510"/>
        <v>-27.52</v>
      </c>
      <c r="CF223" s="318">
        <f t="shared" ref="CF223:CP223" si="3540">-ROUND(CE174*$C223/12,2)</f>
        <v>-27.52</v>
      </c>
      <c r="CG223" s="318">
        <f t="shared" si="3540"/>
        <v>-27.52</v>
      </c>
      <c r="CH223" s="318">
        <f t="shared" si="3540"/>
        <v>-27.52</v>
      </c>
      <c r="CI223" s="318">
        <f t="shared" si="3540"/>
        <v>-27.52</v>
      </c>
      <c r="CJ223" s="318">
        <f t="shared" si="3540"/>
        <v>-27.52</v>
      </c>
      <c r="CK223" s="318">
        <f t="shared" si="3540"/>
        <v>-27.52</v>
      </c>
      <c r="CL223" s="318">
        <f t="shared" si="3540"/>
        <v>-27.52</v>
      </c>
      <c r="CM223" s="318">
        <f t="shared" si="3540"/>
        <v>-27.52</v>
      </c>
      <c r="CN223" s="318">
        <f t="shared" si="3540"/>
        <v>-27.52</v>
      </c>
      <c r="CO223" s="318">
        <f t="shared" si="3540"/>
        <v>-27.52</v>
      </c>
      <c r="CP223" s="318">
        <f t="shared" si="3540"/>
        <v>-27.52</v>
      </c>
      <c r="CQ223" s="2">
        <f t="shared" si="3512"/>
        <v>-330.24</v>
      </c>
      <c r="CR223" s="318">
        <f t="shared" si="3513"/>
        <v>-27.52</v>
      </c>
      <c r="CS223" s="318">
        <f t="shared" ref="CS223:DC223" si="3541">-ROUND(CR174*$C223/12,2)</f>
        <v>-27.52</v>
      </c>
      <c r="CT223" s="318">
        <f t="shared" si="3541"/>
        <v>-27.52</v>
      </c>
      <c r="CU223" s="318">
        <f t="shared" si="3541"/>
        <v>-27.52</v>
      </c>
      <c r="CV223" s="318">
        <f t="shared" si="3541"/>
        <v>-27.52</v>
      </c>
      <c r="CW223" s="318">
        <f t="shared" si="3541"/>
        <v>-27.52</v>
      </c>
      <c r="CX223" s="318">
        <f t="shared" si="3541"/>
        <v>-27.52</v>
      </c>
      <c r="CY223" s="318">
        <f t="shared" si="3541"/>
        <v>-27.52</v>
      </c>
      <c r="CZ223" s="318">
        <f t="shared" si="3541"/>
        <v>-27.52</v>
      </c>
      <c r="DA223" s="318">
        <f t="shared" si="3541"/>
        <v>-27.52</v>
      </c>
      <c r="DB223" s="318">
        <f t="shared" si="3541"/>
        <v>-27.52</v>
      </c>
      <c r="DC223" s="318">
        <f t="shared" si="3541"/>
        <v>-27.52</v>
      </c>
      <c r="DD223" s="2">
        <f t="shared" si="3515"/>
        <v>-330.24</v>
      </c>
      <c r="DE223" s="318">
        <f t="shared" si="3516"/>
        <v>-27.52</v>
      </c>
      <c r="DF223" s="318">
        <f t="shared" ref="DF223:DP223" si="3542">-ROUND(DE174*$C223/12,2)</f>
        <v>-27.52</v>
      </c>
      <c r="DG223" s="318">
        <f t="shared" si="3542"/>
        <v>-27.52</v>
      </c>
      <c r="DH223" s="318">
        <f t="shared" si="3542"/>
        <v>-27.52</v>
      </c>
      <c r="DI223" s="318">
        <f t="shared" si="3542"/>
        <v>-27.52</v>
      </c>
      <c r="DJ223" s="318">
        <f t="shared" si="3542"/>
        <v>-27.52</v>
      </c>
      <c r="DK223" s="318">
        <f t="shared" si="3542"/>
        <v>-27.52</v>
      </c>
      <c r="DL223" s="318">
        <f t="shared" si="3542"/>
        <v>-27.52</v>
      </c>
      <c r="DM223" s="318">
        <f t="shared" si="3542"/>
        <v>-27.52</v>
      </c>
      <c r="DN223" s="318">
        <f t="shared" si="3542"/>
        <v>-27.52</v>
      </c>
      <c r="DO223" s="318">
        <f t="shared" si="3542"/>
        <v>-27.52</v>
      </c>
      <c r="DP223" s="318">
        <f t="shared" si="3542"/>
        <v>-27.52</v>
      </c>
      <c r="DQ223" s="2">
        <f t="shared" si="3518"/>
        <v>-330.24</v>
      </c>
      <c r="DR223" s="318">
        <f t="shared" si="3519"/>
        <v>-27.52</v>
      </c>
      <c r="DS223" s="318">
        <f t="shared" ref="DS223:EC223" si="3543">-ROUND(DR174*$C223/12,2)</f>
        <v>-27.52</v>
      </c>
      <c r="DT223" s="318">
        <f t="shared" si="3543"/>
        <v>-27.52</v>
      </c>
      <c r="DU223" s="318">
        <f t="shared" si="3543"/>
        <v>-27.52</v>
      </c>
      <c r="DV223" s="318">
        <f t="shared" si="3543"/>
        <v>-27.52</v>
      </c>
      <c r="DW223" s="318">
        <f t="shared" si="3543"/>
        <v>-27.52</v>
      </c>
      <c r="DX223" s="318">
        <f t="shared" si="3543"/>
        <v>-27.52</v>
      </c>
      <c r="DY223" s="318">
        <f t="shared" si="3543"/>
        <v>-27.52</v>
      </c>
      <c r="DZ223" s="318">
        <f t="shared" si="3543"/>
        <v>-27.52</v>
      </c>
      <c r="EA223" s="318">
        <f t="shared" si="3543"/>
        <v>-27.52</v>
      </c>
      <c r="EB223" s="318">
        <f t="shared" si="3543"/>
        <v>-27.52</v>
      </c>
      <c r="EC223" s="318">
        <f t="shared" si="3543"/>
        <v>-27.52</v>
      </c>
      <c r="ED223" s="2">
        <f t="shared" si="3521"/>
        <v>-330.24</v>
      </c>
      <c r="EE223" s="2">
        <f t="shared" si="3533"/>
        <v>-3302.3999999999996</v>
      </c>
    </row>
    <row r="224" spans="1:135" x14ac:dyDescent="0.2">
      <c r="A224" s="126" t="s">
        <v>513</v>
      </c>
      <c r="B224" s="310">
        <f t="shared" si="3492"/>
        <v>367</v>
      </c>
      <c r="C224" s="317">
        <v>2.3E-2</v>
      </c>
      <c r="E224" s="318">
        <f t="shared" ref="E224:P224" si="3544">-ROUND(D175*$C224/12,2)</f>
        <v>-91.72</v>
      </c>
      <c r="F224" s="318">
        <f t="shared" si="3544"/>
        <v>-91.72</v>
      </c>
      <c r="G224" s="318">
        <f t="shared" si="3544"/>
        <v>-91.72</v>
      </c>
      <c r="H224" s="318">
        <f t="shared" si="3544"/>
        <v>-91.72</v>
      </c>
      <c r="I224" s="318">
        <f t="shared" si="3544"/>
        <v>-91.72</v>
      </c>
      <c r="J224" s="318">
        <f t="shared" si="3544"/>
        <v>-91.72</v>
      </c>
      <c r="K224" s="318">
        <f t="shared" si="3544"/>
        <v>-91.72</v>
      </c>
      <c r="L224" s="318">
        <f t="shared" si="3544"/>
        <v>-91.72</v>
      </c>
      <c r="M224" s="318">
        <f t="shared" si="3544"/>
        <v>-91.72</v>
      </c>
      <c r="N224" s="318">
        <f t="shared" si="3544"/>
        <v>-91.72</v>
      </c>
      <c r="O224" s="318">
        <f t="shared" si="3544"/>
        <v>-91.72</v>
      </c>
      <c r="P224" s="318">
        <f t="shared" si="3544"/>
        <v>-91.72</v>
      </c>
      <c r="Q224" s="2">
        <f t="shared" si="3494"/>
        <v>-1100.6400000000001</v>
      </c>
      <c r="R224" s="318">
        <f t="shared" si="3495"/>
        <v>-91.72</v>
      </c>
      <c r="S224" s="318">
        <f t="shared" ref="S224:AC224" si="3545">-ROUND(R175*$C224/12,2)</f>
        <v>-91.72</v>
      </c>
      <c r="T224" s="318">
        <f t="shared" si="3545"/>
        <v>-91.72</v>
      </c>
      <c r="U224" s="318">
        <f t="shared" si="3545"/>
        <v>-91.72</v>
      </c>
      <c r="V224" s="318">
        <f t="shared" si="3545"/>
        <v>-91.72</v>
      </c>
      <c r="W224" s="318">
        <f t="shared" si="3545"/>
        <v>-91.72</v>
      </c>
      <c r="X224" s="318">
        <f t="shared" si="3545"/>
        <v>-91.72</v>
      </c>
      <c r="Y224" s="318">
        <f t="shared" si="3545"/>
        <v>-91.72</v>
      </c>
      <c r="Z224" s="318">
        <f t="shared" si="3545"/>
        <v>-91.72</v>
      </c>
      <c r="AA224" s="318">
        <f t="shared" si="3545"/>
        <v>-91.72</v>
      </c>
      <c r="AB224" s="318">
        <f t="shared" si="3545"/>
        <v>-91.72</v>
      </c>
      <c r="AC224" s="318">
        <f t="shared" si="3545"/>
        <v>-91.72</v>
      </c>
      <c r="AD224" s="2">
        <f t="shared" si="3497"/>
        <v>-1100.6400000000001</v>
      </c>
      <c r="AE224" s="318">
        <f t="shared" si="3498"/>
        <v>-91.72</v>
      </c>
      <c r="AF224" s="318">
        <f t="shared" ref="AF224:AP224" si="3546">-ROUND(AE175*$C224/12,2)</f>
        <v>-91.72</v>
      </c>
      <c r="AG224" s="318">
        <f t="shared" si="3546"/>
        <v>-91.72</v>
      </c>
      <c r="AH224" s="318">
        <f t="shared" si="3546"/>
        <v>-91.72</v>
      </c>
      <c r="AI224" s="318">
        <f t="shared" si="3546"/>
        <v>-91.72</v>
      </c>
      <c r="AJ224" s="318">
        <f t="shared" si="3546"/>
        <v>-91.72</v>
      </c>
      <c r="AK224" s="318">
        <f t="shared" si="3546"/>
        <v>-91.72</v>
      </c>
      <c r="AL224" s="318">
        <f t="shared" si="3546"/>
        <v>-91.72</v>
      </c>
      <c r="AM224" s="318">
        <f t="shared" si="3546"/>
        <v>-91.72</v>
      </c>
      <c r="AN224" s="318">
        <f t="shared" si="3546"/>
        <v>-91.72</v>
      </c>
      <c r="AO224" s="318">
        <f t="shared" si="3546"/>
        <v>-91.72</v>
      </c>
      <c r="AP224" s="318">
        <f t="shared" si="3546"/>
        <v>-91.72</v>
      </c>
      <c r="AQ224" s="2">
        <f t="shared" si="3500"/>
        <v>-1100.6400000000001</v>
      </c>
      <c r="AR224" s="318">
        <f t="shared" si="3501"/>
        <v>-91.72</v>
      </c>
      <c r="AS224" s="318">
        <f t="shared" ref="AS224:BC224" si="3547">-ROUND(AR175*$C224/12,2)</f>
        <v>-91.72</v>
      </c>
      <c r="AT224" s="318">
        <f t="shared" si="3547"/>
        <v>-91.72</v>
      </c>
      <c r="AU224" s="318">
        <f t="shared" si="3547"/>
        <v>-91.72</v>
      </c>
      <c r="AV224" s="318">
        <f t="shared" si="3547"/>
        <v>-91.72</v>
      </c>
      <c r="AW224" s="318">
        <f t="shared" si="3547"/>
        <v>-91.72</v>
      </c>
      <c r="AX224" s="318">
        <f t="shared" si="3547"/>
        <v>-91.72</v>
      </c>
      <c r="AY224" s="318">
        <f t="shared" si="3547"/>
        <v>-91.72</v>
      </c>
      <c r="AZ224" s="318">
        <f t="shared" si="3547"/>
        <v>-91.72</v>
      </c>
      <c r="BA224" s="318">
        <f t="shared" si="3547"/>
        <v>-91.72</v>
      </c>
      <c r="BB224" s="318">
        <f t="shared" si="3547"/>
        <v>-91.72</v>
      </c>
      <c r="BC224" s="318">
        <f t="shared" si="3547"/>
        <v>-91.72</v>
      </c>
      <c r="BD224" s="2">
        <f t="shared" si="3503"/>
        <v>-1100.6400000000001</v>
      </c>
      <c r="BE224" s="318">
        <f t="shared" si="3504"/>
        <v>-91.72</v>
      </c>
      <c r="BF224" s="318">
        <f t="shared" ref="BF224:BP224" si="3548">-ROUND(BE175*$C224/12,2)</f>
        <v>-91.72</v>
      </c>
      <c r="BG224" s="318">
        <f t="shared" si="3548"/>
        <v>-91.72</v>
      </c>
      <c r="BH224" s="318">
        <f t="shared" si="3548"/>
        <v>-91.72</v>
      </c>
      <c r="BI224" s="318">
        <f t="shared" si="3548"/>
        <v>-91.72</v>
      </c>
      <c r="BJ224" s="318">
        <f t="shared" si="3548"/>
        <v>-91.72</v>
      </c>
      <c r="BK224" s="318">
        <f t="shared" si="3548"/>
        <v>-91.72</v>
      </c>
      <c r="BL224" s="318">
        <f t="shared" si="3548"/>
        <v>-91.72</v>
      </c>
      <c r="BM224" s="318">
        <f t="shared" si="3548"/>
        <v>-91.72</v>
      </c>
      <c r="BN224" s="318">
        <f t="shared" si="3548"/>
        <v>-91.72</v>
      </c>
      <c r="BO224" s="318">
        <f t="shared" si="3548"/>
        <v>-91.72</v>
      </c>
      <c r="BP224" s="318">
        <f t="shared" si="3548"/>
        <v>-91.72</v>
      </c>
      <c r="BQ224" s="2">
        <f t="shared" si="3506"/>
        <v>-1100.6400000000001</v>
      </c>
      <c r="BR224" s="318">
        <f t="shared" si="3507"/>
        <v>-91.72</v>
      </c>
      <c r="BS224" s="318">
        <f t="shared" ref="BS224:CC224" si="3549">-ROUND(BR175*$C224/12,2)</f>
        <v>-91.72</v>
      </c>
      <c r="BT224" s="318">
        <f t="shared" si="3549"/>
        <v>-91.72</v>
      </c>
      <c r="BU224" s="318">
        <f t="shared" si="3549"/>
        <v>-91.72</v>
      </c>
      <c r="BV224" s="318">
        <f t="shared" si="3549"/>
        <v>-91.72</v>
      </c>
      <c r="BW224" s="318">
        <f t="shared" si="3549"/>
        <v>-91.72</v>
      </c>
      <c r="BX224" s="318">
        <f t="shared" si="3549"/>
        <v>-91.72</v>
      </c>
      <c r="BY224" s="318">
        <f t="shared" si="3549"/>
        <v>-91.72</v>
      </c>
      <c r="BZ224" s="318">
        <f t="shared" si="3549"/>
        <v>-91.72</v>
      </c>
      <c r="CA224" s="318">
        <f t="shared" si="3549"/>
        <v>-91.72</v>
      </c>
      <c r="CB224" s="318">
        <f t="shared" si="3549"/>
        <v>-91.72</v>
      </c>
      <c r="CC224" s="318">
        <f t="shared" si="3549"/>
        <v>-91.72</v>
      </c>
      <c r="CD224" s="2">
        <f t="shared" si="3509"/>
        <v>-1100.6400000000001</v>
      </c>
      <c r="CE224" s="318">
        <f t="shared" si="3510"/>
        <v>-91.72</v>
      </c>
      <c r="CF224" s="318">
        <f t="shared" ref="CF224:CP224" si="3550">-ROUND(CE175*$C224/12,2)</f>
        <v>-91.72</v>
      </c>
      <c r="CG224" s="318">
        <f t="shared" si="3550"/>
        <v>-91.72</v>
      </c>
      <c r="CH224" s="318">
        <f t="shared" si="3550"/>
        <v>-91.72</v>
      </c>
      <c r="CI224" s="318">
        <f t="shared" si="3550"/>
        <v>-91.72</v>
      </c>
      <c r="CJ224" s="318">
        <f t="shared" si="3550"/>
        <v>-91.72</v>
      </c>
      <c r="CK224" s="318">
        <f t="shared" si="3550"/>
        <v>-91.72</v>
      </c>
      <c r="CL224" s="318">
        <f t="shared" si="3550"/>
        <v>-91.72</v>
      </c>
      <c r="CM224" s="318">
        <f t="shared" si="3550"/>
        <v>-91.72</v>
      </c>
      <c r="CN224" s="318">
        <f t="shared" si="3550"/>
        <v>-91.72</v>
      </c>
      <c r="CO224" s="318">
        <f t="shared" si="3550"/>
        <v>-91.72</v>
      </c>
      <c r="CP224" s="318">
        <f t="shared" si="3550"/>
        <v>-91.72</v>
      </c>
      <c r="CQ224" s="2">
        <f t="shared" si="3512"/>
        <v>-1100.6400000000001</v>
      </c>
      <c r="CR224" s="318">
        <f t="shared" si="3513"/>
        <v>-91.72</v>
      </c>
      <c r="CS224" s="318">
        <f t="shared" ref="CS224:DC224" si="3551">-ROUND(CR175*$C224/12,2)</f>
        <v>-91.72</v>
      </c>
      <c r="CT224" s="318">
        <f t="shared" si="3551"/>
        <v>-91.72</v>
      </c>
      <c r="CU224" s="318">
        <f t="shared" si="3551"/>
        <v>-91.72</v>
      </c>
      <c r="CV224" s="318">
        <f t="shared" si="3551"/>
        <v>-91.72</v>
      </c>
      <c r="CW224" s="318">
        <f t="shared" si="3551"/>
        <v>-91.72</v>
      </c>
      <c r="CX224" s="318">
        <f t="shared" si="3551"/>
        <v>-91.72</v>
      </c>
      <c r="CY224" s="318">
        <f t="shared" si="3551"/>
        <v>-91.72</v>
      </c>
      <c r="CZ224" s="318">
        <f t="shared" si="3551"/>
        <v>-91.72</v>
      </c>
      <c r="DA224" s="318">
        <f t="shared" si="3551"/>
        <v>-91.72</v>
      </c>
      <c r="DB224" s="318">
        <f t="shared" si="3551"/>
        <v>-91.72</v>
      </c>
      <c r="DC224" s="318">
        <f t="shared" si="3551"/>
        <v>-91.72</v>
      </c>
      <c r="DD224" s="2">
        <f t="shared" si="3515"/>
        <v>-1100.6400000000001</v>
      </c>
      <c r="DE224" s="318">
        <f t="shared" si="3516"/>
        <v>-91.72</v>
      </c>
      <c r="DF224" s="318">
        <f t="shared" ref="DF224:DP224" si="3552">-ROUND(DE175*$C224/12,2)</f>
        <v>-91.72</v>
      </c>
      <c r="DG224" s="318">
        <f t="shared" si="3552"/>
        <v>-91.72</v>
      </c>
      <c r="DH224" s="318">
        <f t="shared" si="3552"/>
        <v>-91.72</v>
      </c>
      <c r="DI224" s="318">
        <f t="shared" si="3552"/>
        <v>-91.72</v>
      </c>
      <c r="DJ224" s="318">
        <f t="shared" si="3552"/>
        <v>-91.72</v>
      </c>
      <c r="DK224" s="318">
        <f t="shared" si="3552"/>
        <v>-91.72</v>
      </c>
      <c r="DL224" s="318">
        <f t="shared" si="3552"/>
        <v>-91.72</v>
      </c>
      <c r="DM224" s="318">
        <f t="shared" si="3552"/>
        <v>-91.72</v>
      </c>
      <c r="DN224" s="318">
        <f t="shared" si="3552"/>
        <v>-91.72</v>
      </c>
      <c r="DO224" s="318">
        <f t="shared" si="3552"/>
        <v>-91.72</v>
      </c>
      <c r="DP224" s="318">
        <f t="shared" si="3552"/>
        <v>-91.72</v>
      </c>
      <c r="DQ224" s="2">
        <f t="shared" si="3518"/>
        <v>-1100.6400000000001</v>
      </c>
      <c r="DR224" s="318">
        <f t="shared" si="3519"/>
        <v>-91.72</v>
      </c>
      <c r="DS224" s="318">
        <f t="shared" ref="DS224:EC224" si="3553">-ROUND(DR175*$C224/12,2)</f>
        <v>-91.72</v>
      </c>
      <c r="DT224" s="318">
        <f t="shared" si="3553"/>
        <v>-91.72</v>
      </c>
      <c r="DU224" s="318">
        <f t="shared" si="3553"/>
        <v>-91.72</v>
      </c>
      <c r="DV224" s="318">
        <f t="shared" si="3553"/>
        <v>-91.72</v>
      </c>
      <c r="DW224" s="318">
        <f t="shared" si="3553"/>
        <v>-91.72</v>
      </c>
      <c r="DX224" s="318">
        <f t="shared" si="3553"/>
        <v>-91.72</v>
      </c>
      <c r="DY224" s="318">
        <f t="shared" si="3553"/>
        <v>-91.72</v>
      </c>
      <c r="DZ224" s="318">
        <f t="shared" si="3553"/>
        <v>-91.72</v>
      </c>
      <c r="EA224" s="318">
        <f t="shared" si="3553"/>
        <v>-91.72</v>
      </c>
      <c r="EB224" s="318">
        <f t="shared" si="3553"/>
        <v>-91.72</v>
      </c>
      <c r="EC224" s="318">
        <f t="shared" si="3553"/>
        <v>-91.72</v>
      </c>
      <c r="ED224" s="2">
        <f t="shared" si="3521"/>
        <v>-1100.6400000000001</v>
      </c>
      <c r="EE224" s="2">
        <f t="shared" ref="EE224:EE227" si="3554">ED224+DQ224+DD224+CQ224+CD224+BQ224+BD224+AQ224+AD224+Q224</f>
        <v>-11006.4</v>
      </c>
    </row>
    <row r="225" spans="1:135" x14ac:dyDescent="0.2">
      <c r="A225" s="126" t="s">
        <v>513</v>
      </c>
      <c r="B225" s="310">
        <f t="shared" si="3492"/>
        <v>368</v>
      </c>
      <c r="C225" s="317">
        <v>4.4999999999999998E-2</v>
      </c>
      <c r="E225" s="318">
        <f t="shared" ref="E225:P225" si="3555">-ROUND(D176*$C225/12,2)</f>
        <v>-352.55</v>
      </c>
      <c r="F225" s="318">
        <f t="shared" si="3555"/>
        <v>-352.55</v>
      </c>
      <c r="G225" s="318">
        <f t="shared" si="3555"/>
        <v>-352.55</v>
      </c>
      <c r="H225" s="318">
        <f t="shared" si="3555"/>
        <v>-352.55</v>
      </c>
      <c r="I225" s="318">
        <f t="shared" si="3555"/>
        <v>-352.55</v>
      </c>
      <c r="J225" s="318">
        <f t="shared" si="3555"/>
        <v>-352.55</v>
      </c>
      <c r="K225" s="318">
        <f t="shared" si="3555"/>
        <v>-352.55</v>
      </c>
      <c r="L225" s="318">
        <f t="shared" si="3555"/>
        <v>-352.55</v>
      </c>
      <c r="M225" s="318">
        <f t="shared" si="3555"/>
        <v>-352.55</v>
      </c>
      <c r="N225" s="318">
        <f t="shared" si="3555"/>
        <v>-352.55</v>
      </c>
      <c r="O225" s="318">
        <f t="shared" si="3555"/>
        <v>-352.55</v>
      </c>
      <c r="P225" s="318">
        <f t="shared" si="3555"/>
        <v>-352.55</v>
      </c>
      <c r="Q225" s="2">
        <f t="shared" si="3494"/>
        <v>-4230.6000000000013</v>
      </c>
      <c r="R225" s="318">
        <f t="shared" si="3495"/>
        <v>-352.55</v>
      </c>
      <c r="S225" s="318">
        <f t="shared" ref="S225:AC225" si="3556">-ROUND(R176*$C225/12,2)</f>
        <v>-352.55</v>
      </c>
      <c r="T225" s="318">
        <f t="shared" si="3556"/>
        <v>-352.55</v>
      </c>
      <c r="U225" s="318">
        <f t="shared" si="3556"/>
        <v>-352.55</v>
      </c>
      <c r="V225" s="318">
        <f t="shared" si="3556"/>
        <v>-352.55</v>
      </c>
      <c r="W225" s="318">
        <f t="shared" si="3556"/>
        <v>-352.55</v>
      </c>
      <c r="X225" s="318">
        <f t="shared" si="3556"/>
        <v>-352.55</v>
      </c>
      <c r="Y225" s="318">
        <f t="shared" si="3556"/>
        <v>-352.55</v>
      </c>
      <c r="Z225" s="318">
        <f t="shared" si="3556"/>
        <v>-352.55</v>
      </c>
      <c r="AA225" s="318">
        <f t="shared" si="3556"/>
        <v>-352.55</v>
      </c>
      <c r="AB225" s="318">
        <f t="shared" si="3556"/>
        <v>-352.55</v>
      </c>
      <c r="AC225" s="318">
        <f t="shared" si="3556"/>
        <v>-352.55</v>
      </c>
      <c r="AD225" s="2">
        <f t="shared" si="3497"/>
        <v>-4230.6000000000013</v>
      </c>
      <c r="AE225" s="318">
        <f t="shared" si="3498"/>
        <v>-352.55</v>
      </c>
      <c r="AF225" s="318">
        <f t="shared" ref="AF225:AP225" si="3557">-ROUND(AE176*$C225/12,2)</f>
        <v>-352.55</v>
      </c>
      <c r="AG225" s="318">
        <f t="shared" si="3557"/>
        <v>-352.55</v>
      </c>
      <c r="AH225" s="318">
        <f t="shared" si="3557"/>
        <v>-352.55</v>
      </c>
      <c r="AI225" s="318">
        <f t="shared" si="3557"/>
        <v>-352.55</v>
      </c>
      <c r="AJ225" s="318">
        <f t="shared" si="3557"/>
        <v>-352.55</v>
      </c>
      <c r="AK225" s="318">
        <f t="shared" si="3557"/>
        <v>-352.55</v>
      </c>
      <c r="AL225" s="318">
        <f t="shared" si="3557"/>
        <v>-352.55</v>
      </c>
      <c r="AM225" s="318">
        <f t="shared" si="3557"/>
        <v>-352.55</v>
      </c>
      <c r="AN225" s="318">
        <f t="shared" si="3557"/>
        <v>-352.55</v>
      </c>
      <c r="AO225" s="318">
        <f t="shared" si="3557"/>
        <v>-352.55</v>
      </c>
      <c r="AP225" s="318">
        <f t="shared" si="3557"/>
        <v>-352.55</v>
      </c>
      <c r="AQ225" s="2">
        <f t="shared" si="3500"/>
        <v>-4230.6000000000013</v>
      </c>
      <c r="AR225" s="318">
        <f t="shared" si="3501"/>
        <v>-352.55</v>
      </c>
      <c r="AS225" s="318">
        <f t="shared" ref="AS225:BC225" si="3558">-ROUND(AR176*$C225/12,2)</f>
        <v>-352.55</v>
      </c>
      <c r="AT225" s="318">
        <f t="shared" si="3558"/>
        <v>-352.55</v>
      </c>
      <c r="AU225" s="318">
        <f t="shared" si="3558"/>
        <v>-352.55</v>
      </c>
      <c r="AV225" s="318">
        <f t="shared" si="3558"/>
        <v>-352.55</v>
      </c>
      <c r="AW225" s="318">
        <f t="shared" si="3558"/>
        <v>-352.55</v>
      </c>
      <c r="AX225" s="318">
        <f t="shared" si="3558"/>
        <v>-352.55</v>
      </c>
      <c r="AY225" s="318">
        <f t="shared" si="3558"/>
        <v>-352.55</v>
      </c>
      <c r="AZ225" s="318">
        <f t="shared" si="3558"/>
        <v>-352.55</v>
      </c>
      <c r="BA225" s="318">
        <f t="shared" si="3558"/>
        <v>-352.55</v>
      </c>
      <c r="BB225" s="318">
        <f t="shared" si="3558"/>
        <v>-352.55</v>
      </c>
      <c r="BC225" s="318">
        <f t="shared" si="3558"/>
        <v>-352.55</v>
      </c>
      <c r="BD225" s="2">
        <f t="shared" si="3503"/>
        <v>-4230.6000000000013</v>
      </c>
      <c r="BE225" s="318">
        <f t="shared" si="3504"/>
        <v>-352.55</v>
      </c>
      <c r="BF225" s="318">
        <f t="shared" ref="BF225:BP225" si="3559">-ROUND(BE176*$C225/12,2)</f>
        <v>-352.55</v>
      </c>
      <c r="BG225" s="318">
        <f t="shared" si="3559"/>
        <v>-352.55</v>
      </c>
      <c r="BH225" s="318">
        <f t="shared" si="3559"/>
        <v>-352.55</v>
      </c>
      <c r="BI225" s="318">
        <f t="shared" si="3559"/>
        <v>-352.55</v>
      </c>
      <c r="BJ225" s="318">
        <f t="shared" si="3559"/>
        <v>-352.55</v>
      </c>
      <c r="BK225" s="318">
        <f t="shared" si="3559"/>
        <v>-352.55</v>
      </c>
      <c r="BL225" s="318">
        <f t="shared" si="3559"/>
        <v>-352.55</v>
      </c>
      <c r="BM225" s="318">
        <f t="shared" si="3559"/>
        <v>-352.55</v>
      </c>
      <c r="BN225" s="318">
        <f t="shared" si="3559"/>
        <v>-352.55</v>
      </c>
      <c r="BO225" s="318">
        <f t="shared" si="3559"/>
        <v>-352.55</v>
      </c>
      <c r="BP225" s="318">
        <f t="shared" si="3559"/>
        <v>-352.55</v>
      </c>
      <c r="BQ225" s="2">
        <f t="shared" si="3506"/>
        <v>-4230.6000000000013</v>
      </c>
      <c r="BR225" s="318">
        <f t="shared" si="3507"/>
        <v>-352.55</v>
      </c>
      <c r="BS225" s="318">
        <f t="shared" ref="BS225:CC225" si="3560">-ROUND(BR176*$C225/12,2)</f>
        <v>-352.55</v>
      </c>
      <c r="BT225" s="318">
        <f t="shared" si="3560"/>
        <v>-352.55</v>
      </c>
      <c r="BU225" s="318">
        <f t="shared" si="3560"/>
        <v>-352.55</v>
      </c>
      <c r="BV225" s="318">
        <f t="shared" si="3560"/>
        <v>-352.55</v>
      </c>
      <c r="BW225" s="318">
        <f t="shared" si="3560"/>
        <v>-352.55</v>
      </c>
      <c r="BX225" s="318">
        <f t="shared" si="3560"/>
        <v>-352.55</v>
      </c>
      <c r="BY225" s="318">
        <f t="shared" si="3560"/>
        <v>-352.55</v>
      </c>
      <c r="BZ225" s="318">
        <f t="shared" si="3560"/>
        <v>-352.55</v>
      </c>
      <c r="CA225" s="318">
        <f t="shared" si="3560"/>
        <v>-352.55</v>
      </c>
      <c r="CB225" s="318">
        <f t="shared" si="3560"/>
        <v>-352.55</v>
      </c>
      <c r="CC225" s="318">
        <f t="shared" si="3560"/>
        <v>-352.55</v>
      </c>
      <c r="CD225" s="2">
        <f t="shared" si="3509"/>
        <v>-4230.6000000000013</v>
      </c>
      <c r="CE225" s="318">
        <f t="shared" si="3510"/>
        <v>-352.55</v>
      </c>
      <c r="CF225" s="318">
        <f t="shared" ref="CF225:CP225" si="3561">-ROUND(CE176*$C225/12,2)</f>
        <v>-352.55</v>
      </c>
      <c r="CG225" s="318">
        <f t="shared" si="3561"/>
        <v>-352.55</v>
      </c>
      <c r="CH225" s="318">
        <f t="shared" si="3561"/>
        <v>-352.55</v>
      </c>
      <c r="CI225" s="318">
        <f t="shared" si="3561"/>
        <v>-352.55</v>
      </c>
      <c r="CJ225" s="318">
        <f t="shared" si="3561"/>
        <v>-352.55</v>
      </c>
      <c r="CK225" s="318">
        <f t="shared" si="3561"/>
        <v>-352.55</v>
      </c>
      <c r="CL225" s="318">
        <f t="shared" si="3561"/>
        <v>-352.55</v>
      </c>
      <c r="CM225" s="318">
        <f t="shared" si="3561"/>
        <v>-352.55</v>
      </c>
      <c r="CN225" s="318">
        <f t="shared" si="3561"/>
        <v>-352.55</v>
      </c>
      <c r="CO225" s="318">
        <f t="shared" si="3561"/>
        <v>-352.55</v>
      </c>
      <c r="CP225" s="318">
        <f t="shared" si="3561"/>
        <v>-352.55</v>
      </c>
      <c r="CQ225" s="2">
        <f t="shared" si="3512"/>
        <v>-4230.6000000000013</v>
      </c>
      <c r="CR225" s="318">
        <f t="shared" si="3513"/>
        <v>-352.55</v>
      </c>
      <c r="CS225" s="318">
        <f t="shared" ref="CS225:DC225" si="3562">-ROUND(CR176*$C225/12,2)</f>
        <v>-352.55</v>
      </c>
      <c r="CT225" s="318">
        <f t="shared" si="3562"/>
        <v>-352.55</v>
      </c>
      <c r="CU225" s="318">
        <f t="shared" si="3562"/>
        <v>-352.55</v>
      </c>
      <c r="CV225" s="318">
        <f t="shared" si="3562"/>
        <v>-352.55</v>
      </c>
      <c r="CW225" s="318">
        <f t="shared" si="3562"/>
        <v>-352.55</v>
      </c>
      <c r="CX225" s="318">
        <f t="shared" si="3562"/>
        <v>-352.55</v>
      </c>
      <c r="CY225" s="318">
        <f t="shared" si="3562"/>
        <v>-352.55</v>
      </c>
      <c r="CZ225" s="318">
        <f t="shared" si="3562"/>
        <v>-352.55</v>
      </c>
      <c r="DA225" s="318">
        <f t="shared" si="3562"/>
        <v>-352.55</v>
      </c>
      <c r="DB225" s="318">
        <f t="shared" si="3562"/>
        <v>-352.55</v>
      </c>
      <c r="DC225" s="318">
        <f t="shared" si="3562"/>
        <v>-352.55</v>
      </c>
      <c r="DD225" s="2">
        <f t="shared" si="3515"/>
        <v>-4230.6000000000013</v>
      </c>
      <c r="DE225" s="318">
        <f t="shared" si="3516"/>
        <v>-352.55</v>
      </c>
      <c r="DF225" s="318">
        <f t="shared" ref="DF225:DP225" si="3563">-ROUND(DE176*$C225/12,2)</f>
        <v>-352.55</v>
      </c>
      <c r="DG225" s="318">
        <f t="shared" si="3563"/>
        <v>-352.55</v>
      </c>
      <c r="DH225" s="318">
        <f t="shared" si="3563"/>
        <v>-352.55</v>
      </c>
      <c r="DI225" s="318">
        <f t="shared" si="3563"/>
        <v>-352.55</v>
      </c>
      <c r="DJ225" s="318">
        <f t="shared" si="3563"/>
        <v>-352.55</v>
      </c>
      <c r="DK225" s="318">
        <f t="shared" si="3563"/>
        <v>-352.55</v>
      </c>
      <c r="DL225" s="318">
        <f t="shared" si="3563"/>
        <v>-352.55</v>
      </c>
      <c r="DM225" s="318">
        <f t="shared" si="3563"/>
        <v>-352.55</v>
      </c>
      <c r="DN225" s="318">
        <f t="shared" si="3563"/>
        <v>-352.55</v>
      </c>
      <c r="DO225" s="318">
        <f t="shared" si="3563"/>
        <v>-352.55</v>
      </c>
      <c r="DP225" s="318">
        <f t="shared" si="3563"/>
        <v>-352.55</v>
      </c>
      <c r="DQ225" s="2">
        <f t="shared" si="3518"/>
        <v>-4230.6000000000013</v>
      </c>
      <c r="DR225" s="318">
        <f t="shared" si="3519"/>
        <v>-352.55</v>
      </c>
      <c r="DS225" s="318">
        <f t="shared" ref="DS225:EC225" si="3564">-ROUND(DR176*$C225/12,2)</f>
        <v>-352.55</v>
      </c>
      <c r="DT225" s="318">
        <f t="shared" si="3564"/>
        <v>-352.55</v>
      </c>
      <c r="DU225" s="318">
        <f t="shared" si="3564"/>
        <v>-352.55</v>
      </c>
      <c r="DV225" s="318">
        <f t="shared" si="3564"/>
        <v>-352.55</v>
      </c>
      <c r="DW225" s="318">
        <f t="shared" si="3564"/>
        <v>-352.55</v>
      </c>
      <c r="DX225" s="318">
        <f t="shared" si="3564"/>
        <v>-352.55</v>
      </c>
      <c r="DY225" s="318">
        <f t="shared" si="3564"/>
        <v>-352.55</v>
      </c>
      <c r="DZ225" s="318">
        <f t="shared" si="3564"/>
        <v>-352.55</v>
      </c>
      <c r="EA225" s="318">
        <f t="shared" si="3564"/>
        <v>-352.55</v>
      </c>
      <c r="EB225" s="318">
        <f t="shared" si="3564"/>
        <v>-352.55</v>
      </c>
      <c r="EC225" s="318">
        <f t="shared" si="3564"/>
        <v>-352.55</v>
      </c>
      <c r="ED225" s="2">
        <f t="shared" si="3521"/>
        <v>-4230.6000000000013</v>
      </c>
      <c r="EE225" s="2">
        <f t="shared" si="3554"/>
        <v>-42306.000000000007</v>
      </c>
    </row>
    <row r="226" spans="1:135" x14ac:dyDescent="0.2">
      <c r="A226" s="126" t="s">
        <v>513</v>
      </c>
      <c r="B226" s="310">
        <f t="shared" si="3492"/>
        <v>369</v>
      </c>
      <c r="C226" s="317">
        <v>1.9E-2</v>
      </c>
      <c r="E226" s="318">
        <f t="shared" ref="E226:P226" si="3565">-ROUND(D177*$C226/12,2)</f>
        <v>0</v>
      </c>
      <c r="F226" s="318">
        <f t="shared" si="3565"/>
        <v>0</v>
      </c>
      <c r="G226" s="318">
        <f t="shared" si="3565"/>
        <v>0</v>
      </c>
      <c r="H226" s="318">
        <f t="shared" si="3565"/>
        <v>0</v>
      </c>
      <c r="I226" s="318">
        <f t="shared" si="3565"/>
        <v>0</v>
      </c>
      <c r="J226" s="318">
        <f t="shared" si="3565"/>
        <v>0</v>
      </c>
      <c r="K226" s="318">
        <f t="shared" si="3565"/>
        <v>0</v>
      </c>
      <c r="L226" s="318">
        <f t="shared" si="3565"/>
        <v>0</v>
      </c>
      <c r="M226" s="318">
        <f t="shared" si="3565"/>
        <v>0</v>
      </c>
      <c r="N226" s="318">
        <f t="shared" si="3565"/>
        <v>0</v>
      </c>
      <c r="O226" s="318">
        <f t="shared" si="3565"/>
        <v>0</v>
      </c>
      <c r="P226" s="318">
        <f t="shared" si="3565"/>
        <v>0</v>
      </c>
      <c r="Q226" s="2">
        <f t="shared" si="3494"/>
        <v>0</v>
      </c>
      <c r="R226" s="318">
        <f t="shared" si="3495"/>
        <v>0</v>
      </c>
      <c r="S226" s="318">
        <f t="shared" ref="S226:AC226" si="3566">-ROUND(R177*$C226/12,2)</f>
        <v>0</v>
      </c>
      <c r="T226" s="318">
        <f t="shared" si="3566"/>
        <v>0</v>
      </c>
      <c r="U226" s="318">
        <f t="shared" si="3566"/>
        <v>0</v>
      </c>
      <c r="V226" s="318">
        <f t="shared" si="3566"/>
        <v>0</v>
      </c>
      <c r="W226" s="318">
        <f t="shared" si="3566"/>
        <v>0</v>
      </c>
      <c r="X226" s="318">
        <f t="shared" si="3566"/>
        <v>0</v>
      </c>
      <c r="Y226" s="318">
        <f t="shared" si="3566"/>
        <v>0</v>
      </c>
      <c r="Z226" s="318">
        <f t="shared" si="3566"/>
        <v>0</v>
      </c>
      <c r="AA226" s="318">
        <f t="shared" si="3566"/>
        <v>0</v>
      </c>
      <c r="AB226" s="318">
        <f t="shared" si="3566"/>
        <v>0</v>
      </c>
      <c r="AC226" s="318">
        <f t="shared" si="3566"/>
        <v>0</v>
      </c>
      <c r="AD226" s="2">
        <f t="shared" si="3497"/>
        <v>0</v>
      </c>
      <c r="AE226" s="318">
        <f t="shared" si="3498"/>
        <v>0</v>
      </c>
      <c r="AF226" s="318">
        <f t="shared" ref="AF226:AP226" si="3567">-ROUND(AE177*$C226/12,2)</f>
        <v>0</v>
      </c>
      <c r="AG226" s="318">
        <f t="shared" si="3567"/>
        <v>0</v>
      </c>
      <c r="AH226" s="318">
        <f t="shared" si="3567"/>
        <v>0</v>
      </c>
      <c r="AI226" s="318">
        <f t="shared" si="3567"/>
        <v>0</v>
      </c>
      <c r="AJ226" s="318">
        <f t="shared" si="3567"/>
        <v>0</v>
      </c>
      <c r="AK226" s="318">
        <f t="shared" si="3567"/>
        <v>0</v>
      </c>
      <c r="AL226" s="318">
        <f t="shared" si="3567"/>
        <v>0</v>
      </c>
      <c r="AM226" s="318">
        <f t="shared" si="3567"/>
        <v>0</v>
      </c>
      <c r="AN226" s="318">
        <f t="shared" si="3567"/>
        <v>0</v>
      </c>
      <c r="AO226" s="318">
        <f t="shared" si="3567"/>
        <v>0</v>
      </c>
      <c r="AP226" s="318">
        <f t="shared" si="3567"/>
        <v>0</v>
      </c>
      <c r="AQ226" s="2">
        <f t="shared" si="3500"/>
        <v>0</v>
      </c>
      <c r="AR226" s="318">
        <f t="shared" si="3501"/>
        <v>0</v>
      </c>
      <c r="AS226" s="318">
        <f t="shared" ref="AS226:BC226" si="3568">-ROUND(AR177*$C226/12,2)</f>
        <v>0</v>
      </c>
      <c r="AT226" s="318">
        <f t="shared" si="3568"/>
        <v>0</v>
      </c>
      <c r="AU226" s="318">
        <f t="shared" si="3568"/>
        <v>0</v>
      </c>
      <c r="AV226" s="318">
        <f t="shared" si="3568"/>
        <v>0</v>
      </c>
      <c r="AW226" s="318">
        <f t="shared" si="3568"/>
        <v>0</v>
      </c>
      <c r="AX226" s="318">
        <f t="shared" si="3568"/>
        <v>0</v>
      </c>
      <c r="AY226" s="318">
        <f t="shared" si="3568"/>
        <v>0</v>
      </c>
      <c r="AZ226" s="318">
        <f t="shared" si="3568"/>
        <v>0</v>
      </c>
      <c r="BA226" s="318">
        <f t="shared" si="3568"/>
        <v>0</v>
      </c>
      <c r="BB226" s="318">
        <f t="shared" si="3568"/>
        <v>0</v>
      </c>
      <c r="BC226" s="318">
        <f t="shared" si="3568"/>
        <v>0</v>
      </c>
      <c r="BD226" s="2">
        <f t="shared" si="3503"/>
        <v>0</v>
      </c>
      <c r="BE226" s="318">
        <f t="shared" si="3504"/>
        <v>0</v>
      </c>
      <c r="BF226" s="318">
        <f t="shared" ref="BF226:BP226" si="3569">-ROUND(BE177*$C226/12,2)</f>
        <v>0</v>
      </c>
      <c r="BG226" s="318">
        <f t="shared" si="3569"/>
        <v>0</v>
      </c>
      <c r="BH226" s="318">
        <f t="shared" si="3569"/>
        <v>0</v>
      </c>
      <c r="BI226" s="318">
        <f t="shared" si="3569"/>
        <v>0</v>
      </c>
      <c r="BJ226" s="318">
        <f t="shared" si="3569"/>
        <v>0</v>
      </c>
      <c r="BK226" s="318">
        <f t="shared" si="3569"/>
        <v>0</v>
      </c>
      <c r="BL226" s="318">
        <f t="shared" si="3569"/>
        <v>0</v>
      </c>
      <c r="BM226" s="318">
        <f t="shared" si="3569"/>
        <v>0</v>
      </c>
      <c r="BN226" s="318">
        <f t="shared" si="3569"/>
        <v>0</v>
      </c>
      <c r="BO226" s="318">
        <f t="shared" si="3569"/>
        <v>0</v>
      </c>
      <c r="BP226" s="318">
        <f t="shared" si="3569"/>
        <v>0</v>
      </c>
      <c r="BQ226" s="2">
        <f t="shared" si="3506"/>
        <v>0</v>
      </c>
      <c r="BR226" s="318">
        <f t="shared" si="3507"/>
        <v>0</v>
      </c>
      <c r="BS226" s="318">
        <f t="shared" ref="BS226:CC226" si="3570">-ROUND(BR177*$C226/12,2)</f>
        <v>0</v>
      </c>
      <c r="BT226" s="318">
        <f t="shared" si="3570"/>
        <v>0</v>
      </c>
      <c r="BU226" s="318">
        <f t="shared" si="3570"/>
        <v>0</v>
      </c>
      <c r="BV226" s="318">
        <f t="shared" si="3570"/>
        <v>0</v>
      </c>
      <c r="BW226" s="318">
        <f t="shared" si="3570"/>
        <v>0</v>
      </c>
      <c r="BX226" s="318">
        <f t="shared" si="3570"/>
        <v>0</v>
      </c>
      <c r="BY226" s="318">
        <f t="shared" si="3570"/>
        <v>0</v>
      </c>
      <c r="BZ226" s="318">
        <f t="shared" si="3570"/>
        <v>0</v>
      </c>
      <c r="CA226" s="318">
        <f t="shared" si="3570"/>
        <v>0</v>
      </c>
      <c r="CB226" s="318">
        <f t="shared" si="3570"/>
        <v>0</v>
      </c>
      <c r="CC226" s="318">
        <f t="shared" si="3570"/>
        <v>0</v>
      </c>
      <c r="CD226" s="2">
        <f t="shared" si="3509"/>
        <v>0</v>
      </c>
      <c r="CE226" s="318">
        <f t="shared" si="3510"/>
        <v>0</v>
      </c>
      <c r="CF226" s="318">
        <f t="shared" ref="CF226:CP226" si="3571">-ROUND(CE177*$C226/12,2)</f>
        <v>0</v>
      </c>
      <c r="CG226" s="318">
        <f t="shared" si="3571"/>
        <v>0</v>
      </c>
      <c r="CH226" s="318">
        <f t="shared" si="3571"/>
        <v>0</v>
      </c>
      <c r="CI226" s="318">
        <f t="shared" si="3571"/>
        <v>0</v>
      </c>
      <c r="CJ226" s="318">
        <f t="shared" si="3571"/>
        <v>0</v>
      </c>
      <c r="CK226" s="318">
        <f t="shared" si="3571"/>
        <v>0</v>
      </c>
      <c r="CL226" s="318">
        <f t="shared" si="3571"/>
        <v>0</v>
      </c>
      <c r="CM226" s="318">
        <f t="shared" si="3571"/>
        <v>0</v>
      </c>
      <c r="CN226" s="318">
        <f t="shared" si="3571"/>
        <v>0</v>
      </c>
      <c r="CO226" s="318">
        <f t="shared" si="3571"/>
        <v>0</v>
      </c>
      <c r="CP226" s="318">
        <f t="shared" si="3571"/>
        <v>0</v>
      </c>
      <c r="CQ226" s="2">
        <f t="shared" si="3512"/>
        <v>0</v>
      </c>
      <c r="CR226" s="318">
        <f t="shared" si="3513"/>
        <v>0</v>
      </c>
      <c r="CS226" s="318">
        <f t="shared" ref="CS226:DC226" si="3572">-ROUND(CR177*$C226/12,2)</f>
        <v>0</v>
      </c>
      <c r="CT226" s="318">
        <f t="shared" si="3572"/>
        <v>0</v>
      </c>
      <c r="CU226" s="318">
        <f t="shared" si="3572"/>
        <v>0</v>
      </c>
      <c r="CV226" s="318">
        <f t="shared" si="3572"/>
        <v>0</v>
      </c>
      <c r="CW226" s="318">
        <f t="shared" si="3572"/>
        <v>0</v>
      </c>
      <c r="CX226" s="318">
        <f t="shared" si="3572"/>
        <v>0</v>
      </c>
      <c r="CY226" s="318">
        <f t="shared" si="3572"/>
        <v>0</v>
      </c>
      <c r="CZ226" s="318">
        <f t="shared" si="3572"/>
        <v>0</v>
      </c>
      <c r="DA226" s="318">
        <f t="shared" si="3572"/>
        <v>0</v>
      </c>
      <c r="DB226" s="318">
        <f t="shared" si="3572"/>
        <v>0</v>
      </c>
      <c r="DC226" s="318">
        <f t="shared" si="3572"/>
        <v>0</v>
      </c>
      <c r="DD226" s="2">
        <f t="shared" si="3515"/>
        <v>0</v>
      </c>
      <c r="DE226" s="318">
        <f t="shared" si="3516"/>
        <v>0</v>
      </c>
      <c r="DF226" s="318">
        <f t="shared" ref="DF226:DP226" si="3573">-ROUND(DE177*$C226/12,2)</f>
        <v>0</v>
      </c>
      <c r="DG226" s="318">
        <f t="shared" si="3573"/>
        <v>0</v>
      </c>
      <c r="DH226" s="318">
        <f t="shared" si="3573"/>
        <v>0</v>
      </c>
      <c r="DI226" s="318">
        <f t="shared" si="3573"/>
        <v>0</v>
      </c>
      <c r="DJ226" s="318">
        <f t="shared" si="3573"/>
        <v>0</v>
      </c>
      <c r="DK226" s="318">
        <f t="shared" si="3573"/>
        <v>0</v>
      </c>
      <c r="DL226" s="318">
        <f t="shared" si="3573"/>
        <v>0</v>
      </c>
      <c r="DM226" s="318">
        <f t="shared" si="3573"/>
        <v>0</v>
      </c>
      <c r="DN226" s="318">
        <f t="shared" si="3573"/>
        <v>0</v>
      </c>
      <c r="DO226" s="318">
        <f t="shared" si="3573"/>
        <v>0</v>
      </c>
      <c r="DP226" s="318">
        <f t="shared" si="3573"/>
        <v>0</v>
      </c>
      <c r="DQ226" s="2">
        <f t="shared" si="3518"/>
        <v>0</v>
      </c>
      <c r="DR226" s="318">
        <f t="shared" si="3519"/>
        <v>0</v>
      </c>
      <c r="DS226" s="318">
        <f t="shared" ref="DS226:EC226" si="3574">-ROUND(DR177*$C226/12,2)</f>
        <v>0</v>
      </c>
      <c r="DT226" s="318">
        <f t="shared" si="3574"/>
        <v>0</v>
      </c>
      <c r="DU226" s="318">
        <f t="shared" si="3574"/>
        <v>0</v>
      </c>
      <c r="DV226" s="318">
        <f t="shared" si="3574"/>
        <v>0</v>
      </c>
      <c r="DW226" s="318">
        <f t="shared" si="3574"/>
        <v>0</v>
      </c>
      <c r="DX226" s="318">
        <f t="shared" si="3574"/>
        <v>0</v>
      </c>
      <c r="DY226" s="318">
        <f t="shared" si="3574"/>
        <v>0</v>
      </c>
      <c r="DZ226" s="318">
        <f t="shared" si="3574"/>
        <v>0</v>
      </c>
      <c r="EA226" s="318">
        <f t="shared" si="3574"/>
        <v>0</v>
      </c>
      <c r="EB226" s="318">
        <f t="shared" si="3574"/>
        <v>0</v>
      </c>
      <c r="EC226" s="318">
        <f t="shared" si="3574"/>
        <v>0</v>
      </c>
      <c r="ED226" s="2">
        <f t="shared" si="3521"/>
        <v>0</v>
      </c>
      <c r="EE226" s="2">
        <f t="shared" si="3554"/>
        <v>0</v>
      </c>
    </row>
    <row r="227" spans="1:135" x14ac:dyDescent="0.2">
      <c r="A227" s="126" t="s">
        <v>513</v>
      </c>
      <c r="B227" s="310">
        <f t="shared" si="3492"/>
        <v>369.02</v>
      </c>
      <c r="C227" s="317">
        <v>2.3E-2</v>
      </c>
      <c r="E227" s="318">
        <f t="shared" ref="E227:P227" si="3575">-ROUND(D178*$C227/12,2)</f>
        <v>-7.0000000000000007E-2</v>
      </c>
      <c r="F227" s="318">
        <f t="shared" si="3575"/>
        <v>-7.0000000000000007E-2</v>
      </c>
      <c r="G227" s="318">
        <f t="shared" si="3575"/>
        <v>-7.0000000000000007E-2</v>
      </c>
      <c r="H227" s="318">
        <f t="shared" si="3575"/>
        <v>-7.0000000000000007E-2</v>
      </c>
      <c r="I227" s="318">
        <f t="shared" si="3575"/>
        <v>-7.0000000000000007E-2</v>
      </c>
      <c r="J227" s="318">
        <f t="shared" si="3575"/>
        <v>-7.0000000000000007E-2</v>
      </c>
      <c r="K227" s="318">
        <f t="shared" si="3575"/>
        <v>-7.0000000000000007E-2</v>
      </c>
      <c r="L227" s="318">
        <f t="shared" si="3575"/>
        <v>-7.0000000000000007E-2</v>
      </c>
      <c r="M227" s="318">
        <f t="shared" si="3575"/>
        <v>-7.0000000000000007E-2</v>
      </c>
      <c r="N227" s="318">
        <f t="shared" si="3575"/>
        <v>-7.0000000000000007E-2</v>
      </c>
      <c r="O227" s="318">
        <f t="shared" si="3575"/>
        <v>-7.0000000000000007E-2</v>
      </c>
      <c r="P227" s="318">
        <f t="shared" si="3575"/>
        <v>-7.0000000000000007E-2</v>
      </c>
      <c r="Q227" s="2">
        <f t="shared" si="3494"/>
        <v>-0.8400000000000003</v>
      </c>
      <c r="R227" s="318">
        <f t="shared" si="3495"/>
        <v>-7.0000000000000007E-2</v>
      </c>
      <c r="S227" s="318">
        <f t="shared" ref="S227:AC227" si="3576">-ROUND(R178*$C227/12,2)</f>
        <v>-7.0000000000000007E-2</v>
      </c>
      <c r="T227" s="318">
        <f t="shared" si="3576"/>
        <v>-7.0000000000000007E-2</v>
      </c>
      <c r="U227" s="318">
        <f t="shared" si="3576"/>
        <v>-7.0000000000000007E-2</v>
      </c>
      <c r="V227" s="318">
        <f t="shared" si="3576"/>
        <v>-7.0000000000000007E-2</v>
      </c>
      <c r="W227" s="318">
        <f t="shared" si="3576"/>
        <v>-7.0000000000000007E-2</v>
      </c>
      <c r="X227" s="318">
        <f t="shared" si="3576"/>
        <v>-7.0000000000000007E-2</v>
      </c>
      <c r="Y227" s="318">
        <f t="shared" si="3576"/>
        <v>-7.0000000000000007E-2</v>
      </c>
      <c r="Z227" s="318">
        <f t="shared" si="3576"/>
        <v>-7.0000000000000007E-2</v>
      </c>
      <c r="AA227" s="318">
        <f t="shared" si="3576"/>
        <v>-7.0000000000000007E-2</v>
      </c>
      <c r="AB227" s="318">
        <f t="shared" si="3576"/>
        <v>-7.0000000000000007E-2</v>
      </c>
      <c r="AC227" s="318">
        <f t="shared" si="3576"/>
        <v>-7.0000000000000007E-2</v>
      </c>
      <c r="AD227" s="2">
        <f t="shared" si="3497"/>
        <v>-0.8400000000000003</v>
      </c>
      <c r="AE227" s="318">
        <f t="shared" si="3498"/>
        <v>-7.0000000000000007E-2</v>
      </c>
      <c r="AF227" s="318">
        <f t="shared" ref="AF227:AP227" si="3577">-ROUND(AE178*$C227/12,2)</f>
        <v>-7.0000000000000007E-2</v>
      </c>
      <c r="AG227" s="318">
        <f t="shared" si="3577"/>
        <v>-7.0000000000000007E-2</v>
      </c>
      <c r="AH227" s="318">
        <f t="shared" si="3577"/>
        <v>-7.0000000000000007E-2</v>
      </c>
      <c r="AI227" s="318">
        <f t="shared" si="3577"/>
        <v>-7.0000000000000007E-2</v>
      </c>
      <c r="AJ227" s="318">
        <f t="shared" si="3577"/>
        <v>-7.0000000000000007E-2</v>
      </c>
      <c r="AK227" s="318">
        <f t="shared" si="3577"/>
        <v>-7.0000000000000007E-2</v>
      </c>
      <c r="AL227" s="318">
        <f t="shared" si="3577"/>
        <v>-7.0000000000000007E-2</v>
      </c>
      <c r="AM227" s="318">
        <f t="shared" si="3577"/>
        <v>-7.0000000000000007E-2</v>
      </c>
      <c r="AN227" s="318">
        <f t="shared" si="3577"/>
        <v>-7.0000000000000007E-2</v>
      </c>
      <c r="AO227" s="318">
        <f t="shared" si="3577"/>
        <v>-7.0000000000000007E-2</v>
      </c>
      <c r="AP227" s="318">
        <f t="shared" si="3577"/>
        <v>-7.0000000000000007E-2</v>
      </c>
      <c r="AQ227" s="2">
        <f t="shared" si="3500"/>
        <v>-0.8400000000000003</v>
      </c>
      <c r="AR227" s="318">
        <f t="shared" si="3501"/>
        <v>-7.0000000000000007E-2</v>
      </c>
      <c r="AS227" s="318">
        <f t="shared" ref="AS227:BC227" si="3578">-ROUND(AR178*$C227/12,2)</f>
        <v>-7.0000000000000007E-2</v>
      </c>
      <c r="AT227" s="318">
        <f t="shared" si="3578"/>
        <v>-7.0000000000000007E-2</v>
      </c>
      <c r="AU227" s="318">
        <f t="shared" si="3578"/>
        <v>-7.0000000000000007E-2</v>
      </c>
      <c r="AV227" s="318">
        <f t="shared" si="3578"/>
        <v>-7.0000000000000007E-2</v>
      </c>
      <c r="AW227" s="318">
        <f t="shared" si="3578"/>
        <v>-7.0000000000000007E-2</v>
      </c>
      <c r="AX227" s="318">
        <f t="shared" si="3578"/>
        <v>-7.0000000000000007E-2</v>
      </c>
      <c r="AY227" s="318">
        <f t="shared" si="3578"/>
        <v>-7.0000000000000007E-2</v>
      </c>
      <c r="AZ227" s="318">
        <f t="shared" si="3578"/>
        <v>-7.0000000000000007E-2</v>
      </c>
      <c r="BA227" s="318">
        <f t="shared" si="3578"/>
        <v>-7.0000000000000007E-2</v>
      </c>
      <c r="BB227" s="318">
        <f t="shared" si="3578"/>
        <v>-7.0000000000000007E-2</v>
      </c>
      <c r="BC227" s="318">
        <f t="shared" si="3578"/>
        <v>-7.0000000000000007E-2</v>
      </c>
      <c r="BD227" s="2">
        <f t="shared" si="3503"/>
        <v>-0.8400000000000003</v>
      </c>
      <c r="BE227" s="318">
        <f t="shared" si="3504"/>
        <v>-7.0000000000000007E-2</v>
      </c>
      <c r="BF227" s="318">
        <f t="shared" ref="BF227:BP227" si="3579">-ROUND(BE178*$C227/12,2)</f>
        <v>-7.0000000000000007E-2</v>
      </c>
      <c r="BG227" s="318">
        <f t="shared" si="3579"/>
        <v>-7.0000000000000007E-2</v>
      </c>
      <c r="BH227" s="318">
        <f t="shared" si="3579"/>
        <v>-7.0000000000000007E-2</v>
      </c>
      <c r="BI227" s="318">
        <f t="shared" si="3579"/>
        <v>-7.0000000000000007E-2</v>
      </c>
      <c r="BJ227" s="318">
        <f t="shared" si="3579"/>
        <v>-7.0000000000000007E-2</v>
      </c>
      <c r="BK227" s="318">
        <f t="shared" si="3579"/>
        <v>-7.0000000000000007E-2</v>
      </c>
      <c r="BL227" s="318">
        <f t="shared" si="3579"/>
        <v>-7.0000000000000007E-2</v>
      </c>
      <c r="BM227" s="318">
        <f t="shared" si="3579"/>
        <v>-7.0000000000000007E-2</v>
      </c>
      <c r="BN227" s="318">
        <f t="shared" si="3579"/>
        <v>-7.0000000000000007E-2</v>
      </c>
      <c r="BO227" s="318">
        <f t="shared" si="3579"/>
        <v>-7.0000000000000007E-2</v>
      </c>
      <c r="BP227" s="318">
        <f t="shared" si="3579"/>
        <v>-7.0000000000000007E-2</v>
      </c>
      <c r="BQ227" s="2">
        <f t="shared" si="3506"/>
        <v>-0.8400000000000003</v>
      </c>
      <c r="BR227" s="318">
        <f t="shared" si="3507"/>
        <v>-7.0000000000000007E-2</v>
      </c>
      <c r="BS227" s="318">
        <f t="shared" ref="BS227:CC227" si="3580">-ROUND(BR178*$C227/12,2)</f>
        <v>-7.0000000000000007E-2</v>
      </c>
      <c r="BT227" s="318">
        <f t="shared" si="3580"/>
        <v>-7.0000000000000007E-2</v>
      </c>
      <c r="BU227" s="318">
        <f t="shared" si="3580"/>
        <v>-7.0000000000000007E-2</v>
      </c>
      <c r="BV227" s="318">
        <f t="shared" si="3580"/>
        <v>-7.0000000000000007E-2</v>
      </c>
      <c r="BW227" s="318">
        <f t="shared" si="3580"/>
        <v>-7.0000000000000007E-2</v>
      </c>
      <c r="BX227" s="318">
        <f t="shared" si="3580"/>
        <v>-7.0000000000000007E-2</v>
      </c>
      <c r="BY227" s="318">
        <f t="shared" si="3580"/>
        <v>-7.0000000000000007E-2</v>
      </c>
      <c r="BZ227" s="318">
        <f t="shared" si="3580"/>
        <v>-7.0000000000000007E-2</v>
      </c>
      <c r="CA227" s="318">
        <f t="shared" si="3580"/>
        <v>-7.0000000000000007E-2</v>
      </c>
      <c r="CB227" s="318">
        <f t="shared" si="3580"/>
        <v>-7.0000000000000007E-2</v>
      </c>
      <c r="CC227" s="318">
        <f t="shared" si="3580"/>
        <v>-7.0000000000000007E-2</v>
      </c>
      <c r="CD227" s="2">
        <f t="shared" si="3509"/>
        <v>-0.8400000000000003</v>
      </c>
      <c r="CE227" s="318">
        <f t="shared" si="3510"/>
        <v>-7.0000000000000007E-2</v>
      </c>
      <c r="CF227" s="318">
        <f t="shared" ref="CF227:CP227" si="3581">-ROUND(CE178*$C227/12,2)</f>
        <v>-7.0000000000000007E-2</v>
      </c>
      <c r="CG227" s="318">
        <f t="shared" si="3581"/>
        <v>-7.0000000000000007E-2</v>
      </c>
      <c r="CH227" s="318">
        <f t="shared" si="3581"/>
        <v>-7.0000000000000007E-2</v>
      </c>
      <c r="CI227" s="318">
        <f t="shared" si="3581"/>
        <v>-7.0000000000000007E-2</v>
      </c>
      <c r="CJ227" s="318">
        <f t="shared" si="3581"/>
        <v>-7.0000000000000007E-2</v>
      </c>
      <c r="CK227" s="318">
        <f t="shared" si="3581"/>
        <v>-7.0000000000000007E-2</v>
      </c>
      <c r="CL227" s="318">
        <f t="shared" si="3581"/>
        <v>-7.0000000000000007E-2</v>
      </c>
      <c r="CM227" s="318">
        <f t="shared" si="3581"/>
        <v>-7.0000000000000007E-2</v>
      </c>
      <c r="CN227" s="318">
        <f t="shared" si="3581"/>
        <v>-7.0000000000000007E-2</v>
      </c>
      <c r="CO227" s="318">
        <f t="shared" si="3581"/>
        <v>-7.0000000000000007E-2</v>
      </c>
      <c r="CP227" s="318">
        <f t="shared" si="3581"/>
        <v>-7.0000000000000007E-2</v>
      </c>
      <c r="CQ227" s="2">
        <f t="shared" si="3512"/>
        <v>-0.8400000000000003</v>
      </c>
      <c r="CR227" s="318">
        <f t="shared" si="3513"/>
        <v>-7.0000000000000007E-2</v>
      </c>
      <c r="CS227" s="318">
        <f t="shared" ref="CS227:DC227" si="3582">-ROUND(CR178*$C227/12,2)</f>
        <v>-7.0000000000000007E-2</v>
      </c>
      <c r="CT227" s="318">
        <f t="shared" si="3582"/>
        <v>-7.0000000000000007E-2</v>
      </c>
      <c r="CU227" s="318">
        <f t="shared" si="3582"/>
        <v>-7.0000000000000007E-2</v>
      </c>
      <c r="CV227" s="318">
        <f t="shared" si="3582"/>
        <v>-7.0000000000000007E-2</v>
      </c>
      <c r="CW227" s="318">
        <f t="shared" si="3582"/>
        <v>-7.0000000000000007E-2</v>
      </c>
      <c r="CX227" s="318">
        <f t="shared" si="3582"/>
        <v>-7.0000000000000007E-2</v>
      </c>
      <c r="CY227" s="318">
        <f t="shared" si="3582"/>
        <v>-7.0000000000000007E-2</v>
      </c>
      <c r="CZ227" s="318">
        <f t="shared" si="3582"/>
        <v>-7.0000000000000007E-2</v>
      </c>
      <c r="DA227" s="318">
        <f t="shared" si="3582"/>
        <v>-7.0000000000000007E-2</v>
      </c>
      <c r="DB227" s="318">
        <f t="shared" si="3582"/>
        <v>-7.0000000000000007E-2</v>
      </c>
      <c r="DC227" s="318">
        <f t="shared" si="3582"/>
        <v>-7.0000000000000007E-2</v>
      </c>
      <c r="DD227" s="2">
        <f t="shared" si="3515"/>
        <v>-0.8400000000000003</v>
      </c>
      <c r="DE227" s="318">
        <f t="shared" si="3516"/>
        <v>-7.0000000000000007E-2</v>
      </c>
      <c r="DF227" s="318">
        <f t="shared" ref="DF227:DP227" si="3583">-ROUND(DE178*$C227/12,2)</f>
        <v>-7.0000000000000007E-2</v>
      </c>
      <c r="DG227" s="318">
        <f t="shared" si="3583"/>
        <v>-7.0000000000000007E-2</v>
      </c>
      <c r="DH227" s="318">
        <f t="shared" si="3583"/>
        <v>-7.0000000000000007E-2</v>
      </c>
      <c r="DI227" s="318">
        <f t="shared" si="3583"/>
        <v>-7.0000000000000007E-2</v>
      </c>
      <c r="DJ227" s="318">
        <f t="shared" si="3583"/>
        <v>-7.0000000000000007E-2</v>
      </c>
      <c r="DK227" s="318">
        <f t="shared" si="3583"/>
        <v>-7.0000000000000007E-2</v>
      </c>
      <c r="DL227" s="318">
        <f t="shared" si="3583"/>
        <v>-7.0000000000000007E-2</v>
      </c>
      <c r="DM227" s="318">
        <f t="shared" si="3583"/>
        <v>-7.0000000000000007E-2</v>
      </c>
      <c r="DN227" s="318">
        <f t="shared" si="3583"/>
        <v>-7.0000000000000007E-2</v>
      </c>
      <c r="DO227" s="318">
        <f t="shared" si="3583"/>
        <v>-7.0000000000000007E-2</v>
      </c>
      <c r="DP227" s="318">
        <f t="shared" si="3583"/>
        <v>-7.0000000000000007E-2</v>
      </c>
      <c r="DQ227" s="2">
        <f t="shared" si="3518"/>
        <v>-0.8400000000000003</v>
      </c>
      <c r="DR227" s="318">
        <f t="shared" si="3519"/>
        <v>-7.0000000000000007E-2</v>
      </c>
      <c r="DS227" s="318">
        <f t="shared" ref="DS227:EC227" si="3584">-ROUND(DR178*$C227/12,2)</f>
        <v>-7.0000000000000007E-2</v>
      </c>
      <c r="DT227" s="318">
        <f t="shared" si="3584"/>
        <v>-7.0000000000000007E-2</v>
      </c>
      <c r="DU227" s="318">
        <f t="shared" si="3584"/>
        <v>-7.0000000000000007E-2</v>
      </c>
      <c r="DV227" s="318">
        <f t="shared" si="3584"/>
        <v>-7.0000000000000007E-2</v>
      </c>
      <c r="DW227" s="318">
        <f t="shared" si="3584"/>
        <v>-7.0000000000000007E-2</v>
      </c>
      <c r="DX227" s="318">
        <f t="shared" si="3584"/>
        <v>-7.0000000000000007E-2</v>
      </c>
      <c r="DY227" s="318">
        <f t="shared" si="3584"/>
        <v>-7.0000000000000007E-2</v>
      </c>
      <c r="DZ227" s="318">
        <f t="shared" si="3584"/>
        <v>-7.0000000000000007E-2</v>
      </c>
      <c r="EA227" s="318">
        <f t="shared" si="3584"/>
        <v>-7.0000000000000007E-2</v>
      </c>
      <c r="EB227" s="318">
        <f t="shared" si="3584"/>
        <v>-7.0000000000000007E-2</v>
      </c>
      <c r="EC227" s="318">
        <f t="shared" si="3584"/>
        <v>-7.0000000000000007E-2</v>
      </c>
      <c r="ED227" s="2">
        <f t="shared" si="3521"/>
        <v>-0.8400000000000003</v>
      </c>
      <c r="EE227" s="2">
        <f t="shared" si="3554"/>
        <v>-8.4</v>
      </c>
    </row>
    <row r="228" spans="1:135" x14ac:dyDescent="0.2">
      <c r="A228" s="126" t="s">
        <v>513</v>
      </c>
      <c r="B228" s="310">
        <f t="shared" si="3492"/>
        <v>373</v>
      </c>
      <c r="C228" s="317">
        <v>2.8000000000000001E-2</v>
      </c>
      <c r="E228" s="318">
        <f t="shared" ref="E228:P228" si="3585">-ROUND(D179*$C228/12,2)</f>
        <v>-0.67</v>
      </c>
      <c r="F228" s="318">
        <f t="shared" si="3585"/>
        <v>-0.67</v>
      </c>
      <c r="G228" s="318">
        <f t="shared" si="3585"/>
        <v>-0.67</v>
      </c>
      <c r="H228" s="318">
        <f t="shared" si="3585"/>
        <v>-0.67</v>
      </c>
      <c r="I228" s="318">
        <f t="shared" si="3585"/>
        <v>-0.67</v>
      </c>
      <c r="J228" s="318">
        <f t="shared" si="3585"/>
        <v>-0.67</v>
      </c>
      <c r="K228" s="318">
        <f t="shared" si="3585"/>
        <v>-0.67</v>
      </c>
      <c r="L228" s="318">
        <f t="shared" si="3585"/>
        <v>-0.67</v>
      </c>
      <c r="M228" s="318">
        <f t="shared" si="3585"/>
        <v>-0.67</v>
      </c>
      <c r="N228" s="318">
        <f t="shared" si="3585"/>
        <v>-0.67</v>
      </c>
      <c r="O228" s="318">
        <f t="shared" si="3585"/>
        <v>-0.67</v>
      </c>
      <c r="P228" s="318">
        <f t="shared" si="3585"/>
        <v>-0.67</v>
      </c>
      <c r="Q228" s="2">
        <f t="shared" si="3494"/>
        <v>-8.0400000000000009</v>
      </c>
      <c r="R228" s="318">
        <f t="shared" si="3495"/>
        <v>-0.67</v>
      </c>
      <c r="S228" s="318">
        <f t="shared" ref="S228:AC228" si="3586">-ROUND(R179*$C228/12,2)</f>
        <v>-0.67</v>
      </c>
      <c r="T228" s="318">
        <f t="shared" si="3586"/>
        <v>-0.67</v>
      </c>
      <c r="U228" s="318">
        <f t="shared" si="3586"/>
        <v>-0.67</v>
      </c>
      <c r="V228" s="318">
        <f t="shared" si="3586"/>
        <v>-0.67</v>
      </c>
      <c r="W228" s="318">
        <f t="shared" si="3586"/>
        <v>-0.67</v>
      </c>
      <c r="X228" s="318">
        <f t="shared" si="3586"/>
        <v>-0.67</v>
      </c>
      <c r="Y228" s="318">
        <f t="shared" si="3586"/>
        <v>-0.67</v>
      </c>
      <c r="Z228" s="318">
        <f t="shared" si="3586"/>
        <v>-0.67</v>
      </c>
      <c r="AA228" s="318">
        <f t="shared" si="3586"/>
        <v>-0.67</v>
      </c>
      <c r="AB228" s="318">
        <f t="shared" si="3586"/>
        <v>-0.67</v>
      </c>
      <c r="AC228" s="318">
        <f t="shared" si="3586"/>
        <v>-0.67</v>
      </c>
      <c r="AD228" s="2">
        <f t="shared" si="3497"/>
        <v>-8.0400000000000009</v>
      </c>
      <c r="AE228" s="318">
        <f t="shared" si="3498"/>
        <v>-0.67</v>
      </c>
      <c r="AF228" s="318">
        <f t="shared" ref="AF228:AP228" si="3587">-ROUND(AE179*$C228/12,2)</f>
        <v>-0.67</v>
      </c>
      <c r="AG228" s="318">
        <f t="shared" si="3587"/>
        <v>-0.67</v>
      </c>
      <c r="AH228" s="318">
        <f t="shared" si="3587"/>
        <v>-0.67</v>
      </c>
      <c r="AI228" s="318">
        <f t="shared" si="3587"/>
        <v>-0.67</v>
      </c>
      <c r="AJ228" s="318">
        <f t="shared" si="3587"/>
        <v>-0.67</v>
      </c>
      <c r="AK228" s="318">
        <f t="shared" si="3587"/>
        <v>-0.67</v>
      </c>
      <c r="AL228" s="318">
        <f t="shared" si="3587"/>
        <v>-0.67</v>
      </c>
      <c r="AM228" s="318">
        <f t="shared" si="3587"/>
        <v>-0.67</v>
      </c>
      <c r="AN228" s="318">
        <f t="shared" si="3587"/>
        <v>-0.67</v>
      </c>
      <c r="AO228" s="318">
        <f t="shared" si="3587"/>
        <v>-0.67</v>
      </c>
      <c r="AP228" s="318">
        <f t="shared" si="3587"/>
        <v>-0.67</v>
      </c>
      <c r="AQ228" s="2">
        <f t="shared" si="3500"/>
        <v>-8.0400000000000009</v>
      </c>
      <c r="AR228" s="318">
        <f t="shared" si="3501"/>
        <v>-0.67</v>
      </c>
      <c r="AS228" s="318">
        <f t="shared" ref="AS228:BC228" si="3588">-ROUND(AR179*$C228/12,2)</f>
        <v>-0.67</v>
      </c>
      <c r="AT228" s="318">
        <f t="shared" si="3588"/>
        <v>-0.67</v>
      </c>
      <c r="AU228" s="318">
        <f t="shared" si="3588"/>
        <v>-0.67</v>
      </c>
      <c r="AV228" s="318">
        <f t="shared" si="3588"/>
        <v>-0.67</v>
      </c>
      <c r="AW228" s="318">
        <f t="shared" si="3588"/>
        <v>-0.67</v>
      </c>
      <c r="AX228" s="318">
        <f t="shared" si="3588"/>
        <v>-0.67</v>
      </c>
      <c r="AY228" s="318">
        <f t="shared" si="3588"/>
        <v>-0.67</v>
      </c>
      <c r="AZ228" s="318">
        <f t="shared" si="3588"/>
        <v>-0.67</v>
      </c>
      <c r="BA228" s="318">
        <f t="shared" si="3588"/>
        <v>-0.67</v>
      </c>
      <c r="BB228" s="318">
        <f t="shared" si="3588"/>
        <v>-0.67</v>
      </c>
      <c r="BC228" s="318">
        <f t="shared" si="3588"/>
        <v>-0.67</v>
      </c>
      <c r="BD228" s="2">
        <f t="shared" si="3503"/>
        <v>-8.0400000000000009</v>
      </c>
      <c r="BE228" s="318">
        <f t="shared" si="3504"/>
        <v>-0.67</v>
      </c>
      <c r="BF228" s="318">
        <f t="shared" ref="BF228:BP228" si="3589">-ROUND(BE179*$C228/12,2)</f>
        <v>-0.67</v>
      </c>
      <c r="BG228" s="318">
        <f t="shared" si="3589"/>
        <v>-0.67</v>
      </c>
      <c r="BH228" s="318">
        <f t="shared" si="3589"/>
        <v>-0.67</v>
      </c>
      <c r="BI228" s="318">
        <f t="shared" si="3589"/>
        <v>-0.67</v>
      </c>
      <c r="BJ228" s="318">
        <f t="shared" si="3589"/>
        <v>-0.67</v>
      </c>
      <c r="BK228" s="318">
        <f t="shared" si="3589"/>
        <v>-0.67</v>
      </c>
      <c r="BL228" s="318">
        <f t="shared" si="3589"/>
        <v>-0.67</v>
      </c>
      <c r="BM228" s="318">
        <f t="shared" si="3589"/>
        <v>-0.67</v>
      </c>
      <c r="BN228" s="318">
        <f t="shared" si="3589"/>
        <v>-0.67</v>
      </c>
      <c r="BO228" s="318">
        <f t="shared" si="3589"/>
        <v>-0.67</v>
      </c>
      <c r="BP228" s="318">
        <f t="shared" si="3589"/>
        <v>-0.67</v>
      </c>
      <c r="BQ228" s="2">
        <f t="shared" si="3506"/>
        <v>-8.0400000000000009</v>
      </c>
      <c r="BR228" s="318">
        <f t="shared" si="3507"/>
        <v>-0.67</v>
      </c>
      <c r="BS228" s="318">
        <f t="shared" ref="BS228:CC228" si="3590">-ROUND(BR179*$C228/12,2)</f>
        <v>-0.67</v>
      </c>
      <c r="BT228" s="318">
        <f t="shared" si="3590"/>
        <v>-0.67</v>
      </c>
      <c r="BU228" s="318">
        <f t="shared" si="3590"/>
        <v>-0.67</v>
      </c>
      <c r="BV228" s="318">
        <f t="shared" si="3590"/>
        <v>-0.67</v>
      </c>
      <c r="BW228" s="318">
        <f t="shared" si="3590"/>
        <v>-0.67</v>
      </c>
      <c r="BX228" s="318">
        <f t="shared" si="3590"/>
        <v>-0.67</v>
      </c>
      <c r="BY228" s="318">
        <f t="shared" si="3590"/>
        <v>-0.67</v>
      </c>
      <c r="BZ228" s="318">
        <f t="shared" si="3590"/>
        <v>-0.67</v>
      </c>
      <c r="CA228" s="318">
        <f t="shared" si="3590"/>
        <v>-0.67</v>
      </c>
      <c r="CB228" s="318">
        <f t="shared" si="3590"/>
        <v>-0.67</v>
      </c>
      <c r="CC228" s="318">
        <f t="shared" si="3590"/>
        <v>-0.67</v>
      </c>
      <c r="CD228" s="2">
        <f t="shared" si="3509"/>
        <v>-8.0400000000000009</v>
      </c>
      <c r="CE228" s="318">
        <f t="shared" si="3510"/>
        <v>-0.67</v>
      </c>
      <c r="CF228" s="318">
        <f t="shared" ref="CF228:CP228" si="3591">-ROUND(CE179*$C228/12,2)</f>
        <v>-0.67</v>
      </c>
      <c r="CG228" s="318">
        <f t="shared" si="3591"/>
        <v>-0.67</v>
      </c>
      <c r="CH228" s="318">
        <f t="shared" si="3591"/>
        <v>-0.67</v>
      </c>
      <c r="CI228" s="318">
        <f t="shared" si="3591"/>
        <v>-0.67</v>
      </c>
      <c r="CJ228" s="318">
        <f t="shared" si="3591"/>
        <v>-0.67</v>
      </c>
      <c r="CK228" s="318">
        <f t="shared" si="3591"/>
        <v>-0.67</v>
      </c>
      <c r="CL228" s="318">
        <f t="shared" si="3591"/>
        <v>-0.67</v>
      </c>
      <c r="CM228" s="318">
        <f t="shared" si="3591"/>
        <v>-0.67</v>
      </c>
      <c r="CN228" s="318">
        <f t="shared" si="3591"/>
        <v>-0.67</v>
      </c>
      <c r="CO228" s="318">
        <f t="shared" si="3591"/>
        <v>-0.67</v>
      </c>
      <c r="CP228" s="318">
        <f t="shared" si="3591"/>
        <v>-0.67</v>
      </c>
      <c r="CQ228" s="2">
        <f t="shared" si="3512"/>
        <v>-8.0400000000000009</v>
      </c>
      <c r="CR228" s="318">
        <f t="shared" si="3513"/>
        <v>-0.67</v>
      </c>
      <c r="CS228" s="318">
        <f t="shared" ref="CS228:DC228" si="3592">-ROUND(CR179*$C228/12,2)</f>
        <v>-0.67</v>
      </c>
      <c r="CT228" s="318">
        <f t="shared" si="3592"/>
        <v>-0.67</v>
      </c>
      <c r="CU228" s="318">
        <f t="shared" si="3592"/>
        <v>-0.67</v>
      </c>
      <c r="CV228" s="318">
        <f t="shared" si="3592"/>
        <v>-0.67</v>
      </c>
      <c r="CW228" s="318">
        <f t="shared" si="3592"/>
        <v>-0.67</v>
      </c>
      <c r="CX228" s="318">
        <f t="shared" si="3592"/>
        <v>-0.67</v>
      </c>
      <c r="CY228" s="318">
        <f t="shared" si="3592"/>
        <v>-0.67</v>
      </c>
      <c r="CZ228" s="318">
        <f t="shared" si="3592"/>
        <v>-0.67</v>
      </c>
      <c r="DA228" s="318">
        <f t="shared" si="3592"/>
        <v>-0.67</v>
      </c>
      <c r="DB228" s="318">
        <f t="shared" si="3592"/>
        <v>-0.67</v>
      </c>
      <c r="DC228" s="318">
        <f t="shared" si="3592"/>
        <v>-0.67</v>
      </c>
      <c r="DD228" s="2">
        <f t="shared" si="3515"/>
        <v>-8.0400000000000009</v>
      </c>
      <c r="DE228" s="318">
        <f t="shared" si="3516"/>
        <v>-0.67</v>
      </c>
      <c r="DF228" s="318">
        <f t="shared" ref="DF228:DP228" si="3593">-ROUND(DE179*$C228/12,2)</f>
        <v>-0.67</v>
      </c>
      <c r="DG228" s="318">
        <f t="shared" si="3593"/>
        <v>-0.67</v>
      </c>
      <c r="DH228" s="318">
        <f t="shared" si="3593"/>
        <v>-0.67</v>
      </c>
      <c r="DI228" s="318">
        <f t="shared" si="3593"/>
        <v>-0.67</v>
      </c>
      <c r="DJ228" s="318">
        <f t="shared" si="3593"/>
        <v>-0.67</v>
      </c>
      <c r="DK228" s="318">
        <f t="shared" si="3593"/>
        <v>-0.67</v>
      </c>
      <c r="DL228" s="318">
        <f t="shared" si="3593"/>
        <v>-0.67</v>
      </c>
      <c r="DM228" s="318">
        <f t="shared" si="3593"/>
        <v>-0.67</v>
      </c>
      <c r="DN228" s="318">
        <f t="shared" si="3593"/>
        <v>-0.67</v>
      </c>
      <c r="DO228" s="318">
        <f t="shared" si="3593"/>
        <v>-0.67</v>
      </c>
      <c r="DP228" s="318">
        <f t="shared" si="3593"/>
        <v>-0.67</v>
      </c>
      <c r="DQ228" s="2">
        <f t="shared" si="3518"/>
        <v>-8.0400000000000009</v>
      </c>
      <c r="DR228" s="318">
        <f t="shared" si="3519"/>
        <v>-0.67</v>
      </c>
      <c r="DS228" s="318">
        <f t="shared" ref="DS228:EC228" si="3594">-ROUND(DR179*$C228/12,2)</f>
        <v>-0.67</v>
      </c>
      <c r="DT228" s="318">
        <f t="shared" si="3594"/>
        <v>-0.67</v>
      </c>
      <c r="DU228" s="318">
        <f t="shared" si="3594"/>
        <v>-0.67</v>
      </c>
      <c r="DV228" s="318">
        <f t="shared" si="3594"/>
        <v>-0.67</v>
      </c>
      <c r="DW228" s="318">
        <f t="shared" si="3594"/>
        <v>-0.67</v>
      </c>
      <c r="DX228" s="318">
        <f t="shared" si="3594"/>
        <v>-0.67</v>
      </c>
      <c r="DY228" s="318">
        <f t="shared" si="3594"/>
        <v>-0.67</v>
      </c>
      <c r="DZ228" s="318">
        <f t="shared" si="3594"/>
        <v>-0.67</v>
      </c>
      <c r="EA228" s="318">
        <f t="shared" si="3594"/>
        <v>-0.67</v>
      </c>
      <c r="EB228" s="318">
        <f t="shared" si="3594"/>
        <v>-0.67</v>
      </c>
      <c r="EC228" s="318">
        <f t="shared" si="3594"/>
        <v>-0.67</v>
      </c>
      <c r="ED228" s="2">
        <f t="shared" si="3521"/>
        <v>-8.0400000000000009</v>
      </c>
      <c r="EE228" s="2">
        <f t="shared" ref="EE228:EE229" si="3595">ED228+DQ228+DD228+CQ228+CD228+BQ228+BD228+AQ228+AD228+Q228</f>
        <v>-80.40000000000002</v>
      </c>
    </row>
    <row r="229" spans="1:135" x14ac:dyDescent="0.2">
      <c r="A229" s="126" t="s">
        <v>513</v>
      </c>
      <c r="B229" s="310">
        <f t="shared" si="3492"/>
        <v>392.02</v>
      </c>
      <c r="C229" s="317">
        <v>7.4999999999999997E-2</v>
      </c>
      <c r="E229" s="318">
        <f t="shared" ref="E229:P229" si="3596">-ROUND(D180*$C229/12,2)</f>
        <v>0</v>
      </c>
      <c r="F229" s="318">
        <f t="shared" si="3596"/>
        <v>0</v>
      </c>
      <c r="G229" s="318">
        <f t="shared" si="3596"/>
        <v>0</v>
      </c>
      <c r="H229" s="318">
        <f t="shared" si="3596"/>
        <v>0</v>
      </c>
      <c r="I229" s="318">
        <f t="shared" si="3596"/>
        <v>0</v>
      </c>
      <c r="J229" s="318">
        <f t="shared" si="3596"/>
        <v>0</v>
      </c>
      <c r="K229" s="318">
        <f t="shared" si="3596"/>
        <v>0</v>
      </c>
      <c r="L229" s="318">
        <f t="shared" si="3596"/>
        <v>0</v>
      </c>
      <c r="M229" s="318">
        <f t="shared" si="3596"/>
        <v>0</v>
      </c>
      <c r="N229" s="318">
        <f t="shared" si="3596"/>
        <v>0</v>
      </c>
      <c r="O229" s="318">
        <f t="shared" si="3596"/>
        <v>0</v>
      </c>
      <c r="P229" s="318">
        <f t="shared" si="3596"/>
        <v>0</v>
      </c>
      <c r="Q229" s="2">
        <f t="shared" si="3494"/>
        <v>0</v>
      </c>
      <c r="R229" s="318">
        <f t="shared" si="3495"/>
        <v>0</v>
      </c>
      <c r="S229" s="318">
        <f t="shared" ref="S229:AC229" si="3597">-ROUND(R180*$C229/12,2)</f>
        <v>0</v>
      </c>
      <c r="T229" s="318">
        <f t="shared" si="3597"/>
        <v>0</v>
      </c>
      <c r="U229" s="318">
        <f t="shared" si="3597"/>
        <v>0</v>
      </c>
      <c r="V229" s="318">
        <f t="shared" si="3597"/>
        <v>0</v>
      </c>
      <c r="W229" s="318">
        <f t="shared" si="3597"/>
        <v>0</v>
      </c>
      <c r="X229" s="318">
        <f t="shared" si="3597"/>
        <v>0</v>
      </c>
      <c r="Y229" s="318">
        <f t="shared" si="3597"/>
        <v>0</v>
      </c>
      <c r="Z229" s="318">
        <f t="shared" si="3597"/>
        <v>0</v>
      </c>
      <c r="AA229" s="318">
        <f t="shared" si="3597"/>
        <v>0</v>
      </c>
      <c r="AB229" s="318">
        <f t="shared" si="3597"/>
        <v>0</v>
      </c>
      <c r="AC229" s="318">
        <f t="shared" si="3597"/>
        <v>0</v>
      </c>
      <c r="AD229" s="2">
        <f t="shared" si="3497"/>
        <v>0</v>
      </c>
      <c r="AE229" s="318">
        <f t="shared" si="3498"/>
        <v>0</v>
      </c>
      <c r="AF229" s="318">
        <f t="shared" ref="AF229:AP229" si="3598">-ROUND(AE180*$C229/12,2)</f>
        <v>0</v>
      </c>
      <c r="AG229" s="318">
        <f t="shared" si="3598"/>
        <v>0</v>
      </c>
      <c r="AH229" s="318">
        <f t="shared" si="3598"/>
        <v>0</v>
      </c>
      <c r="AI229" s="318">
        <f t="shared" si="3598"/>
        <v>0</v>
      </c>
      <c r="AJ229" s="318">
        <f t="shared" si="3598"/>
        <v>0</v>
      </c>
      <c r="AK229" s="318">
        <f t="shared" si="3598"/>
        <v>0</v>
      </c>
      <c r="AL229" s="318">
        <f t="shared" si="3598"/>
        <v>0</v>
      </c>
      <c r="AM229" s="318">
        <f t="shared" si="3598"/>
        <v>0</v>
      </c>
      <c r="AN229" s="318">
        <f t="shared" si="3598"/>
        <v>0</v>
      </c>
      <c r="AO229" s="318">
        <f t="shared" si="3598"/>
        <v>0</v>
      </c>
      <c r="AP229" s="318">
        <f t="shared" si="3598"/>
        <v>0</v>
      </c>
      <c r="AQ229" s="2">
        <f t="shared" si="3500"/>
        <v>0</v>
      </c>
      <c r="AR229" s="318">
        <f t="shared" si="3501"/>
        <v>0</v>
      </c>
      <c r="AS229" s="318">
        <f t="shared" ref="AS229:BC229" si="3599">-ROUND(AR180*$C229/12,2)</f>
        <v>0</v>
      </c>
      <c r="AT229" s="318">
        <f t="shared" si="3599"/>
        <v>0</v>
      </c>
      <c r="AU229" s="318">
        <f t="shared" si="3599"/>
        <v>0</v>
      </c>
      <c r="AV229" s="318">
        <f t="shared" si="3599"/>
        <v>0</v>
      </c>
      <c r="AW229" s="318">
        <f t="shared" si="3599"/>
        <v>0</v>
      </c>
      <c r="AX229" s="318">
        <f t="shared" si="3599"/>
        <v>0</v>
      </c>
      <c r="AY229" s="318">
        <f t="shared" si="3599"/>
        <v>0</v>
      </c>
      <c r="AZ229" s="318">
        <f t="shared" si="3599"/>
        <v>0</v>
      </c>
      <c r="BA229" s="318">
        <f t="shared" si="3599"/>
        <v>0</v>
      </c>
      <c r="BB229" s="318">
        <f t="shared" si="3599"/>
        <v>0</v>
      </c>
      <c r="BC229" s="318">
        <f t="shared" si="3599"/>
        <v>0</v>
      </c>
      <c r="BD229" s="2">
        <f t="shared" si="3503"/>
        <v>0</v>
      </c>
      <c r="BE229" s="318">
        <f t="shared" si="3504"/>
        <v>0</v>
      </c>
      <c r="BF229" s="318">
        <f t="shared" ref="BF229:BP229" si="3600">-ROUND(BE180*$C229/12,2)</f>
        <v>0</v>
      </c>
      <c r="BG229" s="318">
        <f t="shared" si="3600"/>
        <v>0</v>
      </c>
      <c r="BH229" s="318">
        <f t="shared" si="3600"/>
        <v>0</v>
      </c>
      <c r="BI229" s="318">
        <f t="shared" si="3600"/>
        <v>0</v>
      </c>
      <c r="BJ229" s="318">
        <f t="shared" si="3600"/>
        <v>0</v>
      </c>
      <c r="BK229" s="318">
        <f t="shared" si="3600"/>
        <v>0</v>
      </c>
      <c r="BL229" s="318">
        <f t="shared" si="3600"/>
        <v>0</v>
      </c>
      <c r="BM229" s="318">
        <f t="shared" si="3600"/>
        <v>0</v>
      </c>
      <c r="BN229" s="318">
        <f t="shared" si="3600"/>
        <v>0</v>
      </c>
      <c r="BO229" s="318">
        <f t="shared" si="3600"/>
        <v>0</v>
      </c>
      <c r="BP229" s="318">
        <f t="shared" si="3600"/>
        <v>0</v>
      </c>
      <c r="BQ229" s="2">
        <f t="shared" si="3506"/>
        <v>0</v>
      </c>
      <c r="BR229" s="318">
        <f t="shared" si="3507"/>
        <v>0</v>
      </c>
      <c r="BS229" s="318">
        <f t="shared" ref="BS229:CC229" si="3601">-ROUND(BR180*$C229/12,2)</f>
        <v>0</v>
      </c>
      <c r="BT229" s="318">
        <f t="shared" si="3601"/>
        <v>0</v>
      </c>
      <c r="BU229" s="318">
        <f t="shared" si="3601"/>
        <v>0</v>
      </c>
      <c r="BV229" s="318">
        <f t="shared" si="3601"/>
        <v>0</v>
      </c>
      <c r="BW229" s="318">
        <f t="shared" si="3601"/>
        <v>0</v>
      </c>
      <c r="BX229" s="318">
        <f t="shared" si="3601"/>
        <v>0</v>
      </c>
      <c r="BY229" s="318">
        <f t="shared" si="3601"/>
        <v>0</v>
      </c>
      <c r="BZ229" s="318">
        <f t="shared" si="3601"/>
        <v>0</v>
      </c>
      <c r="CA229" s="318">
        <f t="shared" si="3601"/>
        <v>0</v>
      </c>
      <c r="CB229" s="318">
        <f t="shared" si="3601"/>
        <v>0</v>
      </c>
      <c r="CC229" s="318">
        <f t="shared" si="3601"/>
        <v>0</v>
      </c>
      <c r="CD229" s="2">
        <f t="shared" si="3509"/>
        <v>0</v>
      </c>
      <c r="CE229" s="318">
        <f t="shared" si="3510"/>
        <v>0</v>
      </c>
      <c r="CF229" s="318">
        <f t="shared" ref="CF229:CP229" si="3602">-ROUND(CE180*$C229/12,2)</f>
        <v>0</v>
      </c>
      <c r="CG229" s="318">
        <f t="shared" si="3602"/>
        <v>0</v>
      </c>
      <c r="CH229" s="318">
        <f t="shared" si="3602"/>
        <v>0</v>
      </c>
      <c r="CI229" s="318">
        <f t="shared" si="3602"/>
        <v>0</v>
      </c>
      <c r="CJ229" s="318">
        <f t="shared" si="3602"/>
        <v>0</v>
      </c>
      <c r="CK229" s="318">
        <f t="shared" si="3602"/>
        <v>0</v>
      </c>
      <c r="CL229" s="318">
        <f t="shared" si="3602"/>
        <v>0</v>
      </c>
      <c r="CM229" s="318">
        <f t="shared" si="3602"/>
        <v>0</v>
      </c>
      <c r="CN229" s="318">
        <f t="shared" si="3602"/>
        <v>0</v>
      </c>
      <c r="CO229" s="318">
        <f t="shared" si="3602"/>
        <v>0</v>
      </c>
      <c r="CP229" s="318">
        <f t="shared" si="3602"/>
        <v>0</v>
      </c>
      <c r="CQ229" s="2">
        <f t="shared" si="3512"/>
        <v>0</v>
      </c>
      <c r="CR229" s="318">
        <f t="shared" si="3513"/>
        <v>0</v>
      </c>
      <c r="CS229" s="318">
        <f t="shared" ref="CS229:DC229" si="3603">-ROUND(CR180*$C229/12,2)</f>
        <v>0</v>
      </c>
      <c r="CT229" s="318">
        <f t="shared" si="3603"/>
        <v>0</v>
      </c>
      <c r="CU229" s="318">
        <f t="shared" si="3603"/>
        <v>0</v>
      </c>
      <c r="CV229" s="318">
        <f t="shared" si="3603"/>
        <v>0</v>
      </c>
      <c r="CW229" s="318">
        <f t="shared" si="3603"/>
        <v>0</v>
      </c>
      <c r="CX229" s="318">
        <f t="shared" si="3603"/>
        <v>0</v>
      </c>
      <c r="CY229" s="318">
        <f t="shared" si="3603"/>
        <v>0</v>
      </c>
      <c r="CZ229" s="318">
        <f t="shared" si="3603"/>
        <v>0</v>
      </c>
      <c r="DA229" s="318">
        <f t="shared" si="3603"/>
        <v>0</v>
      </c>
      <c r="DB229" s="318">
        <f t="shared" si="3603"/>
        <v>0</v>
      </c>
      <c r="DC229" s="318">
        <f t="shared" si="3603"/>
        <v>0</v>
      </c>
      <c r="DD229" s="2">
        <f t="shared" si="3515"/>
        <v>0</v>
      </c>
      <c r="DE229" s="318">
        <f t="shared" si="3516"/>
        <v>0</v>
      </c>
      <c r="DF229" s="318">
        <f t="shared" ref="DF229:DP229" si="3604">-ROUND(DE180*$C229/12,2)</f>
        <v>0</v>
      </c>
      <c r="DG229" s="318">
        <f t="shared" si="3604"/>
        <v>0</v>
      </c>
      <c r="DH229" s="318">
        <f t="shared" si="3604"/>
        <v>0</v>
      </c>
      <c r="DI229" s="318">
        <f t="shared" si="3604"/>
        <v>0</v>
      </c>
      <c r="DJ229" s="318">
        <f t="shared" si="3604"/>
        <v>0</v>
      </c>
      <c r="DK229" s="318">
        <f t="shared" si="3604"/>
        <v>0</v>
      </c>
      <c r="DL229" s="318">
        <f t="shared" si="3604"/>
        <v>0</v>
      </c>
      <c r="DM229" s="318">
        <f t="shared" si="3604"/>
        <v>0</v>
      </c>
      <c r="DN229" s="318">
        <f t="shared" si="3604"/>
        <v>0</v>
      </c>
      <c r="DO229" s="318">
        <f t="shared" si="3604"/>
        <v>0</v>
      </c>
      <c r="DP229" s="318">
        <f t="shared" si="3604"/>
        <v>0</v>
      </c>
      <c r="DQ229" s="2">
        <f t="shared" si="3518"/>
        <v>0</v>
      </c>
      <c r="DR229" s="318">
        <f t="shared" si="3519"/>
        <v>0</v>
      </c>
      <c r="DS229" s="318">
        <f t="shared" ref="DS229:EC229" si="3605">-ROUND(DR180*$C229/12,2)</f>
        <v>0</v>
      </c>
      <c r="DT229" s="318">
        <f t="shared" si="3605"/>
        <v>0</v>
      </c>
      <c r="DU229" s="318">
        <f t="shared" si="3605"/>
        <v>0</v>
      </c>
      <c r="DV229" s="318">
        <f t="shared" si="3605"/>
        <v>0</v>
      </c>
      <c r="DW229" s="318">
        <f t="shared" si="3605"/>
        <v>0</v>
      </c>
      <c r="DX229" s="318">
        <f t="shared" si="3605"/>
        <v>0</v>
      </c>
      <c r="DY229" s="318">
        <f t="shared" si="3605"/>
        <v>0</v>
      </c>
      <c r="DZ229" s="318">
        <f t="shared" si="3605"/>
        <v>0</v>
      </c>
      <c r="EA229" s="318">
        <f t="shared" si="3605"/>
        <v>0</v>
      </c>
      <c r="EB229" s="318">
        <f t="shared" si="3605"/>
        <v>0</v>
      </c>
      <c r="EC229" s="318">
        <f t="shared" si="3605"/>
        <v>0</v>
      </c>
      <c r="ED229" s="2">
        <f t="shared" si="3521"/>
        <v>0</v>
      </c>
      <c r="EE229" s="2">
        <f t="shared" si="3595"/>
        <v>0</v>
      </c>
    </row>
    <row r="230" spans="1:135" x14ac:dyDescent="0.2">
      <c r="A230" s="126" t="s">
        <v>513</v>
      </c>
      <c r="B230" s="310">
        <f t="shared" si="3492"/>
        <v>397.25</v>
      </c>
      <c r="C230" s="317">
        <v>2.9000000000000001E-2</v>
      </c>
      <c r="E230" s="318">
        <f t="shared" ref="E230:P230" si="3606">-ROUND(D181*$C230/12,2)</f>
        <v>0</v>
      </c>
      <c r="F230" s="318">
        <f t="shared" si="3606"/>
        <v>0</v>
      </c>
      <c r="G230" s="318">
        <f t="shared" si="3606"/>
        <v>0</v>
      </c>
      <c r="H230" s="318">
        <f t="shared" si="3606"/>
        <v>0</v>
      </c>
      <c r="I230" s="318">
        <f t="shared" si="3606"/>
        <v>0</v>
      </c>
      <c r="J230" s="318">
        <f t="shared" si="3606"/>
        <v>0</v>
      </c>
      <c r="K230" s="318">
        <f t="shared" si="3606"/>
        <v>0</v>
      </c>
      <c r="L230" s="318">
        <f t="shared" si="3606"/>
        <v>0</v>
      </c>
      <c r="M230" s="318">
        <f t="shared" si="3606"/>
        <v>0</v>
      </c>
      <c r="N230" s="318">
        <f t="shared" si="3606"/>
        <v>0</v>
      </c>
      <c r="O230" s="318">
        <f t="shared" si="3606"/>
        <v>0</v>
      </c>
      <c r="P230" s="318">
        <f t="shared" si="3606"/>
        <v>0</v>
      </c>
      <c r="Q230" s="2">
        <f t="shared" si="3494"/>
        <v>0</v>
      </c>
      <c r="R230" s="318">
        <f t="shared" si="3495"/>
        <v>0</v>
      </c>
      <c r="S230" s="318">
        <f t="shared" ref="S230:AC230" si="3607">-ROUND(R181*$C230/12,2)</f>
        <v>0</v>
      </c>
      <c r="T230" s="318">
        <f t="shared" si="3607"/>
        <v>0</v>
      </c>
      <c r="U230" s="318">
        <f t="shared" si="3607"/>
        <v>0</v>
      </c>
      <c r="V230" s="318">
        <f t="shared" si="3607"/>
        <v>0</v>
      </c>
      <c r="W230" s="318">
        <f t="shared" si="3607"/>
        <v>0</v>
      </c>
      <c r="X230" s="318">
        <f t="shared" si="3607"/>
        <v>0</v>
      </c>
      <c r="Y230" s="318">
        <f t="shared" si="3607"/>
        <v>0</v>
      </c>
      <c r="Z230" s="318">
        <f t="shared" si="3607"/>
        <v>0</v>
      </c>
      <c r="AA230" s="318">
        <f t="shared" si="3607"/>
        <v>0</v>
      </c>
      <c r="AB230" s="318">
        <f t="shared" si="3607"/>
        <v>0</v>
      </c>
      <c r="AC230" s="318">
        <f t="shared" si="3607"/>
        <v>0</v>
      </c>
      <c r="AD230" s="2">
        <f t="shared" si="3497"/>
        <v>0</v>
      </c>
      <c r="AE230" s="318">
        <f t="shared" si="3498"/>
        <v>0</v>
      </c>
      <c r="AF230" s="318">
        <f t="shared" ref="AF230:AP230" si="3608">-ROUND(AE181*$C230/12,2)</f>
        <v>0</v>
      </c>
      <c r="AG230" s="318">
        <f t="shared" si="3608"/>
        <v>0</v>
      </c>
      <c r="AH230" s="318">
        <f t="shared" si="3608"/>
        <v>0</v>
      </c>
      <c r="AI230" s="318">
        <f t="shared" si="3608"/>
        <v>0</v>
      </c>
      <c r="AJ230" s="318">
        <f t="shared" si="3608"/>
        <v>0</v>
      </c>
      <c r="AK230" s="318">
        <f t="shared" si="3608"/>
        <v>0</v>
      </c>
      <c r="AL230" s="318">
        <f t="shared" si="3608"/>
        <v>0</v>
      </c>
      <c r="AM230" s="318">
        <f t="shared" si="3608"/>
        <v>0</v>
      </c>
      <c r="AN230" s="318">
        <f t="shared" si="3608"/>
        <v>0</v>
      </c>
      <c r="AO230" s="318">
        <f t="shared" si="3608"/>
        <v>0</v>
      </c>
      <c r="AP230" s="318">
        <f t="shared" si="3608"/>
        <v>0</v>
      </c>
      <c r="AQ230" s="2">
        <f t="shared" si="3500"/>
        <v>0</v>
      </c>
      <c r="AR230" s="318">
        <f t="shared" si="3501"/>
        <v>0</v>
      </c>
      <c r="AS230" s="318">
        <f t="shared" ref="AS230:BC230" si="3609">-ROUND(AR181*$C230/12,2)</f>
        <v>0</v>
      </c>
      <c r="AT230" s="318">
        <f t="shared" si="3609"/>
        <v>0</v>
      </c>
      <c r="AU230" s="318">
        <f t="shared" si="3609"/>
        <v>0</v>
      </c>
      <c r="AV230" s="318">
        <f t="shared" si="3609"/>
        <v>0</v>
      </c>
      <c r="AW230" s="318">
        <f t="shared" si="3609"/>
        <v>0</v>
      </c>
      <c r="AX230" s="318">
        <f t="shared" si="3609"/>
        <v>0</v>
      </c>
      <c r="AY230" s="318">
        <f t="shared" si="3609"/>
        <v>0</v>
      </c>
      <c r="AZ230" s="318">
        <f t="shared" si="3609"/>
        <v>0</v>
      </c>
      <c r="BA230" s="318">
        <f t="shared" si="3609"/>
        <v>0</v>
      </c>
      <c r="BB230" s="318">
        <f t="shared" si="3609"/>
        <v>0</v>
      </c>
      <c r="BC230" s="318">
        <f t="shared" si="3609"/>
        <v>0</v>
      </c>
      <c r="BD230" s="2">
        <f t="shared" si="3503"/>
        <v>0</v>
      </c>
      <c r="BE230" s="318">
        <f t="shared" si="3504"/>
        <v>0</v>
      </c>
      <c r="BF230" s="318">
        <f t="shared" ref="BF230:BP230" si="3610">-ROUND(BE181*$C230/12,2)</f>
        <v>0</v>
      </c>
      <c r="BG230" s="318">
        <f t="shared" si="3610"/>
        <v>0</v>
      </c>
      <c r="BH230" s="318">
        <f t="shared" si="3610"/>
        <v>0</v>
      </c>
      <c r="BI230" s="318">
        <f t="shared" si="3610"/>
        <v>0</v>
      </c>
      <c r="BJ230" s="318">
        <f t="shared" si="3610"/>
        <v>0</v>
      </c>
      <c r="BK230" s="318">
        <f t="shared" si="3610"/>
        <v>0</v>
      </c>
      <c r="BL230" s="318">
        <f t="shared" si="3610"/>
        <v>0</v>
      </c>
      <c r="BM230" s="318">
        <f t="shared" si="3610"/>
        <v>0</v>
      </c>
      <c r="BN230" s="318">
        <f t="shared" si="3610"/>
        <v>0</v>
      </c>
      <c r="BO230" s="318">
        <f t="shared" si="3610"/>
        <v>0</v>
      </c>
      <c r="BP230" s="318">
        <f t="shared" si="3610"/>
        <v>0</v>
      </c>
      <c r="BQ230" s="2">
        <f t="shared" si="3506"/>
        <v>0</v>
      </c>
      <c r="BR230" s="318">
        <f t="shared" si="3507"/>
        <v>0</v>
      </c>
      <c r="BS230" s="318">
        <f t="shared" ref="BS230:CC230" si="3611">-ROUND(BR181*$C230/12,2)</f>
        <v>0</v>
      </c>
      <c r="BT230" s="318">
        <f t="shared" si="3611"/>
        <v>0</v>
      </c>
      <c r="BU230" s="318">
        <f t="shared" si="3611"/>
        <v>0</v>
      </c>
      <c r="BV230" s="318">
        <f t="shared" si="3611"/>
        <v>0</v>
      </c>
      <c r="BW230" s="318">
        <f t="shared" si="3611"/>
        <v>0</v>
      </c>
      <c r="BX230" s="318">
        <f t="shared" si="3611"/>
        <v>0</v>
      </c>
      <c r="BY230" s="318">
        <f t="shared" si="3611"/>
        <v>0</v>
      </c>
      <c r="BZ230" s="318">
        <f t="shared" si="3611"/>
        <v>0</v>
      </c>
      <c r="CA230" s="318">
        <f t="shared" si="3611"/>
        <v>0</v>
      </c>
      <c r="CB230" s="318">
        <f t="shared" si="3611"/>
        <v>0</v>
      </c>
      <c r="CC230" s="318">
        <f t="shared" si="3611"/>
        <v>0</v>
      </c>
      <c r="CD230" s="2">
        <f t="shared" si="3509"/>
        <v>0</v>
      </c>
      <c r="CE230" s="318">
        <f t="shared" si="3510"/>
        <v>0</v>
      </c>
      <c r="CF230" s="318">
        <f t="shared" ref="CF230:CP230" si="3612">-ROUND(CE181*$C230/12,2)</f>
        <v>0</v>
      </c>
      <c r="CG230" s="318">
        <f t="shared" si="3612"/>
        <v>0</v>
      </c>
      <c r="CH230" s="318">
        <f t="shared" si="3612"/>
        <v>0</v>
      </c>
      <c r="CI230" s="318">
        <f t="shared" si="3612"/>
        <v>0</v>
      </c>
      <c r="CJ230" s="318">
        <f t="shared" si="3612"/>
        <v>0</v>
      </c>
      <c r="CK230" s="318">
        <f t="shared" si="3612"/>
        <v>0</v>
      </c>
      <c r="CL230" s="318">
        <f t="shared" si="3612"/>
        <v>0</v>
      </c>
      <c r="CM230" s="318">
        <f t="shared" si="3612"/>
        <v>0</v>
      </c>
      <c r="CN230" s="318">
        <f t="shared" si="3612"/>
        <v>0</v>
      </c>
      <c r="CO230" s="318">
        <f t="shared" si="3612"/>
        <v>0</v>
      </c>
      <c r="CP230" s="318">
        <f t="shared" si="3612"/>
        <v>0</v>
      </c>
      <c r="CQ230" s="2">
        <f t="shared" si="3512"/>
        <v>0</v>
      </c>
      <c r="CR230" s="318">
        <f t="shared" si="3513"/>
        <v>0</v>
      </c>
      <c r="CS230" s="318">
        <f t="shared" ref="CS230:DC230" si="3613">-ROUND(CR181*$C230/12,2)</f>
        <v>0</v>
      </c>
      <c r="CT230" s="318">
        <f t="shared" si="3613"/>
        <v>0</v>
      </c>
      <c r="CU230" s="318">
        <f t="shared" si="3613"/>
        <v>0</v>
      </c>
      <c r="CV230" s="318">
        <f t="shared" si="3613"/>
        <v>0</v>
      </c>
      <c r="CW230" s="318">
        <f t="shared" si="3613"/>
        <v>0</v>
      </c>
      <c r="CX230" s="318">
        <f t="shared" si="3613"/>
        <v>0</v>
      </c>
      <c r="CY230" s="318">
        <f t="shared" si="3613"/>
        <v>0</v>
      </c>
      <c r="CZ230" s="318">
        <f t="shared" si="3613"/>
        <v>0</v>
      </c>
      <c r="DA230" s="318">
        <f t="shared" si="3613"/>
        <v>0</v>
      </c>
      <c r="DB230" s="318">
        <f t="shared" si="3613"/>
        <v>0</v>
      </c>
      <c r="DC230" s="318">
        <f t="shared" si="3613"/>
        <v>0</v>
      </c>
      <c r="DD230" s="2">
        <f t="shared" si="3515"/>
        <v>0</v>
      </c>
      <c r="DE230" s="318">
        <f t="shared" si="3516"/>
        <v>0</v>
      </c>
      <c r="DF230" s="318">
        <f t="shared" ref="DF230:DP230" si="3614">-ROUND(DE181*$C230/12,2)</f>
        <v>0</v>
      </c>
      <c r="DG230" s="318">
        <f t="shared" si="3614"/>
        <v>0</v>
      </c>
      <c r="DH230" s="318">
        <f t="shared" si="3614"/>
        <v>0</v>
      </c>
      <c r="DI230" s="318">
        <f t="shared" si="3614"/>
        <v>0</v>
      </c>
      <c r="DJ230" s="318">
        <f t="shared" si="3614"/>
        <v>0</v>
      </c>
      <c r="DK230" s="318">
        <f t="shared" si="3614"/>
        <v>0</v>
      </c>
      <c r="DL230" s="318">
        <f t="shared" si="3614"/>
        <v>0</v>
      </c>
      <c r="DM230" s="318">
        <f t="shared" si="3614"/>
        <v>0</v>
      </c>
      <c r="DN230" s="318">
        <f t="shared" si="3614"/>
        <v>0</v>
      </c>
      <c r="DO230" s="318">
        <f t="shared" si="3614"/>
        <v>0</v>
      </c>
      <c r="DP230" s="318">
        <f t="shared" si="3614"/>
        <v>0</v>
      </c>
      <c r="DQ230" s="2">
        <f t="shared" si="3518"/>
        <v>0</v>
      </c>
      <c r="DR230" s="318">
        <f t="shared" si="3519"/>
        <v>0</v>
      </c>
      <c r="DS230" s="318">
        <f t="shared" ref="DS230:EC230" si="3615">-ROUND(DR181*$C230/12,2)</f>
        <v>0</v>
      </c>
      <c r="DT230" s="318">
        <f t="shared" si="3615"/>
        <v>0</v>
      </c>
      <c r="DU230" s="318">
        <f t="shared" si="3615"/>
        <v>0</v>
      </c>
      <c r="DV230" s="318">
        <f t="shared" si="3615"/>
        <v>0</v>
      </c>
      <c r="DW230" s="318">
        <f t="shared" si="3615"/>
        <v>0</v>
      </c>
      <c r="DX230" s="318">
        <f t="shared" si="3615"/>
        <v>0</v>
      </c>
      <c r="DY230" s="318">
        <f t="shared" si="3615"/>
        <v>0</v>
      </c>
      <c r="DZ230" s="318">
        <f t="shared" si="3615"/>
        <v>0</v>
      </c>
      <c r="EA230" s="318">
        <f t="shared" si="3615"/>
        <v>0</v>
      </c>
      <c r="EB230" s="318">
        <f t="shared" si="3615"/>
        <v>0</v>
      </c>
      <c r="EC230" s="318">
        <f t="shared" si="3615"/>
        <v>0</v>
      </c>
      <c r="ED230" s="2">
        <f t="shared" si="3521"/>
        <v>0</v>
      </c>
      <c r="EE230" s="2">
        <f t="shared" ref="EE230" si="3616">ED230+DQ230+DD230+CQ230+CD230+BQ230+BD230+AQ230+AD230+Q230</f>
        <v>0</v>
      </c>
    </row>
    <row r="231" spans="1:135" x14ac:dyDescent="0.2">
      <c r="A231" s="126" t="s">
        <v>505</v>
      </c>
      <c r="B231" s="310">
        <f t="shared" si="3492"/>
        <v>355</v>
      </c>
      <c r="C231" s="317">
        <v>2.8000000000000001E-2</v>
      </c>
      <c r="E231" s="318">
        <f t="shared" ref="E231:P231" si="3617">-ROUND(D182*$C231/12,2)</f>
        <v>-1311.79</v>
      </c>
      <c r="F231" s="318">
        <f t="shared" si="3617"/>
        <v>-1724.78</v>
      </c>
      <c r="G231" s="318">
        <f t="shared" si="3617"/>
        <v>-2064.63</v>
      </c>
      <c r="H231" s="318">
        <f t="shared" si="3617"/>
        <v>-3334.64</v>
      </c>
      <c r="I231" s="318">
        <f t="shared" si="3617"/>
        <v>-3682.99</v>
      </c>
      <c r="J231" s="318">
        <f t="shared" si="3617"/>
        <v>-4295.21</v>
      </c>
      <c r="K231" s="318">
        <f t="shared" si="3617"/>
        <v>-5087.01</v>
      </c>
      <c r="L231" s="318">
        <f t="shared" si="3617"/>
        <v>-5087.01</v>
      </c>
      <c r="M231" s="318">
        <f t="shared" si="3617"/>
        <v>-6113.75</v>
      </c>
      <c r="N231" s="318">
        <f t="shared" si="3617"/>
        <v>-6309.65</v>
      </c>
      <c r="O231" s="318">
        <f t="shared" si="3617"/>
        <v>-6309.65</v>
      </c>
      <c r="P231" s="318">
        <f t="shared" si="3617"/>
        <v>-6882.01</v>
      </c>
      <c r="Q231" s="2">
        <f t="shared" si="3494"/>
        <v>-52203.12000000001</v>
      </c>
      <c r="R231" s="318">
        <f t="shared" si="3495"/>
        <v>-7354.87</v>
      </c>
      <c r="S231" s="318">
        <f t="shared" ref="S231:AC231" si="3618">-ROUND(R182*$C231/12,2)</f>
        <v>-7354.87</v>
      </c>
      <c r="T231" s="318">
        <f t="shared" si="3618"/>
        <v>-7957.69</v>
      </c>
      <c r="U231" s="318">
        <f t="shared" si="3618"/>
        <v>-7957.69</v>
      </c>
      <c r="V231" s="318">
        <f t="shared" si="3618"/>
        <v>-8450.2800000000007</v>
      </c>
      <c r="W231" s="318">
        <f t="shared" si="3618"/>
        <v>-8783.7900000000009</v>
      </c>
      <c r="X231" s="318">
        <f t="shared" si="3618"/>
        <v>-9143.58</v>
      </c>
      <c r="Y231" s="318">
        <f t="shared" si="3618"/>
        <v>-9440.0400000000009</v>
      </c>
      <c r="Z231" s="318">
        <f t="shared" si="3618"/>
        <v>-9440.0400000000009</v>
      </c>
      <c r="AA231" s="318">
        <f t="shared" si="3618"/>
        <v>-10333.75</v>
      </c>
      <c r="AB231" s="318">
        <f t="shared" si="3618"/>
        <v>-10748.01</v>
      </c>
      <c r="AC231" s="318">
        <f t="shared" si="3618"/>
        <v>-10748.01</v>
      </c>
      <c r="AD231" s="2">
        <f t="shared" si="3497"/>
        <v>-107712.62</v>
      </c>
      <c r="AE231" s="318">
        <f t="shared" si="3498"/>
        <v>-11054.43</v>
      </c>
      <c r="AF231" s="318">
        <f t="shared" ref="AF231:AP231" si="3619">-ROUND(AE182*$C231/12,2)</f>
        <v>-11600.12</v>
      </c>
      <c r="AG231" s="318">
        <f t="shared" si="3619"/>
        <v>-12145.81</v>
      </c>
      <c r="AH231" s="318">
        <f t="shared" si="3619"/>
        <v>-12691.5</v>
      </c>
      <c r="AI231" s="318">
        <f t="shared" si="3619"/>
        <v>-13237.19</v>
      </c>
      <c r="AJ231" s="318">
        <f t="shared" si="3619"/>
        <v>-13782.88</v>
      </c>
      <c r="AK231" s="318">
        <f t="shared" si="3619"/>
        <v>-14328.57</v>
      </c>
      <c r="AL231" s="318">
        <f t="shared" si="3619"/>
        <v>-14874.26</v>
      </c>
      <c r="AM231" s="318">
        <f t="shared" si="3619"/>
        <v>-15419.95</v>
      </c>
      <c r="AN231" s="318">
        <f t="shared" si="3619"/>
        <v>-15965.64</v>
      </c>
      <c r="AO231" s="318">
        <f t="shared" si="3619"/>
        <v>-16511.330000000002</v>
      </c>
      <c r="AP231" s="318">
        <f t="shared" si="3619"/>
        <v>-17057.02</v>
      </c>
      <c r="AQ231" s="2">
        <f t="shared" si="3500"/>
        <v>-168668.69999999998</v>
      </c>
      <c r="AR231" s="318">
        <f t="shared" si="3501"/>
        <v>-17602.71</v>
      </c>
      <c r="AS231" s="318">
        <f t="shared" ref="AS231:BC231" si="3620">-ROUND(AR182*$C231/12,2)</f>
        <v>-18160.12</v>
      </c>
      <c r="AT231" s="318">
        <f t="shared" si="3620"/>
        <v>-18717.54</v>
      </c>
      <c r="AU231" s="318">
        <f t="shared" si="3620"/>
        <v>-19274.95</v>
      </c>
      <c r="AV231" s="318">
        <f t="shared" si="3620"/>
        <v>-19832.36</v>
      </c>
      <c r="AW231" s="318">
        <f t="shared" si="3620"/>
        <v>-20389.78</v>
      </c>
      <c r="AX231" s="318">
        <f t="shared" si="3620"/>
        <v>-20947.189999999999</v>
      </c>
      <c r="AY231" s="318">
        <f t="shared" si="3620"/>
        <v>-21504.6</v>
      </c>
      <c r="AZ231" s="318">
        <f t="shared" si="3620"/>
        <v>-22062.01</v>
      </c>
      <c r="BA231" s="318">
        <f t="shared" si="3620"/>
        <v>-22619.43</v>
      </c>
      <c r="BB231" s="318">
        <f t="shared" si="3620"/>
        <v>-23176.84</v>
      </c>
      <c r="BC231" s="318">
        <f t="shared" si="3620"/>
        <v>-23734.25</v>
      </c>
      <c r="BD231" s="2">
        <f t="shared" si="3503"/>
        <v>-248021.78</v>
      </c>
      <c r="BE231" s="318">
        <f t="shared" si="3504"/>
        <v>-24291.66</v>
      </c>
      <c r="BF231" s="318">
        <f t="shared" ref="BF231:BP231" si="3621">-ROUND(BE182*$C231/12,2)</f>
        <v>-24859.14</v>
      </c>
      <c r="BG231" s="318">
        <f t="shared" si="3621"/>
        <v>-25426.61</v>
      </c>
      <c r="BH231" s="318">
        <f t="shared" si="3621"/>
        <v>-25994.080000000002</v>
      </c>
      <c r="BI231" s="318">
        <f t="shared" si="3621"/>
        <v>-26561.55</v>
      </c>
      <c r="BJ231" s="318">
        <f t="shared" si="3621"/>
        <v>-27129.02</v>
      </c>
      <c r="BK231" s="318">
        <f t="shared" si="3621"/>
        <v>-27696.49</v>
      </c>
      <c r="BL231" s="318">
        <f t="shared" si="3621"/>
        <v>-28263.96</v>
      </c>
      <c r="BM231" s="318">
        <f t="shared" si="3621"/>
        <v>-28831.43</v>
      </c>
      <c r="BN231" s="318">
        <f t="shared" si="3621"/>
        <v>-29398.9</v>
      </c>
      <c r="BO231" s="318">
        <f t="shared" si="3621"/>
        <v>-29966.37</v>
      </c>
      <c r="BP231" s="318">
        <f t="shared" si="3621"/>
        <v>-30533.84</v>
      </c>
      <c r="BQ231" s="2">
        <f t="shared" si="3506"/>
        <v>-328953.05</v>
      </c>
      <c r="BR231" s="318">
        <f t="shared" si="3507"/>
        <v>-31101.31</v>
      </c>
      <c r="BS231" s="318">
        <f t="shared" ref="BS231:CC231" si="3622">-ROUND(BR182*$C231/12,2)</f>
        <v>-31626.77</v>
      </c>
      <c r="BT231" s="318">
        <f t="shared" si="3622"/>
        <v>-32152.23</v>
      </c>
      <c r="BU231" s="318">
        <f t="shared" si="3622"/>
        <v>-32677.69</v>
      </c>
      <c r="BV231" s="318">
        <f t="shared" si="3622"/>
        <v>-33203.15</v>
      </c>
      <c r="BW231" s="318">
        <f t="shared" si="3622"/>
        <v>-33728.61</v>
      </c>
      <c r="BX231" s="318">
        <f t="shared" si="3622"/>
        <v>-34254.06</v>
      </c>
      <c r="BY231" s="318">
        <f t="shared" si="3622"/>
        <v>-34779.519999999997</v>
      </c>
      <c r="BZ231" s="318">
        <f t="shared" si="3622"/>
        <v>-35304.980000000003</v>
      </c>
      <c r="CA231" s="318">
        <f t="shared" si="3622"/>
        <v>-35830.44</v>
      </c>
      <c r="CB231" s="318">
        <f t="shared" si="3622"/>
        <v>-36355.9</v>
      </c>
      <c r="CC231" s="318">
        <f t="shared" si="3622"/>
        <v>-36881.360000000001</v>
      </c>
      <c r="CD231" s="2">
        <f t="shared" si="3509"/>
        <v>-407896.02</v>
      </c>
      <c r="CE231" s="318">
        <f t="shared" si="3510"/>
        <v>-37406.82</v>
      </c>
      <c r="CF231" s="318">
        <f t="shared" ref="CF231:CP231" si="3623">-ROUND(CE182*$C231/12,2)</f>
        <v>-37946.519999999997</v>
      </c>
      <c r="CG231" s="318">
        <f t="shared" si="3623"/>
        <v>-38486.22</v>
      </c>
      <c r="CH231" s="318">
        <f t="shared" si="3623"/>
        <v>-39025.93</v>
      </c>
      <c r="CI231" s="318">
        <f t="shared" si="3623"/>
        <v>-39565.629999999997</v>
      </c>
      <c r="CJ231" s="318">
        <f t="shared" si="3623"/>
        <v>-40105.33</v>
      </c>
      <c r="CK231" s="318">
        <f t="shared" si="3623"/>
        <v>-40645.03</v>
      </c>
      <c r="CL231" s="318">
        <f t="shared" si="3623"/>
        <v>-41184.730000000003</v>
      </c>
      <c r="CM231" s="318">
        <f t="shared" si="3623"/>
        <v>-41724.44</v>
      </c>
      <c r="CN231" s="318">
        <f t="shared" si="3623"/>
        <v>-42264.14</v>
      </c>
      <c r="CO231" s="318">
        <f t="shared" si="3623"/>
        <v>-42803.839999999997</v>
      </c>
      <c r="CP231" s="318">
        <f t="shared" si="3623"/>
        <v>-43343.54</v>
      </c>
      <c r="CQ231" s="2">
        <f t="shared" si="3512"/>
        <v>-484502.17</v>
      </c>
      <c r="CR231" s="318">
        <f t="shared" si="3513"/>
        <v>-43883.24</v>
      </c>
      <c r="CS231" s="318">
        <f t="shared" ref="CS231:DC231" si="3624">-ROUND(CR182*$C231/12,2)</f>
        <v>-44419.67</v>
      </c>
      <c r="CT231" s="318">
        <f t="shared" si="3624"/>
        <v>-44956.11</v>
      </c>
      <c r="CU231" s="318">
        <f t="shared" si="3624"/>
        <v>-45492.54</v>
      </c>
      <c r="CV231" s="318">
        <f t="shared" si="3624"/>
        <v>-46028.97</v>
      </c>
      <c r="CW231" s="318">
        <f t="shared" si="3624"/>
        <v>-46565.4</v>
      </c>
      <c r="CX231" s="318">
        <f t="shared" si="3624"/>
        <v>-47101.83</v>
      </c>
      <c r="CY231" s="318">
        <f t="shared" si="3624"/>
        <v>-47638.26</v>
      </c>
      <c r="CZ231" s="318">
        <f t="shared" si="3624"/>
        <v>-48174.69</v>
      </c>
      <c r="DA231" s="318">
        <f t="shared" si="3624"/>
        <v>-48711.13</v>
      </c>
      <c r="DB231" s="318">
        <f t="shared" si="3624"/>
        <v>-49247.56</v>
      </c>
      <c r="DC231" s="318">
        <f t="shared" si="3624"/>
        <v>-49783.99</v>
      </c>
      <c r="DD231" s="2">
        <f t="shared" si="3515"/>
        <v>-562003.39000000013</v>
      </c>
      <c r="DE231" s="318">
        <f t="shared" si="3516"/>
        <v>-50320.42</v>
      </c>
      <c r="DF231" s="318">
        <f t="shared" ref="DF231:DP231" si="3625">-ROUND(DE182*$C231/12,2)</f>
        <v>-50320.42</v>
      </c>
      <c r="DG231" s="318">
        <f t="shared" si="3625"/>
        <v>-50320.42</v>
      </c>
      <c r="DH231" s="318">
        <f t="shared" si="3625"/>
        <v>-50320.42</v>
      </c>
      <c r="DI231" s="318">
        <f t="shared" si="3625"/>
        <v>-50320.42</v>
      </c>
      <c r="DJ231" s="318">
        <f t="shared" si="3625"/>
        <v>-50320.42</v>
      </c>
      <c r="DK231" s="318">
        <f t="shared" si="3625"/>
        <v>-50320.42</v>
      </c>
      <c r="DL231" s="318">
        <f t="shared" si="3625"/>
        <v>-50320.42</v>
      </c>
      <c r="DM231" s="318">
        <f t="shared" si="3625"/>
        <v>-50320.42</v>
      </c>
      <c r="DN231" s="318">
        <f t="shared" si="3625"/>
        <v>-50320.42</v>
      </c>
      <c r="DO231" s="318">
        <f t="shared" si="3625"/>
        <v>-50320.42</v>
      </c>
      <c r="DP231" s="318">
        <f t="shared" si="3625"/>
        <v>-50320.42</v>
      </c>
      <c r="DQ231" s="2">
        <f t="shared" si="3518"/>
        <v>-603845.03999999992</v>
      </c>
      <c r="DR231" s="318">
        <f t="shared" si="3519"/>
        <v>-50320.42</v>
      </c>
      <c r="DS231" s="318">
        <f t="shared" ref="DS231:EC231" si="3626">-ROUND(DR182*$C231/12,2)</f>
        <v>-50320.42</v>
      </c>
      <c r="DT231" s="318">
        <f t="shared" si="3626"/>
        <v>-50320.42</v>
      </c>
      <c r="DU231" s="318">
        <f t="shared" si="3626"/>
        <v>-50320.42</v>
      </c>
      <c r="DV231" s="318">
        <f t="shared" si="3626"/>
        <v>-50320.42</v>
      </c>
      <c r="DW231" s="318">
        <f t="shared" si="3626"/>
        <v>-50320.42</v>
      </c>
      <c r="DX231" s="318">
        <f t="shared" si="3626"/>
        <v>-50320.42</v>
      </c>
      <c r="DY231" s="318">
        <f t="shared" si="3626"/>
        <v>-50320.42</v>
      </c>
      <c r="DZ231" s="318">
        <f t="shared" si="3626"/>
        <v>-50320.42</v>
      </c>
      <c r="EA231" s="318">
        <f t="shared" si="3626"/>
        <v>-50320.42</v>
      </c>
      <c r="EB231" s="318">
        <f t="shared" si="3626"/>
        <v>-50320.42</v>
      </c>
      <c r="EC231" s="318">
        <f t="shared" si="3626"/>
        <v>-50320.42</v>
      </c>
      <c r="ED231" s="2">
        <f t="shared" si="3521"/>
        <v>-603845.03999999992</v>
      </c>
      <c r="EE231" s="2">
        <f t="shared" si="3522"/>
        <v>-3567650.93</v>
      </c>
    </row>
    <row r="232" spans="1:135" x14ac:dyDescent="0.2">
      <c r="A232" s="126" t="s">
        <v>505</v>
      </c>
      <c r="B232" s="310">
        <f t="shared" si="3492"/>
        <v>356</v>
      </c>
      <c r="C232" s="317">
        <v>2.9000000000000001E-2</v>
      </c>
      <c r="E232" s="318">
        <f t="shared" ref="E232:P232" si="3627">-ROUND(D183*$C232/12,2)</f>
        <v>-2616.39</v>
      </c>
      <c r="F232" s="318">
        <f t="shared" si="3627"/>
        <v>-2616.39</v>
      </c>
      <c r="G232" s="318">
        <f t="shared" si="3627"/>
        <v>-2616.39</v>
      </c>
      <c r="H232" s="318">
        <f t="shared" si="3627"/>
        <v>-2616.39</v>
      </c>
      <c r="I232" s="318">
        <f t="shared" si="3627"/>
        <v>-2616.39</v>
      </c>
      <c r="J232" s="318">
        <f t="shared" si="3627"/>
        <v>-2616.39</v>
      </c>
      <c r="K232" s="318">
        <f t="shared" si="3627"/>
        <v>-2616.39</v>
      </c>
      <c r="L232" s="318">
        <f t="shared" si="3627"/>
        <v>-2616.39</v>
      </c>
      <c r="M232" s="318">
        <f t="shared" si="3627"/>
        <v>-2616.39</v>
      </c>
      <c r="N232" s="318">
        <f t="shared" si="3627"/>
        <v>-2616.39</v>
      </c>
      <c r="O232" s="318">
        <f t="shared" si="3627"/>
        <v>-2616.39</v>
      </c>
      <c r="P232" s="318">
        <f t="shared" si="3627"/>
        <v>-2616.39</v>
      </c>
      <c r="Q232" s="2">
        <f t="shared" si="3494"/>
        <v>-31396.679999999997</v>
      </c>
      <c r="R232" s="318">
        <f t="shared" si="3495"/>
        <v>-2616.39</v>
      </c>
      <c r="S232" s="318">
        <f t="shared" ref="S232:AC232" si="3628">-ROUND(R183*$C232/12,2)</f>
        <v>-2616.39</v>
      </c>
      <c r="T232" s="318">
        <f t="shared" si="3628"/>
        <v>-2616.39</v>
      </c>
      <c r="U232" s="318">
        <f t="shared" si="3628"/>
        <v>-2616.39</v>
      </c>
      <c r="V232" s="318">
        <f t="shared" si="3628"/>
        <v>-2616.39</v>
      </c>
      <c r="W232" s="318">
        <f t="shared" si="3628"/>
        <v>-2616.39</v>
      </c>
      <c r="X232" s="318">
        <f t="shared" si="3628"/>
        <v>-2616.39</v>
      </c>
      <c r="Y232" s="318">
        <f t="shared" si="3628"/>
        <v>-2616.39</v>
      </c>
      <c r="Z232" s="318">
        <f t="shared" si="3628"/>
        <v>-2616.39</v>
      </c>
      <c r="AA232" s="318">
        <f t="shared" si="3628"/>
        <v>-2616.39</v>
      </c>
      <c r="AB232" s="318">
        <f t="shared" si="3628"/>
        <v>-2616.39</v>
      </c>
      <c r="AC232" s="318">
        <f t="shared" si="3628"/>
        <v>-2616.39</v>
      </c>
      <c r="AD232" s="2">
        <f t="shared" si="3497"/>
        <v>-31396.679999999997</v>
      </c>
      <c r="AE232" s="318">
        <f t="shared" si="3498"/>
        <v>-2616.39</v>
      </c>
      <c r="AF232" s="318">
        <f t="shared" ref="AF232:AP232" si="3629">-ROUND(AE183*$C232/12,2)</f>
        <v>-2616.39</v>
      </c>
      <c r="AG232" s="318">
        <f t="shared" si="3629"/>
        <v>-2616.39</v>
      </c>
      <c r="AH232" s="318">
        <f t="shared" si="3629"/>
        <v>-2616.39</v>
      </c>
      <c r="AI232" s="318">
        <f t="shared" si="3629"/>
        <v>-2616.39</v>
      </c>
      <c r="AJ232" s="318">
        <f t="shared" si="3629"/>
        <v>-2616.39</v>
      </c>
      <c r="AK232" s="318">
        <f t="shared" si="3629"/>
        <v>-2616.39</v>
      </c>
      <c r="AL232" s="318">
        <f t="shared" si="3629"/>
        <v>-2616.39</v>
      </c>
      <c r="AM232" s="318">
        <f t="shared" si="3629"/>
        <v>-2616.39</v>
      </c>
      <c r="AN232" s="318">
        <f t="shared" si="3629"/>
        <v>-2616.39</v>
      </c>
      <c r="AO232" s="318">
        <f t="shared" si="3629"/>
        <v>-2616.39</v>
      </c>
      <c r="AP232" s="318">
        <f t="shared" si="3629"/>
        <v>-2616.39</v>
      </c>
      <c r="AQ232" s="2">
        <f t="shared" si="3500"/>
        <v>-31396.679999999997</v>
      </c>
      <c r="AR232" s="318">
        <f t="shared" si="3501"/>
        <v>-2616.39</v>
      </c>
      <c r="AS232" s="318">
        <f t="shared" ref="AS232:BC232" si="3630">-ROUND(AR183*$C232/12,2)</f>
        <v>-2616.39</v>
      </c>
      <c r="AT232" s="318">
        <f t="shared" si="3630"/>
        <v>-2616.39</v>
      </c>
      <c r="AU232" s="318">
        <f t="shared" si="3630"/>
        <v>-2616.39</v>
      </c>
      <c r="AV232" s="318">
        <f t="shared" si="3630"/>
        <v>-2616.39</v>
      </c>
      <c r="AW232" s="318">
        <f t="shared" si="3630"/>
        <v>-2616.39</v>
      </c>
      <c r="AX232" s="318">
        <f t="shared" si="3630"/>
        <v>-2616.39</v>
      </c>
      <c r="AY232" s="318">
        <f t="shared" si="3630"/>
        <v>-2616.39</v>
      </c>
      <c r="AZ232" s="318">
        <f t="shared" si="3630"/>
        <v>-2616.39</v>
      </c>
      <c r="BA232" s="318">
        <f t="shared" si="3630"/>
        <v>-2616.39</v>
      </c>
      <c r="BB232" s="318">
        <f t="shared" si="3630"/>
        <v>-2616.39</v>
      </c>
      <c r="BC232" s="318">
        <f t="shared" si="3630"/>
        <v>-2616.39</v>
      </c>
      <c r="BD232" s="2">
        <f t="shared" si="3503"/>
        <v>-31396.679999999997</v>
      </c>
      <c r="BE232" s="318">
        <f t="shared" si="3504"/>
        <v>-2616.39</v>
      </c>
      <c r="BF232" s="318">
        <f t="shared" ref="BF232:BP232" si="3631">-ROUND(BE183*$C232/12,2)</f>
        <v>-2616.39</v>
      </c>
      <c r="BG232" s="318">
        <f t="shared" si="3631"/>
        <v>-2616.39</v>
      </c>
      <c r="BH232" s="318">
        <f t="shared" si="3631"/>
        <v>-2616.39</v>
      </c>
      <c r="BI232" s="318">
        <f t="shared" si="3631"/>
        <v>-2616.39</v>
      </c>
      <c r="BJ232" s="318">
        <f t="shared" si="3631"/>
        <v>-2616.39</v>
      </c>
      <c r="BK232" s="318">
        <f t="shared" si="3631"/>
        <v>-2616.39</v>
      </c>
      <c r="BL232" s="318">
        <f t="shared" si="3631"/>
        <v>-2616.39</v>
      </c>
      <c r="BM232" s="318">
        <f t="shared" si="3631"/>
        <v>-2616.39</v>
      </c>
      <c r="BN232" s="318">
        <f t="shared" si="3631"/>
        <v>-2616.39</v>
      </c>
      <c r="BO232" s="318">
        <f t="shared" si="3631"/>
        <v>-2616.39</v>
      </c>
      <c r="BP232" s="318">
        <f t="shared" si="3631"/>
        <v>-2616.39</v>
      </c>
      <c r="BQ232" s="2">
        <f t="shared" si="3506"/>
        <v>-31396.679999999997</v>
      </c>
      <c r="BR232" s="318">
        <f t="shared" si="3507"/>
        <v>-2616.39</v>
      </c>
      <c r="BS232" s="318">
        <f t="shared" ref="BS232:CC232" si="3632">-ROUND(BR183*$C232/12,2)</f>
        <v>-2616.39</v>
      </c>
      <c r="BT232" s="318">
        <f t="shared" si="3632"/>
        <v>-2616.39</v>
      </c>
      <c r="BU232" s="318">
        <f t="shared" si="3632"/>
        <v>-2616.39</v>
      </c>
      <c r="BV232" s="318">
        <f t="shared" si="3632"/>
        <v>-2616.39</v>
      </c>
      <c r="BW232" s="318">
        <f t="shared" si="3632"/>
        <v>-2616.39</v>
      </c>
      <c r="BX232" s="318">
        <f t="shared" si="3632"/>
        <v>-2616.39</v>
      </c>
      <c r="BY232" s="318">
        <f t="shared" si="3632"/>
        <v>-2616.39</v>
      </c>
      <c r="BZ232" s="318">
        <f t="shared" si="3632"/>
        <v>-2616.39</v>
      </c>
      <c r="CA232" s="318">
        <f t="shared" si="3632"/>
        <v>-2616.39</v>
      </c>
      <c r="CB232" s="318">
        <f t="shared" si="3632"/>
        <v>-2616.39</v>
      </c>
      <c r="CC232" s="318">
        <f t="shared" si="3632"/>
        <v>-2616.39</v>
      </c>
      <c r="CD232" s="2">
        <f t="shared" si="3509"/>
        <v>-31396.679999999997</v>
      </c>
      <c r="CE232" s="318">
        <f t="shared" si="3510"/>
        <v>-2616.39</v>
      </c>
      <c r="CF232" s="318">
        <f t="shared" ref="CF232:CP232" si="3633">-ROUND(CE183*$C232/12,2)</f>
        <v>-2616.39</v>
      </c>
      <c r="CG232" s="318">
        <f t="shared" si="3633"/>
        <v>-2616.39</v>
      </c>
      <c r="CH232" s="318">
        <f t="shared" si="3633"/>
        <v>-2616.39</v>
      </c>
      <c r="CI232" s="318">
        <f t="shared" si="3633"/>
        <v>-2616.39</v>
      </c>
      <c r="CJ232" s="318">
        <f t="shared" si="3633"/>
        <v>-2616.39</v>
      </c>
      <c r="CK232" s="318">
        <f t="shared" si="3633"/>
        <v>-2616.39</v>
      </c>
      <c r="CL232" s="318">
        <f t="shared" si="3633"/>
        <v>-2616.39</v>
      </c>
      <c r="CM232" s="318">
        <f t="shared" si="3633"/>
        <v>-2616.39</v>
      </c>
      <c r="CN232" s="318">
        <f t="shared" si="3633"/>
        <v>-2616.39</v>
      </c>
      <c r="CO232" s="318">
        <f t="shared" si="3633"/>
        <v>-2616.39</v>
      </c>
      <c r="CP232" s="318">
        <f t="shared" si="3633"/>
        <v>-2616.39</v>
      </c>
      <c r="CQ232" s="2">
        <f t="shared" si="3512"/>
        <v>-31396.679999999997</v>
      </c>
      <c r="CR232" s="318">
        <f t="shared" si="3513"/>
        <v>-2616.39</v>
      </c>
      <c r="CS232" s="318">
        <f t="shared" ref="CS232:DC232" si="3634">-ROUND(CR183*$C232/12,2)</f>
        <v>-2616.39</v>
      </c>
      <c r="CT232" s="318">
        <f t="shared" si="3634"/>
        <v>-2616.39</v>
      </c>
      <c r="CU232" s="318">
        <f t="shared" si="3634"/>
        <v>-2616.39</v>
      </c>
      <c r="CV232" s="318">
        <f t="shared" si="3634"/>
        <v>-2616.39</v>
      </c>
      <c r="CW232" s="318">
        <f t="shared" si="3634"/>
        <v>-2616.39</v>
      </c>
      <c r="CX232" s="318">
        <f t="shared" si="3634"/>
        <v>-2616.39</v>
      </c>
      <c r="CY232" s="318">
        <f t="shared" si="3634"/>
        <v>-2616.39</v>
      </c>
      <c r="CZ232" s="318">
        <f t="shared" si="3634"/>
        <v>-2616.39</v>
      </c>
      <c r="DA232" s="318">
        <f t="shared" si="3634"/>
        <v>-2616.39</v>
      </c>
      <c r="DB232" s="318">
        <f t="shared" si="3634"/>
        <v>-2616.39</v>
      </c>
      <c r="DC232" s="318">
        <f t="shared" si="3634"/>
        <v>-2616.39</v>
      </c>
      <c r="DD232" s="2">
        <f t="shared" si="3515"/>
        <v>-31396.679999999997</v>
      </c>
      <c r="DE232" s="318">
        <f t="shared" si="3516"/>
        <v>-2616.39</v>
      </c>
      <c r="DF232" s="318">
        <f t="shared" ref="DF232:DP232" si="3635">-ROUND(DE183*$C232/12,2)</f>
        <v>-2616.39</v>
      </c>
      <c r="DG232" s="318">
        <f t="shared" si="3635"/>
        <v>-2616.39</v>
      </c>
      <c r="DH232" s="318">
        <f t="shared" si="3635"/>
        <v>-2616.39</v>
      </c>
      <c r="DI232" s="318">
        <f t="shared" si="3635"/>
        <v>-2616.39</v>
      </c>
      <c r="DJ232" s="318">
        <f t="shared" si="3635"/>
        <v>-2616.39</v>
      </c>
      <c r="DK232" s="318">
        <f t="shared" si="3635"/>
        <v>-2616.39</v>
      </c>
      <c r="DL232" s="318">
        <f t="shared" si="3635"/>
        <v>-2616.39</v>
      </c>
      <c r="DM232" s="318">
        <f t="shared" si="3635"/>
        <v>-2616.39</v>
      </c>
      <c r="DN232" s="318">
        <f t="shared" si="3635"/>
        <v>-2616.39</v>
      </c>
      <c r="DO232" s="318">
        <f t="shared" si="3635"/>
        <v>-2616.39</v>
      </c>
      <c r="DP232" s="318">
        <f t="shared" si="3635"/>
        <v>-2616.39</v>
      </c>
      <c r="DQ232" s="2">
        <f t="shared" si="3518"/>
        <v>-31396.679999999997</v>
      </c>
      <c r="DR232" s="318">
        <f t="shared" si="3519"/>
        <v>-2616.39</v>
      </c>
      <c r="DS232" s="318">
        <f t="shared" ref="DS232:EC232" si="3636">-ROUND(DR183*$C232/12,2)</f>
        <v>-2616.39</v>
      </c>
      <c r="DT232" s="318">
        <f t="shared" si="3636"/>
        <v>-2616.39</v>
      </c>
      <c r="DU232" s="318">
        <f t="shared" si="3636"/>
        <v>-2616.39</v>
      </c>
      <c r="DV232" s="318">
        <f t="shared" si="3636"/>
        <v>-2616.39</v>
      </c>
      <c r="DW232" s="318">
        <f t="shared" si="3636"/>
        <v>-2616.39</v>
      </c>
      <c r="DX232" s="318">
        <f t="shared" si="3636"/>
        <v>-2616.39</v>
      </c>
      <c r="DY232" s="318">
        <f t="shared" si="3636"/>
        <v>-2616.39</v>
      </c>
      <c r="DZ232" s="318">
        <f t="shared" si="3636"/>
        <v>-2616.39</v>
      </c>
      <c r="EA232" s="318">
        <f t="shared" si="3636"/>
        <v>-2616.39</v>
      </c>
      <c r="EB232" s="318">
        <f t="shared" si="3636"/>
        <v>-2616.39</v>
      </c>
      <c r="EC232" s="318">
        <f t="shared" si="3636"/>
        <v>-2616.39</v>
      </c>
      <c r="ED232" s="2">
        <f t="shared" si="3521"/>
        <v>-31396.679999999997</v>
      </c>
      <c r="EE232" s="2">
        <f t="shared" ref="EE232:EE233" si="3637">ED232+DQ232+DD232+CQ232+CD232+BQ232+BD232+AQ232+AD232+Q232</f>
        <v>-313966.8</v>
      </c>
    </row>
    <row r="233" spans="1:135" x14ac:dyDescent="0.2">
      <c r="A233" s="126" t="s">
        <v>505</v>
      </c>
      <c r="B233" s="310">
        <f t="shared" si="3492"/>
        <v>364</v>
      </c>
      <c r="C233" s="317">
        <v>3.6999999999999998E-2</v>
      </c>
      <c r="E233" s="318">
        <f t="shared" ref="E233:P233" si="3638">-ROUND(D184*$C233/12,2)</f>
        <v>0</v>
      </c>
      <c r="F233" s="318">
        <f t="shared" si="3638"/>
        <v>0</v>
      </c>
      <c r="G233" s="318">
        <f t="shared" si="3638"/>
        <v>0</v>
      </c>
      <c r="H233" s="318">
        <f t="shared" si="3638"/>
        <v>0</v>
      </c>
      <c r="I233" s="318">
        <f t="shared" si="3638"/>
        <v>0</v>
      </c>
      <c r="J233" s="318">
        <f t="shared" si="3638"/>
        <v>0</v>
      </c>
      <c r="K233" s="318">
        <f t="shared" si="3638"/>
        <v>0</v>
      </c>
      <c r="L233" s="318">
        <f t="shared" si="3638"/>
        <v>0</v>
      </c>
      <c r="M233" s="318">
        <f t="shared" si="3638"/>
        <v>0</v>
      </c>
      <c r="N233" s="318">
        <f t="shared" si="3638"/>
        <v>0</v>
      </c>
      <c r="O233" s="318">
        <f t="shared" si="3638"/>
        <v>0</v>
      </c>
      <c r="P233" s="318">
        <f t="shared" si="3638"/>
        <v>0</v>
      </c>
      <c r="Q233" s="2">
        <f t="shared" si="3494"/>
        <v>0</v>
      </c>
      <c r="R233" s="318">
        <f t="shared" si="3495"/>
        <v>0</v>
      </c>
      <c r="S233" s="318">
        <f t="shared" ref="S233:AC233" si="3639">-ROUND(R184*$C233/12,2)</f>
        <v>0</v>
      </c>
      <c r="T233" s="318">
        <f t="shared" si="3639"/>
        <v>0</v>
      </c>
      <c r="U233" s="318">
        <f t="shared" si="3639"/>
        <v>0</v>
      </c>
      <c r="V233" s="318">
        <f t="shared" si="3639"/>
        <v>0</v>
      </c>
      <c r="W233" s="318">
        <f t="shared" si="3639"/>
        <v>0</v>
      </c>
      <c r="X233" s="318">
        <f t="shared" si="3639"/>
        <v>0</v>
      </c>
      <c r="Y233" s="318">
        <f t="shared" si="3639"/>
        <v>0</v>
      </c>
      <c r="Z233" s="318">
        <f t="shared" si="3639"/>
        <v>0</v>
      </c>
      <c r="AA233" s="318">
        <f t="shared" si="3639"/>
        <v>0</v>
      </c>
      <c r="AB233" s="318">
        <f t="shared" si="3639"/>
        <v>0</v>
      </c>
      <c r="AC233" s="318">
        <f t="shared" si="3639"/>
        <v>0</v>
      </c>
      <c r="AD233" s="2">
        <f t="shared" si="3497"/>
        <v>0</v>
      </c>
      <c r="AE233" s="318">
        <f t="shared" si="3498"/>
        <v>0</v>
      </c>
      <c r="AF233" s="318">
        <f t="shared" ref="AF233:AP233" si="3640">-ROUND(AE184*$C233/12,2)</f>
        <v>0</v>
      </c>
      <c r="AG233" s="318">
        <f t="shared" si="3640"/>
        <v>0</v>
      </c>
      <c r="AH233" s="318">
        <f t="shared" si="3640"/>
        <v>0</v>
      </c>
      <c r="AI233" s="318">
        <f t="shared" si="3640"/>
        <v>0</v>
      </c>
      <c r="AJ233" s="318">
        <f t="shared" si="3640"/>
        <v>0</v>
      </c>
      <c r="AK233" s="318">
        <f t="shared" si="3640"/>
        <v>0</v>
      </c>
      <c r="AL233" s="318">
        <f t="shared" si="3640"/>
        <v>0</v>
      </c>
      <c r="AM233" s="318">
        <f t="shared" si="3640"/>
        <v>0</v>
      </c>
      <c r="AN233" s="318">
        <f t="shared" si="3640"/>
        <v>0</v>
      </c>
      <c r="AO233" s="318">
        <f t="shared" si="3640"/>
        <v>0</v>
      </c>
      <c r="AP233" s="318">
        <f t="shared" si="3640"/>
        <v>0</v>
      </c>
      <c r="AQ233" s="2">
        <f t="shared" si="3500"/>
        <v>0</v>
      </c>
      <c r="AR233" s="318">
        <f t="shared" si="3501"/>
        <v>0</v>
      </c>
      <c r="AS233" s="318">
        <f t="shared" ref="AS233:BC233" si="3641">-ROUND(AR184*$C233/12,2)</f>
        <v>0</v>
      </c>
      <c r="AT233" s="318">
        <f t="shared" si="3641"/>
        <v>0</v>
      </c>
      <c r="AU233" s="318">
        <f t="shared" si="3641"/>
        <v>0</v>
      </c>
      <c r="AV233" s="318">
        <f t="shared" si="3641"/>
        <v>0</v>
      </c>
      <c r="AW233" s="318">
        <f t="shared" si="3641"/>
        <v>0</v>
      </c>
      <c r="AX233" s="318">
        <f t="shared" si="3641"/>
        <v>0</v>
      </c>
      <c r="AY233" s="318">
        <f t="shared" si="3641"/>
        <v>0</v>
      </c>
      <c r="AZ233" s="318">
        <f t="shared" si="3641"/>
        <v>0</v>
      </c>
      <c r="BA233" s="318">
        <f t="shared" si="3641"/>
        <v>0</v>
      </c>
      <c r="BB233" s="318">
        <f t="shared" si="3641"/>
        <v>0</v>
      </c>
      <c r="BC233" s="318">
        <f t="shared" si="3641"/>
        <v>0</v>
      </c>
      <c r="BD233" s="2">
        <f t="shared" si="3503"/>
        <v>0</v>
      </c>
      <c r="BE233" s="318">
        <f t="shared" si="3504"/>
        <v>0</v>
      </c>
      <c r="BF233" s="318">
        <f t="shared" ref="BF233:BP233" si="3642">-ROUND(BE184*$C233/12,2)</f>
        <v>0</v>
      </c>
      <c r="BG233" s="318">
        <f t="shared" si="3642"/>
        <v>0</v>
      </c>
      <c r="BH233" s="318">
        <f t="shared" si="3642"/>
        <v>0</v>
      </c>
      <c r="BI233" s="318">
        <f t="shared" si="3642"/>
        <v>0</v>
      </c>
      <c r="BJ233" s="318">
        <f t="shared" si="3642"/>
        <v>0</v>
      </c>
      <c r="BK233" s="318">
        <f t="shared" si="3642"/>
        <v>0</v>
      </c>
      <c r="BL233" s="318">
        <f t="shared" si="3642"/>
        <v>0</v>
      </c>
      <c r="BM233" s="318">
        <f t="shared" si="3642"/>
        <v>0</v>
      </c>
      <c r="BN233" s="318">
        <f t="shared" si="3642"/>
        <v>0</v>
      </c>
      <c r="BO233" s="318">
        <f t="shared" si="3642"/>
        <v>0</v>
      </c>
      <c r="BP233" s="318">
        <f t="shared" si="3642"/>
        <v>0</v>
      </c>
      <c r="BQ233" s="2">
        <f t="shared" si="3506"/>
        <v>0</v>
      </c>
      <c r="BR233" s="318">
        <f t="shared" si="3507"/>
        <v>0</v>
      </c>
      <c r="BS233" s="318">
        <f t="shared" ref="BS233:CC233" si="3643">-ROUND(BR184*$C233/12,2)</f>
        <v>0</v>
      </c>
      <c r="BT233" s="318">
        <f t="shared" si="3643"/>
        <v>0</v>
      </c>
      <c r="BU233" s="318">
        <f t="shared" si="3643"/>
        <v>0</v>
      </c>
      <c r="BV233" s="318">
        <f t="shared" si="3643"/>
        <v>0</v>
      </c>
      <c r="BW233" s="318">
        <f t="shared" si="3643"/>
        <v>0</v>
      </c>
      <c r="BX233" s="318">
        <f t="shared" si="3643"/>
        <v>0</v>
      </c>
      <c r="BY233" s="318">
        <f t="shared" si="3643"/>
        <v>0</v>
      </c>
      <c r="BZ233" s="318">
        <f t="shared" si="3643"/>
        <v>0</v>
      </c>
      <c r="CA233" s="318">
        <f t="shared" si="3643"/>
        <v>0</v>
      </c>
      <c r="CB233" s="318">
        <f t="shared" si="3643"/>
        <v>0</v>
      </c>
      <c r="CC233" s="318">
        <f t="shared" si="3643"/>
        <v>0</v>
      </c>
      <c r="CD233" s="2">
        <f t="shared" si="3509"/>
        <v>0</v>
      </c>
      <c r="CE233" s="318">
        <f t="shared" si="3510"/>
        <v>0</v>
      </c>
      <c r="CF233" s="318">
        <f t="shared" ref="CF233:CP233" si="3644">-ROUND(CE184*$C233/12,2)</f>
        <v>0</v>
      </c>
      <c r="CG233" s="318">
        <f t="shared" si="3644"/>
        <v>0</v>
      </c>
      <c r="CH233" s="318">
        <f t="shared" si="3644"/>
        <v>0</v>
      </c>
      <c r="CI233" s="318">
        <f t="shared" si="3644"/>
        <v>0</v>
      </c>
      <c r="CJ233" s="318">
        <f t="shared" si="3644"/>
        <v>0</v>
      </c>
      <c r="CK233" s="318">
        <f t="shared" si="3644"/>
        <v>0</v>
      </c>
      <c r="CL233" s="318">
        <f t="shared" si="3644"/>
        <v>0</v>
      </c>
      <c r="CM233" s="318">
        <f t="shared" si="3644"/>
        <v>0</v>
      </c>
      <c r="CN233" s="318">
        <f t="shared" si="3644"/>
        <v>0</v>
      </c>
      <c r="CO233" s="318">
        <f t="shared" si="3644"/>
        <v>0</v>
      </c>
      <c r="CP233" s="318">
        <f t="shared" si="3644"/>
        <v>0</v>
      </c>
      <c r="CQ233" s="2">
        <f t="shared" si="3512"/>
        <v>0</v>
      </c>
      <c r="CR233" s="318">
        <f t="shared" si="3513"/>
        <v>0</v>
      </c>
      <c r="CS233" s="318">
        <f t="shared" ref="CS233:DC233" si="3645">-ROUND(CR184*$C233/12,2)</f>
        <v>0</v>
      </c>
      <c r="CT233" s="318">
        <f t="shared" si="3645"/>
        <v>0</v>
      </c>
      <c r="CU233" s="318">
        <f t="shared" si="3645"/>
        <v>0</v>
      </c>
      <c r="CV233" s="318">
        <f t="shared" si="3645"/>
        <v>0</v>
      </c>
      <c r="CW233" s="318">
        <f t="shared" si="3645"/>
        <v>0</v>
      </c>
      <c r="CX233" s="318">
        <f t="shared" si="3645"/>
        <v>0</v>
      </c>
      <c r="CY233" s="318">
        <f t="shared" si="3645"/>
        <v>0</v>
      </c>
      <c r="CZ233" s="318">
        <f t="shared" si="3645"/>
        <v>0</v>
      </c>
      <c r="DA233" s="318">
        <f t="shared" si="3645"/>
        <v>0</v>
      </c>
      <c r="DB233" s="318">
        <f t="shared" si="3645"/>
        <v>0</v>
      </c>
      <c r="DC233" s="318">
        <f t="shared" si="3645"/>
        <v>0</v>
      </c>
      <c r="DD233" s="2">
        <f t="shared" si="3515"/>
        <v>0</v>
      </c>
      <c r="DE233" s="318">
        <f t="shared" si="3516"/>
        <v>0</v>
      </c>
      <c r="DF233" s="318">
        <f t="shared" ref="DF233:DP233" si="3646">-ROUND(DE184*$C233/12,2)</f>
        <v>0</v>
      </c>
      <c r="DG233" s="318">
        <f t="shared" si="3646"/>
        <v>0</v>
      </c>
      <c r="DH233" s="318">
        <f t="shared" si="3646"/>
        <v>0</v>
      </c>
      <c r="DI233" s="318">
        <f t="shared" si="3646"/>
        <v>0</v>
      </c>
      <c r="DJ233" s="318">
        <f t="shared" si="3646"/>
        <v>0</v>
      </c>
      <c r="DK233" s="318">
        <f t="shared" si="3646"/>
        <v>0</v>
      </c>
      <c r="DL233" s="318">
        <f t="shared" si="3646"/>
        <v>0</v>
      </c>
      <c r="DM233" s="318">
        <f t="shared" si="3646"/>
        <v>0</v>
      </c>
      <c r="DN233" s="318">
        <f t="shared" si="3646"/>
        <v>0</v>
      </c>
      <c r="DO233" s="318">
        <f t="shared" si="3646"/>
        <v>0</v>
      </c>
      <c r="DP233" s="318">
        <f t="shared" si="3646"/>
        <v>0</v>
      </c>
      <c r="DQ233" s="2">
        <f t="shared" si="3518"/>
        <v>0</v>
      </c>
      <c r="DR233" s="318">
        <f t="shared" si="3519"/>
        <v>0</v>
      </c>
      <c r="DS233" s="318">
        <f t="shared" ref="DS233:EC233" si="3647">-ROUND(DR184*$C233/12,2)</f>
        <v>0</v>
      </c>
      <c r="DT233" s="318">
        <f t="shared" si="3647"/>
        <v>0</v>
      </c>
      <c r="DU233" s="318">
        <f t="shared" si="3647"/>
        <v>0</v>
      </c>
      <c r="DV233" s="318">
        <f t="shared" si="3647"/>
        <v>0</v>
      </c>
      <c r="DW233" s="318">
        <f t="shared" si="3647"/>
        <v>0</v>
      </c>
      <c r="DX233" s="318">
        <f t="shared" si="3647"/>
        <v>0</v>
      </c>
      <c r="DY233" s="318">
        <f t="shared" si="3647"/>
        <v>0</v>
      </c>
      <c r="DZ233" s="318">
        <f t="shared" si="3647"/>
        <v>0</v>
      </c>
      <c r="EA233" s="318">
        <f t="shared" si="3647"/>
        <v>0</v>
      </c>
      <c r="EB233" s="318">
        <f t="shared" si="3647"/>
        <v>0</v>
      </c>
      <c r="EC233" s="318">
        <f t="shared" si="3647"/>
        <v>0</v>
      </c>
      <c r="ED233" s="2">
        <f t="shared" si="3521"/>
        <v>0</v>
      </c>
      <c r="EE233" s="2">
        <f t="shared" si="3637"/>
        <v>0</v>
      </c>
    </row>
    <row r="234" spans="1:135" x14ac:dyDescent="0.2">
      <c r="A234" s="126" t="s">
        <v>505</v>
      </c>
      <c r="B234" s="310">
        <f t="shared" si="3492"/>
        <v>365</v>
      </c>
      <c r="C234" s="317">
        <v>2.1999999999999999E-2</v>
      </c>
      <c r="E234" s="318">
        <f t="shared" ref="E234:P234" si="3648">-ROUND(D185*$C234/12,2)</f>
        <v>-49.76</v>
      </c>
      <c r="F234" s="318">
        <f t="shared" si="3648"/>
        <v>-49.76</v>
      </c>
      <c r="G234" s="318">
        <f t="shared" si="3648"/>
        <v>-49.76</v>
      </c>
      <c r="H234" s="318">
        <f t="shared" si="3648"/>
        <v>-49.76</v>
      </c>
      <c r="I234" s="318">
        <f t="shared" si="3648"/>
        <v>-49.76</v>
      </c>
      <c r="J234" s="318">
        <f t="shared" si="3648"/>
        <v>-49.76</v>
      </c>
      <c r="K234" s="318">
        <f t="shared" si="3648"/>
        <v>-49.76</v>
      </c>
      <c r="L234" s="318">
        <f t="shared" si="3648"/>
        <v>-49.76</v>
      </c>
      <c r="M234" s="318">
        <f t="shared" si="3648"/>
        <v>-49.76</v>
      </c>
      <c r="N234" s="318">
        <f t="shared" si="3648"/>
        <v>-49.76</v>
      </c>
      <c r="O234" s="318">
        <f t="shared" si="3648"/>
        <v>-49.76</v>
      </c>
      <c r="P234" s="318">
        <f t="shared" si="3648"/>
        <v>-49.76</v>
      </c>
      <c r="Q234" s="2">
        <f t="shared" si="3494"/>
        <v>-597.12</v>
      </c>
      <c r="R234" s="318">
        <f t="shared" si="3495"/>
        <v>-49.76</v>
      </c>
      <c r="S234" s="318">
        <f t="shared" ref="S234:AC234" si="3649">-ROUND(R185*$C234/12,2)</f>
        <v>-49.76</v>
      </c>
      <c r="T234" s="318">
        <f t="shared" si="3649"/>
        <v>-49.76</v>
      </c>
      <c r="U234" s="318">
        <f t="shared" si="3649"/>
        <v>-49.76</v>
      </c>
      <c r="V234" s="318">
        <f t="shared" si="3649"/>
        <v>-49.76</v>
      </c>
      <c r="W234" s="318">
        <f t="shared" si="3649"/>
        <v>-49.76</v>
      </c>
      <c r="X234" s="318">
        <f t="shared" si="3649"/>
        <v>-49.76</v>
      </c>
      <c r="Y234" s="318">
        <f t="shared" si="3649"/>
        <v>-49.76</v>
      </c>
      <c r="Z234" s="318">
        <f t="shared" si="3649"/>
        <v>-49.76</v>
      </c>
      <c r="AA234" s="318">
        <f t="shared" si="3649"/>
        <v>-49.76</v>
      </c>
      <c r="AB234" s="318">
        <f t="shared" si="3649"/>
        <v>-49.76</v>
      </c>
      <c r="AC234" s="318">
        <f t="shared" si="3649"/>
        <v>-49.76</v>
      </c>
      <c r="AD234" s="2">
        <f t="shared" si="3497"/>
        <v>-597.12</v>
      </c>
      <c r="AE234" s="318">
        <f t="shared" si="3498"/>
        <v>-49.76</v>
      </c>
      <c r="AF234" s="318">
        <f t="shared" ref="AF234:AP234" si="3650">-ROUND(AE185*$C234/12,2)</f>
        <v>-49.76</v>
      </c>
      <c r="AG234" s="318">
        <f t="shared" si="3650"/>
        <v>-49.76</v>
      </c>
      <c r="AH234" s="318">
        <f t="shared" si="3650"/>
        <v>-49.76</v>
      </c>
      <c r="AI234" s="318">
        <f t="shared" si="3650"/>
        <v>-49.76</v>
      </c>
      <c r="AJ234" s="318">
        <f t="shared" si="3650"/>
        <v>-49.76</v>
      </c>
      <c r="AK234" s="318">
        <f t="shared" si="3650"/>
        <v>-49.76</v>
      </c>
      <c r="AL234" s="318">
        <f t="shared" si="3650"/>
        <v>-49.76</v>
      </c>
      <c r="AM234" s="318">
        <f t="shared" si="3650"/>
        <v>-49.76</v>
      </c>
      <c r="AN234" s="318">
        <f t="shared" si="3650"/>
        <v>-49.76</v>
      </c>
      <c r="AO234" s="318">
        <f t="shared" si="3650"/>
        <v>-49.76</v>
      </c>
      <c r="AP234" s="318">
        <f t="shared" si="3650"/>
        <v>-49.76</v>
      </c>
      <c r="AQ234" s="2">
        <f t="shared" si="3500"/>
        <v>-597.12</v>
      </c>
      <c r="AR234" s="318">
        <f t="shared" si="3501"/>
        <v>-49.76</v>
      </c>
      <c r="AS234" s="318">
        <f t="shared" ref="AS234:BC234" si="3651">-ROUND(AR185*$C234/12,2)</f>
        <v>-49.76</v>
      </c>
      <c r="AT234" s="318">
        <f t="shared" si="3651"/>
        <v>-49.76</v>
      </c>
      <c r="AU234" s="318">
        <f t="shared" si="3651"/>
        <v>-49.76</v>
      </c>
      <c r="AV234" s="318">
        <f t="shared" si="3651"/>
        <v>-49.76</v>
      </c>
      <c r="AW234" s="318">
        <f t="shared" si="3651"/>
        <v>-49.76</v>
      </c>
      <c r="AX234" s="318">
        <f t="shared" si="3651"/>
        <v>-49.76</v>
      </c>
      <c r="AY234" s="318">
        <f t="shared" si="3651"/>
        <v>-49.76</v>
      </c>
      <c r="AZ234" s="318">
        <f t="shared" si="3651"/>
        <v>-49.76</v>
      </c>
      <c r="BA234" s="318">
        <f t="shared" si="3651"/>
        <v>-49.76</v>
      </c>
      <c r="BB234" s="318">
        <f t="shared" si="3651"/>
        <v>-49.76</v>
      </c>
      <c r="BC234" s="318">
        <f t="shared" si="3651"/>
        <v>-49.76</v>
      </c>
      <c r="BD234" s="2">
        <f t="shared" si="3503"/>
        <v>-597.12</v>
      </c>
      <c r="BE234" s="318">
        <f t="shared" si="3504"/>
        <v>-49.76</v>
      </c>
      <c r="BF234" s="318">
        <f t="shared" ref="BF234:BP234" si="3652">-ROUND(BE185*$C234/12,2)</f>
        <v>-49.76</v>
      </c>
      <c r="BG234" s="318">
        <f t="shared" si="3652"/>
        <v>-49.76</v>
      </c>
      <c r="BH234" s="318">
        <f t="shared" si="3652"/>
        <v>-49.76</v>
      </c>
      <c r="BI234" s="318">
        <f t="shared" si="3652"/>
        <v>-49.76</v>
      </c>
      <c r="BJ234" s="318">
        <f t="shared" si="3652"/>
        <v>-49.76</v>
      </c>
      <c r="BK234" s="318">
        <f t="shared" si="3652"/>
        <v>-49.76</v>
      </c>
      <c r="BL234" s="318">
        <f t="shared" si="3652"/>
        <v>-49.76</v>
      </c>
      <c r="BM234" s="318">
        <f t="shared" si="3652"/>
        <v>-49.76</v>
      </c>
      <c r="BN234" s="318">
        <f t="shared" si="3652"/>
        <v>-49.76</v>
      </c>
      <c r="BO234" s="318">
        <f t="shared" si="3652"/>
        <v>-49.76</v>
      </c>
      <c r="BP234" s="318">
        <f t="shared" si="3652"/>
        <v>-49.76</v>
      </c>
      <c r="BQ234" s="2">
        <f t="shared" si="3506"/>
        <v>-597.12</v>
      </c>
      <c r="BR234" s="318">
        <f t="shared" si="3507"/>
        <v>-49.76</v>
      </c>
      <c r="BS234" s="318">
        <f t="shared" ref="BS234:CC234" si="3653">-ROUND(BR185*$C234/12,2)</f>
        <v>-49.76</v>
      </c>
      <c r="BT234" s="318">
        <f t="shared" si="3653"/>
        <v>-49.76</v>
      </c>
      <c r="BU234" s="318">
        <f t="shared" si="3653"/>
        <v>-49.76</v>
      </c>
      <c r="BV234" s="318">
        <f t="shared" si="3653"/>
        <v>-49.76</v>
      </c>
      <c r="BW234" s="318">
        <f t="shared" si="3653"/>
        <v>-49.76</v>
      </c>
      <c r="BX234" s="318">
        <f t="shared" si="3653"/>
        <v>-49.76</v>
      </c>
      <c r="BY234" s="318">
        <f t="shared" si="3653"/>
        <v>-49.76</v>
      </c>
      <c r="BZ234" s="318">
        <f t="shared" si="3653"/>
        <v>-49.76</v>
      </c>
      <c r="CA234" s="318">
        <f t="shared" si="3653"/>
        <v>-49.76</v>
      </c>
      <c r="CB234" s="318">
        <f t="shared" si="3653"/>
        <v>-49.76</v>
      </c>
      <c r="CC234" s="318">
        <f t="shared" si="3653"/>
        <v>-49.76</v>
      </c>
      <c r="CD234" s="2">
        <f t="shared" si="3509"/>
        <v>-597.12</v>
      </c>
      <c r="CE234" s="318">
        <f t="shared" si="3510"/>
        <v>-49.76</v>
      </c>
      <c r="CF234" s="318">
        <f t="shared" ref="CF234:CP234" si="3654">-ROUND(CE185*$C234/12,2)</f>
        <v>-49.76</v>
      </c>
      <c r="CG234" s="318">
        <f t="shared" si="3654"/>
        <v>-49.76</v>
      </c>
      <c r="CH234" s="318">
        <f t="shared" si="3654"/>
        <v>-49.76</v>
      </c>
      <c r="CI234" s="318">
        <f t="shared" si="3654"/>
        <v>-49.76</v>
      </c>
      <c r="CJ234" s="318">
        <f t="shared" si="3654"/>
        <v>-49.76</v>
      </c>
      <c r="CK234" s="318">
        <f t="shared" si="3654"/>
        <v>-49.76</v>
      </c>
      <c r="CL234" s="318">
        <f t="shared" si="3654"/>
        <v>-49.76</v>
      </c>
      <c r="CM234" s="318">
        <f t="shared" si="3654"/>
        <v>-49.76</v>
      </c>
      <c r="CN234" s="318">
        <f t="shared" si="3654"/>
        <v>-49.76</v>
      </c>
      <c r="CO234" s="318">
        <f t="shared" si="3654"/>
        <v>-49.76</v>
      </c>
      <c r="CP234" s="318">
        <f t="shared" si="3654"/>
        <v>-49.76</v>
      </c>
      <c r="CQ234" s="2">
        <f t="shared" si="3512"/>
        <v>-597.12</v>
      </c>
      <c r="CR234" s="318">
        <f t="shared" si="3513"/>
        <v>-49.76</v>
      </c>
      <c r="CS234" s="318">
        <f t="shared" ref="CS234:DC234" si="3655">-ROUND(CR185*$C234/12,2)</f>
        <v>-49.76</v>
      </c>
      <c r="CT234" s="318">
        <f t="shared" si="3655"/>
        <v>-49.76</v>
      </c>
      <c r="CU234" s="318">
        <f t="shared" si="3655"/>
        <v>-49.76</v>
      </c>
      <c r="CV234" s="318">
        <f t="shared" si="3655"/>
        <v>-49.76</v>
      </c>
      <c r="CW234" s="318">
        <f t="shared" si="3655"/>
        <v>-49.76</v>
      </c>
      <c r="CX234" s="318">
        <f t="shared" si="3655"/>
        <v>-49.76</v>
      </c>
      <c r="CY234" s="318">
        <f t="shared" si="3655"/>
        <v>-49.76</v>
      </c>
      <c r="CZ234" s="318">
        <f t="shared" si="3655"/>
        <v>-49.76</v>
      </c>
      <c r="DA234" s="318">
        <f t="shared" si="3655"/>
        <v>-49.76</v>
      </c>
      <c r="DB234" s="318">
        <f t="shared" si="3655"/>
        <v>-49.76</v>
      </c>
      <c r="DC234" s="318">
        <f t="shared" si="3655"/>
        <v>-49.76</v>
      </c>
      <c r="DD234" s="2">
        <f t="shared" si="3515"/>
        <v>-597.12</v>
      </c>
      <c r="DE234" s="318">
        <f t="shared" si="3516"/>
        <v>-49.76</v>
      </c>
      <c r="DF234" s="318">
        <f t="shared" ref="DF234:DP234" si="3656">-ROUND(DE185*$C234/12,2)</f>
        <v>-49.76</v>
      </c>
      <c r="DG234" s="318">
        <f t="shared" si="3656"/>
        <v>-49.76</v>
      </c>
      <c r="DH234" s="318">
        <f t="shared" si="3656"/>
        <v>-49.76</v>
      </c>
      <c r="DI234" s="318">
        <f t="shared" si="3656"/>
        <v>-49.76</v>
      </c>
      <c r="DJ234" s="318">
        <f t="shared" si="3656"/>
        <v>-49.76</v>
      </c>
      <c r="DK234" s="318">
        <f t="shared" si="3656"/>
        <v>-49.76</v>
      </c>
      <c r="DL234" s="318">
        <f t="shared" si="3656"/>
        <v>-49.76</v>
      </c>
      <c r="DM234" s="318">
        <f t="shared" si="3656"/>
        <v>-49.76</v>
      </c>
      <c r="DN234" s="318">
        <f t="shared" si="3656"/>
        <v>-49.76</v>
      </c>
      <c r="DO234" s="318">
        <f t="shared" si="3656"/>
        <v>-49.76</v>
      </c>
      <c r="DP234" s="318">
        <f t="shared" si="3656"/>
        <v>-49.76</v>
      </c>
      <c r="DQ234" s="2">
        <f t="shared" si="3518"/>
        <v>-597.12</v>
      </c>
      <c r="DR234" s="318">
        <f t="shared" si="3519"/>
        <v>-49.76</v>
      </c>
      <c r="DS234" s="318">
        <f t="shared" ref="DS234:EC234" si="3657">-ROUND(DR185*$C234/12,2)</f>
        <v>-49.76</v>
      </c>
      <c r="DT234" s="318">
        <f t="shared" si="3657"/>
        <v>-49.76</v>
      </c>
      <c r="DU234" s="318">
        <f t="shared" si="3657"/>
        <v>-49.76</v>
      </c>
      <c r="DV234" s="318">
        <f t="shared" si="3657"/>
        <v>-49.76</v>
      </c>
      <c r="DW234" s="318">
        <f t="shared" si="3657"/>
        <v>-49.76</v>
      </c>
      <c r="DX234" s="318">
        <f t="shared" si="3657"/>
        <v>-49.76</v>
      </c>
      <c r="DY234" s="318">
        <f t="shared" si="3657"/>
        <v>-49.76</v>
      </c>
      <c r="DZ234" s="318">
        <f t="shared" si="3657"/>
        <v>-49.76</v>
      </c>
      <c r="EA234" s="318">
        <f t="shared" si="3657"/>
        <v>-49.76</v>
      </c>
      <c r="EB234" s="318">
        <f t="shared" si="3657"/>
        <v>-49.76</v>
      </c>
      <c r="EC234" s="318">
        <f t="shared" si="3657"/>
        <v>-49.76</v>
      </c>
      <c r="ED234" s="2">
        <f t="shared" si="3521"/>
        <v>-597.12</v>
      </c>
      <c r="EE234" s="2">
        <f t="shared" ref="EE234:EE237" si="3658">ED234+DQ234+DD234+CQ234+CD234+BQ234+BD234+AQ234+AD234+Q234</f>
        <v>-5971.2</v>
      </c>
    </row>
    <row r="235" spans="1:135" x14ac:dyDescent="0.2">
      <c r="A235" s="126" t="s">
        <v>505</v>
      </c>
      <c r="B235" s="310">
        <f t="shared" si="3492"/>
        <v>366</v>
      </c>
      <c r="C235" s="317">
        <v>1.7000000000000001E-2</v>
      </c>
      <c r="E235" s="318">
        <f t="shared" ref="E235:P235" si="3659">-ROUND(D186*$C235/12,2)</f>
        <v>-1.37</v>
      </c>
      <c r="F235" s="318">
        <f t="shared" si="3659"/>
        <v>-1.37</v>
      </c>
      <c r="G235" s="318">
        <f t="shared" si="3659"/>
        <v>-1.37</v>
      </c>
      <c r="H235" s="318">
        <f t="shared" si="3659"/>
        <v>-1.37</v>
      </c>
      <c r="I235" s="318">
        <f t="shared" si="3659"/>
        <v>-1.37</v>
      </c>
      <c r="J235" s="318">
        <f t="shared" si="3659"/>
        <v>-1.37</v>
      </c>
      <c r="K235" s="318">
        <f t="shared" si="3659"/>
        <v>-1.37</v>
      </c>
      <c r="L235" s="318">
        <f t="shared" si="3659"/>
        <v>-1.37</v>
      </c>
      <c r="M235" s="318">
        <f t="shared" si="3659"/>
        <v>-1.37</v>
      </c>
      <c r="N235" s="318">
        <f t="shared" si="3659"/>
        <v>-1.37</v>
      </c>
      <c r="O235" s="318">
        <f t="shared" si="3659"/>
        <v>-1.37</v>
      </c>
      <c r="P235" s="318">
        <f t="shared" si="3659"/>
        <v>-1.37</v>
      </c>
      <c r="Q235" s="2">
        <f t="shared" si="3494"/>
        <v>-16.440000000000005</v>
      </c>
      <c r="R235" s="318">
        <f t="shared" si="3495"/>
        <v>-1.37</v>
      </c>
      <c r="S235" s="318">
        <f t="shared" ref="S235:AC235" si="3660">-ROUND(R186*$C235/12,2)</f>
        <v>-1.37</v>
      </c>
      <c r="T235" s="318">
        <f t="shared" si="3660"/>
        <v>-1.37</v>
      </c>
      <c r="U235" s="318">
        <f t="shared" si="3660"/>
        <v>-1.37</v>
      </c>
      <c r="V235" s="318">
        <f t="shared" si="3660"/>
        <v>-1.37</v>
      </c>
      <c r="W235" s="318">
        <f t="shared" si="3660"/>
        <v>-1.37</v>
      </c>
      <c r="X235" s="318">
        <f t="shared" si="3660"/>
        <v>-1.37</v>
      </c>
      <c r="Y235" s="318">
        <f t="shared" si="3660"/>
        <v>-1.37</v>
      </c>
      <c r="Z235" s="318">
        <f t="shared" si="3660"/>
        <v>-1.37</v>
      </c>
      <c r="AA235" s="318">
        <f t="shared" si="3660"/>
        <v>-1.37</v>
      </c>
      <c r="AB235" s="318">
        <f t="shared" si="3660"/>
        <v>-1.37</v>
      </c>
      <c r="AC235" s="318">
        <f t="shared" si="3660"/>
        <v>-1.37</v>
      </c>
      <c r="AD235" s="2">
        <f t="shared" si="3497"/>
        <v>-16.440000000000005</v>
      </c>
      <c r="AE235" s="318">
        <f t="shared" si="3498"/>
        <v>-1.37</v>
      </c>
      <c r="AF235" s="318">
        <f t="shared" ref="AF235:AP235" si="3661">-ROUND(AE186*$C235/12,2)</f>
        <v>-1.37</v>
      </c>
      <c r="AG235" s="318">
        <f t="shared" si="3661"/>
        <v>-1.37</v>
      </c>
      <c r="AH235" s="318">
        <f t="shared" si="3661"/>
        <v>-1.37</v>
      </c>
      <c r="AI235" s="318">
        <f t="shared" si="3661"/>
        <v>-1.37</v>
      </c>
      <c r="AJ235" s="318">
        <f t="shared" si="3661"/>
        <v>-1.37</v>
      </c>
      <c r="AK235" s="318">
        <f t="shared" si="3661"/>
        <v>-1.37</v>
      </c>
      <c r="AL235" s="318">
        <f t="shared" si="3661"/>
        <v>-1.37</v>
      </c>
      <c r="AM235" s="318">
        <f t="shared" si="3661"/>
        <v>-1.37</v>
      </c>
      <c r="AN235" s="318">
        <f t="shared" si="3661"/>
        <v>-1.37</v>
      </c>
      <c r="AO235" s="318">
        <f t="shared" si="3661"/>
        <v>-1.37</v>
      </c>
      <c r="AP235" s="318">
        <f t="shared" si="3661"/>
        <v>-1.37</v>
      </c>
      <c r="AQ235" s="2">
        <f t="shared" si="3500"/>
        <v>-16.440000000000005</v>
      </c>
      <c r="AR235" s="318">
        <f t="shared" si="3501"/>
        <v>-1.37</v>
      </c>
      <c r="AS235" s="318">
        <f t="shared" ref="AS235:BC235" si="3662">-ROUND(AR186*$C235/12,2)</f>
        <v>-1.37</v>
      </c>
      <c r="AT235" s="318">
        <f t="shared" si="3662"/>
        <v>-1.37</v>
      </c>
      <c r="AU235" s="318">
        <f t="shared" si="3662"/>
        <v>-1.37</v>
      </c>
      <c r="AV235" s="318">
        <f t="shared" si="3662"/>
        <v>-1.37</v>
      </c>
      <c r="AW235" s="318">
        <f t="shared" si="3662"/>
        <v>-1.37</v>
      </c>
      <c r="AX235" s="318">
        <f t="shared" si="3662"/>
        <v>-1.37</v>
      </c>
      <c r="AY235" s="318">
        <f t="shared" si="3662"/>
        <v>-1.37</v>
      </c>
      <c r="AZ235" s="318">
        <f t="shared" si="3662"/>
        <v>-1.37</v>
      </c>
      <c r="BA235" s="318">
        <f t="shared" si="3662"/>
        <v>-1.37</v>
      </c>
      <c r="BB235" s="318">
        <f t="shared" si="3662"/>
        <v>-1.37</v>
      </c>
      <c r="BC235" s="318">
        <f t="shared" si="3662"/>
        <v>-1.37</v>
      </c>
      <c r="BD235" s="2">
        <f t="shared" si="3503"/>
        <v>-16.440000000000005</v>
      </c>
      <c r="BE235" s="318">
        <f t="shared" si="3504"/>
        <v>-1.37</v>
      </c>
      <c r="BF235" s="318">
        <f t="shared" ref="BF235:BP235" si="3663">-ROUND(BE186*$C235/12,2)</f>
        <v>-1.37</v>
      </c>
      <c r="BG235" s="318">
        <f t="shared" si="3663"/>
        <v>-1.37</v>
      </c>
      <c r="BH235" s="318">
        <f t="shared" si="3663"/>
        <v>-1.37</v>
      </c>
      <c r="BI235" s="318">
        <f t="shared" si="3663"/>
        <v>-1.37</v>
      </c>
      <c r="BJ235" s="318">
        <f t="shared" si="3663"/>
        <v>-1.37</v>
      </c>
      <c r="BK235" s="318">
        <f t="shared" si="3663"/>
        <v>-1.37</v>
      </c>
      <c r="BL235" s="318">
        <f t="shared" si="3663"/>
        <v>-1.37</v>
      </c>
      <c r="BM235" s="318">
        <f t="shared" si="3663"/>
        <v>-1.37</v>
      </c>
      <c r="BN235" s="318">
        <f t="shared" si="3663"/>
        <v>-1.37</v>
      </c>
      <c r="BO235" s="318">
        <f t="shared" si="3663"/>
        <v>-1.37</v>
      </c>
      <c r="BP235" s="318">
        <f t="shared" si="3663"/>
        <v>-1.37</v>
      </c>
      <c r="BQ235" s="2">
        <f t="shared" si="3506"/>
        <v>-16.440000000000005</v>
      </c>
      <c r="BR235" s="318">
        <f t="shared" si="3507"/>
        <v>-1.37</v>
      </c>
      <c r="BS235" s="318">
        <f t="shared" ref="BS235:CC235" si="3664">-ROUND(BR186*$C235/12,2)</f>
        <v>-1.37</v>
      </c>
      <c r="BT235" s="318">
        <f t="shared" si="3664"/>
        <v>-1.37</v>
      </c>
      <c r="BU235" s="318">
        <f t="shared" si="3664"/>
        <v>-1.37</v>
      </c>
      <c r="BV235" s="318">
        <f t="shared" si="3664"/>
        <v>-1.37</v>
      </c>
      <c r="BW235" s="318">
        <f t="shared" si="3664"/>
        <v>-1.37</v>
      </c>
      <c r="BX235" s="318">
        <f t="shared" si="3664"/>
        <v>-1.37</v>
      </c>
      <c r="BY235" s="318">
        <f t="shared" si="3664"/>
        <v>-1.37</v>
      </c>
      <c r="BZ235" s="318">
        <f t="shared" si="3664"/>
        <v>-1.37</v>
      </c>
      <c r="CA235" s="318">
        <f t="shared" si="3664"/>
        <v>-1.37</v>
      </c>
      <c r="CB235" s="318">
        <f t="shared" si="3664"/>
        <v>-1.37</v>
      </c>
      <c r="CC235" s="318">
        <f t="shared" si="3664"/>
        <v>-1.37</v>
      </c>
      <c r="CD235" s="2">
        <f t="shared" si="3509"/>
        <v>-16.440000000000005</v>
      </c>
      <c r="CE235" s="318">
        <f t="shared" si="3510"/>
        <v>-1.37</v>
      </c>
      <c r="CF235" s="318">
        <f t="shared" ref="CF235:CP235" si="3665">-ROUND(CE186*$C235/12,2)</f>
        <v>-1.37</v>
      </c>
      <c r="CG235" s="318">
        <f t="shared" si="3665"/>
        <v>-1.37</v>
      </c>
      <c r="CH235" s="318">
        <f t="shared" si="3665"/>
        <v>-1.37</v>
      </c>
      <c r="CI235" s="318">
        <f t="shared" si="3665"/>
        <v>-1.37</v>
      </c>
      <c r="CJ235" s="318">
        <f t="shared" si="3665"/>
        <v>-1.37</v>
      </c>
      <c r="CK235" s="318">
        <f t="shared" si="3665"/>
        <v>-1.37</v>
      </c>
      <c r="CL235" s="318">
        <f t="shared" si="3665"/>
        <v>-1.37</v>
      </c>
      <c r="CM235" s="318">
        <f t="shared" si="3665"/>
        <v>-1.37</v>
      </c>
      <c r="CN235" s="318">
        <f t="shared" si="3665"/>
        <v>-1.37</v>
      </c>
      <c r="CO235" s="318">
        <f t="shared" si="3665"/>
        <v>-1.37</v>
      </c>
      <c r="CP235" s="318">
        <f t="shared" si="3665"/>
        <v>-1.37</v>
      </c>
      <c r="CQ235" s="2">
        <f t="shared" si="3512"/>
        <v>-16.440000000000005</v>
      </c>
      <c r="CR235" s="318">
        <f t="shared" si="3513"/>
        <v>-1.37</v>
      </c>
      <c r="CS235" s="318">
        <f t="shared" ref="CS235:DC235" si="3666">-ROUND(CR186*$C235/12,2)</f>
        <v>-1.37</v>
      </c>
      <c r="CT235" s="318">
        <f t="shared" si="3666"/>
        <v>-1.37</v>
      </c>
      <c r="CU235" s="318">
        <f t="shared" si="3666"/>
        <v>-1.37</v>
      </c>
      <c r="CV235" s="318">
        <f t="shared" si="3666"/>
        <v>-1.37</v>
      </c>
      <c r="CW235" s="318">
        <f t="shared" si="3666"/>
        <v>-1.37</v>
      </c>
      <c r="CX235" s="318">
        <f t="shared" si="3666"/>
        <v>-1.37</v>
      </c>
      <c r="CY235" s="318">
        <f t="shared" si="3666"/>
        <v>-1.37</v>
      </c>
      <c r="CZ235" s="318">
        <f t="shared" si="3666"/>
        <v>-1.37</v>
      </c>
      <c r="DA235" s="318">
        <f t="shared" si="3666"/>
        <v>-1.37</v>
      </c>
      <c r="DB235" s="318">
        <f t="shared" si="3666"/>
        <v>-1.37</v>
      </c>
      <c r="DC235" s="318">
        <f t="shared" si="3666"/>
        <v>-1.37</v>
      </c>
      <c r="DD235" s="2">
        <f t="shared" si="3515"/>
        <v>-16.440000000000005</v>
      </c>
      <c r="DE235" s="318">
        <f t="shared" si="3516"/>
        <v>-1.37</v>
      </c>
      <c r="DF235" s="318">
        <f t="shared" ref="DF235:DP235" si="3667">-ROUND(DE186*$C235/12,2)</f>
        <v>-1.37</v>
      </c>
      <c r="DG235" s="318">
        <f t="shared" si="3667"/>
        <v>-1.37</v>
      </c>
      <c r="DH235" s="318">
        <f t="shared" si="3667"/>
        <v>-1.37</v>
      </c>
      <c r="DI235" s="318">
        <f t="shared" si="3667"/>
        <v>-1.37</v>
      </c>
      <c r="DJ235" s="318">
        <f t="shared" si="3667"/>
        <v>-1.37</v>
      </c>
      <c r="DK235" s="318">
        <f t="shared" si="3667"/>
        <v>-1.37</v>
      </c>
      <c r="DL235" s="318">
        <f t="shared" si="3667"/>
        <v>-1.37</v>
      </c>
      <c r="DM235" s="318">
        <f t="shared" si="3667"/>
        <v>-1.37</v>
      </c>
      <c r="DN235" s="318">
        <f t="shared" si="3667"/>
        <v>-1.37</v>
      </c>
      <c r="DO235" s="318">
        <f t="shared" si="3667"/>
        <v>-1.37</v>
      </c>
      <c r="DP235" s="318">
        <f t="shared" si="3667"/>
        <v>-1.37</v>
      </c>
      <c r="DQ235" s="2">
        <f t="shared" si="3518"/>
        <v>-16.440000000000005</v>
      </c>
      <c r="DR235" s="318">
        <f t="shared" si="3519"/>
        <v>-1.37</v>
      </c>
      <c r="DS235" s="318">
        <f t="shared" ref="DS235:EC235" si="3668">-ROUND(DR186*$C235/12,2)</f>
        <v>-1.37</v>
      </c>
      <c r="DT235" s="318">
        <f t="shared" si="3668"/>
        <v>-1.37</v>
      </c>
      <c r="DU235" s="318">
        <f t="shared" si="3668"/>
        <v>-1.37</v>
      </c>
      <c r="DV235" s="318">
        <f t="shared" si="3668"/>
        <v>-1.37</v>
      </c>
      <c r="DW235" s="318">
        <f t="shared" si="3668"/>
        <v>-1.37</v>
      </c>
      <c r="DX235" s="318">
        <f t="shared" si="3668"/>
        <v>-1.37</v>
      </c>
      <c r="DY235" s="318">
        <f t="shared" si="3668"/>
        <v>-1.37</v>
      </c>
      <c r="DZ235" s="318">
        <f t="shared" si="3668"/>
        <v>-1.37</v>
      </c>
      <c r="EA235" s="318">
        <f t="shared" si="3668"/>
        <v>-1.37</v>
      </c>
      <c r="EB235" s="318">
        <f t="shared" si="3668"/>
        <v>-1.37</v>
      </c>
      <c r="EC235" s="318">
        <f t="shared" si="3668"/>
        <v>-1.37</v>
      </c>
      <c r="ED235" s="2">
        <f t="shared" si="3521"/>
        <v>-16.440000000000005</v>
      </c>
      <c r="EE235" s="2">
        <f t="shared" si="3658"/>
        <v>-164.4</v>
      </c>
    </row>
    <row r="236" spans="1:135" x14ac:dyDescent="0.2">
      <c r="A236" s="126" t="s">
        <v>505</v>
      </c>
      <c r="B236" s="310">
        <f t="shared" si="3492"/>
        <v>367</v>
      </c>
      <c r="C236" s="317">
        <v>2.3E-2</v>
      </c>
      <c r="E236" s="318">
        <f t="shared" ref="E236:P236" si="3669">-ROUND(D187*$C236/12,2)</f>
        <v>-5.52</v>
      </c>
      <c r="F236" s="318">
        <f t="shared" si="3669"/>
        <v>-5.52</v>
      </c>
      <c r="G236" s="318">
        <f t="shared" si="3669"/>
        <v>-5.52</v>
      </c>
      <c r="H236" s="318">
        <f t="shared" si="3669"/>
        <v>-5.52</v>
      </c>
      <c r="I236" s="318">
        <f t="shared" si="3669"/>
        <v>-5.52</v>
      </c>
      <c r="J236" s="318">
        <f t="shared" si="3669"/>
        <v>-5.52</v>
      </c>
      <c r="K236" s="318">
        <f t="shared" si="3669"/>
        <v>-5.52</v>
      </c>
      <c r="L236" s="318">
        <f t="shared" si="3669"/>
        <v>-5.52</v>
      </c>
      <c r="M236" s="318">
        <f t="shared" si="3669"/>
        <v>-5.52</v>
      </c>
      <c r="N236" s="318">
        <f t="shared" si="3669"/>
        <v>-5.52</v>
      </c>
      <c r="O236" s="318">
        <f t="shared" si="3669"/>
        <v>-5.52</v>
      </c>
      <c r="P236" s="318">
        <f t="shared" si="3669"/>
        <v>-5.52</v>
      </c>
      <c r="Q236" s="2">
        <f t="shared" si="3494"/>
        <v>-66.239999999999981</v>
      </c>
      <c r="R236" s="318">
        <f t="shared" si="3495"/>
        <v>-5.52</v>
      </c>
      <c r="S236" s="318">
        <f t="shared" ref="S236:AC236" si="3670">-ROUND(R187*$C236/12,2)</f>
        <v>-5.52</v>
      </c>
      <c r="T236" s="318">
        <f t="shared" si="3670"/>
        <v>-5.52</v>
      </c>
      <c r="U236" s="318">
        <f t="shared" si="3670"/>
        <v>-5.52</v>
      </c>
      <c r="V236" s="318">
        <f t="shared" si="3670"/>
        <v>-5.52</v>
      </c>
      <c r="W236" s="318">
        <f t="shared" si="3670"/>
        <v>-5.52</v>
      </c>
      <c r="X236" s="318">
        <f t="shared" si="3670"/>
        <v>-5.52</v>
      </c>
      <c r="Y236" s="318">
        <f t="shared" si="3670"/>
        <v>-5.52</v>
      </c>
      <c r="Z236" s="318">
        <f t="shared" si="3670"/>
        <v>-5.52</v>
      </c>
      <c r="AA236" s="318">
        <f t="shared" si="3670"/>
        <v>-5.52</v>
      </c>
      <c r="AB236" s="318">
        <f t="shared" si="3670"/>
        <v>-5.52</v>
      </c>
      <c r="AC236" s="318">
        <f t="shared" si="3670"/>
        <v>-5.52</v>
      </c>
      <c r="AD236" s="2">
        <f t="shared" si="3497"/>
        <v>-66.239999999999981</v>
      </c>
      <c r="AE236" s="318">
        <f t="shared" si="3498"/>
        <v>-5.52</v>
      </c>
      <c r="AF236" s="318">
        <f t="shared" ref="AF236:AP236" si="3671">-ROUND(AE187*$C236/12,2)</f>
        <v>-5.52</v>
      </c>
      <c r="AG236" s="318">
        <f t="shared" si="3671"/>
        <v>-5.52</v>
      </c>
      <c r="AH236" s="318">
        <f t="shared" si="3671"/>
        <v>-5.52</v>
      </c>
      <c r="AI236" s="318">
        <f t="shared" si="3671"/>
        <v>-5.52</v>
      </c>
      <c r="AJ236" s="318">
        <f t="shared" si="3671"/>
        <v>-5.52</v>
      </c>
      <c r="AK236" s="318">
        <f t="shared" si="3671"/>
        <v>-5.52</v>
      </c>
      <c r="AL236" s="318">
        <f t="shared" si="3671"/>
        <v>-5.52</v>
      </c>
      <c r="AM236" s="318">
        <f t="shared" si="3671"/>
        <v>-5.52</v>
      </c>
      <c r="AN236" s="318">
        <f t="shared" si="3671"/>
        <v>-5.52</v>
      </c>
      <c r="AO236" s="318">
        <f t="shared" si="3671"/>
        <v>-5.52</v>
      </c>
      <c r="AP236" s="318">
        <f t="shared" si="3671"/>
        <v>-5.52</v>
      </c>
      <c r="AQ236" s="2">
        <f t="shared" si="3500"/>
        <v>-66.239999999999981</v>
      </c>
      <c r="AR236" s="318">
        <f t="shared" si="3501"/>
        <v>-5.52</v>
      </c>
      <c r="AS236" s="318">
        <f t="shared" ref="AS236:BC236" si="3672">-ROUND(AR187*$C236/12,2)</f>
        <v>-5.52</v>
      </c>
      <c r="AT236" s="318">
        <f t="shared" si="3672"/>
        <v>-5.52</v>
      </c>
      <c r="AU236" s="318">
        <f t="shared" si="3672"/>
        <v>-5.52</v>
      </c>
      <c r="AV236" s="318">
        <f t="shared" si="3672"/>
        <v>-5.52</v>
      </c>
      <c r="AW236" s="318">
        <f t="shared" si="3672"/>
        <v>-5.52</v>
      </c>
      <c r="AX236" s="318">
        <f t="shared" si="3672"/>
        <v>-5.52</v>
      </c>
      <c r="AY236" s="318">
        <f t="shared" si="3672"/>
        <v>-5.52</v>
      </c>
      <c r="AZ236" s="318">
        <f t="shared" si="3672"/>
        <v>-5.52</v>
      </c>
      <c r="BA236" s="318">
        <f t="shared" si="3672"/>
        <v>-5.52</v>
      </c>
      <c r="BB236" s="318">
        <f t="shared" si="3672"/>
        <v>-5.52</v>
      </c>
      <c r="BC236" s="318">
        <f t="shared" si="3672"/>
        <v>-5.52</v>
      </c>
      <c r="BD236" s="2">
        <f t="shared" si="3503"/>
        <v>-66.239999999999981</v>
      </c>
      <c r="BE236" s="318">
        <f t="shared" si="3504"/>
        <v>-5.52</v>
      </c>
      <c r="BF236" s="318">
        <f t="shared" ref="BF236:BP236" si="3673">-ROUND(BE187*$C236/12,2)</f>
        <v>-5.52</v>
      </c>
      <c r="BG236" s="318">
        <f t="shared" si="3673"/>
        <v>-5.52</v>
      </c>
      <c r="BH236" s="318">
        <f t="shared" si="3673"/>
        <v>-5.52</v>
      </c>
      <c r="BI236" s="318">
        <f t="shared" si="3673"/>
        <v>-5.52</v>
      </c>
      <c r="BJ236" s="318">
        <f t="shared" si="3673"/>
        <v>-5.52</v>
      </c>
      <c r="BK236" s="318">
        <f t="shared" si="3673"/>
        <v>-5.52</v>
      </c>
      <c r="BL236" s="318">
        <f t="shared" si="3673"/>
        <v>-5.52</v>
      </c>
      <c r="BM236" s="318">
        <f t="shared" si="3673"/>
        <v>-5.52</v>
      </c>
      <c r="BN236" s="318">
        <f t="shared" si="3673"/>
        <v>-5.52</v>
      </c>
      <c r="BO236" s="318">
        <f t="shared" si="3673"/>
        <v>-5.52</v>
      </c>
      <c r="BP236" s="318">
        <f t="shared" si="3673"/>
        <v>-5.52</v>
      </c>
      <c r="BQ236" s="2">
        <f t="shared" si="3506"/>
        <v>-66.239999999999981</v>
      </c>
      <c r="BR236" s="318">
        <f t="shared" si="3507"/>
        <v>-5.52</v>
      </c>
      <c r="BS236" s="318">
        <f t="shared" ref="BS236:CC236" si="3674">-ROUND(BR187*$C236/12,2)</f>
        <v>-5.52</v>
      </c>
      <c r="BT236" s="318">
        <f t="shared" si="3674"/>
        <v>-5.52</v>
      </c>
      <c r="BU236" s="318">
        <f t="shared" si="3674"/>
        <v>-5.52</v>
      </c>
      <c r="BV236" s="318">
        <f t="shared" si="3674"/>
        <v>-5.52</v>
      </c>
      <c r="BW236" s="318">
        <f t="shared" si="3674"/>
        <v>-5.52</v>
      </c>
      <c r="BX236" s="318">
        <f t="shared" si="3674"/>
        <v>-5.52</v>
      </c>
      <c r="BY236" s="318">
        <f t="shared" si="3674"/>
        <v>-5.52</v>
      </c>
      <c r="BZ236" s="318">
        <f t="shared" si="3674"/>
        <v>-5.52</v>
      </c>
      <c r="CA236" s="318">
        <f t="shared" si="3674"/>
        <v>-5.52</v>
      </c>
      <c r="CB236" s="318">
        <f t="shared" si="3674"/>
        <v>-5.52</v>
      </c>
      <c r="CC236" s="318">
        <f t="shared" si="3674"/>
        <v>-5.52</v>
      </c>
      <c r="CD236" s="2">
        <f t="shared" si="3509"/>
        <v>-66.239999999999981</v>
      </c>
      <c r="CE236" s="318">
        <f t="shared" si="3510"/>
        <v>-5.52</v>
      </c>
      <c r="CF236" s="318">
        <f t="shared" ref="CF236:CP236" si="3675">-ROUND(CE187*$C236/12,2)</f>
        <v>-5.52</v>
      </c>
      <c r="CG236" s="318">
        <f t="shared" si="3675"/>
        <v>-5.52</v>
      </c>
      <c r="CH236" s="318">
        <f t="shared" si="3675"/>
        <v>-5.52</v>
      </c>
      <c r="CI236" s="318">
        <f t="shared" si="3675"/>
        <v>-5.52</v>
      </c>
      <c r="CJ236" s="318">
        <f t="shared" si="3675"/>
        <v>-5.52</v>
      </c>
      <c r="CK236" s="318">
        <f t="shared" si="3675"/>
        <v>-5.52</v>
      </c>
      <c r="CL236" s="318">
        <f t="shared" si="3675"/>
        <v>-5.52</v>
      </c>
      <c r="CM236" s="318">
        <f t="shared" si="3675"/>
        <v>-5.52</v>
      </c>
      <c r="CN236" s="318">
        <f t="shared" si="3675"/>
        <v>-5.52</v>
      </c>
      <c r="CO236" s="318">
        <f t="shared" si="3675"/>
        <v>-5.52</v>
      </c>
      <c r="CP236" s="318">
        <f t="shared" si="3675"/>
        <v>-5.52</v>
      </c>
      <c r="CQ236" s="2">
        <f t="shared" si="3512"/>
        <v>-66.239999999999981</v>
      </c>
      <c r="CR236" s="318">
        <f t="shared" si="3513"/>
        <v>-5.52</v>
      </c>
      <c r="CS236" s="318">
        <f t="shared" ref="CS236:DC236" si="3676">-ROUND(CR187*$C236/12,2)</f>
        <v>-5.52</v>
      </c>
      <c r="CT236" s="318">
        <f t="shared" si="3676"/>
        <v>-5.52</v>
      </c>
      <c r="CU236" s="318">
        <f t="shared" si="3676"/>
        <v>-5.52</v>
      </c>
      <c r="CV236" s="318">
        <f t="shared" si="3676"/>
        <v>-5.52</v>
      </c>
      <c r="CW236" s="318">
        <f t="shared" si="3676"/>
        <v>-5.52</v>
      </c>
      <c r="CX236" s="318">
        <f t="shared" si="3676"/>
        <v>-5.52</v>
      </c>
      <c r="CY236" s="318">
        <f t="shared" si="3676"/>
        <v>-5.52</v>
      </c>
      <c r="CZ236" s="318">
        <f t="shared" si="3676"/>
        <v>-5.52</v>
      </c>
      <c r="DA236" s="318">
        <f t="shared" si="3676"/>
        <v>-5.52</v>
      </c>
      <c r="DB236" s="318">
        <f t="shared" si="3676"/>
        <v>-5.52</v>
      </c>
      <c r="DC236" s="318">
        <f t="shared" si="3676"/>
        <v>-5.52</v>
      </c>
      <c r="DD236" s="2">
        <f t="shared" si="3515"/>
        <v>-66.239999999999981</v>
      </c>
      <c r="DE236" s="318">
        <f t="shared" si="3516"/>
        <v>-5.52</v>
      </c>
      <c r="DF236" s="318">
        <f t="shared" ref="DF236:DP236" si="3677">-ROUND(DE187*$C236/12,2)</f>
        <v>-5.52</v>
      </c>
      <c r="DG236" s="318">
        <f t="shared" si="3677"/>
        <v>-5.52</v>
      </c>
      <c r="DH236" s="318">
        <f t="shared" si="3677"/>
        <v>-5.52</v>
      </c>
      <c r="DI236" s="318">
        <f t="shared" si="3677"/>
        <v>-5.52</v>
      </c>
      <c r="DJ236" s="318">
        <f t="shared" si="3677"/>
        <v>-5.52</v>
      </c>
      <c r="DK236" s="318">
        <f t="shared" si="3677"/>
        <v>-5.52</v>
      </c>
      <c r="DL236" s="318">
        <f t="shared" si="3677"/>
        <v>-5.52</v>
      </c>
      <c r="DM236" s="318">
        <f t="shared" si="3677"/>
        <v>-5.52</v>
      </c>
      <c r="DN236" s="318">
        <f t="shared" si="3677"/>
        <v>-5.52</v>
      </c>
      <c r="DO236" s="318">
        <f t="shared" si="3677"/>
        <v>-5.52</v>
      </c>
      <c r="DP236" s="318">
        <f t="shared" si="3677"/>
        <v>-5.52</v>
      </c>
      <c r="DQ236" s="2">
        <f t="shared" si="3518"/>
        <v>-66.239999999999981</v>
      </c>
      <c r="DR236" s="318">
        <f t="shared" si="3519"/>
        <v>-5.52</v>
      </c>
      <c r="DS236" s="318">
        <f t="shared" ref="DS236:EC236" si="3678">-ROUND(DR187*$C236/12,2)</f>
        <v>-5.52</v>
      </c>
      <c r="DT236" s="318">
        <f t="shared" si="3678"/>
        <v>-5.52</v>
      </c>
      <c r="DU236" s="318">
        <f t="shared" si="3678"/>
        <v>-5.52</v>
      </c>
      <c r="DV236" s="318">
        <f t="shared" si="3678"/>
        <v>-5.52</v>
      </c>
      <c r="DW236" s="318">
        <f t="shared" si="3678"/>
        <v>-5.52</v>
      </c>
      <c r="DX236" s="318">
        <f t="shared" si="3678"/>
        <v>-5.52</v>
      </c>
      <c r="DY236" s="318">
        <f t="shared" si="3678"/>
        <v>-5.52</v>
      </c>
      <c r="DZ236" s="318">
        <f t="shared" si="3678"/>
        <v>-5.52</v>
      </c>
      <c r="EA236" s="318">
        <f t="shared" si="3678"/>
        <v>-5.52</v>
      </c>
      <c r="EB236" s="318">
        <f t="shared" si="3678"/>
        <v>-5.52</v>
      </c>
      <c r="EC236" s="318">
        <f t="shared" si="3678"/>
        <v>-5.52</v>
      </c>
      <c r="ED236" s="2">
        <f t="shared" si="3521"/>
        <v>-66.239999999999981</v>
      </c>
      <c r="EE236" s="2">
        <f t="shared" si="3658"/>
        <v>-662.4</v>
      </c>
    </row>
    <row r="237" spans="1:135" x14ac:dyDescent="0.2">
      <c r="A237" s="126" t="s">
        <v>505</v>
      </c>
      <c r="B237" s="310">
        <f t="shared" si="3492"/>
        <v>368</v>
      </c>
      <c r="C237" s="317">
        <v>4.4999999999999998E-2</v>
      </c>
      <c r="E237" s="318">
        <f t="shared" ref="E237:P237" si="3679">-ROUND(D188*$C237/12,2)</f>
        <v>-279.68</v>
      </c>
      <c r="F237" s="318">
        <f t="shared" si="3679"/>
        <v>-279.68</v>
      </c>
      <c r="G237" s="318">
        <f t="shared" si="3679"/>
        <v>-279.68</v>
      </c>
      <c r="H237" s="318">
        <f t="shared" si="3679"/>
        <v>-279.68</v>
      </c>
      <c r="I237" s="318">
        <f t="shared" si="3679"/>
        <v>-279.68</v>
      </c>
      <c r="J237" s="318">
        <f t="shared" si="3679"/>
        <v>-279.68</v>
      </c>
      <c r="K237" s="318">
        <f t="shared" si="3679"/>
        <v>-279.68</v>
      </c>
      <c r="L237" s="318">
        <f t="shared" si="3679"/>
        <v>-279.68</v>
      </c>
      <c r="M237" s="318">
        <f t="shared" si="3679"/>
        <v>-279.68</v>
      </c>
      <c r="N237" s="318">
        <f t="shared" si="3679"/>
        <v>-279.68</v>
      </c>
      <c r="O237" s="318">
        <f t="shared" si="3679"/>
        <v>-279.68</v>
      </c>
      <c r="P237" s="318">
        <f t="shared" si="3679"/>
        <v>-279.68</v>
      </c>
      <c r="Q237" s="2">
        <f t="shared" si="3494"/>
        <v>-3356.1599999999994</v>
      </c>
      <c r="R237" s="318">
        <f t="shared" si="3495"/>
        <v>-279.68</v>
      </c>
      <c r="S237" s="318">
        <f t="shared" ref="S237:AC237" si="3680">-ROUND(R188*$C237/12,2)</f>
        <v>-279.68</v>
      </c>
      <c r="T237" s="318">
        <f t="shared" si="3680"/>
        <v>-279.68</v>
      </c>
      <c r="U237" s="318">
        <f t="shared" si="3680"/>
        <v>-279.68</v>
      </c>
      <c r="V237" s="318">
        <f t="shared" si="3680"/>
        <v>-279.68</v>
      </c>
      <c r="W237" s="318">
        <f t="shared" si="3680"/>
        <v>-279.68</v>
      </c>
      <c r="X237" s="318">
        <f t="shared" si="3680"/>
        <v>-279.68</v>
      </c>
      <c r="Y237" s="318">
        <f t="shared" si="3680"/>
        <v>-279.68</v>
      </c>
      <c r="Z237" s="318">
        <f t="shared" si="3680"/>
        <v>-279.68</v>
      </c>
      <c r="AA237" s="318">
        <f t="shared" si="3680"/>
        <v>-279.68</v>
      </c>
      <c r="AB237" s="318">
        <f t="shared" si="3680"/>
        <v>-279.68</v>
      </c>
      <c r="AC237" s="318">
        <f t="shared" si="3680"/>
        <v>-279.68</v>
      </c>
      <c r="AD237" s="2">
        <f t="shared" si="3497"/>
        <v>-3356.1599999999994</v>
      </c>
      <c r="AE237" s="318">
        <f t="shared" si="3498"/>
        <v>-279.68</v>
      </c>
      <c r="AF237" s="318">
        <f t="shared" ref="AF237:AP237" si="3681">-ROUND(AE188*$C237/12,2)</f>
        <v>-279.68</v>
      </c>
      <c r="AG237" s="318">
        <f t="shared" si="3681"/>
        <v>-279.68</v>
      </c>
      <c r="AH237" s="318">
        <f t="shared" si="3681"/>
        <v>-279.68</v>
      </c>
      <c r="AI237" s="318">
        <f t="shared" si="3681"/>
        <v>-279.68</v>
      </c>
      <c r="AJ237" s="318">
        <f t="shared" si="3681"/>
        <v>-279.68</v>
      </c>
      <c r="AK237" s="318">
        <f t="shared" si="3681"/>
        <v>-279.68</v>
      </c>
      <c r="AL237" s="318">
        <f t="shared" si="3681"/>
        <v>-279.68</v>
      </c>
      <c r="AM237" s="318">
        <f t="shared" si="3681"/>
        <v>-279.68</v>
      </c>
      <c r="AN237" s="318">
        <f t="shared" si="3681"/>
        <v>-279.68</v>
      </c>
      <c r="AO237" s="318">
        <f t="shared" si="3681"/>
        <v>-279.68</v>
      </c>
      <c r="AP237" s="318">
        <f t="shared" si="3681"/>
        <v>-279.68</v>
      </c>
      <c r="AQ237" s="2">
        <f t="shared" si="3500"/>
        <v>-3356.1599999999994</v>
      </c>
      <c r="AR237" s="318">
        <f t="shared" si="3501"/>
        <v>-279.68</v>
      </c>
      <c r="AS237" s="318">
        <f t="shared" ref="AS237:BC237" si="3682">-ROUND(AR188*$C237/12,2)</f>
        <v>-279.68</v>
      </c>
      <c r="AT237" s="318">
        <f t="shared" si="3682"/>
        <v>-279.68</v>
      </c>
      <c r="AU237" s="318">
        <f t="shared" si="3682"/>
        <v>-279.68</v>
      </c>
      <c r="AV237" s="318">
        <f t="shared" si="3682"/>
        <v>-279.68</v>
      </c>
      <c r="AW237" s="318">
        <f t="shared" si="3682"/>
        <v>-279.68</v>
      </c>
      <c r="AX237" s="318">
        <f t="shared" si="3682"/>
        <v>-279.68</v>
      </c>
      <c r="AY237" s="318">
        <f t="shared" si="3682"/>
        <v>-279.68</v>
      </c>
      <c r="AZ237" s="318">
        <f t="shared" si="3682"/>
        <v>-279.68</v>
      </c>
      <c r="BA237" s="318">
        <f t="shared" si="3682"/>
        <v>-279.68</v>
      </c>
      <c r="BB237" s="318">
        <f t="shared" si="3682"/>
        <v>-279.68</v>
      </c>
      <c r="BC237" s="318">
        <f t="shared" si="3682"/>
        <v>-279.68</v>
      </c>
      <c r="BD237" s="2">
        <f t="shared" si="3503"/>
        <v>-3356.1599999999994</v>
      </c>
      <c r="BE237" s="318">
        <f t="shared" si="3504"/>
        <v>-279.68</v>
      </c>
      <c r="BF237" s="318">
        <f t="shared" ref="BF237:BP237" si="3683">-ROUND(BE188*$C237/12,2)</f>
        <v>-279.68</v>
      </c>
      <c r="BG237" s="318">
        <f t="shared" si="3683"/>
        <v>-279.68</v>
      </c>
      <c r="BH237" s="318">
        <f t="shared" si="3683"/>
        <v>-279.68</v>
      </c>
      <c r="BI237" s="318">
        <f t="shared" si="3683"/>
        <v>-279.68</v>
      </c>
      <c r="BJ237" s="318">
        <f t="shared" si="3683"/>
        <v>-279.68</v>
      </c>
      <c r="BK237" s="318">
        <f t="shared" si="3683"/>
        <v>-279.68</v>
      </c>
      <c r="BL237" s="318">
        <f t="shared" si="3683"/>
        <v>-279.68</v>
      </c>
      <c r="BM237" s="318">
        <f t="shared" si="3683"/>
        <v>-279.68</v>
      </c>
      <c r="BN237" s="318">
        <f t="shared" si="3683"/>
        <v>-279.68</v>
      </c>
      <c r="BO237" s="318">
        <f t="shared" si="3683"/>
        <v>-279.68</v>
      </c>
      <c r="BP237" s="318">
        <f t="shared" si="3683"/>
        <v>-279.68</v>
      </c>
      <c r="BQ237" s="2">
        <f t="shared" si="3506"/>
        <v>-3356.1599999999994</v>
      </c>
      <c r="BR237" s="318">
        <f t="shared" si="3507"/>
        <v>-279.68</v>
      </c>
      <c r="BS237" s="318">
        <f t="shared" ref="BS237:CC237" si="3684">-ROUND(BR188*$C237/12,2)</f>
        <v>-279.68</v>
      </c>
      <c r="BT237" s="318">
        <f t="shared" si="3684"/>
        <v>-279.68</v>
      </c>
      <c r="BU237" s="318">
        <f t="shared" si="3684"/>
        <v>-279.68</v>
      </c>
      <c r="BV237" s="318">
        <f t="shared" si="3684"/>
        <v>-279.68</v>
      </c>
      <c r="BW237" s="318">
        <f t="shared" si="3684"/>
        <v>-279.68</v>
      </c>
      <c r="BX237" s="318">
        <f t="shared" si="3684"/>
        <v>-279.68</v>
      </c>
      <c r="BY237" s="318">
        <f t="shared" si="3684"/>
        <v>-279.68</v>
      </c>
      <c r="BZ237" s="318">
        <f t="shared" si="3684"/>
        <v>-279.68</v>
      </c>
      <c r="CA237" s="318">
        <f t="shared" si="3684"/>
        <v>-279.68</v>
      </c>
      <c r="CB237" s="318">
        <f t="shared" si="3684"/>
        <v>-279.68</v>
      </c>
      <c r="CC237" s="318">
        <f t="shared" si="3684"/>
        <v>-279.68</v>
      </c>
      <c r="CD237" s="2">
        <f t="shared" si="3509"/>
        <v>-3356.1599999999994</v>
      </c>
      <c r="CE237" s="318">
        <f t="shared" si="3510"/>
        <v>-279.68</v>
      </c>
      <c r="CF237" s="318">
        <f t="shared" ref="CF237:CP237" si="3685">-ROUND(CE188*$C237/12,2)</f>
        <v>-279.68</v>
      </c>
      <c r="CG237" s="318">
        <f t="shared" si="3685"/>
        <v>-279.68</v>
      </c>
      <c r="CH237" s="318">
        <f t="shared" si="3685"/>
        <v>-279.68</v>
      </c>
      <c r="CI237" s="318">
        <f t="shared" si="3685"/>
        <v>-279.68</v>
      </c>
      <c r="CJ237" s="318">
        <f t="shared" si="3685"/>
        <v>-279.68</v>
      </c>
      <c r="CK237" s="318">
        <f t="shared" si="3685"/>
        <v>-279.68</v>
      </c>
      <c r="CL237" s="318">
        <f t="shared" si="3685"/>
        <v>-279.68</v>
      </c>
      <c r="CM237" s="318">
        <f t="shared" si="3685"/>
        <v>-279.68</v>
      </c>
      <c r="CN237" s="318">
        <f t="shared" si="3685"/>
        <v>-279.68</v>
      </c>
      <c r="CO237" s="318">
        <f t="shared" si="3685"/>
        <v>-279.68</v>
      </c>
      <c r="CP237" s="318">
        <f t="shared" si="3685"/>
        <v>-279.68</v>
      </c>
      <c r="CQ237" s="2">
        <f t="shared" si="3512"/>
        <v>-3356.1599999999994</v>
      </c>
      <c r="CR237" s="318">
        <f t="shared" si="3513"/>
        <v>-279.68</v>
      </c>
      <c r="CS237" s="318">
        <f t="shared" ref="CS237:DC237" si="3686">-ROUND(CR188*$C237/12,2)</f>
        <v>-279.68</v>
      </c>
      <c r="CT237" s="318">
        <f t="shared" si="3686"/>
        <v>-279.68</v>
      </c>
      <c r="CU237" s="318">
        <f t="shared" si="3686"/>
        <v>-279.68</v>
      </c>
      <c r="CV237" s="318">
        <f t="shared" si="3686"/>
        <v>-279.68</v>
      </c>
      <c r="CW237" s="318">
        <f t="shared" si="3686"/>
        <v>-279.68</v>
      </c>
      <c r="CX237" s="318">
        <f t="shared" si="3686"/>
        <v>-279.68</v>
      </c>
      <c r="CY237" s="318">
        <f t="shared" si="3686"/>
        <v>-279.68</v>
      </c>
      <c r="CZ237" s="318">
        <f t="shared" si="3686"/>
        <v>-279.68</v>
      </c>
      <c r="DA237" s="318">
        <f t="shared" si="3686"/>
        <v>-279.68</v>
      </c>
      <c r="DB237" s="318">
        <f t="shared" si="3686"/>
        <v>-279.68</v>
      </c>
      <c r="DC237" s="318">
        <f t="shared" si="3686"/>
        <v>-279.68</v>
      </c>
      <c r="DD237" s="2">
        <f t="shared" si="3515"/>
        <v>-3356.1599999999994</v>
      </c>
      <c r="DE237" s="318">
        <f t="shared" si="3516"/>
        <v>-279.68</v>
      </c>
      <c r="DF237" s="318">
        <f t="shared" ref="DF237:DP237" si="3687">-ROUND(DE188*$C237/12,2)</f>
        <v>-279.68</v>
      </c>
      <c r="DG237" s="318">
        <f t="shared" si="3687"/>
        <v>-279.68</v>
      </c>
      <c r="DH237" s="318">
        <f t="shared" si="3687"/>
        <v>-279.68</v>
      </c>
      <c r="DI237" s="318">
        <f t="shared" si="3687"/>
        <v>-279.68</v>
      </c>
      <c r="DJ237" s="318">
        <f t="shared" si="3687"/>
        <v>-279.68</v>
      </c>
      <c r="DK237" s="318">
        <f t="shared" si="3687"/>
        <v>-279.68</v>
      </c>
      <c r="DL237" s="318">
        <f t="shared" si="3687"/>
        <v>-279.68</v>
      </c>
      <c r="DM237" s="318">
        <f t="shared" si="3687"/>
        <v>-279.68</v>
      </c>
      <c r="DN237" s="318">
        <f t="shared" si="3687"/>
        <v>-279.68</v>
      </c>
      <c r="DO237" s="318">
        <f t="shared" si="3687"/>
        <v>-279.68</v>
      </c>
      <c r="DP237" s="318">
        <f t="shared" si="3687"/>
        <v>-279.68</v>
      </c>
      <c r="DQ237" s="2">
        <f t="shared" si="3518"/>
        <v>-3356.1599999999994</v>
      </c>
      <c r="DR237" s="318">
        <f t="shared" si="3519"/>
        <v>-279.68</v>
      </c>
      <c r="DS237" s="318">
        <f t="shared" ref="DS237:EC237" si="3688">-ROUND(DR188*$C237/12,2)</f>
        <v>-279.68</v>
      </c>
      <c r="DT237" s="318">
        <f t="shared" si="3688"/>
        <v>-279.68</v>
      </c>
      <c r="DU237" s="318">
        <f t="shared" si="3688"/>
        <v>-279.68</v>
      </c>
      <c r="DV237" s="318">
        <f t="shared" si="3688"/>
        <v>-279.68</v>
      </c>
      <c r="DW237" s="318">
        <f t="shared" si="3688"/>
        <v>-279.68</v>
      </c>
      <c r="DX237" s="318">
        <f t="shared" si="3688"/>
        <v>-279.68</v>
      </c>
      <c r="DY237" s="318">
        <f t="shared" si="3688"/>
        <v>-279.68</v>
      </c>
      <c r="DZ237" s="318">
        <f t="shared" si="3688"/>
        <v>-279.68</v>
      </c>
      <c r="EA237" s="318">
        <f t="shared" si="3688"/>
        <v>-279.68</v>
      </c>
      <c r="EB237" s="318">
        <f t="shared" si="3688"/>
        <v>-279.68</v>
      </c>
      <c r="EC237" s="318">
        <f t="shared" si="3688"/>
        <v>-279.68</v>
      </c>
      <c r="ED237" s="2">
        <f t="shared" si="3521"/>
        <v>-3356.1599999999994</v>
      </c>
      <c r="EE237" s="2">
        <f t="shared" si="3658"/>
        <v>-33561.599999999991</v>
      </c>
    </row>
    <row r="238" spans="1:135" x14ac:dyDescent="0.2">
      <c r="A238" s="126" t="s">
        <v>505</v>
      </c>
      <c r="B238" s="310">
        <f t="shared" si="3492"/>
        <v>369</v>
      </c>
      <c r="C238" s="317">
        <v>1.9E-2</v>
      </c>
      <c r="E238" s="318">
        <f t="shared" ref="E238:P238" si="3689">-ROUND(D189*$C238/12,2)</f>
        <v>0</v>
      </c>
      <c r="F238" s="318">
        <f t="shared" si="3689"/>
        <v>0</v>
      </c>
      <c r="G238" s="318">
        <f t="shared" si="3689"/>
        <v>0</v>
      </c>
      <c r="H238" s="318">
        <f t="shared" si="3689"/>
        <v>0</v>
      </c>
      <c r="I238" s="318">
        <f t="shared" si="3689"/>
        <v>0</v>
      </c>
      <c r="J238" s="318">
        <f t="shared" si="3689"/>
        <v>0</v>
      </c>
      <c r="K238" s="318">
        <f t="shared" si="3689"/>
        <v>0</v>
      </c>
      <c r="L238" s="318">
        <f t="shared" si="3689"/>
        <v>0</v>
      </c>
      <c r="M238" s="318">
        <f t="shared" si="3689"/>
        <v>0</v>
      </c>
      <c r="N238" s="318">
        <f t="shared" si="3689"/>
        <v>0</v>
      </c>
      <c r="O238" s="318">
        <f t="shared" si="3689"/>
        <v>0</v>
      </c>
      <c r="P238" s="318">
        <f t="shared" si="3689"/>
        <v>0</v>
      </c>
      <c r="Q238" s="2">
        <f t="shared" si="3494"/>
        <v>0</v>
      </c>
      <c r="R238" s="318">
        <f t="shared" si="3495"/>
        <v>0</v>
      </c>
      <c r="S238" s="318">
        <f t="shared" ref="S238:AC238" si="3690">-ROUND(R189*$C238/12,2)</f>
        <v>0</v>
      </c>
      <c r="T238" s="318">
        <f t="shared" si="3690"/>
        <v>0</v>
      </c>
      <c r="U238" s="318">
        <f t="shared" si="3690"/>
        <v>0</v>
      </c>
      <c r="V238" s="318">
        <f t="shared" si="3690"/>
        <v>0</v>
      </c>
      <c r="W238" s="318">
        <f t="shared" si="3690"/>
        <v>0</v>
      </c>
      <c r="X238" s="318">
        <f t="shared" si="3690"/>
        <v>0</v>
      </c>
      <c r="Y238" s="318">
        <f t="shared" si="3690"/>
        <v>0</v>
      </c>
      <c r="Z238" s="318">
        <f t="shared" si="3690"/>
        <v>0</v>
      </c>
      <c r="AA238" s="318">
        <f t="shared" si="3690"/>
        <v>0</v>
      </c>
      <c r="AB238" s="318">
        <f t="shared" si="3690"/>
        <v>0</v>
      </c>
      <c r="AC238" s="318">
        <f t="shared" si="3690"/>
        <v>0</v>
      </c>
      <c r="AD238" s="2">
        <f t="shared" si="3497"/>
        <v>0</v>
      </c>
      <c r="AE238" s="318">
        <f t="shared" si="3498"/>
        <v>0</v>
      </c>
      <c r="AF238" s="318">
        <f t="shared" ref="AF238:AP238" si="3691">-ROUND(AE189*$C238/12,2)</f>
        <v>0</v>
      </c>
      <c r="AG238" s="318">
        <f t="shared" si="3691"/>
        <v>0</v>
      </c>
      <c r="AH238" s="318">
        <f t="shared" si="3691"/>
        <v>0</v>
      </c>
      <c r="AI238" s="318">
        <f t="shared" si="3691"/>
        <v>0</v>
      </c>
      <c r="AJ238" s="318">
        <f t="shared" si="3691"/>
        <v>0</v>
      </c>
      <c r="AK238" s="318">
        <f t="shared" si="3691"/>
        <v>0</v>
      </c>
      <c r="AL238" s="318">
        <f t="shared" si="3691"/>
        <v>0</v>
      </c>
      <c r="AM238" s="318">
        <f t="shared" si="3691"/>
        <v>0</v>
      </c>
      <c r="AN238" s="318">
        <f t="shared" si="3691"/>
        <v>0</v>
      </c>
      <c r="AO238" s="318">
        <f t="shared" si="3691"/>
        <v>0</v>
      </c>
      <c r="AP238" s="318">
        <f t="shared" si="3691"/>
        <v>0</v>
      </c>
      <c r="AQ238" s="2">
        <f t="shared" si="3500"/>
        <v>0</v>
      </c>
      <c r="AR238" s="318">
        <f t="shared" si="3501"/>
        <v>0</v>
      </c>
      <c r="AS238" s="318">
        <f t="shared" ref="AS238:BC238" si="3692">-ROUND(AR189*$C238/12,2)</f>
        <v>0</v>
      </c>
      <c r="AT238" s="318">
        <f t="shared" si="3692"/>
        <v>0</v>
      </c>
      <c r="AU238" s="318">
        <f t="shared" si="3692"/>
        <v>0</v>
      </c>
      <c r="AV238" s="318">
        <f t="shared" si="3692"/>
        <v>0</v>
      </c>
      <c r="AW238" s="318">
        <f t="shared" si="3692"/>
        <v>0</v>
      </c>
      <c r="AX238" s="318">
        <f t="shared" si="3692"/>
        <v>0</v>
      </c>
      <c r="AY238" s="318">
        <f t="shared" si="3692"/>
        <v>0</v>
      </c>
      <c r="AZ238" s="318">
        <f t="shared" si="3692"/>
        <v>0</v>
      </c>
      <c r="BA238" s="318">
        <f t="shared" si="3692"/>
        <v>0</v>
      </c>
      <c r="BB238" s="318">
        <f t="shared" si="3692"/>
        <v>0</v>
      </c>
      <c r="BC238" s="318">
        <f t="shared" si="3692"/>
        <v>0</v>
      </c>
      <c r="BD238" s="2">
        <f t="shared" si="3503"/>
        <v>0</v>
      </c>
      <c r="BE238" s="318">
        <f t="shared" si="3504"/>
        <v>0</v>
      </c>
      <c r="BF238" s="318">
        <f t="shared" ref="BF238:BP238" si="3693">-ROUND(BE189*$C238/12,2)</f>
        <v>0</v>
      </c>
      <c r="BG238" s="318">
        <f t="shared" si="3693"/>
        <v>0</v>
      </c>
      <c r="BH238" s="318">
        <f t="shared" si="3693"/>
        <v>0</v>
      </c>
      <c r="BI238" s="318">
        <f t="shared" si="3693"/>
        <v>0</v>
      </c>
      <c r="BJ238" s="318">
        <f t="shared" si="3693"/>
        <v>0</v>
      </c>
      <c r="BK238" s="318">
        <f t="shared" si="3693"/>
        <v>0</v>
      </c>
      <c r="BL238" s="318">
        <f t="shared" si="3693"/>
        <v>0</v>
      </c>
      <c r="BM238" s="318">
        <f t="shared" si="3693"/>
        <v>0</v>
      </c>
      <c r="BN238" s="318">
        <f t="shared" si="3693"/>
        <v>0</v>
      </c>
      <c r="BO238" s="318">
        <f t="shared" si="3693"/>
        <v>0</v>
      </c>
      <c r="BP238" s="318">
        <f t="shared" si="3693"/>
        <v>0</v>
      </c>
      <c r="BQ238" s="2">
        <f t="shared" si="3506"/>
        <v>0</v>
      </c>
      <c r="BR238" s="318">
        <f t="shared" si="3507"/>
        <v>0</v>
      </c>
      <c r="BS238" s="318">
        <f t="shared" ref="BS238:CC238" si="3694">-ROUND(BR189*$C238/12,2)</f>
        <v>0</v>
      </c>
      <c r="BT238" s="318">
        <f t="shared" si="3694"/>
        <v>0</v>
      </c>
      <c r="BU238" s="318">
        <f t="shared" si="3694"/>
        <v>0</v>
      </c>
      <c r="BV238" s="318">
        <f t="shared" si="3694"/>
        <v>0</v>
      </c>
      <c r="BW238" s="318">
        <f t="shared" si="3694"/>
        <v>0</v>
      </c>
      <c r="BX238" s="318">
        <f t="shared" si="3694"/>
        <v>0</v>
      </c>
      <c r="BY238" s="318">
        <f t="shared" si="3694"/>
        <v>0</v>
      </c>
      <c r="BZ238" s="318">
        <f t="shared" si="3694"/>
        <v>0</v>
      </c>
      <c r="CA238" s="318">
        <f t="shared" si="3694"/>
        <v>0</v>
      </c>
      <c r="CB238" s="318">
        <f t="shared" si="3694"/>
        <v>0</v>
      </c>
      <c r="CC238" s="318">
        <f t="shared" si="3694"/>
        <v>0</v>
      </c>
      <c r="CD238" s="2">
        <f t="shared" si="3509"/>
        <v>0</v>
      </c>
      <c r="CE238" s="318">
        <f t="shared" si="3510"/>
        <v>0</v>
      </c>
      <c r="CF238" s="318">
        <f t="shared" ref="CF238:CP238" si="3695">-ROUND(CE189*$C238/12,2)</f>
        <v>0</v>
      </c>
      <c r="CG238" s="318">
        <f t="shared" si="3695"/>
        <v>0</v>
      </c>
      <c r="CH238" s="318">
        <f t="shared" si="3695"/>
        <v>0</v>
      </c>
      <c r="CI238" s="318">
        <f t="shared" si="3695"/>
        <v>0</v>
      </c>
      <c r="CJ238" s="318">
        <f t="shared" si="3695"/>
        <v>0</v>
      </c>
      <c r="CK238" s="318">
        <f t="shared" si="3695"/>
        <v>0</v>
      </c>
      <c r="CL238" s="318">
        <f t="shared" si="3695"/>
        <v>0</v>
      </c>
      <c r="CM238" s="318">
        <f t="shared" si="3695"/>
        <v>0</v>
      </c>
      <c r="CN238" s="318">
        <f t="shared" si="3695"/>
        <v>0</v>
      </c>
      <c r="CO238" s="318">
        <f t="shared" si="3695"/>
        <v>0</v>
      </c>
      <c r="CP238" s="318">
        <f t="shared" si="3695"/>
        <v>0</v>
      </c>
      <c r="CQ238" s="2">
        <f t="shared" si="3512"/>
        <v>0</v>
      </c>
      <c r="CR238" s="318">
        <f t="shared" si="3513"/>
        <v>0</v>
      </c>
      <c r="CS238" s="318">
        <f t="shared" ref="CS238:DC238" si="3696">-ROUND(CR189*$C238/12,2)</f>
        <v>0</v>
      </c>
      <c r="CT238" s="318">
        <f t="shared" si="3696"/>
        <v>0</v>
      </c>
      <c r="CU238" s="318">
        <f t="shared" si="3696"/>
        <v>0</v>
      </c>
      <c r="CV238" s="318">
        <f t="shared" si="3696"/>
        <v>0</v>
      </c>
      <c r="CW238" s="318">
        <f t="shared" si="3696"/>
        <v>0</v>
      </c>
      <c r="CX238" s="318">
        <f t="shared" si="3696"/>
        <v>0</v>
      </c>
      <c r="CY238" s="318">
        <f t="shared" si="3696"/>
        <v>0</v>
      </c>
      <c r="CZ238" s="318">
        <f t="shared" si="3696"/>
        <v>0</v>
      </c>
      <c r="DA238" s="318">
        <f t="shared" si="3696"/>
        <v>0</v>
      </c>
      <c r="DB238" s="318">
        <f t="shared" si="3696"/>
        <v>0</v>
      </c>
      <c r="DC238" s="318">
        <f t="shared" si="3696"/>
        <v>0</v>
      </c>
      <c r="DD238" s="2">
        <f t="shared" si="3515"/>
        <v>0</v>
      </c>
      <c r="DE238" s="318">
        <f t="shared" si="3516"/>
        <v>0</v>
      </c>
      <c r="DF238" s="318">
        <f t="shared" ref="DF238:DP238" si="3697">-ROUND(DE189*$C238/12,2)</f>
        <v>0</v>
      </c>
      <c r="DG238" s="318">
        <f t="shared" si="3697"/>
        <v>0</v>
      </c>
      <c r="DH238" s="318">
        <f t="shared" si="3697"/>
        <v>0</v>
      </c>
      <c r="DI238" s="318">
        <f t="shared" si="3697"/>
        <v>0</v>
      </c>
      <c r="DJ238" s="318">
        <f t="shared" si="3697"/>
        <v>0</v>
      </c>
      <c r="DK238" s="318">
        <f t="shared" si="3697"/>
        <v>0</v>
      </c>
      <c r="DL238" s="318">
        <f t="shared" si="3697"/>
        <v>0</v>
      </c>
      <c r="DM238" s="318">
        <f t="shared" si="3697"/>
        <v>0</v>
      </c>
      <c r="DN238" s="318">
        <f t="shared" si="3697"/>
        <v>0</v>
      </c>
      <c r="DO238" s="318">
        <f t="shared" si="3697"/>
        <v>0</v>
      </c>
      <c r="DP238" s="318">
        <f t="shared" si="3697"/>
        <v>0</v>
      </c>
      <c r="DQ238" s="2">
        <f t="shared" si="3518"/>
        <v>0</v>
      </c>
      <c r="DR238" s="318">
        <f t="shared" si="3519"/>
        <v>0</v>
      </c>
      <c r="DS238" s="318">
        <f t="shared" ref="DS238:EC238" si="3698">-ROUND(DR189*$C238/12,2)</f>
        <v>0</v>
      </c>
      <c r="DT238" s="318">
        <f t="shared" si="3698"/>
        <v>0</v>
      </c>
      <c r="DU238" s="318">
        <f t="shared" si="3698"/>
        <v>0</v>
      </c>
      <c r="DV238" s="318">
        <f t="shared" si="3698"/>
        <v>0</v>
      </c>
      <c r="DW238" s="318">
        <f t="shared" si="3698"/>
        <v>0</v>
      </c>
      <c r="DX238" s="318">
        <f t="shared" si="3698"/>
        <v>0</v>
      </c>
      <c r="DY238" s="318">
        <f t="shared" si="3698"/>
        <v>0</v>
      </c>
      <c r="DZ238" s="318">
        <f t="shared" si="3698"/>
        <v>0</v>
      </c>
      <c r="EA238" s="318">
        <f t="shared" si="3698"/>
        <v>0</v>
      </c>
      <c r="EB238" s="318">
        <f t="shared" si="3698"/>
        <v>0</v>
      </c>
      <c r="EC238" s="318">
        <f t="shared" si="3698"/>
        <v>0</v>
      </c>
      <c r="ED238" s="2">
        <f t="shared" si="3521"/>
        <v>0</v>
      </c>
      <c r="EE238" s="2">
        <f t="shared" ref="EE238" si="3699">ED238+DQ238+DD238+CQ238+CD238+BQ238+BD238+AQ238+AD238+Q238</f>
        <v>0</v>
      </c>
    </row>
    <row r="239" spans="1:135" x14ac:dyDescent="0.2">
      <c r="A239" s="126" t="s">
        <v>505</v>
      </c>
      <c r="B239" s="310">
        <f t="shared" si="3492"/>
        <v>369.02</v>
      </c>
      <c r="C239" s="317">
        <v>2.3E-2</v>
      </c>
      <c r="E239" s="318">
        <f t="shared" ref="E239:P239" si="3700">-ROUND(D190*$C239/12,2)</f>
        <v>-0.77</v>
      </c>
      <c r="F239" s="318">
        <f t="shared" si="3700"/>
        <v>-0.77</v>
      </c>
      <c r="G239" s="318">
        <f t="shared" si="3700"/>
        <v>-0.77</v>
      </c>
      <c r="H239" s="318">
        <f t="shared" si="3700"/>
        <v>-0.77</v>
      </c>
      <c r="I239" s="318">
        <f t="shared" si="3700"/>
        <v>-0.77</v>
      </c>
      <c r="J239" s="318">
        <f t="shared" si="3700"/>
        <v>-0.77</v>
      </c>
      <c r="K239" s="318">
        <f t="shared" si="3700"/>
        <v>-0.77</v>
      </c>
      <c r="L239" s="318">
        <f t="shared" si="3700"/>
        <v>-0.77</v>
      </c>
      <c r="M239" s="318">
        <f t="shared" si="3700"/>
        <v>-0.77</v>
      </c>
      <c r="N239" s="318">
        <f t="shared" si="3700"/>
        <v>-0.77</v>
      </c>
      <c r="O239" s="318">
        <f t="shared" si="3700"/>
        <v>-0.77</v>
      </c>
      <c r="P239" s="318">
        <f t="shared" si="3700"/>
        <v>-0.77</v>
      </c>
      <c r="Q239" s="2">
        <f t="shared" si="3494"/>
        <v>-9.2399999999999984</v>
      </c>
      <c r="R239" s="318">
        <f t="shared" si="3495"/>
        <v>-0.77</v>
      </c>
      <c r="S239" s="318">
        <f t="shared" ref="S239:AC239" si="3701">-ROUND(R190*$C239/12,2)</f>
        <v>-0.77</v>
      </c>
      <c r="T239" s="318">
        <f t="shared" si="3701"/>
        <v>-0.77</v>
      </c>
      <c r="U239" s="318">
        <f t="shared" si="3701"/>
        <v>-0.77</v>
      </c>
      <c r="V239" s="318">
        <f t="shared" si="3701"/>
        <v>-0.77</v>
      </c>
      <c r="W239" s="318">
        <f t="shared" si="3701"/>
        <v>-0.77</v>
      </c>
      <c r="X239" s="318">
        <f t="shared" si="3701"/>
        <v>-0.77</v>
      </c>
      <c r="Y239" s="318">
        <f t="shared" si="3701"/>
        <v>-0.77</v>
      </c>
      <c r="Z239" s="318">
        <f t="shared" si="3701"/>
        <v>-0.77</v>
      </c>
      <c r="AA239" s="318">
        <f t="shared" si="3701"/>
        <v>-0.77</v>
      </c>
      <c r="AB239" s="318">
        <f t="shared" si="3701"/>
        <v>-0.77</v>
      </c>
      <c r="AC239" s="318">
        <f t="shared" si="3701"/>
        <v>-0.77</v>
      </c>
      <c r="AD239" s="2">
        <f t="shared" si="3497"/>
        <v>-9.2399999999999984</v>
      </c>
      <c r="AE239" s="318">
        <f t="shared" si="3498"/>
        <v>-0.77</v>
      </c>
      <c r="AF239" s="318">
        <f t="shared" ref="AF239:AP239" si="3702">-ROUND(AE190*$C239/12,2)</f>
        <v>-0.77</v>
      </c>
      <c r="AG239" s="318">
        <f t="shared" si="3702"/>
        <v>-0.77</v>
      </c>
      <c r="AH239" s="318">
        <f t="shared" si="3702"/>
        <v>-0.77</v>
      </c>
      <c r="AI239" s="318">
        <f t="shared" si="3702"/>
        <v>-0.77</v>
      </c>
      <c r="AJ239" s="318">
        <f t="shared" si="3702"/>
        <v>-0.77</v>
      </c>
      <c r="AK239" s="318">
        <f t="shared" si="3702"/>
        <v>-0.77</v>
      </c>
      <c r="AL239" s="318">
        <f t="shared" si="3702"/>
        <v>-0.77</v>
      </c>
      <c r="AM239" s="318">
        <f t="shared" si="3702"/>
        <v>-0.77</v>
      </c>
      <c r="AN239" s="318">
        <f t="shared" si="3702"/>
        <v>-0.77</v>
      </c>
      <c r="AO239" s="318">
        <f t="shared" si="3702"/>
        <v>-0.77</v>
      </c>
      <c r="AP239" s="318">
        <f t="shared" si="3702"/>
        <v>-0.77</v>
      </c>
      <c r="AQ239" s="2">
        <f t="shared" si="3500"/>
        <v>-9.2399999999999984</v>
      </c>
      <c r="AR239" s="318">
        <f t="shared" si="3501"/>
        <v>-0.77</v>
      </c>
      <c r="AS239" s="318">
        <f t="shared" ref="AS239:BC239" si="3703">-ROUND(AR190*$C239/12,2)</f>
        <v>-0.77</v>
      </c>
      <c r="AT239" s="318">
        <f t="shared" si="3703"/>
        <v>-0.77</v>
      </c>
      <c r="AU239" s="318">
        <f t="shared" si="3703"/>
        <v>-0.77</v>
      </c>
      <c r="AV239" s="318">
        <f t="shared" si="3703"/>
        <v>-0.77</v>
      </c>
      <c r="AW239" s="318">
        <f t="shared" si="3703"/>
        <v>-0.77</v>
      </c>
      <c r="AX239" s="318">
        <f t="shared" si="3703"/>
        <v>-0.77</v>
      </c>
      <c r="AY239" s="318">
        <f t="shared" si="3703"/>
        <v>-0.77</v>
      </c>
      <c r="AZ239" s="318">
        <f t="shared" si="3703"/>
        <v>-0.77</v>
      </c>
      <c r="BA239" s="318">
        <f t="shared" si="3703"/>
        <v>-0.77</v>
      </c>
      <c r="BB239" s="318">
        <f t="shared" si="3703"/>
        <v>-0.77</v>
      </c>
      <c r="BC239" s="318">
        <f t="shared" si="3703"/>
        <v>-0.77</v>
      </c>
      <c r="BD239" s="2">
        <f t="shared" si="3503"/>
        <v>-9.2399999999999984</v>
      </c>
      <c r="BE239" s="318">
        <f t="shared" si="3504"/>
        <v>-0.77</v>
      </c>
      <c r="BF239" s="318">
        <f t="shared" ref="BF239:BP239" si="3704">-ROUND(BE190*$C239/12,2)</f>
        <v>-0.77</v>
      </c>
      <c r="BG239" s="318">
        <f t="shared" si="3704"/>
        <v>-0.77</v>
      </c>
      <c r="BH239" s="318">
        <f t="shared" si="3704"/>
        <v>-0.77</v>
      </c>
      <c r="BI239" s="318">
        <f t="shared" si="3704"/>
        <v>-0.77</v>
      </c>
      <c r="BJ239" s="318">
        <f t="shared" si="3704"/>
        <v>-0.77</v>
      </c>
      <c r="BK239" s="318">
        <f t="shared" si="3704"/>
        <v>-0.77</v>
      </c>
      <c r="BL239" s="318">
        <f t="shared" si="3704"/>
        <v>-0.77</v>
      </c>
      <c r="BM239" s="318">
        <f t="shared" si="3704"/>
        <v>-0.77</v>
      </c>
      <c r="BN239" s="318">
        <f t="shared" si="3704"/>
        <v>-0.77</v>
      </c>
      <c r="BO239" s="318">
        <f t="shared" si="3704"/>
        <v>-0.77</v>
      </c>
      <c r="BP239" s="318">
        <f t="shared" si="3704"/>
        <v>-0.77</v>
      </c>
      <c r="BQ239" s="2">
        <f t="shared" si="3506"/>
        <v>-9.2399999999999984</v>
      </c>
      <c r="BR239" s="318">
        <f t="shared" si="3507"/>
        <v>-0.77</v>
      </c>
      <c r="BS239" s="318">
        <f t="shared" ref="BS239:CC239" si="3705">-ROUND(BR190*$C239/12,2)</f>
        <v>-0.77</v>
      </c>
      <c r="BT239" s="318">
        <f t="shared" si="3705"/>
        <v>-0.77</v>
      </c>
      <c r="BU239" s="318">
        <f t="shared" si="3705"/>
        <v>-0.77</v>
      </c>
      <c r="BV239" s="318">
        <f t="shared" si="3705"/>
        <v>-0.77</v>
      </c>
      <c r="BW239" s="318">
        <f t="shared" si="3705"/>
        <v>-0.77</v>
      </c>
      <c r="BX239" s="318">
        <f t="shared" si="3705"/>
        <v>-0.77</v>
      </c>
      <c r="BY239" s="318">
        <f t="shared" si="3705"/>
        <v>-0.77</v>
      </c>
      <c r="BZ239" s="318">
        <f t="shared" si="3705"/>
        <v>-0.77</v>
      </c>
      <c r="CA239" s="318">
        <f t="shared" si="3705"/>
        <v>-0.77</v>
      </c>
      <c r="CB239" s="318">
        <f t="shared" si="3705"/>
        <v>-0.77</v>
      </c>
      <c r="CC239" s="318">
        <f t="shared" si="3705"/>
        <v>-0.77</v>
      </c>
      <c r="CD239" s="2">
        <f t="shared" si="3509"/>
        <v>-9.2399999999999984</v>
      </c>
      <c r="CE239" s="318">
        <f t="shared" si="3510"/>
        <v>-0.77</v>
      </c>
      <c r="CF239" s="318">
        <f t="shared" ref="CF239:CP239" si="3706">-ROUND(CE190*$C239/12,2)</f>
        <v>-0.77</v>
      </c>
      <c r="CG239" s="318">
        <f t="shared" si="3706"/>
        <v>-0.77</v>
      </c>
      <c r="CH239" s="318">
        <f t="shared" si="3706"/>
        <v>-0.77</v>
      </c>
      <c r="CI239" s="318">
        <f t="shared" si="3706"/>
        <v>-0.77</v>
      </c>
      <c r="CJ239" s="318">
        <f t="shared" si="3706"/>
        <v>-0.77</v>
      </c>
      <c r="CK239" s="318">
        <f t="shared" si="3706"/>
        <v>-0.77</v>
      </c>
      <c r="CL239" s="318">
        <f t="shared" si="3706"/>
        <v>-0.77</v>
      </c>
      <c r="CM239" s="318">
        <f t="shared" si="3706"/>
        <v>-0.77</v>
      </c>
      <c r="CN239" s="318">
        <f t="shared" si="3706"/>
        <v>-0.77</v>
      </c>
      <c r="CO239" s="318">
        <f t="shared" si="3706"/>
        <v>-0.77</v>
      </c>
      <c r="CP239" s="318">
        <f t="shared" si="3706"/>
        <v>-0.77</v>
      </c>
      <c r="CQ239" s="2">
        <f t="shared" si="3512"/>
        <v>-9.2399999999999984</v>
      </c>
      <c r="CR239" s="318">
        <f t="shared" si="3513"/>
        <v>-0.77</v>
      </c>
      <c r="CS239" s="318">
        <f t="shared" ref="CS239:DC239" si="3707">-ROUND(CR190*$C239/12,2)</f>
        <v>-0.77</v>
      </c>
      <c r="CT239" s="318">
        <f t="shared" si="3707"/>
        <v>-0.77</v>
      </c>
      <c r="CU239" s="318">
        <f t="shared" si="3707"/>
        <v>-0.77</v>
      </c>
      <c r="CV239" s="318">
        <f t="shared" si="3707"/>
        <v>-0.77</v>
      </c>
      <c r="CW239" s="318">
        <f t="shared" si="3707"/>
        <v>-0.77</v>
      </c>
      <c r="CX239" s="318">
        <f t="shared" si="3707"/>
        <v>-0.77</v>
      </c>
      <c r="CY239" s="318">
        <f t="shared" si="3707"/>
        <v>-0.77</v>
      </c>
      <c r="CZ239" s="318">
        <f t="shared" si="3707"/>
        <v>-0.77</v>
      </c>
      <c r="DA239" s="318">
        <f t="shared" si="3707"/>
        <v>-0.77</v>
      </c>
      <c r="DB239" s="318">
        <f t="shared" si="3707"/>
        <v>-0.77</v>
      </c>
      <c r="DC239" s="318">
        <f t="shared" si="3707"/>
        <v>-0.77</v>
      </c>
      <c r="DD239" s="2">
        <f t="shared" si="3515"/>
        <v>-9.2399999999999984</v>
      </c>
      <c r="DE239" s="318">
        <f t="shared" si="3516"/>
        <v>-0.77</v>
      </c>
      <c r="DF239" s="318">
        <f t="shared" ref="DF239:DP239" si="3708">-ROUND(DE190*$C239/12,2)</f>
        <v>-0.77</v>
      </c>
      <c r="DG239" s="318">
        <f t="shared" si="3708"/>
        <v>-0.77</v>
      </c>
      <c r="DH239" s="318">
        <f t="shared" si="3708"/>
        <v>-0.77</v>
      </c>
      <c r="DI239" s="318">
        <f t="shared" si="3708"/>
        <v>-0.77</v>
      </c>
      <c r="DJ239" s="318">
        <f t="shared" si="3708"/>
        <v>-0.77</v>
      </c>
      <c r="DK239" s="318">
        <f t="shared" si="3708"/>
        <v>-0.77</v>
      </c>
      <c r="DL239" s="318">
        <f t="shared" si="3708"/>
        <v>-0.77</v>
      </c>
      <c r="DM239" s="318">
        <f t="shared" si="3708"/>
        <v>-0.77</v>
      </c>
      <c r="DN239" s="318">
        <f t="shared" si="3708"/>
        <v>-0.77</v>
      </c>
      <c r="DO239" s="318">
        <f t="shared" si="3708"/>
        <v>-0.77</v>
      </c>
      <c r="DP239" s="318">
        <f t="shared" si="3708"/>
        <v>-0.77</v>
      </c>
      <c r="DQ239" s="2">
        <f t="shared" si="3518"/>
        <v>-9.2399999999999984</v>
      </c>
      <c r="DR239" s="318">
        <f t="shared" si="3519"/>
        <v>-0.77</v>
      </c>
      <c r="DS239" s="318">
        <f t="shared" ref="DS239:EC239" si="3709">-ROUND(DR190*$C239/12,2)</f>
        <v>-0.77</v>
      </c>
      <c r="DT239" s="318">
        <f t="shared" si="3709"/>
        <v>-0.77</v>
      </c>
      <c r="DU239" s="318">
        <f t="shared" si="3709"/>
        <v>-0.77</v>
      </c>
      <c r="DV239" s="318">
        <f t="shared" si="3709"/>
        <v>-0.77</v>
      </c>
      <c r="DW239" s="318">
        <f t="shared" si="3709"/>
        <v>-0.77</v>
      </c>
      <c r="DX239" s="318">
        <f t="shared" si="3709"/>
        <v>-0.77</v>
      </c>
      <c r="DY239" s="318">
        <f t="shared" si="3709"/>
        <v>-0.77</v>
      </c>
      <c r="DZ239" s="318">
        <f t="shared" si="3709"/>
        <v>-0.77</v>
      </c>
      <c r="EA239" s="318">
        <f t="shared" si="3709"/>
        <v>-0.77</v>
      </c>
      <c r="EB239" s="318">
        <f t="shared" si="3709"/>
        <v>-0.77</v>
      </c>
      <c r="EC239" s="318">
        <f t="shared" si="3709"/>
        <v>-0.77</v>
      </c>
      <c r="ED239" s="2">
        <f t="shared" si="3521"/>
        <v>-9.2399999999999984</v>
      </c>
      <c r="EE239" s="2">
        <f t="shared" ref="EE239" si="3710">ED239+DQ239+DD239+CQ239+CD239+BQ239+BD239+AQ239+AD239+Q239</f>
        <v>-92.399999999999963</v>
      </c>
    </row>
    <row r="240" spans="1:135" x14ac:dyDescent="0.2">
      <c r="A240" s="126" t="s">
        <v>505</v>
      </c>
      <c r="B240" s="310">
        <f t="shared" si="3492"/>
        <v>373</v>
      </c>
      <c r="C240" s="317">
        <v>2.8000000000000001E-2</v>
      </c>
      <c r="E240" s="318">
        <f t="shared" ref="E240:P240" si="3711">-ROUND(D191*$C240/12,2)</f>
        <v>0</v>
      </c>
      <c r="F240" s="318">
        <f t="shared" si="3711"/>
        <v>0</v>
      </c>
      <c r="G240" s="318">
        <f t="shared" si="3711"/>
        <v>0</v>
      </c>
      <c r="H240" s="318">
        <f t="shared" si="3711"/>
        <v>0</v>
      </c>
      <c r="I240" s="318">
        <f t="shared" si="3711"/>
        <v>0</v>
      </c>
      <c r="J240" s="318">
        <f t="shared" si="3711"/>
        <v>0</v>
      </c>
      <c r="K240" s="318">
        <f t="shared" si="3711"/>
        <v>0</v>
      </c>
      <c r="L240" s="318">
        <f t="shared" si="3711"/>
        <v>0</v>
      </c>
      <c r="M240" s="318">
        <f t="shared" si="3711"/>
        <v>0</v>
      </c>
      <c r="N240" s="318">
        <f t="shared" si="3711"/>
        <v>0</v>
      </c>
      <c r="O240" s="318">
        <f t="shared" si="3711"/>
        <v>0</v>
      </c>
      <c r="P240" s="318">
        <f t="shared" si="3711"/>
        <v>0</v>
      </c>
      <c r="Q240" s="2">
        <f t="shared" ref="Q240" si="3712">SUM(E240:P240)</f>
        <v>0</v>
      </c>
      <c r="R240" s="318">
        <f t="shared" si="3495"/>
        <v>0</v>
      </c>
      <c r="S240" s="318">
        <f t="shared" ref="S240:AC240" si="3713">-ROUND(R191*$C240/12,2)</f>
        <v>0</v>
      </c>
      <c r="T240" s="318">
        <f t="shared" si="3713"/>
        <v>0</v>
      </c>
      <c r="U240" s="318">
        <f t="shared" si="3713"/>
        <v>0</v>
      </c>
      <c r="V240" s="318">
        <f t="shared" si="3713"/>
        <v>0</v>
      </c>
      <c r="W240" s="318">
        <f t="shared" si="3713"/>
        <v>0</v>
      </c>
      <c r="X240" s="318">
        <f t="shared" si="3713"/>
        <v>0</v>
      </c>
      <c r="Y240" s="318">
        <f t="shared" si="3713"/>
        <v>0</v>
      </c>
      <c r="Z240" s="318">
        <f t="shared" si="3713"/>
        <v>0</v>
      </c>
      <c r="AA240" s="318">
        <f t="shared" si="3713"/>
        <v>0</v>
      </c>
      <c r="AB240" s="318">
        <f t="shared" si="3713"/>
        <v>0</v>
      </c>
      <c r="AC240" s="318">
        <f t="shared" si="3713"/>
        <v>0</v>
      </c>
      <c r="AD240" s="2">
        <f t="shared" ref="AD240" si="3714">SUM(R240:AC240)</f>
        <v>0</v>
      </c>
      <c r="AE240" s="318">
        <f t="shared" si="3498"/>
        <v>0</v>
      </c>
      <c r="AF240" s="318">
        <f t="shared" ref="AF240:AP240" si="3715">-ROUND(AE191*$C240/12,2)</f>
        <v>0</v>
      </c>
      <c r="AG240" s="318">
        <f t="shared" si="3715"/>
        <v>0</v>
      </c>
      <c r="AH240" s="318">
        <f t="shared" si="3715"/>
        <v>0</v>
      </c>
      <c r="AI240" s="318">
        <f t="shared" si="3715"/>
        <v>0</v>
      </c>
      <c r="AJ240" s="318">
        <f t="shared" si="3715"/>
        <v>0</v>
      </c>
      <c r="AK240" s="318">
        <f t="shared" si="3715"/>
        <v>0</v>
      </c>
      <c r="AL240" s="318">
        <f t="shared" si="3715"/>
        <v>0</v>
      </c>
      <c r="AM240" s="318">
        <f t="shared" si="3715"/>
        <v>0</v>
      </c>
      <c r="AN240" s="318">
        <f t="shared" si="3715"/>
        <v>0</v>
      </c>
      <c r="AO240" s="318">
        <f t="shared" si="3715"/>
        <v>0</v>
      </c>
      <c r="AP240" s="318">
        <f t="shared" si="3715"/>
        <v>0</v>
      </c>
      <c r="AQ240" s="2">
        <f t="shared" ref="AQ240" si="3716">SUM(AE240:AP240)</f>
        <v>0</v>
      </c>
      <c r="AR240" s="318">
        <f t="shared" si="3501"/>
        <v>0</v>
      </c>
      <c r="AS240" s="318">
        <f t="shared" ref="AS240:BC240" si="3717">-ROUND(AR191*$C240/12,2)</f>
        <v>0</v>
      </c>
      <c r="AT240" s="318">
        <f t="shared" si="3717"/>
        <v>0</v>
      </c>
      <c r="AU240" s="318">
        <f t="shared" si="3717"/>
        <v>0</v>
      </c>
      <c r="AV240" s="318">
        <f t="shared" si="3717"/>
        <v>0</v>
      </c>
      <c r="AW240" s="318">
        <f t="shared" si="3717"/>
        <v>0</v>
      </c>
      <c r="AX240" s="318">
        <f t="shared" si="3717"/>
        <v>0</v>
      </c>
      <c r="AY240" s="318">
        <f t="shared" si="3717"/>
        <v>0</v>
      </c>
      <c r="AZ240" s="318">
        <f t="shared" si="3717"/>
        <v>0</v>
      </c>
      <c r="BA240" s="318">
        <f t="shared" si="3717"/>
        <v>0</v>
      </c>
      <c r="BB240" s="318">
        <f t="shared" si="3717"/>
        <v>0</v>
      </c>
      <c r="BC240" s="318">
        <f t="shared" si="3717"/>
        <v>0</v>
      </c>
      <c r="BD240" s="2">
        <f t="shared" ref="BD240" si="3718">SUM(AR240:BC240)</f>
        <v>0</v>
      </c>
      <c r="BE240" s="318">
        <f t="shared" si="3504"/>
        <v>0</v>
      </c>
      <c r="BF240" s="318">
        <f t="shared" ref="BF240:BP240" si="3719">-ROUND(BE191*$C240/12,2)</f>
        <v>0</v>
      </c>
      <c r="BG240" s="318">
        <f t="shared" si="3719"/>
        <v>0</v>
      </c>
      <c r="BH240" s="318">
        <f t="shared" si="3719"/>
        <v>0</v>
      </c>
      <c r="BI240" s="318">
        <f t="shared" si="3719"/>
        <v>0</v>
      </c>
      <c r="BJ240" s="318">
        <f t="shared" si="3719"/>
        <v>0</v>
      </c>
      <c r="BK240" s="318">
        <f t="shared" si="3719"/>
        <v>0</v>
      </c>
      <c r="BL240" s="318">
        <f t="shared" si="3719"/>
        <v>0</v>
      </c>
      <c r="BM240" s="318">
        <f t="shared" si="3719"/>
        <v>0</v>
      </c>
      <c r="BN240" s="318">
        <f t="shared" si="3719"/>
        <v>0</v>
      </c>
      <c r="BO240" s="318">
        <f t="shared" si="3719"/>
        <v>0</v>
      </c>
      <c r="BP240" s="318">
        <f t="shared" si="3719"/>
        <v>0</v>
      </c>
      <c r="BQ240" s="2">
        <f t="shared" ref="BQ240" si="3720">SUM(BE240:BP240)</f>
        <v>0</v>
      </c>
      <c r="BR240" s="318">
        <f t="shared" si="3507"/>
        <v>0</v>
      </c>
      <c r="BS240" s="318">
        <f t="shared" ref="BS240:CC240" si="3721">-ROUND(BR191*$C240/12,2)</f>
        <v>0</v>
      </c>
      <c r="BT240" s="318">
        <f t="shared" si="3721"/>
        <v>0</v>
      </c>
      <c r="BU240" s="318">
        <f t="shared" si="3721"/>
        <v>0</v>
      </c>
      <c r="BV240" s="318">
        <f t="shared" si="3721"/>
        <v>0</v>
      </c>
      <c r="BW240" s="318">
        <f t="shared" si="3721"/>
        <v>0</v>
      </c>
      <c r="BX240" s="318">
        <f t="shared" si="3721"/>
        <v>0</v>
      </c>
      <c r="BY240" s="318">
        <f t="shared" si="3721"/>
        <v>0</v>
      </c>
      <c r="BZ240" s="318">
        <f t="shared" si="3721"/>
        <v>0</v>
      </c>
      <c r="CA240" s="318">
        <f t="shared" si="3721"/>
        <v>0</v>
      </c>
      <c r="CB240" s="318">
        <f t="shared" si="3721"/>
        <v>0</v>
      </c>
      <c r="CC240" s="318">
        <f t="shared" si="3721"/>
        <v>0</v>
      </c>
      <c r="CD240" s="2">
        <f t="shared" ref="CD240" si="3722">SUM(BR240:CC240)</f>
        <v>0</v>
      </c>
      <c r="CE240" s="318">
        <f t="shared" si="3510"/>
        <v>0</v>
      </c>
      <c r="CF240" s="318">
        <f t="shared" ref="CF240:CP240" si="3723">-ROUND(CE191*$C240/12,2)</f>
        <v>0</v>
      </c>
      <c r="CG240" s="318">
        <f t="shared" si="3723"/>
        <v>0</v>
      </c>
      <c r="CH240" s="318">
        <f t="shared" si="3723"/>
        <v>0</v>
      </c>
      <c r="CI240" s="318">
        <f t="shared" si="3723"/>
        <v>0</v>
      </c>
      <c r="CJ240" s="318">
        <f t="shared" si="3723"/>
        <v>0</v>
      </c>
      <c r="CK240" s="318">
        <f t="shared" si="3723"/>
        <v>0</v>
      </c>
      <c r="CL240" s="318">
        <f t="shared" si="3723"/>
        <v>0</v>
      </c>
      <c r="CM240" s="318">
        <f t="shared" si="3723"/>
        <v>0</v>
      </c>
      <c r="CN240" s="318">
        <f t="shared" si="3723"/>
        <v>0</v>
      </c>
      <c r="CO240" s="318">
        <f t="shared" si="3723"/>
        <v>0</v>
      </c>
      <c r="CP240" s="318">
        <f t="shared" si="3723"/>
        <v>0</v>
      </c>
      <c r="CQ240" s="2">
        <f t="shared" ref="CQ240" si="3724">SUM(CE240:CP240)</f>
        <v>0</v>
      </c>
      <c r="CR240" s="318">
        <f t="shared" si="3513"/>
        <v>0</v>
      </c>
      <c r="CS240" s="318">
        <f t="shared" ref="CS240:DC240" si="3725">-ROUND(CR191*$C240/12,2)</f>
        <v>0</v>
      </c>
      <c r="CT240" s="318">
        <f t="shared" si="3725"/>
        <v>0</v>
      </c>
      <c r="CU240" s="318">
        <f t="shared" si="3725"/>
        <v>0</v>
      </c>
      <c r="CV240" s="318">
        <f t="shared" si="3725"/>
        <v>0</v>
      </c>
      <c r="CW240" s="318">
        <f t="shared" si="3725"/>
        <v>0</v>
      </c>
      <c r="CX240" s="318">
        <f t="shared" si="3725"/>
        <v>0</v>
      </c>
      <c r="CY240" s="318">
        <f t="shared" si="3725"/>
        <v>0</v>
      </c>
      <c r="CZ240" s="318">
        <f t="shared" si="3725"/>
        <v>0</v>
      </c>
      <c r="DA240" s="318">
        <f t="shared" si="3725"/>
        <v>0</v>
      </c>
      <c r="DB240" s="318">
        <f t="shared" si="3725"/>
        <v>0</v>
      </c>
      <c r="DC240" s="318">
        <f t="shared" si="3725"/>
        <v>0</v>
      </c>
      <c r="DD240" s="2">
        <f t="shared" ref="DD240" si="3726">SUM(CR240:DC240)</f>
        <v>0</v>
      </c>
      <c r="DE240" s="318">
        <f t="shared" si="3516"/>
        <v>0</v>
      </c>
      <c r="DF240" s="318">
        <f t="shared" ref="DF240:DP240" si="3727">-ROUND(DE191*$C240/12,2)</f>
        <v>0</v>
      </c>
      <c r="DG240" s="318">
        <f t="shared" si="3727"/>
        <v>0</v>
      </c>
      <c r="DH240" s="318">
        <f t="shared" si="3727"/>
        <v>0</v>
      </c>
      <c r="DI240" s="318">
        <f t="shared" si="3727"/>
        <v>0</v>
      </c>
      <c r="DJ240" s="318">
        <f t="shared" si="3727"/>
        <v>0</v>
      </c>
      <c r="DK240" s="318">
        <f t="shared" si="3727"/>
        <v>0</v>
      </c>
      <c r="DL240" s="318">
        <f t="shared" si="3727"/>
        <v>0</v>
      </c>
      <c r="DM240" s="318">
        <f t="shared" si="3727"/>
        <v>0</v>
      </c>
      <c r="DN240" s="318">
        <f t="shared" si="3727"/>
        <v>0</v>
      </c>
      <c r="DO240" s="318">
        <f t="shared" si="3727"/>
        <v>0</v>
      </c>
      <c r="DP240" s="318">
        <f t="shared" si="3727"/>
        <v>0</v>
      </c>
      <c r="DQ240" s="2">
        <f t="shared" ref="DQ240" si="3728">SUM(DE240:DP240)</f>
        <v>0</v>
      </c>
      <c r="DR240" s="318">
        <f t="shared" si="3519"/>
        <v>0</v>
      </c>
      <c r="DS240" s="318">
        <f t="shared" ref="DS240:EC240" si="3729">-ROUND(DR191*$C240/12,2)</f>
        <v>0</v>
      </c>
      <c r="DT240" s="318">
        <f t="shared" si="3729"/>
        <v>0</v>
      </c>
      <c r="DU240" s="318">
        <f t="shared" si="3729"/>
        <v>0</v>
      </c>
      <c r="DV240" s="318">
        <f t="shared" si="3729"/>
        <v>0</v>
      </c>
      <c r="DW240" s="318">
        <f t="shared" si="3729"/>
        <v>0</v>
      </c>
      <c r="DX240" s="318">
        <f t="shared" si="3729"/>
        <v>0</v>
      </c>
      <c r="DY240" s="318">
        <f t="shared" si="3729"/>
        <v>0</v>
      </c>
      <c r="DZ240" s="318">
        <f t="shared" si="3729"/>
        <v>0</v>
      </c>
      <c r="EA240" s="318">
        <f t="shared" si="3729"/>
        <v>0</v>
      </c>
      <c r="EB240" s="318">
        <f t="shared" si="3729"/>
        <v>0</v>
      </c>
      <c r="EC240" s="318">
        <f t="shared" si="3729"/>
        <v>0</v>
      </c>
      <c r="ED240" s="2">
        <f t="shared" ref="ED240" si="3730">SUM(DR240:EC240)</f>
        <v>0</v>
      </c>
      <c r="EE240" s="2">
        <f t="shared" ref="EE240" si="3731">ED240+DQ240+DD240+CQ240+CD240+BQ240+BD240+AQ240+AD240+Q240</f>
        <v>0</v>
      </c>
    </row>
    <row r="241" spans="1:135" x14ac:dyDescent="0.2">
      <c r="A241" s="126" t="s">
        <v>844</v>
      </c>
      <c r="B241" s="148"/>
      <c r="C241" s="324"/>
      <c r="E241" s="318">
        <f t="shared" ref="E241:P241" si="3732">-ROUND(D192*$C241/12,2)</f>
        <v>0</v>
      </c>
      <c r="F241" s="318">
        <f t="shared" si="3732"/>
        <v>0</v>
      </c>
      <c r="G241" s="318">
        <f t="shared" si="3732"/>
        <v>0</v>
      </c>
      <c r="H241" s="318">
        <f t="shared" si="3732"/>
        <v>0</v>
      </c>
      <c r="I241" s="318">
        <f t="shared" si="3732"/>
        <v>0</v>
      </c>
      <c r="J241" s="318">
        <f t="shared" si="3732"/>
        <v>0</v>
      </c>
      <c r="K241" s="318">
        <f t="shared" si="3732"/>
        <v>0</v>
      </c>
      <c r="L241" s="318">
        <f t="shared" si="3732"/>
        <v>0</v>
      </c>
      <c r="M241" s="318">
        <f t="shared" si="3732"/>
        <v>0</v>
      </c>
      <c r="N241" s="318">
        <f t="shared" si="3732"/>
        <v>0</v>
      </c>
      <c r="O241" s="318">
        <f t="shared" si="3732"/>
        <v>0</v>
      </c>
      <c r="P241" s="318">
        <f t="shared" si="3732"/>
        <v>0</v>
      </c>
      <c r="Q241" s="2">
        <f t="shared" si="3494"/>
        <v>0</v>
      </c>
      <c r="R241" s="318">
        <f t="shared" si="3495"/>
        <v>0</v>
      </c>
      <c r="S241" s="318">
        <f t="shared" ref="S241:AC241" si="3733">-ROUND(R192*$C241/12,2)</f>
        <v>0</v>
      </c>
      <c r="T241" s="318">
        <f t="shared" si="3733"/>
        <v>0</v>
      </c>
      <c r="U241" s="318">
        <f t="shared" si="3733"/>
        <v>0</v>
      </c>
      <c r="V241" s="318">
        <f t="shared" si="3733"/>
        <v>0</v>
      </c>
      <c r="W241" s="318">
        <f t="shared" si="3733"/>
        <v>0</v>
      </c>
      <c r="X241" s="318">
        <f t="shared" si="3733"/>
        <v>0</v>
      </c>
      <c r="Y241" s="318">
        <f t="shared" si="3733"/>
        <v>0</v>
      </c>
      <c r="Z241" s="318">
        <f t="shared" si="3733"/>
        <v>0</v>
      </c>
      <c r="AA241" s="318">
        <f t="shared" si="3733"/>
        <v>0</v>
      </c>
      <c r="AB241" s="318">
        <f t="shared" si="3733"/>
        <v>0</v>
      </c>
      <c r="AC241" s="318">
        <f t="shared" si="3733"/>
        <v>0</v>
      </c>
      <c r="AD241" s="2">
        <f t="shared" si="3497"/>
        <v>0</v>
      </c>
      <c r="AE241" s="318">
        <f t="shared" si="3498"/>
        <v>0</v>
      </c>
      <c r="AF241" s="318">
        <f t="shared" ref="AF241:AP241" si="3734">-ROUND(AE192*$C241/12,2)</f>
        <v>0</v>
      </c>
      <c r="AG241" s="318">
        <f t="shared" si="3734"/>
        <v>0</v>
      </c>
      <c r="AH241" s="318">
        <f t="shared" si="3734"/>
        <v>0</v>
      </c>
      <c r="AI241" s="318">
        <f t="shared" si="3734"/>
        <v>0</v>
      </c>
      <c r="AJ241" s="318">
        <f t="shared" si="3734"/>
        <v>0</v>
      </c>
      <c r="AK241" s="318">
        <f t="shared" si="3734"/>
        <v>0</v>
      </c>
      <c r="AL241" s="318">
        <f t="shared" si="3734"/>
        <v>0</v>
      </c>
      <c r="AM241" s="318">
        <f t="shared" si="3734"/>
        <v>0</v>
      </c>
      <c r="AN241" s="318">
        <f t="shared" si="3734"/>
        <v>0</v>
      </c>
      <c r="AO241" s="318">
        <f t="shared" si="3734"/>
        <v>0</v>
      </c>
      <c r="AP241" s="318">
        <f t="shared" si="3734"/>
        <v>0</v>
      </c>
      <c r="AQ241" s="2">
        <f t="shared" si="3500"/>
        <v>0</v>
      </c>
      <c r="AR241" s="318">
        <f t="shared" si="3501"/>
        <v>0</v>
      </c>
      <c r="AS241" s="318">
        <f t="shared" ref="AS241:BC241" si="3735">-ROUND(AR192*$C241/12,2)</f>
        <v>0</v>
      </c>
      <c r="AT241" s="318">
        <f t="shared" si="3735"/>
        <v>0</v>
      </c>
      <c r="AU241" s="318">
        <f t="shared" si="3735"/>
        <v>0</v>
      </c>
      <c r="AV241" s="318">
        <f t="shared" si="3735"/>
        <v>0</v>
      </c>
      <c r="AW241" s="318">
        <f t="shared" si="3735"/>
        <v>0</v>
      </c>
      <c r="AX241" s="318">
        <f t="shared" si="3735"/>
        <v>0</v>
      </c>
      <c r="AY241" s="318">
        <f t="shared" si="3735"/>
        <v>0</v>
      </c>
      <c r="AZ241" s="318">
        <f t="shared" si="3735"/>
        <v>0</v>
      </c>
      <c r="BA241" s="318">
        <f t="shared" si="3735"/>
        <v>0</v>
      </c>
      <c r="BB241" s="318">
        <f t="shared" si="3735"/>
        <v>0</v>
      </c>
      <c r="BC241" s="318">
        <f t="shared" si="3735"/>
        <v>0</v>
      </c>
      <c r="BD241" s="2">
        <f t="shared" si="3503"/>
        <v>0</v>
      </c>
      <c r="BE241" s="318">
        <f t="shared" si="3504"/>
        <v>0</v>
      </c>
      <c r="BF241" s="318">
        <f t="shared" ref="BF241:BP241" si="3736">-ROUND(BE192*$C241/12,2)</f>
        <v>0</v>
      </c>
      <c r="BG241" s="318">
        <f t="shared" si="3736"/>
        <v>0</v>
      </c>
      <c r="BH241" s="318">
        <f t="shared" si="3736"/>
        <v>0</v>
      </c>
      <c r="BI241" s="318">
        <f t="shared" si="3736"/>
        <v>0</v>
      </c>
      <c r="BJ241" s="318">
        <f t="shared" si="3736"/>
        <v>0</v>
      </c>
      <c r="BK241" s="318">
        <f t="shared" si="3736"/>
        <v>0</v>
      </c>
      <c r="BL241" s="318">
        <f t="shared" si="3736"/>
        <v>0</v>
      </c>
      <c r="BM241" s="318">
        <f t="shared" si="3736"/>
        <v>0</v>
      </c>
      <c r="BN241" s="318">
        <f t="shared" si="3736"/>
        <v>0</v>
      </c>
      <c r="BO241" s="318">
        <f t="shared" si="3736"/>
        <v>0</v>
      </c>
      <c r="BP241" s="318">
        <f t="shared" si="3736"/>
        <v>0</v>
      </c>
      <c r="BQ241" s="2">
        <f t="shared" si="3506"/>
        <v>0</v>
      </c>
      <c r="BR241" s="318">
        <f t="shared" si="3507"/>
        <v>0</v>
      </c>
      <c r="BS241" s="318">
        <f t="shared" ref="BS241:CC241" si="3737">-ROUND(BR192*$C241/12,2)</f>
        <v>0</v>
      </c>
      <c r="BT241" s="318">
        <f t="shared" si="3737"/>
        <v>0</v>
      </c>
      <c r="BU241" s="318">
        <f t="shared" si="3737"/>
        <v>0</v>
      </c>
      <c r="BV241" s="318">
        <f t="shared" si="3737"/>
        <v>0</v>
      </c>
      <c r="BW241" s="318">
        <f t="shared" si="3737"/>
        <v>0</v>
      </c>
      <c r="BX241" s="318">
        <f t="shared" si="3737"/>
        <v>0</v>
      </c>
      <c r="BY241" s="318">
        <f t="shared" si="3737"/>
        <v>0</v>
      </c>
      <c r="BZ241" s="318">
        <f t="shared" si="3737"/>
        <v>0</v>
      </c>
      <c r="CA241" s="318">
        <f t="shared" si="3737"/>
        <v>0</v>
      </c>
      <c r="CB241" s="318">
        <f t="shared" si="3737"/>
        <v>0</v>
      </c>
      <c r="CC241" s="318">
        <f t="shared" si="3737"/>
        <v>0</v>
      </c>
      <c r="CD241" s="2">
        <f t="shared" si="3509"/>
        <v>0</v>
      </c>
      <c r="CE241" s="318">
        <f t="shared" si="3510"/>
        <v>0</v>
      </c>
      <c r="CF241" s="318">
        <f t="shared" ref="CF241:CP241" si="3738">-ROUND(CE192*$C241/12,2)</f>
        <v>0</v>
      </c>
      <c r="CG241" s="318">
        <f t="shared" si="3738"/>
        <v>0</v>
      </c>
      <c r="CH241" s="318">
        <f t="shared" si="3738"/>
        <v>0</v>
      </c>
      <c r="CI241" s="318">
        <f t="shared" si="3738"/>
        <v>0</v>
      </c>
      <c r="CJ241" s="318">
        <f t="shared" si="3738"/>
        <v>0</v>
      </c>
      <c r="CK241" s="318">
        <f t="shared" si="3738"/>
        <v>0</v>
      </c>
      <c r="CL241" s="318">
        <f t="shared" si="3738"/>
        <v>0</v>
      </c>
      <c r="CM241" s="318">
        <f t="shared" si="3738"/>
        <v>0</v>
      </c>
      <c r="CN241" s="318">
        <f t="shared" si="3738"/>
        <v>0</v>
      </c>
      <c r="CO241" s="318">
        <f t="shared" si="3738"/>
        <v>0</v>
      </c>
      <c r="CP241" s="318">
        <f t="shared" si="3738"/>
        <v>0</v>
      </c>
      <c r="CQ241" s="2">
        <f t="shared" si="3512"/>
        <v>0</v>
      </c>
      <c r="CR241" s="318">
        <f t="shared" si="3513"/>
        <v>0</v>
      </c>
      <c r="CS241" s="318">
        <f t="shared" ref="CS241:DC241" si="3739">-ROUND(CR192*$C241/12,2)</f>
        <v>0</v>
      </c>
      <c r="CT241" s="318">
        <f t="shared" si="3739"/>
        <v>0</v>
      </c>
      <c r="CU241" s="318">
        <f t="shared" si="3739"/>
        <v>0</v>
      </c>
      <c r="CV241" s="318">
        <f t="shared" si="3739"/>
        <v>0</v>
      </c>
      <c r="CW241" s="318">
        <f t="shared" si="3739"/>
        <v>0</v>
      </c>
      <c r="CX241" s="318">
        <f t="shared" si="3739"/>
        <v>0</v>
      </c>
      <c r="CY241" s="318">
        <f t="shared" si="3739"/>
        <v>0</v>
      </c>
      <c r="CZ241" s="318">
        <f t="shared" si="3739"/>
        <v>0</v>
      </c>
      <c r="DA241" s="318">
        <f t="shared" si="3739"/>
        <v>0</v>
      </c>
      <c r="DB241" s="318">
        <f t="shared" si="3739"/>
        <v>0</v>
      </c>
      <c r="DC241" s="318">
        <f t="shared" si="3739"/>
        <v>0</v>
      </c>
      <c r="DD241" s="2">
        <f t="shared" si="3515"/>
        <v>0</v>
      </c>
      <c r="DE241" s="318">
        <f t="shared" si="3516"/>
        <v>0</v>
      </c>
      <c r="DF241" s="318">
        <f t="shared" ref="DF241:DP241" si="3740">-ROUND(DE192*$C241/12,2)</f>
        <v>0</v>
      </c>
      <c r="DG241" s="318">
        <f t="shared" si="3740"/>
        <v>0</v>
      </c>
      <c r="DH241" s="318">
        <f t="shared" si="3740"/>
        <v>0</v>
      </c>
      <c r="DI241" s="318">
        <f t="shared" si="3740"/>
        <v>0</v>
      </c>
      <c r="DJ241" s="318">
        <f t="shared" si="3740"/>
        <v>0</v>
      </c>
      <c r="DK241" s="318">
        <f t="shared" si="3740"/>
        <v>0</v>
      </c>
      <c r="DL241" s="318">
        <f t="shared" si="3740"/>
        <v>0</v>
      </c>
      <c r="DM241" s="318">
        <f t="shared" si="3740"/>
        <v>0</v>
      </c>
      <c r="DN241" s="318">
        <f t="shared" si="3740"/>
        <v>0</v>
      </c>
      <c r="DO241" s="318">
        <f t="shared" si="3740"/>
        <v>0</v>
      </c>
      <c r="DP241" s="318">
        <f t="shared" si="3740"/>
        <v>0</v>
      </c>
      <c r="DQ241" s="2">
        <f t="shared" si="3518"/>
        <v>0</v>
      </c>
      <c r="DR241" s="318">
        <f t="shared" si="3519"/>
        <v>0</v>
      </c>
      <c r="DS241" s="318">
        <f t="shared" ref="DS241:EC241" si="3741">-ROUND(DR192*$C241/12,2)</f>
        <v>0</v>
      </c>
      <c r="DT241" s="318">
        <f t="shared" si="3741"/>
        <v>0</v>
      </c>
      <c r="DU241" s="318">
        <f t="shared" si="3741"/>
        <v>0</v>
      </c>
      <c r="DV241" s="318">
        <f t="shared" si="3741"/>
        <v>0</v>
      </c>
      <c r="DW241" s="318">
        <f t="shared" si="3741"/>
        <v>0</v>
      </c>
      <c r="DX241" s="318">
        <f t="shared" si="3741"/>
        <v>0</v>
      </c>
      <c r="DY241" s="318">
        <f t="shared" si="3741"/>
        <v>0</v>
      </c>
      <c r="DZ241" s="318">
        <f t="shared" si="3741"/>
        <v>0</v>
      </c>
      <c r="EA241" s="318">
        <f t="shared" si="3741"/>
        <v>0</v>
      </c>
      <c r="EB241" s="318">
        <f t="shared" si="3741"/>
        <v>0</v>
      </c>
      <c r="EC241" s="318">
        <f t="shared" si="3741"/>
        <v>0</v>
      </c>
      <c r="ED241" s="2">
        <f t="shared" si="3521"/>
        <v>0</v>
      </c>
      <c r="EE241" s="2">
        <f t="shared" si="3522"/>
        <v>0</v>
      </c>
    </row>
    <row r="242" spans="1:135" x14ac:dyDescent="0.2">
      <c r="A242" s="126" t="s">
        <v>845</v>
      </c>
      <c r="B242" s="148"/>
      <c r="C242" s="324"/>
      <c r="E242" s="318">
        <f t="shared" ref="E242:P242" si="3742">-ROUND(D193*$C242/12,2)</f>
        <v>0</v>
      </c>
      <c r="F242" s="318">
        <f t="shared" si="3742"/>
        <v>0</v>
      </c>
      <c r="G242" s="318">
        <f t="shared" si="3742"/>
        <v>0</v>
      </c>
      <c r="H242" s="318">
        <f t="shared" si="3742"/>
        <v>0</v>
      </c>
      <c r="I242" s="318">
        <f t="shared" si="3742"/>
        <v>0</v>
      </c>
      <c r="J242" s="318">
        <f t="shared" si="3742"/>
        <v>0</v>
      </c>
      <c r="K242" s="318">
        <f t="shared" si="3742"/>
        <v>0</v>
      </c>
      <c r="L242" s="318">
        <f t="shared" si="3742"/>
        <v>0</v>
      </c>
      <c r="M242" s="318">
        <f t="shared" si="3742"/>
        <v>0</v>
      </c>
      <c r="N242" s="318">
        <f t="shared" si="3742"/>
        <v>0</v>
      </c>
      <c r="O242" s="318">
        <f t="shared" si="3742"/>
        <v>0</v>
      </c>
      <c r="P242" s="318">
        <f t="shared" si="3742"/>
        <v>0</v>
      </c>
      <c r="Q242" s="2">
        <f t="shared" ref="Q242:Q244" si="3743">SUM(E242:P242)</f>
        <v>0</v>
      </c>
      <c r="R242" s="318">
        <f t="shared" si="3495"/>
        <v>0</v>
      </c>
      <c r="S242" s="318">
        <f t="shared" ref="S242:AC242" si="3744">-ROUND(R193*$C242/12,2)</f>
        <v>0</v>
      </c>
      <c r="T242" s="318">
        <f t="shared" si="3744"/>
        <v>0</v>
      </c>
      <c r="U242" s="318">
        <f t="shared" si="3744"/>
        <v>0</v>
      </c>
      <c r="V242" s="318">
        <f t="shared" si="3744"/>
        <v>0</v>
      </c>
      <c r="W242" s="318">
        <f t="shared" si="3744"/>
        <v>0</v>
      </c>
      <c r="X242" s="318">
        <f t="shared" si="3744"/>
        <v>0</v>
      </c>
      <c r="Y242" s="318">
        <f t="shared" si="3744"/>
        <v>0</v>
      </c>
      <c r="Z242" s="318">
        <f t="shared" si="3744"/>
        <v>0</v>
      </c>
      <c r="AA242" s="318">
        <f t="shared" si="3744"/>
        <v>0</v>
      </c>
      <c r="AB242" s="318">
        <f t="shared" si="3744"/>
        <v>0</v>
      </c>
      <c r="AC242" s="318">
        <f t="shared" si="3744"/>
        <v>0</v>
      </c>
      <c r="AD242" s="2">
        <f t="shared" ref="AD242:AD244" si="3745">SUM(R242:AC242)</f>
        <v>0</v>
      </c>
      <c r="AE242" s="318">
        <f t="shared" si="3498"/>
        <v>0</v>
      </c>
      <c r="AF242" s="318">
        <f t="shared" ref="AF242:AP242" si="3746">-ROUND(AE193*$C242/12,2)</f>
        <v>0</v>
      </c>
      <c r="AG242" s="318">
        <f t="shared" si="3746"/>
        <v>0</v>
      </c>
      <c r="AH242" s="318">
        <f t="shared" si="3746"/>
        <v>0</v>
      </c>
      <c r="AI242" s="318">
        <f t="shared" si="3746"/>
        <v>0</v>
      </c>
      <c r="AJ242" s="318">
        <f t="shared" si="3746"/>
        <v>0</v>
      </c>
      <c r="AK242" s="318">
        <f t="shared" si="3746"/>
        <v>0</v>
      </c>
      <c r="AL242" s="318">
        <f t="shared" si="3746"/>
        <v>0</v>
      </c>
      <c r="AM242" s="318">
        <f t="shared" si="3746"/>
        <v>0</v>
      </c>
      <c r="AN242" s="318">
        <f t="shared" si="3746"/>
        <v>0</v>
      </c>
      <c r="AO242" s="318">
        <f t="shared" si="3746"/>
        <v>0</v>
      </c>
      <c r="AP242" s="318">
        <f t="shared" si="3746"/>
        <v>0</v>
      </c>
      <c r="AQ242" s="2">
        <f t="shared" ref="AQ242:AQ244" si="3747">SUM(AE242:AP242)</f>
        <v>0</v>
      </c>
      <c r="AR242" s="318">
        <f t="shared" si="3501"/>
        <v>0</v>
      </c>
      <c r="AS242" s="318">
        <f t="shared" ref="AS242:BC242" si="3748">-ROUND(AR193*$C242/12,2)</f>
        <v>0</v>
      </c>
      <c r="AT242" s="318">
        <f t="shared" si="3748"/>
        <v>0</v>
      </c>
      <c r="AU242" s="318">
        <f t="shared" si="3748"/>
        <v>0</v>
      </c>
      <c r="AV242" s="318">
        <f t="shared" si="3748"/>
        <v>0</v>
      </c>
      <c r="AW242" s="318">
        <f t="shared" si="3748"/>
        <v>0</v>
      </c>
      <c r="AX242" s="318">
        <f t="shared" si="3748"/>
        <v>0</v>
      </c>
      <c r="AY242" s="318">
        <f t="shared" si="3748"/>
        <v>0</v>
      </c>
      <c r="AZ242" s="318">
        <f t="shared" si="3748"/>
        <v>0</v>
      </c>
      <c r="BA242" s="318">
        <f t="shared" si="3748"/>
        <v>0</v>
      </c>
      <c r="BB242" s="318">
        <f t="shared" si="3748"/>
        <v>0</v>
      </c>
      <c r="BC242" s="318">
        <f t="shared" si="3748"/>
        <v>0</v>
      </c>
      <c r="BD242" s="2">
        <f t="shared" ref="BD242:BD244" si="3749">SUM(AR242:BC242)</f>
        <v>0</v>
      </c>
      <c r="BE242" s="318">
        <f t="shared" si="3504"/>
        <v>0</v>
      </c>
      <c r="BF242" s="318">
        <f t="shared" ref="BF242:BP242" si="3750">-ROUND(BE193*$C242/12,2)</f>
        <v>0</v>
      </c>
      <c r="BG242" s="318">
        <f t="shared" si="3750"/>
        <v>0</v>
      </c>
      <c r="BH242" s="318">
        <f t="shared" si="3750"/>
        <v>0</v>
      </c>
      <c r="BI242" s="318">
        <f t="shared" si="3750"/>
        <v>0</v>
      </c>
      <c r="BJ242" s="318">
        <f t="shared" si="3750"/>
        <v>0</v>
      </c>
      <c r="BK242" s="318">
        <f t="shared" si="3750"/>
        <v>0</v>
      </c>
      <c r="BL242" s="318">
        <f t="shared" si="3750"/>
        <v>0</v>
      </c>
      <c r="BM242" s="318">
        <f t="shared" si="3750"/>
        <v>0</v>
      </c>
      <c r="BN242" s="318">
        <f t="shared" si="3750"/>
        <v>0</v>
      </c>
      <c r="BO242" s="318">
        <f t="shared" si="3750"/>
        <v>0</v>
      </c>
      <c r="BP242" s="318">
        <f t="shared" si="3750"/>
        <v>0</v>
      </c>
      <c r="BQ242" s="2">
        <f t="shared" ref="BQ242:BQ244" si="3751">SUM(BE242:BP242)</f>
        <v>0</v>
      </c>
      <c r="BR242" s="318">
        <f t="shared" si="3507"/>
        <v>0</v>
      </c>
      <c r="BS242" s="318">
        <f t="shared" ref="BS242:CC242" si="3752">-ROUND(BR193*$C242/12,2)</f>
        <v>0</v>
      </c>
      <c r="BT242" s="318">
        <f t="shared" si="3752"/>
        <v>0</v>
      </c>
      <c r="BU242" s="318">
        <f t="shared" si="3752"/>
        <v>0</v>
      </c>
      <c r="BV242" s="318">
        <f t="shared" si="3752"/>
        <v>0</v>
      </c>
      <c r="BW242" s="318">
        <f t="shared" si="3752"/>
        <v>0</v>
      </c>
      <c r="BX242" s="318">
        <f t="shared" si="3752"/>
        <v>0</v>
      </c>
      <c r="BY242" s="318">
        <f t="shared" si="3752"/>
        <v>0</v>
      </c>
      <c r="BZ242" s="318">
        <f t="shared" si="3752"/>
        <v>0</v>
      </c>
      <c r="CA242" s="318">
        <f t="shared" si="3752"/>
        <v>0</v>
      </c>
      <c r="CB242" s="318">
        <f t="shared" si="3752"/>
        <v>0</v>
      </c>
      <c r="CC242" s="318">
        <f t="shared" si="3752"/>
        <v>0</v>
      </c>
      <c r="CD242" s="2">
        <f t="shared" ref="CD242:CD244" si="3753">SUM(BR242:CC242)</f>
        <v>0</v>
      </c>
      <c r="CE242" s="318">
        <f t="shared" si="3510"/>
        <v>0</v>
      </c>
      <c r="CF242" s="318">
        <f t="shared" ref="CF242:CP242" si="3754">-ROUND(CE193*$C242/12,2)</f>
        <v>0</v>
      </c>
      <c r="CG242" s="318">
        <f t="shared" si="3754"/>
        <v>0</v>
      </c>
      <c r="CH242" s="318">
        <f t="shared" si="3754"/>
        <v>0</v>
      </c>
      <c r="CI242" s="318">
        <f t="shared" si="3754"/>
        <v>0</v>
      </c>
      <c r="CJ242" s="318">
        <f t="shared" si="3754"/>
        <v>0</v>
      </c>
      <c r="CK242" s="318">
        <f t="shared" si="3754"/>
        <v>0</v>
      </c>
      <c r="CL242" s="318">
        <f t="shared" si="3754"/>
        <v>0</v>
      </c>
      <c r="CM242" s="318">
        <f t="shared" si="3754"/>
        <v>0</v>
      </c>
      <c r="CN242" s="318">
        <f t="shared" si="3754"/>
        <v>0</v>
      </c>
      <c r="CO242" s="318">
        <f t="shared" si="3754"/>
        <v>0</v>
      </c>
      <c r="CP242" s="318">
        <f t="shared" si="3754"/>
        <v>0</v>
      </c>
      <c r="CQ242" s="2">
        <f t="shared" ref="CQ242:CQ244" si="3755">SUM(CE242:CP242)</f>
        <v>0</v>
      </c>
      <c r="CR242" s="318">
        <f t="shared" si="3513"/>
        <v>0</v>
      </c>
      <c r="CS242" s="318">
        <f t="shared" ref="CS242:DC242" si="3756">-ROUND(CR193*$C242/12,2)</f>
        <v>0</v>
      </c>
      <c r="CT242" s="318">
        <f t="shared" si="3756"/>
        <v>0</v>
      </c>
      <c r="CU242" s="318">
        <f t="shared" si="3756"/>
        <v>0</v>
      </c>
      <c r="CV242" s="318">
        <f t="shared" si="3756"/>
        <v>0</v>
      </c>
      <c r="CW242" s="318">
        <f t="shared" si="3756"/>
        <v>0</v>
      </c>
      <c r="CX242" s="318">
        <f t="shared" si="3756"/>
        <v>0</v>
      </c>
      <c r="CY242" s="318">
        <f t="shared" si="3756"/>
        <v>0</v>
      </c>
      <c r="CZ242" s="318">
        <f t="shared" si="3756"/>
        <v>0</v>
      </c>
      <c r="DA242" s="318">
        <f t="shared" si="3756"/>
        <v>0</v>
      </c>
      <c r="DB242" s="318">
        <f t="shared" si="3756"/>
        <v>0</v>
      </c>
      <c r="DC242" s="318">
        <f t="shared" si="3756"/>
        <v>0</v>
      </c>
      <c r="DD242" s="2">
        <f t="shared" ref="DD242:DD244" si="3757">SUM(CR242:DC242)</f>
        <v>0</v>
      </c>
      <c r="DE242" s="318">
        <f t="shared" si="3516"/>
        <v>0</v>
      </c>
      <c r="DF242" s="318">
        <f t="shared" ref="DF242:DP242" si="3758">-ROUND(DE193*$C242/12,2)</f>
        <v>0</v>
      </c>
      <c r="DG242" s="318">
        <f t="shared" si="3758"/>
        <v>0</v>
      </c>
      <c r="DH242" s="318">
        <f t="shared" si="3758"/>
        <v>0</v>
      </c>
      <c r="DI242" s="318">
        <f t="shared" si="3758"/>
        <v>0</v>
      </c>
      <c r="DJ242" s="318">
        <f t="shared" si="3758"/>
        <v>0</v>
      </c>
      <c r="DK242" s="318">
        <f t="shared" si="3758"/>
        <v>0</v>
      </c>
      <c r="DL242" s="318">
        <f t="shared" si="3758"/>
        <v>0</v>
      </c>
      <c r="DM242" s="318">
        <f t="shared" si="3758"/>
        <v>0</v>
      </c>
      <c r="DN242" s="318">
        <f t="shared" si="3758"/>
        <v>0</v>
      </c>
      <c r="DO242" s="318">
        <f t="shared" si="3758"/>
        <v>0</v>
      </c>
      <c r="DP242" s="318">
        <f t="shared" si="3758"/>
        <v>0</v>
      </c>
      <c r="DQ242" s="2">
        <f t="shared" ref="DQ242:DQ244" si="3759">SUM(DE242:DP242)</f>
        <v>0</v>
      </c>
      <c r="DR242" s="318">
        <f t="shared" si="3519"/>
        <v>0</v>
      </c>
      <c r="DS242" s="318">
        <f t="shared" ref="DS242:EC242" si="3760">-ROUND(DR193*$C242/12,2)</f>
        <v>0</v>
      </c>
      <c r="DT242" s="318">
        <f t="shared" si="3760"/>
        <v>0</v>
      </c>
      <c r="DU242" s="318">
        <f t="shared" si="3760"/>
        <v>0</v>
      </c>
      <c r="DV242" s="318">
        <f t="shared" si="3760"/>
        <v>0</v>
      </c>
      <c r="DW242" s="318">
        <f t="shared" si="3760"/>
        <v>0</v>
      </c>
      <c r="DX242" s="318">
        <f t="shared" si="3760"/>
        <v>0</v>
      </c>
      <c r="DY242" s="318">
        <f t="shared" si="3760"/>
        <v>0</v>
      </c>
      <c r="DZ242" s="318">
        <f t="shared" si="3760"/>
        <v>0</v>
      </c>
      <c r="EA242" s="318">
        <f t="shared" si="3760"/>
        <v>0</v>
      </c>
      <c r="EB242" s="318">
        <f t="shared" si="3760"/>
        <v>0</v>
      </c>
      <c r="EC242" s="318">
        <f t="shared" si="3760"/>
        <v>0</v>
      </c>
      <c r="ED242" s="2">
        <f t="shared" ref="ED242:ED244" si="3761">SUM(DR242:EC242)</f>
        <v>0</v>
      </c>
      <c r="EE242" s="2">
        <f t="shared" ref="EE242:EE244" si="3762">ED242+DQ242+DD242+CQ242+CD242+BQ242+BD242+AQ242+AD242+Q242</f>
        <v>0</v>
      </c>
    </row>
    <row r="243" spans="1:135" x14ac:dyDescent="0.2">
      <c r="A243" s="126" t="s">
        <v>651</v>
      </c>
      <c r="B243" s="310">
        <f t="shared" ref="B243:B254" si="3763">B194</f>
        <v>355</v>
      </c>
      <c r="C243" s="317">
        <v>2.8000000000000001E-2</v>
      </c>
      <c r="E243" s="318">
        <f t="shared" ref="E243:P243" si="3764">-ROUND(D194*$C243/12,2)</f>
        <v>-21.95</v>
      </c>
      <c r="F243" s="318">
        <f t="shared" si="3764"/>
        <v>-21.95</v>
      </c>
      <c r="G243" s="318">
        <f t="shared" si="3764"/>
        <v>-21.95</v>
      </c>
      <c r="H243" s="318">
        <f t="shared" si="3764"/>
        <v>-21.95</v>
      </c>
      <c r="I243" s="318">
        <f t="shared" si="3764"/>
        <v>-21.95</v>
      </c>
      <c r="J243" s="318">
        <f t="shared" si="3764"/>
        <v>-21.95</v>
      </c>
      <c r="K243" s="318">
        <f t="shared" si="3764"/>
        <v>-21.95</v>
      </c>
      <c r="L243" s="318">
        <f t="shared" si="3764"/>
        <v>-21.95</v>
      </c>
      <c r="M243" s="318">
        <f t="shared" si="3764"/>
        <v>-21.95</v>
      </c>
      <c r="N243" s="318">
        <f t="shared" si="3764"/>
        <v>-21.95</v>
      </c>
      <c r="O243" s="318">
        <f t="shared" si="3764"/>
        <v>-21.95</v>
      </c>
      <c r="P243" s="318">
        <f t="shared" si="3764"/>
        <v>-21.95</v>
      </c>
      <c r="Q243" s="2">
        <f t="shared" ref="Q243" si="3765">SUM(E243:P243)</f>
        <v>-263.39999999999992</v>
      </c>
      <c r="R243" s="318">
        <f t="shared" si="3495"/>
        <v>-21.95</v>
      </c>
      <c r="S243" s="318">
        <f t="shared" ref="S243:AC243" si="3766">-ROUND(R194*$C243/12,2)</f>
        <v>-21.95</v>
      </c>
      <c r="T243" s="318">
        <f t="shared" si="3766"/>
        <v>-21.95</v>
      </c>
      <c r="U243" s="318">
        <f t="shared" si="3766"/>
        <v>-21.95</v>
      </c>
      <c r="V243" s="318">
        <f t="shared" si="3766"/>
        <v>-21.95</v>
      </c>
      <c r="W243" s="318">
        <f t="shared" si="3766"/>
        <v>-21.95</v>
      </c>
      <c r="X243" s="318">
        <f t="shared" si="3766"/>
        <v>-21.95</v>
      </c>
      <c r="Y243" s="318">
        <f t="shared" si="3766"/>
        <v>-21.95</v>
      </c>
      <c r="Z243" s="318">
        <f t="shared" si="3766"/>
        <v>-21.95</v>
      </c>
      <c r="AA243" s="318">
        <f t="shared" si="3766"/>
        <v>-21.95</v>
      </c>
      <c r="AB243" s="318">
        <f t="shared" si="3766"/>
        <v>-21.95</v>
      </c>
      <c r="AC243" s="318">
        <f t="shared" si="3766"/>
        <v>-21.95</v>
      </c>
      <c r="AD243" s="2">
        <f t="shared" ref="AD243" si="3767">SUM(R243:AC243)</f>
        <v>-263.39999999999992</v>
      </c>
      <c r="AE243" s="318">
        <f t="shared" si="3498"/>
        <v>-21.95</v>
      </c>
      <c r="AF243" s="318">
        <f t="shared" ref="AF243:AP243" si="3768">-ROUND(AE194*$C243/12,2)</f>
        <v>-21.95</v>
      </c>
      <c r="AG243" s="318">
        <f t="shared" si="3768"/>
        <v>-21.95</v>
      </c>
      <c r="AH243" s="318">
        <f t="shared" si="3768"/>
        <v>-21.95</v>
      </c>
      <c r="AI243" s="318">
        <f t="shared" si="3768"/>
        <v>-21.95</v>
      </c>
      <c r="AJ243" s="318">
        <f t="shared" si="3768"/>
        <v>-21.95</v>
      </c>
      <c r="AK243" s="318">
        <f t="shared" si="3768"/>
        <v>-21.95</v>
      </c>
      <c r="AL243" s="318">
        <f t="shared" si="3768"/>
        <v>-21.95</v>
      </c>
      <c r="AM243" s="318">
        <f t="shared" si="3768"/>
        <v>-21.95</v>
      </c>
      <c r="AN243" s="318">
        <f t="shared" si="3768"/>
        <v>-21.95</v>
      </c>
      <c r="AO243" s="318">
        <f t="shared" si="3768"/>
        <v>-21.95</v>
      </c>
      <c r="AP243" s="318">
        <f t="shared" si="3768"/>
        <v>-21.95</v>
      </c>
      <c r="AQ243" s="2">
        <f t="shared" ref="AQ243" si="3769">SUM(AE243:AP243)</f>
        <v>-263.39999999999992</v>
      </c>
      <c r="AR243" s="318">
        <f t="shared" si="3501"/>
        <v>-21.95</v>
      </c>
      <c r="AS243" s="318">
        <f t="shared" ref="AS243:BC243" si="3770">-ROUND(AR194*$C243/12,2)</f>
        <v>-21.95</v>
      </c>
      <c r="AT243" s="318">
        <f t="shared" si="3770"/>
        <v>-21.95</v>
      </c>
      <c r="AU243" s="318">
        <f t="shared" si="3770"/>
        <v>-21.95</v>
      </c>
      <c r="AV243" s="318">
        <f t="shared" si="3770"/>
        <v>-21.95</v>
      </c>
      <c r="AW243" s="318">
        <f t="shared" si="3770"/>
        <v>-21.95</v>
      </c>
      <c r="AX243" s="318">
        <f t="shared" si="3770"/>
        <v>-21.95</v>
      </c>
      <c r="AY243" s="318">
        <f t="shared" si="3770"/>
        <v>-21.95</v>
      </c>
      <c r="AZ243" s="318">
        <f t="shared" si="3770"/>
        <v>-21.95</v>
      </c>
      <c r="BA243" s="318">
        <f t="shared" si="3770"/>
        <v>-21.95</v>
      </c>
      <c r="BB243" s="318">
        <f t="shared" si="3770"/>
        <v>-21.95</v>
      </c>
      <c r="BC243" s="318">
        <f t="shared" si="3770"/>
        <v>-21.95</v>
      </c>
      <c r="BD243" s="2">
        <f t="shared" ref="BD243" si="3771">SUM(AR243:BC243)</f>
        <v>-263.39999999999992</v>
      </c>
      <c r="BE243" s="318">
        <f t="shared" si="3504"/>
        <v>-21.95</v>
      </c>
      <c r="BF243" s="318">
        <f t="shared" ref="BF243:BP243" si="3772">-ROUND(BE194*$C243/12,2)</f>
        <v>-21.95</v>
      </c>
      <c r="BG243" s="318">
        <f t="shared" si="3772"/>
        <v>-21.95</v>
      </c>
      <c r="BH243" s="318">
        <f t="shared" si="3772"/>
        <v>-21.95</v>
      </c>
      <c r="BI243" s="318">
        <f t="shared" si="3772"/>
        <v>-21.95</v>
      </c>
      <c r="BJ243" s="318">
        <f t="shared" si="3772"/>
        <v>-21.95</v>
      </c>
      <c r="BK243" s="318">
        <f t="shared" si="3772"/>
        <v>-21.95</v>
      </c>
      <c r="BL243" s="318">
        <f t="shared" si="3772"/>
        <v>-21.95</v>
      </c>
      <c r="BM243" s="318">
        <f t="shared" si="3772"/>
        <v>-21.95</v>
      </c>
      <c r="BN243" s="318">
        <f t="shared" si="3772"/>
        <v>-21.95</v>
      </c>
      <c r="BO243" s="318">
        <f t="shared" si="3772"/>
        <v>-21.95</v>
      </c>
      <c r="BP243" s="318">
        <f t="shared" si="3772"/>
        <v>-21.95</v>
      </c>
      <c r="BQ243" s="2">
        <f t="shared" ref="BQ243" si="3773">SUM(BE243:BP243)</f>
        <v>-263.39999999999992</v>
      </c>
      <c r="BR243" s="318">
        <f t="shared" si="3507"/>
        <v>-21.95</v>
      </c>
      <c r="BS243" s="318">
        <f t="shared" ref="BS243:CC243" si="3774">-ROUND(BR194*$C243/12,2)</f>
        <v>-21.95</v>
      </c>
      <c r="BT243" s="318">
        <f t="shared" si="3774"/>
        <v>-21.95</v>
      </c>
      <c r="BU243" s="318">
        <f t="shared" si="3774"/>
        <v>-21.95</v>
      </c>
      <c r="BV243" s="318">
        <f t="shared" si="3774"/>
        <v>-21.95</v>
      </c>
      <c r="BW243" s="318">
        <f t="shared" si="3774"/>
        <v>-21.95</v>
      </c>
      <c r="BX243" s="318">
        <f t="shared" si="3774"/>
        <v>-21.95</v>
      </c>
      <c r="BY243" s="318">
        <f t="shared" si="3774"/>
        <v>-21.95</v>
      </c>
      <c r="BZ243" s="318">
        <f t="shared" si="3774"/>
        <v>-21.95</v>
      </c>
      <c r="CA243" s="318">
        <f t="shared" si="3774"/>
        <v>-21.95</v>
      </c>
      <c r="CB243" s="318">
        <f t="shared" si="3774"/>
        <v>-21.95</v>
      </c>
      <c r="CC243" s="318">
        <f t="shared" si="3774"/>
        <v>-21.95</v>
      </c>
      <c r="CD243" s="2">
        <f t="shared" ref="CD243" si="3775">SUM(BR243:CC243)</f>
        <v>-263.39999999999992</v>
      </c>
      <c r="CE243" s="318">
        <f t="shared" si="3510"/>
        <v>-21.95</v>
      </c>
      <c r="CF243" s="318">
        <f t="shared" ref="CF243:CP243" si="3776">-ROUND(CE194*$C243/12,2)</f>
        <v>-21.95</v>
      </c>
      <c r="CG243" s="318">
        <f t="shared" si="3776"/>
        <v>-21.95</v>
      </c>
      <c r="CH243" s="318">
        <f t="shared" si="3776"/>
        <v>-21.95</v>
      </c>
      <c r="CI243" s="318">
        <f t="shared" si="3776"/>
        <v>-21.95</v>
      </c>
      <c r="CJ243" s="318">
        <f t="shared" si="3776"/>
        <v>-21.95</v>
      </c>
      <c r="CK243" s="318">
        <f t="shared" si="3776"/>
        <v>-21.95</v>
      </c>
      <c r="CL243" s="318">
        <f t="shared" si="3776"/>
        <v>-21.95</v>
      </c>
      <c r="CM243" s="318">
        <f t="shared" si="3776"/>
        <v>-21.95</v>
      </c>
      <c r="CN243" s="318">
        <f t="shared" si="3776"/>
        <v>-21.95</v>
      </c>
      <c r="CO243" s="318">
        <f t="shared" si="3776"/>
        <v>-21.95</v>
      </c>
      <c r="CP243" s="318">
        <f t="shared" si="3776"/>
        <v>-21.95</v>
      </c>
      <c r="CQ243" s="2">
        <f t="shared" ref="CQ243" si="3777">SUM(CE243:CP243)</f>
        <v>-263.39999999999992</v>
      </c>
      <c r="CR243" s="318">
        <f t="shared" si="3513"/>
        <v>-21.95</v>
      </c>
      <c r="CS243" s="318">
        <f t="shared" ref="CS243:DC243" si="3778">-ROUND(CR194*$C243/12,2)</f>
        <v>-21.95</v>
      </c>
      <c r="CT243" s="318">
        <f t="shared" si="3778"/>
        <v>-21.95</v>
      </c>
      <c r="CU243" s="318">
        <f t="shared" si="3778"/>
        <v>-21.95</v>
      </c>
      <c r="CV243" s="318">
        <f t="shared" si="3778"/>
        <v>-21.95</v>
      </c>
      <c r="CW243" s="318">
        <f t="shared" si="3778"/>
        <v>-21.95</v>
      </c>
      <c r="CX243" s="318">
        <f t="shared" si="3778"/>
        <v>-21.95</v>
      </c>
      <c r="CY243" s="318">
        <f t="shared" si="3778"/>
        <v>-21.95</v>
      </c>
      <c r="CZ243" s="318">
        <f t="shared" si="3778"/>
        <v>-21.95</v>
      </c>
      <c r="DA243" s="318">
        <f t="shared" si="3778"/>
        <v>-21.95</v>
      </c>
      <c r="DB243" s="318">
        <f t="shared" si="3778"/>
        <v>-21.95</v>
      </c>
      <c r="DC243" s="318">
        <f t="shared" si="3778"/>
        <v>-21.95</v>
      </c>
      <c r="DD243" s="2">
        <f t="shared" ref="DD243" si="3779">SUM(CR243:DC243)</f>
        <v>-263.39999999999992</v>
      </c>
      <c r="DE243" s="318">
        <f t="shared" si="3516"/>
        <v>-21.95</v>
      </c>
      <c r="DF243" s="318">
        <f t="shared" ref="DF243:DP243" si="3780">-ROUND(DE194*$C243/12,2)</f>
        <v>-21.95</v>
      </c>
      <c r="DG243" s="318">
        <f t="shared" si="3780"/>
        <v>-21.95</v>
      </c>
      <c r="DH243" s="318">
        <f t="shared" si="3780"/>
        <v>-21.95</v>
      </c>
      <c r="DI243" s="318">
        <f t="shared" si="3780"/>
        <v>-21.95</v>
      </c>
      <c r="DJ243" s="318">
        <f t="shared" si="3780"/>
        <v>-21.95</v>
      </c>
      <c r="DK243" s="318">
        <f t="shared" si="3780"/>
        <v>-21.95</v>
      </c>
      <c r="DL243" s="318">
        <f t="shared" si="3780"/>
        <v>-21.95</v>
      </c>
      <c r="DM243" s="318">
        <f t="shared" si="3780"/>
        <v>-21.95</v>
      </c>
      <c r="DN243" s="318">
        <f t="shared" si="3780"/>
        <v>-21.95</v>
      </c>
      <c r="DO243" s="318">
        <f t="shared" si="3780"/>
        <v>-21.95</v>
      </c>
      <c r="DP243" s="318">
        <f t="shared" si="3780"/>
        <v>-21.95</v>
      </c>
      <c r="DQ243" s="2">
        <f t="shared" ref="DQ243" si="3781">SUM(DE243:DP243)</f>
        <v>-263.39999999999992</v>
      </c>
      <c r="DR243" s="318">
        <f t="shared" si="3519"/>
        <v>-21.95</v>
      </c>
      <c r="DS243" s="318">
        <f t="shared" ref="DS243:EC243" si="3782">-ROUND(DR194*$C243/12,2)</f>
        <v>-21.95</v>
      </c>
      <c r="DT243" s="318">
        <f t="shared" si="3782"/>
        <v>-21.95</v>
      </c>
      <c r="DU243" s="318">
        <f t="shared" si="3782"/>
        <v>-21.95</v>
      </c>
      <c r="DV243" s="318">
        <f t="shared" si="3782"/>
        <v>-21.95</v>
      </c>
      <c r="DW243" s="318">
        <f t="shared" si="3782"/>
        <v>-21.95</v>
      </c>
      <c r="DX243" s="318">
        <f t="shared" si="3782"/>
        <v>-21.95</v>
      </c>
      <c r="DY243" s="318">
        <f t="shared" si="3782"/>
        <v>-21.95</v>
      </c>
      <c r="DZ243" s="318">
        <f t="shared" si="3782"/>
        <v>-21.95</v>
      </c>
      <c r="EA243" s="318">
        <f t="shared" si="3782"/>
        <v>-21.95</v>
      </c>
      <c r="EB243" s="318">
        <f t="shared" si="3782"/>
        <v>-21.95</v>
      </c>
      <c r="EC243" s="318">
        <f t="shared" si="3782"/>
        <v>-21.95</v>
      </c>
      <c r="ED243" s="2">
        <f t="shared" ref="ED243" si="3783">SUM(DR243:EC243)</f>
        <v>-263.39999999999992</v>
      </c>
      <c r="EE243" s="2">
        <f t="shared" ref="EE243" si="3784">ED243+DQ243+DD243+CQ243+CD243+BQ243+BD243+AQ243+AD243+Q243</f>
        <v>-2633.9999999999995</v>
      </c>
    </row>
    <row r="244" spans="1:135" x14ac:dyDescent="0.2">
      <c r="A244" s="126" t="s">
        <v>651</v>
      </c>
      <c r="B244" s="310">
        <f t="shared" si="3763"/>
        <v>356</v>
      </c>
      <c r="C244" s="317">
        <v>2.9000000000000001E-2</v>
      </c>
      <c r="E244" s="318">
        <f t="shared" ref="E244:P244" si="3785">-ROUND(D195*$C244/12,2)</f>
        <v>-14.1</v>
      </c>
      <c r="F244" s="318">
        <f t="shared" si="3785"/>
        <v>-14.1</v>
      </c>
      <c r="G244" s="318">
        <f t="shared" si="3785"/>
        <v>-14.1</v>
      </c>
      <c r="H244" s="318">
        <f t="shared" si="3785"/>
        <v>-14.1</v>
      </c>
      <c r="I244" s="318">
        <f t="shared" si="3785"/>
        <v>-14.1</v>
      </c>
      <c r="J244" s="318">
        <f t="shared" si="3785"/>
        <v>-14.1</v>
      </c>
      <c r="K244" s="318">
        <f t="shared" si="3785"/>
        <v>-14.1</v>
      </c>
      <c r="L244" s="318">
        <f t="shared" si="3785"/>
        <v>-14.1</v>
      </c>
      <c r="M244" s="318">
        <f t="shared" si="3785"/>
        <v>-14.1</v>
      </c>
      <c r="N244" s="318">
        <f t="shared" si="3785"/>
        <v>-14.1</v>
      </c>
      <c r="O244" s="318">
        <f t="shared" si="3785"/>
        <v>-14.1</v>
      </c>
      <c r="P244" s="318">
        <f t="shared" si="3785"/>
        <v>-14.1</v>
      </c>
      <c r="Q244" s="2">
        <f t="shared" si="3743"/>
        <v>-169.19999999999996</v>
      </c>
      <c r="R244" s="318">
        <f t="shared" si="3495"/>
        <v>-14.1</v>
      </c>
      <c r="S244" s="318">
        <f t="shared" ref="S244:AC244" si="3786">-ROUND(R195*$C244/12,2)</f>
        <v>-14.1</v>
      </c>
      <c r="T244" s="318">
        <f t="shared" si="3786"/>
        <v>-14.1</v>
      </c>
      <c r="U244" s="318">
        <f t="shared" si="3786"/>
        <v>-14.1</v>
      </c>
      <c r="V244" s="318">
        <f t="shared" si="3786"/>
        <v>-14.1</v>
      </c>
      <c r="W244" s="318">
        <f t="shared" si="3786"/>
        <v>-14.1</v>
      </c>
      <c r="X244" s="318">
        <f t="shared" si="3786"/>
        <v>-14.1</v>
      </c>
      <c r="Y244" s="318">
        <f t="shared" si="3786"/>
        <v>-14.1</v>
      </c>
      <c r="Z244" s="318">
        <f t="shared" si="3786"/>
        <v>-14.1</v>
      </c>
      <c r="AA244" s="318">
        <f t="shared" si="3786"/>
        <v>-14.1</v>
      </c>
      <c r="AB244" s="318">
        <f t="shared" si="3786"/>
        <v>-14.1</v>
      </c>
      <c r="AC244" s="318">
        <f t="shared" si="3786"/>
        <v>-14.1</v>
      </c>
      <c r="AD244" s="2">
        <f t="shared" si="3745"/>
        <v>-169.19999999999996</v>
      </c>
      <c r="AE244" s="318">
        <f t="shared" si="3498"/>
        <v>-14.1</v>
      </c>
      <c r="AF244" s="318">
        <f t="shared" ref="AF244:AP244" si="3787">-ROUND(AE195*$C244/12,2)</f>
        <v>-14.1</v>
      </c>
      <c r="AG244" s="318">
        <f t="shared" si="3787"/>
        <v>-14.1</v>
      </c>
      <c r="AH244" s="318">
        <f t="shared" si="3787"/>
        <v>-14.1</v>
      </c>
      <c r="AI244" s="318">
        <f t="shared" si="3787"/>
        <v>-14.1</v>
      </c>
      <c r="AJ244" s="318">
        <f t="shared" si="3787"/>
        <v>-14.1</v>
      </c>
      <c r="AK244" s="318">
        <f t="shared" si="3787"/>
        <v>-14.1</v>
      </c>
      <c r="AL244" s="318">
        <f t="shared" si="3787"/>
        <v>-14.1</v>
      </c>
      <c r="AM244" s="318">
        <f t="shared" si="3787"/>
        <v>-14.1</v>
      </c>
      <c r="AN244" s="318">
        <f t="shared" si="3787"/>
        <v>-14.1</v>
      </c>
      <c r="AO244" s="318">
        <f t="shared" si="3787"/>
        <v>-14.1</v>
      </c>
      <c r="AP244" s="318">
        <f t="shared" si="3787"/>
        <v>-14.1</v>
      </c>
      <c r="AQ244" s="2">
        <f t="shared" si="3747"/>
        <v>-169.19999999999996</v>
      </c>
      <c r="AR244" s="318">
        <f t="shared" si="3501"/>
        <v>-14.1</v>
      </c>
      <c r="AS244" s="318">
        <f t="shared" ref="AS244:BC244" si="3788">-ROUND(AR195*$C244/12,2)</f>
        <v>-14.1</v>
      </c>
      <c r="AT244" s="318">
        <f t="shared" si="3788"/>
        <v>-14.1</v>
      </c>
      <c r="AU244" s="318">
        <f t="shared" si="3788"/>
        <v>-14.1</v>
      </c>
      <c r="AV244" s="318">
        <f t="shared" si="3788"/>
        <v>-14.1</v>
      </c>
      <c r="AW244" s="318">
        <f t="shared" si="3788"/>
        <v>-14.1</v>
      </c>
      <c r="AX244" s="318">
        <f t="shared" si="3788"/>
        <v>-14.1</v>
      </c>
      <c r="AY244" s="318">
        <f t="shared" si="3788"/>
        <v>-14.1</v>
      </c>
      <c r="AZ244" s="318">
        <f t="shared" si="3788"/>
        <v>-14.1</v>
      </c>
      <c r="BA244" s="318">
        <f t="shared" si="3788"/>
        <v>-14.1</v>
      </c>
      <c r="BB244" s="318">
        <f t="shared" si="3788"/>
        <v>-14.1</v>
      </c>
      <c r="BC244" s="318">
        <f t="shared" si="3788"/>
        <v>-14.1</v>
      </c>
      <c r="BD244" s="2">
        <f t="shared" si="3749"/>
        <v>-169.19999999999996</v>
      </c>
      <c r="BE244" s="318">
        <f t="shared" si="3504"/>
        <v>-14.1</v>
      </c>
      <c r="BF244" s="318">
        <f t="shared" ref="BF244:BP244" si="3789">-ROUND(BE195*$C244/12,2)</f>
        <v>-14.1</v>
      </c>
      <c r="BG244" s="318">
        <f t="shared" si="3789"/>
        <v>-14.1</v>
      </c>
      <c r="BH244" s="318">
        <f t="shared" si="3789"/>
        <v>-14.1</v>
      </c>
      <c r="BI244" s="318">
        <f t="shared" si="3789"/>
        <v>-14.1</v>
      </c>
      <c r="BJ244" s="318">
        <f t="shared" si="3789"/>
        <v>-14.1</v>
      </c>
      <c r="BK244" s="318">
        <f t="shared" si="3789"/>
        <v>-14.1</v>
      </c>
      <c r="BL244" s="318">
        <f t="shared" si="3789"/>
        <v>-14.1</v>
      </c>
      <c r="BM244" s="318">
        <f t="shared" si="3789"/>
        <v>-14.1</v>
      </c>
      <c r="BN244" s="318">
        <f t="shared" si="3789"/>
        <v>-14.1</v>
      </c>
      <c r="BO244" s="318">
        <f t="shared" si="3789"/>
        <v>-14.1</v>
      </c>
      <c r="BP244" s="318">
        <f t="shared" si="3789"/>
        <v>-14.1</v>
      </c>
      <c r="BQ244" s="2">
        <f t="shared" si="3751"/>
        <v>-169.19999999999996</v>
      </c>
      <c r="BR244" s="318">
        <f t="shared" si="3507"/>
        <v>-14.1</v>
      </c>
      <c r="BS244" s="318">
        <f t="shared" ref="BS244:CC244" si="3790">-ROUND(BR195*$C244/12,2)</f>
        <v>-14.1</v>
      </c>
      <c r="BT244" s="318">
        <f t="shared" si="3790"/>
        <v>-14.1</v>
      </c>
      <c r="BU244" s="318">
        <f t="shared" si="3790"/>
        <v>-14.1</v>
      </c>
      <c r="BV244" s="318">
        <f t="shared" si="3790"/>
        <v>-14.1</v>
      </c>
      <c r="BW244" s="318">
        <f t="shared" si="3790"/>
        <v>-14.1</v>
      </c>
      <c r="BX244" s="318">
        <f t="shared" si="3790"/>
        <v>-14.1</v>
      </c>
      <c r="BY244" s="318">
        <f t="shared" si="3790"/>
        <v>-14.1</v>
      </c>
      <c r="BZ244" s="318">
        <f t="shared" si="3790"/>
        <v>-14.1</v>
      </c>
      <c r="CA244" s="318">
        <f t="shared" si="3790"/>
        <v>-14.1</v>
      </c>
      <c r="CB244" s="318">
        <f t="shared" si="3790"/>
        <v>-14.1</v>
      </c>
      <c r="CC244" s="318">
        <f t="shared" si="3790"/>
        <v>-14.1</v>
      </c>
      <c r="CD244" s="2">
        <f t="shared" si="3753"/>
        <v>-169.19999999999996</v>
      </c>
      <c r="CE244" s="318">
        <f t="shared" si="3510"/>
        <v>-14.1</v>
      </c>
      <c r="CF244" s="318">
        <f t="shared" ref="CF244:CP244" si="3791">-ROUND(CE195*$C244/12,2)</f>
        <v>-14.1</v>
      </c>
      <c r="CG244" s="318">
        <f t="shared" si="3791"/>
        <v>-14.1</v>
      </c>
      <c r="CH244" s="318">
        <f t="shared" si="3791"/>
        <v>-14.1</v>
      </c>
      <c r="CI244" s="318">
        <f t="shared" si="3791"/>
        <v>-14.1</v>
      </c>
      <c r="CJ244" s="318">
        <f t="shared" si="3791"/>
        <v>-14.1</v>
      </c>
      <c r="CK244" s="318">
        <f t="shared" si="3791"/>
        <v>-14.1</v>
      </c>
      <c r="CL244" s="318">
        <f t="shared" si="3791"/>
        <v>-14.1</v>
      </c>
      <c r="CM244" s="318">
        <f t="shared" si="3791"/>
        <v>-14.1</v>
      </c>
      <c r="CN244" s="318">
        <f t="shared" si="3791"/>
        <v>-14.1</v>
      </c>
      <c r="CO244" s="318">
        <f t="shared" si="3791"/>
        <v>-14.1</v>
      </c>
      <c r="CP244" s="318">
        <f t="shared" si="3791"/>
        <v>-14.1</v>
      </c>
      <c r="CQ244" s="2">
        <f t="shared" si="3755"/>
        <v>-169.19999999999996</v>
      </c>
      <c r="CR244" s="318">
        <f t="shared" si="3513"/>
        <v>-14.1</v>
      </c>
      <c r="CS244" s="318">
        <f t="shared" ref="CS244:DC244" si="3792">-ROUND(CR195*$C244/12,2)</f>
        <v>-14.1</v>
      </c>
      <c r="CT244" s="318">
        <f t="shared" si="3792"/>
        <v>-14.1</v>
      </c>
      <c r="CU244" s="318">
        <f t="shared" si="3792"/>
        <v>-14.1</v>
      </c>
      <c r="CV244" s="318">
        <f t="shared" si="3792"/>
        <v>-14.1</v>
      </c>
      <c r="CW244" s="318">
        <f t="shared" si="3792"/>
        <v>-14.1</v>
      </c>
      <c r="CX244" s="318">
        <f t="shared" si="3792"/>
        <v>-14.1</v>
      </c>
      <c r="CY244" s="318">
        <f t="shared" si="3792"/>
        <v>-14.1</v>
      </c>
      <c r="CZ244" s="318">
        <f t="shared" si="3792"/>
        <v>-14.1</v>
      </c>
      <c r="DA244" s="318">
        <f t="shared" si="3792"/>
        <v>-14.1</v>
      </c>
      <c r="DB244" s="318">
        <f t="shared" si="3792"/>
        <v>-14.1</v>
      </c>
      <c r="DC244" s="318">
        <f t="shared" si="3792"/>
        <v>-14.1</v>
      </c>
      <c r="DD244" s="2">
        <f t="shared" si="3757"/>
        <v>-169.19999999999996</v>
      </c>
      <c r="DE244" s="318">
        <f t="shared" si="3516"/>
        <v>-14.1</v>
      </c>
      <c r="DF244" s="318">
        <f t="shared" ref="DF244:DP244" si="3793">-ROUND(DE195*$C244/12,2)</f>
        <v>-14.1</v>
      </c>
      <c r="DG244" s="318">
        <f t="shared" si="3793"/>
        <v>-14.1</v>
      </c>
      <c r="DH244" s="318">
        <f t="shared" si="3793"/>
        <v>-14.1</v>
      </c>
      <c r="DI244" s="318">
        <f t="shared" si="3793"/>
        <v>-14.1</v>
      </c>
      <c r="DJ244" s="318">
        <f t="shared" si="3793"/>
        <v>-14.1</v>
      </c>
      <c r="DK244" s="318">
        <f t="shared" si="3793"/>
        <v>-14.1</v>
      </c>
      <c r="DL244" s="318">
        <f t="shared" si="3793"/>
        <v>-14.1</v>
      </c>
      <c r="DM244" s="318">
        <f t="shared" si="3793"/>
        <v>-14.1</v>
      </c>
      <c r="DN244" s="318">
        <f t="shared" si="3793"/>
        <v>-14.1</v>
      </c>
      <c r="DO244" s="318">
        <f t="shared" si="3793"/>
        <v>-14.1</v>
      </c>
      <c r="DP244" s="318">
        <f t="shared" si="3793"/>
        <v>-14.1</v>
      </c>
      <c r="DQ244" s="2">
        <f t="shared" si="3759"/>
        <v>-169.19999999999996</v>
      </c>
      <c r="DR244" s="318">
        <f t="shared" si="3519"/>
        <v>-14.1</v>
      </c>
      <c r="DS244" s="318">
        <f t="shared" ref="DS244:EC244" si="3794">-ROUND(DR195*$C244/12,2)</f>
        <v>-14.1</v>
      </c>
      <c r="DT244" s="318">
        <f t="shared" si="3794"/>
        <v>-14.1</v>
      </c>
      <c r="DU244" s="318">
        <f t="shared" si="3794"/>
        <v>-14.1</v>
      </c>
      <c r="DV244" s="318">
        <f t="shared" si="3794"/>
        <v>-14.1</v>
      </c>
      <c r="DW244" s="318">
        <f t="shared" si="3794"/>
        <v>-14.1</v>
      </c>
      <c r="DX244" s="318">
        <f t="shared" si="3794"/>
        <v>-14.1</v>
      </c>
      <c r="DY244" s="318">
        <f t="shared" si="3794"/>
        <v>-14.1</v>
      </c>
      <c r="DZ244" s="318">
        <f t="shared" si="3794"/>
        <v>-14.1</v>
      </c>
      <c r="EA244" s="318">
        <f t="shared" si="3794"/>
        <v>-14.1</v>
      </c>
      <c r="EB244" s="318">
        <f t="shared" si="3794"/>
        <v>-14.1</v>
      </c>
      <c r="EC244" s="318">
        <f t="shared" si="3794"/>
        <v>-14.1</v>
      </c>
      <c r="ED244" s="2">
        <f t="shared" si="3761"/>
        <v>-169.19999999999996</v>
      </c>
      <c r="EE244" s="2">
        <f t="shared" si="3762"/>
        <v>-1691.9999999999998</v>
      </c>
    </row>
    <row r="245" spans="1:135" x14ac:dyDescent="0.2">
      <c r="A245" s="126" t="s">
        <v>651</v>
      </c>
      <c r="B245" s="310">
        <f t="shared" si="3763"/>
        <v>362</v>
      </c>
      <c r="C245" s="317">
        <v>2.5000000000000001E-2</v>
      </c>
      <c r="E245" s="318">
        <f t="shared" ref="E245:P245" si="3795">-ROUND(D196*$C245/12,2)</f>
        <v>-138.55000000000001</v>
      </c>
      <c r="F245" s="318">
        <f t="shared" si="3795"/>
        <v>-138.55000000000001</v>
      </c>
      <c r="G245" s="318">
        <f t="shared" si="3795"/>
        <v>-138.55000000000001</v>
      </c>
      <c r="H245" s="318">
        <f t="shared" si="3795"/>
        <v>-138.55000000000001</v>
      </c>
      <c r="I245" s="318">
        <f t="shared" si="3795"/>
        <v>-138.55000000000001</v>
      </c>
      <c r="J245" s="318">
        <f t="shared" si="3795"/>
        <v>-138.55000000000001</v>
      </c>
      <c r="K245" s="318">
        <f t="shared" si="3795"/>
        <v>-138.55000000000001</v>
      </c>
      <c r="L245" s="318">
        <f t="shared" si="3795"/>
        <v>-138.55000000000001</v>
      </c>
      <c r="M245" s="318">
        <f t="shared" si="3795"/>
        <v>-138.55000000000001</v>
      </c>
      <c r="N245" s="318">
        <f t="shared" si="3795"/>
        <v>-138.55000000000001</v>
      </c>
      <c r="O245" s="318">
        <f t="shared" si="3795"/>
        <v>-138.55000000000001</v>
      </c>
      <c r="P245" s="318">
        <f t="shared" si="3795"/>
        <v>-138.55000000000001</v>
      </c>
      <c r="Q245" s="2">
        <f t="shared" ref="Q245:Q264" si="3796">SUM(E245:P245)</f>
        <v>-1662.5999999999997</v>
      </c>
      <c r="R245" s="318">
        <f t="shared" si="3495"/>
        <v>-138.55000000000001</v>
      </c>
      <c r="S245" s="318">
        <f t="shared" ref="S245:AC245" si="3797">-ROUND(R196*$C245/12,2)</f>
        <v>-138.55000000000001</v>
      </c>
      <c r="T245" s="318">
        <f t="shared" si="3797"/>
        <v>-138.55000000000001</v>
      </c>
      <c r="U245" s="318">
        <f t="shared" si="3797"/>
        <v>-138.55000000000001</v>
      </c>
      <c r="V245" s="318">
        <f t="shared" si="3797"/>
        <v>-138.55000000000001</v>
      </c>
      <c r="W245" s="318">
        <f t="shared" si="3797"/>
        <v>-138.55000000000001</v>
      </c>
      <c r="X245" s="318">
        <f t="shared" si="3797"/>
        <v>-138.55000000000001</v>
      </c>
      <c r="Y245" s="318">
        <f t="shared" si="3797"/>
        <v>-138.55000000000001</v>
      </c>
      <c r="Z245" s="318">
        <f t="shared" si="3797"/>
        <v>-138.55000000000001</v>
      </c>
      <c r="AA245" s="318">
        <f t="shared" si="3797"/>
        <v>-138.55000000000001</v>
      </c>
      <c r="AB245" s="318">
        <f t="shared" si="3797"/>
        <v>-138.55000000000001</v>
      </c>
      <c r="AC245" s="318">
        <f t="shared" si="3797"/>
        <v>-138.55000000000001</v>
      </c>
      <c r="AD245" s="2">
        <f t="shared" ref="AD245:AD264" si="3798">SUM(R245:AC245)</f>
        <v>-1662.5999999999997</v>
      </c>
      <c r="AE245" s="318">
        <f t="shared" si="3498"/>
        <v>-138.55000000000001</v>
      </c>
      <c r="AF245" s="318">
        <f t="shared" ref="AF245:AP245" si="3799">-ROUND(AE196*$C245/12,2)</f>
        <v>-138.55000000000001</v>
      </c>
      <c r="AG245" s="318">
        <f t="shared" si="3799"/>
        <v>-138.55000000000001</v>
      </c>
      <c r="AH245" s="318">
        <f t="shared" si="3799"/>
        <v>-138.55000000000001</v>
      </c>
      <c r="AI245" s="318">
        <f t="shared" si="3799"/>
        <v>-138.55000000000001</v>
      </c>
      <c r="AJ245" s="318">
        <f t="shared" si="3799"/>
        <v>-138.55000000000001</v>
      </c>
      <c r="AK245" s="318">
        <f t="shared" si="3799"/>
        <v>-138.55000000000001</v>
      </c>
      <c r="AL245" s="318">
        <f t="shared" si="3799"/>
        <v>-138.55000000000001</v>
      </c>
      <c r="AM245" s="318">
        <f t="shared" si="3799"/>
        <v>-138.55000000000001</v>
      </c>
      <c r="AN245" s="318">
        <f t="shared" si="3799"/>
        <v>-138.55000000000001</v>
      </c>
      <c r="AO245" s="318">
        <f t="shared" si="3799"/>
        <v>-138.55000000000001</v>
      </c>
      <c r="AP245" s="318">
        <f t="shared" si="3799"/>
        <v>-138.55000000000001</v>
      </c>
      <c r="AQ245" s="2">
        <f t="shared" ref="AQ245:AQ264" si="3800">SUM(AE245:AP245)</f>
        <v>-1662.5999999999997</v>
      </c>
      <c r="AR245" s="318">
        <f t="shared" si="3501"/>
        <v>-138.55000000000001</v>
      </c>
      <c r="AS245" s="318">
        <f t="shared" ref="AS245:BC245" si="3801">-ROUND(AR196*$C245/12,2)</f>
        <v>-138.55000000000001</v>
      </c>
      <c r="AT245" s="318">
        <f t="shared" si="3801"/>
        <v>-138.55000000000001</v>
      </c>
      <c r="AU245" s="318">
        <f t="shared" si="3801"/>
        <v>-138.55000000000001</v>
      </c>
      <c r="AV245" s="318">
        <f t="shared" si="3801"/>
        <v>-138.55000000000001</v>
      </c>
      <c r="AW245" s="318">
        <f t="shared" si="3801"/>
        <v>-138.55000000000001</v>
      </c>
      <c r="AX245" s="318">
        <f t="shared" si="3801"/>
        <v>-138.55000000000001</v>
      </c>
      <c r="AY245" s="318">
        <f t="shared" si="3801"/>
        <v>-138.55000000000001</v>
      </c>
      <c r="AZ245" s="318">
        <f t="shared" si="3801"/>
        <v>-138.55000000000001</v>
      </c>
      <c r="BA245" s="318">
        <f t="shared" si="3801"/>
        <v>-138.55000000000001</v>
      </c>
      <c r="BB245" s="318">
        <f t="shared" si="3801"/>
        <v>-138.55000000000001</v>
      </c>
      <c r="BC245" s="318">
        <f t="shared" si="3801"/>
        <v>-138.55000000000001</v>
      </c>
      <c r="BD245" s="2">
        <f t="shared" ref="BD245:BD264" si="3802">SUM(AR245:BC245)</f>
        <v>-1662.5999999999997</v>
      </c>
      <c r="BE245" s="318">
        <f t="shared" si="3504"/>
        <v>-138.55000000000001</v>
      </c>
      <c r="BF245" s="318">
        <f t="shared" ref="BF245:BP245" si="3803">-ROUND(BE196*$C245/12,2)</f>
        <v>-138.55000000000001</v>
      </c>
      <c r="BG245" s="318">
        <f t="shared" si="3803"/>
        <v>-138.55000000000001</v>
      </c>
      <c r="BH245" s="318">
        <f t="shared" si="3803"/>
        <v>-138.55000000000001</v>
      </c>
      <c r="BI245" s="318">
        <f t="shared" si="3803"/>
        <v>-138.55000000000001</v>
      </c>
      <c r="BJ245" s="318">
        <f t="shared" si="3803"/>
        <v>-138.55000000000001</v>
      </c>
      <c r="BK245" s="318">
        <f t="shared" si="3803"/>
        <v>-138.55000000000001</v>
      </c>
      <c r="BL245" s="318">
        <f t="shared" si="3803"/>
        <v>-138.55000000000001</v>
      </c>
      <c r="BM245" s="318">
        <f t="shared" si="3803"/>
        <v>-138.55000000000001</v>
      </c>
      <c r="BN245" s="318">
        <f t="shared" si="3803"/>
        <v>-138.55000000000001</v>
      </c>
      <c r="BO245" s="318">
        <f t="shared" si="3803"/>
        <v>-138.55000000000001</v>
      </c>
      <c r="BP245" s="318">
        <f t="shared" si="3803"/>
        <v>-138.55000000000001</v>
      </c>
      <c r="BQ245" s="2">
        <f t="shared" ref="BQ245:BQ264" si="3804">SUM(BE245:BP245)</f>
        <v>-1662.5999999999997</v>
      </c>
      <c r="BR245" s="318">
        <f t="shared" si="3507"/>
        <v>-138.55000000000001</v>
      </c>
      <c r="BS245" s="318">
        <f t="shared" ref="BS245:CC245" si="3805">-ROUND(BR196*$C245/12,2)</f>
        <v>-138.55000000000001</v>
      </c>
      <c r="BT245" s="318">
        <f t="shared" si="3805"/>
        <v>-138.55000000000001</v>
      </c>
      <c r="BU245" s="318">
        <f t="shared" si="3805"/>
        <v>-138.55000000000001</v>
      </c>
      <c r="BV245" s="318">
        <f t="shared" si="3805"/>
        <v>-138.55000000000001</v>
      </c>
      <c r="BW245" s="318">
        <f t="shared" si="3805"/>
        <v>-138.55000000000001</v>
      </c>
      <c r="BX245" s="318">
        <f t="shared" si="3805"/>
        <v>-138.55000000000001</v>
      </c>
      <c r="BY245" s="318">
        <f t="shared" si="3805"/>
        <v>-138.55000000000001</v>
      </c>
      <c r="BZ245" s="318">
        <f t="shared" si="3805"/>
        <v>-138.55000000000001</v>
      </c>
      <c r="CA245" s="318">
        <f t="shared" si="3805"/>
        <v>-138.55000000000001</v>
      </c>
      <c r="CB245" s="318">
        <f t="shared" si="3805"/>
        <v>-138.55000000000001</v>
      </c>
      <c r="CC245" s="318">
        <f t="shared" si="3805"/>
        <v>-138.55000000000001</v>
      </c>
      <c r="CD245" s="2">
        <f t="shared" ref="CD245:CD264" si="3806">SUM(BR245:CC245)</f>
        <v>-1662.5999999999997</v>
      </c>
      <c r="CE245" s="318">
        <f t="shared" si="3510"/>
        <v>-138.55000000000001</v>
      </c>
      <c r="CF245" s="318">
        <f t="shared" ref="CF245:CP245" si="3807">-ROUND(CE196*$C245/12,2)</f>
        <v>-138.55000000000001</v>
      </c>
      <c r="CG245" s="318">
        <f t="shared" si="3807"/>
        <v>-138.55000000000001</v>
      </c>
      <c r="CH245" s="318">
        <f t="shared" si="3807"/>
        <v>-138.55000000000001</v>
      </c>
      <c r="CI245" s="318">
        <f t="shared" si="3807"/>
        <v>-138.55000000000001</v>
      </c>
      <c r="CJ245" s="318">
        <f t="shared" si="3807"/>
        <v>-138.55000000000001</v>
      </c>
      <c r="CK245" s="318">
        <f t="shared" si="3807"/>
        <v>-138.55000000000001</v>
      </c>
      <c r="CL245" s="318">
        <f t="shared" si="3807"/>
        <v>-138.55000000000001</v>
      </c>
      <c r="CM245" s="318">
        <f t="shared" si="3807"/>
        <v>-138.55000000000001</v>
      </c>
      <c r="CN245" s="318">
        <f t="shared" si="3807"/>
        <v>-138.55000000000001</v>
      </c>
      <c r="CO245" s="318">
        <f t="shared" si="3807"/>
        <v>-138.55000000000001</v>
      </c>
      <c r="CP245" s="318">
        <f t="shared" si="3807"/>
        <v>-138.55000000000001</v>
      </c>
      <c r="CQ245" s="2">
        <f t="shared" ref="CQ245:CQ264" si="3808">SUM(CE245:CP245)</f>
        <v>-1662.5999999999997</v>
      </c>
      <c r="CR245" s="318">
        <f t="shared" si="3513"/>
        <v>-138.55000000000001</v>
      </c>
      <c r="CS245" s="318">
        <f t="shared" ref="CS245:DC245" si="3809">-ROUND(CR196*$C245/12,2)</f>
        <v>-138.55000000000001</v>
      </c>
      <c r="CT245" s="318">
        <f t="shared" si="3809"/>
        <v>-138.55000000000001</v>
      </c>
      <c r="CU245" s="318">
        <f t="shared" si="3809"/>
        <v>-138.55000000000001</v>
      </c>
      <c r="CV245" s="318">
        <f t="shared" si="3809"/>
        <v>-138.55000000000001</v>
      </c>
      <c r="CW245" s="318">
        <f t="shared" si="3809"/>
        <v>-138.55000000000001</v>
      </c>
      <c r="CX245" s="318">
        <f t="shared" si="3809"/>
        <v>-138.55000000000001</v>
      </c>
      <c r="CY245" s="318">
        <f t="shared" si="3809"/>
        <v>-138.55000000000001</v>
      </c>
      <c r="CZ245" s="318">
        <f t="shared" si="3809"/>
        <v>-138.55000000000001</v>
      </c>
      <c r="DA245" s="318">
        <f t="shared" si="3809"/>
        <v>-138.55000000000001</v>
      </c>
      <c r="DB245" s="318">
        <f t="shared" si="3809"/>
        <v>-138.55000000000001</v>
      </c>
      <c r="DC245" s="318">
        <f t="shared" si="3809"/>
        <v>-138.55000000000001</v>
      </c>
      <c r="DD245" s="2">
        <f t="shared" ref="DD245:DD264" si="3810">SUM(CR245:DC245)</f>
        <v>-1662.5999999999997</v>
      </c>
      <c r="DE245" s="318">
        <f t="shared" si="3516"/>
        <v>-138.55000000000001</v>
      </c>
      <c r="DF245" s="318">
        <f t="shared" ref="DF245:DP245" si="3811">-ROUND(DE196*$C245/12,2)</f>
        <v>-138.55000000000001</v>
      </c>
      <c r="DG245" s="318">
        <f t="shared" si="3811"/>
        <v>-138.55000000000001</v>
      </c>
      <c r="DH245" s="318">
        <f t="shared" si="3811"/>
        <v>-138.55000000000001</v>
      </c>
      <c r="DI245" s="318">
        <f t="shared" si="3811"/>
        <v>-138.55000000000001</v>
      </c>
      <c r="DJ245" s="318">
        <f t="shared" si="3811"/>
        <v>-138.55000000000001</v>
      </c>
      <c r="DK245" s="318">
        <f t="shared" si="3811"/>
        <v>-138.55000000000001</v>
      </c>
      <c r="DL245" s="318">
        <f t="shared" si="3811"/>
        <v>-138.55000000000001</v>
      </c>
      <c r="DM245" s="318">
        <f t="shared" si="3811"/>
        <v>-138.55000000000001</v>
      </c>
      <c r="DN245" s="318">
        <f t="shared" si="3811"/>
        <v>-138.55000000000001</v>
      </c>
      <c r="DO245" s="318">
        <f t="shared" si="3811"/>
        <v>-138.55000000000001</v>
      </c>
      <c r="DP245" s="318">
        <f t="shared" si="3811"/>
        <v>-138.55000000000001</v>
      </c>
      <c r="DQ245" s="2">
        <f t="shared" ref="DQ245:DQ264" si="3812">SUM(DE245:DP245)</f>
        <v>-1662.5999999999997</v>
      </c>
      <c r="DR245" s="318">
        <f t="shared" si="3519"/>
        <v>-138.55000000000001</v>
      </c>
      <c r="DS245" s="318">
        <f t="shared" ref="DS245:EC245" si="3813">-ROUND(DR196*$C245/12,2)</f>
        <v>-138.55000000000001</v>
      </c>
      <c r="DT245" s="318">
        <f t="shared" si="3813"/>
        <v>-138.55000000000001</v>
      </c>
      <c r="DU245" s="318">
        <f t="shared" si="3813"/>
        <v>-138.55000000000001</v>
      </c>
      <c r="DV245" s="318">
        <f t="shared" si="3813"/>
        <v>-138.55000000000001</v>
      </c>
      <c r="DW245" s="318">
        <f t="shared" si="3813"/>
        <v>-138.55000000000001</v>
      </c>
      <c r="DX245" s="318">
        <f t="shared" si="3813"/>
        <v>-138.55000000000001</v>
      </c>
      <c r="DY245" s="318">
        <f t="shared" si="3813"/>
        <v>-138.55000000000001</v>
      </c>
      <c r="DZ245" s="318">
        <f t="shared" si="3813"/>
        <v>-138.55000000000001</v>
      </c>
      <c r="EA245" s="318">
        <f t="shared" si="3813"/>
        <v>-138.55000000000001</v>
      </c>
      <c r="EB245" s="318">
        <f t="shared" si="3813"/>
        <v>-138.55000000000001</v>
      </c>
      <c r="EC245" s="318">
        <f t="shared" si="3813"/>
        <v>-138.55000000000001</v>
      </c>
      <c r="ED245" s="2">
        <f t="shared" ref="ED245:ED264" si="3814">SUM(DR245:EC245)</f>
        <v>-1662.5999999999997</v>
      </c>
      <c r="EE245" s="2">
        <f t="shared" si="3522"/>
        <v>-16626</v>
      </c>
    </row>
    <row r="246" spans="1:135" x14ac:dyDescent="0.2">
      <c r="A246" s="126" t="s">
        <v>651</v>
      </c>
      <c r="B246" s="310">
        <f t="shared" si="3763"/>
        <v>364</v>
      </c>
      <c r="C246" s="317">
        <v>3.6999999999999998E-2</v>
      </c>
      <c r="E246" s="318">
        <f t="shared" ref="E246:P246" si="3815">-ROUND(D197*$C246/12,2)</f>
        <v>-797.41</v>
      </c>
      <c r="F246" s="318">
        <f t="shared" si="3815"/>
        <v>-3347.94</v>
      </c>
      <c r="G246" s="318">
        <f t="shared" si="3815"/>
        <v>-8721.18</v>
      </c>
      <c r="H246" s="318">
        <f t="shared" si="3815"/>
        <v>-15661.61</v>
      </c>
      <c r="I246" s="318">
        <f t="shared" si="3815"/>
        <v>-15661.61</v>
      </c>
      <c r="J246" s="318">
        <f t="shared" si="3815"/>
        <v>-17189.64</v>
      </c>
      <c r="K246" s="318">
        <f t="shared" si="3815"/>
        <v>-19245.07</v>
      </c>
      <c r="L246" s="318">
        <f t="shared" si="3815"/>
        <v>-23161.040000000001</v>
      </c>
      <c r="M246" s="318">
        <f t="shared" si="3815"/>
        <v>-23161.040000000001</v>
      </c>
      <c r="N246" s="318">
        <f t="shared" si="3815"/>
        <v>-26371.25</v>
      </c>
      <c r="O246" s="318">
        <f t="shared" si="3815"/>
        <v>-32090.2</v>
      </c>
      <c r="P246" s="318">
        <f t="shared" si="3815"/>
        <v>-33089.199999999997</v>
      </c>
      <c r="Q246" s="2">
        <f t="shared" ref="Q246:Q247" si="3816">SUM(E246:P246)</f>
        <v>-218497.19</v>
      </c>
      <c r="R246" s="318">
        <f t="shared" si="3495"/>
        <v>-42737.33</v>
      </c>
      <c r="S246" s="318">
        <f t="shared" ref="S246:AC246" si="3817">-ROUND(R197*$C246/12,2)</f>
        <v>-47338.6</v>
      </c>
      <c r="T246" s="318">
        <f t="shared" si="3817"/>
        <v>-47946.86</v>
      </c>
      <c r="U246" s="318">
        <f t="shared" si="3817"/>
        <v>-51919.27</v>
      </c>
      <c r="V246" s="318">
        <f t="shared" si="3817"/>
        <v>-52165.94</v>
      </c>
      <c r="W246" s="318">
        <f t="shared" si="3817"/>
        <v>-52412.61</v>
      </c>
      <c r="X246" s="318">
        <f t="shared" si="3817"/>
        <v>-52868.94</v>
      </c>
      <c r="Y246" s="318">
        <f t="shared" si="3817"/>
        <v>-53238.94</v>
      </c>
      <c r="Z246" s="318">
        <f t="shared" si="3817"/>
        <v>-53732.27</v>
      </c>
      <c r="AA246" s="318">
        <f t="shared" si="3817"/>
        <v>-62848.93</v>
      </c>
      <c r="AB246" s="318">
        <f t="shared" si="3817"/>
        <v>-63342.26</v>
      </c>
      <c r="AC246" s="318">
        <f t="shared" si="3817"/>
        <v>-63832.33</v>
      </c>
      <c r="AD246" s="2">
        <f t="shared" ref="AD246:AD247" si="3818">SUM(R246:AC246)</f>
        <v>-644384.27999999991</v>
      </c>
      <c r="AE246" s="318">
        <f t="shared" si="3498"/>
        <v>-73274.59</v>
      </c>
      <c r="AF246" s="318">
        <f t="shared" ref="AF246:AP246" si="3819">-ROUND(AE197*$C246/12,2)</f>
        <v>-74276.61</v>
      </c>
      <c r="AG246" s="318">
        <f t="shared" si="3819"/>
        <v>-75278.63</v>
      </c>
      <c r="AH246" s="318">
        <f t="shared" si="3819"/>
        <v>-76280.649999999994</v>
      </c>
      <c r="AI246" s="318">
        <f t="shared" si="3819"/>
        <v>-77282.679999999993</v>
      </c>
      <c r="AJ246" s="318">
        <f t="shared" si="3819"/>
        <v>-78284.7</v>
      </c>
      <c r="AK246" s="318">
        <f t="shared" si="3819"/>
        <v>-79286.720000000001</v>
      </c>
      <c r="AL246" s="318">
        <f t="shared" si="3819"/>
        <v>-80288.740000000005</v>
      </c>
      <c r="AM246" s="318">
        <f t="shared" si="3819"/>
        <v>-81290.759999999995</v>
      </c>
      <c r="AN246" s="318">
        <f t="shared" si="3819"/>
        <v>-82292.789999999994</v>
      </c>
      <c r="AO246" s="318">
        <f t="shared" si="3819"/>
        <v>-83294.81</v>
      </c>
      <c r="AP246" s="318">
        <f t="shared" si="3819"/>
        <v>-84296.83</v>
      </c>
      <c r="AQ246" s="2">
        <f t="shared" ref="AQ246:AQ247" si="3820">SUM(AE246:AP246)</f>
        <v>-945428.50999999989</v>
      </c>
      <c r="AR246" s="318">
        <f t="shared" si="3501"/>
        <v>-85298.85</v>
      </c>
      <c r="AS246" s="318">
        <f t="shared" ref="AS246:BC246" si="3821">-ROUND(AR197*$C246/12,2)</f>
        <v>-86300.55</v>
      </c>
      <c r="AT246" s="318">
        <f t="shared" si="3821"/>
        <v>-87302.25</v>
      </c>
      <c r="AU246" s="318">
        <f t="shared" si="3821"/>
        <v>-88303.95</v>
      </c>
      <c r="AV246" s="318">
        <f t="shared" si="3821"/>
        <v>-89305.64</v>
      </c>
      <c r="AW246" s="318">
        <f t="shared" si="3821"/>
        <v>-90307.34</v>
      </c>
      <c r="AX246" s="318">
        <f t="shared" si="3821"/>
        <v>-91309.04</v>
      </c>
      <c r="AY246" s="318">
        <f t="shared" si="3821"/>
        <v>-92310.74</v>
      </c>
      <c r="AZ246" s="318">
        <f t="shared" si="3821"/>
        <v>-93312.44</v>
      </c>
      <c r="BA246" s="318">
        <f t="shared" si="3821"/>
        <v>-94314.14</v>
      </c>
      <c r="BB246" s="318">
        <f t="shared" si="3821"/>
        <v>-95315.83</v>
      </c>
      <c r="BC246" s="318">
        <f t="shared" si="3821"/>
        <v>-96317.53</v>
      </c>
      <c r="BD246" s="2">
        <f t="shared" ref="BD246:BD247" si="3822">SUM(AR246:BC246)</f>
        <v>-1089698.3</v>
      </c>
      <c r="BE246" s="318">
        <f t="shared" si="3504"/>
        <v>-97319.23</v>
      </c>
      <c r="BF246" s="318">
        <f t="shared" ref="BF246:BP246" si="3823">-ROUND(BE197*$C246/12,2)</f>
        <v>-98320.97</v>
      </c>
      <c r="BG246" s="318">
        <f t="shared" si="3823"/>
        <v>-99322.71</v>
      </c>
      <c r="BH246" s="318">
        <f t="shared" si="3823"/>
        <v>-100324.45</v>
      </c>
      <c r="BI246" s="318">
        <f t="shared" si="3823"/>
        <v>-101326.19</v>
      </c>
      <c r="BJ246" s="318">
        <f t="shared" si="3823"/>
        <v>-102327.93</v>
      </c>
      <c r="BK246" s="318">
        <f t="shared" si="3823"/>
        <v>-103329.67</v>
      </c>
      <c r="BL246" s="318">
        <f t="shared" si="3823"/>
        <v>-104331.41</v>
      </c>
      <c r="BM246" s="318">
        <f t="shared" si="3823"/>
        <v>-105333.14</v>
      </c>
      <c r="BN246" s="318">
        <f t="shared" si="3823"/>
        <v>-106334.88</v>
      </c>
      <c r="BO246" s="318">
        <f t="shared" si="3823"/>
        <v>-107336.62</v>
      </c>
      <c r="BP246" s="318">
        <f t="shared" si="3823"/>
        <v>-108338.36</v>
      </c>
      <c r="BQ246" s="2">
        <f t="shared" ref="BQ246:BQ247" si="3824">SUM(BE246:BP246)</f>
        <v>-1233945.5600000003</v>
      </c>
      <c r="BR246" s="318">
        <f t="shared" si="3507"/>
        <v>-109340.1</v>
      </c>
      <c r="BS246" s="318">
        <f t="shared" ref="BS246:CC246" si="3825">-ROUND(BR197*$C246/12,2)</f>
        <v>-110342.07</v>
      </c>
      <c r="BT246" s="318">
        <f t="shared" si="3825"/>
        <v>-111344.05</v>
      </c>
      <c r="BU246" s="318">
        <f t="shared" si="3825"/>
        <v>-112346.02</v>
      </c>
      <c r="BV246" s="318">
        <f t="shared" si="3825"/>
        <v>-113347.99</v>
      </c>
      <c r="BW246" s="318">
        <f t="shared" si="3825"/>
        <v>-114349.96</v>
      </c>
      <c r="BX246" s="318">
        <f t="shared" si="3825"/>
        <v>-115351.93</v>
      </c>
      <c r="BY246" s="318">
        <f t="shared" si="3825"/>
        <v>-116353.91</v>
      </c>
      <c r="BZ246" s="318">
        <f t="shared" si="3825"/>
        <v>-117355.88</v>
      </c>
      <c r="CA246" s="318">
        <f t="shared" si="3825"/>
        <v>-118357.85</v>
      </c>
      <c r="CB246" s="318">
        <f t="shared" si="3825"/>
        <v>-119359.82</v>
      </c>
      <c r="CC246" s="318">
        <f t="shared" si="3825"/>
        <v>-120361.79</v>
      </c>
      <c r="CD246" s="2">
        <f t="shared" ref="CD246:CD247" si="3826">SUM(BR246:CC246)</f>
        <v>-1378211.3700000003</v>
      </c>
      <c r="CE246" s="318">
        <f t="shared" si="3510"/>
        <v>-121363.77</v>
      </c>
      <c r="CF246" s="318">
        <f t="shared" ref="CF246:CP246" si="3827">-ROUND(CE197*$C246/12,2)</f>
        <v>-122365.62</v>
      </c>
      <c r="CG246" s="318">
        <f t="shared" si="3827"/>
        <v>-123367.47</v>
      </c>
      <c r="CH246" s="318">
        <f t="shared" si="3827"/>
        <v>-124369.32</v>
      </c>
      <c r="CI246" s="318">
        <f t="shared" si="3827"/>
        <v>-125371.17</v>
      </c>
      <c r="CJ246" s="318">
        <f t="shared" si="3827"/>
        <v>-126373.02</v>
      </c>
      <c r="CK246" s="318">
        <f t="shared" si="3827"/>
        <v>-127374.87</v>
      </c>
      <c r="CL246" s="318">
        <f t="shared" si="3827"/>
        <v>-128376.72</v>
      </c>
      <c r="CM246" s="318">
        <f t="shared" si="3827"/>
        <v>-129378.57</v>
      </c>
      <c r="CN246" s="318">
        <f t="shared" si="3827"/>
        <v>-130380.42</v>
      </c>
      <c r="CO246" s="318">
        <f t="shared" si="3827"/>
        <v>-131382.26999999999</v>
      </c>
      <c r="CP246" s="318">
        <f t="shared" si="3827"/>
        <v>-132384.12</v>
      </c>
      <c r="CQ246" s="2">
        <f t="shared" ref="CQ246:CQ247" si="3828">SUM(CE246:CP246)</f>
        <v>-1522487.3399999999</v>
      </c>
      <c r="CR246" s="318">
        <f t="shared" si="3513"/>
        <v>-133385.97</v>
      </c>
      <c r="CS246" s="318">
        <f t="shared" ref="CS246:DC246" si="3829">-ROUND(CR197*$C246/12,2)</f>
        <v>-134387.63</v>
      </c>
      <c r="CT246" s="318">
        <f t="shared" si="3829"/>
        <v>-135389.29</v>
      </c>
      <c r="CU246" s="318">
        <f t="shared" si="3829"/>
        <v>-136390.95000000001</v>
      </c>
      <c r="CV246" s="318">
        <f t="shared" si="3829"/>
        <v>-137392.60999999999</v>
      </c>
      <c r="CW246" s="318">
        <f t="shared" si="3829"/>
        <v>-138394.26999999999</v>
      </c>
      <c r="CX246" s="318">
        <f t="shared" si="3829"/>
        <v>-139395.93</v>
      </c>
      <c r="CY246" s="318">
        <f t="shared" si="3829"/>
        <v>-140397.59</v>
      </c>
      <c r="CZ246" s="318">
        <f t="shared" si="3829"/>
        <v>-141399.25</v>
      </c>
      <c r="DA246" s="318">
        <f t="shared" si="3829"/>
        <v>-142400.91</v>
      </c>
      <c r="DB246" s="318">
        <f t="shared" si="3829"/>
        <v>-143402.57</v>
      </c>
      <c r="DC246" s="318">
        <f t="shared" si="3829"/>
        <v>-144404.23000000001</v>
      </c>
      <c r="DD246" s="2">
        <f t="shared" ref="DD246:DD247" si="3830">SUM(CR246:DC246)</f>
        <v>-1666741.2000000002</v>
      </c>
      <c r="DE246" s="318">
        <f t="shared" si="3516"/>
        <v>-145405.89000000001</v>
      </c>
      <c r="DF246" s="318">
        <f t="shared" ref="DF246:DP246" si="3831">-ROUND(DE197*$C246/12,2)</f>
        <v>-146641.63</v>
      </c>
      <c r="DG246" s="318">
        <f t="shared" si="3831"/>
        <v>-147877.35999999999</v>
      </c>
      <c r="DH246" s="318">
        <f t="shared" si="3831"/>
        <v>-149113.09</v>
      </c>
      <c r="DI246" s="318">
        <f t="shared" si="3831"/>
        <v>-150348.82</v>
      </c>
      <c r="DJ246" s="318">
        <f t="shared" si="3831"/>
        <v>-151584.54999999999</v>
      </c>
      <c r="DK246" s="318">
        <f t="shared" si="3831"/>
        <v>-152820.28</v>
      </c>
      <c r="DL246" s="318">
        <f t="shared" si="3831"/>
        <v>-154056.01</v>
      </c>
      <c r="DM246" s="318">
        <f t="shared" si="3831"/>
        <v>-155291.75</v>
      </c>
      <c r="DN246" s="318">
        <f t="shared" si="3831"/>
        <v>-156527.48000000001</v>
      </c>
      <c r="DO246" s="318">
        <f t="shared" si="3831"/>
        <v>-157763.21</v>
      </c>
      <c r="DP246" s="318">
        <f t="shared" si="3831"/>
        <v>-158998.94</v>
      </c>
      <c r="DQ246" s="2">
        <f t="shared" ref="DQ246:DQ247" si="3832">SUM(DE246:DP246)</f>
        <v>-1826429.01</v>
      </c>
      <c r="DR246" s="318">
        <f t="shared" si="3519"/>
        <v>-160234.67000000001</v>
      </c>
      <c r="DS246" s="318">
        <f t="shared" ref="DS246:EC246" si="3833">-ROUND(DR197*$C246/12,2)</f>
        <v>-161470.32</v>
      </c>
      <c r="DT246" s="318">
        <f t="shared" si="3833"/>
        <v>-162705.97</v>
      </c>
      <c r="DU246" s="318">
        <f t="shared" si="3833"/>
        <v>-163941.60999999999</v>
      </c>
      <c r="DV246" s="318">
        <f t="shared" si="3833"/>
        <v>-165177.26</v>
      </c>
      <c r="DW246" s="318">
        <f t="shared" si="3833"/>
        <v>-166412.91</v>
      </c>
      <c r="DX246" s="318">
        <f t="shared" si="3833"/>
        <v>-167648.56</v>
      </c>
      <c r="DY246" s="318">
        <f t="shared" si="3833"/>
        <v>-168884.2</v>
      </c>
      <c r="DZ246" s="318">
        <f t="shared" si="3833"/>
        <v>-170119.85</v>
      </c>
      <c r="EA246" s="318">
        <f t="shared" si="3833"/>
        <v>-171355.5</v>
      </c>
      <c r="EB246" s="318">
        <f t="shared" si="3833"/>
        <v>-172591.14</v>
      </c>
      <c r="EC246" s="318">
        <f t="shared" si="3833"/>
        <v>-173826.79</v>
      </c>
      <c r="ED246" s="2">
        <f t="shared" ref="ED246:ED247" si="3834">SUM(DR246:EC246)</f>
        <v>-2004368.7800000003</v>
      </c>
      <c r="EE246" s="2">
        <f t="shared" ref="EE246:EE247" si="3835">ED246+DQ246+DD246+CQ246+CD246+BQ246+BD246+AQ246+AD246+Q246</f>
        <v>-12530191.540000001</v>
      </c>
    </row>
    <row r="247" spans="1:135" x14ac:dyDescent="0.2">
      <c r="A247" s="126" t="s">
        <v>651</v>
      </c>
      <c r="B247" s="310">
        <f t="shared" si="3763"/>
        <v>365</v>
      </c>
      <c r="C247" s="317">
        <v>2.1999999999999999E-2</v>
      </c>
      <c r="E247" s="318">
        <f t="shared" ref="E247:P247" si="3836">-ROUND(D198*$C247/12,2)</f>
        <v>-277.23</v>
      </c>
      <c r="F247" s="318">
        <f t="shared" si="3836"/>
        <v>-277.23</v>
      </c>
      <c r="G247" s="318">
        <f t="shared" si="3836"/>
        <v>-277.23</v>
      </c>
      <c r="H247" s="318">
        <f t="shared" si="3836"/>
        <v>-277.23</v>
      </c>
      <c r="I247" s="318">
        <f t="shared" si="3836"/>
        <v>-277.23</v>
      </c>
      <c r="J247" s="318">
        <f t="shared" si="3836"/>
        <v>-277.23</v>
      </c>
      <c r="K247" s="318">
        <f t="shared" si="3836"/>
        <v>-277.23</v>
      </c>
      <c r="L247" s="318">
        <f t="shared" si="3836"/>
        <v>-277.23</v>
      </c>
      <c r="M247" s="318">
        <f t="shared" si="3836"/>
        <v>-277.23</v>
      </c>
      <c r="N247" s="318">
        <f t="shared" si="3836"/>
        <v>-277.23</v>
      </c>
      <c r="O247" s="318">
        <f t="shared" si="3836"/>
        <v>-277.23</v>
      </c>
      <c r="P247" s="318">
        <f t="shared" si="3836"/>
        <v>-277.23</v>
      </c>
      <c r="Q247" s="2">
        <f t="shared" si="3816"/>
        <v>-3326.76</v>
      </c>
      <c r="R247" s="318">
        <f t="shared" si="3495"/>
        <v>-277.23</v>
      </c>
      <c r="S247" s="318">
        <f t="shared" ref="S247:AC247" si="3837">-ROUND(R198*$C247/12,2)</f>
        <v>-277.23</v>
      </c>
      <c r="T247" s="318">
        <f t="shared" si="3837"/>
        <v>-277.23</v>
      </c>
      <c r="U247" s="318">
        <f t="shared" si="3837"/>
        <v>-277.23</v>
      </c>
      <c r="V247" s="318">
        <f t="shared" si="3837"/>
        <v>-277.23</v>
      </c>
      <c r="W247" s="318">
        <f t="shared" si="3837"/>
        <v>-277.23</v>
      </c>
      <c r="X247" s="318">
        <f t="shared" si="3837"/>
        <v>-277.23</v>
      </c>
      <c r="Y247" s="318">
        <f t="shared" si="3837"/>
        <v>-277.23</v>
      </c>
      <c r="Z247" s="318">
        <f t="shared" si="3837"/>
        <v>-277.23</v>
      </c>
      <c r="AA247" s="318">
        <f t="shared" si="3837"/>
        <v>-277.23</v>
      </c>
      <c r="AB247" s="318">
        <f t="shared" si="3837"/>
        <v>-277.23</v>
      </c>
      <c r="AC247" s="318">
        <f t="shared" si="3837"/>
        <v>-277.23</v>
      </c>
      <c r="AD247" s="2">
        <f t="shared" si="3818"/>
        <v>-3326.76</v>
      </c>
      <c r="AE247" s="318">
        <f t="shared" si="3498"/>
        <v>-277.23</v>
      </c>
      <c r="AF247" s="318">
        <f t="shared" ref="AF247:AP247" si="3838">-ROUND(AE198*$C247/12,2)</f>
        <v>-277.23</v>
      </c>
      <c r="AG247" s="318">
        <f t="shared" si="3838"/>
        <v>-277.23</v>
      </c>
      <c r="AH247" s="318">
        <f t="shared" si="3838"/>
        <v>-277.23</v>
      </c>
      <c r="AI247" s="318">
        <f t="shared" si="3838"/>
        <v>-277.23</v>
      </c>
      <c r="AJ247" s="318">
        <f t="shared" si="3838"/>
        <v>-277.23</v>
      </c>
      <c r="AK247" s="318">
        <f t="shared" si="3838"/>
        <v>-277.23</v>
      </c>
      <c r="AL247" s="318">
        <f t="shared" si="3838"/>
        <v>-277.23</v>
      </c>
      <c r="AM247" s="318">
        <f t="shared" si="3838"/>
        <v>-277.23</v>
      </c>
      <c r="AN247" s="318">
        <f t="shared" si="3838"/>
        <v>-277.23</v>
      </c>
      <c r="AO247" s="318">
        <f t="shared" si="3838"/>
        <v>-277.23</v>
      </c>
      <c r="AP247" s="318">
        <f t="shared" si="3838"/>
        <v>-277.23</v>
      </c>
      <c r="AQ247" s="2">
        <f t="shared" si="3820"/>
        <v>-3326.76</v>
      </c>
      <c r="AR247" s="318">
        <f t="shared" si="3501"/>
        <v>-277.23</v>
      </c>
      <c r="AS247" s="318">
        <f t="shared" ref="AS247:BC247" si="3839">-ROUND(AR198*$C247/12,2)</f>
        <v>-277.23</v>
      </c>
      <c r="AT247" s="318">
        <f t="shared" si="3839"/>
        <v>-277.23</v>
      </c>
      <c r="AU247" s="318">
        <f t="shared" si="3839"/>
        <v>-277.23</v>
      </c>
      <c r="AV247" s="318">
        <f t="shared" si="3839"/>
        <v>-277.23</v>
      </c>
      <c r="AW247" s="318">
        <f t="shared" si="3839"/>
        <v>-277.23</v>
      </c>
      <c r="AX247" s="318">
        <f t="shared" si="3839"/>
        <v>-277.23</v>
      </c>
      <c r="AY247" s="318">
        <f t="shared" si="3839"/>
        <v>-277.23</v>
      </c>
      <c r="AZ247" s="318">
        <f t="shared" si="3839"/>
        <v>-277.23</v>
      </c>
      <c r="BA247" s="318">
        <f t="shared" si="3839"/>
        <v>-277.23</v>
      </c>
      <c r="BB247" s="318">
        <f t="shared" si="3839"/>
        <v>-277.23</v>
      </c>
      <c r="BC247" s="318">
        <f t="shared" si="3839"/>
        <v>-277.23</v>
      </c>
      <c r="BD247" s="2">
        <f t="shared" si="3822"/>
        <v>-3326.76</v>
      </c>
      <c r="BE247" s="318">
        <f t="shared" si="3504"/>
        <v>-277.23</v>
      </c>
      <c r="BF247" s="318">
        <f t="shared" ref="BF247:BP247" si="3840">-ROUND(BE198*$C247/12,2)</f>
        <v>-277.23</v>
      </c>
      <c r="BG247" s="318">
        <f t="shared" si="3840"/>
        <v>-277.23</v>
      </c>
      <c r="BH247" s="318">
        <f t="shared" si="3840"/>
        <v>-277.23</v>
      </c>
      <c r="BI247" s="318">
        <f t="shared" si="3840"/>
        <v>-277.23</v>
      </c>
      <c r="BJ247" s="318">
        <f t="shared" si="3840"/>
        <v>-277.23</v>
      </c>
      <c r="BK247" s="318">
        <f t="shared" si="3840"/>
        <v>-277.23</v>
      </c>
      <c r="BL247" s="318">
        <f t="shared" si="3840"/>
        <v>-277.23</v>
      </c>
      <c r="BM247" s="318">
        <f t="shared" si="3840"/>
        <v>-277.23</v>
      </c>
      <c r="BN247" s="318">
        <f t="shared" si="3840"/>
        <v>-277.23</v>
      </c>
      <c r="BO247" s="318">
        <f t="shared" si="3840"/>
        <v>-277.23</v>
      </c>
      <c r="BP247" s="318">
        <f t="shared" si="3840"/>
        <v>-277.23</v>
      </c>
      <c r="BQ247" s="2">
        <f t="shared" si="3824"/>
        <v>-3326.76</v>
      </c>
      <c r="BR247" s="318">
        <f t="shared" si="3507"/>
        <v>-277.23</v>
      </c>
      <c r="BS247" s="318">
        <f t="shared" ref="BS247:CC247" si="3841">-ROUND(BR198*$C247/12,2)</f>
        <v>-277.23</v>
      </c>
      <c r="BT247" s="318">
        <f t="shared" si="3841"/>
        <v>-277.23</v>
      </c>
      <c r="BU247" s="318">
        <f t="shared" si="3841"/>
        <v>-277.23</v>
      </c>
      <c r="BV247" s="318">
        <f t="shared" si="3841"/>
        <v>-277.23</v>
      </c>
      <c r="BW247" s="318">
        <f t="shared" si="3841"/>
        <v>-277.23</v>
      </c>
      <c r="BX247" s="318">
        <f t="shared" si="3841"/>
        <v>-277.23</v>
      </c>
      <c r="BY247" s="318">
        <f t="shared" si="3841"/>
        <v>-277.23</v>
      </c>
      <c r="BZ247" s="318">
        <f t="shared" si="3841"/>
        <v>-277.23</v>
      </c>
      <c r="CA247" s="318">
        <f t="shared" si="3841"/>
        <v>-277.23</v>
      </c>
      <c r="CB247" s="318">
        <f t="shared" si="3841"/>
        <v>-277.23</v>
      </c>
      <c r="CC247" s="318">
        <f t="shared" si="3841"/>
        <v>-277.23</v>
      </c>
      <c r="CD247" s="2">
        <f t="shared" si="3826"/>
        <v>-3326.76</v>
      </c>
      <c r="CE247" s="318">
        <f t="shared" si="3510"/>
        <v>-277.23</v>
      </c>
      <c r="CF247" s="318">
        <f t="shared" ref="CF247:CP247" si="3842">-ROUND(CE198*$C247/12,2)</f>
        <v>-277.23</v>
      </c>
      <c r="CG247" s="318">
        <f t="shared" si="3842"/>
        <v>-277.23</v>
      </c>
      <c r="CH247" s="318">
        <f t="shared" si="3842"/>
        <v>-277.23</v>
      </c>
      <c r="CI247" s="318">
        <f t="shared" si="3842"/>
        <v>-277.23</v>
      </c>
      <c r="CJ247" s="318">
        <f t="shared" si="3842"/>
        <v>-277.23</v>
      </c>
      <c r="CK247" s="318">
        <f t="shared" si="3842"/>
        <v>-277.23</v>
      </c>
      <c r="CL247" s="318">
        <f t="shared" si="3842"/>
        <v>-277.23</v>
      </c>
      <c r="CM247" s="318">
        <f t="shared" si="3842"/>
        <v>-277.23</v>
      </c>
      <c r="CN247" s="318">
        <f t="shared" si="3842"/>
        <v>-277.23</v>
      </c>
      <c r="CO247" s="318">
        <f t="shared" si="3842"/>
        <v>-277.23</v>
      </c>
      <c r="CP247" s="318">
        <f t="shared" si="3842"/>
        <v>-277.23</v>
      </c>
      <c r="CQ247" s="2">
        <f t="shared" si="3828"/>
        <v>-3326.76</v>
      </c>
      <c r="CR247" s="318">
        <f t="shared" si="3513"/>
        <v>-277.23</v>
      </c>
      <c r="CS247" s="318">
        <f t="shared" ref="CS247:DC247" si="3843">-ROUND(CR198*$C247/12,2)</f>
        <v>-277.23</v>
      </c>
      <c r="CT247" s="318">
        <f t="shared" si="3843"/>
        <v>-277.23</v>
      </c>
      <c r="CU247" s="318">
        <f t="shared" si="3843"/>
        <v>-277.23</v>
      </c>
      <c r="CV247" s="318">
        <f t="shared" si="3843"/>
        <v>-277.23</v>
      </c>
      <c r="CW247" s="318">
        <f t="shared" si="3843"/>
        <v>-277.23</v>
      </c>
      <c r="CX247" s="318">
        <f t="shared" si="3843"/>
        <v>-277.23</v>
      </c>
      <c r="CY247" s="318">
        <f t="shared" si="3843"/>
        <v>-277.23</v>
      </c>
      <c r="CZ247" s="318">
        <f t="shared" si="3843"/>
        <v>-277.23</v>
      </c>
      <c r="DA247" s="318">
        <f t="shared" si="3843"/>
        <v>-277.23</v>
      </c>
      <c r="DB247" s="318">
        <f t="shared" si="3843"/>
        <v>-277.23</v>
      </c>
      <c r="DC247" s="318">
        <f t="shared" si="3843"/>
        <v>-277.23</v>
      </c>
      <c r="DD247" s="2">
        <f t="shared" si="3830"/>
        <v>-3326.76</v>
      </c>
      <c r="DE247" s="318">
        <f t="shared" si="3516"/>
        <v>-277.23</v>
      </c>
      <c r="DF247" s="318">
        <f t="shared" ref="DF247:DP247" si="3844">-ROUND(DE198*$C247/12,2)</f>
        <v>-277.23</v>
      </c>
      <c r="DG247" s="318">
        <f t="shared" si="3844"/>
        <v>-277.23</v>
      </c>
      <c r="DH247" s="318">
        <f t="shared" si="3844"/>
        <v>-277.23</v>
      </c>
      <c r="DI247" s="318">
        <f t="shared" si="3844"/>
        <v>-277.23</v>
      </c>
      <c r="DJ247" s="318">
        <f t="shared" si="3844"/>
        <v>-277.23</v>
      </c>
      <c r="DK247" s="318">
        <f t="shared" si="3844"/>
        <v>-277.23</v>
      </c>
      <c r="DL247" s="318">
        <f t="shared" si="3844"/>
        <v>-277.23</v>
      </c>
      <c r="DM247" s="318">
        <f t="shared" si="3844"/>
        <v>-277.23</v>
      </c>
      <c r="DN247" s="318">
        <f t="shared" si="3844"/>
        <v>-277.23</v>
      </c>
      <c r="DO247" s="318">
        <f t="shared" si="3844"/>
        <v>-277.23</v>
      </c>
      <c r="DP247" s="318">
        <f t="shared" si="3844"/>
        <v>-277.23</v>
      </c>
      <c r="DQ247" s="2">
        <f t="shared" si="3832"/>
        <v>-3326.76</v>
      </c>
      <c r="DR247" s="318">
        <f t="shared" si="3519"/>
        <v>-277.23</v>
      </c>
      <c r="DS247" s="318">
        <f t="shared" ref="DS247:EC247" si="3845">-ROUND(DR198*$C247/12,2)</f>
        <v>-277.23</v>
      </c>
      <c r="DT247" s="318">
        <f t="shared" si="3845"/>
        <v>-277.23</v>
      </c>
      <c r="DU247" s="318">
        <f t="shared" si="3845"/>
        <v>-277.23</v>
      </c>
      <c r="DV247" s="318">
        <f t="shared" si="3845"/>
        <v>-277.23</v>
      </c>
      <c r="DW247" s="318">
        <f t="shared" si="3845"/>
        <v>-277.23</v>
      </c>
      <c r="DX247" s="318">
        <f t="shared" si="3845"/>
        <v>-277.23</v>
      </c>
      <c r="DY247" s="318">
        <f t="shared" si="3845"/>
        <v>-277.23</v>
      </c>
      <c r="DZ247" s="318">
        <f t="shared" si="3845"/>
        <v>-277.23</v>
      </c>
      <c r="EA247" s="318">
        <f t="shared" si="3845"/>
        <v>-277.23</v>
      </c>
      <c r="EB247" s="318">
        <f t="shared" si="3845"/>
        <v>-277.23</v>
      </c>
      <c r="EC247" s="318">
        <f t="shared" si="3845"/>
        <v>-277.23</v>
      </c>
      <c r="ED247" s="2">
        <f t="shared" si="3834"/>
        <v>-3326.76</v>
      </c>
      <c r="EE247" s="2">
        <f t="shared" si="3835"/>
        <v>-33267.600000000013</v>
      </c>
    </row>
    <row r="248" spans="1:135" x14ac:dyDescent="0.2">
      <c r="A248" s="126" t="s">
        <v>651</v>
      </c>
      <c r="B248" s="310">
        <f t="shared" si="3763"/>
        <v>366</v>
      </c>
      <c r="C248" s="317">
        <v>1.7000000000000001E-2</v>
      </c>
      <c r="E248" s="318">
        <f t="shared" ref="E248:P248" si="3846">-ROUND(D199*$C248/12,2)</f>
        <v>-4.9800000000000004</v>
      </c>
      <c r="F248" s="318">
        <f t="shared" si="3846"/>
        <v>-4.9800000000000004</v>
      </c>
      <c r="G248" s="318">
        <f t="shared" si="3846"/>
        <v>-4.9800000000000004</v>
      </c>
      <c r="H248" s="318">
        <f t="shared" si="3846"/>
        <v>-4.9800000000000004</v>
      </c>
      <c r="I248" s="318">
        <f t="shared" si="3846"/>
        <v>-4.9800000000000004</v>
      </c>
      <c r="J248" s="318">
        <f t="shared" si="3846"/>
        <v>-4.9800000000000004</v>
      </c>
      <c r="K248" s="318">
        <f t="shared" si="3846"/>
        <v>-4.9800000000000004</v>
      </c>
      <c r="L248" s="318">
        <f t="shared" si="3846"/>
        <v>-4.9800000000000004</v>
      </c>
      <c r="M248" s="318">
        <f t="shared" si="3846"/>
        <v>-4.9800000000000004</v>
      </c>
      <c r="N248" s="318">
        <f t="shared" si="3846"/>
        <v>-4.9800000000000004</v>
      </c>
      <c r="O248" s="318">
        <f t="shared" si="3846"/>
        <v>-4.9800000000000004</v>
      </c>
      <c r="P248" s="318">
        <f t="shared" si="3846"/>
        <v>-4.9800000000000004</v>
      </c>
      <c r="Q248" s="2">
        <f t="shared" ref="Q248:Q251" si="3847">SUM(E248:P248)</f>
        <v>-59.760000000000019</v>
      </c>
      <c r="R248" s="318">
        <f t="shared" si="3495"/>
        <v>-4.9800000000000004</v>
      </c>
      <c r="S248" s="318">
        <f t="shared" ref="S248:AC248" si="3848">-ROUND(R199*$C248/12,2)</f>
        <v>-4.9800000000000004</v>
      </c>
      <c r="T248" s="318">
        <f t="shared" si="3848"/>
        <v>-4.9800000000000004</v>
      </c>
      <c r="U248" s="318">
        <f t="shared" si="3848"/>
        <v>-4.9800000000000004</v>
      </c>
      <c r="V248" s="318">
        <f t="shared" si="3848"/>
        <v>-4.9800000000000004</v>
      </c>
      <c r="W248" s="318">
        <f t="shared" si="3848"/>
        <v>-4.9800000000000004</v>
      </c>
      <c r="X248" s="318">
        <f t="shared" si="3848"/>
        <v>-4.9800000000000004</v>
      </c>
      <c r="Y248" s="318">
        <f t="shared" si="3848"/>
        <v>-4.9800000000000004</v>
      </c>
      <c r="Z248" s="318">
        <f t="shared" si="3848"/>
        <v>-4.9800000000000004</v>
      </c>
      <c r="AA248" s="318">
        <f t="shared" si="3848"/>
        <v>-4.9800000000000004</v>
      </c>
      <c r="AB248" s="318">
        <f t="shared" si="3848"/>
        <v>-4.9800000000000004</v>
      </c>
      <c r="AC248" s="318">
        <f t="shared" si="3848"/>
        <v>-4.9800000000000004</v>
      </c>
      <c r="AD248" s="2">
        <f t="shared" ref="AD248:AD251" si="3849">SUM(R248:AC248)</f>
        <v>-59.760000000000019</v>
      </c>
      <c r="AE248" s="318">
        <f t="shared" si="3498"/>
        <v>-4.9800000000000004</v>
      </c>
      <c r="AF248" s="318">
        <f t="shared" ref="AF248:AP248" si="3850">-ROUND(AE199*$C248/12,2)</f>
        <v>-4.9800000000000004</v>
      </c>
      <c r="AG248" s="318">
        <f t="shared" si="3850"/>
        <v>-4.9800000000000004</v>
      </c>
      <c r="AH248" s="318">
        <f t="shared" si="3850"/>
        <v>-4.9800000000000004</v>
      </c>
      <c r="AI248" s="318">
        <f t="shared" si="3850"/>
        <v>-4.9800000000000004</v>
      </c>
      <c r="AJ248" s="318">
        <f t="shared" si="3850"/>
        <v>-4.9800000000000004</v>
      </c>
      <c r="AK248" s="318">
        <f t="shared" si="3850"/>
        <v>-4.9800000000000004</v>
      </c>
      <c r="AL248" s="318">
        <f t="shared" si="3850"/>
        <v>-4.9800000000000004</v>
      </c>
      <c r="AM248" s="318">
        <f t="shared" si="3850"/>
        <v>-4.9800000000000004</v>
      </c>
      <c r="AN248" s="318">
        <f t="shared" si="3850"/>
        <v>-4.9800000000000004</v>
      </c>
      <c r="AO248" s="318">
        <f t="shared" si="3850"/>
        <v>-4.9800000000000004</v>
      </c>
      <c r="AP248" s="318">
        <f t="shared" si="3850"/>
        <v>-4.9800000000000004</v>
      </c>
      <c r="AQ248" s="2">
        <f t="shared" ref="AQ248:AQ251" si="3851">SUM(AE248:AP248)</f>
        <v>-59.760000000000019</v>
      </c>
      <c r="AR248" s="318">
        <f t="shared" si="3501"/>
        <v>-4.9800000000000004</v>
      </c>
      <c r="AS248" s="318">
        <f t="shared" ref="AS248:BC248" si="3852">-ROUND(AR199*$C248/12,2)</f>
        <v>-4.9800000000000004</v>
      </c>
      <c r="AT248" s="318">
        <f t="shared" si="3852"/>
        <v>-4.9800000000000004</v>
      </c>
      <c r="AU248" s="318">
        <f t="shared" si="3852"/>
        <v>-4.9800000000000004</v>
      </c>
      <c r="AV248" s="318">
        <f t="shared" si="3852"/>
        <v>-4.9800000000000004</v>
      </c>
      <c r="AW248" s="318">
        <f t="shared" si="3852"/>
        <v>-4.9800000000000004</v>
      </c>
      <c r="AX248" s="318">
        <f t="shared" si="3852"/>
        <v>-4.9800000000000004</v>
      </c>
      <c r="AY248" s="318">
        <f t="shared" si="3852"/>
        <v>-4.9800000000000004</v>
      </c>
      <c r="AZ248" s="318">
        <f t="shared" si="3852"/>
        <v>-4.9800000000000004</v>
      </c>
      <c r="BA248" s="318">
        <f t="shared" si="3852"/>
        <v>-4.9800000000000004</v>
      </c>
      <c r="BB248" s="318">
        <f t="shared" si="3852"/>
        <v>-4.9800000000000004</v>
      </c>
      <c r="BC248" s="318">
        <f t="shared" si="3852"/>
        <v>-4.9800000000000004</v>
      </c>
      <c r="BD248" s="2">
        <f t="shared" ref="BD248:BD251" si="3853">SUM(AR248:BC248)</f>
        <v>-59.760000000000019</v>
      </c>
      <c r="BE248" s="318">
        <f t="shared" si="3504"/>
        <v>-4.9800000000000004</v>
      </c>
      <c r="BF248" s="318">
        <f t="shared" ref="BF248:BP248" si="3854">-ROUND(BE199*$C248/12,2)</f>
        <v>-4.9800000000000004</v>
      </c>
      <c r="BG248" s="318">
        <f t="shared" si="3854"/>
        <v>-4.9800000000000004</v>
      </c>
      <c r="BH248" s="318">
        <f t="shared" si="3854"/>
        <v>-4.9800000000000004</v>
      </c>
      <c r="BI248" s="318">
        <f t="shared" si="3854"/>
        <v>-4.9800000000000004</v>
      </c>
      <c r="BJ248" s="318">
        <f t="shared" si="3854"/>
        <v>-4.9800000000000004</v>
      </c>
      <c r="BK248" s="318">
        <f t="shared" si="3854"/>
        <v>-4.9800000000000004</v>
      </c>
      <c r="BL248" s="318">
        <f t="shared" si="3854"/>
        <v>-4.9800000000000004</v>
      </c>
      <c r="BM248" s="318">
        <f t="shared" si="3854"/>
        <v>-4.9800000000000004</v>
      </c>
      <c r="BN248" s="318">
        <f t="shared" si="3854"/>
        <v>-4.9800000000000004</v>
      </c>
      <c r="BO248" s="318">
        <f t="shared" si="3854"/>
        <v>-4.9800000000000004</v>
      </c>
      <c r="BP248" s="318">
        <f t="shared" si="3854"/>
        <v>-4.9800000000000004</v>
      </c>
      <c r="BQ248" s="2">
        <f t="shared" ref="BQ248:BQ251" si="3855">SUM(BE248:BP248)</f>
        <v>-59.760000000000019</v>
      </c>
      <c r="BR248" s="318">
        <f t="shared" si="3507"/>
        <v>-4.9800000000000004</v>
      </c>
      <c r="BS248" s="318">
        <f t="shared" ref="BS248:CC248" si="3856">-ROUND(BR199*$C248/12,2)</f>
        <v>-4.9800000000000004</v>
      </c>
      <c r="BT248" s="318">
        <f t="shared" si="3856"/>
        <v>-4.9800000000000004</v>
      </c>
      <c r="BU248" s="318">
        <f t="shared" si="3856"/>
        <v>-4.9800000000000004</v>
      </c>
      <c r="BV248" s="318">
        <f t="shared" si="3856"/>
        <v>-4.9800000000000004</v>
      </c>
      <c r="BW248" s="318">
        <f t="shared" si="3856"/>
        <v>-4.9800000000000004</v>
      </c>
      <c r="BX248" s="318">
        <f t="shared" si="3856"/>
        <v>-4.9800000000000004</v>
      </c>
      <c r="BY248" s="318">
        <f t="shared" si="3856"/>
        <v>-4.9800000000000004</v>
      </c>
      <c r="BZ248" s="318">
        <f t="shared" si="3856"/>
        <v>-4.9800000000000004</v>
      </c>
      <c r="CA248" s="318">
        <f t="shared" si="3856"/>
        <v>-4.9800000000000004</v>
      </c>
      <c r="CB248" s="318">
        <f t="shared" si="3856"/>
        <v>-4.9800000000000004</v>
      </c>
      <c r="CC248" s="318">
        <f t="shared" si="3856"/>
        <v>-4.9800000000000004</v>
      </c>
      <c r="CD248" s="2">
        <f t="shared" ref="CD248:CD251" si="3857">SUM(BR248:CC248)</f>
        <v>-59.760000000000019</v>
      </c>
      <c r="CE248" s="318">
        <f t="shared" si="3510"/>
        <v>-4.9800000000000004</v>
      </c>
      <c r="CF248" s="318">
        <f t="shared" ref="CF248:CP248" si="3858">-ROUND(CE199*$C248/12,2)</f>
        <v>-4.9800000000000004</v>
      </c>
      <c r="CG248" s="318">
        <f t="shared" si="3858"/>
        <v>-4.9800000000000004</v>
      </c>
      <c r="CH248" s="318">
        <f t="shared" si="3858"/>
        <v>-4.9800000000000004</v>
      </c>
      <c r="CI248" s="318">
        <f t="shared" si="3858"/>
        <v>-4.9800000000000004</v>
      </c>
      <c r="CJ248" s="318">
        <f t="shared" si="3858"/>
        <v>-4.9800000000000004</v>
      </c>
      <c r="CK248" s="318">
        <f t="shared" si="3858"/>
        <v>-4.9800000000000004</v>
      </c>
      <c r="CL248" s="318">
        <f t="shared" si="3858"/>
        <v>-4.9800000000000004</v>
      </c>
      <c r="CM248" s="318">
        <f t="shared" si="3858"/>
        <v>-4.9800000000000004</v>
      </c>
      <c r="CN248" s="318">
        <f t="shared" si="3858"/>
        <v>-4.9800000000000004</v>
      </c>
      <c r="CO248" s="318">
        <f t="shared" si="3858"/>
        <v>-4.9800000000000004</v>
      </c>
      <c r="CP248" s="318">
        <f t="shared" si="3858"/>
        <v>-4.9800000000000004</v>
      </c>
      <c r="CQ248" s="2">
        <f t="shared" ref="CQ248:CQ251" si="3859">SUM(CE248:CP248)</f>
        <v>-59.760000000000019</v>
      </c>
      <c r="CR248" s="318">
        <f t="shared" si="3513"/>
        <v>-4.9800000000000004</v>
      </c>
      <c r="CS248" s="318">
        <f t="shared" ref="CS248:DC248" si="3860">-ROUND(CR199*$C248/12,2)</f>
        <v>-4.9800000000000004</v>
      </c>
      <c r="CT248" s="318">
        <f t="shared" si="3860"/>
        <v>-4.9800000000000004</v>
      </c>
      <c r="CU248" s="318">
        <f t="shared" si="3860"/>
        <v>-4.9800000000000004</v>
      </c>
      <c r="CV248" s="318">
        <f t="shared" si="3860"/>
        <v>-4.9800000000000004</v>
      </c>
      <c r="CW248" s="318">
        <f t="shared" si="3860"/>
        <v>-4.9800000000000004</v>
      </c>
      <c r="CX248" s="318">
        <f t="shared" si="3860"/>
        <v>-4.9800000000000004</v>
      </c>
      <c r="CY248" s="318">
        <f t="shared" si="3860"/>
        <v>-4.9800000000000004</v>
      </c>
      <c r="CZ248" s="318">
        <f t="shared" si="3860"/>
        <v>-4.9800000000000004</v>
      </c>
      <c r="DA248" s="318">
        <f t="shared" si="3860"/>
        <v>-4.9800000000000004</v>
      </c>
      <c r="DB248" s="318">
        <f t="shared" si="3860"/>
        <v>-4.9800000000000004</v>
      </c>
      <c r="DC248" s="318">
        <f t="shared" si="3860"/>
        <v>-4.9800000000000004</v>
      </c>
      <c r="DD248" s="2">
        <f t="shared" ref="DD248:DD251" si="3861">SUM(CR248:DC248)</f>
        <v>-59.760000000000019</v>
      </c>
      <c r="DE248" s="318">
        <f t="shared" si="3516"/>
        <v>-4.9800000000000004</v>
      </c>
      <c r="DF248" s="318">
        <f t="shared" ref="DF248:DP248" si="3862">-ROUND(DE199*$C248/12,2)</f>
        <v>-4.9800000000000004</v>
      </c>
      <c r="DG248" s="318">
        <f t="shared" si="3862"/>
        <v>-4.9800000000000004</v>
      </c>
      <c r="DH248" s="318">
        <f t="shared" si="3862"/>
        <v>-4.9800000000000004</v>
      </c>
      <c r="DI248" s="318">
        <f t="shared" si="3862"/>
        <v>-4.9800000000000004</v>
      </c>
      <c r="DJ248" s="318">
        <f t="shared" si="3862"/>
        <v>-4.9800000000000004</v>
      </c>
      <c r="DK248" s="318">
        <f t="shared" si="3862"/>
        <v>-4.9800000000000004</v>
      </c>
      <c r="DL248" s="318">
        <f t="shared" si="3862"/>
        <v>-4.9800000000000004</v>
      </c>
      <c r="DM248" s="318">
        <f t="shared" si="3862"/>
        <v>-4.9800000000000004</v>
      </c>
      <c r="DN248" s="318">
        <f t="shared" si="3862"/>
        <v>-4.9800000000000004</v>
      </c>
      <c r="DO248" s="318">
        <f t="shared" si="3862"/>
        <v>-4.9800000000000004</v>
      </c>
      <c r="DP248" s="318">
        <f t="shared" si="3862"/>
        <v>-4.9800000000000004</v>
      </c>
      <c r="DQ248" s="2">
        <f t="shared" ref="DQ248:DQ251" si="3863">SUM(DE248:DP248)</f>
        <v>-59.760000000000019</v>
      </c>
      <c r="DR248" s="318">
        <f t="shared" si="3519"/>
        <v>-4.9800000000000004</v>
      </c>
      <c r="DS248" s="318">
        <f t="shared" ref="DS248:EC248" si="3864">-ROUND(DR199*$C248/12,2)</f>
        <v>-4.9800000000000004</v>
      </c>
      <c r="DT248" s="318">
        <f t="shared" si="3864"/>
        <v>-4.9800000000000004</v>
      </c>
      <c r="DU248" s="318">
        <f t="shared" si="3864"/>
        <v>-4.9800000000000004</v>
      </c>
      <c r="DV248" s="318">
        <f t="shared" si="3864"/>
        <v>-4.9800000000000004</v>
      </c>
      <c r="DW248" s="318">
        <f t="shared" si="3864"/>
        <v>-4.9800000000000004</v>
      </c>
      <c r="DX248" s="318">
        <f t="shared" si="3864"/>
        <v>-4.9800000000000004</v>
      </c>
      <c r="DY248" s="318">
        <f t="shared" si="3864"/>
        <v>-4.9800000000000004</v>
      </c>
      <c r="DZ248" s="318">
        <f t="shared" si="3864"/>
        <v>-4.9800000000000004</v>
      </c>
      <c r="EA248" s="318">
        <f t="shared" si="3864"/>
        <v>-4.9800000000000004</v>
      </c>
      <c r="EB248" s="318">
        <f t="shared" si="3864"/>
        <v>-4.9800000000000004</v>
      </c>
      <c r="EC248" s="318">
        <f t="shared" si="3864"/>
        <v>-4.9800000000000004</v>
      </c>
      <c r="ED248" s="2">
        <f t="shared" ref="ED248:ED251" si="3865">SUM(DR248:EC248)</f>
        <v>-59.760000000000019</v>
      </c>
      <c r="EE248" s="2">
        <f t="shared" ref="EE248:EE251" si="3866">ED248+DQ248+DD248+CQ248+CD248+BQ248+BD248+AQ248+AD248+Q248</f>
        <v>-597.6</v>
      </c>
    </row>
    <row r="249" spans="1:135" x14ac:dyDescent="0.2">
      <c r="A249" s="126" t="s">
        <v>651</v>
      </c>
      <c r="B249" s="310">
        <f t="shared" si="3763"/>
        <v>367</v>
      </c>
      <c r="C249" s="317">
        <v>2.3E-2</v>
      </c>
      <c r="E249" s="318">
        <f t="shared" ref="E249:P249" si="3867">-ROUND(D200*$C249/12,2)</f>
        <v>-77.58</v>
      </c>
      <c r="F249" s="318">
        <f t="shared" si="3867"/>
        <v>-77.58</v>
      </c>
      <c r="G249" s="318">
        <f t="shared" si="3867"/>
        <v>-77.58</v>
      </c>
      <c r="H249" s="318">
        <f t="shared" si="3867"/>
        <v>-77.58</v>
      </c>
      <c r="I249" s="318">
        <f t="shared" si="3867"/>
        <v>-77.58</v>
      </c>
      <c r="J249" s="318">
        <f t="shared" si="3867"/>
        <v>-77.58</v>
      </c>
      <c r="K249" s="318">
        <f t="shared" si="3867"/>
        <v>-77.58</v>
      </c>
      <c r="L249" s="318">
        <f t="shared" si="3867"/>
        <v>-77.58</v>
      </c>
      <c r="M249" s="318">
        <f t="shared" si="3867"/>
        <v>-77.58</v>
      </c>
      <c r="N249" s="318">
        <f t="shared" si="3867"/>
        <v>-77.58</v>
      </c>
      <c r="O249" s="318">
        <f t="shared" si="3867"/>
        <v>-77.58</v>
      </c>
      <c r="P249" s="318">
        <f t="shared" si="3867"/>
        <v>-77.58</v>
      </c>
      <c r="Q249" s="2">
        <f t="shared" si="3847"/>
        <v>-930.96000000000015</v>
      </c>
      <c r="R249" s="318">
        <f t="shared" si="3495"/>
        <v>-77.58</v>
      </c>
      <c r="S249" s="318">
        <f t="shared" ref="S249:AC249" si="3868">-ROUND(R200*$C249/12,2)</f>
        <v>-77.58</v>
      </c>
      <c r="T249" s="318">
        <f t="shared" si="3868"/>
        <v>-77.58</v>
      </c>
      <c r="U249" s="318">
        <f t="shared" si="3868"/>
        <v>-77.58</v>
      </c>
      <c r="V249" s="318">
        <f t="shared" si="3868"/>
        <v>-77.58</v>
      </c>
      <c r="W249" s="318">
        <f t="shared" si="3868"/>
        <v>-77.58</v>
      </c>
      <c r="X249" s="318">
        <f t="shared" si="3868"/>
        <v>-77.58</v>
      </c>
      <c r="Y249" s="318">
        <f t="shared" si="3868"/>
        <v>-77.58</v>
      </c>
      <c r="Z249" s="318">
        <f t="shared" si="3868"/>
        <v>-77.58</v>
      </c>
      <c r="AA249" s="318">
        <f t="shared" si="3868"/>
        <v>-77.58</v>
      </c>
      <c r="AB249" s="318">
        <f t="shared" si="3868"/>
        <v>-77.58</v>
      </c>
      <c r="AC249" s="318">
        <f t="shared" si="3868"/>
        <v>-77.58</v>
      </c>
      <c r="AD249" s="2">
        <f t="shared" si="3849"/>
        <v>-930.96000000000015</v>
      </c>
      <c r="AE249" s="318">
        <f t="shared" si="3498"/>
        <v>-77.58</v>
      </c>
      <c r="AF249" s="318">
        <f t="shared" ref="AF249:AP249" si="3869">-ROUND(AE200*$C249/12,2)</f>
        <v>-77.58</v>
      </c>
      <c r="AG249" s="318">
        <f t="shared" si="3869"/>
        <v>-77.58</v>
      </c>
      <c r="AH249" s="318">
        <f t="shared" si="3869"/>
        <v>-77.58</v>
      </c>
      <c r="AI249" s="318">
        <f t="shared" si="3869"/>
        <v>-77.58</v>
      </c>
      <c r="AJ249" s="318">
        <f t="shared" si="3869"/>
        <v>-77.58</v>
      </c>
      <c r="AK249" s="318">
        <f t="shared" si="3869"/>
        <v>-77.58</v>
      </c>
      <c r="AL249" s="318">
        <f t="shared" si="3869"/>
        <v>-77.58</v>
      </c>
      <c r="AM249" s="318">
        <f t="shared" si="3869"/>
        <v>-77.58</v>
      </c>
      <c r="AN249" s="318">
        <f t="shared" si="3869"/>
        <v>-77.58</v>
      </c>
      <c r="AO249" s="318">
        <f t="shared" si="3869"/>
        <v>-77.58</v>
      </c>
      <c r="AP249" s="318">
        <f t="shared" si="3869"/>
        <v>-77.58</v>
      </c>
      <c r="AQ249" s="2">
        <f t="shared" si="3851"/>
        <v>-930.96000000000015</v>
      </c>
      <c r="AR249" s="318">
        <f t="shared" si="3501"/>
        <v>-77.58</v>
      </c>
      <c r="AS249" s="318">
        <f t="shared" ref="AS249:BC249" si="3870">-ROUND(AR200*$C249/12,2)</f>
        <v>-77.58</v>
      </c>
      <c r="AT249" s="318">
        <f t="shared" si="3870"/>
        <v>-77.58</v>
      </c>
      <c r="AU249" s="318">
        <f t="shared" si="3870"/>
        <v>-77.58</v>
      </c>
      <c r="AV249" s="318">
        <f t="shared" si="3870"/>
        <v>-77.58</v>
      </c>
      <c r="AW249" s="318">
        <f t="shared" si="3870"/>
        <v>-77.58</v>
      </c>
      <c r="AX249" s="318">
        <f t="shared" si="3870"/>
        <v>-77.58</v>
      </c>
      <c r="AY249" s="318">
        <f t="shared" si="3870"/>
        <v>-77.58</v>
      </c>
      <c r="AZ249" s="318">
        <f t="shared" si="3870"/>
        <v>-77.58</v>
      </c>
      <c r="BA249" s="318">
        <f t="shared" si="3870"/>
        <v>-77.58</v>
      </c>
      <c r="BB249" s="318">
        <f t="shared" si="3870"/>
        <v>-77.58</v>
      </c>
      <c r="BC249" s="318">
        <f t="shared" si="3870"/>
        <v>-77.58</v>
      </c>
      <c r="BD249" s="2">
        <f t="shared" si="3853"/>
        <v>-930.96000000000015</v>
      </c>
      <c r="BE249" s="318">
        <f t="shared" si="3504"/>
        <v>-77.58</v>
      </c>
      <c r="BF249" s="318">
        <f t="shared" ref="BF249:BP249" si="3871">-ROUND(BE200*$C249/12,2)</f>
        <v>-77.58</v>
      </c>
      <c r="BG249" s="318">
        <f t="shared" si="3871"/>
        <v>-77.58</v>
      </c>
      <c r="BH249" s="318">
        <f t="shared" si="3871"/>
        <v>-77.58</v>
      </c>
      <c r="BI249" s="318">
        <f t="shared" si="3871"/>
        <v>-77.58</v>
      </c>
      <c r="BJ249" s="318">
        <f t="shared" si="3871"/>
        <v>-77.58</v>
      </c>
      <c r="BK249" s="318">
        <f t="shared" si="3871"/>
        <v>-77.58</v>
      </c>
      <c r="BL249" s="318">
        <f t="shared" si="3871"/>
        <v>-77.58</v>
      </c>
      <c r="BM249" s="318">
        <f t="shared" si="3871"/>
        <v>-77.58</v>
      </c>
      <c r="BN249" s="318">
        <f t="shared" si="3871"/>
        <v>-77.58</v>
      </c>
      <c r="BO249" s="318">
        <f t="shared" si="3871"/>
        <v>-77.58</v>
      </c>
      <c r="BP249" s="318">
        <f t="shared" si="3871"/>
        <v>-77.58</v>
      </c>
      <c r="BQ249" s="2">
        <f t="shared" si="3855"/>
        <v>-930.96000000000015</v>
      </c>
      <c r="BR249" s="318">
        <f t="shared" si="3507"/>
        <v>-77.58</v>
      </c>
      <c r="BS249" s="318">
        <f t="shared" ref="BS249:CC249" si="3872">-ROUND(BR200*$C249/12,2)</f>
        <v>-77.58</v>
      </c>
      <c r="BT249" s="318">
        <f t="shared" si="3872"/>
        <v>-77.58</v>
      </c>
      <c r="BU249" s="318">
        <f t="shared" si="3872"/>
        <v>-77.58</v>
      </c>
      <c r="BV249" s="318">
        <f t="shared" si="3872"/>
        <v>-77.58</v>
      </c>
      <c r="BW249" s="318">
        <f t="shared" si="3872"/>
        <v>-77.58</v>
      </c>
      <c r="BX249" s="318">
        <f t="shared" si="3872"/>
        <v>-77.58</v>
      </c>
      <c r="BY249" s="318">
        <f t="shared" si="3872"/>
        <v>-77.58</v>
      </c>
      <c r="BZ249" s="318">
        <f t="shared" si="3872"/>
        <v>-77.58</v>
      </c>
      <c r="CA249" s="318">
        <f t="shared" si="3872"/>
        <v>-77.58</v>
      </c>
      <c r="CB249" s="318">
        <f t="shared" si="3872"/>
        <v>-77.58</v>
      </c>
      <c r="CC249" s="318">
        <f t="shared" si="3872"/>
        <v>-77.58</v>
      </c>
      <c r="CD249" s="2">
        <f t="shared" si="3857"/>
        <v>-930.96000000000015</v>
      </c>
      <c r="CE249" s="318">
        <f t="shared" si="3510"/>
        <v>-77.58</v>
      </c>
      <c r="CF249" s="318">
        <f t="shared" ref="CF249:CP249" si="3873">-ROUND(CE200*$C249/12,2)</f>
        <v>-77.58</v>
      </c>
      <c r="CG249" s="318">
        <f t="shared" si="3873"/>
        <v>-77.58</v>
      </c>
      <c r="CH249" s="318">
        <f t="shared" si="3873"/>
        <v>-77.58</v>
      </c>
      <c r="CI249" s="318">
        <f t="shared" si="3873"/>
        <v>-77.58</v>
      </c>
      <c r="CJ249" s="318">
        <f t="shared" si="3873"/>
        <v>-77.58</v>
      </c>
      <c r="CK249" s="318">
        <f t="shared" si="3873"/>
        <v>-77.58</v>
      </c>
      <c r="CL249" s="318">
        <f t="shared" si="3873"/>
        <v>-77.58</v>
      </c>
      <c r="CM249" s="318">
        <f t="shared" si="3873"/>
        <v>-77.58</v>
      </c>
      <c r="CN249" s="318">
        <f t="shared" si="3873"/>
        <v>-77.58</v>
      </c>
      <c r="CO249" s="318">
        <f t="shared" si="3873"/>
        <v>-77.58</v>
      </c>
      <c r="CP249" s="318">
        <f t="shared" si="3873"/>
        <v>-77.58</v>
      </c>
      <c r="CQ249" s="2">
        <f t="shared" si="3859"/>
        <v>-930.96000000000015</v>
      </c>
      <c r="CR249" s="318">
        <f t="shared" si="3513"/>
        <v>-77.58</v>
      </c>
      <c r="CS249" s="318">
        <f t="shared" ref="CS249:DC249" si="3874">-ROUND(CR200*$C249/12,2)</f>
        <v>-77.58</v>
      </c>
      <c r="CT249" s="318">
        <f t="shared" si="3874"/>
        <v>-77.58</v>
      </c>
      <c r="CU249" s="318">
        <f t="shared" si="3874"/>
        <v>-77.58</v>
      </c>
      <c r="CV249" s="318">
        <f t="shared" si="3874"/>
        <v>-77.58</v>
      </c>
      <c r="CW249" s="318">
        <f t="shared" si="3874"/>
        <v>-77.58</v>
      </c>
      <c r="CX249" s="318">
        <f t="shared" si="3874"/>
        <v>-77.58</v>
      </c>
      <c r="CY249" s="318">
        <f t="shared" si="3874"/>
        <v>-77.58</v>
      </c>
      <c r="CZ249" s="318">
        <f t="shared" si="3874"/>
        <v>-77.58</v>
      </c>
      <c r="DA249" s="318">
        <f t="shared" si="3874"/>
        <v>-77.58</v>
      </c>
      <c r="DB249" s="318">
        <f t="shared" si="3874"/>
        <v>-77.58</v>
      </c>
      <c r="DC249" s="318">
        <f t="shared" si="3874"/>
        <v>-77.58</v>
      </c>
      <c r="DD249" s="2">
        <f t="shared" si="3861"/>
        <v>-930.96000000000015</v>
      </c>
      <c r="DE249" s="318">
        <f t="shared" si="3516"/>
        <v>-77.58</v>
      </c>
      <c r="DF249" s="318">
        <f t="shared" ref="DF249:DP249" si="3875">-ROUND(DE200*$C249/12,2)</f>
        <v>-77.58</v>
      </c>
      <c r="DG249" s="318">
        <f t="shared" si="3875"/>
        <v>-77.58</v>
      </c>
      <c r="DH249" s="318">
        <f t="shared" si="3875"/>
        <v>-77.58</v>
      </c>
      <c r="DI249" s="318">
        <f t="shared" si="3875"/>
        <v>-77.58</v>
      </c>
      <c r="DJ249" s="318">
        <f t="shared" si="3875"/>
        <v>-77.58</v>
      </c>
      <c r="DK249" s="318">
        <f t="shared" si="3875"/>
        <v>-77.58</v>
      </c>
      <c r="DL249" s="318">
        <f t="shared" si="3875"/>
        <v>-77.58</v>
      </c>
      <c r="DM249" s="318">
        <f t="shared" si="3875"/>
        <v>-77.58</v>
      </c>
      <c r="DN249" s="318">
        <f t="shared" si="3875"/>
        <v>-77.58</v>
      </c>
      <c r="DO249" s="318">
        <f t="shared" si="3875"/>
        <v>-77.58</v>
      </c>
      <c r="DP249" s="318">
        <f t="shared" si="3875"/>
        <v>-77.58</v>
      </c>
      <c r="DQ249" s="2">
        <f t="shared" si="3863"/>
        <v>-930.96000000000015</v>
      </c>
      <c r="DR249" s="318">
        <f t="shared" si="3519"/>
        <v>-77.58</v>
      </c>
      <c r="DS249" s="318">
        <f t="shared" ref="DS249:EC249" si="3876">-ROUND(DR200*$C249/12,2)</f>
        <v>-77.58</v>
      </c>
      <c r="DT249" s="318">
        <f t="shared" si="3876"/>
        <v>-77.58</v>
      </c>
      <c r="DU249" s="318">
        <f t="shared" si="3876"/>
        <v>-77.58</v>
      </c>
      <c r="DV249" s="318">
        <f t="shared" si="3876"/>
        <v>-77.58</v>
      </c>
      <c r="DW249" s="318">
        <f t="shared" si="3876"/>
        <v>-77.58</v>
      </c>
      <c r="DX249" s="318">
        <f t="shared" si="3876"/>
        <v>-77.58</v>
      </c>
      <c r="DY249" s="318">
        <f t="shared" si="3876"/>
        <v>-77.58</v>
      </c>
      <c r="DZ249" s="318">
        <f t="shared" si="3876"/>
        <v>-77.58</v>
      </c>
      <c r="EA249" s="318">
        <f t="shared" si="3876"/>
        <v>-77.58</v>
      </c>
      <c r="EB249" s="318">
        <f t="shared" si="3876"/>
        <v>-77.58</v>
      </c>
      <c r="EC249" s="318">
        <f t="shared" si="3876"/>
        <v>-77.58</v>
      </c>
      <c r="ED249" s="2">
        <f t="shared" si="3865"/>
        <v>-930.96000000000015</v>
      </c>
      <c r="EE249" s="2">
        <f t="shared" si="3866"/>
        <v>-9309.6000000000022</v>
      </c>
    </row>
    <row r="250" spans="1:135" x14ac:dyDescent="0.2">
      <c r="A250" s="126" t="s">
        <v>651</v>
      </c>
      <c r="B250" s="310">
        <f t="shared" si="3763"/>
        <v>368</v>
      </c>
      <c r="C250" s="317">
        <v>4.4999999999999998E-2</v>
      </c>
      <c r="E250" s="318">
        <f t="shared" ref="E250:P250" si="3877">-ROUND(D201*$C250/12,2)</f>
        <v>-1096.75</v>
      </c>
      <c r="F250" s="318">
        <f t="shared" si="3877"/>
        <v>-1096.75</v>
      </c>
      <c r="G250" s="318">
        <f t="shared" si="3877"/>
        <v>-1096.75</v>
      </c>
      <c r="H250" s="318">
        <f t="shared" si="3877"/>
        <v>-1096.75</v>
      </c>
      <c r="I250" s="318">
        <f t="shared" si="3877"/>
        <v>-1096.75</v>
      </c>
      <c r="J250" s="318">
        <f t="shared" si="3877"/>
        <v>-1096.75</v>
      </c>
      <c r="K250" s="318">
        <f t="shared" si="3877"/>
        <v>-1096.75</v>
      </c>
      <c r="L250" s="318">
        <f t="shared" si="3877"/>
        <v>-1096.75</v>
      </c>
      <c r="M250" s="318">
        <f t="shared" si="3877"/>
        <v>-1096.75</v>
      </c>
      <c r="N250" s="318">
        <f t="shared" si="3877"/>
        <v>-1096.75</v>
      </c>
      <c r="O250" s="318">
        <f t="shared" si="3877"/>
        <v>-1096.75</v>
      </c>
      <c r="P250" s="318">
        <f t="shared" si="3877"/>
        <v>-1096.75</v>
      </c>
      <c r="Q250" s="2">
        <f t="shared" si="3847"/>
        <v>-13161</v>
      </c>
      <c r="R250" s="318">
        <f t="shared" si="3495"/>
        <v>-1096.75</v>
      </c>
      <c r="S250" s="318">
        <f t="shared" ref="S250:AC250" si="3878">-ROUND(R201*$C250/12,2)</f>
        <v>-1096.75</v>
      </c>
      <c r="T250" s="318">
        <f t="shared" si="3878"/>
        <v>-1096.75</v>
      </c>
      <c r="U250" s="318">
        <f t="shared" si="3878"/>
        <v>-1096.75</v>
      </c>
      <c r="V250" s="318">
        <f t="shared" si="3878"/>
        <v>-1096.75</v>
      </c>
      <c r="W250" s="318">
        <f t="shared" si="3878"/>
        <v>-1096.75</v>
      </c>
      <c r="X250" s="318">
        <f t="shared" si="3878"/>
        <v>-1096.75</v>
      </c>
      <c r="Y250" s="318">
        <f t="shared" si="3878"/>
        <v>-1096.75</v>
      </c>
      <c r="Z250" s="318">
        <f t="shared" si="3878"/>
        <v>-1096.75</v>
      </c>
      <c r="AA250" s="318">
        <f t="shared" si="3878"/>
        <v>-1096.75</v>
      </c>
      <c r="AB250" s="318">
        <f t="shared" si="3878"/>
        <v>-1096.75</v>
      </c>
      <c r="AC250" s="318">
        <f t="shared" si="3878"/>
        <v>-1096.75</v>
      </c>
      <c r="AD250" s="2">
        <f t="shared" si="3849"/>
        <v>-13161</v>
      </c>
      <c r="AE250" s="318">
        <f t="shared" si="3498"/>
        <v>-1096.75</v>
      </c>
      <c r="AF250" s="318">
        <f t="shared" ref="AF250:AP250" si="3879">-ROUND(AE201*$C250/12,2)</f>
        <v>-1096.75</v>
      </c>
      <c r="AG250" s="318">
        <f t="shared" si="3879"/>
        <v>-1096.75</v>
      </c>
      <c r="AH250" s="318">
        <f t="shared" si="3879"/>
        <v>-1096.75</v>
      </c>
      <c r="AI250" s="318">
        <f t="shared" si="3879"/>
        <v>-1096.75</v>
      </c>
      <c r="AJ250" s="318">
        <f t="shared" si="3879"/>
        <v>-1096.75</v>
      </c>
      <c r="AK250" s="318">
        <f t="shared" si="3879"/>
        <v>-1096.75</v>
      </c>
      <c r="AL250" s="318">
        <f t="shared" si="3879"/>
        <v>-1096.75</v>
      </c>
      <c r="AM250" s="318">
        <f t="shared" si="3879"/>
        <v>-1096.75</v>
      </c>
      <c r="AN250" s="318">
        <f t="shared" si="3879"/>
        <v>-1096.75</v>
      </c>
      <c r="AO250" s="318">
        <f t="shared" si="3879"/>
        <v>-1096.75</v>
      </c>
      <c r="AP250" s="318">
        <f t="shared" si="3879"/>
        <v>-1096.75</v>
      </c>
      <c r="AQ250" s="2">
        <f t="shared" si="3851"/>
        <v>-13161</v>
      </c>
      <c r="AR250" s="318">
        <f t="shared" si="3501"/>
        <v>-1096.75</v>
      </c>
      <c r="AS250" s="318">
        <f t="shared" ref="AS250:BC250" si="3880">-ROUND(AR201*$C250/12,2)</f>
        <v>-1096.75</v>
      </c>
      <c r="AT250" s="318">
        <f t="shared" si="3880"/>
        <v>-1096.75</v>
      </c>
      <c r="AU250" s="318">
        <f t="shared" si="3880"/>
        <v>-1096.75</v>
      </c>
      <c r="AV250" s="318">
        <f t="shared" si="3880"/>
        <v>-1096.75</v>
      </c>
      <c r="AW250" s="318">
        <f t="shared" si="3880"/>
        <v>-1096.75</v>
      </c>
      <c r="AX250" s="318">
        <f t="shared" si="3880"/>
        <v>-1096.75</v>
      </c>
      <c r="AY250" s="318">
        <f t="shared" si="3880"/>
        <v>-1096.75</v>
      </c>
      <c r="AZ250" s="318">
        <f t="shared" si="3880"/>
        <v>-1096.75</v>
      </c>
      <c r="BA250" s="318">
        <f t="shared" si="3880"/>
        <v>-1096.75</v>
      </c>
      <c r="BB250" s="318">
        <f t="shared" si="3880"/>
        <v>-1096.75</v>
      </c>
      <c r="BC250" s="318">
        <f t="shared" si="3880"/>
        <v>-1096.75</v>
      </c>
      <c r="BD250" s="2">
        <f t="shared" si="3853"/>
        <v>-13161</v>
      </c>
      <c r="BE250" s="318">
        <f t="shared" si="3504"/>
        <v>-1096.75</v>
      </c>
      <c r="BF250" s="318">
        <f t="shared" ref="BF250:BP250" si="3881">-ROUND(BE201*$C250/12,2)</f>
        <v>-1096.75</v>
      </c>
      <c r="BG250" s="318">
        <f t="shared" si="3881"/>
        <v>-1096.75</v>
      </c>
      <c r="BH250" s="318">
        <f t="shared" si="3881"/>
        <v>-1096.75</v>
      </c>
      <c r="BI250" s="318">
        <f t="shared" si="3881"/>
        <v>-1096.75</v>
      </c>
      <c r="BJ250" s="318">
        <f t="shared" si="3881"/>
        <v>-1096.75</v>
      </c>
      <c r="BK250" s="318">
        <f t="shared" si="3881"/>
        <v>-1096.75</v>
      </c>
      <c r="BL250" s="318">
        <f t="shared" si="3881"/>
        <v>-1096.75</v>
      </c>
      <c r="BM250" s="318">
        <f t="shared" si="3881"/>
        <v>-1096.75</v>
      </c>
      <c r="BN250" s="318">
        <f t="shared" si="3881"/>
        <v>-1096.75</v>
      </c>
      <c r="BO250" s="318">
        <f t="shared" si="3881"/>
        <v>-1096.75</v>
      </c>
      <c r="BP250" s="318">
        <f t="shared" si="3881"/>
        <v>-1096.75</v>
      </c>
      <c r="BQ250" s="2">
        <f t="shared" si="3855"/>
        <v>-13161</v>
      </c>
      <c r="BR250" s="318">
        <f t="shared" si="3507"/>
        <v>-1096.75</v>
      </c>
      <c r="BS250" s="318">
        <f t="shared" ref="BS250:CC250" si="3882">-ROUND(BR201*$C250/12,2)</f>
        <v>-1096.75</v>
      </c>
      <c r="BT250" s="318">
        <f t="shared" si="3882"/>
        <v>-1096.75</v>
      </c>
      <c r="BU250" s="318">
        <f t="shared" si="3882"/>
        <v>-1096.75</v>
      </c>
      <c r="BV250" s="318">
        <f t="shared" si="3882"/>
        <v>-1096.75</v>
      </c>
      <c r="BW250" s="318">
        <f t="shared" si="3882"/>
        <v>-1096.75</v>
      </c>
      <c r="BX250" s="318">
        <f t="shared" si="3882"/>
        <v>-1096.75</v>
      </c>
      <c r="BY250" s="318">
        <f t="shared" si="3882"/>
        <v>-1096.75</v>
      </c>
      <c r="BZ250" s="318">
        <f t="shared" si="3882"/>
        <v>-1096.75</v>
      </c>
      <c r="CA250" s="318">
        <f t="shared" si="3882"/>
        <v>-1096.75</v>
      </c>
      <c r="CB250" s="318">
        <f t="shared" si="3882"/>
        <v>-1096.75</v>
      </c>
      <c r="CC250" s="318">
        <f t="shared" si="3882"/>
        <v>-1096.75</v>
      </c>
      <c r="CD250" s="2">
        <f t="shared" si="3857"/>
        <v>-13161</v>
      </c>
      <c r="CE250" s="318">
        <f t="shared" si="3510"/>
        <v>-1096.75</v>
      </c>
      <c r="CF250" s="318">
        <f t="shared" ref="CF250:CP250" si="3883">-ROUND(CE201*$C250/12,2)</f>
        <v>-1096.75</v>
      </c>
      <c r="CG250" s="318">
        <f t="shared" si="3883"/>
        <v>-1096.75</v>
      </c>
      <c r="CH250" s="318">
        <f t="shared" si="3883"/>
        <v>-1096.75</v>
      </c>
      <c r="CI250" s="318">
        <f t="shared" si="3883"/>
        <v>-1096.75</v>
      </c>
      <c r="CJ250" s="318">
        <f t="shared" si="3883"/>
        <v>-1096.75</v>
      </c>
      <c r="CK250" s="318">
        <f t="shared" si="3883"/>
        <v>-1096.75</v>
      </c>
      <c r="CL250" s="318">
        <f t="shared" si="3883"/>
        <v>-1096.75</v>
      </c>
      <c r="CM250" s="318">
        <f t="shared" si="3883"/>
        <v>-1096.75</v>
      </c>
      <c r="CN250" s="318">
        <f t="shared" si="3883"/>
        <v>-1096.75</v>
      </c>
      <c r="CO250" s="318">
        <f t="shared" si="3883"/>
        <v>-1096.75</v>
      </c>
      <c r="CP250" s="318">
        <f t="shared" si="3883"/>
        <v>-1096.75</v>
      </c>
      <c r="CQ250" s="2">
        <f t="shared" si="3859"/>
        <v>-13161</v>
      </c>
      <c r="CR250" s="318">
        <f t="shared" si="3513"/>
        <v>-1096.75</v>
      </c>
      <c r="CS250" s="318">
        <f t="shared" ref="CS250:DC250" si="3884">-ROUND(CR201*$C250/12,2)</f>
        <v>-1096.75</v>
      </c>
      <c r="CT250" s="318">
        <f t="shared" si="3884"/>
        <v>-1096.75</v>
      </c>
      <c r="CU250" s="318">
        <f t="shared" si="3884"/>
        <v>-1096.75</v>
      </c>
      <c r="CV250" s="318">
        <f t="shared" si="3884"/>
        <v>-1096.75</v>
      </c>
      <c r="CW250" s="318">
        <f t="shared" si="3884"/>
        <v>-1096.75</v>
      </c>
      <c r="CX250" s="318">
        <f t="shared" si="3884"/>
        <v>-1096.75</v>
      </c>
      <c r="CY250" s="318">
        <f t="shared" si="3884"/>
        <v>-1096.75</v>
      </c>
      <c r="CZ250" s="318">
        <f t="shared" si="3884"/>
        <v>-1096.75</v>
      </c>
      <c r="DA250" s="318">
        <f t="shared" si="3884"/>
        <v>-1096.75</v>
      </c>
      <c r="DB250" s="318">
        <f t="shared" si="3884"/>
        <v>-1096.75</v>
      </c>
      <c r="DC250" s="318">
        <f t="shared" si="3884"/>
        <v>-1096.75</v>
      </c>
      <c r="DD250" s="2">
        <f t="shared" si="3861"/>
        <v>-13161</v>
      </c>
      <c r="DE250" s="318">
        <f t="shared" si="3516"/>
        <v>-1096.75</v>
      </c>
      <c r="DF250" s="318">
        <f t="shared" ref="DF250:DP250" si="3885">-ROUND(DE201*$C250/12,2)</f>
        <v>-1096.75</v>
      </c>
      <c r="DG250" s="318">
        <f t="shared" si="3885"/>
        <v>-1096.75</v>
      </c>
      <c r="DH250" s="318">
        <f t="shared" si="3885"/>
        <v>-1096.75</v>
      </c>
      <c r="DI250" s="318">
        <f t="shared" si="3885"/>
        <v>-1096.75</v>
      </c>
      <c r="DJ250" s="318">
        <f t="shared" si="3885"/>
        <v>-1096.75</v>
      </c>
      <c r="DK250" s="318">
        <f t="shared" si="3885"/>
        <v>-1096.75</v>
      </c>
      <c r="DL250" s="318">
        <f t="shared" si="3885"/>
        <v>-1096.75</v>
      </c>
      <c r="DM250" s="318">
        <f t="shared" si="3885"/>
        <v>-1096.75</v>
      </c>
      <c r="DN250" s="318">
        <f t="shared" si="3885"/>
        <v>-1096.75</v>
      </c>
      <c r="DO250" s="318">
        <f t="shared" si="3885"/>
        <v>-1096.75</v>
      </c>
      <c r="DP250" s="318">
        <f t="shared" si="3885"/>
        <v>-1096.75</v>
      </c>
      <c r="DQ250" s="2">
        <f t="shared" si="3863"/>
        <v>-13161</v>
      </c>
      <c r="DR250" s="318">
        <f t="shared" si="3519"/>
        <v>-1096.75</v>
      </c>
      <c r="DS250" s="318">
        <f t="shared" ref="DS250:EC250" si="3886">-ROUND(DR201*$C250/12,2)</f>
        <v>-1096.75</v>
      </c>
      <c r="DT250" s="318">
        <f t="shared" si="3886"/>
        <v>-1096.75</v>
      </c>
      <c r="DU250" s="318">
        <f t="shared" si="3886"/>
        <v>-1096.75</v>
      </c>
      <c r="DV250" s="318">
        <f t="shared" si="3886"/>
        <v>-1096.75</v>
      </c>
      <c r="DW250" s="318">
        <f t="shared" si="3886"/>
        <v>-1096.75</v>
      </c>
      <c r="DX250" s="318">
        <f t="shared" si="3886"/>
        <v>-1096.75</v>
      </c>
      <c r="DY250" s="318">
        <f t="shared" si="3886"/>
        <v>-1096.75</v>
      </c>
      <c r="DZ250" s="318">
        <f t="shared" si="3886"/>
        <v>-1096.75</v>
      </c>
      <c r="EA250" s="318">
        <f t="shared" si="3886"/>
        <v>-1096.75</v>
      </c>
      <c r="EB250" s="318">
        <f t="shared" si="3886"/>
        <v>-1096.75</v>
      </c>
      <c r="EC250" s="318">
        <f t="shared" si="3886"/>
        <v>-1096.75</v>
      </c>
      <c r="ED250" s="2">
        <f t="shared" si="3865"/>
        <v>-13161</v>
      </c>
      <c r="EE250" s="2">
        <f t="shared" si="3866"/>
        <v>-131610</v>
      </c>
    </row>
    <row r="251" spans="1:135" x14ac:dyDescent="0.2">
      <c r="A251" s="126" t="s">
        <v>651</v>
      </c>
      <c r="B251" s="310">
        <f t="shared" si="3763"/>
        <v>369</v>
      </c>
      <c r="C251" s="317">
        <v>1.9E-2</v>
      </c>
      <c r="E251" s="318">
        <f t="shared" ref="E251:P251" si="3887">-ROUND(D202*$C251/12,2)</f>
        <v>0</v>
      </c>
      <c r="F251" s="318">
        <f t="shared" si="3887"/>
        <v>0</v>
      </c>
      <c r="G251" s="318">
        <f t="shared" si="3887"/>
        <v>0</v>
      </c>
      <c r="H251" s="318">
        <f t="shared" si="3887"/>
        <v>0</v>
      </c>
      <c r="I251" s="318">
        <f t="shared" si="3887"/>
        <v>0</v>
      </c>
      <c r="J251" s="318">
        <f t="shared" si="3887"/>
        <v>0</v>
      </c>
      <c r="K251" s="318">
        <f t="shared" si="3887"/>
        <v>0</v>
      </c>
      <c r="L251" s="318">
        <f t="shared" si="3887"/>
        <v>0</v>
      </c>
      <c r="M251" s="318">
        <f t="shared" si="3887"/>
        <v>0</v>
      </c>
      <c r="N251" s="318">
        <f t="shared" si="3887"/>
        <v>0</v>
      </c>
      <c r="O251" s="318">
        <f t="shared" si="3887"/>
        <v>0</v>
      </c>
      <c r="P251" s="318">
        <f t="shared" si="3887"/>
        <v>0</v>
      </c>
      <c r="Q251" s="2">
        <f t="shared" si="3847"/>
        <v>0</v>
      </c>
      <c r="R251" s="318">
        <f t="shared" si="3495"/>
        <v>0</v>
      </c>
      <c r="S251" s="318">
        <f t="shared" ref="S251:AC251" si="3888">-ROUND(R202*$C251/12,2)</f>
        <v>0</v>
      </c>
      <c r="T251" s="318">
        <f t="shared" si="3888"/>
        <v>0</v>
      </c>
      <c r="U251" s="318">
        <f t="shared" si="3888"/>
        <v>0</v>
      </c>
      <c r="V251" s="318">
        <f t="shared" si="3888"/>
        <v>0</v>
      </c>
      <c r="W251" s="318">
        <f t="shared" si="3888"/>
        <v>0</v>
      </c>
      <c r="X251" s="318">
        <f t="shared" si="3888"/>
        <v>0</v>
      </c>
      <c r="Y251" s="318">
        <f t="shared" si="3888"/>
        <v>0</v>
      </c>
      <c r="Z251" s="318">
        <f t="shared" si="3888"/>
        <v>0</v>
      </c>
      <c r="AA251" s="318">
        <f t="shared" si="3888"/>
        <v>0</v>
      </c>
      <c r="AB251" s="318">
        <f t="shared" si="3888"/>
        <v>0</v>
      </c>
      <c r="AC251" s="318">
        <f t="shared" si="3888"/>
        <v>0</v>
      </c>
      <c r="AD251" s="2">
        <f t="shared" si="3849"/>
        <v>0</v>
      </c>
      <c r="AE251" s="318">
        <f t="shared" si="3498"/>
        <v>0</v>
      </c>
      <c r="AF251" s="318">
        <f t="shared" ref="AF251:AP251" si="3889">-ROUND(AE202*$C251/12,2)</f>
        <v>0</v>
      </c>
      <c r="AG251" s="318">
        <f t="shared" si="3889"/>
        <v>0</v>
      </c>
      <c r="AH251" s="318">
        <f t="shared" si="3889"/>
        <v>0</v>
      </c>
      <c r="AI251" s="318">
        <f t="shared" si="3889"/>
        <v>0</v>
      </c>
      <c r="AJ251" s="318">
        <f t="shared" si="3889"/>
        <v>0</v>
      </c>
      <c r="AK251" s="318">
        <f t="shared" si="3889"/>
        <v>0</v>
      </c>
      <c r="AL251" s="318">
        <f t="shared" si="3889"/>
        <v>0</v>
      </c>
      <c r="AM251" s="318">
        <f t="shared" si="3889"/>
        <v>0</v>
      </c>
      <c r="AN251" s="318">
        <f t="shared" si="3889"/>
        <v>0</v>
      </c>
      <c r="AO251" s="318">
        <f t="shared" si="3889"/>
        <v>0</v>
      </c>
      <c r="AP251" s="318">
        <f t="shared" si="3889"/>
        <v>0</v>
      </c>
      <c r="AQ251" s="2">
        <f t="shared" si="3851"/>
        <v>0</v>
      </c>
      <c r="AR251" s="318">
        <f t="shared" si="3501"/>
        <v>0</v>
      </c>
      <c r="AS251" s="318">
        <f t="shared" ref="AS251:BC251" si="3890">-ROUND(AR202*$C251/12,2)</f>
        <v>0</v>
      </c>
      <c r="AT251" s="318">
        <f t="shared" si="3890"/>
        <v>0</v>
      </c>
      <c r="AU251" s="318">
        <f t="shared" si="3890"/>
        <v>0</v>
      </c>
      <c r="AV251" s="318">
        <f t="shared" si="3890"/>
        <v>0</v>
      </c>
      <c r="AW251" s="318">
        <f t="shared" si="3890"/>
        <v>0</v>
      </c>
      <c r="AX251" s="318">
        <f t="shared" si="3890"/>
        <v>0</v>
      </c>
      <c r="AY251" s="318">
        <f t="shared" si="3890"/>
        <v>0</v>
      </c>
      <c r="AZ251" s="318">
        <f t="shared" si="3890"/>
        <v>0</v>
      </c>
      <c r="BA251" s="318">
        <f t="shared" si="3890"/>
        <v>0</v>
      </c>
      <c r="BB251" s="318">
        <f t="shared" si="3890"/>
        <v>0</v>
      </c>
      <c r="BC251" s="318">
        <f t="shared" si="3890"/>
        <v>0</v>
      </c>
      <c r="BD251" s="2">
        <f t="shared" si="3853"/>
        <v>0</v>
      </c>
      <c r="BE251" s="318">
        <f t="shared" si="3504"/>
        <v>0</v>
      </c>
      <c r="BF251" s="318">
        <f t="shared" ref="BF251:BP251" si="3891">-ROUND(BE202*$C251/12,2)</f>
        <v>0</v>
      </c>
      <c r="BG251" s="318">
        <f t="shared" si="3891"/>
        <v>0</v>
      </c>
      <c r="BH251" s="318">
        <f t="shared" si="3891"/>
        <v>0</v>
      </c>
      <c r="BI251" s="318">
        <f t="shared" si="3891"/>
        <v>0</v>
      </c>
      <c r="BJ251" s="318">
        <f t="shared" si="3891"/>
        <v>0</v>
      </c>
      <c r="BK251" s="318">
        <f t="shared" si="3891"/>
        <v>0</v>
      </c>
      <c r="BL251" s="318">
        <f t="shared" si="3891"/>
        <v>0</v>
      </c>
      <c r="BM251" s="318">
        <f t="shared" si="3891"/>
        <v>0</v>
      </c>
      <c r="BN251" s="318">
        <f t="shared" si="3891"/>
        <v>0</v>
      </c>
      <c r="BO251" s="318">
        <f t="shared" si="3891"/>
        <v>0</v>
      </c>
      <c r="BP251" s="318">
        <f t="shared" si="3891"/>
        <v>0</v>
      </c>
      <c r="BQ251" s="2">
        <f t="shared" si="3855"/>
        <v>0</v>
      </c>
      <c r="BR251" s="318">
        <f t="shared" si="3507"/>
        <v>0</v>
      </c>
      <c r="BS251" s="318">
        <f t="shared" ref="BS251:CC251" si="3892">-ROUND(BR202*$C251/12,2)</f>
        <v>0</v>
      </c>
      <c r="BT251" s="318">
        <f t="shared" si="3892"/>
        <v>0</v>
      </c>
      <c r="BU251" s="318">
        <f t="shared" si="3892"/>
        <v>0</v>
      </c>
      <c r="BV251" s="318">
        <f t="shared" si="3892"/>
        <v>0</v>
      </c>
      <c r="BW251" s="318">
        <f t="shared" si="3892"/>
        <v>0</v>
      </c>
      <c r="BX251" s="318">
        <f t="shared" si="3892"/>
        <v>0</v>
      </c>
      <c r="BY251" s="318">
        <f t="shared" si="3892"/>
        <v>0</v>
      </c>
      <c r="BZ251" s="318">
        <f t="shared" si="3892"/>
        <v>0</v>
      </c>
      <c r="CA251" s="318">
        <f t="shared" si="3892"/>
        <v>0</v>
      </c>
      <c r="CB251" s="318">
        <f t="shared" si="3892"/>
        <v>0</v>
      </c>
      <c r="CC251" s="318">
        <f t="shared" si="3892"/>
        <v>0</v>
      </c>
      <c r="CD251" s="2">
        <f t="shared" si="3857"/>
        <v>0</v>
      </c>
      <c r="CE251" s="318">
        <f t="shared" si="3510"/>
        <v>0</v>
      </c>
      <c r="CF251" s="318">
        <f t="shared" ref="CF251:CP251" si="3893">-ROUND(CE202*$C251/12,2)</f>
        <v>0</v>
      </c>
      <c r="CG251" s="318">
        <f t="shared" si="3893"/>
        <v>0</v>
      </c>
      <c r="CH251" s="318">
        <f t="shared" si="3893"/>
        <v>0</v>
      </c>
      <c r="CI251" s="318">
        <f t="shared" si="3893"/>
        <v>0</v>
      </c>
      <c r="CJ251" s="318">
        <f t="shared" si="3893"/>
        <v>0</v>
      </c>
      <c r="CK251" s="318">
        <f t="shared" si="3893"/>
        <v>0</v>
      </c>
      <c r="CL251" s="318">
        <f t="shared" si="3893"/>
        <v>0</v>
      </c>
      <c r="CM251" s="318">
        <f t="shared" si="3893"/>
        <v>0</v>
      </c>
      <c r="CN251" s="318">
        <f t="shared" si="3893"/>
        <v>0</v>
      </c>
      <c r="CO251" s="318">
        <f t="shared" si="3893"/>
        <v>0</v>
      </c>
      <c r="CP251" s="318">
        <f t="shared" si="3893"/>
        <v>0</v>
      </c>
      <c r="CQ251" s="2">
        <f t="shared" si="3859"/>
        <v>0</v>
      </c>
      <c r="CR251" s="318">
        <f t="shared" si="3513"/>
        <v>0</v>
      </c>
      <c r="CS251" s="318">
        <f t="shared" ref="CS251:DC251" si="3894">-ROUND(CR202*$C251/12,2)</f>
        <v>0</v>
      </c>
      <c r="CT251" s="318">
        <f t="shared" si="3894"/>
        <v>0</v>
      </c>
      <c r="CU251" s="318">
        <f t="shared" si="3894"/>
        <v>0</v>
      </c>
      <c r="CV251" s="318">
        <f t="shared" si="3894"/>
        <v>0</v>
      </c>
      <c r="CW251" s="318">
        <f t="shared" si="3894"/>
        <v>0</v>
      </c>
      <c r="CX251" s="318">
        <f t="shared" si="3894"/>
        <v>0</v>
      </c>
      <c r="CY251" s="318">
        <f t="shared" si="3894"/>
        <v>0</v>
      </c>
      <c r="CZ251" s="318">
        <f t="shared" si="3894"/>
        <v>0</v>
      </c>
      <c r="DA251" s="318">
        <f t="shared" si="3894"/>
        <v>0</v>
      </c>
      <c r="DB251" s="318">
        <f t="shared" si="3894"/>
        <v>0</v>
      </c>
      <c r="DC251" s="318">
        <f t="shared" si="3894"/>
        <v>0</v>
      </c>
      <c r="DD251" s="2">
        <f t="shared" si="3861"/>
        <v>0</v>
      </c>
      <c r="DE251" s="318">
        <f t="shared" si="3516"/>
        <v>0</v>
      </c>
      <c r="DF251" s="318">
        <f t="shared" ref="DF251:DP251" si="3895">-ROUND(DE202*$C251/12,2)</f>
        <v>0</v>
      </c>
      <c r="DG251" s="318">
        <f t="shared" si="3895"/>
        <v>0</v>
      </c>
      <c r="DH251" s="318">
        <f t="shared" si="3895"/>
        <v>0</v>
      </c>
      <c r="DI251" s="318">
        <f t="shared" si="3895"/>
        <v>0</v>
      </c>
      <c r="DJ251" s="318">
        <f t="shared" si="3895"/>
        <v>0</v>
      </c>
      <c r="DK251" s="318">
        <f t="shared" si="3895"/>
        <v>0</v>
      </c>
      <c r="DL251" s="318">
        <f t="shared" si="3895"/>
        <v>0</v>
      </c>
      <c r="DM251" s="318">
        <f t="shared" si="3895"/>
        <v>0</v>
      </c>
      <c r="DN251" s="318">
        <f t="shared" si="3895"/>
        <v>0</v>
      </c>
      <c r="DO251" s="318">
        <f t="shared" si="3895"/>
        <v>0</v>
      </c>
      <c r="DP251" s="318">
        <f t="shared" si="3895"/>
        <v>0</v>
      </c>
      <c r="DQ251" s="2">
        <f t="shared" si="3863"/>
        <v>0</v>
      </c>
      <c r="DR251" s="318">
        <f t="shared" si="3519"/>
        <v>0</v>
      </c>
      <c r="DS251" s="318">
        <f t="shared" ref="DS251:EC251" si="3896">-ROUND(DR202*$C251/12,2)</f>
        <v>0</v>
      </c>
      <c r="DT251" s="318">
        <f t="shared" si="3896"/>
        <v>0</v>
      </c>
      <c r="DU251" s="318">
        <f t="shared" si="3896"/>
        <v>0</v>
      </c>
      <c r="DV251" s="318">
        <f t="shared" si="3896"/>
        <v>0</v>
      </c>
      <c r="DW251" s="318">
        <f t="shared" si="3896"/>
        <v>0</v>
      </c>
      <c r="DX251" s="318">
        <f t="shared" si="3896"/>
        <v>0</v>
      </c>
      <c r="DY251" s="318">
        <f t="shared" si="3896"/>
        <v>0</v>
      </c>
      <c r="DZ251" s="318">
        <f t="shared" si="3896"/>
        <v>0</v>
      </c>
      <c r="EA251" s="318">
        <f t="shared" si="3896"/>
        <v>0</v>
      </c>
      <c r="EB251" s="318">
        <f t="shared" si="3896"/>
        <v>0</v>
      </c>
      <c r="EC251" s="318">
        <f t="shared" si="3896"/>
        <v>0</v>
      </c>
      <c r="ED251" s="2">
        <f t="shared" si="3865"/>
        <v>0</v>
      </c>
      <c r="EE251" s="2">
        <f t="shared" si="3866"/>
        <v>0</v>
      </c>
    </row>
    <row r="252" spans="1:135" x14ac:dyDescent="0.2">
      <c r="A252" s="126" t="s">
        <v>651</v>
      </c>
      <c r="B252" s="310">
        <f t="shared" si="3763"/>
        <v>369.02</v>
      </c>
      <c r="C252" s="317">
        <v>2.3E-2</v>
      </c>
      <c r="E252" s="318">
        <f t="shared" ref="E252:P252" si="3897">-ROUND(D203*$C252/12,2)</f>
        <v>0</v>
      </c>
      <c r="F252" s="318">
        <f t="shared" si="3897"/>
        <v>0</v>
      </c>
      <c r="G252" s="318">
        <f t="shared" si="3897"/>
        <v>0</v>
      </c>
      <c r="H252" s="318">
        <f t="shared" si="3897"/>
        <v>0</v>
      </c>
      <c r="I252" s="318">
        <f t="shared" si="3897"/>
        <v>0</v>
      </c>
      <c r="J252" s="318">
        <f t="shared" si="3897"/>
        <v>0</v>
      </c>
      <c r="K252" s="318">
        <f t="shared" si="3897"/>
        <v>0</v>
      </c>
      <c r="L252" s="318">
        <f t="shared" si="3897"/>
        <v>0</v>
      </c>
      <c r="M252" s="318">
        <f t="shared" si="3897"/>
        <v>0</v>
      </c>
      <c r="N252" s="318">
        <f t="shared" si="3897"/>
        <v>0</v>
      </c>
      <c r="O252" s="318">
        <f t="shared" si="3897"/>
        <v>0</v>
      </c>
      <c r="P252" s="318">
        <f t="shared" si="3897"/>
        <v>0</v>
      </c>
      <c r="Q252" s="2">
        <f t="shared" ref="Q252:Q253" si="3898">SUM(E252:P252)</f>
        <v>0</v>
      </c>
      <c r="R252" s="318">
        <f t="shared" si="3495"/>
        <v>0</v>
      </c>
      <c r="S252" s="318">
        <f t="shared" ref="S252:AC252" si="3899">-ROUND(R203*$C252/12,2)</f>
        <v>0</v>
      </c>
      <c r="T252" s="318">
        <f t="shared" si="3899"/>
        <v>0</v>
      </c>
      <c r="U252" s="318">
        <f t="shared" si="3899"/>
        <v>0</v>
      </c>
      <c r="V252" s="318">
        <f t="shared" si="3899"/>
        <v>0</v>
      </c>
      <c r="W252" s="318">
        <f t="shared" si="3899"/>
        <v>0</v>
      </c>
      <c r="X252" s="318">
        <f t="shared" si="3899"/>
        <v>0</v>
      </c>
      <c r="Y252" s="318">
        <f t="shared" si="3899"/>
        <v>0</v>
      </c>
      <c r="Z252" s="318">
        <f t="shared" si="3899"/>
        <v>0</v>
      </c>
      <c r="AA252" s="318">
        <f t="shared" si="3899"/>
        <v>0</v>
      </c>
      <c r="AB252" s="318">
        <f t="shared" si="3899"/>
        <v>0</v>
      </c>
      <c r="AC252" s="318">
        <f t="shared" si="3899"/>
        <v>0</v>
      </c>
      <c r="AD252" s="2">
        <f t="shared" ref="AD252:AD253" si="3900">SUM(R252:AC252)</f>
        <v>0</v>
      </c>
      <c r="AE252" s="318">
        <f t="shared" si="3498"/>
        <v>0</v>
      </c>
      <c r="AF252" s="318">
        <f t="shared" ref="AF252:AP252" si="3901">-ROUND(AE203*$C252/12,2)</f>
        <v>0</v>
      </c>
      <c r="AG252" s="318">
        <f t="shared" si="3901"/>
        <v>0</v>
      </c>
      <c r="AH252" s="318">
        <f t="shared" si="3901"/>
        <v>0</v>
      </c>
      <c r="AI252" s="318">
        <f t="shared" si="3901"/>
        <v>0</v>
      </c>
      <c r="AJ252" s="318">
        <f t="shared" si="3901"/>
        <v>0</v>
      </c>
      <c r="AK252" s="318">
        <f t="shared" si="3901"/>
        <v>0</v>
      </c>
      <c r="AL252" s="318">
        <f t="shared" si="3901"/>
        <v>0</v>
      </c>
      <c r="AM252" s="318">
        <f t="shared" si="3901"/>
        <v>0</v>
      </c>
      <c r="AN252" s="318">
        <f t="shared" si="3901"/>
        <v>0</v>
      </c>
      <c r="AO252" s="318">
        <f t="shared" si="3901"/>
        <v>0</v>
      </c>
      <c r="AP252" s="318">
        <f t="shared" si="3901"/>
        <v>0</v>
      </c>
      <c r="AQ252" s="2">
        <f t="shared" ref="AQ252:AQ253" si="3902">SUM(AE252:AP252)</f>
        <v>0</v>
      </c>
      <c r="AR252" s="318">
        <f t="shared" si="3501"/>
        <v>0</v>
      </c>
      <c r="AS252" s="318">
        <f t="shared" ref="AS252:BC252" si="3903">-ROUND(AR203*$C252/12,2)</f>
        <v>0</v>
      </c>
      <c r="AT252" s="318">
        <f t="shared" si="3903"/>
        <v>0</v>
      </c>
      <c r="AU252" s="318">
        <f t="shared" si="3903"/>
        <v>0</v>
      </c>
      <c r="AV252" s="318">
        <f t="shared" si="3903"/>
        <v>0</v>
      </c>
      <c r="AW252" s="318">
        <f t="shared" si="3903"/>
        <v>0</v>
      </c>
      <c r="AX252" s="318">
        <f t="shared" si="3903"/>
        <v>0</v>
      </c>
      <c r="AY252" s="318">
        <f t="shared" si="3903"/>
        <v>0</v>
      </c>
      <c r="AZ252" s="318">
        <f t="shared" si="3903"/>
        <v>0</v>
      </c>
      <c r="BA252" s="318">
        <f t="shared" si="3903"/>
        <v>0</v>
      </c>
      <c r="BB252" s="318">
        <f t="shared" si="3903"/>
        <v>0</v>
      </c>
      <c r="BC252" s="318">
        <f t="shared" si="3903"/>
        <v>0</v>
      </c>
      <c r="BD252" s="2">
        <f t="shared" ref="BD252:BD253" si="3904">SUM(AR252:BC252)</f>
        <v>0</v>
      </c>
      <c r="BE252" s="318">
        <f t="shared" si="3504"/>
        <v>0</v>
      </c>
      <c r="BF252" s="318">
        <f t="shared" ref="BF252:BP252" si="3905">-ROUND(BE203*$C252/12,2)</f>
        <v>0</v>
      </c>
      <c r="BG252" s="318">
        <f t="shared" si="3905"/>
        <v>0</v>
      </c>
      <c r="BH252" s="318">
        <f t="shared" si="3905"/>
        <v>0</v>
      </c>
      <c r="BI252" s="318">
        <f t="shared" si="3905"/>
        <v>0</v>
      </c>
      <c r="BJ252" s="318">
        <f t="shared" si="3905"/>
        <v>0</v>
      </c>
      <c r="BK252" s="318">
        <f t="shared" si="3905"/>
        <v>0</v>
      </c>
      <c r="BL252" s="318">
        <f t="shared" si="3905"/>
        <v>0</v>
      </c>
      <c r="BM252" s="318">
        <f t="shared" si="3905"/>
        <v>0</v>
      </c>
      <c r="BN252" s="318">
        <f t="shared" si="3905"/>
        <v>0</v>
      </c>
      <c r="BO252" s="318">
        <f t="shared" si="3905"/>
        <v>0</v>
      </c>
      <c r="BP252" s="318">
        <f t="shared" si="3905"/>
        <v>0</v>
      </c>
      <c r="BQ252" s="2">
        <f t="shared" ref="BQ252:BQ253" si="3906">SUM(BE252:BP252)</f>
        <v>0</v>
      </c>
      <c r="BR252" s="318">
        <f t="shared" si="3507"/>
        <v>0</v>
      </c>
      <c r="BS252" s="318">
        <f t="shared" ref="BS252:CC252" si="3907">-ROUND(BR203*$C252/12,2)</f>
        <v>0</v>
      </c>
      <c r="BT252" s="318">
        <f t="shared" si="3907"/>
        <v>0</v>
      </c>
      <c r="BU252" s="318">
        <f t="shared" si="3907"/>
        <v>0</v>
      </c>
      <c r="BV252" s="318">
        <f t="shared" si="3907"/>
        <v>0</v>
      </c>
      <c r="BW252" s="318">
        <f t="shared" si="3907"/>
        <v>0</v>
      </c>
      <c r="BX252" s="318">
        <f t="shared" si="3907"/>
        <v>0</v>
      </c>
      <c r="BY252" s="318">
        <f t="shared" si="3907"/>
        <v>0</v>
      </c>
      <c r="BZ252" s="318">
        <f t="shared" si="3907"/>
        <v>0</v>
      </c>
      <c r="CA252" s="318">
        <f t="shared" si="3907"/>
        <v>0</v>
      </c>
      <c r="CB252" s="318">
        <f t="shared" si="3907"/>
        <v>0</v>
      </c>
      <c r="CC252" s="318">
        <f t="shared" si="3907"/>
        <v>0</v>
      </c>
      <c r="CD252" s="2">
        <f t="shared" ref="CD252:CD253" si="3908">SUM(BR252:CC252)</f>
        <v>0</v>
      </c>
      <c r="CE252" s="318">
        <f t="shared" si="3510"/>
        <v>0</v>
      </c>
      <c r="CF252" s="318">
        <f t="shared" ref="CF252:CP252" si="3909">-ROUND(CE203*$C252/12,2)</f>
        <v>0</v>
      </c>
      <c r="CG252" s="318">
        <f t="shared" si="3909"/>
        <v>0</v>
      </c>
      <c r="CH252" s="318">
        <f t="shared" si="3909"/>
        <v>0</v>
      </c>
      <c r="CI252" s="318">
        <f t="shared" si="3909"/>
        <v>0</v>
      </c>
      <c r="CJ252" s="318">
        <f t="shared" si="3909"/>
        <v>0</v>
      </c>
      <c r="CK252" s="318">
        <f t="shared" si="3909"/>
        <v>0</v>
      </c>
      <c r="CL252" s="318">
        <f t="shared" si="3909"/>
        <v>0</v>
      </c>
      <c r="CM252" s="318">
        <f t="shared" si="3909"/>
        <v>0</v>
      </c>
      <c r="CN252" s="318">
        <f t="shared" si="3909"/>
        <v>0</v>
      </c>
      <c r="CO252" s="318">
        <f t="shared" si="3909"/>
        <v>0</v>
      </c>
      <c r="CP252" s="318">
        <f t="shared" si="3909"/>
        <v>0</v>
      </c>
      <c r="CQ252" s="2">
        <f t="shared" ref="CQ252:CQ253" si="3910">SUM(CE252:CP252)</f>
        <v>0</v>
      </c>
      <c r="CR252" s="318">
        <f t="shared" si="3513"/>
        <v>0</v>
      </c>
      <c r="CS252" s="318">
        <f t="shared" ref="CS252:DC252" si="3911">-ROUND(CR203*$C252/12,2)</f>
        <v>0</v>
      </c>
      <c r="CT252" s="318">
        <f t="shared" si="3911"/>
        <v>0</v>
      </c>
      <c r="CU252" s="318">
        <f t="shared" si="3911"/>
        <v>0</v>
      </c>
      <c r="CV252" s="318">
        <f t="shared" si="3911"/>
        <v>0</v>
      </c>
      <c r="CW252" s="318">
        <f t="shared" si="3911"/>
        <v>0</v>
      </c>
      <c r="CX252" s="318">
        <f t="shared" si="3911"/>
        <v>0</v>
      </c>
      <c r="CY252" s="318">
        <f t="shared" si="3911"/>
        <v>0</v>
      </c>
      <c r="CZ252" s="318">
        <f t="shared" si="3911"/>
        <v>0</v>
      </c>
      <c r="DA252" s="318">
        <f t="shared" si="3911"/>
        <v>0</v>
      </c>
      <c r="DB252" s="318">
        <f t="shared" si="3911"/>
        <v>0</v>
      </c>
      <c r="DC252" s="318">
        <f t="shared" si="3911"/>
        <v>0</v>
      </c>
      <c r="DD252" s="2">
        <f t="shared" ref="DD252:DD253" si="3912">SUM(CR252:DC252)</f>
        <v>0</v>
      </c>
      <c r="DE252" s="318">
        <f t="shared" si="3516"/>
        <v>0</v>
      </c>
      <c r="DF252" s="318">
        <f t="shared" ref="DF252:DP252" si="3913">-ROUND(DE203*$C252/12,2)</f>
        <v>0</v>
      </c>
      <c r="DG252" s="318">
        <f t="shared" si="3913"/>
        <v>0</v>
      </c>
      <c r="DH252" s="318">
        <f t="shared" si="3913"/>
        <v>0</v>
      </c>
      <c r="DI252" s="318">
        <f t="shared" si="3913"/>
        <v>0</v>
      </c>
      <c r="DJ252" s="318">
        <f t="shared" si="3913"/>
        <v>0</v>
      </c>
      <c r="DK252" s="318">
        <f t="shared" si="3913"/>
        <v>0</v>
      </c>
      <c r="DL252" s="318">
        <f t="shared" si="3913"/>
        <v>0</v>
      </c>
      <c r="DM252" s="318">
        <f t="shared" si="3913"/>
        <v>0</v>
      </c>
      <c r="DN252" s="318">
        <f t="shared" si="3913"/>
        <v>0</v>
      </c>
      <c r="DO252" s="318">
        <f t="shared" si="3913"/>
        <v>0</v>
      </c>
      <c r="DP252" s="318">
        <f t="shared" si="3913"/>
        <v>0</v>
      </c>
      <c r="DQ252" s="2">
        <f t="shared" ref="DQ252:DQ253" si="3914">SUM(DE252:DP252)</f>
        <v>0</v>
      </c>
      <c r="DR252" s="318">
        <f t="shared" si="3519"/>
        <v>0</v>
      </c>
      <c r="DS252" s="318">
        <f t="shared" ref="DS252:EC252" si="3915">-ROUND(DR203*$C252/12,2)</f>
        <v>0</v>
      </c>
      <c r="DT252" s="318">
        <f t="shared" si="3915"/>
        <v>0</v>
      </c>
      <c r="DU252" s="318">
        <f t="shared" si="3915"/>
        <v>0</v>
      </c>
      <c r="DV252" s="318">
        <f t="shared" si="3915"/>
        <v>0</v>
      </c>
      <c r="DW252" s="318">
        <f t="shared" si="3915"/>
        <v>0</v>
      </c>
      <c r="DX252" s="318">
        <f t="shared" si="3915"/>
        <v>0</v>
      </c>
      <c r="DY252" s="318">
        <f t="shared" si="3915"/>
        <v>0</v>
      </c>
      <c r="DZ252" s="318">
        <f t="shared" si="3915"/>
        <v>0</v>
      </c>
      <c r="EA252" s="318">
        <f t="shared" si="3915"/>
        <v>0</v>
      </c>
      <c r="EB252" s="318">
        <f t="shared" si="3915"/>
        <v>0</v>
      </c>
      <c r="EC252" s="318">
        <f t="shared" si="3915"/>
        <v>0</v>
      </c>
      <c r="ED252" s="2">
        <f t="shared" ref="ED252:ED253" si="3916">SUM(DR252:EC252)</f>
        <v>0</v>
      </c>
      <c r="EE252" s="2">
        <f t="shared" ref="EE252:EE253" si="3917">ED252+DQ252+DD252+CQ252+CD252+BQ252+BD252+AQ252+AD252+Q252</f>
        <v>0</v>
      </c>
    </row>
    <row r="253" spans="1:135" x14ac:dyDescent="0.2">
      <c r="A253" s="126" t="s">
        <v>651</v>
      </c>
      <c r="B253" s="310">
        <f t="shared" si="3763"/>
        <v>373</v>
      </c>
      <c r="C253" s="317">
        <v>2.8000000000000001E-2</v>
      </c>
      <c r="E253" s="318">
        <f t="shared" ref="E253:P253" si="3918">-ROUND(D204*$C253/12,2)</f>
        <v>-4.22</v>
      </c>
      <c r="F253" s="318">
        <f t="shared" si="3918"/>
        <v>-4.22</v>
      </c>
      <c r="G253" s="318">
        <f t="shared" si="3918"/>
        <v>-4.22</v>
      </c>
      <c r="H253" s="318">
        <f t="shared" si="3918"/>
        <v>-4.22</v>
      </c>
      <c r="I253" s="318">
        <f t="shared" si="3918"/>
        <v>-4.22</v>
      </c>
      <c r="J253" s="318">
        <f t="shared" si="3918"/>
        <v>-4.22</v>
      </c>
      <c r="K253" s="318">
        <f t="shared" si="3918"/>
        <v>-4.22</v>
      </c>
      <c r="L253" s="318">
        <f t="shared" si="3918"/>
        <v>-4.22</v>
      </c>
      <c r="M253" s="318">
        <f t="shared" si="3918"/>
        <v>-4.22</v>
      </c>
      <c r="N253" s="318">
        <f t="shared" si="3918"/>
        <v>-4.22</v>
      </c>
      <c r="O253" s="318">
        <f t="shared" si="3918"/>
        <v>-4.22</v>
      </c>
      <c r="P253" s="318">
        <f t="shared" si="3918"/>
        <v>-4.22</v>
      </c>
      <c r="Q253" s="2">
        <f t="shared" si="3898"/>
        <v>-50.639999999999993</v>
      </c>
      <c r="R253" s="318">
        <f t="shared" si="3495"/>
        <v>-4.22</v>
      </c>
      <c r="S253" s="318">
        <f t="shared" ref="S253:AC253" si="3919">-ROUND(R204*$C253/12,2)</f>
        <v>-4.22</v>
      </c>
      <c r="T253" s="318">
        <f t="shared" si="3919"/>
        <v>-4.22</v>
      </c>
      <c r="U253" s="318">
        <f t="shared" si="3919"/>
        <v>-4.22</v>
      </c>
      <c r="V253" s="318">
        <f t="shared" si="3919"/>
        <v>-4.22</v>
      </c>
      <c r="W253" s="318">
        <f t="shared" si="3919"/>
        <v>-4.22</v>
      </c>
      <c r="X253" s="318">
        <f t="shared" si="3919"/>
        <v>-4.22</v>
      </c>
      <c r="Y253" s="318">
        <f t="shared" si="3919"/>
        <v>-4.22</v>
      </c>
      <c r="Z253" s="318">
        <f t="shared" si="3919"/>
        <v>-4.22</v>
      </c>
      <c r="AA253" s="318">
        <f t="shared" si="3919"/>
        <v>-4.22</v>
      </c>
      <c r="AB253" s="318">
        <f t="shared" si="3919"/>
        <v>-4.22</v>
      </c>
      <c r="AC253" s="318">
        <f t="shared" si="3919"/>
        <v>-4.22</v>
      </c>
      <c r="AD253" s="2">
        <f t="shared" si="3900"/>
        <v>-50.639999999999993</v>
      </c>
      <c r="AE253" s="318">
        <f t="shared" si="3498"/>
        <v>-4.22</v>
      </c>
      <c r="AF253" s="318">
        <f t="shared" ref="AF253:AP253" si="3920">-ROUND(AE204*$C253/12,2)</f>
        <v>-4.22</v>
      </c>
      <c r="AG253" s="318">
        <f t="shared" si="3920"/>
        <v>-4.22</v>
      </c>
      <c r="AH253" s="318">
        <f t="shared" si="3920"/>
        <v>-4.22</v>
      </c>
      <c r="AI253" s="318">
        <f t="shared" si="3920"/>
        <v>-4.22</v>
      </c>
      <c r="AJ253" s="318">
        <f t="shared" si="3920"/>
        <v>-4.22</v>
      </c>
      <c r="AK253" s="318">
        <f t="shared" si="3920"/>
        <v>-4.22</v>
      </c>
      <c r="AL253" s="318">
        <f t="shared" si="3920"/>
        <v>-4.22</v>
      </c>
      <c r="AM253" s="318">
        <f t="shared" si="3920"/>
        <v>-4.22</v>
      </c>
      <c r="AN253" s="318">
        <f t="shared" si="3920"/>
        <v>-4.22</v>
      </c>
      <c r="AO253" s="318">
        <f t="shared" si="3920"/>
        <v>-4.22</v>
      </c>
      <c r="AP253" s="318">
        <f t="shared" si="3920"/>
        <v>-4.22</v>
      </c>
      <c r="AQ253" s="2">
        <f t="shared" si="3902"/>
        <v>-50.639999999999993</v>
      </c>
      <c r="AR253" s="318">
        <f t="shared" si="3501"/>
        <v>-4.22</v>
      </c>
      <c r="AS253" s="318">
        <f t="shared" ref="AS253:BC253" si="3921">-ROUND(AR204*$C253/12,2)</f>
        <v>-4.22</v>
      </c>
      <c r="AT253" s="318">
        <f t="shared" si="3921"/>
        <v>-4.22</v>
      </c>
      <c r="AU253" s="318">
        <f t="shared" si="3921"/>
        <v>-4.22</v>
      </c>
      <c r="AV253" s="318">
        <f t="shared" si="3921"/>
        <v>-4.22</v>
      </c>
      <c r="AW253" s="318">
        <f t="shared" si="3921"/>
        <v>-4.22</v>
      </c>
      <c r="AX253" s="318">
        <f t="shared" si="3921"/>
        <v>-4.22</v>
      </c>
      <c r="AY253" s="318">
        <f t="shared" si="3921"/>
        <v>-4.22</v>
      </c>
      <c r="AZ253" s="318">
        <f t="shared" si="3921"/>
        <v>-4.22</v>
      </c>
      <c r="BA253" s="318">
        <f t="shared" si="3921"/>
        <v>-4.22</v>
      </c>
      <c r="BB253" s="318">
        <f t="shared" si="3921"/>
        <v>-4.22</v>
      </c>
      <c r="BC253" s="318">
        <f t="shared" si="3921"/>
        <v>-4.22</v>
      </c>
      <c r="BD253" s="2">
        <f t="shared" si="3904"/>
        <v>-50.639999999999993</v>
      </c>
      <c r="BE253" s="318">
        <f t="shared" si="3504"/>
        <v>-4.22</v>
      </c>
      <c r="BF253" s="318">
        <f t="shared" ref="BF253:BP253" si="3922">-ROUND(BE204*$C253/12,2)</f>
        <v>-4.22</v>
      </c>
      <c r="BG253" s="318">
        <f t="shared" si="3922"/>
        <v>-4.22</v>
      </c>
      <c r="BH253" s="318">
        <f t="shared" si="3922"/>
        <v>-4.22</v>
      </c>
      <c r="BI253" s="318">
        <f t="shared" si="3922"/>
        <v>-4.22</v>
      </c>
      <c r="BJ253" s="318">
        <f t="shared" si="3922"/>
        <v>-4.22</v>
      </c>
      <c r="BK253" s="318">
        <f t="shared" si="3922"/>
        <v>-4.22</v>
      </c>
      <c r="BL253" s="318">
        <f t="shared" si="3922"/>
        <v>-4.22</v>
      </c>
      <c r="BM253" s="318">
        <f t="shared" si="3922"/>
        <v>-4.22</v>
      </c>
      <c r="BN253" s="318">
        <f t="shared" si="3922"/>
        <v>-4.22</v>
      </c>
      <c r="BO253" s="318">
        <f t="shared" si="3922"/>
        <v>-4.22</v>
      </c>
      <c r="BP253" s="318">
        <f t="shared" si="3922"/>
        <v>-4.22</v>
      </c>
      <c r="BQ253" s="2">
        <f t="shared" si="3906"/>
        <v>-50.639999999999993</v>
      </c>
      <c r="BR253" s="318">
        <f t="shared" si="3507"/>
        <v>-4.22</v>
      </c>
      <c r="BS253" s="318">
        <f t="shared" ref="BS253:CC253" si="3923">-ROUND(BR204*$C253/12,2)</f>
        <v>-4.22</v>
      </c>
      <c r="BT253" s="318">
        <f t="shared" si="3923"/>
        <v>-4.22</v>
      </c>
      <c r="BU253" s="318">
        <f t="shared" si="3923"/>
        <v>-4.22</v>
      </c>
      <c r="BV253" s="318">
        <f t="shared" si="3923"/>
        <v>-4.22</v>
      </c>
      <c r="BW253" s="318">
        <f t="shared" si="3923"/>
        <v>-4.22</v>
      </c>
      <c r="BX253" s="318">
        <f t="shared" si="3923"/>
        <v>-4.22</v>
      </c>
      <c r="BY253" s="318">
        <f t="shared" si="3923"/>
        <v>-4.22</v>
      </c>
      <c r="BZ253" s="318">
        <f t="shared" si="3923"/>
        <v>-4.22</v>
      </c>
      <c r="CA253" s="318">
        <f t="shared" si="3923"/>
        <v>-4.22</v>
      </c>
      <c r="CB253" s="318">
        <f t="shared" si="3923"/>
        <v>-4.22</v>
      </c>
      <c r="CC253" s="318">
        <f t="shared" si="3923"/>
        <v>-4.22</v>
      </c>
      <c r="CD253" s="2">
        <f t="shared" si="3908"/>
        <v>-50.639999999999993</v>
      </c>
      <c r="CE253" s="318">
        <f t="shared" si="3510"/>
        <v>-4.22</v>
      </c>
      <c r="CF253" s="318">
        <f t="shared" ref="CF253:CP253" si="3924">-ROUND(CE204*$C253/12,2)</f>
        <v>-4.22</v>
      </c>
      <c r="CG253" s="318">
        <f t="shared" si="3924"/>
        <v>-4.22</v>
      </c>
      <c r="CH253" s="318">
        <f t="shared" si="3924"/>
        <v>-4.22</v>
      </c>
      <c r="CI253" s="318">
        <f t="shared" si="3924"/>
        <v>-4.22</v>
      </c>
      <c r="CJ253" s="318">
        <f t="shared" si="3924"/>
        <v>-4.22</v>
      </c>
      <c r="CK253" s="318">
        <f t="shared" si="3924"/>
        <v>-4.22</v>
      </c>
      <c r="CL253" s="318">
        <f t="shared" si="3924"/>
        <v>-4.22</v>
      </c>
      <c r="CM253" s="318">
        <f t="shared" si="3924"/>
        <v>-4.22</v>
      </c>
      <c r="CN253" s="318">
        <f t="shared" si="3924"/>
        <v>-4.22</v>
      </c>
      <c r="CO253" s="318">
        <f t="shared" si="3924"/>
        <v>-4.22</v>
      </c>
      <c r="CP253" s="318">
        <f t="shared" si="3924"/>
        <v>-4.22</v>
      </c>
      <c r="CQ253" s="2">
        <f t="shared" si="3910"/>
        <v>-50.639999999999993</v>
      </c>
      <c r="CR253" s="318">
        <f t="shared" si="3513"/>
        <v>-4.22</v>
      </c>
      <c r="CS253" s="318">
        <f t="shared" ref="CS253:DC253" si="3925">-ROUND(CR204*$C253/12,2)</f>
        <v>-4.22</v>
      </c>
      <c r="CT253" s="318">
        <f t="shared" si="3925"/>
        <v>-4.22</v>
      </c>
      <c r="CU253" s="318">
        <f t="shared" si="3925"/>
        <v>-4.22</v>
      </c>
      <c r="CV253" s="318">
        <f t="shared" si="3925"/>
        <v>-4.22</v>
      </c>
      <c r="CW253" s="318">
        <f t="shared" si="3925"/>
        <v>-4.22</v>
      </c>
      <c r="CX253" s="318">
        <f t="shared" si="3925"/>
        <v>-4.22</v>
      </c>
      <c r="CY253" s="318">
        <f t="shared" si="3925"/>
        <v>-4.22</v>
      </c>
      <c r="CZ253" s="318">
        <f t="shared" si="3925"/>
        <v>-4.22</v>
      </c>
      <c r="DA253" s="318">
        <f t="shared" si="3925"/>
        <v>-4.22</v>
      </c>
      <c r="DB253" s="318">
        <f t="shared" si="3925"/>
        <v>-4.22</v>
      </c>
      <c r="DC253" s="318">
        <f t="shared" si="3925"/>
        <v>-4.22</v>
      </c>
      <c r="DD253" s="2">
        <f t="shared" si="3912"/>
        <v>-50.639999999999993</v>
      </c>
      <c r="DE253" s="318">
        <f t="shared" si="3516"/>
        <v>-4.22</v>
      </c>
      <c r="DF253" s="318">
        <f t="shared" ref="DF253:DP253" si="3926">-ROUND(DE204*$C253/12,2)</f>
        <v>-4.22</v>
      </c>
      <c r="DG253" s="318">
        <f t="shared" si="3926"/>
        <v>-4.22</v>
      </c>
      <c r="DH253" s="318">
        <f t="shared" si="3926"/>
        <v>-4.22</v>
      </c>
      <c r="DI253" s="318">
        <f t="shared" si="3926"/>
        <v>-4.22</v>
      </c>
      <c r="DJ253" s="318">
        <f t="shared" si="3926"/>
        <v>-4.22</v>
      </c>
      <c r="DK253" s="318">
        <f t="shared" si="3926"/>
        <v>-4.22</v>
      </c>
      <c r="DL253" s="318">
        <f t="shared" si="3926"/>
        <v>-4.22</v>
      </c>
      <c r="DM253" s="318">
        <f t="shared" si="3926"/>
        <v>-4.22</v>
      </c>
      <c r="DN253" s="318">
        <f t="shared" si="3926"/>
        <v>-4.22</v>
      </c>
      <c r="DO253" s="318">
        <f t="shared" si="3926"/>
        <v>-4.22</v>
      </c>
      <c r="DP253" s="318">
        <f t="shared" si="3926"/>
        <v>-4.22</v>
      </c>
      <c r="DQ253" s="2">
        <f t="shared" si="3914"/>
        <v>-50.639999999999993</v>
      </c>
      <c r="DR253" s="318">
        <f t="shared" si="3519"/>
        <v>-4.22</v>
      </c>
      <c r="DS253" s="318">
        <f t="shared" ref="DS253:EC253" si="3927">-ROUND(DR204*$C253/12,2)</f>
        <v>-4.22</v>
      </c>
      <c r="DT253" s="318">
        <f t="shared" si="3927"/>
        <v>-4.22</v>
      </c>
      <c r="DU253" s="318">
        <f t="shared" si="3927"/>
        <v>-4.22</v>
      </c>
      <c r="DV253" s="318">
        <f t="shared" si="3927"/>
        <v>-4.22</v>
      </c>
      <c r="DW253" s="318">
        <f t="shared" si="3927"/>
        <v>-4.22</v>
      </c>
      <c r="DX253" s="318">
        <f t="shared" si="3927"/>
        <v>-4.22</v>
      </c>
      <c r="DY253" s="318">
        <f t="shared" si="3927"/>
        <v>-4.22</v>
      </c>
      <c r="DZ253" s="318">
        <f t="shared" si="3927"/>
        <v>-4.22</v>
      </c>
      <c r="EA253" s="318">
        <f t="shared" si="3927"/>
        <v>-4.22</v>
      </c>
      <c r="EB253" s="318">
        <f t="shared" si="3927"/>
        <v>-4.22</v>
      </c>
      <c r="EC253" s="318">
        <f t="shared" si="3927"/>
        <v>-4.22</v>
      </c>
      <c r="ED253" s="2">
        <f t="shared" si="3916"/>
        <v>-50.639999999999993</v>
      </c>
      <c r="EE253" s="2">
        <f t="shared" si="3917"/>
        <v>-506.39999999999992</v>
      </c>
    </row>
    <row r="254" spans="1:135" x14ac:dyDescent="0.2">
      <c r="A254" s="126" t="s">
        <v>651</v>
      </c>
      <c r="B254" s="310">
        <f t="shared" si="3763"/>
        <v>397</v>
      </c>
      <c r="C254" s="317">
        <v>0.14299999999999999</v>
      </c>
      <c r="E254" s="318">
        <f t="shared" ref="E254:P254" si="3928">-ROUND(D205*$C254/12,2)</f>
        <v>0</v>
      </c>
      <c r="F254" s="318">
        <f t="shared" si="3928"/>
        <v>0</v>
      </c>
      <c r="G254" s="318">
        <f t="shared" si="3928"/>
        <v>0</v>
      </c>
      <c r="H254" s="318">
        <f t="shared" si="3928"/>
        <v>0</v>
      </c>
      <c r="I254" s="318">
        <f t="shared" si="3928"/>
        <v>0</v>
      </c>
      <c r="J254" s="318">
        <f t="shared" si="3928"/>
        <v>0</v>
      </c>
      <c r="K254" s="318">
        <f t="shared" si="3928"/>
        <v>0</v>
      </c>
      <c r="L254" s="318">
        <f t="shared" si="3928"/>
        <v>0</v>
      </c>
      <c r="M254" s="318">
        <f t="shared" si="3928"/>
        <v>0</v>
      </c>
      <c r="N254" s="318">
        <f t="shared" si="3928"/>
        <v>0</v>
      </c>
      <c r="O254" s="318">
        <f t="shared" si="3928"/>
        <v>0</v>
      </c>
      <c r="P254" s="318">
        <f t="shared" si="3928"/>
        <v>0</v>
      </c>
      <c r="Q254" s="2">
        <f t="shared" ref="Q254" si="3929">SUM(E254:P254)</f>
        <v>0</v>
      </c>
      <c r="R254" s="318">
        <f t="shared" si="3495"/>
        <v>0</v>
      </c>
      <c r="S254" s="318">
        <f t="shared" ref="S254:AC254" si="3930">-ROUND(R205*$C254/12,2)</f>
        <v>0</v>
      </c>
      <c r="T254" s="318">
        <f t="shared" si="3930"/>
        <v>0</v>
      </c>
      <c r="U254" s="318">
        <f t="shared" si="3930"/>
        <v>0</v>
      </c>
      <c r="V254" s="318">
        <f t="shared" si="3930"/>
        <v>0</v>
      </c>
      <c r="W254" s="318">
        <f t="shared" si="3930"/>
        <v>0</v>
      </c>
      <c r="X254" s="318">
        <f t="shared" si="3930"/>
        <v>0</v>
      </c>
      <c r="Y254" s="318">
        <f t="shared" si="3930"/>
        <v>0</v>
      </c>
      <c r="Z254" s="318">
        <f t="shared" si="3930"/>
        <v>0</v>
      </c>
      <c r="AA254" s="318">
        <f t="shared" si="3930"/>
        <v>0</v>
      </c>
      <c r="AB254" s="318">
        <f t="shared" si="3930"/>
        <v>0</v>
      </c>
      <c r="AC254" s="318">
        <f t="shared" si="3930"/>
        <v>0</v>
      </c>
      <c r="AD254" s="2">
        <f t="shared" ref="AD254" si="3931">SUM(R254:AC254)</f>
        <v>0</v>
      </c>
      <c r="AE254" s="318">
        <f t="shared" si="3498"/>
        <v>0</v>
      </c>
      <c r="AF254" s="318">
        <f t="shared" ref="AF254:AP254" si="3932">-ROUND(AE205*$C254/12,2)</f>
        <v>0</v>
      </c>
      <c r="AG254" s="318">
        <f t="shared" si="3932"/>
        <v>0</v>
      </c>
      <c r="AH254" s="318">
        <f t="shared" si="3932"/>
        <v>0</v>
      </c>
      <c r="AI254" s="318">
        <f t="shared" si="3932"/>
        <v>0</v>
      </c>
      <c r="AJ254" s="318">
        <f t="shared" si="3932"/>
        <v>0</v>
      </c>
      <c r="AK254" s="318">
        <f t="shared" si="3932"/>
        <v>0</v>
      </c>
      <c r="AL254" s="318">
        <f t="shared" si="3932"/>
        <v>0</v>
      </c>
      <c r="AM254" s="318">
        <f t="shared" si="3932"/>
        <v>0</v>
      </c>
      <c r="AN254" s="318">
        <f t="shared" si="3932"/>
        <v>0</v>
      </c>
      <c r="AO254" s="318">
        <f t="shared" si="3932"/>
        <v>0</v>
      </c>
      <c r="AP254" s="318">
        <f t="shared" si="3932"/>
        <v>0</v>
      </c>
      <c r="AQ254" s="2">
        <f t="shared" ref="AQ254" si="3933">SUM(AE254:AP254)</f>
        <v>0</v>
      </c>
      <c r="AR254" s="318">
        <f t="shared" si="3501"/>
        <v>0</v>
      </c>
      <c r="AS254" s="318">
        <f t="shared" ref="AS254:BC254" si="3934">-ROUND(AR205*$C254/12,2)</f>
        <v>0</v>
      </c>
      <c r="AT254" s="318">
        <f t="shared" si="3934"/>
        <v>0</v>
      </c>
      <c r="AU254" s="318">
        <f t="shared" si="3934"/>
        <v>0</v>
      </c>
      <c r="AV254" s="318">
        <f t="shared" si="3934"/>
        <v>0</v>
      </c>
      <c r="AW254" s="318">
        <f t="shared" si="3934"/>
        <v>0</v>
      </c>
      <c r="AX254" s="318">
        <f t="shared" si="3934"/>
        <v>0</v>
      </c>
      <c r="AY254" s="318">
        <f t="shared" si="3934"/>
        <v>0</v>
      </c>
      <c r="AZ254" s="318">
        <f t="shared" si="3934"/>
        <v>0</v>
      </c>
      <c r="BA254" s="318">
        <f t="shared" si="3934"/>
        <v>0</v>
      </c>
      <c r="BB254" s="318">
        <f t="shared" si="3934"/>
        <v>0</v>
      </c>
      <c r="BC254" s="318">
        <f t="shared" si="3934"/>
        <v>0</v>
      </c>
      <c r="BD254" s="2">
        <f t="shared" ref="BD254" si="3935">SUM(AR254:BC254)</f>
        <v>0</v>
      </c>
      <c r="BE254" s="318">
        <f t="shared" si="3504"/>
        <v>0</v>
      </c>
      <c r="BF254" s="318">
        <f t="shared" ref="BF254:BP254" si="3936">-ROUND(BE205*$C254/12,2)</f>
        <v>0</v>
      </c>
      <c r="BG254" s="318">
        <f t="shared" si="3936"/>
        <v>0</v>
      </c>
      <c r="BH254" s="318">
        <f t="shared" si="3936"/>
        <v>0</v>
      </c>
      <c r="BI254" s="318">
        <f t="shared" si="3936"/>
        <v>0</v>
      </c>
      <c r="BJ254" s="318">
        <f t="shared" si="3936"/>
        <v>0</v>
      </c>
      <c r="BK254" s="318">
        <f t="shared" si="3936"/>
        <v>0</v>
      </c>
      <c r="BL254" s="318">
        <f t="shared" si="3936"/>
        <v>0</v>
      </c>
      <c r="BM254" s="318">
        <f t="shared" si="3936"/>
        <v>0</v>
      </c>
      <c r="BN254" s="318">
        <f t="shared" si="3936"/>
        <v>0</v>
      </c>
      <c r="BO254" s="318">
        <f t="shared" si="3936"/>
        <v>0</v>
      </c>
      <c r="BP254" s="318">
        <f t="shared" si="3936"/>
        <v>0</v>
      </c>
      <c r="BQ254" s="2">
        <f t="shared" ref="BQ254" si="3937">SUM(BE254:BP254)</f>
        <v>0</v>
      </c>
      <c r="BR254" s="318">
        <f t="shared" si="3507"/>
        <v>0</v>
      </c>
      <c r="BS254" s="318">
        <f t="shared" ref="BS254:CC254" si="3938">-ROUND(BR205*$C254/12,2)</f>
        <v>0</v>
      </c>
      <c r="BT254" s="318">
        <f t="shared" si="3938"/>
        <v>0</v>
      </c>
      <c r="BU254" s="318">
        <f t="shared" si="3938"/>
        <v>0</v>
      </c>
      <c r="BV254" s="318">
        <f t="shared" si="3938"/>
        <v>0</v>
      </c>
      <c r="BW254" s="318">
        <f t="shared" si="3938"/>
        <v>0</v>
      </c>
      <c r="BX254" s="318">
        <f t="shared" si="3938"/>
        <v>0</v>
      </c>
      <c r="BY254" s="318">
        <f t="shared" si="3938"/>
        <v>0</v>
      </c>
      <c r="BZ254" s="318">
        <f t="shared" si="3938"/>
        <v>0</v>
      </c>
      <c r="CA254" s="318">
        <f t="shared" si="3938"/>
        <v>0</v>
      </c>
      <c r="CB254" s="318">
        <f t="shared" si="3938"/>
        <v>0</v>
      </c>
      <c r="CC254" s="318">
        <f t="shared" si="3938"/>
        <v>0</v>
      </c>
      <c r="CD254" s="2">
        <f t="shared" ref="CD254" si="3939">SUM(BR254:CC254)</f>
        <v>0</v>
      </c>
      <c r="CE254" s="318">
        <f t="shared" si="3510"/>
        <v>0</v>
      </c>
      <c r="CF254" s="318">
        <f t="shared" ref="CF254:CP254" si="3940">-ROUND(CE205*$C254/12,2)</f>
        <v>0</v>
      </c>
      <c r="CG254" s="318">
        <f t="shared" si="3940"/>
        <v>0</v>
      </c>
      <c r="CH254" s="318">
        <f t="shared" si="3940"/>
        <v>0</v>
      </c>
      <c r="CI254" s="318">
        <f t="shared" si="3940"/>
        <v>0</v>
      </c>
      <c r="CJ254" s="318">
        <f t="shared" si="3940"/>
        <v>0</v>
      </c>
      <c r="CK254" s="318">
        <f t="shared" si="3940"/>
        <v>0</v>
      </c>
      <c r="CL254" s="318">
        <f t="shared" si="3940"/>
        <v>0</v>
      </c>
      <c r="CM254" s="318">
        <f t="shared" si="3940"/>
        <v>0</v>
      </c>
      <c r="CN254" s="318">
        <f t="shared" si="3940"/>
        <v>0</v>
      </c>
      <c r="CO254" s="318">
        <f t="shared" si="3940"/>
        <v>0</v>
      </c>
      <c r="CP254" s="318">
        <f t="shared" si="3940"/>
        <v>0</v>
      </c>
      <c r="CQ254" s="2">
        <f t="shared" ref="CQ254" si="3941">SUM(CE254:CP254)</f>
        <v>0</v>
      </c>
      <c r="CR254" s="318">
        <f t="shared" si="3513"/>
        <v>0</v>
      </c>
      <c r="CS254" s="318">
        <f t="shared" ref="CS254:DC254" si="3942">-ROUND(CR205*$C254/12,2)</f>
        <v>0</v>
      </c>
      <c r="CT254" s="318">
        <f t="shared" si="3942"/>
        <v>0</v>
      </c>
      <c r="CU254" s="318">
        <f t="shared" si="3942"/>
        <v>0</v>
      </c>
      <c r="CV254" s="318">
        <f t="shared" si="3942"/>
        <v>0</v>
      </c>
      <c r="CW254" s="318">
        <f t="shared" si="3942"/>
        <v>0</v>
      </c>
      <c r="CX254" s="318">
        <f t="shared" si="3942"/>
        <v>0</v>
      </c>
      <c r="CY254" s="318">
        <f t="shared" si="3942"/>
        <v>0</v>
      </c>
      <c r="CZ254" s="318">
        <f t="shared" si="3942"/>
        <v>0</v>
      </c>
      <c r="DA254" s="318">
        <f t="shared" si="3942"/>
        <v>0</v>
      </c>
      <c r="DB254" s="318">
        <f t="shared" si="3942"/>
        <v>0</v>
      </c>
      <c r="DC254" s="318">
        <f t="shared" si="3942"/>
        <v>0</v>
      </c>
      <c r="DD254" s="2">
        <f t="shared" ref="DD254" si="3943">SUM(CR254:DC254)</f>
        <v>0</v>
      </c>
      <c r="DE254" s="318">
        <f t="shared" si="3516"/>
        <v>0</v>
      </c>
      <c r="DF254" s="318">
        <f t="shared" ref="DF254:DP254" si="3944">-ROUND(DE205*$C254/12,2)</f>
        <v>0</v>
      </c>
      <c r="DG254" s="318">
        <f t="shared" si="3944"/>
        <v>0</v>
      </c>
      <c r="DH254" s="318">
        <f t="shared" si="3944"/>
        <v>0</v>
      </c>
      <c r="DI254" s="318">
        <f t="shared" si="3944"/>
        <v>0</v>
      </c>
      <c r="DJ254" s="318">
        <f t="shared" si="3944"/>
        <v>0</v>
      </c>
      <c r="DK254" s="318">
        <f t="shared" si="3944"/>
        <v>0</v>
      </c>
      <c r="DL254" s="318">
        <f t="shared" si="3944"/>
        <v>0</v>
      </c>
      <c r="DM254" s="318">
        <f t="shared" si="3944"/>
        <v>0</v>
      </c>
      <c r="DN254" s="318">
        <f t="shared" si="3944"/>
        <v>0</v>
      </c>
      <c r="DO254" s="318">
        <f t="shared" si="3944"/>
        <v>0</v>
      </c>
      <c r="DP254" s="318">
        <f t="shared" si="3944"/>
        <v>0</v>
      </c>
      <c r="DQ254" s="2">
        <f t="shared" ref="DQ254" si="3945">SUM(DE254:DP254)</f>
        <v>0</v>
      </c>
      <c r="DR254" s="318">
        <f t="shared" si="3519"/>
        <v>0</v>
      </c>
      <c r="DS254" s="318">
        <f t="shared" ref="DS254:EC254" si="3946">-ROUND(DR205*$C254/12,2)</f>
        <v>0</v>
      </c>
      <c r="DT254" s="318">
        <f t="shared" si="3946"/>
        <v>0</v>
      </c>
      <c r="DU254" s="318">
        <f t="shared" si="3946"/>
        <v>0</v>
      </c>
      <c r="DV254" s="318">
        <f t="shared" si="3946"/>
        <v>0</v>
      </c>
      <c r="DW254" s="318">
        <f t="shared" si="3946"/>
        <v>0</v>
      </c>
      <c r="DX254" s="318">
        <f t="shared" si="3946"/>
        <v>0</v>
      </c>
      <c r="DY254" s="318">
        <f t="shared" si="3946"/>
        <v>0</v>
      </c>
      <c r="DZ254" s="318">
        <f t="shared" si="3946"/>
        <v>0</v>
      </c>
      <c r="EA254" s="318">
        <f t="shared" si="3946"/>
        <v>0</v>
      </c>
      <c r="EB254" s="318">
        <f t="shared" si="3946"/>
        <v>0</v>
      </c>
      <c r="EC254" s="318">
        <f t="shared" si="3946"/>
        <v>0</v>
      </c>
      <c r="ED254" s="2">
        <f t="shared" ref="ED254" si="3947">SUM(DR254:EC254)</f>
        <v>0</v>
      </c>
      <c r="EE254" s="2">
        <f t="shared" ref="EE254" si="3948">ED254+DQ254+DD254+CQ254+CD254+BQ254+BD254+AQ254+AD254+Q254</f>
        <v>0</v>
      </c>
    </row>
    <row r="255" spans="1:135" x14ac:dyDescent="0.2">
      <c r="A255" s="126" t="s">
        <v>652</v>
      </c>
      <c r="B255" s="148"/>
      <c r="C255" s="324"/>
      <c r="E255" s="318">
        <f t="shared" ref="E255:P255" si="3949">-ROUND(D206*$C255/12,2)</f>
        <v>0</v>
      </c>
      <c r="F255" s="318">
        <f t="shared" si="3949"/>
        <v>0</v>
      </c>
      <c r="G255" s="318">
        <f t="shared" si="3949"/>
        <v>0</v>
      </c>
      <c r="H255" s="318">
        <f t="shared" si="3949"/>
        <v>0</v>
      </c>
      <c r="I255" s="318">
        <f t="shared" si="3949"/>
        <v>0</v>
      </c>
      <c r="J255" s="318">
        <f t="shared" si="3949"/>
        <v>0</v>
      </c>
      <c r="K255" s="318">
        <f t="shared" si="3949"/>
        <v>0</v>
      </c>
      <c r="L255" s="318">
        <f t="shared" si="3949"/>
        <v>0</v>
      </c>
      <c r="M255" s="318">
        <f t="shared" si="3949"/>
        <v>0</v>
      </c>
      <c r="N255" s="318">
        <f t="shared" si="3949"/>
        <v>0</v>
      </c>
      <c r="O255" s="318">
        <f t="shared" si="3949"/>
        <v>0</v>
      </c>
      <c r="P255" s="318">
        <f t="shared" si="3949"/>
        <v>0</v>
      </c>
      <c r="Q255" s="2">
        <f t="shared" si="3796"/>
        <v>0</v>
      </c>
      <c r="R255" s="318">
        <f t="shared" si="3495"/>
        <v>0</v>
      </c>
      <c r="S255" s="318">
        <f t="shared" ref="S255:AC255" si="3950">-ROUND(R206*$C255/12,2)</f>
        <v>0</v>
      </c>
      <c r="T255" s="318">
        <f t="shared" si="3950"/>
        <v>0</v>
      </c>
      <c r="U255" s="318">
        <f t="shared" si="3950"/>
        <v>0</v>
      </c>
      <c r="V255" s="318">
        <f t="shared" si="3950"/>
        <v>0</v>
      </c>
      <c r="W255" s="318">
        <f t="shared" si="3950"/>
        <v>0</v>
      </c>
      <c r="X255" s="318">
        <f t="shared" si="3950"/>
        <v>0</v>
      </c>
      <c r="Y255" s="318">
        <f t="shared" si="3950"/>
        <v>0</v>
      </c>
      <c r="Z255" s="318">
        <f t="shared" si="3950"/>
        <v>0</v>
      </c>
      <c r="AA255" s="318">
        <f t="shared" si="3950"/>
        <v>0</v>
      </c>
      <c r="AB255" s="318">
        <f t="shared" si="3950"/>
        <v>0</v>
      </c>
      <c r="AC255" s="318">
        <f t="shared" si="3950"/>
        <v>0</v>
      </c>
      <c r="AD255" s="2">
        <f t="shared" si="3798"/>
        <v>0</v>
      </c>
      <c r="AE255" s="318">
        <f t="shared" si="3498"/>
        <v>0</v>
      </c>
      <c r="AF255" s="318">
        <f t="shared" ref="AF255:AP255" si="3951">-ROUND(AE206*$C255/12,2)</f>
        <v>0</v>
      </c>
      <c r="AG255" s="318">
        <f t="shared" si="3951"/>
        <v>0</v>
      </c>
      <c r="AH255" s="318">
        <f t="shared" si="3951"/>
        <v>0</v>
      </c>
      <c r="AI255" s="318">
        <f t="shared" si="3951"/>
        <v>0</v>
      </c>
      <c r="AJ255" s="318">
        <f t="shared" si="3951"/>
        <v>0</v>
      </c>
      <c r="AK255" s="318">
        <f t="shared" si="3951"/>
        <v>0</v>
      </c>
      <c r="AL255" s="318">
        <f t="shared" si="3951"/>
        <v>0</v>
      </c>
      <c r="AM255" s="318">
        <f t="shared" si="3951"/>
        <v>0</v>
      </c>
      <c r="AN255" s="318">
        <f t="shared" si="3951"/>
        <v>0</v>
      </c>
      <c r="AO255" s="318">
        <f t="shared" si="3951"/>
        <v>0</v>
      </c>
      <c r="AP255" s="318">
        <f t="shared" si="3951"/>
        <v>0</v>
      </c>
      <c r="AQ255" s="2">
        <f t="shared" si="3800"/>
        <v>0</v>
      </c>
      <c r="AR255" s="318">
        <f t="shared" si="3501"/>
        <v>0</v>
      </c>
      <c r="AS255" s="318">
        <f t="shared" ref="AS255:BC255" si="3952">-ROUND(AR206*$C255/12,2)</f>
        <v>0</v>
      </c>
      <c r="AT255" s="318">
        <f t="shared" si="3952"/>
        <v>0</v>
      </c>
      <c r="AU255" s="318">
        <f t="shared" si="3952"/>
        <v>0</v>
      </c>
      <c r="AV255" s="318">
        <f t="shared" si="3952"/>
        <v>0</v>
      </c>
      <c r="AW255" s="318">
        <f t="shared" si="3952"/>
        <v>0</v>
      </c>
      <c r="AX255" s="318">
        <f t="shared" si="3952"/>
        <v>0</v>
      </c>
      <c r="AY255" s="318">
        <f t="shared" si="3952"/>
        <v>0</v>
      </c>
      <c r="AZ255" s="318">
        <f t="shared" si="3952"/>
        <v>0</v>
      </c>
      <c r="BA255" s="318">
        <f t="shared" si="3952"/>
        <v>0</v>
      </c>
      <c r="BB255" s="318">
        <f t="shared" si="3952"/>
        <v>0</v>
      </c>
      <c r="BC255" s="318">
        <f t="shared" si="3952"/>
        <v>0</v>
      </c>
      <c r="BD255" s="2">
        <f t="shared" si="3802"/>
        <v>0</v>
      </c>
      <c r="BE255" s="318">
        <f t="shared" si="3504"/>
        <v>0</v>
      </c>
      <c r="BF255" s="318">
        <f t="shared" ref="BF255:BP255" si="3953">-ROUND(BE206*$C255/12,2)</f>
        <v>0</v>
      </c>
      <c r="BG255" s="318">
        <f t="shared" si="3953"/>
        <v>0</v>
      </c>
      <c r="BH255" s="318">
        <f t="shared" si="3953"/>
        <v>0</v>
      </c>
      <c r="BI255" s="318">
        <f t="shared" si="3953"/>
        <v>0</v>
      </c>
      <c r="BJ255" s="318">
        <f t="shared" si="3953"/>
        <v>0</v>
      </c>
      <c r="BK255" s="318">
        <f t="shared" si="3953"/>
        <v>0</v>
      </c>
      <c r="BL255" s="318">
        <f t="shared" si="3953"/>
        <v>0</v>
      </c>
      <c r="BM255" s="318">
        <f t="shared" si="3953"/>
        <v>0</v>
      </c>
      <c r="BN255" s="318">
        <f t="shared" si="3953"/>
        <v>0</v>
      </c>
      <c r="BO255" s="318">
        <f t="shared" si="3953"/>
        <v>0</v>
      </c>
      <c r="BP255" s="318">
        <f t="shared" si="3953"/>
        <v>0</v>
      </c>
      <c r="BQ255" s="2">
        <f t="shared" si="3804"/>
        <v>0</v>
      </c>
      <c r="BR255" s="318">
        <f t="shared" si="3507"/>
        <v>0</v>
      </c>
      <c r="BS255" s="318">
        <f t="shared" ref="BS255:CC255" si="3954">-ROUND(BR206*$C255/12,2)</f>
        <v>0</v>
      </c>
      <c r="BT255" s="318">
        <f t="shared" si="3954"/>
        <v>0</v>
      </c>
      <c r="BU255" s="318">
        <f t="shared" si="3954"/>
        <v>0</v>
      </c>
      <c r="BV255" s="318">
        <f t="shared" si="3954"/>
        <v>0</v>
      </c>
      <c r="BW255" s="318">
        <f t="shared" si="3954"/>
        <v>0</v>
      </c>
      <c r="BX255" s="318">
        <f t="shared" si="3954"/>
        <v>0</v>
      </c>
      <c r="BY255" s="318">
        <f t="shared" si="3954"/>
        <v>0</v>
      </c>
      <c r="BZ255" s="318">
        <f t="shared" si="3954"/>
        <v>0</v>
      </c>
      <c r="CA255" s="318">
        <f t="shared" si="3954"/>
        <v>0</v>
      </c>
      <c r="CB255" s="318">
        <f t="shared" si="3954"/>
        <v>0</v>
      </c>
      <c r="CC255" s="318">
        <f t="shared" si="3954"/>
        <v>0</v>
      </c>
      <c r="CD255" s="2">
        <f t="shared" si="3806"/>
        <v>0</v>
      </c>
      <c r="CE255" s="318">
        <f t="shared" si="3510"/>
        <v>0</v>
      </c>
      <c r="CF255" s="318">
        <f t="shared" ref="CF255:CP255" si="3955">-ROUND(CE206*$C255/12,2)</f>
        <v>0</v>
      </c>
      <c r="CG255" s="318">
        <f t="shared" si="3955"/>
        <v>0</v>
      </c>
      <c r="CH255" s="318">
        <f t="shared" si="3955"/>
        <v>0</v>
      </c>
      <c r="CI255" s="318">
        <f t="shared" si="3955"/>
        <v>0</v>
      </c>
      <c r="CJ255" s="318">
        <f t="shared" si="3955"/>
        <v>0</v>
      </c>
      <c r="CK255" s="318">
        <f t="shared" si="3955"/>
        <v>0</v>
      </c>
      <c r="CL255" s="318">
        <f t="shared" si="3955"/>
        <v>0</v>
      </c>
      <c r="CM255" s="318">
        <f t="shared" si="3955"/>
        <v>0</v>
      </c>
      <c r="CN255" s="318">
        <f t="shared" si="3955"/>
        <v>0</v>
      </c>
      <c r="CO255" s="318">
        <f t="shared" si="3955"/>
        <v>0</v>
      </c>
      <c r="CP255" s="318">
        <f t="shared" si="3955"/>
        <v>0</v>
      </c>
      <c r="CQ255" s="2">
        <f t="shared" si="3808"/>
        <v>0</v>
      </c>
      <c r="CR255" s="318">
        <f t="shared" si="3513"/>
        <v>0</v>
      </c>
      <c r="CS255" s="318">
        <f t="shared" ref="CS255:DC255" si="3956">-ROUND(CR206*$C255/12,2)</f>
        <v>0</v>
      </c>
      <c r="CT255" s="318">
        <f t="shared" si="3956"/>
        <v>0</v>
      </c>
      <c r="CU255" s="318">
        <f t="shared" si="3956"/>
        <v>0</v>
      </c>
      <c r="CV255" s="318">
        <f t="shared" si="3956"/>
        <v>0</v>
      </c>
      <c r="CW255" s="318">
        <f t="shared" si="3956"/>
        <v>0</v>
      </c>
      <c r="CX255" s="318">
        <f t="shared" si="3956"/>
        <v>0</v>
      </c>
      <c r="CY255" s="318">
        <f t="shared" si="3956"/>
        <v>0</v>
      </c>
      <c r="CZ255" s="318">
        <f t="shared" si="3956"/>
        <v>0</v>
      </c>
      <c r="DA255" s="318">
        <f t="shared" si="3956"/>
        <v>0</v>
      </c>
      <c r="DB255" s="318">
        <f t="shared" si="3956"/>
        <v>0</v>
      </c>
      <c r="DC255" s="318">
        <f t="shared" si="3956"/>
        <v>0</v>
      </c>
      <c r="DD255" s="2">
        <f t="shared" si="3810"/>
        <v>0</v>
      </c>
      <c r="DE255" s="318">
        <f t="shared" si="3516"/>
        <v>0</v>
      </c>
      <c r="DF255" s="318">
        <f t="shared" ref="DF255:DP255" si="3957">-ROUND(DE206*$C255/12,2)</f>
        <v>0</v>
      </c>
      <c r="DG255" s="318">
        <f t="shared" si="3957"/>
        <v>0</v>
      </c>
      <c r="DH255" s="318">
        <f t="shared" si="3957"/>
        <v>0</v>
      </c>
      <c r="DI255" s="318">
        <f t="shared" si="3957"/>
        <v>0</v>
      </c>
      <c r="DJ255" s="318">
        <f t="shared" si="3957"/>
        <v>0</v>
      </c>
      <c r="DK255" s="318">
        <f t="shared" si="3957"/>
        <v>0</v>
      </c>
      <c r="DL255" s="318">
        <f t="shared" si="3957"/>
        <v>0</v>
      </c>
      <c r="DM255" s="318">
        <f t="shared" si="3957"/>
        <v>0</v>
      </c>
      <c r="DN255" s="318">
        <f t="shared" si="3957"/>
        <v>0</v>
      </c>
      <c r="DO255" s="318">
        <f t="shared" si="3957"/>
        <v>0</v>
      </c>
      <c r="DP255" s="318">
        <f t="shared" si="3957"/>
        <v>0</v>
      </c>
      <c r="DQ255" s="2">
        <f t="shared" si="3812"/>
        <v>0</v>
      </c>
      <c r="DR255" s="318">
        <f t="shared" si="3519"/>
        <v>0</v>
      </c>
      <c r="DS255" s="318">
        <f t="shared" ref="DS255:EC255" si="3958">-ROUND(DR206*$C255/12,2)</f>
        <v>0</v>
      </c>
      <c r="DT255" s="318">
        <f t="shared" si="3958"/>
        <v>0</v>
      </c>
      <c r="DU255" s="318">
        <f t="shared" si="3958"/>
        <v>0</v>
      </c>
      <c r="DV255" s="318">
        <f t="shared" si="3958"/>
        <v>0</v>
      </c>
      <c r="DW255" s="318">
        <f t="shared" si="3958"/>
        <v>0</v>
      </c>
      <c r="DX255" s="318">
        <f t="shared" si="3958"/>
        <v>0</v>
      </c>
      <c r="DY255" s="318">
        <f t="shared" si="3958"/>
        <v>0</v>
      </c>
      <c r="DZ255" s="318">
        <f t="shared" si="3958"/>
        <v>0</v>
      </c>
      <c r="EA255" s="318">
        <f t="shared" si="3958"/>
        <v>0</v>
      </c>
      <c r="EB255" s="318">
        <f t="shared" si="3958"/>
        <v>0</v>
      </c>
      <c r="EC255" s="318">
        <f t="shared" si="3958"/>
        <v>0</v>
      </c>
      <c r="ED255" s="2">
        <f t="shared" si="3814"/>
        <v>0</v>
      </c>
      <c r="EE255" s="2">
        <f t="shared" si="3522"/>
        <v>0</v>
      </c>
    </row>
    <row r="256" spans="1:135" x14ac:dyDescent="0.2">
      <c r="A256" s="126" t="s">
        <v>594</v>
      </c>
      <c r="B256" s="310">
        <f>B207</f>
        <v>355</v>
      </c>
      <c r="C256" s="317">
        <v>2.8000000000000001E-2</v>
      </c>
      <c r="E256" s="318">
        <f t="shared" ref="E256:P256" si="3959">-ROUND(D207*$C256/12,2)</f>
        <v>-7.29</v>
      </c>
      <c r="F256" s="318">
        <f t="shared" si="3959"/>
        <v>-7.29</v>
      </c>
      <c r="G256" s="318">
        <f t="shared" si="3959"/>
        <v>-7.29</v>
      </c>
      <c r="H256" s="318">
        <f t="shared" si="3959"/>
        <v>-7.29</v>
      </c>
      <c r="I256" s="318">
        <f t="shared" si="3959"/>
        <v>-7.29</v>
      </c>
      <c r="J256" s="318">
        <f t="shared" si="3959"/>
        <v>-7.29</v>
      </c>
      <c r="K256" s="318">
        <f t="shared" si="3959"/>
        <v>-7.29</v>
      </c>
      <c r="L256" s="318">
        <f t="shared" si="3959"/>
        <v>-7.29</v>
      </c>
      <c r="M256" s="318">
        <f t="shared" si="3959"/>
        <v>-7.29</v>
      </c>
      <c r="N256" s="318">
        <f t="shared" si="3959"/>
        <v>-7.29</v>
      </c>
      <c r="O256" s="318">
        <f t="shared" si="3959"/>
        <v>-7.29</v>
      </c>
      <c r="P256" s="318">
        <f t="shared" si="3959"/>
        <v>-7.29</v>
      </c>
      <c r="Q256" s="2">
        <f t="shared" si="3796"/>
        <v>-87.480000000000018</v>
      </c>
      <c r="R256" s="318">
        <f t="shared" si="3495"/>
        <v>-7.29</v>
      </c>
      <c r="S256" s="318">
        <f t="shared" ref="S256:AC256" si="3960">-ROUND(R207*$C256/12,2)</f>
        <v>-7.29</v>
      </c>
      <c r="T256" s="318">
        <f t="shared" si="3960"/>
        <v>-7.29</v>
      </c>
      <c r="U256" s="318">
        <f t="shared" si="3960"/>
        <v>-7.29</v>
      </c>
      <c r="V256" s="318">
        <f t="shared" si="3960"/>
        <v>-7.29</v>
      </c>
      <c r="W256" s="318">
        <f t="shared" si="3960"/>
        <v>-7.29</v>
      </c>
      <c r="X256" s="318">
        <f t="shared" si="3960"/>
        <v>-7.29</v>
      </c>
      <c r="Y256" s="318">
        <f t="shared" si="3960"/>
        <v>-7.29</v>
      </c>
      <c r="Z256" s="318">
        <f t="shared" si="3960"/>
        <v>-7.29</v>
      </c>
      <c r="AA256" s="318">
        <f t="shared" si="3960"/>
        <v>-7.29</v>
      </c>
      <c r="AB256" s="318">
        <f t="shared" si="3960"/>
        <v>-7.29</v>
      </c>
      <c r="AC256" s="318">
        <f t="shared" si="3960"/>
        <v>-7.29</v>
      </c>
      <c r="AD256" s="2">
        <f t="shared" si="3798"/>
        <v>-87.480000000000018</v>
      </c>
      <c r="AE256" s="318">
        <f t="shared" si="3498"/>
        <v>-7.29</v>
      </c>
      <c r="AF256" s="318">
        <f t="shared" ref="AF256:AP256" si="3961">-ROUND(AE207*$C256/12,2)</f>
        <v>-7.29</v>
      </c>
      <c r="AG256" s="318">
        <f t="shared" si="3961"/>
        <v>-7.29</v>
      </c>
      <c r="AH256" s="318">
        <f t="shared" si="3961"/>
        <v>-7.29</v>
      </c>
      <c r="AI256" s="318">
        <f t="shared" si="3961"/>
        <v>-7.29</v>
      </c>
      <c r="AJ256" s="318">
        <f t="shared" si="3961"/>
        <v>-7.29</v>
      </c>
      <c r="AK256" s="318">
        <f t="shared" si="3961"/>
        <v>-7.29</v>
      </c>
      <c r="AL256" s="318">
        <f t="shared" si="3961"/>
        <v>-7.29</v>
      </c>
      <c r="AM256" s="318">
        <f t="shared" si="3961"/>
        <v>-7.29</v>
      </c>
      <c r="AN256" s="318">
        <f t="shared" si="3961"/>
        <v>-7.29</v>
      </c>
      <c r="AO256" s="318">
        <f t="shared" si="3961"/>
        <v>-7.29</v>
      </c>
      <c r="AP256" s="318">
        <f t="shared" si="3961"/>
        <v>-7.29</v>
      </c>
      <c r="AQ256" s="2">
        <f t="shared" si="3800"/>
        <v>-87.480000000000018</v>
      </c>
      <c r="AR256" s="318">
        <f t="shared" si="3501"/>
        <v>-7.29</v>
      </c>
      <c r="AS256" s="318">
        <f t="shared" ref="AS256:BC256" si="3962">-ROUND(AR207*$C256/12,2)</f>
        <v>-7.29</v>
      </c>
      <c r="AT256" s="318">
        <f t="shared" si="3962"/>
        <v>-7.29</v>
      </c>
      <c r="AU256" s="318">
        <f t="shared" si="3962"/>
        <v>-7.29</v>
      </c>
      <c r="AV256" s="318">
        <f t="shared" si="3962"/>
        <v>-7.29</v>
      </c>
      <c r="AW256" s="318">
        <f t="shared" si="3962"/>
        <v>-7.29</v>
      </c>
      <c r="AX256" s="318">
        <f t="shared" si="3962"/>
        <v>-7.29</v>
      </c>
      <c r="AY256" s="318">
        <f t="shared" si="3962"/>
        <v>-7.29</v>
      </c>
      <c r="AZ256" s="318">
        <f t="shared" si="3962"/>
        <v>-7.29</v>
      </c>
      <c r="BA256" s="318">
        <f t="shared" si="3962"/>
        <v>-7.29</v>
      </c>
      <c r="BB256" s="318">
        <f t="shared" si="3962"/>
        <v>-7.29</v>
      </c>
      <c r="BC256" s="318">
        <f t="shared" si="3962"/>
        <v>-7.29</v>
      </c>
      <c r="BD256" s="2">
        <f t="shared" si="3802"/>
        <v>-87.480000000000018</v>
      </c>
      <c r="BE256" s="318">
        <f t="shared" si="3504"/>
        <v>-7.29</v>
      </c>
      <c r="BF256" s="318">
        <f t="shared" ref="BF256:BP256" si="3963">-ROUND(BE207*$C256/12,2)</f>
        <v>-7.29</v>
      </c>
      <c r="BG256" s="318">
        <f t="shared" si="3963"/>
        <v>-7.29</v>
      </c>
      <c r="BH256" s="318">
        <f t="shared" si="3963"/>
        <v>-7.29</v>
      </c>
      <c r="BI256" s="318">
        <f t="shared" si="3963"/>
        <v>-7.29</v>
      </c>
      <c r="BJ256" s="318">
        <f t="shared" si="3963"/>
        <v>-7.29</v>
      </c>
      <c r="BK256" s="318">
        <f t="shared" si="3963"/>
        <v>-7.29</v>
      </c>
      <c r="BL256" s="318">
        <f t="shared" si="3963"/>
        <v>-7.29</v>
      </c>
      <c r="BM256" s="318">
        <f t="shared" si="3963"/>
        <v>-7.29</v>
      </c>
      <c r="BN256" s="318">
        <f t="shared" si="3963"/>
        <v>-7.29</v>
      </c>
      <c r="BO256" s="318">
        <f t="shared" si="3963"/>
        <v>-7.29</v>
      </c>
      <c r="BP256" s="318">
        <f t="shared" si="3963"/>
        <v>-7.29</v>
      </c>
      <c r="BQ256" s="2">
        <f t="shared" si="3804"/>
        <v>-87.480000000000018</v>
      </c>
      <c r="BR256" s="318">
        <f t="shared" si="3507"/>
        <v>-7.29</v>
      </c>
      <c r="BS256" s="318">
        <f t="shared" ref="BS256:CC256" si="3964">-ROUND(BR207*$C256/12,2)</f>
        <v>-7.29</v>
      </c>
      <c r="BT256" s="318">
        <f t="shared" si="3964"/>
        <v>-7.29</v>
      </c>
      <c r="BU256" s="318">
        <f t="shared" si="3964"/>
        <v>-7.29</v>
      </c>
      <c r="BV256" s="318">
        <f t="shared" si="3964"/>
        <v>-7.29</v>
      </c>
      <c r="BW256" s="318">
        <f t="shared" si="3964"/>
        <v>-7.29</v>
      </c>
      <c r="BX256" s="318">
        <f t="shared" si="3964"/>
        <v>-7.29</v>
      </c>
      <c r="BY256" s="318">
        <f t="shared" si="3964"/>
        <v>-7.29</v>
      </c>
      <c r="BZ256" s="318">
        <f t="shared" si="3964"/>
        <v>-7.29</v>
      </c>
      <c r="CA256" s="318">
        <f t="shared" si="3964"/>
        <v>-7.29</v>
      </c>
      <c r="CB256" s="318">
        <f t="shared" si="3964"/>
        <v>-7.29</v>
      </c>
      <c r="CC256" s="318">
        <f t="shared" si="3964"/>
        <v>-7.29</v>
      </c>
      <c r="CD256" s="2">
        <f t="shared" si="3806"/>
        <v>-87.480000000000018</v>
      </c>
      <c r="CE256" s="318">
        <f t="shared" si="3510"/>
        <v>-7.29</v>
      </c>
      <c r="CF256" s="318">
        <f t="shared" ref="CF256:CP256" si="3965">-ROUND(CE207*$C256/12,2)</f>
        <v>-7.29</v>
      </c>
      <c r="CG256" s="318">
        <f t="shared" si="3965"/>
        <v>-7.29</v>
      </c>
      <c r="CH256" s="318">
        <f t="shared" si="3965"/>
        <v>-7.29</v>
      </c>
      <c r="CI256" s="318">
        <f t="shared" si="3965"/>
        <v>-7.29</v>
      </c>
      <c r="CJ256" s="318">
        <f t="shared" si="3965"/>
        <v>-7.29</v>
      </c>
      <c r="CK256" s="318">
        <f t="shared" si="3965"/>
        <v>-7.29</v>
      </c>
      <c r="CL256" s="318">
        <f t="shared" si="3965"/>
        <v>-7.29</v>
      </c>
      <c r="CM256" s="318">
        <f t="shared" si="3965"/>
        <v>-7.29</v>
      </c>
      <c r="CN256" s="318">
        <f t="shared" si="3965"/>
        <v>-7.29</v>
      </c>
      <c r="CO256" s="318">
        <f t="shared" si="3965"/>
        <v>-7.29</v>
      </c>
      <c r="CP256" s="318">
        <f t="shared" si="3965"/>
        <v>-7.29</v>
      </c>
      <c r="CQ256" s="2">
        <f t="shared" si="3808"/>
        <v>-87.480000000000018</v>
      </c>
      <c r="CR256" s="318">
        <f t="shared" si="3513"/>
        <v>-7.29</v>
      </c>
      <c r="CS256" s="318">
        <f t="shared" ref="CS256:DC256" si="3966">-ROUND(CR207*$C256/12,2)</f>
        <v>-7.29</v>
      </c>
      <c r="CT256" s="318">
        <f t="shared" si="3966"/>
        <v>-7.29</v>
      </c>
      <c r="CU256" s="318">
        <f t="shared" si="3966"/>
        <v>-7.29</v>
      </c>
      <c r="CV256" s="318">
        <f t="shared" si="3966"/>
        <v>-7.29</v>
      </c>
      <c r="CW256" s="318">
        <f t="shared" si="3966"/>
        <v>-7.29</v>
      </c>
      <c r="CX256" s="318">
        <f t="shared" si="3966"/>
        <v>-7.29</v>
      </c>
      <c r="CY256" s="318">
        <f t="shared" si="3966"/>
        <v>-7.29</v>
      </c>
      <c r="CZ256" s="318">
        <f t="shared" si="3966"/>
        <v>-7.29</v>
      </c>
      <c r="DA256" s="318">
        <f t="shared" si="3966"/>
        <v>-7.29</v>
      </c>
      <c r="DB256" s="318">
        <f t="shared" si="3966"/>
        <v>-7.29</v>
      </c>
      <c r="DC256" s="318">
        <f t="shared" si="3966"/>
        <v>-7.29</v>
      </c>
      <c r="DD256" s="2">
        <f t="shared" si="3810"/>
        <v>-87.480000000000018</v>
      </c>
      <c r="DE256" s="318">
        <f t="shared" si="3516"/>
        <v>-7.29</v>
      </c>
      <c r="DF256" s="318">
        <f t="shared" ref="DF256:DP256" si="3967">-ROUND(DE207*$C256/12,2)</f>
        <v>-7.29</v>
      </c>
      <c r="DG256" s="318">
        <f t="shared" si="3967"/>
        <v>-7.29</v>
      </c>
      <c r="DH256" s="318">
        <f t="shared" si="3967"/>
        <v>-7.29</v>
      </c>
      <c r="DI256" s="318">
        <f t="shared" si="3967"/>
        <v>-7.29</v>
      </c>
      <c r="DJ256" s="318">
        <f t="shared" si="3967"/>
        <v>-7.29</v>
      </c>
      <c r="DK256" s="318">
        <f t="shared" si="3967"/>
        <v>-7.29</v>
      </c>
      <c r="DL256" s="318">
        <f t="shared" si="3967"/>
        <v>-7.29</v>
      </c>
      <c r="DM256" s="318">
        <f t="shared" si="3967"/>
        <v>-7.29</v>
      </c>
      <c r="DN256" s="318">
        <f t="shared" si="3967"/>
        <v>-7.29</v>
      </c>
      <c r="DO256" s="318">
        <f t="shared" si="3967"/>
        <v>-7.29</v>
      </c>
      <c r="DP256" s="318">
        <f t="shared" si="3967"/>
        <v>-7.29</v>
      </c>
      <c r="DQ256" s="2">
        <f t="shared" si="3812"/>
        <v>-87.480000000000018</v>
      </c>
      <c r="DR256" s="318">
        <f t="shared" si="3519"/>
        <v>-7.29</v>
      </c>
      <c r="DS256" s="318">
        <f t="shared" ref="DS256:EC256" si="3968">-ROUND(DR207*$C256/12,2)</f>
        <v>-7.29</v>
      </c>
      <c r="DT256" s="318">
        <f t="shared" si="3968"/>
        <v>-7.29</v>
      </c>
      <c r="DU256" s="318">
        <f t="shared" si="3968"/>
        <v>-7.29</v>
      </c>
      <c r="DV256" s="318">
        <f t="shared" si="3968"/>
        <v>-7.29</v>
      </c>
      <c r="DW256" s="318">
        <f t="shared" si="3968"/>
        <v>-7.29</v>
      </c>
      <c r="DX256" s="318">
        <f t="shared" si="3968"/>
        <v>-7.29</v>
      </c>
      <c r="DY256" s="318">
        <f t="shared" si="3968"/>
        <v>-7.29</v>
      </c>
      <c r="DZ256" s="318">
        <f t="shared" si="3968"/>
        <v>-7.29</v>
      </c>
      <c r="EA256" s="318">
        <f t="shared" si="3968"/>
        <v>-7.29</v>
      </c>
      <c r="EB256" s="318">
        <f t="shared" si="3968"/>
        <v>-7.29</v>
      </c>
      <c r="EC256" s="318">
        <f t="shared" si="3968"/>
        <v>-7.29</v>
      </c>
      <c r="ED256" s="2">
        <f t="shared" si="3814"/>
        <v>-87.480000000000018</v>
      </c>
      <c r="EE256" s="2">
        <f t="shared" si="3522"/>
        <v>-874.80000000000018</v>
      </c>
    </row>
    <row r="257" spans="1:135" x14ac:dyDescent="0.2">
      <c r="A257" s="126" t="s">
        <v>594</v>
      </c>
      <c r="B257" s="310">
        <f t="shared" ref="B257:B265" si="3969">B208</f>
        <v>364</v>
      </c>
      <c r="C257" s="317">
        <v>3.6999999999999998E-2</v>
      </c>
      <c r="E257" s="318">
        <f t="shared" ref="E257:P257" si="3970">-ROUND(D208*$C257/12,2)</f>
        <v>-2211.69</v>
      </c>
      <c r="F257" s="318">
        <f t="shared" si="3970"/>
        <v>-2778.89</v>
      </c>
      <c r="G257" s="318">
        <f t="shared" si="3970"/>
        <v>-3346.08</v>
      </c>
      <c r="H257" s="318">
        <f t="shared" si="3970"/>
        <v>-3913.28</v>
      </c>
      <c r="I257" s="318">
        <f t="shared" si="3970"/>
        <v>-4480.4799999999996</v>
      </c>
      <c r="J257" s="318">
        <f t="shared" si="3970"/>
        <v>-5047.68</v>
      </c>
      <c r="K257" s="318">
        <f t="shared" si="3970"/>
        <v>-5614.88</v>
      </c>
      <c r="L257" s="318">
        <f t="shared" si="3970"/>
        <v>-6182.08</v>
      </c>
      <c r="M257" s="318">
        <f t="shared" si="3970"/>
        <v>-6749.27</v>
      </c>
      <c r="N257" s="318">
        <f t="shared" si="3970"/>
        <v>-7316.47</v>
      </c>
      <c r="O257" s="318">
        <f t="shared" si="3970"/>
        <v>-7883.67</v>
      </c>
      <c r="P257" s="318">
        <f t="shared" si="3970"/>
        <v>-8450.8700000000008</v>
      </c>
      <c r="Q257" s="2">
        <f t="shared" ref="Q257:Q260" si="3971">SUM(E257:P257)</f>
        <v>-63975.340000000004</v>
      </c>
      <c r="R257" s="318">
        <f t="shared" si="3495"/>
        <v>-9018.07</v>
      </c>
      <c r="S257" s="318">
        <f t="shared" ref="S257:AC257" si="3972">-ROUND(R208*$C257/12,2)</f>
        <v>-9602.39</v>
      </c>
      <c r="T257" s="318">
        <f t="shared" si="3972"/>
        <v>-10186.719999999999</v>
      </c>
      <c r="U257" s="318">
        <f t="shared" si="3972"/>
        <v>-10771.05</v>
      </c>
      <c r="V257" s="318">
        <f t="shared" si="3972"/>
        <v>-11355.38</v>
      </c>
      <c r="W257" s="318">
        <f t="shared" si="3972"/>
        <v>-11939.7</v>
      </c>
      <c r="X257" s="318">
        <f t="shared" si="3972"/>
        <v>-12524.03</v>
      </c>
      <c r="Y257" s="318">
        <f t="shared" si="3972"/>
        <v>-13108.36</v>
      </c>
      <c r="Z257" s="318">
        <f t="shared" si="3972"/>
        <v>-13692.69</v>
      </c>
      <c r="AA257" s="318">
        <f t="shared" si="3972"/>
        <v>-14277.01</v>
      </c>
      <c r="AB257" s="318">
        <f t="shared" si="3972"/>
        <v>-14861.34</v>
      </c>
      <c r="AC257" s="318">
        <f t="shared" si="3972"/>
        <v>-15445.67</v>
      </c>
      <c r="AD257" s="2">
        <f t="shared" ref="AD257:AD260" si="3973">SUM(R257:AC257)</f>
        <v>-146782.41</v>
      </c>
      <c r="AE257" s="318">
        <f t="shared" si="3498"/>
        <v>-16030</v>
      </c>
      <c r="AF257" s="318">
        <f t="shared" ref="AF257:AP257" si="3974">-ROUND(AE208*$C257/12,2)</f>
        <v>-16631.97</v>
      </c>
      <c r="AG257" s="318">
        <f t="shared" si="3974"/>
        <v>-17233.95</v>
      </c>
      <c r="AH257" s="318">
        <f t="shared" si="3974"/>
        <v>-17835.919999999998</v>
      </c>
      <c r="AI257" s="318">
        <f t="shared" si="3974"/>
        <v>-18437.89</v>
      </c>
      <c r="AJ257" s="318">
        <f t="shared" si="3974"/>
        <v>-19039.87</v>
      </c>
      <c r="AK257" s="318">
        <f t="shared" si="3974"/>
        <v>-19641.84</v>
      </c>
      <c r="AL257" s="318">
        <f t="shared" si="3974"/>
        <v>-20243.82</v>
      </c>
      <c r="AM257" s="318">
        <f t="shared" si="3974"/>
        <v>-20845.79</v>
      </c>
      <c r="AN257" s="318">
        <f t="shared" si="3974"/>
        <v>-21447.77</v>
      </c>
      <c r="AO257" s="318">
        <f t="shared" si="3974"/>
        <v>-22049.74</v>
      </c>
      <c r="AP257" s="318">
        <f t="shared" si="3974"/>
        <v>-22651.71</v>
      </c>
      <c r="AQ257" s="2">
        <f t="shared" ref="AQ257:AQ260" si="3975">SUM(AE257:AP257)</f>
        <v>-232090.26999999996</v>
      </c>
      <c r="AR257" s="318">
        <f t="shared" si="3501"/>
        <v>-23253.69</v>
      </c>
      <c r="AS257" s="318">
        <f t="shared" ref="AS257:BC257" si="3976">-ROUND(AR208*$C257/12,2)</f>
        <v>-23873.84</v>
      </c>
      <c r="AT257" s="318">
        <f t="shared" si="3976"/>
        <v>-24494</v>
      </c>
      <c r="AU257" s="318">
        <f t="shared" si="3976"/>
        <v>-25114.15</v>
      </c>
      <c r="AV257" s="318">
        <f t="shared" si="3976"/>
        <v>-25734.3</v>
      </c>
      <c r="AW257" s="318">
        <f t="shared" si="3976"/>
        <v>-26354.46</v>
      </c>
      <c r="AX257" s="318">
        <f t="shared" si="3976"/>
        <v>-26974.61</v>
      </c>
      <c r="AY257" s="318">
        <f t="shared" si="3976"/>
        <v>-27594.77</v>
      </c>
      <c r="AZ257" s="318">
        <f t="shared" si="3976"/>
        <v>-28214.92</v>
      </c>
      <c r="BA257" s="318">
        <f t="shared" si="3976"/>
        <v>-28835.07</v>
      </c>
      <c r="BB257" s="318">
        <f t="shared" si="3976"/>
        <v>-29455.23</v>
      </c>
      <c r="BC257" s="318">
        <f t="shared" si="3976"/>
        <v>-30075.38</v>
      </c>
      <c r="BD257" s="2">
        <f t="shared" ref="BD257:BD260" si="3977">SUM(AR257:BC257)</f>
        <v>-319974.42</v>
      </c>
      <c r="BE257" s="318">
        <f t="shared" si="3504"/>
        <v>-30695.54</v>
      </c>
      <c r="BF257" s="318">
        <f t="shared" ref="BF257:BP257" si="3978">-ROUND(BE208*$C257/12,2)</f>
        <v>-31105.7</v>
      </c>
      <c r="BG257" s="318">
        <f t="shared" si="3978"/>
        <v>-31515.87</v>
      </c>
      <c r="BH257" s="318">
        <f t="shared" si="3978"/>
        <v>-31926.04</v>
      </c>
      <c r="BI257" s="318">
        <f t="shared" si="3978"/>
        <v>-32336.21</v>
      </c>
      <c r="BJ257" s="318">
        <f t="shared" si="3978"/>
        <v>-32746.38</v>
      </c>
      <c r="BK257" s="318">
        <f t="shared" si="3978"/>
        <v>-33156.550000000003</v>
      </c>
      <c r="BL257" s="318">
        <f t="shared" si="3978"/>
        <v>-33566.720000000001</v>
      </c>
      <c r="BM257" s="318">
        <f t="shared" si="3978"/>
        <v>-33976.89</v>
      </c>
      <c r="BN257" s="318">
        <f t="shared" si="3978"/>
        <v>-34387.06</v>
      </c>
      <c r="BO257" s="318">
        <f t="shared" si="3978"/>
        <v>-34797.230000000003</v>
      </c>
      <c r="BP257" s="318">
        <f t="shared" si="3978"/>
        <v>-35207.4</v>
      </c>
      <c r="BQ257" s="2">
        <f t="shared" ref="BQ257:BQ260" si="3979">SUM(BE257:BP257)</f>
        <v>-395417.58999999997</v>
      </c>
      <c r="BR257" s="318">
        <f t="shared" si="3507"/>
        <v>-35617.57</v>
      </c>
      <c r="BS257" s="318">
        <f t="shared" ref="BS257:CC257" si="3980">-ROUND(BR208*$C257/12,2)</f>
        <v>-36035.94</v>
      </c>
      <c r="BT257" s="318">
        <f t="shared" si="3980"/>
        <v>-36454.31</v>
      </c>
      <c r="BU257" s="318">
        <f t="shared" si="3980"/>
        <v>-36872.69</v>
      </c>
      <c r="BV257" s="318">
        <f t="shared" si="3980"/>
        <v>-37291.06</v>
      </c>
      <c r="BW257" s="318">
        <f t="shared" si="3980"/>
        <v>-37709.43</v>
      </c>
      <c r="BX257" s="318">
        <f t="shared" si="3980"/>
        <v>-38127.81</v>
      </c>
      <c r="BY257" s="318">
        <f t="shared" si="3980"/>
        <v>-38546.18</v>
      </c>
      <c r="BZ257" s="318">
        <f t="shared" si="3980"/>
        <v>-38964.550000000003</v>
      </c>
      <c r="CA257" s="318">
        <f t="shared" si="3980"/>
        <v>-39382.92</v>
      </c>
      <c r="CB257" s="318">
        <f t="shared" si="3980"/>
        <v>-39801.300000000003</v>
      </c>
      <c r="CC257" s="318">
        <f t="shared" si="3980"/>
        <v>-40219.67</v>
      </c>
      <c r="CD257" s="2">
        <f t="shared" ref="CD257:CD260" si="3981">SUM(BR257:CC257)</f>
        <v>-455023.42999999993</v>
      </c>
      <c r="CE257" s="318">
        <f t="shared" si="3510"/>
        <v>-40638.04</v>
      </c>
      <c r="CF257" s="318">
        <f t="shared" ref="CF257:CP257" si="3982">-ROUND(CE208*$C257/12,2)</f>
        <v>-41064.78</v>
      </c>
      <c r="CG257" s="318">
        <f t="shared" si="3982"/>
        <v>-41491.519999999997</v>
      </c>
      <c r="CH257" s="318">
        <f t="shared" si="3982"/>
        <v>-41918.26</v>
      </c>
      <c r="CI257" s="318">
        <f t="shared" si="3982"/>
        <v>-42345</v>
      </c>
      <c r="CJ257" s="318">
        <f t="shared" si="3982"/>
        <v>-42771.74</v>
      </c>
      <c r="CK257" s="318">
        <f t="shared" si="3982"/>
        <v>-43198.49</v>
      </c>
      <c r="CL257" s="318">
        <f t="shared" si="3982"/>
        <v>-43625.23</v>
      </c>
      <c r="CM257" s="318">
        <f t="shared" si="3982"/>
        <v>-44051.97</v>
      </c>
      <c r="CN257" s="318">
        <f t="shared" si="3982"/>
        <v>-44478.71</v>
      </c>
      <c r="CO257" s="318">
        <f t="shared" si="3982"/>
        <v>-44905.45</v>
      </c>
      <c r="CP257" s="318">
        <f t="shared" si="3982"/>
        <v>-45332.19</v>
      </c>
      <c r="CQ257" s="2">
        <f t="shared" ref="CQ257:CQ260" si="3983">SUM(CE257:CP257)</f>
        <v>-515821.38000000006</v>
      </c>
      <c r="CR257" s="318">
        <f t="shared" si="3513"/>
        <v>-45758.93</v>
      </c>
      <c r="CS257" s="318">
        <f t="shared" ref="CS257:DC257" si="3984">-ROUND(CR208*$C257/12,2)</f>
        <v>-46194.2</v>
      </c>
      <c r="CT257" s="318">
        <f t="shared" si="3984"/>
        <v>-46629.48</v>
      </c>
      <c r="CU257" s="318">
        <f t="shared" si="3984"/>
        <v>-47064.75</v>
      </c>
      <c r="CV257" s="318">
        <f t="shared" si="3984"/>
        <v>-47500.03</v>
      </c>
      <c r="CW257" s="318">
        <f t="shared" si="3984"/>
        <v>-47935.3</v>
      </c>
      <c r="CX257" s="318">
        <f t="shared" si="3984"/>
        <v>-48370.58</v>
      </c>
      <c r="CY257" s="318">
        <f t="shared" si="3984"/>
        <v>-48805.85</v>
      </c>
      <c r="CZ257" s="318">
        <f t="shared" si="3984"/>
        <v>-49241.13</v>
      </c>
      <c r="DA257" s="318">
        <f t="shared" si="3984"/>
        <v>-49676.4</v>
      </c>
      <c r="DB257" s="318">
        <f t="shared" si="3984"/>
        <v>-50111.68</v>
      </c>
      <c r="DC257" s="318">
        <f t="shared" si="3984"/>
        <v>-50546.95</v>
      </c>
      <c r="DD257" s="2">
        <f t="shared" ref="DD257:DD260" si="3985">SUM(CR257:DC257)</f>
        <v>-577835.28</v>
      </c>
      <c r="DE257" s="318">
        <f t="shared" si="3516"/>
        <v>-50982.23</v>
      </c>
      <c r="DF257" s="318">
        <f t="shared" ref="DF257:DP257" si="3986">-ROUND(DE208*$C257/12,2)</f>
        <v>-51428.43</v>
      </c>
      <c r="DG257" s="318">
        <f t="shared" si="3986"/>
        <v>-51874.63</v>
      </c>
      <c r="DH257" s="318">
        <f t="shared" si="3986"/>
        <v>-52320.83</v>
      </c>
      <c r="DI257" s="318">
        <f t="shared" si="3986"/>
        <v>-52767.03</v>
      </c>
      <c r="DJ257" s="318">
        <f t="shared" si="3986"/>
        <v>-53213.23</v>
      </c>
      <c r="DK257" s="318">
        <f t="shared" si="3986"/>
        <v>-53659.43</v>
      </c>
      <c r="DL257" s="318">
        <f t="shared" si="3986"/>
        <v>-54105.63</v>
      </c>
      <c r="DM257" s="318">
        <f t="shared" si="3986"/>
        <v>-54551.83</v>
      </c>
      <c r="DN257" s="318">
        <f t="shared" si="3986"/>
        <v>-54998.03</v>
      </c>
      <c r="DO257" s="318">
        <f t="shared" si="3986"/>
        <v>-55444.23</v>
      </c>
      <c r="DP257" s="318">
        <f t="shared" si="3986"/>
        <v>-55890.43</v>
      </c>
      <c r="DQ257" s="2">
        <f t="shared" ref="DQ257:DQ260" si="3987">SUM(DE257:DP257)</f>
        <v>-641235.96000000008</v>
      </c>
      <c r="DR257" s="318">
        <f t="shared" si="3519"/>
        <v>-56336.63</v>
      </c>
      <c r="DS257" s="318">
        <f t="shared" ref="DS257:EC257" si="3988">-ROUND(DR208*$C257/12,2)</f>
        <v>-56794.03</v>
      </c>
      <c r="DT257" s="318">
        <f t="shared" si="3988"/>
        <v>-57251.44</v>
      </c>
      <c r="DU257" s="318">
        <f t="shared" si="3988"/>
        <v>-57708.84</v>
      </c>
      <c r="DV257" s="318">
        <f t="shared" si="3988"/>
        <v>-58166.239999999998</v>
      </c>
      <c r="DW257" s="318">
        <f t="shared" si="3988"/>
        <v>-58623.64</v>
      </c>
      <c r="DX257" s="318">
        <f t="shared" si="3988"/>
        <v>-59081.04</v>
      </c>
      <c r="DY257" s="318">
        <f t="shared" si="3988"/>
        <v>-59538.44</v>
      </c>
      <c r="DZ257" s="318">
        <f t="shared" si="3988"/>
        <v>-59995.839999999997</v>
      </c>
      <c r="EA257" s="318">
        <f t="shared" si="3988"/>
        <v>-60453.24</v>
      </c>
      <c r="EB257" s="318">
        <f t="shared" si="3988"/>
        <v>-60910.64</v>
      </c>
      <c r="EC257" s="318">
        <f t="shared" si="3988"/>
        <v>-61368.04</v>
      </c>
      <c r="ED257" s="2">
        <f t="shared" ref="ED257:ED260" si="3989">SUM(DR257:EC257)</f>
        <v>-706228.06</v>
      </c>
      <c r="EE257" s="2">
        <f t="shared" ref="EE257:EE260" si="3990">ED257+DQ257+DD257+CQ257+CD257+BQ257+BD257+AQ257+AD257+Q257</f>
        <v>-4054384.14</v>
      </c>
    </row>
    <row r="258" spans="1:135" x14ac:dyDescent="0.2">
      <c r="A258" s="126" t="s">
        <v>594</v>
      </c>
      <c r="B258" s="310">
        <f t="shared" si="3969"/>
        <v>365</v>
      </c>
      <c r="C258" s="317">
        <v>2.1999999999999999E-2</v>
      </c>
      <c r="E258" s="318">
        <f t="shared" ref="E258:P258" si="3991">-ROUND(D209*$C258/12,2)</f>
        <v>-115</v>
      </c>
      <c r="F258" s="318">
        <f t="shared" si="3991"/>
        <v>-115</v>
      </c>
      <c r="G258" s="318">
        <f t="shared" si="3991"/>
        <v>-115</v>
      </c>
      <c r="H258" s="318">
        <f t="shared" si="3991"/>
        <v>-115</v>
      </c>
      <c r="I258" s="318">
        <f t="shared" si="3991"/>
        <v>-115</v>
      </c>
      <c r="J258" s="318">
        <f t="shared" si="3991"/>
        <v>-115</v>
      </c>
      <c r="K258" s="318">
        <f t="shared" si="3991"/>
        <v>-115</v>
      </c>
      <c r="L258" s="318">
        <f t="shared" si="3991"/>
        <v>-115</v>
      </c>
      <c r="M258" s="318">
        <f t="shared" si="3991"/>
        <v>-115</v>
      </c>
      <c r="N258" s="318">
        <f t="shared" si="3991"/>
        <v>-115</v>
      </c>
      <c r="O258" s="318">
        <f t="shared" si="3991"/>
        <v>-115</v>
      </c>
      <c r="P258" s="318">
        <f t="shared" si="3991"/>
        <v>-115</v>
      </c>
      <c r="Q258" s="2">
        <f t="shared" si="3971"/>
        <v>-1380</v>
      </c>
      <c r="R258" s="318">
        <f t="shared" si="3495"/>
        <v>-115</v>
      </c>
      <c r="S258" s="318">
        <f t="shared" ref="S258:AC258" si="3992">-ROUND(R209*$C258/12,2)</f>
        <v>-115</v>
      </c>
      <c r="T258" s="318">
        <f t="shared" si="3992"/>
        <v>-115</v>
      </c>
      <c r="U258" s="318">
        <f t="shared" si="3992"/>
        <v>-115</v>
      </c>
      <c r="V258" s="318">
        <f t="shared" si="3992"/>
        <v>-115</v>
      </c>
      <c r="W258" s="318">
        <f t="shared" si="3992"/>
        <v>-115</v>
      </c>
      <c r="X258" s="318">
        <f t="shared" si="3992"/>
        <v>-115</v>
      </c>
      <c r="Y258" s="318">
        <f t="shared" si="3992"/>
        <v>-115</v>
      </c>
      <c r="Z258" s="318">
        <f t="shared" si="3992"/>
        <v>-115</v>
      </c>
      <c r="AA258" s="318">
        <f t="shared" si="3992"/>
        <v>-115</v>
      </c>
      <c r="AB258" s="318">
        <f t="shared" si="3992"/>
        <v>-115</v>
      </c>
      <c r="AC258" s="318">
        <f t="shared" si="3992"/>
        <v>-115</v>
      </c>
      <c r="AD258" s="2">
        <f t="shared" si="3973"/>
        <v>-1380</v>
      </c>
      <c r="AE258" s="318">
        <f t="shared" si="3498"/>
        <v>-115</v>
      </c>
      <c r="AF258" s="318">
        <f t="shared" ref="AF258:AP258" si="3993">-ROUND(AE209*$C258/12,2)</f>
        <v>-115</v>
      </c>
      <c r="AG258" s="318">
        <f t="shared" si="3993"/>
        <v>-115</v>
      </c>
      <c r="AH258" s="318">
        <f t="shared" si="3993"/>
        <v>-115</v>
      </c>
      <c r="AI258" s="318">
        <f t="shared" si="3993"/>
        <v>-115</v>
      </c>
      <c r="AJ258" s="318">
        <f t="shared" si="3993"/>
        <v>-115</v>
      </c>
      <c r="AK258" s="318">
        <f t="shared" si="3993"/>
        <v>-115</v>
      </c>
      <c r="AL258" s="318">
        <f t="shared" si="3993"/>
        <v>-115</v>
      </c>
      <c r="AM258" s="318">
        <f t="shared" si="3993"/>
        <v>-115</v>
      </c>
      <c r="AN258" s="318">
        <f t="shared" si="3993"/>
        <v>-115</v>
      </c>
      <c r="AO258" s="318">
        <f t="shared" si="3993"/>
        <v>-115</v>
      </c>
      <c r="AP258" s="318">
        <f t="shared" si="3993"/>
        <v>-115</v>
      </c>
      <c r="AQ258" s="2">
        <f t="shared" si="3975"/>
        <v>-1380</v>
      </c>
      <c r="AR258" s="318">
        <f t="shared" si="3501"/>
        <v>-115</v>
      </c>
      <c r="AS258" s="318">
        <f t="shared" ref="AS258:BC258" si="3994">-ROUND(AR209*$C258/12,2)</f>
        <v>-115</v>
      </c>
      <c r="AT258" s="318">
        <f t="shared" si="3994"/>
        <v>-115</v>
      </c>
      <c r="AU258" s="318">
        <f t="shared" si="3994"/>
        <v>-115</v>
      </c>
      <c r="AV258" s="318">
        <f t="shared" si="3994"/>
        <v>-115</v>
      </c>
      <c r="AW258" s="318">
        <f t="shared" si="3994"/>
        <v>-115</v>
      </c>
      <c r="AX258" s="318">
        <f t="shared" si="3994"/>
        <v>-115</v>
      </c>
      <c r="AY258" s="318">
        <f t="shared" si="3994"/>
        <v>-115</v>
      </c>
      <c r="AZ258" s="318">
        <f t="shared" si="3994"/>
        <v>-115</v>
      </c>
      <c r="BA258" s="318">
        <f t="shared" si="3994"/>
        <v>-115</v>
      </c>
      <c r="BB258" s="318">
        <f t="shared" si="3994"/>
        <v>-115</v>
      </c>
      <c r="BC258" s="318">
        <f t="shared" si="3994"/>
        <v>-115</v>
      </c>
      <c r="BD258" s="2">
        <f t="shared" si="3977"/>
        <v>-1380</v>
      </c>
      <c r="BE258" s="318">
        <f t="shared" si="3504"/>
        <v>-115</v>
      </c>
      <c r="BF258" s="318">
        <f t="shared" ref="BF258:BP258" si="3995">-ROUND(BE209*$C258/12,2)</f>
        <v>-115</v>
      </c>
      <c r="BG258" s="318">
        <f t="shared" si="3995"/>
        <v>-115</v>
      </c>
      <c r="BH258" s="318">
        <f t="shared" si="3995"/>
        <v>-115</v>
      </c>
      <c r="BI258" s="318">
        <f t="shared" si="3995"/>
        <v>-115</v>
      </c>
      <c r="BJ258" s="318">
        <f t="shared" si="3995"/>
        <v>-115</v>
      </c>
      <c r="BK258" s="318">
        <f t="shared" si="3995"/>
        <v>-115</v>
      </c>
      <c r="BL258" s="318">
        <f t="shared" si="3995"/>
        <v>-115</v>
      </c>
      <c r="BM258" s="318">
        <f t="shared" si="3995"/>
        <v>-115</v>
      </c>
      <c r="BN258" s="318">
        <f t="shared" si="3995"/>
        <v>-115</v>
      </c>
      <c r="BO258" s="318">
        <f t="shared" si="3995"/>
        <v>-115</v>
      </c>
      <c r="BP258" s="318">
        <f t="shared" si="3995"/>
        <v>-115</v>
      </c>
      <c r="BQ258" s="2">
        <f t="shared" si="3979"/>
        <v>-1380</v>
      </c>
      <c r="BR258" s="318">
        <f t="shared" si="3507"/>
        <v>-115</v>
      </c>
      <c r="BS258" s="318">
        <f t="shared" ref="BS258:CC258" si="3996">-ROUND(BR209*$C258/12,2)</f>
        <v>-115</v>
      </c>
      <c r="BT258" s="318">
        <f t="shared" si="3996"/>
        <v>-115</v>
      </c>
      <c r="BU258" s="318">
        <f t="shared" si="3996"/>
        <v>-115</v>
      </c>
      <c r="BV258" s="318">
        <f t="shared" si="3996"/>
        <v>-115</v>
      </c>
      <c r="BW258" s="318">
        <f t="shared" si="3996"/>
        <v>-115</v>
      </c>
      <c r="BX258" s="318">
        <f t="shared" si="3996"/>
        <v>-115</v>
      </c>
      <c r="BY258" s="318">
        <f t="shared" si="3996"/>
        <v>-115</v>
      </c>
      <c r="BZ258" s="318">
        <f t="shared" si="3996"/>
        <v>-115</v>
      </c>
      <c r="CA258" s="318">
        <f t="shared" si="3996"/>
        <v>-115</v>
      </c>
      <c r="CB258" s="318">
        <f t="shared" si="3996"/>
        <v>-115</v>
      </c>
      <c r="CC258" s="318">
        <f t="shared" si="3996"/>
        <v>-115</v>
      </c>
      <c r="CD258" s="2">
        <f t="shared" si="3981"/>
        <v>-1380</v>
      </c>
      <c r="CE258" s="318">
        <f t="shared" si="3510"/>
        <v>-115</v>
      </c>
      <c r="CF258" s="318">
        <f t="shared" ref="CF258:CP258" si="3997">-ROUND(CE209*$C258/12,2)</f>
        <v>-115</v>
      </c>
      <c r="CG258" s="318">
        <f t="shared" si="3997"/>
        <v>-115</v>
      </c>
      <c r="CH258" s="318">
        <f t="shared" si="3997"/>
        <v>-115</v>
      </c>
      <c r="CI258" s="318">
        <f t="shared" si="3997"/>
        <v>-115</v>
      </c>
      <c r="CJ258" s="318">
        <f t="shared" si="3997"/>
        <v>-115</v>
      </c>
      <c r="CK258" s="318">
        <f t="shared" si="3997"/>
        <v>-115</v>
      </c>
      <c r="CL258" s="318">
        <f t="shared" si="3997"/>
        <v>-115</v>
      </c>
      <c r="CM258" s="318">
        <f t="shared" si="3997"/>
        <v>-115</v>
      </c>
      <c r="CN258" s="318">
        <f t="shared" si="3997"/>
        <v>-115</v>
      </c>
      <c r="CO258" s="318">
        <f t="shared" si="3997"/>
        <v>-115</v>
      </c>
      <c r="CP258" s="318">
        <f t="shared" si="3997"/>
        <v>-115</v>
      </c>
      <c r="CQ258" s="2">
        <f t="shared" si="3983"/>
        <v>-1380</v>
      </c>
      <c r="CR258" s="318">
        <f t="shared" si="3513"/>
        <v>-115</v>
      </c>
      <c r="CS258" s="318">
        <f t="shared" ref="CS258:DC258" si="3998">-ROUND(CR209*$C258/12,2)</f>
        <v>-115</v>
      </c>
      <c r="CT258" s="318">
        <f t="shared" si="3998"/>
        <v>-115</v>
      </c>
      <c r="CU258" s="318">
        <f t="shared" si="3998"/>
        <v>-115</v>
      </c>
      <c r="CV258" s="318">
        <f t="shared" si="3998"/>
        <v>-115</v>
      </c>
      <c r="CW258" s="318">
        <f t="shared" si="3998"/>
        <v>-115</v>
      </c>
      <c r="CX258" s="318">
        <f t="shared" si="3998"/>
        <v>-115</v>
      </c>
      <c r="CY258" s="318">
        <f t="shared" si="3998"/>
        <v>-115</v>
      </c>
      <c r="CZ258" s="318">
        <f t="shared" si="3998"/>
        <v>-115</v>
      </c>
      <c r="DA258" s="318">
        <f t="shared" si="3998"/>
        <v>-115</v>
      </c>
      <c r="DB258" s="318">
        <f t="shared" si="3998"/>
        <v>-115</v>
      </c>
      <c r="DC258" s="318">
        <f t="shared" si="3998"/>
        <v>-115</v>
      </c>
      <c r="DD258" s="2">
        <f t="shared" si="3985"/>
        <v>-1380</v>
      </c>
      <c r="DE258" s="318">
        <f t="shared" si="3516"/>
        <v>-115</v>
      </c>
      <c r="DF258" s="318">
        <f t="shared" ref="DF258:DP258" si="3999">-ROUND(DE209*$C258/12,2)</f>
        <v>-115</v>
      </c>
      <c r="DG258" s="318">
        <f t="shared" si="3999"/>
        <v>-115</v>
      </c>
      <c r="DH258" s="318">
        <f t="shared" si="3999"/>
        <v>-115</v>
      </c>
      <c r="DI258" s="318">
        <f t="shared" si="3999"/>
        <v>-115</v>
      </c>
      <c r="DJ258" s="318">
        <f t="shared" si="3999"/>
        <v>-115</v>
      </c>
      <c r="DK258" s="318">
        <f t="shared" si="3999"/>
        <v>-115</v>
      </c>
      <c r="DL258" s="318">
        <f t="shared" si="3999"/>
        <v>-115</v>
      </c>
      <c r="DM258" s="318">
        <f t="shared" si="3999"/>
        <v>-115</v>
      </c>
      <c r="DN258" s="318">
        <f t="shared" si="3999"/>
        <v>-115</v>
      </c>
      <c r="DO258" s="318">
        <f t="shared" si="3999"/>
        <v>-115</v>
      </c>
      <c r="DP258" s="318">
        <f t="shared" si="3999"/>
        <v>-115</v>
      </c>
      <c r="DQ258" s="2">
        <f t="shared" si="3987"/>
        <v>-1380</v>
      </c>
      <c r="DR258" s="318">
        <f t="shared" si="3519"/>
        <v>-115</v>
      </c>
      <c r="DS258" s="318">
        <f t="shared" ref="DS258:EC258" si="4000">-ROUND(DR209*$C258/12,2)</f>
        <v>-115</v>
      </c>
      <c r="DT258" s="318">
        <f t="shared" si="4000"/>
        <v>-115</v>
      </c>
      <c r="DU258" s="318">
        <f t="shared" si="4000"/>
        <v>-115</v>
      </c>
      <c r="DV258" s="318">
        <f t="shared" si="4000"/>
        <v>-115</v>
      </c>
      <c r="DW258" s="318">
        <f t="shared" si="4000"/>
        <v>-115</v>
      </c>
      <c r="DX258" s="318">
        <f t="shared" si="4000"/>
        <v>-115</v>
      </c>
      <c r="DY258" s="318">
        <f t="shared" si="4000"/>
        <v>-115</v>
      </c>
      <c r="DZ258" s="318">
        <f t="shared" si="4000"/>
        <v>-115</v>
      </c>
      <c r="EA258" s="318">
        <f t="shared" si="4000"/>
        <v>-115</v>
      </c>
      <c r="EB258" s="318">
        <f t="shared" si="4000"/>
        <v>-115</v>
      </c>
      <c r="EC258" s="318">
        <f t="shared" si="4000"/>
        <v>-115</v>
      </c>
      <c r="ED258" s="2">
        <f t="shared" si="3989"/>
        <v>-1380</v>
      </c>
      <c r="EE258" s="2">
        <f t="shared" si="3990"/>
        <v>-13800</v>
      </c>
    </row>
    <row r="259" spans="1:135" x14ac:dyDescent="0.2">
      <c r="A259" s="126" t="s">
        <v>594</v>
      </c>
      <c r="B259" s="310">
        <f t="shared" si="3969"/>
        <v>366</v>
      </c>
      <c r="C259" s="317">
        <v>1.7000000000000001E-2</v>
      </c>
      <c r="E259" s="318">
        <f t="shared" ref="E259:P259" si="4001">-ROUND(D210*$C259/12,2)</f>
        <v>-25.3</v>
      </c>
      <c r="F259" s="318">
        <f t="shared" si="4001"/>
        <v>-25.3</v>
      </c>
      <c r="G259" s="318">
        <f t="shared" si="4001"/>
        <v>-25.3</v>
      </c>
      <c r="H259" s="318">
        <f t="shared" si="4001"/>
        <v>-25.3</v>
      </c>
      <c r="I259" s="318">
        <f t="shared" si="4001"/>
        <v>-25.3</v>
      </c>
      <c r="J259" s="318">
        <f t="shared" si="4001"/>
        <v>-25.3</v>
      </c>
      <c r="K259" s="318">
        <f t="shared" si="4001"/>
        <v>-25.3</v>
      </c>
      <c r="L259" s="318">
        <f t="shared" si="4001"/>
        <v>-25.3</v>
      </c>
      <c r="M259" s="318">
        <f t="shared" si="4001"/>
        <v>-25.3</v>
      </c>
      <c r="N259" s="318">
        <f t="shared" si="4001"/>
        <v>-25.3</v>
      </c>
      <c r="O259" s="318">
        <f t="shared" si="4001"/>
        <v>-25.3</v>
      </c>
      <c r="P259" s="318">
        <f t="shared" si="4001"/>
        <v>-25.3</v>
      </c>
      <c r="Q259" s="2">
        <f t="shared" si="3971"/>
        <v>-303.60000000000008</v>
      </c>
      <c r="R259" s="318">
        <f t="shared" si="3495"/>
        <v>-25.3</v>
      </c>
      <c r="S259" s="318">
        <f t="shared" ref="S259:AC259" si="4002">-ROUND(R210*$C259/12,2)</f>
        <v>-25.3</v>
      </c>
      <c r="T259" s="318">
        <f t="shared" si="4002"/>
        <v>-25.3</v>
      </c>
      <c r="U259" s="318">
        <f t="shared" si="4002"/>
        <v>-25.3</v>
      </c>
      <c r="V259" s="318">
        <f t="shared" si="4002"/>
        <v>-25.3</v>
      </c>
      <c r="W259" s="318">
        <f t="shared" si="4002"/>
        <v>-25.3</v>
      </c>
      <c r="X259" s="318">
        <f t="shared" si="4002"/>
        <v>-25.3</v>
      </c>
      <c r="Y259" s="318">
        <f t="shared" si="4002"/>
        <v>-25.3</v>
      </c>
      <c r="Z259" s="318">
        <f t="shared" si="4002"/>
        <v>-25.3</v>
      </c>
      <c r="AA259" s="318">
        <f t="shared" si="4002"/>
        <v>-25.3</v>
      </c>
      <c r="AB259" s="318">
        <f t="shared" si="4002"/>
        <v>-25.3</v>
      </c>
      <c r="AC259" s="318">
        <f t="shared" si="4002"/>
        <v>-25.3</v>
      </c>
      <c r="AD259" s="2">
        <f t="shared" si="3973"/>
        <v>-303.60000000000008</v>
      </c>
      <c r="AE259" s="318">
        <f t="shared" si="3498"/>
        <v>-25.3</v>
      </c>
      <c r="AF259" s="318">
        <f t="shared" ref="AF259:AP259" si="4003">-ROUND(AE210*$C259/12,2)</f>
        <v>-25.3</v>
      </c>
      <c r="AG259" s="318">
        <f t="shared" si="4003"/>
        <v>-25.3</v>
      </c>
      <c r="AH259" s="318">
        <f t="shared" si="4003"/>
        <v>-25.3</v>
      </c>
      <c r="AI259" s="318">
        <f t="shared" si="4003"/>
        <v>-25.3</v>
      </c>
      <c r="AJ259" s="318">
        <f t="shared" si="4003"/>
        <v>-25.3</v>
      </c>
      <c r="AK259" s="318">
        <f t="shared" si="4003"/>
        <v>-25.3</v>
      </c>
      <c r="AL259" s="318">
        <f t="shared" si="4003"/>
        <v>-25.3</v>
      </c>
      <c r="AM259" s="318">
        <f t="shared" si="4003"/>
        <v>-25.3</v>
      </c>
      <c r="AN259" s="318">
        <f t="shared" si="4003"/>
        <v>-25.3</v>
      </c>
      <c r="AO259" s="318">
        <f t="shared" si="4003"/>
        <v>-25.3</v>
      </c>
      <c r="AP259" s="318">
        <f t="shared" si="4003"/>
        <v>-25.3</v>
      </c>
      <c r="AQ259" s="2">
        <f t="shared" si="3975"/>
        <v>-303.60000000000008</v>
      </c>
      <c r="AR259" s="318">
        <f t="shared" si="3501"/>
        <v>-25.3</v>
      </c>
      <c r="AS259" s="318">
        <f t="shared" ref="AS259:BC259" si="4004">-ROUND(AR210*$C259/12,2)</f>
        <v>-25.3</v>
      </c>
      <c r="AT259" s="318">
        <f t="shared" si="4004"/>
        <v>-25.3</v>
      </c>
      <c r="AU259" s="318">
        <f t="shared" si="4004"/>
        <v>-25.3</v>
      </c>
      <c r="AV259" s="318">
        <f t="shared" si="4004"/>
        <v>-25.3</v>
      </c>
      <c r="AW259" s="318">
        <f t="shared" si="4004"/>
        <v>-25.3</v>
      </c>
      <c r="AX259" s="318">
        <f t="shared" si="4004"/>
        <v>-25.3</v>
      </c>
      <c r="AY259" s="318">
        <f t="shared" si="4004"/>
        <v>-25.3</v>
      </c>
      <c r="AZ259" s="318">
        <f t="shared" si="4004"/>
        <v>-25.3</v>
      </c>
      <c r="BA259" s="318">
        <f t="shared" si="4004"/>
        <v>-25.3</v>
      </c>
      <c r="BB259" s="318">
        <f t="shared" si="4004"/>
        <v>-25.3</v>
      </c>
      <c r="BC259" s="318">
        <f t="shared" si="4004"/>
        <v>-25.3</v>
      </c>
      <c r="BD259" s="2">
        <f t="shared" si="3977"/>
        <v>-303.60000000000008</v>
      </c>
      <c r="BE259" s="318">
        <f t="shared" si="3504"/>
        <v>-25.3</v>
      </c>
      <c r="BF259" s="318">
        <f t="shared" ref="BF259:BP259" si="4005">-ROUND(BE210*$C259/12,2)</f>
        <v>-25.3</v>
      </c>
      <c r="BG259" s="318">
        <f t="shared" si="4005"/>
        <v>-25.3</v>
      </c>
      <c r="BH259" s="318">
        <f t="shared" si="4005"/>
        <v>-25.3</v>
      </c>
      <c r="BI259" s="318">
        <f t="shared" si="4005"/>
        <v>-25.3</v>
      </c>
      <c r="BJ259" s="318">
        <f t="shared" si="4005"/>
        <v>-25.3</v>
      </c>
      <c r="BK259" s="318">
        <f t="shared" si="4005"/>
        <v>-25.3</v>
      </c>
      <c r="BL259" s="318">
        <f t="shared" si="4005"/>
        <v>-25.3</v>
      </c>
      <c r="BM259" s="318">
        <f t="shared" si="4005"/>
        <v>-25.3</v>
      </c>
      <c r="BN259" s="318">
        <f t="shared" si="4005"/>
        <v>-25.3</v>
      </c>
      <c r="BO259" s="318">
        <f t="shared" si="4005"/>
        <v>-25.3</v>
      </c>
      <c r="BP259" s="318">
        <f t="shared" si="4005"/>
        <v>-25.3</v>
      </c>
      <c r="BQ259" s="2">
        <f t="shared" si="3979"/>
        <v>-303.60000000000008</v>
      </c>
      <c r="BR259" s="318">
        <f t="shared" si="3507"/>
        <v>-25.3</v>
      </c>
      <c r="BS259" s="318">
        <f t="shared" ref="BS259:CC259" si="4006">-ROUND(BR210*$C259/12,2)</f>
        <v>-25.3</v>
      </c>
      <c r="BT259" s="318">
        <f t="shared" si="4006"/>
        <v>-25.3</v>
      </c>
      <c r="BU259" s="318">
        <f t="shared" si="4006"/>
        <v>-25.3</v>
      </c>
      <c r="BV259" s="318">
        <f t="shared" si="4006"/>
        <v>-25.3</v>
      </c>
      <c r="BW259" s="318">
        <f t="shared" si="4006"/>
        <v>-25.3</v>
      </c>
      <c r="BX259" s="318">
        <f t="shared" si="4006"/>
        <v>-25.3</v>
      </c>
      <c r="BY259" s="318">
        <f t="shared" si="4006"/>
        <v>-25.3</v>
      </c>
      <c r="BZ259" s="318">
        <f t="shared" si="4006"/>
        <v>-25.3</v>
      </c>
      <c r="CA259" s="318">
        <f t="shared" si="4006"/>
        <v>-25.3</v>
      </c>
      <c r="CB259" s="318">
        <f t="shared" si="4006"/>
        <v>-25.3</v>
      </c>
      <c r="CC259" s="318">
        <f t="shared" si="4006"/>
        <v>-25.3</v>
      </c>
      <c r="CD259" s="2">
        <f t="shared" si="3981"/>
        <v>-303.60000000000008</v>
      </c>
      <c r="CE259" s="318">
        <f t="shared" si="3510"/>
        <v>-25.3</v>
      </c>
      <c r="CF259" s="318">
        <f t="shared" ref="CF259:CP259" si="4007">-ROUND(CE210*$C259/12,2)</f>
        <v>-25.3</v>
      </c>
      <c r="CG259" s="318">
        <f t="shared" si="4007"/>
        <v>-25.3</v>
      </c>
      <c r="CH259" s="318">
        <f t="shared" si="4007"/>
        <v>-25.3</v>
      </c>
      <c r="CI259" s="318">
        <f t="shared" si="4007"/>
        <v>-25.3</v>
      </c>
      <c r="CJ259" s="318">
        <f t="shared" si="4007"/>
        <v>-25.3</v>
      </c>
      <c r="CK259" s="318">
        <f t="shared" si="4007"/>
        <v>-25.3</v>
      </c>
      <c r="CL259" s="318">
        <f t="shared" si="4007"/>
        <v>-25.3</v>
      </c>
      <c r="CM259" s="318">
        <f t="shared" si="4007"/>
        <v>-25.3</v>
      </c>
      <c r="CN259" s="318">
        <f t="shared" si="4007"/>
        <v>-25.3</v>
      </c>
      <c r="CO259" s="318">
        <f t="shared" si="4007"/>
        <v>-25.3</v>
      </c>
      <c r="CP259" s="318">
        <f t="shared" si="4007"/>
        <v>-25.3</v>
      </c>
      <c r="CQ259" s="2">
        <f t="shared" si="3983"/>
        <v>-303.60000000000008</v>
      </c>
      <c r="CR259" s="318">
        <f t="shared" si="3513"/>
        <v>-25.3</v>
      </c>
      <c r="CS259" s="318">
        <f t="shared" ref="CS259:DC259" si="4008">-ROUND(CR210*$C259/12,2)</f>
        <v>-25.3</v>
      </c>
      <c r="CT259" s="318">
        <f t="shared" si="4008"/>
        <v>-25.3</v>
      </c>
      <c r="CU259" s="318">
        <f t="shared" si="4008"/>
        <v>-25.3</v>
      </c>
      <c r="CV259" s="318">
        <f t="shared" si="4008"/>
        <v>-25.3</v>
      </c>
      <c r="CW259" s="318">
        <f t="shared" si="4008"/>
        <v>-25.3</v>
      </c>
      <c r="CX259" s="318">
        <f t="shared" si="4008"/>
        <v>-25.3</v>
      </c>
      <c r="CY259" s="318">
        <f t="shared" si="4008"/>
        <v>-25.3</v>
      </c>
      <c r="CZ259" s="318">
        <f t="shared" si="4008"/>
        <v>-25.3</v>
      </c>
      <c r="DA259" s="318">
        <f t="shared" si="4008"/>
        <v>-25.3</v>
      </c>
      <c r="DB259" s="318">
        <f t="shared" si="4008"/>
        <v>-25.3</v>
      </c>
      <c r="DC259" s="318">
        <f t="shared" si="4008"/>
        <v>-25.3</v>
      </c>
      <c r="DD259" s="2">
        <f t="shared" si="3985"/>
        <v>-303.60000000000008</v>
      </c>
      <c r="DE259" s="318">
        <f t="shared" si="3516"/>
        <v>-25.3</v>
      </c>
      <c r="DF259" s="318">
        <f t="shared" ref="DF259:DP259" si="4009">-ROUND(DE210*$C259/12,2)</f>
        <v>-25.3</v>
      </c>
      <c r="DG259" s="318">
        <f t="shared" si="4009"/>
        <v>-25.3</v>
      </c>
      <c r="DH259" s="318">
        <f t="shared" si="4009"/>
        <v>-25.3</v>
      </c>
      <c r="DI259" s="318">
        <f t="shared" si="4009"/>
        <v>-25.3</v>
      </c>
      <c r="DJ259" s="318">
        <f t="shared" si="4009"/>
        <v>-25.3</v>
      </c>
      <c r="DK259" s="318">
        <f t="shared" si="4009"/>
        <v>-25.3</v>
      </c>
      <c r="DL259" s="318">
        <f t="shared" si="4009"/>
        <v>-25.3</v>
      </c>
      <c r="DM259" s="318">
        <f t="shared" si="4009"/>
        <v>-25.3</v>
      </c>
      <c r="DN259" s="318">
        <f t="shared" si="4009"/>
        <v>-25.3</v>
      </c>
      <c r="DO259" s="318">
        <f t="shared" si="4009"/>
        <v>-25.3</v>
      </c>
      <c r="DP259" s="318">
        <f t="shared" si="4009"/>
        <v>-25.3</v>
      </c>
      <c r="DQ259" s="2">
        <f t="shared" si="3987"/>
        <v>-303.60000000000008</v>
      </c>
      <c r="DR259" s="318">
        <f t="shared" si="3519"/>
        <v>-25.3</v>
      </c>
      <c r="DS259" s="318">
        <f t="shared" ref="DS259:EC259" si="4010">-ROUND(DR210*$C259/12,2)</f>
        <v>-25.3</v>
      </c>
      <c r="DT259" s="318">
        <f t="shared" si="4010"/>
        <v>-25.3</v>
      </c>
      <c r="DU259" s="318">
        <f t="shared" si="4010"/>
        <v>-25.3</v>
      </c>
      <c r="DV259" s="318">
        <f t="shared" si="4010"/>
        <v>-25.3</v>
      </c>
      <c r="DW259" s="318">
        <f t="shared" si="4010"/>
        <v>-25.3</v>
      </c>
      <c r="DX259" s="318">
        <f t="shared" si="4010"/>
        <v>-25.3</v>
      </c>
      <c r="DY259" s="318">
        <f t="shared" si="4010"/>
        <v>-25.3</v>
      </c>
      <c r="DZ259" s="318">
        <f t="shared" si="4010"/>
        <v>-25.3</v>
      </c>
      <c r="EA259" s="318">
        <f t="shared" si="4010"/>
        <v>-25.3</v>
      </c>
      <c r="EB259" s="318">
        <f t="shared" si="4010"/>
        <v>-25.3</v>
      </c>
      <c r="EC259" s="318">
        <f t="shared" si="4010"/>
        <v>-25.3</v>
      </c>
      <c r="ED259" s="2">
        <f t="shared" si="3989"/>
        <v>-303.60000000000008</v>
      </c>
      <c r="EE259" s="2">
        <f t="shared" si="3990"/>
        <v>-3036.0000000000005</v>
      </c>
    </row>
    <row r="260" spans="1:135" x14ac:dyDescent="0.2">
      <c r="A260" s="126" t="s">
        <v>594</v>
      </c>
      <c r="B260" s="310">
        <f t="shared" si="3969"/>
        <v>367</v>
      </c>
      <c r="C260" s="317">
        <v>2.3E-2</v>
      </c>
      <c r="E260" s="318">
        <f t="shared" ref="E260:P260" si="4011">-ROUND(D211*$C260/12,2)</f>
        <v>-455.35</v>
      </c>
      <c r="F260" s="318">
        <f t="shared" si="4011"/>
        <v>-455.35</v>
      </c>
      <c r="G260" s="318">
        <f t="shared" si="4011"/>
        <v>-455.35</v>
      </c>
      <c r="H260" s="318">
        <f t="shared" si="4011"/>
        <v>-455.35</v>
      </c>
      <c r="I260" s="318">
        <f t="shared" si="4011"/>
        <v>-455.35</v>
      </c>
      <c r="J260" s="318">
        <f t="shared" si="4011"/>
        <v>-455.35</v>
      </c>
      <c r="K260" s="318">
        <f t="shared" si="4011"/>
        <v>-455.35</v>
      </c>
      <c r="L260" s="318">
        <f t="shared" si="4011"/>
        <v>-455.35</v>
      </c>
      <c r="M260" s="318">
        <f t="shared" si="4011"/>
        <v>-455.35</v>
      </c>
      <c r="N260" s="318">
        <f t="shared" si="4011"/>
        <v>-455.35</v>
      </c>
      <c r="O260" s="318">
        <f t="shared" si="4011"/>
        <v>-455.35</v>
      </c>
      <c r="P260" s="318">
        <f t="shared" si="4011"/>
        <v>-455.35</v>
      </c>
      <c r="Q260" s="2">
        <f t="shared" si="3971"/>
        <v>-5464.2000000000007</v>
      </c>
      <c r="R260" s="318">
        <f t="shared" si="3495"/>
        <v>-455.35</v>
      </c>
      <c r="S260" s="318">
        <f t="shared" ref="S260:AC260" si="4012">-ROUND(R211*$C260/12,2)</f>
        <v>-455.35</v>
      </c>
      <c r="T260" s="318">
        <f t="shared" si="4012"/>
        <v>-455.35</v>
      </c>
      <c r="U260" s="318">
        <f t="shared" si="4012"/>
        <v>-455.35</v>
      </c>
      <c r="V260" s="318">
        <f t="shared" si="4012"/>
        <v>-455.35</v>
      </c>
      <c r="W260" s="318">
        <f t="shared" si="4012"/>
        <v>-455.35</v>
      </c>
      <c r="X260" s="318">
        <f t="shared" si="4012"/>
        <v>-455.35</v>
      </c>
      <c r="Y260" s="318">
        <f t="shared" si="4012"/>
        <v>-455.35</v>
      </c>
      <c r="Z260" s="318">
        <f t="shared" si="4012"/>
        <v>-455.35</v>
      </c>
      <c r="AA260" s="318">
        <f t="shared" si="4012"/>
        <v>-455.35</v>
      </c>
      <c r="AB260" s="318">
        <f t="shared" si="4012"/>
        <v>-455.35</v>
      </c>
      <c r="AC260" s="318">
        <f t="shared" si="4012"/>
        <v>-455.35</v>
      </c>
      <c r="AD260" s="2">
        <f t="shared" si="3973"/>
        <v>-5464.2000000000007</v>
      </c>
      <c r="AE260" s="318">
        <f t="shared" si="3498"/>
        <v>-455.35</v>
      </c>
      <c r="AF260" s="318">
        <f t="shared" ref="AF260:AP260" si="4013">-ROUND(AE211*$C260/12,2)</f>
        <v>-455.35</v>
      </c>
      <c r="AG260" s="318">
        <f t="shared" si="4013"/>
        <v>-455.35</v>
      </c>
      <c r="AH260" s="318">
        <f t="shared" si="4013"/>
        <v>-455.35</v>
      </c>
      <c r="AI260" s="318">
        <f t="shared" si="4013"/>
        <v>-455.35</v>
      </c>
      <c r="AJ260" s="318">
        <f t="shared" si="4013"/>
        <v>-455.35</v>
      </c>
      <c r="AK260" s="318">
        <f t="shared" si="4013"/>
        <v>-455.35</v>
      </c>
      <c r="AL260" s="318">
        <f t="shared" si="4013"/>
        <v>-455.35</v>
      </c>
      <c r="AM260" s="318">
        <f t="shared" si="4013"/>
        <v>-455.35</v>
      </c>
      <c r="AN260" s="318">
        <f t="shared" si="4013"/>
        <v>-455.35</v>
      </c>
      <c r="AO260" s="318">
        <f t="shared" si="4013"/>
        <v>-455.35</v>
      </c>
      <c r="AP260" s="318">
        <f t="shared" si="4013"/>
        <v>-455.35</v>
      </c>
      <c r="AQ260" s="2">
        <f t="shared" si="3975"/>
        <v>-5464.2000000000007</v>
      </c>
      <c r="AR260" s="318">
        <f t="shared" si="3501"/>
        <v>-455.35</v>
      </c>
      <c r="AS260" s="318">
        <f t="shared" ref="AS260:BC260" si="4014">-ROUND(AR211*$C260/12,2)</f>
        <v>-455.35</v>
      </c>
      <c r="AT260" s="318">
        <f t="shared" si="4014"/>
        <v>-455.35</v>
      </c>
      <c r="AU260" s="318">
        <f t="shared" si="4014"/>
        <v>-455.35</v>
      </c>
      <c r="AV260" s="318">
        <f t="shared" si="4014"/>
        <v>-455.35</v>
      </c>
      <c r="AW260" s="318">
        <f t="shared" si="4014"/>
        <v>-455.35</v>
      </c>
      <c r="AX260" s="318">
        <f t="shared" si="4014"/>
        <v>-455.35</v>
      </c>
      <c r="AY260" s="318">
        <f t="shared" si="4014"/>
        <v>-455.35</v>
      </c>
      <c r="AZ260" s="318">
        <f t="shared" si="4014"/>
        <v>-455.35</v>
      </c>
      <c r="BA260" s="318">
        <f t="shared" si="4014"/>
        <v>-455.35</v>
      </c>
      <c r="BB260" s="318">
        <f t="shared" si="4014"/>
        <v>-455.35</v>
      </c>
      <c r="BC260" s="318">
        <f t="shared" si="4014"/>
        <v>-455.35</v>
      </c>
      <c r="BD260" s="2">
        <f t="shared" si="3977"/>
        <v>-5464.2000000000007</v>
      </c>
      <c r="BE260" s="318">
        <f t="shared" si="3504"/>
        <v>-455.35</v>
      </c>
      <c r="BF260" s="318">
        <f t="shared" ref="BF260:BP260" si="4015">-ROUND(BE211*$C260/12,2)</f>
        <v>-455.35</v>
      </c>
      <c r="BG260" s="318">
        <f t="shared" si="4015"/>
        <v>-455.35</v>
      </c>
      <c r="BH260" s="318">
        <f t="shared" si="4015"/>
        <v>-455.35</v>
      </c>
      <c r="BI260" s="318">
        <f t="shared" si="4015"/>
        <v>-455.35</v>
      </c>
      <c r="BJ260" s="318">
        <f t="shared" si="4015"/>
        <v>-455.35</v>
      </c>
      <c r="BK260" s="318">
        <f t="shared" si="4015"/>
        <v>-455.35</v>
      </c>
      <c r="BL260" s="318">
        <f t="shared" si="4015"/>
        <v>-455.35</v>
      </c>
      <c r="BM260" s="318">
        <f t="shared" si="4015"/>
        <v>-455.35</v>
      </c>
      <c r="BN260" s="318">
        <f t="shared" si="4015"/>
        <v>-455.35</v>
      </c>
      <c r="BO260" s="318">
        <f t="shared" si="4015"/>
        <v>-455.35</v>
      </c>
      <c r="BP260" s="318">
        <f t="shared" si="4015"/>
        <v>-455.35</v>
      </c>
      <c r="BQ260" s="2">
        <f t="shared" si="3979"/>
        <v>-5464.2000000000007</v>
      </c>
      <c r="BR260" s="318">
        <f t="shared" si="3507"/>
        <v>-455.35</v>
      </c>
      <c r="BS260" s="318">
        <f t="shared" ref="BS260:CC260" si="4016">-ROUND(BR211*$C260/12,2)</f>
        <v>-455.35</v>
      </c>
      <c r="BT260" s="318">
        <f t="shared" si="4016"/>
        <v>-455.35</v>
      </c>
      <c r="BU260" s="318">
        <f t="shared" si="4016"/>
        <v>-455.35</v>
      </c>
      <c r="BV260" s="318">
        <f t="shared" si="4016"/>
        <v>-455.35</v>
      </c>
      <c r="BW260" s="318">
        <f t="shared" si="4016"/>
        <v>-455.35</v>
      </c>
      <c r="BX260" s="318">
        <f t="shared" si="4016"/>
        <v>-455.35</v>
      </c>
      <c r="BY260" s="318">
        <f t="shared" si="4016"/>
        <v>-455.35</v>
      </c>
      <c r="BZ260" s="318">
        <f t="shared" si="4016"/>
        <v>-455.35</v>
      </c>
      <c r="CA260" s="318">
        <f t="shared" si="4016"/>
        <v>-455.35</v>
      </c>
      <c r="CB260" s="318">
        <f t="shared" si="4016"/>
        <v>-455.35</v>
      </c>
      <c r="CC260" s="318">
        <f t="shared" si="4016"/>
        <v>-455.35</v>
      </c>
      <c r="CD260" s="2">
        <f t="shared" si="3981"/>
        <v>-5464.2000000000007</v>
      </c>
      <c r="CE260" s="318">
        <f t="shared" si="3510"/>
        <v>-455.35</v>
      </c>
      <c r="CF260" s="318">
        <f t="shared" ref="CF260:CP260" si="4017">-ROUND(CE211*$C260/12,2)</f>
        <v>-455.35</v>
      </c>
      <c r="CG260" s="318">
        <f t="shared" si="4017"/>
        <v>-455.35</v>
      </c>
      <c r="CH260" s="318">
        <f t="shared" si="4017"/>
        <v>-455.35</v>
      </c>
      <c r="CI260" s="318">
        <f t="shared" si="4017"/>
        <v>-455.35</v>
      </c>
      <c r="CJ260" s="318">
        <f t="shared" si="4017"/>
        <v>-455.35</v>
      </c>
      <c r="CK260" s="318">
        <f t="shared" si="4017"/>
        <v>-455.35</v>
      </c>
      <c r="CL260" s="318">
        <f t="shared" si="4017"/>
        <v>-455.35</v>
      </c>
      <c r="CM260" s="318">
        <f t="shared" si="4017"/>
        <v>-455.35</v>
      </c>
      <c r="CN260" s="318">
        <f t="shared" si="4017"/>
        <v>-455.35</v>
      </c>
      <c r="CO260" s="318">
        <f t="shared" si="4017"/>
        <v>-455.35</v>
      </c>
      <c r="CP260" s="318">
        <f t="shared" si="4017"/>
        <v>-455.35</v>
      </c>
      <c r="CQ260" s="2">
        <f t="shared" si="3983"/>
        <v>-5464.2000000000007</v>
      </c>
      <c r="CR260" s="318">
        <f t="shared" si="3513"/>
        <v>-455.35</v>
      </c>
      <c r="CS260" s="318">
        <f t="shared" ref="CS260:DC260" si="4018">-ROUND(CR211*$C260/12,2)</f>
        <v>-455.35</v>
      </c>
      <c r="CT260" s="318">
        <f t="shared" si="4018"/>
        <v>-455.35</v>
      </c>
      <c r="CU260" s="318">
        <f t="shared" si="4018"/>
        <v>-455.35</v>
      </c>
      <c r="CV260" s="318">
        <f t="shared" si="4018"/>
        <v>-455.35</v>
      </c>
      <c r="CW260" s="318">
        <f t="shared" si="4018"/>
        <v>-455.35</v>
      </c>
      <c r="CX260" s="318">
        <f t="shared" si="4018"/>
        <v>-455.35</v>
      </c>
      <c r="CY260" s="318">
        <f t="shared" si="4018"/>
        <v>-455.35</v>
      </c>
      <c r="CZ260" s="318">
        <f t="shared" si="4018"/>
        <v>-455.35</v>
      </c>
      <c r="DA260" s="318">
        <f t="shared" si="4018"/>
        <v>-455.35</v>
      </c>
      <c r="DB260" s="318">
        <f t="shared" si="4018"/>
        <v>-455.35</v>
      </c>
      <c r="DC260" s="318">
        <f t="shared" si="4018"/>
        <v>-455.35</v>
      </c>
      <c r="DD260" s="2">
        <f t="shared" si="3985"/>
        <v>-5464.2000000000007</v>
      </c>
      <c r="DE260" s="318">
        <f t="shared" si="3516"/>
        <v>-455.35</v>
      </c>
      <c r="DF260" s="318">
        <f t="shared" ref="DF260:DP260" si="4019">-ROUND(DE211*$C260/12,2)</f>
        <v>-455.35</v>
      </c>
      <c r="DG260" s="318">
        <f t="shared" si="4019"/>
        <v>-455.35</v>
      </c>
      <c r="DH260" s="318">
        <f t="shared" si="4019"/>
        <v>-455.35</v>
      </c>
      <c r="DI260" s="318">
        <f t="shared" si="4019"/>
        <v>-455.35</v>
      </c>
      <c r="DJ260" s="318">
        <f t="shared" si="4019"/>
        <v>-455.35</v>
      </c>
      <c r="DK260" s="318">
        <f t="shared" si="4019"/>
        <v>-455.35</v>
      </c>
      <c r="DL260" s="318">
        <f t="shared" si="4019"/>
        <v>-455.35</v>
      </c>
      <c r="DM260" s="318">
        <f t="shared" si="4019"/>
        <v>-455.35</v>
      </c>
      <c r="DN260" s="318">
        <f t="shared" si="4019"/>
        <v>-455.35</v>
      </c>
      <c r="DO260" s="318">
        <f t="shared" si="4019"/>
        <v>-455.35</v>
      </c>
      <c r="DP260" s="318">
        <f t="shared" si="4019"/>
        <v>-455.35</v>
      </c>
      <c r="DQ260" s="2">
        <f t="shared" si="3987"/>
        <v>-5464.2000000000007</v>
      </c>
      <c r="DR260" s="318">
        <f t="shared" si="3519"/>
        <v>-455.35</v>
      </c>
      <c r="DS260" s="318">
        <f t="shared" ref="DS260:EC260" si="4020">-ROUND(DR211*$C260/12,2)</f>
        <v>-455.35</v>
      </c>
      <c r="DT260" s="318">
        <f t="shared" si="4020"/>
        <v>-455.35</v>
      </c>
      <c r="DU260" s="318">
        <f t="shared" si="4020"/>
        <v>-455.35</v>
      </c>
      <c r="DV260" s="318">
        <f t="shared" si="4020"/>
        <v>-455.35</v>
      </c>
      <c r="DW260" s="318">
        <f t="shared" si="4020"/>
        <v>-455.35</v>
      </c>
      <c r="DX260" s="318">
        <f t="shared" si="4020"/>
        <v>-455.35</v>
      </c>
      <c r="DY260" s="318">
        <f t="shared" si="4020"/>
        <v>-455.35</v>
      </c>
      <c r="DZ260" s="318">
        <f t="shared" si="4020"/>
        <v>-455.35</v>
      </c>
      <c r="EA260" s="318">
        <f t="shared" si="4020"/>
        <v>-455.35</v>
      </c>
      <c r="EB260" s="318">
        <f t="shared" si="4020"/>
        <v>-455.35</v>
      </c>
      <c r="EC260" s="318">
        <f t="shared" si="4020"/>
        <v>-455.35</v>
      </c>
      <c r="ED260" s="2">
        <f t="shared" si="3989"/>
        <v>-5464.2000000000007</v>
      </c>
      <c r="EE260" s="2">
        <f t="shared" si="3990"/>
        <v>-54642</v>
      </c>
    </row>
    <row r="261" spans="1:135" x14ac:dyDescent="0.2">
      <c r="A261" s="126" t="s">
        <v>594</v>
      </c>
      <c r="B261" s="310">
        <f t="shared" si="3969"/>
        <v>368</v>
      </c>
      <c r="C261" s="317">
        <v>4.4999999999999998E-2</v>
      </c>
      <c r="E261" s="318">
        <f t="shared" ref="E261:P261" si="4021">-ROUND(D212*$C261/12,2)</f>
        <v>-3073.78</v>
      </c>
      <c r="F261" s="318">
        <f t="shared" si="4021"/>
        <v>-3073.78</v>
      </c>
      <c r="G261" s="318">
        <f t="shared" si="4021"/>
        <v>-3073.78</v>
      </c>
      <c r="H261" s="318">
        <f t="shared" si="4021"/>
        <v>-3073.78</v>
      </c>
      <c r="I261" s="318">
        <f t="shared" si="4021"/>
        <v>-3073.78</v>
      </c>
      <c r="J261" s="318">
        <f t="shared" si="4021"/>
        <v>-3073.78</v>
      </c>
      <c r="K261" s="318">
        <f t="shared" si="4021"/>
        <v>-3073.78</v>
      </c>
      <c r="L261" s="318">
        <f t="shared" si="4021"/>
        <v>-3073.78</v>
      </c>
      <c r="M261" s="318">
        <f t="shared" si="4021"/>
        <v>-3073.78</v>
      </c>
      <c r="N261" s="318">
        <f t="shared" si="4021"/>
        <v>-3073.78</v>
      </c>
      <c r="O261" s="318">
        <f t="shared" si="4021"/>
        <v>-3073.78</v>
      </c>
      <c r="P261" s="318">
        <f t="shared" si="4021"/>
        <v>-3073.78</v>
      </c>
      <c r="Q261" s="2">
        <f t="shared" si="3796"/>
        <v>-36885.359999999993</v>
      </c>
      <c r="R261" s="318">
        <f t="shared" si="3495"/>
        <v>-3073.78</v>
      </c>
      <c r="S261" s="318">
        <f t="shared" ref="S261:AC261" si="4022">-ROUND(R212*$C261/12,2)</f>
        <v>-3073.78</v>
      </c>
      <c r="T261" s="318">
        <f t="shared" si="4022"/>
        <v>-3073.78</v>
      </c>
      <c r="U261" s="318">
        <f t="shared" si="4022"/>
        <v>-3073.78</v>
      </c>
      <c r="V261" s="318">
        <f t="shared" si="4022"/>
        <v>-3073.78</v>
      </c>
      <c r="W261" s="318">
        <f t="shared" si="4022"/>
        <v>-3073.78</v>
      </c>
      <c r="X261" s="318">
        <f t="shared" si="4022"/>
        <v>-3073.78</v>
      </c>
      <c r="Y261" s="318">
        <f t="shared" si="4022"/>
        <v>-3073.78</v>
      </c>
      <c r="Z261" s="318">
        <f t="shared" si="4022"/>
        <v>-3073.78</v>
      </c>
      <c r="AA261" s="318">
        <f t="shared" si="4022"/>
        <v>-3073.78</v>
      </c>
      <c r="AB261" s="318">
        <f t="shared" si="4022"/>
        <v>-3073.78</v>
      </c>
      <c r="AC261" s="318">
        <f t="shared" si="4022"/>
        <v>-3073.78</v>
      </c>
      <c r="AD261" s="2">
        <f t="shared" si="3798"/>
        <v>-36885.359999999993</v>
      </c>
      <c r="AE261" s="318">
        <f t="shared" si="3498"/>
        <v>-3073.78</v>
      </c>
      <c r="AF261" s="318">
        <f t="shared" ref="AF261:AP261" si="4023">-ROUND(AE212*$C261/12,2)</f>
        <v>-3073.78</v>
      </c>
      <c r="AG261" s="318">
        <f t="shared" si="4023"/>
        <v>-3073.78</v>
      </c>
      <c r="AH261" s="318">
        <f t="shared" si="4023"/>
        <v>-3073.78</v>
      </c>
      <c r="AI261" s="318">
        <f t="shared" si="4023"/>
        <v>-3073.78</v>
      </c>
      <c r="AJ261" s="318">
        <f t="shared" si="4023"/>
        <v>-3073.78</v>
      </c>
      <c r="AK261" s="318">
        <f t="shared" si="4023"/>
        <v>-3073.78</v>
      </c>
      <c r="AL261" s="318">
        <f t="shared" si="4023"/>
        <v>-3073.78</v>
      </c>
      <c r="AM261" s="318">
        <f t="shared" si="4023"/>
        <v>-3073.78</v>
      </c>
      <c r="AN261" s="318">
        <f t="shared" si="4023"/>
        <v>-3073.78</v>
      </c>
      <c r="AO261" s="318">
        <f t="shared" si="4023"/>
        <v>-3073.78</v>
      </c>
      <c r="AP261" s="318">
        <f t="shared" si="4023"/>
        <v>-3073.78</v>
      </c>
      <c r="AQ261" s="2">
        <f t="shared" si="3800"/>
        <v>-36885.359999999993</v>
      </c>
      <c r="AR261" s="318">
        <f t="shared" si="3501"/>
        <v>-3073.78</v>
      </c>
      <c r="AS261" s="318">
        <f t="shared" ref="AS261:BC261" si="4024">-ROUND(AR212*$C261/12,2)</f>
        <v>-3073.78</v>
      </c>
      <c r="AT261" s="318">
        <f t="shared" si="4024"/>
        <v>-3073.78</v>
      </c>
      <c r="AU261" s="318">
        <f t="shared" si="4024"/>
        <v>-3073.78</v>
      </c>
      <c r="AV261" s="318">
        <f t="shared" si="4024"/>
        <v>-3073.78</v>
      </c>
      <c r="AW261" s="318">
        <f t="shared" si="4024"/>
        <v>-3073.78</v>
      </c>
      <c r="AX261" s="318">
        <f t="shared" si="4024"/>
        <v>-3073.78</v>
      </c>
      <c r="AY261" s="318">
        <f t="shared" si="4024"/>
        <v>-3073.78</v>
      </c>
      <c r="AZ261" s="318">
        <f t="shared" si="4024"/>
        <v>-3073.78</v>
      </c>
      <c r="BA261" s="318">
        <f t="shared" si="4024"/>
        <v>-3073.78</v>
      </c>
      <c r="BB261" s="318">
        <f t="shared" si="4024"/>
        <v>-3073.78</v>
      </c>
      <c r="BC261" s="318">
        <f t="shared" si="4024"/>
        <v>-3073.78</v>
      </c>
      <c r="BD261" s="2">
        <f t="shared" si="3802"/>
        <v>-36885.359999999993</v>
      </c>
      <c r="BE261" s="318">
        <f t="shared" si="3504"/>
        <v>-3073.78</v>
      </c>
      <c r="BF261" s="318">
        <f t="shared" ref="BF261:BP261" si="4025">-ROUND(BE212*$C261/12,2)</f>
        <v>-3073.78</v>
      </c>
      <c r="BG261" s="318">
        <f t="shared" si="4025"/>
        <v>-3073.78</v>
      </c>
      <c r="BH261" s="318">
        <f t="shared" si="4025"/>
        <v>-3073.78</v>
      </c>
      <c r="BI261" s="318">
        <f t="shared" si="4025"/>
        <v>-3073.78</v>
      </c>
      <c r="BJ261" s="318">
        <f t="shared" si="4025"/>
        <v>-3073.78</v>
      </c>
      <c r="BK261" s="318">
        <f t="shared" si="4025"/>
        <v>-3073.78</v>
      </c>
      <c r="BL261" s="318">
        <f t="shared" si="4025"/>
        <v>-3073.78</v>
      </c>
      <c r="BM261" s="318">
        <f t="shared" si="4025"/>
        <v>-3073.78</v>
      </c>
      <c r="BN261" s="318">
        <f t="shared" si="4025"/>
        <v>-3073.78</v>
      </c>
      <c r="BO261" s="318">
        <f t="shared" si="4025"/>
        <v>-3073.78</v>
      </c>
      <c r="BP261" s="318">
        <f t="shared" si="4025"/>
        <v>-3073.78</v>
      </c>
      <c r="BQ261" s="2">
        <f t="shared" si="3804"/>
        <v>-36885.359999999993</v>
      </c>
      <c r="BR261" s="318">
        <f t="shared" si="3507"/>
        <v>-3073.78</v>
      </c>
      <c r="BS261" s="318">
        <f t="shared" ref="BS261:CC261" si="4026">-ROUND(BR212*$C261/12,2)</f>
        <v>-3073.78</v>
      </c>
      <c r="BT261" s="318">
        <f t="shared" si="4026"/>
        <v>-3073.78</v>
      </c>
      <c r="BU261" s="318">
        <f t="shared" si="4026"/>
        <v>-3073.78</v>
      </c>
      <c r="BV261" s="318">
        <f t="shared" si="4026"/>
        <v>-3073.78</v>
      </c>
      <c r="BW261" s="318">
        <f t="shared" si="4026"/>
        <v>-3073.78</v>
      </c>
      <c r="BX261" s="318">
        <f t="shared" si="4026"/>
        <v>-3073.78</v>
      </c>
      <c r="BY261" s="318">
        <f t="shared" si="4026"/>
        <v>-3073.78</v>
      </c>
      <c r="BZ261" s="318">
        <f t="shared" si="4026"/>
        <v>-3073.78</v>
      </c>
      <c r="CA261" s="318">
        <f t="shared" si="4026"/>
        <v>-3073.78</v>
      </c>
      <c r="CB261" s="318">
        <f t="shared" si="4026"/>
        <v>-3073.78</v>
      </c>
      <c r="CC261" s="318">
        <f t="shared" si="4026"/>
        <v>-3073.78</v>
      </c>
      <c r="CD261" s="2">
        <f t="shared" si="3806"/>
        <v>-36885.359999999993</v>
      </c>
      <c r="CE261" s="318">
        <f t="shared" si="3510"/>
        <v>-3073.78</v>
      </c>
      <c r="CF261" s="318">
        <f t="shared" ref="CF261:CP261" si="4027">-ROUND(CE212*$C261/12,2)</f>
        <v>-3073.78</v>
      </c>
      <c r="CG261" s="318">
        <f t="shared" si="4027"/>
        <v>-3073.78</v>
      </c>
      <c r="CH261" s="318">
        <f t="shared" si="4027"/>
        <v>-3073.78</v>
      </c>
      <c r="CI261" s="318">
        <f t="shared" si="4027"/>
        <v>-3073.78</v>
      </c>
      <c r="CJ261" s="318">
        <f t="shared" si="4027"/>
        <v>-3073.78</v>
      </c>
      <c r="CK261" s="318">
        <f t="shared" si="4027"/>
        <v>-3073.78</v>
      </c>
      <c r="CL261" s="318">
        <f t="shared" si="4027"/>
        <v>-3073.78</v>
      </c>
      <c r="CM261" s="318">
        <f t="shared" si="4027"/>
        <v>-3073.78</v>
      </c>
      <c r="CN261" s="318">
        <f t="shared" si="4027"/>
        <v>-3073.78</v>
      </c>
      <c r="CO261" s="318">
        <f t="shared" si="4027"/>
        <v>-3073.78</v>
      </c>
      <c r="CP261" s="318">
        <f t="shared" si="4027"/>
        <v>-3073.78</v>
      </c>
      <c r="CQ261" s="2">
        <f t="shared" si="3808"/>
        <v>-36885.359999999993</v>
      </c>
      <c r="CR261" s="318">
        <f t="shared" si="3513"/>
        <v>-3073.78</v>
      </c>
      <c r="CS261" s="318">
        <f t="shared" ref="CS261:DC261" si="4028">-ROUND(CR212*$C261/12,2)</f>
        <v>-3073.78</v>
      </c>
      <c r="CT261" s="318">
        <f t="shared" si="4028"/>
        <v>-3073.78</v>
      </c>
      <c r="CU261" s="318">
        <f t="shared" si="4028"/>
        <v>-3073.78</v>
      </c>
      <c r="CV261" s="318">
        <f t="shared" si="4028"/>
        <v>-3073.78</v>
      </c>
      <c r="CW261" s="318">
        <f t="shared" si="4028"/>
        <v>-3073.78</v>
      </c>
      <c r="CX261" s="318">
        <f t="shared" si="4028"/>
        <v>-3073.78</v>
      </c>
      <c r="CY261" s="318">
        <f t="shared" si="4028"/>
        <v>-3073.78</v>
      </c>
      <c r="CZ261" s="318">
        <f t="shared" si="4028"/>
        <v>-3073.78</v>
      </c>
      <c r="DA261" s="318">
        <f t="shared" si="4028"/>
        <v>-3073.78</v>
      </c>
      <c r="DB261" s="318">
        <f t="shared" si="4028"/>
        <v>-3073.78</v>
      </c>
      <c r="DC261" s="318">
        <f t="shared" si="4028"/>
        <v>-3073.78</v>
      </c>
      <c r="DD261" s="2">
        <f t="shared" si="3810"/>
        <v>-36885.359999999993</v>
      </c>
      <c r="DE261" s="318">
        <f t="shared" si="3516"/>
        <v>-3073.78</v>
      </c>
      <c r="DF261" s="318">
        <f t="shared" ref="DF261:DP261" si="4029">-ROUND(DE212*$C261/12,2)</f>
        <v>-3073.78</v>
      </c>
      <c r="DG261" s="318">
        <f t="shared" si="4029"/>
        <v>-3073.78</v>
      </c>
      <c r="DH261" s="318">
        <f t="shared" si="4029"/>
        <v>-3073.78</v>
      </c>
      <c r="DI261" s="318">
        <f t="shared" si="4029"/>
        <v>-3073.78</v>
      </c>
      <c r="DJ261" s="318">
        <f t="shared" si="4029"/>
        <v>-3073.78</v>
      </c>
      <c r="DK261" s="318">
        <f t="shared" si="4029"/>
        <v>-3073.78</v>
      </c>
      <c r="DL261" s="318">
        <f t="shared" si="4029"/>
        <v>-3073.78</v>
      </c>
      <c r="DM261" s="318">
        <f t="shared" si="4029"/>
        <v>-3073.78</v>
      </c>
      <c r="DN261" s="318">
        <f t="shared" si="4029"/>
        <v>-3073.78</v>
      </c>
      <c r="DO261" s="318">
        <f t="shared" si="4029"/>
        <v>-3073.78</v>
      </c>
      <c r="DP261" s="318">
        <f t="shared" si="4029"/>
        <v>-3073.78</v>
      </c>
      <c r="DQ261" s="2">
        <f t="shared" si="3812"/>
        <v>-36885.359999999993</v>
      </c>
      <c r="DR261" s="318">
        <f t="shared" si="3519"/>
        <v>-3073.78</v>
      </c>
      <c r="DS261" s="318">
        <f t="shared" ref="DS261:EC261" si="4030">-ROUND(DR212*$C261/12,2)</f>
        <v>-3073.78</v>
      </c>
      <c r="DT261" s="318">
        <f t="shared" si="4030"/>
        <v>-3073.78</v>
      </c>
      <c r="DU261" s="318">
        <f t="shared" si="4030"/>
        <v>-3073.78</v>
      </c>
      <c r="DV261" s="318">
        <f t="shared" si="4030"/>
        <v>-3073.78</v>
      </c>
      <c r="DW261" s="318">
        <f t="shared" si="4030"/>
        <v>-3073.78</v>
      </c>
      <c r="DX261" s="318">
        <f t="shared" si="4030"/>
        <v>-3073.78</v>
      </c>
      <c r="DY261" s="318">
        <f t="shared" si="4030"/>
        <v>-3073.78</v>
      </c>
      <c r="DZ261" s="318">
        <f t="shared" si="4030"/>
        <v>-3073.78</v>
      </c>
      <c r="EA261" s="318">
        <f t="shared" si="4030"/>
        <v>-3073.78</v>
      </c>
      <c r="EB261" s="318">
        <f t="shared" si="4030"/>
        <v>-3073.78</v>
      </c>
      <c r="EC261" s="318">
        <f t="shared" si="4030"/>
        <v>-3073.78</v>
      </c>
      <c r="ED261" s="2">
        <f t="shared" si="3814"/>
        <v>-36885.359999999993</v>
      </c>
      <c r="EE261" s="2">
        <f t="shared" si="3522"/>
        <v>-368853.59999999992</v>
      </c>
    </row>
    <row r="262" spans="1:135" x14ac:dyDescent="0.2">
      <c r="A262" s="126" t="s">
        <v>594</v>
      </c>
      <c r="B262" s="310">
        <f t="shared" si="3969"/>
        <v>369</v>
      </c>
      <c r="C262" s="317">
        <v>1.9E-2</v>
      </c>
      <c r="E262" s="318">
        <f t="shared" ref="E262:P262" si="4031">-ROUND(D213*$C262/12,2)</f>
        <v>-1.86</v>
      </c>
      <c r="F262" s="318">
        <f t="shared" si="4031"/>
        <v>-1.86</v>
      </c>
      <c r="G262" s="318">
        <f t="shared" si="4031"/>
        <v>-1.86</v>
      </c>
      <c r="H262" s="318">
        <f t="shared" si="4031"/>
        <v>-1.86</v>
      </c>
      <c r="I262" s="318">
        <f t="shared" si="4031"/>
        <v>-1.86</v>
      </c>
      <c r="J262" s="318">
        <f t="shared" si="4031"/>
        <v>-1.86</v>
      </c>
      <c r="K262" s="318">
        <f t="shared" si="4031"/>
        <v>-1.86</v>
      </c>
      <c r="L262" s="318">
        <f t="shared" si="4031"/>
        <v>-1.86</v>
      </c>
      <c r="M262" s="318">
        <f t="shared" si="4031"/>
        <v>-1.86</v>
      </c>
      <c r="N262" s="318">
        <f t="shared" si="4031"/>
        <v>-1.86</v>
      </c>
      <c r="O262" s="318">
        <f t="shared" si="4031"/>
        <v>-1.86</v>
      </c>
      <c r="P262" s="318">
        <f t="shared" si="4031"/>
        <v>-1.86</v>
      </c>
      <c r="Q262" s="2">
        <f t="shared" ref="Q262" si="4032">SUM(E262:P262)</f>
        <v>-22.319999999999997</v>
      </c>
      <c r="R262" s="318">
        <f t="shared" si="3495"/>
        <v>-1.86</v>
      </c>
      <c r="S262" s="318">
        <f t="shared" ref="S262:AC262" si="4033">-ROUND(R213*$C262/12,2)</f>
        <v>-1.86</v>
      </c>
      <c r="T262" s="318">
        <f t="shared" si="4033"/>
        <v>-1.86</v>
      </c>
      <c r="U262" s="318">
        <f t="shared" si="4033"/>
        <v>-1.86</v>
      </c>
      <c r="V262" s="318">
        <f t="shared" si="4033"/>
        <v>-1.86</v>
      </c>
      <c r="W262" s="318">
        <f t="shared" si="4033"/>
        <v>-1.86</v>
      </c>
      <c r="X262" s="318">
        <f t="shared" si="4033"/>
        <v>-1.86</v>
      </c>
      <c r="Y262" s="318">
        <f t="shared" si="4033"/>
        <v>-1.86</v>
      </c>
      <c r="Z262" s="318">
        <f t="shared" si="4033"/>
        <v>-1.86</v>
      </c>
      <c r="AA262" s="318">
        <f t="shared" si="4033"/>
        <v>-1.86</v>
      </c>
      <c r="AB262" s="318">
        <f t="shared" si="4033"/>
        <v>-1.86</v>
      </c>
      <c r="AC262" s="318">
        <f t="shared" si="4033"/>
        <v>-1.86</v>
      </c>
      <c r="AD262" s="2">
        <f t="shared" ref="AD262" si="4034">SUM(R262:AC262)</f>
        <v>-22.319999999999997</v>
      </c>
      <c r="AE262" s="318">
        <f t="shared" si="3498"/>
        <v>-1.86</v>
      </c>
      <c r="AF262" s="318">
        <f t="shared" ref="AF262:AP262" si="4035">-ROUND(AE213*$C262/12,2)</f>
        <v>-1.86</v>
      </c>
      <c r="AG262" s="318">
        <f t="shared" si="4035"/>
        <v>-1.86</v>
      </c>
      <c r="AH262" s="318">
        <f t="shared" si="4035"/>
        <v>-1.86</v>
      </c>
      <c r="AI262" s="318">
        <f t="shared" si="4035"/>
        <v>-1.86</v>
      </c>
      <c r="AJ262" s="318">
        <f t="shared" si="4035"/>
        <v>-1.86</v>
      </c>
      <c r="AK262" s="318">
        <f t="shared" si="4035"/>
        <v>-1.86</v>
      </c>
      <c r="AL262" s="318">
        <f t="shared" si="4035"/>
        <v>-1.86</v>
      </c>
      <c r="AM262" s="318">
        <f t="shared" si="4035"/>
        <v>-1.86</v>
      </c>
      <c r="AN262" s="318">
        <f t="shared" si="4035"/>
        <v>-1.86</v>
      </c>
      <c r="AO262" s="318">
        <f t="shared" si="4035"/>
        <v>-1.86</v>
      </c>
      <c r="AP262" s="318">
        <f t="shared" si="4035"/>
        <v>-1.86</v>
      </c>
      <c r="AQ262" s="2">
        <f t="shared" ref="AQ262" si="4036">SUM(AE262:AP262)</f>
        <v>-22.319999999999997</v>
      </c>
      <c r="AR262" s="318">
        <f t="shared" si="3501"/>
        <v>-1.86</v>
      </c>
      <c r="AS262" s="318">
        <f t="shared" ref="AS262:BC262" si="4037">-ROUND(AR213*$C262/12,2)</f>
        <v>-1.86</v>
      </c>
      <c r="AT262" s="318">
        <f t="shared" si="4037"/>
        <v>-1.86</v>
      </c>
      <c r="AU262" s="318">
        <f t="shared" si="4037"/>
        <v>-1.86</v>
      </c>
      <c r="AV262" s="318">
        <f t="shared" si="4037"/>
        <v>-1.86</v>
      </c>
      <c r="AW262" s="318">
        <f t="shared" si="4037"/>
        <v>-1.86</v>
      </c>
      <c r="AX262" s="318">
        <f t="shared" si="4037"/>
        <v>-1.86</v>
      </c>
      <c r="AY262" s="318">
        <f t="shared" si="4037"/>
        <v>-1.86</v>
      </c>
      <c r="AZ262" s="318">
        <f t="shared" si="4037"/>
        <v>-1.86</v>
      </c>
      <c r="BA262" s="318">
        <f t="shared" si="4037"/>
        <v>-1.86</v>
      </c>
      <c r="BB262" s="318">
        <f t="shared" si="4037"/>
        <v>-1.86</v>
      </c>
      <c r="BC262" s="318">
        <f t="shared" si="4037"/>
        <v>-1.86</v>
      </c>
      <c r="BD262" s="2">
        <f t="shared" ref="BD262" si="4038">SUM(AR262:BC262)</f>
        <v>-22.319999999999997</v>
      </c>
      <c r="BE262" s="318">
        <f t="shared" si="3504"/>
        <v>-1.86</v>
      </c>
      <c r="BF262" s="318">
        <f t="shared" ref="BF262:BP262" si="4039">-ROUND(BE213*$C262/12,2)</f>
        <v>-1.86</v>
      </c>
      <c r="BG262" s="318">
        <f t="shared" si="4039"/>
        <v>-1.86</v>
      </c>
      <c r="BH262" s="318">
        <f t="shared" si="4039"/>
        <v>-1.86</v>
      </c>
      <c r="BI262" s="318">
        <f t="shared" si="4039"/>
        <v>-1.86</v>
      </c>
      <c r="BJ262" s="318">
        <f t="shared" si="4039"/>
        <v>-1.86</v>
      </c>
      <c r="BK262" s="318">
        <f t="shared" si="4039"/>
        <v>-1.86</v>
      </c>
      <c r="BL262" s="318">
        <f t="shared" si="4039"/>
        <v>-1.86</v>
      </c>
      <c r="BM262" s="318">
        <f t="shared" si="4039"/>
        <v>-1.86</v>
      </c>
      <c r="BN262" s="318">
        <f t="shared" si="4039"/>
        <v>-1.86</v>
      </c>
      <c r="BO262" s="318">
        <f t="shared" si="4039"/>
        <v>-1.86</v>
      </c>
      <c r="BP262" s="318">
        <f t="shared" si="4039"/>
        <v>-1.86</v>
      </c>
      <c r="BQ262" s="2">
        <f t="shared" ref="BQ262" si="4040">SUM(BE262:BP262)</f>
        <v>-22.319999999999997</v>
      </c>
      <c r="BR262" s="318">
        <f t="shared" si="3507"/>
        <v>-1.86</v>
      </c>
      <c r="BS262" s="318">
        <f t="shared" ref="BS262:CC262" si="4041">-ROUND(BR213*$C262/12,2)</f>
        <v>-1.86</v>
      </c>
      <c r="BT262" s="318">
        <f t="shared" si="4041"/>
        <v>-1.86</v>
      </c>
      <c r="BU262" s="318">
        <f t="shared" si="4041"/>
        <v>-1.86</v>
      </c>
      <c r="BV262" s="318">
        <f t="shared" si="4041"/>
        <v>-1.86</v>
      </c>
      <c r="BW262" s="318">
        <f t="shared" si="4041"/>
        <v>-1.86</v>
      </c>
      <c r="BX262" s="318">
        <f t="shared" si="4041"/>
        <v>-1.86</v>
      </c>
      <c r="BY262" s="318">
        <f t="shared" si="4041"/>
        <v>-1.86</v>
      </c>
      <c r="BZ262" s="318">
        <f t="shared" si="4041"/>
        <v>-1.86</v>
      </c>
      <c r="CA262" s="318">
        <f t="shared" si="4041"/>
        <v>-1.86</v>
      </c>
      <c r="CB262" s="318">
        <f t="shared" si="4041"/>
        <v>-1.86</v>
      </c>
      <c r="CC262" s="318">
        <f t="shared" si="4041"/>
        <v>-1.86</v>
      </c>
      <c r="CD262" s="2">
        <f t="shared" ref="CD262" si="4042">SUM(BR262:CC262)</f>
        <v>-22.319999999999997</v>
      </c>
      <c r="CE262" s="318">
        <f t="shared" si="3510"/>
        <v>-1.86</v>
      </c>
      <c r="CF262" s="318">
        <f t="shared" ref="CF262:CP262" si="4043">-ROUND(CE213*$C262/12,2)</f>
        <v>-1.86</v>
      </c>
      <c r="CG262" s="318">
        <f t="shared" si="4043"/>
        <v>-1.86</v>
      </c>
      <c r="CH262" s="318">
        <f t="shared" si="4043"/>
        <v>-1.86</v>
      </c>
      <c r="CI262" s="318">
        <f t="shared" si="4043"/>
        <v>-1.86</v>
      </c>
      <c r="CJ262" s="318">
        <f t="shared" si="4043"/>
        <v>-1.86</v>
      </c>
      <c r="CK262" s="318">
        <f t="shared" si="4043"/>
        <v>-1.86</v>
      </c>
      <c r="CL262" s="318">
        <f t="shared" si="4043"/>
        <v>-1.86</v>
      </c>
      <c r="CM262" s="318">
        <f t="shared" si="4043"/>
        <v>-1.86</v>
      </c>
      <c r="CN262" s="318">
        <f t="shared" si="4043"/>
        <v>-1.86</v>
      </c>
      <c r="CO262" s="318">
        <f t="shared" si="4043"/>
        <v>-1.86</v>
      </c>
      <c r="CP262" s="318">
        <f t="shared" si="4043"/>
        <v>-1.86</v>
      </c>
      <c r="CQ262" s="2">
        <f t="shared" ref="CQ262" si="4044">SUM(CE262:CP262)</f>
        <v>-22.319999999999997</v>
      </c>
      <c r="CR262" s="318">
        <f t="shared" si="3513"/>
        <v>-1.86</v>
      </c>
      <c r="CS262" s="318">
        <f t="shared" ref="CS262:DC262" si="4045">-ROUND(CR213*$C262/12,2)</f>
        <v>-1.86</v>
      </c>
      <c r="CT262" s="318">
        <f t="shared" si="4045"/>
        <v>-1.86</v>
      </c>
      <c r="CU262" s="318">
        <f t="shared" si="4045"/>
        <v>-1.86</v>
      </c>
      <c r="CV262" s="318">
        <f t="shared" si="4045"/>
        <v>-1.86</v>
      </c>
      <c r="CW262" s="318">
        <f t="shared" si="4045"/>
        <v>-1.86</v>
      </c>
      <c r="CX262" s="318">
        <f t="shared" si="4045"/>
        <v>-1.86</v>
      </c>
      <c r="CY262" s="318">
        <f t="shared" si="4045"/>
        <v>-1.86</v>
      </c>
      <c r="CZ262" s="318">
        <f t="shared" si="4045"/>
        <v>-1.86</v>
      </c>
      <c r="DA262" s="318">
        <f t="shared" si="4045"/>
        <v>-1.86</v>
      </c>
      <c r="DB262" s="318">
        <f t="shared" si="4045"/>
        <v>-1.86</v>
      </c>
      <c r="DC262" s="318">
        <f t="shared" si="4045"/>
        <v>-1.86</v>
      </c>
      <c r="DD262" s="2">
        <f t="shared" ref="DD262" si="4046">SUM(CR262:DC262)</f>
        <v>-22.319999999999997</v>
      </c>
      <c r="DE262" s="318">
        <f t="shared" si="3516"/>
        <v>-1.86</v>
      </c>
      <c r="DF262" s="318">
        <f t="shared" ref="DF262:DP262" si="4047">-ROUND(DE213*$C262/12,2)</f>
        <v>-1.86</v>
      </c>
      <c r="DG262" s="318">
        <f t="shared" si="4047"/>
        <v>-1.86</v>
      </c>
      <c r="DH262" s="318">
        <f t="shared" si="4047"/>
        <v>-1.86</v>
      </c>
      <c r="DI262" s="318">
        <f t="shared" si="4047"/>
        <v>-1.86</v>
      </c>
      <c r="DJ262" s="318">
        <f t="shared" si="4047"/>
        <v>-1.86</v>
      </c>
      <c r="DK262" s="318">
        <f t="shared" si="4047"/>
        <v>-1.86</v>
      </c>
      <c r="DL262" s="318">
        <f t="shared" si="4047"/>
        <v>-1.86</v>
      </c>
      <c r="DM262" s="318">
        <f t="shared" si="4047"/>
        <v>-1.86</v>
      </c>
      <c r="DN262" s="318">
        <f t="shared" si="4047"/>
        <v>-1.86</v>
      </c>
      <c r="DO262" s="318">
        <f t="shared" si="4047"/>
        <v>-1.86</v>
      </c>
      <c r="DP262" s="318">
        <f t="shared" si="4047"/>
        <v>-1.86</v>
      </c>
      <c r="DQ262" s="2">
        <f t="shared" ref="DQ262" si="4048">SUM(DE262:DP262)</f>
        <v>-22.319999999999997</v>
      </c>
      <c r="DR262" s="318">
        <f t="shared" si="3519"/>
        <v>-1.86</v>
      </c>
      <c r="DS262" s="318">
        <f t="shared" ref="DS262:EC262" si="4049">-ROUND(DR213*$C262/12,2)</f>
        <v>-1.86</v>
      </c>
      <c r="DT262" s="318">
        <f t="shared" si="4049"/>
        <v>-1.86</v>
      </c>
      <c r="DU262" s="318">
        <f t="shared" si="4049"/>
        <v>-1.86</v>
      </c>
      <c r="DV262" s="318">
        <f t="shared" si="4049"/>
        <v>-1.86</v>
      </c>
      <c r="DW262" s="318">
        <f t="shared" si="4049"/>
        <v>-1.86</v>
      </c>
      <c r="DX262" s="318">
        <f t="shared" si="4049"/>
        <v>-1.86</v>
      </c>
      <c r="DY262" s="318">
        <f t="shared" si="4049"/>
        <v>-1.86</v>
      </c>
      <c r="DZ262" s="318">
        <f t="shared" si="4049"/>
        <v>-1.86</v>
      </c>
      <c r="EA262" s="318">
        <f t="shared" si="4049"/>
        <v>-1.86</v>
      </c>
      <c r="EB262" s="318">
        <f t="shared" si="4049"/>
        <v>-1.86</v>
      </c>
      <c r="EC262" s="318">
        <f t="shared" si="4049"/>
        <v>-1.86</v>
      </c>
      <c r="ED262" s="2">
        <f t="shared" ref="ED262" si="4050">SUM(DR262:EC262)</f>
        <v>-22.319999999999997</v>
      </c>
      <c r="EE262" s="2">
        <f t="shared" ref="EE262" si="4051">ED262+DQ262+DD262+CQ262+CD262+BQ262+BD262+AQ262+AD262+Q262</f>
        <v>-223.19999999999996</v>
      </c>
    </row>
    <row r="263" spans="1:135" x14ac:dyDescent="0.2">
      <c r="A263" s="126" t="s">
        <v>594</v>
      </c>
      <c r="B263" s="310">
        <f t="shared" si="3969"/>
        <v>369.02</v>
      </c>
      <c r="C263" s="317">
        <v>2.3E-2</v>
      </c>
      <c r="E263" s="318">
        <f t="shared" ref="E263" si="4052">-ROUND(D214*$C263/12,2)</f>
        <v>-17.61</v>
      </c>
      <c r="F263" s="318">
        <f t="shared" ref="F263" si="4053">-ROUND(E214*$C263/12,2)</f>
        <v>-17.61</v>
      </c>
      <c r="G263" s="318">
        <f t="shared" ref="G263" si="4054">-ROUND(F214*$C263/12,2)</f>
        <v>-17.61</v>
      </c>
      <c r="H263" s="318">
        <f t="shared" ref="H263" si="4055">-ROUND(G214*$C263/12,2)</f>
        <v>-17.61</v>
      </c>
      <c r="I263" s="318">
        <f t="shared" ref="I263" si="4056">-ROUND(H214*$C263/12,2)</f>
        <v>-17.61</v>
      </c>
      <c r="J263" s="318">
        <f t="shared" ref="J263" si="4057">-ROUND(I214*$C263/12,2)</f>
        <v>-17.61</v>
      </c>
      <c r="K263" s="318">
        <f t="shared" ref="K263" si="4058">-ROUND(J214*$C263/12,2)</f>
        <v>-17.61</v>
      </c>
      <c r="L263" s="318">
        <f t="shared" ref="L263" si="4059">-ROUND(K214*$C263/12,2)</f>
        <v>-17.61</v>
      </c>
      <c r="M263" s="318">
        <f t="shared" ref="M263" si="4060">-ROUND(L214*$C263/12,2)</f>
        <v>-17.61</v>
      </c>
      <c r="N263" s="318">
        <f t="shared" ref="N263" si="4061">-ROUND(M214*$C263/12,2)</f>
        <v>-17.61</v>
      </c>
      <c r="O263" s="318">
        <f t="shared" ref="O263" si="4062">-ROUND(N214*$C263/12,2)</f>
        <v>-17.61</v>
      </c>
      <c r="P263" s="318">
        <f t="shared" ref="P263" si="4063">-ROUND(O214*$C263/12,2)</f>
        <v>-17.61</v>
      </c>
      <c r="Q263" s="2">
        <f t="shared" ref="Q263" si="4064">SUM(E263:P263)</f>
        <v>-211.32000000000005</v>
      </c>
      <c r="R263" s="318">
        <f t="shared" ref="R263" si="4065">-ROUND(P214*$C263/12,2)</f>
        <v>-17.61</v>
      </c>
      <c r="S263" s="318">
        <f t="shared" ref="S263" si="4066">-ROUND(R214*$C263/12,2)</f>
        <v>-17.61</v>
      </c>
      <c r="T263" s="318">
        <f t="shared" ref="T263" si="4067">-ROUND(S214*$C263/12,2)</f>
        <v>-17.61</v>
      </c>
      <c r="U263" s="318">
        <f t="shared" ref="U263" si="4068">-ROUND(T214*$C263/12,2)</f>
        <v>-17.61</v>
      </c>
      <c r="V263" s="318">
        <f t="shared" ref="V263" si="4069">-ROUND(U214*$C263/12,2)</f>
        <v>-17.61</v>
      </c>
      <c r="W263" s="318">
        <f t="shared" ref="W263" si="4070">-ROUND(V214*$C263/12,2)</f>
        <v>-17.61</v>
      </c>
      <c r="X263" s="318">
        <f t="shared" ref="X263" si="4071">-ROUND(W214*$C263/12,2)</f>
        <v>-17.61</v>
      </c>
      <c r="Y263" s="318">
        <f t="shared" ref="Y263" si="4072">-ROUND(X214*$C263/12,2)</f>
        <v>-17.61</v>
      </c>
      <c r="Z263" s="318">
        <f t="shared" ref="Z263" si="4073">-ROUND(Y214*$C263/12,2)</f>
        <v>-17.61</v>
      </c>
      <c r="AA263" s="318">
        <f t="shared" ref="AA263" si="4074">-ROUND(Z214*$C263/12,2)</f>
        <v>-17.61</v>
      </c>
      <c r="AB263" s="318">
        <f t="shared" ref="AB263" si="4075">-ROUND(AA214*$C263/12,2)</f>
        <v>-17.61</v>
      </c>
      <c r="AC263" s="318">
        <f t="shared" ref="AC263" si="4076">-ROUND(AB214*$C263/12,2)</f>
        <v>-17.61</v>
      </c>
      <c r="AD263" s="2">
        <f t="shared" ref="AD263" si="4077">SUM(R263:AC263)</f>
        <v>-211.32000000000005</v>
      </c>
      <c r="AE263" s="318">
        <f t="shared" ref="AE263" si="4078">-ROUND(AC214*$C263/12,2)</f>
        <v>-17.61</v>
      </c>
      <c r="AF263" s="318">
        <f t="shared" ref="AF263" si="4079">-ROUND(AE214*$C263/12,2)</f>
        <v>-17.61</v>
      </c>
      <c r="AG263" s="318">
        <f t="shared" ref="AG263" si="4080">-ROUND(AF214*$C263/12,2)</f>
        <v>-17.61</v>
      </c>
      <c r="AH263" s="318">
        <f t="shared" ref="AH263" si="4081">-ROUND(AG214*$C263/12,2)</f>
        <v>-17.61</v>
      </c>
      <c r="AI263" s="318">
        <f t="shared" ref="AI263" si="4082">-ROUND(AH214*$C263/12,2)</f>
        <v>-17.61</v>
      </c>
      <c r="AJ263" s="318">
        <f t="shared" ref="AJ263" si="4083">-ROUND(AI214*$C263/12,2)</f>
        <v>-17.61</v>
      </c>
      <c r="AK263" s="318">
        <f t="shared" ref="AK263" si="4084">-ROUND(AJ214*$C263/12,2)</f>
        <v>-17.61</v>
      </c>
      <c r="AL263" s="318">
        <f t="shared" ref="AL263" si="4085">-ROUND(AK214*$C263/12,2)</f>
        <v>-17.61</v>
      </c>
      <c r="AM263" s="318">
        <f t="shared" ref="AM263" si="4086">-ROUND(AL214*$C263/12,2)</f>
        <v>-17.61</v>
      </c>
      <c r="AN263" s="318">
        <f t="shared" ref="AN263" si="4087">-ROUND(AM214*$C263/12,2)</f>
        <v>-17.61</v>
      </c>
      <c r="AO263" s="318">
        <f t="shared" ref="AO263" si="4088">-ROUND(AN214*$C263/12,2)</f>
        <v>-17.61</v>
      </c>
      <c r="AP263" s="318">
        <f t="shared" ref="AP263" si="4089">-ROUND(AO214*$C263/12,2)</f>
        <v>-17.61</v>
      </c>
      <c r="AQ263" s="2">
        <f t="shared" ref="AQ263" si="4090">SUM(AE263:AP263)</f>
        <v>-211.32000000000005</v>
      </c>
      <c r="AR263" s="318">
        <f t="shared" ref="AR263" si="4091">-ROUND(AP214*$C263/12,2)</f>
        <v>-17.61</v>
      </c>
      <c r="AS263" s="318">
        <f t="shared" ref="AS263" si="4092">-ROUND(AR214*$C263/12,2)</f>
        <v>-17.61</v>
      </c>
      <c r="AT263" s="318">
        <f t="shared" ref="AT263" si="4093">-ROUND(AS214*$C263/12,2)</f>
        <v>-17.61</v>
      </c>
      <c r="AU263" s="318">
        <f t="shared" ref="AU263" si="4094">-ROUND(AT214*$C263/12,2)</f>
        <v>-17.61</v>
      </c>
      <c r="AV263" s="318">
        <f t="shared" ref="AV263" si="4095">-ROUND(AU214*$C263/12,2)</f>
        <v>-17.61</v>
      </c>
      <c r="AW263" s="318">
        <f t="shared" ref="AW263" si="4096">-ROUND(AV214*$C263/12,2)</f>
        <v>-17.61</v>
      </c>
      <c r="AX263" s="318">
        <f t="shared" ref="AX263" si="4097">-ROUND(AW214*$C263/12,2)</f>
        <v>-17.61</v>
      </c>
      <c r="AY263" s="318">
        <f t="shared" ref="AY263" si="4098">-ROUND(AX214*$C263/12,2)</f>
        <v>-17.61</v>
      </c>
      <c r="AZ263" s="318">
        <f t="shared" ref="AZ263" si="4099">-ROUND(AY214*$C263/12,2)</f>
        <v>-17.61</v>
      </c>
      <c r="BA263" s="318">
        <f t="shared" ref="BA263" si="4100">-ROUND(AZ214*$C263/12,2)</f>
        <v>-17.61</v>
      </c>
      <c r="BB263" s="318">
        <f t="shared" ref="BB263" si="4101">-ROUND(BA214*$C263/12,2)</f>
        <v>-17.61</v>
      </c>
      <c r="BC263" s="318">
        <f t="shared" ref="BC263" si="4102">-ROUND(BB214*$C263/12,2)</f>
        <v>-17.61</v>
      </c>
      <c r="BD263" s="2">
        <f t="shared" ref="BD263" si="4103">SUM(AR263:BC263)</f>
        <v>-211.32000000000005</v>
      </c>
      <c r="BE263" s="318">
        <f t="shared" ref="BE263" si="4104">-ROUND(BC214*$C263/12,2)</f>
        <v>-17.61</v>
      </c>
      <c r="BF263" s="318">
        <f t="shared" ref="BF263" si="4105">-ROUND(BE214*$C263/12,2)</f>
        <v>-17.61</v>
      </c>
      <c r="BG263" s="318">
        <f t="shared" ref="BG263" si="4106">-ROUND(BF214*$C263/12,2)</f>
        <v>-17.61</v>
      </c>
      <c r="BH263" s="318">
        <f t="shared" ref="BH263" si="4107">-ROUND(BG214*$C263/12,2)</f>
        <v>-17.61</v>
      </c>
      <c r="BI263" s="318">
        <f t="shared" ref="BI263" si="4108">-ROUND(BH214*$C263/12,2)</f>
        <v>-17.61</v>
      </c>
      <c r="BJ263" s="318">
        <f t="shared" ref="BJ263" si="4109">-ROUND(BI214*$C263/12,2)</f>
        <v>-17.61</v>
      </c>
      <c r="BK263" s="318">
        <f t="shared" ref="BK263" si="4110">-ROUND(BJ214*$C263/12,2)</f>
        <v>-17.61</v>
      </c>
      <c r="BL263" s="318">
        <f t="shared" ref="BL263" si="4111">-ROUND(BK214*$C263/12,2)</f>
        <v>-17.61</v>
      </c>
      <c r="BM263" s="318">
        <f t="shared" ref="BM263" si="4112">-ROUND(BL214*$C263/12,2)</f>
        <v>-17.61</v>
      </c>
      <c r="BN263" s="318">
        <f t="shared" ref="BN263" si="4113">-ROUND(BM214*$C263/12,2)</f>
        <v>-17.61</v>
      </c>
      <c r="BO263" s="318">
        <f t="shared" ref="BO263" si="4114">-ROUND(BN214*$C263/12,2)</f>
        <v>-17.61</v>
      </c>
      <c r="BP263" s="318">
        <f t="shared" ref="BP263" si="4115">-ROUND(BO214*$C263/12,2)</f>
        <v>-17.61</v>
      </c>
      <c r="BQ263" s="2">
        <f t="shared" ref="BQ263" si="4116">SUM(BE263:BP263)</f>
        <v>-211.32000000000005</v>
      </c>
      <c r="BR263" s="318">
        <f t="shared" ref="BR263" si="4117">-ROUND(BP214*$C263/12,2)</f>
        <v>-17.61</v>
      </c>
      <c r="BS263" s="318">
        <f t="shared" ref="BS263" si="4118">-ROUND(BR214*$C263/12,2)</f>
        <v>-17.61</v>
      </c>
      <c r="BT263" s="318">
        <f t="shared" ref="BT263" si="4119">-ROUND(BS214*$C263/12,2)</f>
        <v>-17.61</v>
      </c>
      <c r="BU263" s="318">
        <f t="shared" ref="BU263" si="4120">-ROUND(BT214*$C263/12,2)</f>
        <v>-17.61</v>
      </c>
      <c r="BV263" s="318">
        <f t="shared" ref="BV263" si="4121">-ROUND(BU214*$C263/12,2)</f>
        <v>-17.61</v>
      </c>
      <c r="BW263" s="318">
        <f t="shared" ref="BW263" si="4122">-ROUND(BV214*$C263/12,2)</f>
        <v>-17.61</v>
      </c>
      <c r="BX263" s="318">
        <f t="shared" ref="BX263" si="4123">-ROUND(BW214*$C263/12,2)</f>
        <v>-17.61</v>
      </c>
      <c r="BY263" s="318">
        <f t="shared" ref="BY263" si="4124">-ROUND(BX214*$C263/12,2)</f>
        <v>-17.61</v>
      </c>
      <c r="BZ263" s="318">
        <f t="shared" ref="BZ263" si="4125">-ROUND(BY214*$C263/12,2)</f>
        <v>-17.61</v>
      </c>
      <c r="CA263" s="318">
        <f t="shared" ref="CA263" si="4126">-ROUND(BZ214*$C263/12,2)</f>
        <v>-17.61</v>
      </c>
      <c r="CB263" s="318">
        <f t="shared" ref="CB263" si="4127">-ROUND(CA214*$C263/12,2)</f>
        <v>-17.61</v>
      </c>
      <c r="CC263" s="318">
        <f t="shared" ref="CC263" si="4128">-ROUND(CB214*$C263/12,2)</f>
        <v>-17.61</v>
      </c>
      <c r="CD263" s="2">
        <f t="shared" ref="CD263" si="4129">SUM(BR263:CC263)</f>
        <v>-211.32000000000005</v>
      </c>
      <c r="CE263" s="318">
        <f t="shared" ref="CE263" si="4130">-ROUND(CC214*$C263/12,2)</f>
        <v>-17.61</v>
      </c>
      <c r="CF263" s="318">
        <f t="shared" ref="CF263" si="4131">-ROUND(CE214*$C263/12,2)</f>
        <v>-17.61</v>
      </c>
      <c r="CG263" s="318">
        <f t="shared" ref="CG263" si="4132">-ROUND(CF214*$C263/12,2)</f>
        <v>-17.61</v>
      </c>
      <c r="CH263" s="318">
        <f t="shared" ref="CH263" si="4133">-ROUND(CG214*$C263/12,2)</f>
        <v>-17.61</v>
      </c>
      <c r="CI263" s="318">
        <f t="shared" ref="CI263" si="4134">-ROUND(CH214*$C263/12,2)</f>
        <v>-17.61</v>
      </c>
      <c r="CJ263" s="318">
        <f t="shared" ref="CJ263" si="4135">-ROUND(CI214*$C263/12,2)</f>
        <v>-17.61</v>
      </c>
      <c r="CK263" s="318">
        <f t="shared" ref="CK263" si="4136">-ROUND(CJ214*$C263/12,2)</f>
        <v>-17.61</v>
      </c>
      <c r="CL263" s="318">
        <f t="shared" ref="CL263" si="4137">-ROUND(CK214*$C263/12,2)</f>
        <v>-17.61</v>
      </c>
      <c r="CM263" s="318">
        <f t="shared" ref="CM263" si="4138">-ROUND(CL214*$C263/12,2)</f>
        <v>-17.61</v>
      </c>
      <c r="CN263" s="318">
        <f t="shared" ref="CN263" si="4139">-ROUND(CM214*$C263/12,2)</f>
        <v>-17.61</v>
      </c>
      <c r="CO263" s="318">
        <f t="shared" ref="CO263" si="4140">-ROUND(CN214*$C263/12,2)</f>
        <v>-17.61</v>
      </c>
      <c r="CP263" s="318">
        <f t="shared" ref="CP263" si="4141">-ROUND(CO214*$C263/12,2)</f>
        <v>-17.61</v>
      </c>
      <c r="CQ263" s="2">
        <f t="shared" ref="CQ263" si="4142">SUM(CE263:CP263)</f>
        <v>-211.32000000000005</v>
      </c>
      <c r="CR263" s="318">
        <f t="shared" ref="CR263" si="4143">-ROUND(CP214*$C263/12,2)</f>
        <v>-17.61</v>
      </c>
      <c r="CS263" s="318">
        <f t="shared" ref="CS263" si="4144">-ROUND(CR214*$C263/12,2)</f>
        <v>-17.61</v>
      </c>
      <c r="CT263" s="318">
        <f t="shared" ref="CT263" si="4145">-ROUND(CS214*$C263/12,2)</f>
        <v>-17.61</v>
      </c>
      <c r="CU263" s="318">
        <f t="shared" ref="CU263" si="4146">-ROUND(CT214*$C263/12,2)</f>
        <v>-17.61</v>
      </c>
      <c r="CV263" s="318">
        <f t="shared" ref="CV263" si="4147">-ROUND(CU214*$C263/12,2)</f>
        <v>-17.61</v>
      </c>
      <c r="CW263" s="318">
        <f t="shared" ref="CW263" si="4148">-ROUND(CV214*$C263/12,2)</f>
        <v>-17.61</v>
      </c>
      <c r="CX263" s="318">
        <f t="shared" ref="CX263" si="4149">-ROUND(CW214*$C263/12,2)</f>
        <v>-17.61</v>
      </c>
      <c r="CY263" s="318">
        <f t="shared" ref="CY263" si="4150">-ROUND(CX214*$C263/12,2)</f>
        <v>-17.61</v>
      </c>
      <c r="CZ263" s="318">
        <f t="shared" ref="CZ263" si="4151">-ROUND(CY214*$C263/12,2)</f>
        <v>-17.61</v>
      </c>
      <c r="DA263" s="318">
        <f t="shared" ref="DA263" si="4152">-ROUND(CZ214*$C263/12,2)</f>
        <v>-17.61</v>
      </c>
      <c r="DB263" s="318">
        <f t="shared" ref="DB263" si="4153">-ROUND(DA214*$C263/12,2)</f>
        <v>-17.61</v>
      </c>
      <c r="DC263" s="318">
        <f t="shared" ref="DC263" si="4154">-ROUND(DB214*$C263/12,2)</f>
        <v>-17.61</v>
      </c>
      <c r="DD263" s="2">
        <f t="shared" ref="DD263" si="4155">SUM(CR263:DC263)</f>
        <v>-211.32000000000005</v>
      </c>
      <c r="DE263" s="318">
        <f t="shared" ref="DE263" si="4156">-ROUND(DC214*$C263/12,2)</f>
        <v>-17.61</v>
      </c>
      <c r="DF263" s="318">
        <f t="shared" ref="DF263" si="4157">-ROUND(DE214*$C263/12,2)</f>
        <v>-17.61</v>
      </c>
      <c r="DG263" s="318">
        <f t="shared" ref="DG263" si="4158">-ROUND(DF214*$C263/12,2)</f>
        <v>-17.61</v>
      </c>
      <c r="DH263" s="318">
        <f t="shared" ref="DH263" si="4159">-ROUND(DG214*$C263/12,2)</f>
        <v>-17.61</v>
      </c>
      <c r="DI263" s="318">
        <f t="shared" ref="DI263" si="4160">-ROUND(DH214*$C263/12,2)</f>
        <v>-17.61</v>
      </c>
      <c r="DJ263" s="318">
        <f t="shared" ref="DJ263" si="4161">-ROUND(DI214*$C263/12,2)</f>
        <v>-17.61</v>
      </c>
      <c r="DK263" s="318">
        <f t="shared" ref="DK263" si="4162">-ROUND(DJ214*$C263/12,2)</f>
        <v>-17.61</v>
      </c>
      <c r="DL263" s="318">
        <f t="shared" ref="DL263" si="4163">-ROUND(DK214*$C263/12,2)</f>
        <v>-17.61</v>
      </c>
      <c r="DM263" s="318">
        <f t="shared" ref="DM263" si="4164">-ROUND(DL214*$C263/12,2)</f>
        <v>-17.61</v>
      </c>
      <c r="DN263" s="318">
        <f t="shared" ref="DN263" si="4165">-ROUND(DM214*$C263/12,2)</f>
        <v>-17.61</v>
      </c>
      <c r="DO263" s="318">
        <f t="shared" ref="DO263" si="4166">-ROUND(DN214*$C263/12,2)</f>
        <v>-17.61</v>
      </c>
      <c r="DP263" s="318">
        <f t="shared" ref="DP263" si="4167">-ROUND(DO214*$C263/12,2)</f>
        <v>-17.61</v>
      </c>
      <c r="DQ263" s="2">
        <f t="shared" ref="DQ263" si="4168">SUM(DE263:DP263)</f>
        <v>-211.32000000000005</v>
      </c>
      <c r="DR263" s="318">
        <f t="shared" ref="DR263" si="4169">-ROUND(DP214*$C263/12,2)</f>
        <v>-17.61</v>
      </c>
      <c r="DS263" s="318">
        <f t="shared" ref="DS263" si="4170">-ROUND(DR214*$C263/12,2)</f>
        <v>-17.61</v>
      </c>
      <c r="DT263" s="318">
        <f t="shared" ref="DT263" si="4171">-ROUND(DS214*$C263/12,2)</f>
        <v>-17.61</v>
      </c>
      <c r="DU263" s="318">
        <f t="shared" ref="DU263" si="4172">-ROUND(DT214*$C263/12,2)</f>
        <v>-17.61</v>
      </c>
      <c r="DV263" s="318">
        <f t="shared" ref="DV263" si="4173">-ROUND(DU214*$C263/12,2)</f>
        <v>-17.61</v>
      </c>
      <c r="DW263" s="318">
        <f t="shared" ref="DW263" si="4174">-ROUND(DV214*$C263/12,2)</f>
        <v>-17.61</v>
      </c>
      <c r="DX263" s="318">
        <f t="shared" ref="DX263" si="4175">-ROUND(DW214*$C263/12,2)</f>
        <v>-17.61</v>
      </c>
      <c r="DY263" s="318">
        <f t="shared" ref="DY263" si="4176">-ROUND(DX214*$C263/12,2)</f>
        <v>-17.61</v>
      </c>
      <c r="DZ263" s="318">
        <f t="shared" ref="DZ263" si="4177">-ROUND(DY214*$C263/12,2)</f>
        <v>-17.61</v>
      </c>
      <c r="EA263" s="318">
        <f t="shared" ref="EA263" si="4178">-ROUND(DZ214*$C263/12,2)</f>
        <v>-17.61</v>
      </c>
      <c r="EB263" s="318">
        <f t="shared" ref="EB263" si="4179">-ROUND(EA214*$C263/12,2)</f>
        <v>-17.61</v>
      </c>
      <c r="EC263" s="318">
        <f t="shared" ref="EC263" si="4180">-ROUND(EB214*$C263/12,2)</f>
        <v>-17.61</v>
      </c>
      <c r="ED263" s="2">
        <f t="shared" ref="ED263" si="4181">SUM(DR263:EC263)</f>
        <v>-211.32000000000005</v>
      </c>
      <c r="EE263" s="2">
        <f t="shared" ref="EE263" si="4182">ED263+DQ263+DD263+CQ263+CD263+BQ263+BD263+AQ263+AD263+Q263</f>
        <v>-2113.2000000000012</v>
      </c>
    </row>
    <row r="264" spans="1:135" x14ac:dyDescent="0.2">
      <c r="A264" s="126" t="s">
        <v>594</v>
      </c>
      <c r="B264" s="310">
        <f t="shared" si="3969"/>
        <v>373</v>
      </c>
      <c r="C264" s="317">
        <v>2.8000000000000001E-2</v>
      </c>
      <c r="E264" s="318">
        <f t="shared" ref="E264" si="4183">-ROUND(D215*$C264/12,2)</f>
        <v>-70.66</v>
      </c>
      <c r="F264" s="318">
        <f t="shared" ref="F264" si="4184">-ROUND(E215*$C264/12,2)</f>
        <v>-70.66</v>
      </c>
      <c r="G264" s="318">
        <f t="shared" ref="G264" si="4185">-ROUND(F215*$C264/12,2)</f>
        <v>-70.66</v>
      </c>
      <c r="H264" s="318">
        <f t="shared" ref="H264" si="4186">-ROUND(G215*$C264/12,2)</f>
        <v>-70.66</v>
      </c>
      <c r="I264" s="318">
        <f t="shared" ref="I264" si="4187">-ROUND(H215*$C264/12,2)</f>
        <v>-70.66</v>
      </c>
      <c r="J264" s="318">
        <f t="shared" ref="J264" si="4188">-ROUND(I215*$C264/12,2)</f>
        <v>-70.66</v>
      </c>
      <c r="K264" s="318">
        <f t="shared" ref="K264" si="4189">-ROUND(J215*$C264/12,2)</f>
        <v>-70.66</v>
      </c>
      <c r="L264" s="318">
        <f t="shared" ref="L264" si="4190">-ROUND(K215*$C264/12,2)</f>
        <v>-70.66</v>
      </c>
      <c r="M264" s="318">
        <f t="shared" ref="M264" si="4191">-ROUND(L215*$C264/12,2)</f>
        <v>-70.66</v>
      </c>
      <c r="N264" s="318">
        <f t="shared" ref="N264" si="4192">-ROUND(M215*$C264/12,2)</f>
        <v>-70.66</v>
      </c>
      <c r="O264" s="318">
        <f t="shared" ref="O264" si="4193">-ROUND(N215*$C264/12,2)</f>
        <v>-70.66</v>
      </c>
      <c r="P264" s="318">
        <f t="shared" ref="P264" si="4194">-ROUND(O215*$C264/12,2)</f>
        <v>-70.66</v>
      </c>
      <c r="Q264" s="2">
        <f t="shared" si="3796"/>
        <v>-847.91999999999973</v>
      </c>
      <c r="R264" s="318">
        <f t="shared" ref="R264" si="4195">-ROUND(P215*$C264/12,2)</f>
        <v>-70.66</v>
      </c>
      <c r="S264" s="318">
        <f t="shared" ref="S264" si="4196">-ROUND(R215*$C264/12,2)</f>
        <v>-70.66</v>
      </c>
      <c r="T264" s="318">
        <f t="shared" ref="T264" si="4197">-ROUND(S215*$C264/12,2)</f>
        <v>-70.66</v>
      </c>
      <c r="U264" s="318">
        <f t="shared" ref="U264" si="4198">-ROUND(T215*$C264/12,2)</f>
        <v>-70.66</v>
      </c>
      <c r="V264" s="318">
        <f t="shared" ref="V264" si="4199">-ROUND(U215*$C264/12,2)</f>
        <v>-70.66</v>
      </c>
      <c r="W264" s="318">
        <f t="shared" ref="W264" si="4200">-ROUND(V215*$C264/12,2)</f>
        <v>-70.66</v>
      </c>
      <c r="X264" s="318">
        <f t="shared" ref="X264" si="4201">-ROUND(W215*$C264/12,2)</f>
        <v>-70.66</v>
      </c>
      <c r="Y264" s="318">
        <f t="shared" ref="Y264" si="4202">-ROUND(X215*$C264/12,2)</f>
        <v>-70.66</v>
      </c>
      <c r="Z264" s="318">
        <f t="shared" ref="Z264" si="4203">-ROUND(Y215*$C264/12,2)</f>
        <v>-70.66</v>
      </c>
      <c r="AA264" s="318">
        <f t="shared" ref="AA264" si="4204">-ROUND(Z215*$C264/12,2)</f>
        <v>-70.66</v>
      </c>
      <c r="AB264" s="318">
        <f t="shared" ref="AB264" si="4205">-ROUND(AA215*$C264/12,2)</f>
        <v>-70.66</v>
      </c>
      <c r="AC264" s="318">
        <f t="shared" ref="AC264" si="4206">-ROUND(AB215*$C264/12,2)</f>
        <v>-70.66</v>
      </c>
      <c r="AD264" s="2">
        <f t="shared" si="3798"/>
        <v>-847.91999999999973</v>
      </c>
      <c r="AE264" s="318">
        <f t="shared" ref="AE264" si="4207">-ROUND(AC215*$C264/12,2)</f>
        <v>-70.66</v>
      </c>
      <c r="AF264" s="318">
        <f t="shared" ref="AF264" si="4208">-ROUND(AE215*$C264/12,2)</f>
        <v>-70.66</v>
      </c>
      <c r="AG264" s="318">
        <f t="shared" ref="AG264" si="4209">-ROUND(AF215*$C264/12,2)</f>
        <v>-70.66</v>
      </c>
      <c r="AH264" s="318">
        <f t="shared" ref="AH264" si="4210">-ROUND(AG215*$C264/12,2)</f>
        <v>-70.66</v>
      </c>
      <c r="AI264" s="318">
        <f t="shared" ref="AI264" si="4211">-ROUND(AH215*$C264/12,2)</f>
        <v>-70.66</v>
      </c>
      <c r="AJ264" s="318">
        <f t="shared" ref="AJ264" si="4212">-ROUND(AI215*$C264/12,2)</f>
        <v>-70.66</v>
      </c>
      <c r="AK264" s="318">
        <f t="shared" ref="AK264" si="4213">-ROUND(AJ215*$C264/12,2)</f>
        <v>-70.66</v>
      </c>
      <c r="AL264" s="318">
        <f t="shared" ref="AL264" si="4214">-ROUND(AK215*$C264/12,2)</f>
        <v>-70.66</v>
      </c>
      <c r="AM264" s="318">
        <f t="shared" ref="AM264" si="4215">-ROUND(AL215*$C264/12,2)</f>
        <v>-70.66</v>
      </c>
      <c r="AN264" s="318">
        <f t="shared" ref="AN264" si="4216">-ROUND(AM215*$C264/12,2)</f>
        <v>-70.66</v>
      </c>
      <c r="AO264" s="318">
        <f t="shared" ref="AO264" si="4217">-ROUND(AN215*$C264/12,2)</f>
        <v>-70.66</v>
      </c>
      <c r="AP264" s="318">
        <f t="shared" ref="AP264" si="4218">-ROUND(AO215*$C264/12,2)</f>
        <v>-70.66</v>
      </c>
      <c r="AQ264" s="2">
        <f t="shared" si="3800"/>
        <v>-847.91999999999973</v>
      </c>
      <c r="AR264" s="318">
        <f t="shared" ref="AR264" si="4219">-ROUND(AP215*$C264/12,2)</f>
        <v>-70.66</v>
      </c>
      <c r="AS264" s="318">
        <f t="shared" ref="AS264" si="4220">-ROUND(AR215*$C264/12,2)</f>
        <v>-70.66</v>
      </c>
      <c r="AT264" s="318">
        <f t="shared" ref="AT264" si="4221">-ROUND(AS215*$C264/12,2)</f>
        <v>-70.66</v>
      </c>
      <c r="AU264" s="318">
        <f t="shared" ref="AU264" si="4222">-ROUND(AT215*$C264/12,2)</f>
        <v>-70.66</v>
      </c>
      <c r="AV264" s="318">
        <f t="shared" ref="AV264" si="4223">-ROUND(AU215*$C264/12,2)</f>
        <v>-70.66</v>
      </c>
      <c r="AW264" s="318">
        <f t="shared" ref="AW264" si="4224">-ROUND(AV215*$C264/12,2)</f>
        <v>-70.66</v>
      </c>
      <c r="AX264" s="318">
        <f t="shared" ref="AX264" si="4225">-ROUND(AW215*$C264/12,2)</f>
        <v>-70.66</v>
      </c>
      <c r="AY264" s="318">
        <f t="shared" ref="AY264" si="4226">-ROUND(AX215*$C264/12,2)</f>
        <v>-70.66</v>
      </c>
      <c r="AZ264" s="318">
        <f t="shared" ref="AZ264" si="4227">-ROUND(AY215*$C264/12,2)</f>
        <v>-70.66</v>
      </c>
      <c r="BA264" s="318">
        <f t="shared" ref="BA264" si="4228">-ROUND(AZ215*$C264/12,2)</f>
        <v>-70.66</v>
      </c>
      <c r="BB264" s="318">
        <f t="shared" ref="BB264" si="4229">-ROUND(BA215*$C264/12,2)</f>
        <v>-70.66</v>
      </c>
      <c r="BC264" s="318">
        <f t="shared" ref="BC264" si="4230">-ROUND(BB215*$C264/12,2)</f>
        <v>-70.66</v>
      </c>
      <c r="BD264" s="2">
        <f t="shared" si="3802"/>
        <v>-847.91999999999973</v>
      </c>
      <c r="BE264" s="318">
        <f t="shared" ref="BE264" si="4231">-ROUND(BC215*$C264/12,2)</f>
        <v>-70.66</v>
      </c>
      <c r="BF264" s="318">
        <f t="shared" ref="BF264" si="4232">-ROUND(BE215*$C264/12,2)</f>
        <v>-70.66</v>
      </c>
      <c r="BG264" s="318">
        <f t="shared" ref="BG264" si="4233">-ROUND(BF215*$C264/12,2)</f>
        <v>-70.66</v>
      </c>
      <c r="BH264" s="318">
        <f t="shared" ref="BH264" si="4234">-ROUND(BG215*$C264/12,2)</f>
        <v>-70.66</v>
      </c>
      <c r="BI264" s="318">
        <f t="shared" ref="BI264" si="4235">-ROUND(BH215*$C264/12,2)</f>
        <v>-70.66</v>
      </c>
      <c r="BJ264" s="318">
        <f t="shared" ref="BJ264" si="4236">-ROUND(BI215*$C264/12,2)</f>
        <v>-70.66</v>
      </c>
      <c r="BK264" s="318">
        <f t="shared" ref="BK264" si="4237">-ROUND(BJ215*$C264/12,2)</f>
        <v>-70.66</v>
      </c>
      <c r="BL264" s="318">
        <f t="shared" ref="BL264" si="4238">-ROUND(BK215*$C264/12,2)</f>
        <v>-70.66</v>
      </c>
      <c r="BM264" s="318">
        <f t="shared" ref="BM264" si="4239">-ROUND(BL215*$C264/12,2)</f>
        <v>-70.66</v>
      </c>
      <c r="BN264" s="318">
        <f t="shared" ref="BN264" si="4240">-ROUND(BM215*$C264/12,2)</f>
        <v>-70.66</v>
      </c>
      <c r="BO264" s="318">
        <f t="shared" ref="BO264" si="4241">-ROUND(BN215*$C264/12,2)</f>
        <v>-70.66</v>
      </c>
      <c r="BP264" s="318">
        <f t="shared" ref="BP264" si="4242">-ROUND(BO215*$C264/12,2)</f>
        <v>-70.66</v>
      </c>
      <c r="BQ264" s="2">
        <f t="shared" si="3804"/>
        <v>-847.91999999999973</v>
      </c>
      <c r="BR264" s="318">
        <f t="shared" ref="BR264" si="4243">-ROUND(BP215*$C264/12,2)</f>
        <v>-70.66</v>
      </c>
      <c r="BS264" s="318">
        <f t="shared" ref="BS264" si="4244">-ROUND(BR215*$C264/12,2)</f>
        <v>-70.66</v>
      </c>
      <c r="BT264" s="318">
        <f t="shared" ref="BT264" si="4245">-ROUND(BS215*$C264/12,2)</f>
        <v>-70.66</v>
      </c>
      <c r="BU264" s="318">
        <f t="shared" ref="BU264" si="4246">-ROUND(BT215*$C264/12,2)</f>
        <v>-70.66</v>
      </c>
      <c r="BV264" s="318">
        <f t="shared" ref="BV264" si="4247">-ROUND(BU215*$C264/12,2)</f>
        <v>-70.66</v>
      </c>
      <c r="BW264" s="318">
        <f t="shared" ref="BW264" si="4248">-ROUND(BV215*$C264/12,2)</f>
        <v>-70.66</v>
      </c>
      <c r="BX264" s="318">
        <f t="shared" ref="BX264" si="4249">-ROUND(BW215*$C264/12,2)</f>
        <v>-70.66</v>
      </c>
      <c r="BY264" s="318">
        <f t="shared" ref="BY264" si="4250">-ROUND(BX215*$C264/12,2)</f>
        <v>-70.66</v>
      </c>
      <c r="BZ264" s="318">
        <f t="shared" ref="BZ264" si="4251">-ROUND(BY215*$C264/12,2)</f>
        <v>-70.66</v>
      </c>
      <c r="CA264" s="318">
        <f t="shared" ref="CA264" si="4252">-ROUND(BZ215*$C264/12,2)</f>
        <v>-70.66</v>
      </c>
      <c r="CB264" s="318">
        <f t="shared" ref="CB264" si="4253">-ROUND(CA215*$C264/12,2)</f>
        <v>-70.66</v>
      </c>
      <c r="CC264" s="318">
        <f t="shared" ref="CC264" si="4254">-ROUND(CB215*$C264/12,2)</f>
        <v>-70.66</v>
      </c>
      <c r="CD264" s="2">
        <f t="shared" si="3806"/>
        <v>-847.91999999999973</v>
      </c>
      <c r="CE264" s="318">
        <f t="shared" ref="CE264" si="4255">-ROUND(CC215*$C264/12,2)</f>
        <v>-70.66</v>
      </c>
      <c r="CF264" s="318">
        <f t="shared" ref="CF264" si="4256">-ROUND(CE215*$C264/12,2)</f>
        <v>-70.66</v>
      </c>
      <c r="CG264" s="318">
        <f t="shared" ref="CG264" si="4257">-ROUND(CF215*$C264/12,2)</f>
        <v>-70.66</v>
      </c>
      <c r="CH264" s="318">
        <f t="shared" ref="CH264" si="4258">-ROUND(CG215*$C264/12,2)</f>
        <v>-70.66</v>
      </c>
      <c r="CI264" s="318">
        <f t="shared" ref="CI264" si="4259">-ROUND(CH215*$C264/12,2)</f>
        <v>-70.66</v>
      </c>
      <c r="CJ264" s="318">
        <f t="shared" ref="CJ264" si="4260">-ROUND(CI215*$C264/12,2)</f>
        <v>-70.66</v>
      </c>
      <c r="CK264" s="318">
        <f t="shared" ref="CK264" si="4261">-ROUND(CJ215*$C264/12,2)</f>
        <v>-70.66</v>
      </c>
      <c r="CL264" s="318">
        <f t="shared" ref="CL264" si="4262">-ROUND(CK215*$C264/12,2)</f>
        <v>-70.66</v>
      </c>
      <c r="CM264" s="318">
        <f t="shared" ref="CM264" si="4263">-ROUND(CL215*$C264/12,2)</f>
        <v>-70.66</v>
      </c>
      <c r="CN264" s="318">
        <f t="shared" ref="CN264" si="4264">-ROUND(CM215*$C264/12,2)</f>
        <v>-70.66</v>
      </c>
      <c r="CO264" s="318">
        <f t="shared" ref="CO264" si="4265">-ROUND(CN215*$C264/12,2)</f>
        <v>-70.66</v>
      </c>
      <c r="CP264" s="318">
        <f t="shared" ref="CP264" si="4266">-ROUND(CO215*$C264/12,2)</f>
        <v>-70.66</v>
      </c>
      <c r="CQ264" s="2">
        <f t="shared" si="3808"/>
        <v>-847.91999999999973</v>
      </c>
      <c r="CR264" s="318">
        <f t="shared" ref="CR264" si="4267">-ROUND(CP215*$C264/12,2)</f>
        <v>-70.66</v>
      </c>
      <c r="CS264" s="318">
        <f t="shared" ref="CS264" si="4268">-ROUND(CR215*$C264/12,2)</f>
        <v>-70.66</v>
      </c>
      <c r="CT264" s="318">
        <f t="shared" ref="CT264" si="4269">-ROUND(CS215*$C264/12,2)</f>
        <v>-70.66</v>
      </c>
      <c r="CU264" s="318">
        <f t="shared" ref="CU264" si="4270">-ROUND(CT215*$C264/12,2)</f>
        <v>-70.66</v>
      </c>
      <c r="CV264" s="318">
        <f t="shared" ref="CV264" si="4271">-ROUND(CU215*$C264/12,2)</f>
        <v>-70.66</v>
      </c>
      <c r="CW264" s="318">
        <f t="shared" ref="CW264" si="4272">-ROUND(CV215*$C264/12,2)</f>
        <v>-70.66</v>
      </c>
      <c r="CX264" s="318">
        <f t="shared" ref="CX264" si="4273">-ROUND(CW215*$C264/12,2)</f>
        <v>-70.66</v>
      </c>
      <c r="CY264" s="318">
        <f t="shared" ref="CY264" si="4274">-ROUND(CX215*$C264/12,2)</f>
        <v>-70.66</v>
      </c>
      <c r="CZ264" s="318">
        <f t="shared" ref="CZ264" si="4275">-ROUND(CY215*$C264/12,2)</f>
        <v>-70.66</v>
      </c>
      <c r="DA264" s="318">
        <f t="shared" ref="DA264" si="4276">-ROUND(CZ215*$C264/12,2)</f>
        <v>-70.66</v>
      </c>
      <c r="DB264" s="318">
        <f t="shared" ref="DB264" si="4277">-ROUND(DA215*$C264/12,2)</f>
        <v>-70.66</v>
      </c>
      <c r="DC264" s="318">
        <f t="shared" ref="DC264" si="4278">-ROUND(DB215*$C264/12,2)</f>
        <v>-70.66</v>
      </c>
      <c r="DD264" s="2">
        <f t="shared" si="3810"/>
        <v>-847.91999999999973</v>
      </c>
      <c r="DE264" s="318">
        <f t="shared" ref="DE264" si="4279">-ROUND(DC215*$C264/12,2)</f>
        <v>-70.66</v>
      </c>
      <c r="DF264" s="318">
        <f t="shared" ref="DF264" si="4280">-ROUND(DE215*$C264/12,2)</f>
        <v>-70.66</v>
      </c>
      <c r="DG264" s="318">
        <f t="shared" ref="DG264" si="4281">-ROUND(DF215*$C264/12,2)</f>
        <v>-70.66</v>
      </c>
      <c r="DH264" s="318">
        <f t="shared" ref="DH264" si="4282">-ROUND(DG215*$C264/12,2)</f>
        <v>-70.66</v>
      </c>
      <c r="DI264" s="318">
        <f t="shared" ref="DI264" si="4283">-ROUND(DH215*$C264/12,2)</f>
        <v>-70.66</v>
      </c>
      <c r="DJ264" s="318">
        <f t="shared" ref="DJ264" si="4284">-ROUND(DI215*$C264/12,2)</f>
        <v>-70.66</v>
      </c>
      <c r="DK264" s="318">
        <f t="shared" ref="DK264" si="4285">-ROUND(DJ215*$C264/12,2)</f>
        <v>-70.66</v>
      </c>
      <c r="DL264" s="318">
        <f t="shared" ref="DL264" si="4286">-ROUND(DK215*$C264/12,2)</f>
        <v>-70.66</v>
      </c>
      <c r="DM264" s="318">
        <f t="shared" ref="DM264" si="4287">-ROUND(DL215*$C264/12,2)</f>
        <v>-70.66</v>
      </c>
      <c r="DN264" s="318">
        <f t="shared" ref="DN264" si="4288">-ROUND(DM215*$C264/12,2)</f>
        <v>-70.66</v>
      </c>
      <c r="DO264" s="318">
        <f t="shared" ref="DO264" si="4289">-ROUND(DN215*$C264/12,2)</f>
        <v>-70.66</v>
      </c>
      <c r="DP264" s="318">
        <f t="shared" ref="DP264" si="4290">-ROUND(DO215*$C264/12,2)</f>
        <v>-70.66</v>
      </c>
      <c r="DQ264" s="2">
        <f t="shared" si="3812"/>
        <v>-847.91999999999973</v>
      </c>
      <c r="DR264" s="318">
        <f t="shared" ref="DR264" si="4291">-ROUND(DP215*$C264/12,2)</f>
        <v>-70.66</v>
      </c>
      <c r="DS264" s="318">
        <f t="shared" ref="DS264" si="4292">-ROUND(DR215*$C264/12,2)</f>
        <v>-70.66</v>
      </c>
      <c r="DT264" s="318">
        <f t="shared" ref="DT264" si="4293">-ROUND(DS215*$C264/12,2)</f>
        <v>-70.66</v>
      </c>
      <c r="DU264" s="318">
        <f t="shared" ref="DU264" si="4294">-ROUND(DT215*$C264/12,2)</f>
        <v>-70.66</v>
      </c>
      <c r="DV264" s="318">
        <f t="shared" ref="DV264" si="4295">-ROUND(DU215*$C264/12,2)</f>
        <v>-70.66</v>
      </c>
      <c r="DW264" s="318">
        <f t="shared" ref="DW264" si="4296">-ROUND(DV215*$C264/12,2)</f>
        <v>-70.66</v>
      </c>
      <c r="DX264" s="318">
        <f t="shared" ref="DX264" si="4297">-ROUND(DW215*$C264/12,2)</f>
        <v>-70.66</v>
      </c>
      <c r="DY264" s="318">
        <f t="shared" ref="DY264" si="4298">-ROUND(DX215*$C264/12,2)</f>
        <v>-70.66</v>
      </c>
      <c r="DZ264" s="318">
        <f t="shared" ref="DZ264" si="4299">-ROUND(DY215*$C264/12,2)</f>
        <v>-70.66</v>
      </c>
      <c r="EA264" s="318">
        <f t="shared" ref="EA264" si="4300">-ROUND(DZ215*$C264/12,2)</f>
        <v>-70.66</v>
      </c>
      <c r="EB264" s="318">
        <f t="shared" ref="EB264" si="4301">-ROUND(EA215*$C264/12,2)</f>
        <v>-70.66</v>
      </c>
      <c r="EC264" s="318">
        <f t="shared" ref="EC264" si="4302">-ROUND(EB215*$C264/12,2)</f>
        <v>-70.66</v>
      </c>
      <c r="ED264" s="2">
        <f t="shared" si="3814"/>
        <v>-847.91999999999973</v>
      </c>
      <c r="EE264" s="2">
        <f t="shared" si="3522"/>
        <v>-8479.1999999999989</v>
      </c>
    </row>
    <row r="265" spans="1:135" x14ac:dyDescent="0.2">
      <c r="A265" s="126" t="s">
        <v>594</v>
      </c>
      <c r="B265" s="310">
        <f t="shared" si="3969"/>
        <v>397.25</v>
      </c>
      <c r="C265" s="317">
        <v>2.9000000000000001E-2</v>
      </c>
      <c r="E265" s="318">
        <f>-ROUND(D216*$C265/12,2)</f>
        <v>-0.01</v>
      </c>
      <c r="F265" s="318">
        <f t="shared" ref="F265:P265" si="4303">-ROUND(E216*$C265/12,2)</f>
        <v>-0.01</v>
      </c>
      <c r="G265" s="318">
        <f t="shared" si="4303"/>
        <v>-0.01</v>
      </c>
      <c r="H265" s="318">
        <f t="shared" si="4303"/>
        <v>-0.01</v>
      </c>
      <c r="I265" s="318">
        <f t="shared" si="4303"/>
        <v>-0.01</v>
      </c>
      <c r="J265" s="318">
        <f t="shared" si="4303"/>
        <v>-0.01</v>
      </c>
      <c r="K265" s="318">
        <f t="shared" si="4303"/>
        <v>-0.01</v>
      </c>
      <c r="L265" s="318">
        <f t="shared" si="4303"/>
        <v>-0.01</v>
      </c>
      <c r="M265" s="318">
        <f t="shared" si="4303"/>
        <v>-0.01</v>
      </c>
      <c r="N265" s="318">
        <f t="shared" si="4303"/>
        <v>-0.01</v>
      </c>
      <c r="O265" s="318">
        <f t="shared" si="4303"/>
        <v>-0.01</v>
      </c>
      <c r="P265" s="318">
        <f t="shared" si="4303"/>
        <v>-0.01</v>
      </c>
      <c r="Q265" s="2">
        <f t="shared" ref="Q265" si="4304">SUM(E265:P265)</f>
        <v>-0.11999999999999998</v>
      </c>
      <c r="R265" s="318">
        <f t="shared" ref="R265" si="4305">-ROUND(P216*$C265/12,2)</f>
        <v>-0.01</v>
      </c>
      <c r="S265" s="318">
        <f t="shared" ref="S265:AC265" si="4306">-ROUND(R216*$C265/12,2)</f>
        <v>-0.01</v>
      </c>
      <c r="T265" s="318">
        <f t="shared" si="4306"/>
        <v>-0.01</v>
      </c>
      <c r="U265" s="318">
        <f t="shared" si="4306"/>
        <v>-0.01</v>
      </c>
      <c r="V265" s="318">
        <f t="shared" si="4306"/>
        <v>-0.01</v>
      </c>
      <c r="W265" s="318">
        <f t="shared" si="4306"/>
        <v>-0.01</v>
      </c>
      <c r="X265" s="318">
        <f t="shared" si="4306"/>
        <v>-0.01</v>
      </c>
      <c r="Y265" s="318">
        <f t="shared" si="4306"/>
        <v>-0.01</v>
      </c>
      <c r="Z265" s="318">
        <f t="shared" si="4306"/>
        <v>-0.01</v>
      </c>
      <c r="AA265" s="318">
        <f t="shared" si="4306"/>
        <v>-0.01</v>
      </c>
      <c r="AB265" s="318">
        <f t="shared" si="4306"/>
        <v>-0.01</v>
      </c>
      <c r="AC265" s="318">
        <f t="shared" si="4306"/>
        <v>-0.01</v>
      </c>
      <c r="AD265" s="2">
        <f t="shared" ref="AD265" si="4307">SUM(R265:AC265)</f>
        <v>-0.11999999999999998</v>
      </c>
      <c r="AE265" s="318">
        <f t="shared" ref="AE265" si="4308">-ROUND(AC216*$C265/12,2)</f>
        <v>-0.01</v>
      </c>
      <c r="AF265" s="318">
        <f t="shared" ref="AF265:AP265" si="4309">-ROUND(AE216*$C265/12,2)</f>
        <v>-0.01</v>
      </c>
      <c r="AG265" s="318">
        <f t="shared" si="4309"/>
        <v>-0.01</v>
      </c>
      <c r="AH265" s="318">
        <f t="shared" si="4309"/>
        <v>-0.01</v>
      </c>
      <c r="AI265" s="318">
        <f t="shared" si="4309"/>
        <v>-0.01</v>
      </c>
      <c r="AJ265" s="318">
        <f t="shared" si="4309"/>
        <v>-0.01</v>
      </c>
      <c r="AK265" s="318">
        <f t="shared" si="4309"/>
        <v>-0.01</v>
      </c>
      <c r="AL265" s="318">
        <f t="shared" si="4309"/>
        <v>-0.01</v>
      </c>
      <c r="AM265" s="318">
        <f t="shared" si="4309"/>
        <v>-0.01</v>
      </c>
      <c r="AN265" s="318">
        <f t="shared" si="4309"/>
        <v>-0.01</v>
      </c>
      <c r="AO265" s="318">
        <f t="shared" si="4309"/>
        <v>-0.01</v>
      </c>
      <c r="AP265" s="318">
        <f t="shared" si="4309"/>
        <v>-0.01</v>
      </c>
      <c r="AQ265" s="2">
        <f t="shared" ref="AQ265" si="4310">SUM(AE265:AP265)</f>
        <v>-0.11999999999999998</v>
      </c>
      <c r="AR265" s="318">
        <f t="shared" ref="AR265" si="4311">-ROUND(AP216*$C265/12,2)</f>
        <v>-0.01</v>
      </c>
      <c r="AS265" s="318">
        <f t="shared" ref="AS265:BC265" si="4312">-ROUND(AR216*$C265/12,2)</f>
        <v>-0.01</v>
      </c>
      <c r="AT265" s="318">
        <f t="shared" si="4312"/>
        <v>-0.01</v>
      </c>
      <c r="AU265" s="318">
        <f t="shared" si="4312"/>
        <v>-0.01</v>
      </c>
      <c r="AV265" s="318">
        <f t="shared" si="4312"/>
        <v>-0.01</v>
      </c>
      <c r="AW265" s="318">
        <f t="shared" si="4312"/>
        <v>-0.01</v>
      </c>
      <c r="AX265" s="318">
        <f t="shared" si="4312"/>
        <v>-0.01</v>
      </c>
      <c r="AY265" s="318">
        <f t="shared" si="4312"/>
        <v>-0.01</v>
      </c>
      <c r="AZ265" s="318">
        <f t="shared" si="4312"/>
        <v>-0.01</v>
      </c>
      <c r="BA265" s="318">
        <f t="shared" si="4312"/>
        <v>-0.01</v>
      </c>
      <c r="BB265" s="318">
        <f t="shared" si="4312"/>
        <v>-0.01</v>
      </c>
      <c r="BC265" s="318">
        <f t="shared" si="4312"/>
        <v>-0.01</v>
      </c>
      <c r="BD265" s="2">
        <f t="shared" ref="BD265" si="4313">SUM(AR265:BC265)</f>
        <v>-0.11999999999999998</v>
      </c>
      <c r="BE265" s="318">
        <f t="shared" ref="BE265" si="4314">-ROUND(BC216*$C265/12,2)</f>
        <v>-0.01</v>
      </c>
      <c r="BF265" s="318">
        <f t="shared" ref="BF265:BP265" si="4315">-ROUND(BE216*$C265/12,2)</f>
        <v>-0.01</v>
      </c>
      <c r="BG265" s="318">
        <f t="shared" si="4315"/>
        <v>-0.01</v>
      </c>
      <c r="BH265" s="318">
        <f t="shared" si="4315"/>
        <v>-0.01</v>
      </c>
      <c r="BI265" s="318">
        <f t="shared" si="4315"/>
        <v>-0.01</v>
      </c>
      <c r="BJ265" s="318">
        <f t="shared" si="4315"/>
        <v>-0.01</v>
      </c>
      <c r="BK265" s="318">
        <f t="shared" si="4315"/>
        <v>-0.01</v>
      </c>
      <c r="BL265" s="318">
        <f t="shared" si="4315"/>
        <v>-0.01</v>
      </c>
      <c r="BM265" s="318">
        <f t="shared" si="4315"/>
        <v>-0.01</v>
      </c>
      <c r="BN265" s="318">
        <f t="shared" si="4315"/>
        <v>-0.01</v>
      </c>
      <c r="BO265" s="318">
        <f t="shared" si="4315"/>
        <v>-0.01</v>
      </c>
      <c r="BP265" s="318">
        <f t="shared" si="4315"/>
        <v>-0.01</v>
      </c>
      <c r="BQ265" s="2">
        <f t="shared" ref="BQ265" si="4316">SUM(BE265:BP265)</f>
        <v>-0.11999999999999998</v>
      </c>
      <c r="BR265" s="318">
        <f t="shared" ref="BR265" si="4317">-ROUND(BP216*$C265/12,2)</f>
        <v>-0.01</v>
      </c>
      <c r="BS265" s="318">
        <f t="shared" ref="BS265:CC265" si="4318">-ROUND(BR216*$C265/12,2)</f>
        <v>-0.01</v>
      </c>
      <c r="BT265" s="318">
        <f t="shared" si="4318"/>
        <v>-0.01</v>
      </c>
      <c r="BU265" s="318">
        <f t="shared" si="4318"/>
        <v>-0.01</v>
      </c>
      <c r="BV265" s="318">
        <f t="shared" si="4318"/>
        <v>-0.01</v>
      </c>
      <c r="BW265" s="318">
        <f t="shared" si="4318"/>
        <v>-0.01</v>
      </c>
      <c r="BX265" s="318">
        <f t="shared" si="4318"/>
        <v>-0.01</v>
      </c>
      <c r="BY265" s="318">
        <f t="shared" si="4318"/>
        <v>-0.01</v>
      </c>
      <c r="BZ265" s="318">
        <f t="shared" si="4318"/>
        <v>-0.01</v>
      </c>
      <c r="CA265" s="318">
        <f t="shared" si="4318"/>
        <v>-0.01</v>
      </c>
      <c r="CB265" s="318">
        <f t="shared" si="4318"/>
        <v>-0.01</v>
      </c>
      <c r="CC265" s="318">
        <f t="shared" si="4318"/>
        <v>-0.01</v>
      </c>
      <c r="CD265" s="2">
        <f t="shared" ref="CD265" si="4319">SUM(BR265:CC265)</f>
        <v>-0.11999999999999998</v>
      </c>
      <c r="CE265" s="318">
        <f t="shared" ref="CE265" si="4320">-ROUND(CC216*$C265/12,2)</f>
        <v>-0.01</v>
      </c>
      <c r="CF265" s="318">
        <f t="shared" ref="CF265:CP265" si="4321">-ROUND(CE216*$C265/12,2)</f>
        <v>-0.01</v>
      </c>
      <c r="CG265" s="318">
        <f t="shared" si="4321"/>
        <v>-0.01</v>
      </c>
      <c r="CH265" s="318">
        <f t="shared" si="4321"/>
        <v>-0.01</v>
      </c>
      <c r="CI265" s="318">
        <f t="shared" si="4321"/>
        <v>-0.01</v>
      </c>
      <c r="CJ265" s="318">
        <f t="shared" si="4321"/>
        <v>-0.01</v>
      </c>
      <c r="CK265" s="318">
        <f t="shared" si="4321"/>
        <v>-0.01</v>
      </c>
      <c r="CL265" s="318">
        <f t="shared" si="4321"/>
        <v>-0.01</v>
      </c>
      <c r="CM265" s="318">
        <f t="shared" si="4321"/>
        <v>-0.01</v>
      </c>
      <c r="CN265" s="318">
        <f t="shared" si="4321"/>
        <v>-0.01</v>
      </c>
      <c r="CO265" s="318">
        <f t="shared" si="4321"/>
        <v>-0.01</v>
      </c>
      <c r="CP265" s="318">
        <f t="shared" si="4321"/>
        <v>-0.01</v>
      </c>
      <c r="CQ265" s="2">
        <f t="shared" ref="CQ265" si="4322">SUM(CE265:CP265)</f>
        <v>-0.11999999999999998</v>
      </c>
      <c r="CR265" s="318">
        <f t="shared" ref="CR265" si="4323">-ROUND(CP216*$C265/12,2)</f>
        <v>-0.01</v>
      </c>
      <c r="CS265" s="318">
        <f t="shared" ref="CS265:DC265" si="4324">-ROUND(CR216*$C265/12,2)</f>
        <v>-0.01</v>
      </c>
      <c r="CT265" s="318">
        <f t="shared" si="4324"/>
        <v>-0.01</v>
      </c>
      <c r="CU265" s="318">
        <f t="shared" si="4324"/>
        <v>-0.01</v>
      </c>
      <c r="CV265" s="318">
        <f t="shared" si="4324"/>
        <v>-0.01</v>
      </c>
      <c r="CW265" s="318">
        <f t="shared" si="4324"/>
        <v>-0.01</v>
      </c>
      <c r="CX265" s="318">
        <f t="shared" si="4324"/>
        <v>-0.01</v>
      </c>
      <c r="CY265" s="318">
        <f t="shared" si="4324"/>
        <v>-0.01</v>
      </c>
      <c r="CZ265" s="318">
        <f t="shared" si="4324"/>
        <v>-0.01</v>
      </c>
      <c r="DA265" s="318">
        <f t="shared" si="4324"/>
        <v>-0.01</v>
      </c>
      <c r="DB265" s="318">
        <f t="shared" si="4324"/>
        <v>-0.01</v>
      </c>
      <c r="DC265" s="318">
        <f t="shared" si="4324"/>
        <v>-0.01</v>
      </c>
      <c r="DD265" s="2">
        <f t="shared" ref="DD265" si="4325">SUM(CR265:DC265)</f>
        <v>-0.11999999999999998</v>
      </c>
      <c r="DE265" s="318">
        <f t="shared" ref="DE265" si="4326">-ROUND(DC216*$C265/12,2)</f>
        <v>-0.01</v>
      </c>
      <c r="DF265" s="318">
        <f t="shared" ref="DF265:DP265" si="4327">-ROUND(DE216*$C265/12,2)</f>
        <v>-0.01</v>
      </c>
      <c r="DG265" s="318">
        <f t="shared" si="4327"/>
        <v>-0.01</v>
      </c>
      <c r="DH265" s="318">
        <f t="shared" si="4327"/>
        <v>-0.01</v>
      </c>
      <c r="DI265" s="318">
        <f t="shared" si="4327"/>
        <v>-0.01</v>
      </c>
      <c r="DJ265" s="318">
        <f t="shared" si="4327"/>
        <v>-0.01</v>
      </c>
      <c r="DK265" s="318">
        <f t="shared" si="4327"/>
        <v>-0.01</v>
      </c>
      <c r="DL265" s="318">
        <f t="shared" si="4327"/>
        <v>-0.01</v>
      </c>
      <c r="DM265" s="318">
        <f t="shared" si="4327"/>
        <v>-0.01</v>
      </c>
      <c r="DN265" s="318">
        <f t="shared" si="4327"/>
        <v>-0.01</v>
      </c>
      <c r="DO265" s="318">
        <f t="shared" si="4327"/>
        <v>-0.01</v>
      </c>
      <c r="DP265" s="318">
        <f t="shared" si="4327"/>
        <v>-0.01</v>
      </c>
      <c r="DQ265" s="2">
        <f t="shared" ref="DQ265" si="4328">SUM(DE265:DP265)</f>
        <v>-0.11999999999999998</v>
      </c>
      <c r="DR265" s="318">
        <f t="shared" ref="DR265" si="4329">-ROUND(DP216*$C265/12,2)</f>
        <v>-0.01</v>
      </c>
      <c r="DS265" s="318">
        <f t="shared" ref="DS265:EC265" si="4330">-ROUND(DR216*$C265/12,2)</f>
        <v>-0.01</v>
      </c>
      <c r="DT265" s="318">
        <f t="shared" si="4330"/>
        <v>-0.01</v>
      </c>
      <c r="DU265" s="318">
        <f t="shared" si="4330"/>
        <v>-0.01</v>
      </c>
      <c r="DV265" s="318">
        <f t="shared" si="4330"/>
        <v>-0.01</v>
      </c>
      <c r="DW265" s="318">
        <f t="shared" si="4330"/>
        <v>-0.01</v>
      </c>
      <c r="DX265" s="318">
        <f t="shared" si="4330"/>
        <v>-0.01</v>
      </c>
      <c r="DY265" s="318">
        <f t="shared" si="4330"/>
        <v>-0.01</v>
      </c>
      <c r="DZ265" s="318">
        <f t="shared" si="4330"/>
        <v>-0.01</v>
      </c>
      <c r="EA265" s="318">
        <f t="shared" si="4330"/>
        <v>-0.01</v>
      </c>
      <c r="EB265" s="318">
        <f t="shared" si="4330"/>
        <v>-0.01</v>
      </c>
      <c r="EC265" s="318">
        <f t="shared" si="4330"/>
        <v>-0.01</v>
      </c>
      <c r="ED265" s="2">
        <f t="shared" ref="ED265" si="4331">SUM(DR265:EC265)</f>
        <v>-0.11999999999999998</v>
      </c>
      <c r="EE265" s="2">
        <f t="shared" ref="EE265" si="4332">ED265+DQ265+DD265+CQ265+CD265+BQ265+BD265+AQ265+AD265+Q265</f>
        <v>-1.1999999999999997</v>
      </c>
    </row>
    <row r="266" spans="1:135" x14ac:dyDescent="0.2">
      <c r="A266" s="126"/>
      <c r="E266" s="319">
        <f>SUM(E221:E265)</f>
        <v>-13494.020000000004</v>
      </c>
      <c r="F266" s="319">
        <f t="shared" ref="F266:AJ266" si="4333">SUM(F221:F265)</f>
        <v>-21526.959999999999</v>
      </c>
      <c r="G266" s="319">
        <f t="shared" si="4333"/>
        <v>-30701.440000000006</v>
      </c>
      <c r="H266" s="319">
        <f t="shared" si="4333"/>
        <v>-45963.080000000009</v>
      </c>
      <c r="I266" s="319">
        <f t="shared" si="4333"/>
        <v>-48379.720000000016</v>
      </c>
      <c r="J266" s="319">
        <f t="shared" si="4333"/>
        <v>-52724.890000000014</v>
      </c>
      <c r="K266" s="319">
        <f t="shared" si="4333"/>
        <v>-62310.850000000006</v>
      </c>
      <c r="L266" s="319">
        <f t="shared" si="4333"/>
        <v>-70878.190000000017</v>
      </c>
      <c r="M266" s="319">
        <f t="shared" si="4333"/>
        <v>-78806.539999999994</v>
      </c>
      <c r="N266" s="319">
        <f t="shared" si="4333"/>
        <v>-92253.18</v>
      </c>
      <c r="O266" s="319">
        <f t="shared" si="4333"/>
        <v>-118780.71999999999</v>
      </c>
      <c r="P266" s="319">
        <f t="shared" si="4333"/>
        <v>-126805.08</v>
      </c>
      <c r="Q266" s="320">
        <f t="shared" si="4333"/>
        <v>-762624.66999999969</v>
      </c>
      <c r="R266" s="319">
        <f t="shared" si="4333"/>
        <v>-150376.57</v>
      </c>
      <c r="S266" s="319">
        <f t="shared" si="4333"/>
        <v>-181800.84</v>
      </c>
      <c r="T266" s="319">
        <f t="shared" si="4333"/>
        <v>-203256.71</v>
      </c>
      <c r="U266" s="319">
        <f t="shared" si="4333"/>
        <v>-221502.26999999996</v>
      </c>
      <c r="V266" s="319">
        <f t="shared" si="4333"/>
        <v>-223208.38999999998</v>
      </c>
      <c r="W266" s="319">
        <f t="shared" si="4333"/>
        <v>-226621.32</v>
      </c>
      <c r="X266" s="319">
        <f t="shared" si="4333"/>
        <v>-240119.69999999998</v>
      </c>
      <c r="Y266" s="319">
        <f t="shared" si="4333"/>
        <v>-245512.75999999998</v>
      </c>
      <c r="Z266" s="319">
        <f t="shared" si="4333"/>
        <v>-264367.89999999997</v>
      </c>
      <c r="AA266" s="319">
        <f t="shared" si="4333"/>
        <v>-290256.29999999987</v>
      </c>
      <c r="AB266" s="319">
        <f t="shared" si="4333"/>
        <v>-295662.40999999992</v>
      </c>
      <c r="AC266" s="319">
        <f t="shared" si="4333"/>
        <v>-303535.22999999986</v>
      </c>
      <c r="AD266" s="320">
        <f t="shared" si="4333"/>
        <v>-2846220.3999999994</v>
      </c>
      <c r="AE266" s="319">
        <f t="shared" si="4333"/>
        <v>-317230.23999999987</v>
      </c>
      <c r="AF266" s="319">
        <f t="shared" si="4333"/>
        <v>-320998.66999999981</v>
      </c>
      <c r="AG266" s="319">
        <f t="shared" si="4333"/>
        <v>-324767.10999999987</v>
      </c>
      <c r="AH266" s="319">
        <f t="shared" si="4333"/>
        <v>-328535.53999999986</v>
      </c>
      <c r="AI266" s="319">
        <f t="shared" si="4333"/>
        <v>-332303.97999999986</v>
      </c>
      <c r="AJ266" s="319">
        <f t="shared" si="4333"/>
        <v>-336072.41999999987</v>
      </c>
      <c r="AK266" s="319">
        <f t="shared" ref="AK266:BP266" si="4334">SUM(AK221:AK265)</f>
        <v>-339840.84999999992</v>
      </c>
      <c r="AL266" s="319">
        <f t="shared" si="4334"/>
        <v>-343609.28999999986</v>
      </c>
      <c r="AM266" s="319">
        <f t="shared" si="4334"/>
        <v>-347377.71999999986</v>
      </c>
      <c r="AN266" s="319">
        <f t="shared" si="4334"/>
        <v>-351146.16999999987</v>
      </c>
      <c r="AO266" s="319">
        <f t="shared" si="4334"/>
        <v>-354914.59999999986</v>
      </c>
      <c r="AP266" s="319">
        <f t="shared" si="4334"/>
        <v>-358683.02999999985</v>
      </c>
      <c r="AQ266" s="320">
        <f t="shared" si="4334"/>
        <v>-4055479.6200000006</v>
      </c>
      <c r="AR266" s="319">
        <f t="shared" si="4334"/>
        <v>-362451.46999999986</v>
      </c>
      <c r="AS266" s="319">
        <f t="shared" si="4334"/>
        <v>-366249.47999999986</v>
      </c>
      <c r="AT266" s="319">
        <f t="shared" si="4334"/>
        <v>-370047.50999999989</v>
      </c>
      <c r="AU266" s="319">
        <f t="shared" si="4334"/>
        <v>-373845.5199999999</v>
      </c>
      <c r="AV266" s="319">
        <f t="shared" si="4334"/>
        <v>-377643.51999999984</v>
      </c>
      <c r="AW266" s="319">
        <f t="shared" si="4334"/>
        <v>-381441.54999999987</v>
      </c>
      <c r="AX266" s="319">
        <f t="shared" si="4334"/>
        <v>-385239.55999999982</v>
      </c>
      <c r="AY266" s="319">
        <f t="shared" si="4334"/>
        <v>-389037.5799999999</v>
      </c>
      <c r="AZ266" s="319">
        <f t="shared" si="4334"/>
        <v>-392835.58999999985</v>
      </c>
      <c r="BA266" s="319">
        <f t="shared" si="4334"/>
        <v>-396633.60999999993</v>
      </c>
      <c r="BB266" s="319">
        <f t="shared" si="4334"/>
        <v>-400431.61999999988</v>
      </c>
      <c r="BC266" s="319">
        <f t="shared" si="4334"/>
        <v>-404229.62999999989</v>
      </c>
      <c r="BD266" s="320">
        <f t="shared" si="4334"/>
        <v>-4600086.6400000015</v>
      </c>
      <c r="BE266" s="319">
        <f t="shared" si="4334"/>
        <v>-408027.64999999985</v>
      </c>
      <c r="BF266" s="319">
        <f t="shared" si="4334"/>
        <v>-411625.77999999985</v>
      </c>
      <c r="BG266" s="319">
        <f t="shared" si="4334"/>
        <v>-415223.90999999992</v>
      </c>
      <c r="BH266" s="319">
        <f t="shared" si="4334"/>
        <v>-418822.03999999986</v>
      </c>
      <c r="BI266" s="319">
        <f t="shared" si="4334"/>
        <v>-422420.16999999993</v>
      </c>
      <c r="BJ266" s="319">
        <f t="shared" si="4334"/>
        <v>-426018.29999999987</v>
      </c>
      <c r="BK266" s="319">
        <f t="shared" si="4334"/>
        <v>-429616.42999999988</v>
      </c>
      <c r="BL266" s="319">
        <f t="shared" si="4334"/>
        <v>-433214.55999999982</v>
      </c>
      <c r="BM266" s="319">
        <f t="shared" si="4334"/>
        <v>-436812.67999999993</v>
      </c>
      <c r="BN266" s="319">
        <f t="shared" si="4334"/>
        <v>-440410.80999999988</v>
      </c>
      <c r="BO266" s="319">
        <f t="shared" si="4334"/>
        <v>-444008.93999999989</v>
      </c>
      <c r="BP266" s="319">
        <f t="shared" si="4334"/>
        <v>-447607.06999999995</v>
      </c>
      <c r="BQ266" s="320">
        <f t="shared" ref="BQ266:CV266" si="4335">SUM(BQ221:BQ265)</f>
        <v>-5133808.3400000017</v>
      </c>
      <c r="BR266" s="319">
        <f t="shared" si="4335"/>
        <v>-451205.1999999999</v>
      </c>
      <c r="BS266" s="319">
        <f t="shared" si="4335"/>
        <v>-454769.74999999994</v>
      </c>
      <c r="BT266" s="319">
        <f t="shared" si="4335"/>
        <v>-458334.30999999988</v>
      </c>
      <c r="BU266" s="319">
        <f t="shared" si="4335"/>
        <v>-461898.86999999994</v>
      </c>
      <c r="BV266" s="319">
        <f t="shared" si="4335"/>
        <v>-465463.41999999993</v>
      </c>
      <c r="BW266" s="319">
        <f t="shared" si="4335"/>
        <v>-469027.96999999991</v>
      </c>
      <c r="BX266" s="319">
        <f t="shared" si="4335"/>
        <v>-472592.5199999999</v>
      </c>
      <c r="BY266" s="319">
        <f t="shared" si="4335"/>
        <v>-476157.0799999999</v>
      </c>
      <c r="BZ266" s="319">
        <f t="shared" si="4335"/>
        <v>-479721.62999999989</v>
      </c>
      <c r="CA266" s="319">
        <f t="shared" si="4335"/>
        <v>-483286.17999999988</v>
      </c>
      <c r="CB266" s="319">
        <f t="shared" si="4335"/>
        <v>-486850.73999999993</v>
      </c>
      <c r="CC266" s="319">
        <f t="shared" si="4335"/>
        <v>-490415.28999999986</v>
      </c>
      <c r="CD266" s="320">
        <f t="shared" si="4335"/>
        <v>-5649722.9600000018</v>
      </c>
      <c r="CE266" s="319">
        <f t="shared" si="4335"/>
        <v>-493979.84999999992</v>
      </c>
      <c r="CF266" s="319">
        <f t="shared" si="4335"/>
        <v>-497566.8899999999</v>
      </c>
      <c r="CG266" s="319">
        <f t="shared" si="4335"/>
        <v>-501153.92999999993</v>
      </c>
      <c r="CH266" s="319">
        <f t="shared" si="4335"/>
        <v>-504740.97999999992</v>
      </c>
      <c r="CI266" s="319">
        <f t="shared" si="4335"/>
        <v>-508328.0199999999</v>
      </c>
      <c r="CJ266" s="319">
        <f t="shared" si="4335"/>
        <v>-511915.05999999994</v>
      </c>
      <c r="CK266" s="319">
        <f t="shared" si="4335"/>
        <v>-515502.10999999993</v>
      </c>
      <c r="CL266" s="319">
        <f t="shared" si="4335"/>
        <v>-519089.14999999991</v>
      </c>
      <c r="CM266" s="319">
        <f t="shared" si="4335"/>
        <v>-522676.19999999995</v>
      </c>
      <c r="CN266" s="319">
        <f t="shared" si="4335"/>
        <v>-526263.24</v>
      </c>
      <c r="CO266" s="319">
        <f t="shared" si="4335"/>
        <v>-529850.27999999991</v>
      </c>
      <c r="CP266" s="319">
        <f t="shared" si="4335"/>
        <v>-533437.32000000007</v>
      </c>
      <c r="CQ266" s="320">
        <f t="shared" si="4335"/>
        <v>-6164503.0300000012</v>
      </c>
      <c r="CR266" s="319">
        <f t="shared" si="4335"/>
        <v>-537024.3600000001</v>
      </c>
      <c r="CS266" s="319">
        <f t="shared" si="4335"/>
        <v>-540616.47</v>
      </c>
      <c r="CT266" s="319">
        <f t="shared" si="4335"/>
        <v>-544208.6</v>
      </c>
      <c r="CU266" s="319">
        <f t="shared" si="4335"/>
        <v>-547800.71</v>
      </c>
      <c r="CV266" s="319">
        <f t="shared" si="4335"/>
        <v>-551392.82999999996</v>
      </c>
      <c r="CW266" s="319">
        <f t="shared" ref="CW266:EB266" si="4336">SUM(CW221:CW265)</f>
        <v>-554984.94000000006</v>
      </c>
      <c r="CX266" s="319">
        <f t="shared" si="4336"/>
        <v>-558577.06000000006</v>
      </c>
      <c r="CY266" s="319">
        <f t="shared" si="4336"/>
        <v>-562169.17000000004</v>
      </c>
      <c r="CZ266" s="319">
        <f t="shared" si="4336"/>
        <v>-565761.29</v>
      </c>
      <c r="DA266" s="319">
        <f t="shared" si="4336"/>
        <v>-569353.41</v>
      </c>
      <c r="DB266" s="319">
        <f t="shared" si="4336"/>
        <v>-572945.53</v>
      </c>
      <c r="DC266" s="319">
        <f t="shared" si="4336"/>
        <v>-576537.64</v>
      </c>
      <c r="DD266" s="320">
        <f t="shared" si="4336"/>
        <v>-6681372.0100000026</v>
      </c>
      <c r="DE266" s="319">
        <f t="shared" si="4336"/>
        <v>-580129.76</v>
      </c>
      <c r="DF266" s="319">
        <f t="shared" si="4336"/>
        <v>-583584.6100000001</v>
      </c>
      <c r="DG266" s="319">
        <f t="shared" si="4336"/>
        <v>-587039.46</v>
      </c>
      <c r="DH266" s="319">
        <f t="shared" si="4336"/>
        <v>-590494.30999999994</v>
      </c>
      <c r="DI266" s="319">
        <f t="shared" si="4336"/>
        <v>-593949.15</v>
      </c>
      <c r="DJ266" s="319">
        <f t="shared" si="4336"/>
        <v>-597403.99999999988</v>
      </c>
      <c r="DK266" s="319">
        <f t="shared" si="4336"/>
        <v>-600858.85000000009</v>
      </c>
      <c r="DL266" s="319">
        <f t="shared" si="4336"/>
        <v>-604313.68999999994</v>
      </c>
      <c r="DM266" s="319">
        <f t="shared" si="4336"/>
        <v>-607768.54999999993</v>
      </c>
      <c r="DN266" s="319">
        <f t="shared" si="4336"/>
        <v>-611223.4</v>
      </c>
      <c r="DO266" s="319">
        <f t="shared" si="4336"/>
        <v>-614678.24</v>
      </c>
      <c r="DP266" s="319">
        <f t="shared" si="4336"/>
        <v>-618133.09000000008</v>
      </c>
      <c r="DQ266" s="320">
        <f t="shared" si="4336"/>
        <v>-7189577.1100000013</v>
      </c>
      <c r="DR266" s="319">
        <f t="shared" si="4336"/>
        <v>-621587.94000000006</v>
      </c>
      <c r="DS266" s="319">
        <f t="shared" si="4336"/>
        <v>-625053.9</v>
      </c>
      <c r="DT266" s="319">
        <f t="shared" si="4336"/>
        <v>-628519.87999999989</v>
      </c>
      <c r="DU266" s="319">
        <f t="shared" si="4336"/>
        <v>-631985.84</v>
      </c>
      <c r="DV266" s="319">
        <f t="shared" si="4336"/>
        <v>-635451.79999999993</v>
      </c>
      <c r="DW266" s="319">
        <f t="shared" si="4336"/>
        <v>-638917.77</v>
      </c>
      <c r="DX266" s="319">
        <f t="shared" si="4336"/>
        <v>-642383.74000000011</v>
      </c>
      <c r="DY266" s="319">
        <f t="shared" si="4336"/>
        <v>-645849.68999999994</v>
      </c>
      <c r="DZ266" s="319">
        <f t="shared" si="4336"/>
        <v>-649315.65999999992</v>
      </c>
      <c r="EA266" s="319">
        <f t="shared" si="4336"/>
        <v>-652781.63</v>
      </c>
      <c r="EB266" s="319">
        <f t="shared" si="4336"/>
        <v>-656247.58000000007</v>
      </c>
      <c r="EC266" s="319">
        <f t="shared" ref="EC266:EE266" si="4337">SUM(EC221:EC265)</f>
        <v>-659713.55000000005</v>
      </c>
      <c r="ED266" s="320">
        <f t="shared" si="4337"/>
        <v>-7687808.9800000014</v>
      </c>
      <c r="EE266" s="319">
        <f t="shared" si="4337"/>
        <v>-50771203.760000005</v>
      </c>
    </row>
    <row r="267" spans="1:135" x14ac:dyDescent="0.2">
      <c r="A267" s="126"/>
      <c r="Q267" s="305">
        <f>SUM(E266:P266)-Q266</f>
        <v>0</v>
      </c>
      <c r="AD267" s="305">
        <f>SUM(R266:AC266)-AD266</f>
        <v>0</v>
      </c>
      <c r="AQ267" s="305">
        <f>SUM(AE266:AP266)-AQ266</f>
        <v>0</v>
      </c>
      <c r="BD267" s="305">
        <f>SUM(AR266:BC266)-BD266</f>
        <v>0</v>
      </c>
      <c r="BQ267" s="305">
        <f>SUM(BE266:BP266)-BQ266</f>
        <v>0</v>
      </c>
      <c r="CD267" s="305">
        <f>SUM(BR266:CC266)-CD266</f>
        <v>0</v>
      </c>
      <c r="CQ267" s="305">
        <f>SUM(CE266:CP266)-CQ266</f>
        <v>0</v>
      </c>
      <c r="DD267" s="305">
        <f>SUM(CR266:DC266)-DD266</f>
        <v>0</v>
      </c>
      <c r="DQ267" s="305">
        <f>SUM(DE266:DP266)-DQ266</f>
        <v>0</v>
      </c>
      <c r="ED267" s="305">
        <f>SUM(DR266:EC266)-ED266</f>
        <v>0</v>
      </c>
    </row>
    <row r="268" spans="1:135" x14ac:dyDescent="0.2">
      <c r="A268" s="126"/>
    </row>
    <row r="269" spans="1:135" s="1" customFormat="1" ht="15.75" x14ac:dyDescent="0.25">
      <c r="A269" s="303" t="s">
        <v>520</v>
      </c>
      <c r="B269" s="2"/>
      <c r="C269" s="2"/>
      <c r="D269" s="309" t="str">
        <f>D24</f>
        <v>Dec'21</v>
      </c>
      <c r="E269" s="301" t="s">
        <v>137</v>
      </c>
      <c r="F269" s="301" t="s">
        <v>138</v>
      </c>
      <c r="G269" s="301" t="s">
        <v>139</v>
      </c>
      <c r="H269" s="301" t="s">
        <v>140</v>
      </c>
      <c r="I269" s="301" t="s">
        <v>89</v>
      </c>
      <c r="J269" s="301" t="s">
        <v>141</v>
      </c>
      <c r="K269" s="301" t="s">
        <v>142</v>
      </c>
      <c r="L269" s="301" t="s">
        <v>143</v>
      </c>
      <c r="M269" s="301" t="s">
        <v>144</v>
      </c>
      <c r="N269" s="301" t="s">
        <v>145</v>
      </c>
      <c r="O269" s="301" t="s">
        <v>146</v>
      </c>
      <c r="P269" s="301" t="s">
        <v>147</v>
      </c>
      <c r="R269" s="301" t="s">
        <v>137</v>
      </c>
      <c r="S269" s="301" t="s">
        <v>138</v>
      </c>
      <c r="T269" s="301" t="s">
        <v>139</v>
      </c>
      <c r="U269" s="301" t="s">
        <v>140</v>
      </c>
      <c r="V269" s="301" t="s">
        <v>89</v>
      </c>
      <c r="W269" s="301" t="s">
        <v>141</v>
      </c>
      <c r="X269" s="301" t="s">
        <v>142</v>
      </c>
      <c r="Y269" s="301" t="s">
        <v>143</v>
      </c>
      <c r="Z269" s="301" t="s">
        <v>144</v>
      </c>
      <c r="AA269" s="301" t="s">
        <v>145</v>
      </c>
      <c r="AB269" s="301" t="s">
        <v>146</v>
      </c>
      <c r="AC269" s="301" t="s">
        <v>147</v>
      </c>
      <c r="AE269" s="301" t="s">
        <v>137</v>
      </c>
      <c r="AF269" s="301" t="s">
        <v>138</v>
      </c>
      <c r="AG269" s="301" t="s">
        <v>139</v>
      </c>
      <c r="AH269" s="301" t="s">
        <v>140</v>
      </c>
      <c r="AI269" s="301" t="s">
        <v>89</v>
      </c>
      <c r="AJ269" s="301" t="s">
        <v>141</v>
      </c>
      <c r="AK269" s="301" t="s">
        <v>142</v>
      </c>
      <c r="AL269" s="301" t="s">
        <v>143</v>
      </c>
      <c r="AM269" s="301" t="s">
        <v>144</v>
      </c>
      <c r="AN269" s="301" t="s">
        <v>145</v>
      </c>
      <c r="AO269" s="301" t="s">
        <v>146</v>
      </c>
      <c r="AP269" s="301" t="s">
        <v>147</v>
      </c>
      <c r="AR269" s="301" t="s">
        <v>137</v>
      </c>
      <c r="AS269" s="301" t="s">
        <v>138</v>
      </c>
      <c r="AT269" s="301" t="s">
        <v>139</v>
      </c>
      <c r="AU269" s="301" t="s">
        <v>140</v>
      </c>
      <c r="AV269" s="301" t="s">
        <v>89</v>
      </c>
      <c r="AW269" s="301" t="s">
        <v>141</v>
      </c>
      <c r="AX269" s="301" t="s">
        <v>142</v>
      </c>
      <c r="AY269" s="301" t="s">
        <v>143</v>
      </c>
      <c r="AZ269" s="301" t="s">
        <v>144</v>
      </c>
      <c r="BA269" s="301" t="s">
        <v>145</v>
      </c>
      <c r="BB269" s="301" t="s">
        <v>146</v>
      </c>
      <c r="BC269" s="301" t="s">
        <v>147</v>
      </c>
      <c r="BE269" s="301" t="s">
        <v>137</v>
      </c>
      <c r="BF269" s="301" t="s">
        <v>138</v>
      </c>
      <c r="BG269" s="301" t="s">
        <v>139</v>
      </c>
      <c r="BH269" s="301" t="s">
        <v>140</v>
      </c>
      <c r="BI269" s="301" t="s">
        <v>89</v>
      </c>
      <c r="BJ269" s="301" t="s">
        <v>141</v>
      </c>
      <c r="BK269" s="301" t="s">
        <v>142</v>
      </c>
      <c r="BL269" s="301" t="s">
        <v>143</v>
      </c>
      <c r="BM269" s="301" t="s">
        <v>144</v>
      </c>
      <c r="BN269" s="301" t="s">
        <v>145</v>
      </c>
      <c r="BO269" s="301" t="s">
        <v>146</v>
      </c>
      <c r="BP269" s="301" t="s">
        <v>147</v>
      </c>
      <c r="BR269" s="301" t="s">
        <v>137</v>
      </c>
      <c r="BS269" s="301" t="s">
        <v>138</v>
      </c>
      <c r="BT269" s="301" t="s">
        <v>139</v>
      </c>
      <c r="BU269" s="301" t="s">
        <v>140</v>
      </c>
      <c r="BV269" s="301" t="s">
        <v>89</v>
      </c>
      <c r="BW269" s="301" t="s">
        <v>141</v>
      </c>
      <c r="BX269" s="301" t="s">
        <v>142</v>
      </c>
      <c r="BY269" s="301" t="s">
        <v>143</v>
      </c>
      <c r="BZ269" s="301" t="s">
        <v>144</v>
      </c>
      <c r="CA269" s="301" t="s">
        <v>145</v>
      </c>
      <c r="CB269" s="301" t="s">
        <v>146</v>
      </c>
      <c r="CC269" s="301" t="s">
        <v>147</v>
      </c>
      <c r="CE269" s="301" t="s">
        <v>137</v>
      </c>
      <c r="CF269" s="301" t="s">
        <v>138</v>
      </c>
      <c r="CG269" s="301" t="s">
        <v>139</v>
      </c>
      <c r="CH269" s="301" t="s">
        <v>140</v>
      </c>
      <c r="CI269" s="301" t="s">
        <v>89</v>
      </c>
      <c r="CJ269" s="301" t="s">
        <v>141</v>
      </c>
      <c r="CK269" s="301" t="s">
        <v>142</v>
      </c>
      <c r="CL269" s="301" t="s">
        <v>143</v>
      </c>
      <c r="CM269" s="301" t="s">
        <v>144</v>
      </c>
      <c r="CN269" s="301" t="s">
        <v>145</v>
      </c>
      <c r="CO269" s="301" t="s">
        <v>146</v>
      </c>
      <c r="CP269" s="301" t="s">
        <v>147</v>
      </c>
      <c r="CR269" s="301" t="s">
        <v>137</v>
      </c>
      <c r="CS269" s="301" t="s">
        <v>138</v>
      </c>
      <c r="CT269" s="301" t="s">
        <v>139</v>
      </c>
      <c r="CU269" s="301" t="s">
        <v>140</v>
      </c>
      <c r="CV269" s="301" t="s">
        <v>89</v>
      </c>
      <c r="CW269" s="301" t="s">
        <v>141</v>
      </c>
      <c r="CX269" s="301" t="s">
        <v>142</v>
      </c>
      <c r="CY269" s="301" t="s">
        <v>143</v>
      </c>
      <c r="CZ269" s="301" t="s">
        <v>144</v>
      </c>
      <c r="DA269" s="301" t="s">
        <v>145</v>
      </c>
      <c r="DB269" s="301" t="s">
        <v>146</v>
      </c>
      <c r="DC269" s="301" t="s">
        <v>147</v>
      </c>
      <c r="DE269" s="301" t="s">
        <v>137</v>
      </c>
      <c r="DF269" s="301" t="s">
        <v>138</v>
      </c>
      <c r="DG269" s="301" t="s">
        <v>139</v>
      </c>
      <c r="DH269" s="301" t="s">
        <v>140</v>
      </c>
      <c r="DI269" s="301" t="s">
        <v>89</v>
      </c>
      <c r="DJ269" s="301" t="s">
        <v>141</v>
      </c>
      <c r="DK269" s="301" t="s">
        <v>142</v>
      </c>
      <c r="DL269" s="301" t="s">
        <v>143</v>
      </c>
      <c r="DM269" s="301" t="s">
        <v>144</v>
      </c>
      <c r="DN269" s="301" t="s">
        <v>145</v>
      </c>
      <c r="DO269" s="301" t="s">
        <v>146</v>
      </c>
      <c r="DP269" s="301" t="s">
        <v>147</v>
      </c>
      <c r="DR269" s="301" t="s">
        <v>137</v>
      </c>
      <c r="DS269" s="301" t="s">
        <v>138</v>
      </c>
      <c r="DT269" s="301" t="s">
        <v>139</v>
      </c>
      <c r="DU269" s="301" t="s">
        <v>140</v>
      </c>
      <c r="DV269" s="301" t="s">
        <v>89</v>
      </c>
      <c r="DW269" s="301" t="s">
        <v>141</v>
      </c>
      <c r="DX269" s="301" t="s">
        <v>142</v>
      </c>
      <c r="DY269" s="301" t="s">
        <v>143</v>
      </c>
      <c r="DZ269" s="301" t="s">
        <v>144</v>
      </c>
      <c r="EA269" s="301" t="s">
        <v>145</v>
      </c>
      <c r="EB269" s="301" t="s">
        <v>146</v>
      </c>
      <c r="EC269" s="301" t="s">
        <v>147</v>
      </c>
    </row>
    <row r="270" spans="1:135" x14ac:dyDescent="0.2">
      <c r="A270" s="126" t="s">
        <v>513</v>
      </c>
      <c r="D270" s="311">
        <v>-590.0598</v>
      </c>
      <c r="E270" s="318">
        <f t="shared" ref="E270:P270" si="4338">D270+E221</f>
        <v>-811.48980000000006</v>
      </c>
      <c r="F270" s="318">
        <f t="shared" si="4338"/>
        <v>-5535.1397999999999</v>
      </c>
      <c r="G270" s="318">
        <f t="shared" si="4338"/>
        <v>-13152.989799999999</v>
      </c>
      <c r="H270" s="318">
        <f t="shared" si="4338"/>
        <v>-27254.839800000002</v>
      </c>
      <c r="I270" s="318">
        <f t="shared" si="4338"/>
        <v>-42857.779800000004</v>
      </c>
      <c r="J270" s="318">
        <f t="shared" si="4338"/>
        <v>-60098.439800000007</v>
      </c>
      <c r="K270" s="318">
        <f t="shared" si="4338"/>
        <v>-83510.62980000001</v>
      </c>
      <c r="L270" s="318">
        <f t="shared" si="4338"/>
        <v>-111006.98980000001</v>
      </c>
      <c r="M270" s="318">
        <f t="shared" si="4338"/>
        <v>-144837.76980000001</v>
      </c>
      <c r="N270" s="318">
        <f t="shared" si="4338"/>
        <v>-188141.8798</v>
      </c>
      <c r="O270" s="318">
        <f t="shared" si="4338"/>
        <v>-251687.3798</v>
      </c>
      <c r="P270" s="318">
        <f t="shared" si="4338"/>
        <v>-321118.67979999998</v>
      </c>
      <c r="R270" s="318">
        <f t="shared" ref="R270:R311" si="4339">P270+R221</f>
        <v>-403433.27980000002</v>
      </c>
      <c r="S270" s="318">
        <f t="shared" ref="S270:AC270" si="4340">R270+S221</f>
        <v>-511986.55980000005</v>
      </c>
      <c r="T270" s="318">
        <f t="shared" si="4340"/>
        <v>-640200.29980000004</v>
      </c>
      <c r="U270" s="318">
        <f t="shared" si="4340"/>
        <v>-782102.85979999998</v>
      </c>
      <c r="V270" s="318">
        <f t="shared" si="4340"/>
        <v>-924387.94979999994</v>
      </c>
      <c r="W270" s="318">
        <f t="shared" si="4340"/>
        <v>-1068921.4697999998</v>
      </c>
      <c r="X270" s="318">
        <f t="shared" si="4340"/>
        <v>-1225552.9197999998</v>
      </c>
      <c r="Y270" s="318">
        <f t="shared" si="4340"/>
        <v>-1386326.6397999998</v>
      </c>
      <c r="Z270" s="318">
        <f t="shared" si="4340"/>
        <v>-1564877.8397999997</v>
      </c>
      <c r="AA270" s="318">
        <f t="shared" si="4340"/>
        <v>-1758722.7497999996</v>
      </c>
      <c r="AB270" s="318">
        <f t="shared" si="4340"/>
        <v>-1956481.8497999997</v>
      </c>
      <c r="AC270" s="318">
        <f t="shared" si="4340"/>
        <v>-2161039.3697999995</v>
      </c>
      <c r="AE270" s="318">
        <f t="shared" ref="AE270:AE311" si="4341">AC270+AE221</f>
        <v>-2368958.8897999995</v>
      </c>
      <c r="AF270" s="318">
        <f t="shared" ref="AF270:AP270" si="4342">AE270+AF221</f>
        <v>-2578497.1597999996</v>
      </c>
      <c r="AG270" s="318">
        <f t="shared" si="4342"/>
        <v>-2789654.1797999996</v>
      </c>
      <c r="AH270" s="318">
        <f t="shared" si="4342"/>
        <v>-3002429.9497999996</v>
      </c>
      <c r="AI270" s="318">
        <f t="shared" si="4342"/>
        <v>-3216824.4697999996</v>
      </c>
      <c r="AJ270" s="318">
        <f t="shared" si="4342"/>
        <v>-3432837.7397999996</v>
      </c>
      <c r="AK270" s="318">
        <f t="shared" si="4342"/>
        <v>-3650469.7597999997</v>
      </c>
      <c r="AL270" s="318">
        <f t="shared" si="4342"/>
        <v>-3869720.5297999997</v>
      </c>
      <c r="AM270" s="318">
        <f t="shared" si="4342"/>
        <v>-4090590.0497999997</v>
      </c>
      <c r="AN270" s="318">
        <f t="shared" si="4342"/>
        <v>-4313078.3197999997</v>
      </c>
      <c r="AO270" s="318">
        <f t="shared" si="4342"/>
        <v>-4537185.3397999993</v>
      </c>
      <c r="AP270" s="318">
        <f t="shared" si="4342"/>
        <v>-4762911.1097999988</v>
      </c>
      <c r="AR270" s="318">
        <f t="shared" ref="AR270:AR311" si="4343">AP270+AR221</f>
        <v>-4990255.6297999984</v>
      </c>
      <c r="AS270" s="318">
        <f t="shared" ref="AS270:BC270" si="4344">AR270+AS221</f>
        <v>-5219218.8997999979</v>
      </c>
      <c r="AT270" s="318">
        <f t="shared" si="4344"/>
        <v>-5449800.9197999975</v>
      </c>
      <c r="AU270" s="318">
        <f t="shared" si="4344"/>
        <v>-5682001.689799997</v>
      </c>
      <c r="AV270" s="318">
        <f t="shared" si="4344"/>
        <v>-5915821.2097999966</v>
      </c>
      <c r="AW270" s="318">
        <f t="shared" si="4344"/>
        <v>-6151259.4797999961</v>
      </c>
      <c r="AX270" s="318">
        <f t="shared" si="4344"/>
        <v>-6388316.4997999957</v>
      </c>
      <c r="AY270" s="318">
        <f t="shared" si="4344"/>
        <v>-6626992.2697999952</v>
      </c>
      <c r="AZ270" s="318">
        <f t="shared" si="4344"/>
        <v>-6867286.7897999948</v>
      </c>
      <c r="BA270" s="318">
        <f t="shared" si="4344"/>
        <v>-7109200.0597999943</v>
      </c>
      <c r="BB270" s="318">
        <f t="shared" si="4344"/>
        <v>-7352732.0797999939</v>
      </c>
      <c r="BC270" s="318">
        <f t="shared" si="4344"/>
        <v>-7597882.8497999934</v>
      </c>
      <c r="BE270" s="318">
        <f t="shared" ref="BE270:BE311" si="4345">BC270+BE221</f>
        <v>-7844652.369799993</v>
      </c>
      <c r="BF270" s="318">
        <f t="shared" ref="BF270:BP270" si="4346">BE270+BF221</f>
        <v>-8093040.6397999926</v>
      </c>
      <c r="BG270" s="318">
        <f t="shared" si="4346"/>
        <v>-8343047.6597999921</v>
      </c>
      <c r="BH270" s="318">
        <f t="shared" si="4346"/>
        <v>-8594673.4297999926</v>
      </c>
      <c r="BI270" s="318">
        <f t="shared" si="4346"/>
        <v>-8847917.9497999921</v>
      </c>
      <c r="BJ270" s="318">
        <f t="shared" si="4346"/>
        <v>-9102781.2197999917</v>
      </c>
      <c r="BK270" s="318">
        <f t="shared" si="4346"/>
        <v>-9359263.2397999913</v>
      </c>
      <c r="BL270" s="318">
        <f t="shared" si="4346"/>
        <v>-9617364.0097999908</v>
      </c>
      <c r="BM270" s="318">
        <f t="shared" si="4346"/>
        <v>-9877083.5297999904</v>
      </c>
      <c r="BN270" s="318">
        <f t="shared" si="4346"/>
        <v>-10138421.79979999</v>
      </c>
      <c r="BO270" s="318">
        <f t="shared" si="4346"/>
        <v>-10401378.819799989</v>
      </c>
      <c r="BP270" s="318">
        <f t="shared" si="4346"/>
        <v>-10665954.589799989</v>
      </c>
      <c r="BR270" s="318">
        <f t="shared" ref="BR270:BR311" si="4347">BP270+BR221</f>
        <v>-10932149.109799989</v>
      </c>
      <c r="BS270" s="318">
        <f t="shared" ref="BS270:CC270" si="4348">BR270+BS221</f>
        <v>-11199962.379799988</v>
      </c>
      <c r="BT270" s="318">
        <f t="shared" si="4348"/>
        <v>-11469394.399799988</v>
      </c>
      <c r="BU270" s="318">
        <f t="shared" si="4348"/>
        <v>-11740445.169799987</v>
      </c>
      <c r="BV270" s="318">
        <f t="shared" si="4348"/>
        <v>-12013114.689799987</v>
      </c>
      <c r="BW270" s="318">
        <f t="shared" si="4348"/>
        <v>-12287402.959799986</v>
      </c>
      <c r="BX270" s="318">
        <f t="shared" si="4348"/>
        <v>-12563309.979799986</v>
      </c>
      <c r="BY270" s="318">
        <f t="shared" si="4348"/>
        <v>-12840835.749799985</v>
      </c>
      <c r="BZ270" s="318">
        <f t="shared" si="4348"/>
        <v>-13119980.269799985</v>
      </c>
      <c r="CA270" s="318">
        <f t="shared" si="4348"/>
        <v>-13400743.539799985</v>
      </c>
      <c r="CB270" s="318">
        <f t="shared" si="4348"/>
        <v>-13683125.559799984</v>
      </c>
      <c r="CC270" s="318">
        <f t="shared" si="4348"/>
        <v>-13967126.329799984</v>
      </c>
      <c r="CE270" s="318">
        <f t="shared" ref="CE270:CE311" si="4349">CC270+CE221</f>
        <v>-14252745.849799983</v>
      </c>
      <c r="CF270" s="318">
        <f t="shared" ref="CF270:CP270" si="4350">CE270+CF221</f>
        <v>-14539984.119799983</v>
      </c>
      <c r="CG270" s="318">
        <f t="shared" si="4350"/>
        <v>-14828841.139799982</v>
      </c>
      <c r="CH270" s="318">
        <f t="shared" si="4350"/>
        <v>-15119316.909799982</v>
      </c>
      <c r="CI270" s="318">
        <f t="shared" si="4350"/>
        <v>-15411411.429799981</v>
      </c>
      <c r="CJ270" s="318">
        <f t="shared" si="4350"/>
        <v>-15705124.699799981</v>
      </c>
      <c r="CK270" s="318">
        <f t="shared" si="4350"/>
        <v>-16000456.719799981</v>
      </c>
      <c r="CL270" s="318">
        <f t="shared" si="4350"/>
        <v>-16297407.48979998</v>
      </c>
      <c r="CM270" s="318">
        <f t="shared" si="4350"/>
        <v>-16595977.00979998</v>
      </c>
      <c r="CN270" s="318">
        <f t="shared" si="4350"/>
        <v>-16896165.279799979</v>
      </c>
      <c r="CO270" s="318">
        <f t="shared" si="4350"/>
        <v>-17197972.299799979</v>
      </c>
      <c r="CP270" s="318">
        <f t="shared" si="4350"/>
        <v>-17501398.069799978</v>
      </c>
      <c r="CR270" s="318">
        <f t="shared" ref="CR270:CR311" si="4351">CP270+CR221</f>
        <v>-17806442.589799978</v>
      </c>
      <c r="CS270" s="318">
        <f t="shared" ref="CS270:DC270" si="4352">CR270+CS221</f>
        <v>-18113105.859799977</v>
      </c>
      <c r="CT270" s="318">
        <f t="shared" si="4352"/>
        <v>-18421387.879799977</v>
      </c>
      <c r="CU270" s="318">
        <f t="shared" si="4352"/>
        <v>-18731288.649799976</v>
      </c>
      <c r="CV270" s="318">
        <f t="shared" si="4352"/>
        <v>-19042808.169799976</v>
      </c>
      <c r="CW270" s="318">
        <f t="shared" si="4352"/>
        <v>-19355946.439799976</v>
      </c>
      <c r="CX270" s="318">
        <f t="shared" si="4352"/>
        <v>-19670703.459799975</v>
      </c>
      <c r="CY270" s="318">
        <f t="shared" si="4352"/>
        <v>-19987079.229799975</v>
      </c>
      <c r="CZ270" s="318">
        <f t="shared" si="4352"/>
        <v>-20305073.749799974</v>
      </c>
      <c r="DA270" s="318">
        <f t="shared" si="4352"/>
        <v>-20624687.019799974</v>
      </c>
      <c r="DB270" s="318">
        <f t="shared" si="4352"/>
        <v>-20945919.039799973</v>
      </c>
      <c r="DC270" s="318">
        <f t="shared" si="4352"/>
        <v>-21268769.809799973</v>
      </c>
      <c r="DE270" s="318">
        <f t="shared" ref="DE270:DE311" si="4353">DC270+DE221</f>
        <v>-21593239.329799972</v>
      </c>
      <c r="DF270" s="318">
        <f t="shared" ref="DF270:DP270" si="4354">DE270+DF221</f>
        <v>-21919481.759799972</v>
      </c>
      <c r="DG270" s="318">
        <f t="shared" si="4354"/>
        <v>-22247497.109799974</v>
      </c>
      <c r="DH270" s="318">
        <f t="shared" si="4354"/>
        <v>-22577285.379799973</v>
      </c>
      <c r="DI270" s="318">
        <f t="shared" si="4354"/>
        <v>-22908846.559799973</v>
      </c>
      <c r="DJ270" s="318">
        <f t="shared" si="4354"/>
        <v>-23242180.659799974</v>
      </c>
      <c r="DK270" s="318">
        <f t="shared" si="4354"/>
        <v>-23577287.679799974</v>
      </c>
      <c r="DL270" s="318">
        <f t="shared" si="4354"/>
        <v>-23914167.609799974</v>
      </c>
      <c r="DM270" s="318">
        <f t="shared" si="4354"/>
        <v>-24252820.459799975</v>
      </c>
      <c r="DN270" s="318">
        <f t="shared" si="4354"/>
        <v>-24593246.229799975</v>
      </c>
      <c r="DO270" s="318">
        <f t="shared" si="4354"/>
        <v>-24935444.909799974</v>
      </c>
      <c r="DP270" s="318">
        <f t="shared" si="4354"/>
        <v>-25279416.509799976</v>
      </c>
      <c r="DR270" s="318">
        <f t="shared" ref="DR270:DR311" si="4355">DP270+DR221</f>
        <v>-25625161.029799975</v>
      </c>
      <c r="DS270" s="318">
        <f t="shared" ref="DS270:EC270" si="4356">DR270+DS221</f>
        <v>-25972678.459799975</v>
      </c>
      <c r="DT270" s="318">
        <f t="shared" si="4356"/>
        <v>-26321968.809799977</v>
      </c>
      <c r="DU270" s="318">
        <f t="shared" si="4356"/>
        <v>-26673032.079799976</v>
      </c>
      <c r="DV270" s="318">
        <f t="shared" si="4356"/>
        <v>-27025868.259799976</v>
      </c>
      <c r="DW270" s="318">
        <f t="shared" si="4356"/>
        <v>-27380477.359799977</v>
      </c>
      <c r="DX270" s="318">
        <f t="shared" si="4356"/>
        <v>-27736859.379799977</v>
      </c>
      <c r="DY270" s="318">
        <f t="shared" si="4356"/>
        <v>-28095014.309799977</v>
      </c>
      <c r="DZ270" s="318">
        <f t="shared" si="4356"/>
        <v>-28454942.159799978</v>
      </c>
      <c r="EA270" s="318">
        <f t="shared" si="4356"/>
        <v>-28816642.929799978</v>
      </c>
      <c r="EB270" s="318">
        <f t="shared" si="4356"/>
        <v>-29180116.609799977</v>
      </c>
      <c r="EC270" s="318">
        <f t="shared" si="4356"/>
        <v>-29545363.209799979</v>
      </c>
    </row>
    <row r="271" spans="1:135" x14ac:dyDescent="0.2">
      <c r="A271" s="126" t="s">
        <v>513</v>
      </c>
      <c r="D271" s="311">
        <v>-669.17436999999995</v>
      </c>
      <c r="E271" s="318">
        <f t="shared" ref="E271:P271" si="4357">D271+E222</f>
        <v>-792.63436999999999</v>
      </c>
      <c r="F271" s="318">
        <f t="shared" si="4357"/>
        <v>-916.09437000000003</v>
      </c>
      <c r="G271" s="318">
        <f t="shared" si="4357"/>
        <v>-1039.5543700000001</v>
      </c>
      <c r="H271" s="318">
        <f t="shared" si="4357"/>
        <v>-1163.0143700000001</v>
      </c>
      <c r="I271" s="318">
        <f t="shared" si="4357"/>
        <v>-1286.4743700000001</v>
      </c>
      <c r="J271" s="318">
        <f t="shared" si="4357"/>
        <v>-1409.9343700000002</v>
      </c>
      <c r="K271" s="318">
        <f t="shared" si="4357"/>
        <v>-1533.3943700000002</v>
      </c>
      <c r="L271" s="318">
        <f t="shared" si="4357"/>
        <v>-1656.8543700000002</v>
      </c>
      <c r="M271" s="318">
        <f t="shared" si="4357"/>
        <v>-1780.3143700000003</v>
      </c>
      <c r="N271" s="318">
        <f t="shared" si="4357"/>
        <v>-1903.7743700000003</v>
      </c>
      <c r="O271" s="318">
        <f t="shared" si="4357"/>
        <v>-2027.2343700000004</v>
      </c>
      <c r="P271" s="318">
        <f t="shared" si="4357"/>
        <v>-2150.6943700000002</v>
      </c>
      <c r="R271" s="318">
        <f t="shared" si="4339"/>
        <v>-2274.1543700000002</v>
      </c>
      <c r="S271" s="318">
        <f t="shared" ref="S271:AC271" si="4358">R271+S222</f>
        <v>-2397.6143700000002</v>
      </c>
      <c r="T271" s="318">
        <f t="shared" si="4358"/>
        <v>-2521.0743700000003</v>
      </c>
      <c r="U271" s="318">
        <f t="shared" si="4358"/>
        <v>-2644.5343700000003</v>
      </c>
      <c r="V271" s="318">
        <f t="shared" si="4358"/>
        <v>-2767.9943700000003</v>
      </c>
      <c r="W271" s="318">
        <f t="shared" si="4358"/>
        <v>-2891.4543700000004</v>
      </c>
      <c r="X271" s="318">
        <f t="shared" si="4358"/>
        <v>-3014.9143700000004</v>
      </c>
      <c r="Y271" s="318">
        <f t="shared" si="4358"/>
        <v>-3138.3743700000005</v>
      </c>
      <c r="Z271" s="318">
        <f t="shared" si="4358"/>
        <v>-3261.8343700000005</v>
      </c>
      <c r="AA271" s="318">
        <f t="shared" si="4358"/>
        <v>-3385.2943700000005</v>
      </c>
      <c r="AB271" s="318">
        <f t="shared" si="4358"/>
        <v>-3508.7543700000006</v>
      </c>
      <c r="AC271" s="318">
        <f t="shared" si="4358"/>
        <v>-3632.2143700000006</v>
      </c>
      <c r="AE271" s="318">
        <f t="shared" si="4341"/>
        <v>-3755.6743700000006</v>
      </c>
      <c r="AF271" s="318">
        <f t="shared" ref="AF271:AP271" si="4359">AE271+AF222</f>
        <v>-3879.1343700000007</v>
      </c>
      <c r="AG271" s="318">
        <f t="shared" si="4359"/>
        <v>-4002.5943700000007</v>
      </c>
      <c r="AH271" s="318">
        <f t="shared" si="4359"/>
        <v>-4126.0543700000007</v>
      </c>
      <c r="AI271" s="318">
        <f t="shared" si="4359"/>
        <v>-4249.5143700000008</v>
      </c>
      <c r="AJ271" s="318">
        <f t="shared" si="4359"/>
        <v>-4372.9743700000008</v>
      </c>
      <c r="AK271" s="318">
        <f t="shared" si="4359"/>
        <v>-4496.4343700000009</v>
      </c>
      <c r="AL271" s="318">
        <f t="shared" si="4359"/>
        <v>-4619.8943700000009</v>
      </c>
      <c r="AM271" s="318">
        <f t="shared" si="4359"/>
        <v>-4743.3543700000009</v>
      </c>
      <c r="AN271" s="318">
        <f t="shared" si="4359"/>
        <v>-4866.814370000001</v>
      </c>
      <c r="AO271" s="318">
        <f t="shared" si="4359"/>
        <v>-4990.274370000001</v>
      </c>
      <c r="AP271" s="318">
        <f t="shared" si="4359"/>
        <v>-5113.734370000001</v>
      </c>
      <c r="AR271" s="318">
        <f t="shared" si="4343"/>
        <v>-5237.1943700000011</v>
      </c>
      <c r="AS271" s="318">
        <f t="shared" ref="AS271:BC271" si="4360">AR271+AS222</f>
        <v>-5360.6543700000011</v>
      </c>
      <c r="AT271" s="318">
        <f t="shared" si="4360"/>
        <v>-5484.1143700000011</v>
      </c>
      <c r="AU271" s="318">
        <f t="shared" si="4360"/>
        <v>-5607.5743700000012</v>
      </c>
      <c r="AV271" s="318">
        <f t="shared" si="4360"/>
        <v>-5731.0343700000012</v>
      </c>
      <c r="AW271" s="318">
        <f t="shared" si="4360"/>
        <v>-5854.4943700000013</v>
      </c>
      <c r="AX271" s="318">
        <f t="shared" si="4360"/>
        <v>-5977.9543700000013</v>
      </c>
      <c r="AY271" s="318">
        <f t="shared" si="4360"/>
        <v>-6101.4143700000013</v>
      </c>
      <c r="AZ271" s="318">
        <f t="shared" si="4360"/>
        <v>-6224.8743700000014</v>
      </c>
      <c r="BA271" s="318">
        <f t="shared" si="4360"/>
        <v>-6348.3343700000014</v>
      </c>
      <c r="BB271" s="318">
        <f t="shared" si="4360"/>
        <v>-6471.7943700000014</v>
      </c>
      <c r="BC271" s="318">
        <f t="shared" si="4360"/>
        <v>-6595.2543700000015</v>
      </c>
      <c r="BE271" s="318">
        <f t="shared" si="4345"/>
        <v>-6718.7143700000015</v>
      </c>
      <c r="BF271" s="318">
        <f t="shared" ref="BF271:BP271" si="4361">BE271+BF222</f>
        <v>-6842.1743700000015</v>
      </c>
      <c r="BG271" s="318">
        <f t="shared" si="4361"/>
        <v>-6965.6343700000016</v>
      </c>
      <c r="BH271" s="318">
        <f t="shared" si="4361"/>
        <v>-7089.0943700000016</v>
      </c>
      <c r="BI271" s="318">
        <f t="shared" si="4361"/>
        <v>-7212.5543700000017</v>
      </c>
      <c r="BJ271" s="318">
        <f t="shared" si="4361"/>
        <v>-7336.0143700000017</v>
      </c>
      <c r="BK271" s="318">
        <f t="shared" si="4361"/>
        <v>-7459.4743700000017</v>
      </c>
      <c r="BL271" s="318">
        <f t="shared" si="4361"/>
        <v>-7582.9343700000018</v>
      </c>
      <c r="BM271" s="318">
        <f t="shared" si="4361"/>
        <v>-7706.3943700000018</v>
      </c>
      <c r="BN271" s="318">
        <f t="shared" si="4361"/>
        <v>-7829.8543700000018</v>
      </c>
      <c r="BO271" s="318">
        <f t="shared" si="4361"/>
        <v>-7953.3143700000019</v>
      </c>
      <c r="BP271" s="318">
        <f t="shared" si="4361"/>
        <v>-8076.7743700000019</v>
      </c>
      <c r="BR271" s="318">
        <f t="shared" si="4347"/>
        <v>-8200.2343700000019</v>
      </c>
      <c r="BS271" s="318">
        <f t="shared" ref="BS271:CC271" si="4362">BR271+BS222</f>
        <v>-8323.6943700000011</v>
      </c>
      <c r="BT271" s="318">
        <f t="shared" si="4362"/>
        <v>-8447.1543700000002</v>
      </c>
      <c r="BU271" s="318">
        <f t="shared" si="4362"/>
        <v>-8570.6143699999993</v>
      </c>
      <c r="BV271" s="318">
        <f t="shared" si="4362"/>
        <v>-8694.0743699999985</v>
      </c>
      <c r="BW271" s="318">
        <f t="shared" si="4362"/>
        <v>-8817.5343699999976</v>
      </c>
      <c r="BX271" s="318">
        <f t="shared" si="4362"/>
        <v>-8940.9943699999967</v>
      </c>
      <c r="BY271" s="318">
        <f t="shared" si="4362"/>
        <v>-9064.4543699999958</v>
      </c>
      <c r="BZ271" s="318">
        <f t="shared" si="4362"/>
        <v>-9187.914369999995</v>
      </c>
      <c r="CA271" s="318">
        <f t="shared" si="4362"/>
        <v>-9311.3743699999941</v>
      </c>
      <c r="CB271" s="318">
        <f t="shared" si="4362"/>
        <v>-9434.8343699999932</v>
      </c>
      <c r="CC271" s="318">
        <f t="shared" si="4362"/>
        <v>-9558.2943699999923</v>
      </c>
      <c r="CE271" s="318">
        <f t="shared" si="4349"/>
        <v>-9681.7543699999915</v>
      </c>
      <c r="CF271" s="318">
        <f t="shared" ref="CF271:CP271" si="4363">CE271+CF222</f>
        <v>-9805.2143699999906</v>
      </c>
      <c r="CG271" s="318">
        <f t="shared" si="4363"/>
        <v>-9928.6743699999897</v>
      </c>
      <c r="CH271" s="318">
        <f t="shared" si="4363"/>
        <v>-10052.134369999989</v>
      </c>
      <c r="CI271" s="318">
        <f t="shared" si="4363"/>
        <v>-10175.594369999988</v>
      </c>
      <c r="CJ271" s="318">
        <f t="shared" si="4363"/>
        <v>-10299.054369999987</v>
      </c>
      <c r="CK271" s="318">
        <f t="shared" si="4363"/>
        <v>-10422.514369999986</v>
      </c>
      <c r="CL271" s="318">
        <f t="shared" si="4363"/>
        <v>-10545.974369999985</v>
      </c>
      <c r="CM271" s="318">
        <f t="shared" si="4363"/>
        <v>-10669.434369999984</v>
      </c>
      <c r="CN271" s="318">
        <f t="shared" si="4363"/>
        <v>-10792.894369999984</v>
      </c>
      <c r="CO271" s="318">
        <f t="shared" si="4363"/>
        <v>-10916.354369999983</v>
      </c>
      <c r="CP271" s="318">
        <f t="shared" si="4363"/>
        <v>-11039.814369999982</v>
      </c>
      <c r="CR271" s="318">
        <f t="shared" si="4351"/>
        <v>-11163.274369999981</v>
      </c>
      <c r="CS271" s="318">
        <f t="shared" ref="CS271:DC271" si="4364">CR271+CS222</f>
        <v>-11286.73436999998</v>
      </c>
      <c r="CT271" s="318">
        <f t="shared" si="4364"/>
        <v>-11410.194369999979</v>
      </c>
      <c r="CU271" s="318">
        <f t="shared" si="4364"/>
        <v>-11533.654369999978</v>
      </c>
      <c r="CV271" s="318">
        <f t="shared" si="4364"/>
        <v>-11657.114369999977</v>
      </c>
      <c r="CW271" s="318">
        <f t="shared" si="4364"/>
        <v>-11780.574369999977</v>
      </c>
      <c r="CX271" s="318">
        <f t="shared" si="4364"/>
        <v>-11904.034369999976</v>
      </c>
      <c r="CY271" s="318">
        <f t="shared" si="4364"/>
        <v>-12027.494369999975</v>
      </c>
      <c r="CZ271" s="318">
        <f t="shared" si="4364"/>
        <v>-12150.954369999974</v>
      </c>
      <c r="DA271" s="318">
        <f t="shared" si="4364"/>
        <v>-12274.414369999973</v>
      </c>
      <c r="DB271" s="318">
        <f t="shared" si="4364"/>
        <v>-12397.874369999972</v>
      </c>
      <c r="DC271" s="318">
        <f t="shared" si="4364"/>
        <v>-12521.334369999971</v>
      </c>
      <c r="DE271" s="318">
        <f t="shared" si="4353"/>
        <v>-12644.794369999971</v>
      </c>
      <c r="DF271" s="318">
        <f t="shared" ref="DF271:DP271" si="4365">DE271+DF222</f>
        <v>-12768.25436999997</v>
      </c>
      <c r="DG271" s="318">
        <f t="shared" si="4365"/>
        <v>-12891.714369999969</v>
      </c>
      <c r="DH271" s="318">
        <f t="shared" si="4365"/>
        <v>-13015.174369999968</v>
      </c>
      <c r="DI271" s="318">
        <f t="shared" si="4365"/>
        <v>-13138.634369999967</v>
      </c>
      <c r="DJ271" s="318">
        <f t="shared" si="4365"/>
        <v>-13262.094369999966</v>
      </c>
      <c r="DK271" s="318">
        <f t="shared" si="4365"/>
        <v>-13385.554369999965</v>
      </c>
      <c r="DL271" s="318">
        <f t="shared" si="4365"/>
        <v>-13509.014369999964</v>
      </c>
      <c r="DM271" s="318">
        <f t="shared" si="4365"/>
        <v>-13632.474369999964</v>
      </c>
      <c r="DN271" s="318">
        <f t="shared" si="4365"/>
        <v>-13755.934369999963</v>
      </c>
      <c r="DO271" s="318">
        <f t="shared" si="4365"/>
        <v>-13879.394369999962</v>
      </c>
      <c r="DP271" s="318">
        <f t="shared" si="4365"/>
        <v>-14002.854369999961</v>
      </c>
      <c r="DR271" s="318">
        <f t="shared" si="4355"/>
        <v>-14126.31436999996</v>
      </c>
      <c r="DS271" s="318">
        <f t="shared" ref="DS271:EC271" si="4366">DR271+DS222</f>
        <v>-14249.774369999959</v>
      </c>
      <c r="DT271" s="318">
        <f t="shared" si="4366"/>
        <v>-14373.234369999958</v>
      </c>
      <c r="DU271" s="318">
        <f t="shared" si="4366"/>
        <v>-14496.694369999957</v>
      </c>
      <c r="DV271" s="318">
        <f t="shared" si="4366"/>
        <v>-14620.154369999957</v>
      </c>
      <c r="DW271" s="318">
        <f t="shared" si="4366"/>
        <v>-14743.614369999956</v>
      </c>
      <c r="DX271" s="318">
        <f t="shared" si="4366"/>
        <v>-14867.074369999955</v>
      </c>
      <c r="DY271" s="318">
        <f t="shared" si="4366"/>
        <v>-14990.534369999954</v>
      </c>
      <c r="DZ271" s="318">
        <f t="shared" si="4366"/>
        <v>-15113.994369999953</v>
      </c>
      <c r="EA271" s="318">
        <f t="shared" si="4366"/>
        <v>-15237.454369999952</v>
      </c>
      <c r="EB271" s="318">
        <f t="shared" si="4366"/>
        <v>-15360.914369999951</v>
      </c>
      <c r="EC271" s="318">
        <f t="shared" si="4366"/>
        <v>-15484.37436999995</v>
      </c>
    </row>
    <row r="272" spans="1:135" x14ac:dyDescent="0.2">
      <c r="A272" s="126" t="s">
        <v>513</v>
      </c>
      <c r="D272" s="311">
        <v>-127.70708999999999</v>
      </c>
      <c r="E272" s="318">
        <f t="shared" ref="E272:P272" si="4367">D272+E223</f>
        <v>-155.22709</v>
      </c>
      <c r="F272" s="318">
        <f t="shared" si="4367"/>
        <v>-182.74709000000001</v>
      </c>
      <c r="G272" s="318">
        <f t="shared" si="4367"/>
        <v>-210.26709000000002</v>
      </c>
      <c r="H272" s="318">
        <f t="shared" si="4367"/>
        <v>-237.78709000000003</v>
      </c>
      <c r="I272" s="318">
        <f t="shared" si="4367"/>
        <v>-265.30709000000002</v>
      </c>
      <c r="J272" s="318">
        <f t="shared" si="4367"/>
        <v>-292.82709</v>
      </c>
      <c r="K272" s="318">
        <f t="shared" si="4367"/>
        <v>-320.34708999999998</v>
      </c>
      <c r="L272" s="318">
        <f t="shared" si="4367"/>
        <v>-347.86708999999996</v>
      </c>
      <c r="M272" s="318">
        <f t="shared" si="4367"/>
        <v>-375.38708999999994</v>
      </c>
      <c r="N272" s="318">
        <f t="shared" si="4367"/>
        <v>-402.90708999999993</v>
      </c>
      <c r="O272" s="318">
        <f t="shared" si="4367"/>
        <v>-430.42708999999991</v>
      </c>
      <c r="P272" s="318">
        <f t="shared" si="4367"/>
        <v>-457.94708999999989</v>
      </c>
      <c r="R272" s="318">
        <f t="shared" si="4339"/>
        <v>-485.46708999999987</v>
      </c>
      <c r="S272" s="318">
        <f t="shared" ref="S272:AC272" si="4368">R272+S223</f>
        <v>-512.98708999999985</v>
      </c>
      <c r="T272" s="318">
        <f t="shared" si="4368"/>
        <v>-540.50708999999983</v>
      </c>
      <c r="U272" s="318">
        <f t="shared" si="4368"/>
        <v>-568.02708999999982</v>
      </c>
      <c r="V272" s="318">
        <f t="shared" si="4368"/>
        <v>-595.5470899999998</v>
      </c>
      <c r="W272" s="318">
        <f t="shared" si="4368"/>
        <v>-623.06708999999978</v>
      </c>
      <c r="X272" s="318">
        <f t="shared" si="4368"/>
        <v>-650.58708999999976</v>
      </c>
      <c r="Y272" s="318">
        <f t="shared" si="4368"/>
        <v>-678.10708999999974</v>
      </c>
      <c r="Z272" s="318">
        <f t="shared" si="4368"/>
        <v>-705.62708999999973</v>
      </c>
      <c r="AA272" s="318">
        <f t="shared" si="4368"/>
        <v>-733.14708999999971</v>
      </c>
      <c r="AB272" s="318">
        <f t="shared" si="4368"/>
        <v>-760.66708999999969</v>
      </c>
      <c r="AC272" s="318">
        <f t="shared" si="4368"/>
        <v>-788.18708999999967</v>
      </c>
      <c r="AE272" s="318">
        <f t="shared" si="4341"/>
        <v>-815.70708999999965</v>
      </c>
      <c r="AF272" s="318">
        <f t="shared" ref="AF272:AP272" si="4369">AE272+AF223</f>
        <v>-843.22708999999963</v>
      </c>
      <c r="AG272" s="318">
        <f t="shared" si="4369"/>
        <v>-870.74708999999962</v>
      </c>
      <c r="AH272" s="318">
        <f t="shared" si="4369"/>
        <v>-898.2670899999996</v>
      </c>
      <c r="AI272" s="318">
        <f t="shared" si="4369"/>
        <v>-925.78708999999958</v>
      </c>
      <c r="AJ272" s="318">
        <f t="shared" si="4369"/>
        <v>-953.30708999999956</v>
      </c>
      <c r="AK272" s="318">
        <f t="shared" si="4369"/>
        <v>-980.82708999999954</v>
      </c>
      <c r="AL272" s="318">
        <f t="shared" si="4369"/>
        <v>-1008.3470899999995</v>
      </c>
      <c r="AM272" s="318">
        <f t="shared" si="4369"/>
        <v>-1035.8670899999995</v>
      </c>
      <c r="AN272" s="318">
        <f t="shared" si="4369"/>
        <v>-1063.3870899999995</v>
      </c>
      <c r="AO272" s="318">
        <f t="shared" si="4369"/>
        <v>-1090.9070899999995</v>
      </c>
      <c r="AP272" s="318">
        <f t="shared" si="4369"/>
        <v>-1118.4270899999995</v>
      </c>
      <c r="AR272" s="318">
        <f t="shared" si="4343"/>
        <v>-1145.9470899999994</v>
      </c>
      <c r="AS272" s="318">
        <f t="shared" ref="AS272:BC272" si="4370">AR272+AS223</f>
        <v>-1173.4670899999994</v>
      </c>
      <c r="AT272" s="318">
        <f t="shared" si="4370"/>
        <v>-1200.9870899999994</v>
      </c>
      <c r="AU272" s="318">
        <f t="shared" si="4370"/>
        <v>-1228.5070899999994</v>
      </c>
      <c r="AV272" s="318">
        <f t="shared" si="4370"/>
        <v>-1256.0270899999994</v>
      </c>
      <c r="AW272" s="318">
        <f t="shared" si="4370"/>
        <v>-1283.5470899999993</v>
      </c>
      <c r="AX272" s="318">
        <f t="shared" si="4370"/>
        <v>-1311.0670899999993</v>
      </c>
      <c r="AY272" s="318">
        <f t="shared" si="4370"/>
        <v>-1338.5870899999993</v>
      </c>
      <c r="AZ272" s="318">
        <f t="shared" si="4370"/>
        <v>-1366.1070899999993</v>
      </c>
      <c r="BA272" s="318">
        <f t="shared" si="4370"/>
        <v>-1393.6270899999993</v>
      </c>
      <c r="BB272" s="318">
        <f t="shared" si="4370"/>
        <v>-1421.1470899999993</v>
      </c>
      <c r="BC272" s="318">
        <f t="shared" si="4370"/>
        <v>-1448.6670899999992</v>
      </c>
      <c r="BE272" s="318">
        <f t="shared" si="4345"/>
        <v>-1476.1870899999992</v>
      </c>
      <c r="BF272" s="318">
        <f t="shared" ref="BF272:BP272" si="4371">BE272+BF223</f>
        <v>-1503.7070899999992</v>
      </c>
      <c r="BG272" s="318">
        <f t="shared" si="4371"/>
        <v>-1531.2270899999992</v>
      </c>
      <c r="BH272" s="318">
        <f t="shared" si="4371"/>
        <v>-1558.7470899999992</v>
      </c>
      <c r="BI272" s="318">
        <f t="shared" si="4371"/>
        <v>-1586.2670899999991</v>
      </c>
      <c r="BJ272" s="318">
        <f t="shared" si="4371"/>
        <v>-1613.7870899999991</v>
      </c>
      <c r="BK272" s="318">
        <f t="shared" si="4371"/>
        <v>-1641.3070899999991</v>
      </c>
      <c r="BL272" s="318">
        <f t="shared" si="4371"/>
        <v>-1668.8270899999991</v>
      </c>
      <c r="BM272" s="318">
        <f t="shared" si="4371"/>
        <v>-1696.3470899999991</v>
      </c>
      <c r="BN272" s="318">
        <f t="shared" si="4371"/>
        <v>-1723.8670899999991</v>
      </c>
      <c r="BO272" s="318">
        <f t="shared" si="4371"/>
        <v>-1751.387089999999</v>
      </c>
      <c r="BP272" s="318">
        <f t="shared" si="4371"/>
        <v>-1778.907089999999</v>
      </c>
      <c r="BR272" s="318">
        <f t="shared" si="4347"/>
        <v>-1806.427089999999</v>
      </c>
      <c r="BS272" s="318">
        <f t="shared" ref="BS272:CC272" si="4372">BR272+BS223</f>
        <v>-1833.947089999999</v>
      </c>
      <c r="BT272" s="318">
        <f t="shared" si="4372"/>
        <v>-1861.467089999999</v>
      </c>
      <c r="BU272" s="318">
        <f t="shared" si="4372"/>
        <v>-1888.9870899999989</v>
      </c>
      <c r="BV272" s="318">
        <f t="shared" si="4372"/>
        <v>-1916.5070899999989</v>
      </c>
      <c r="BW272" s="318">
        <f t="shared" si="4372"/>
        <v>-1944.0270899999989</v>
      </c>
      <c r="BX272" s="318">
        <f t="shared" si="4372"/>
        <v>-1971.5470899999989</v>
      </c>
      <c r="BY272" s="318">
        <f t="shared" si="4372"/>
        <v>-1999.0670899999989</v>
      </c>
      <c r="BZ272" s="318">
        <f t="shared" si="4372"/>
        <v>-2026.5870899999989</v>
      </c>
      <c r="CA272" s="318">
        <f t="shared" si="4372"/>
        <v>-2054.1070899999991</v>
      </c>
      <c r="CB272" s="318">
        <f t="shared" si="4372"/>
        <v>-2081.627089999999</v>
      </c>
      <c r="CC272" s="318">
        <f t="shared" si="4372"/>
        <v>-2109.147089999999</v>
      </c>
      <c r="CE272" s="318">
        <f t="shared" si="4349"/>
        <v>-2136.667089999999</v>
      </c>
      <c r="CF272" s="318">
        <f t="shared" ref="CF272:CP272" si="4373">CE272+CF223</f>
        <v>-2164.187089999999</v>
      </c>
      <c r="CG272" s="318">
        <f t="shared" si="4373"/>
        <v>-2191.707089999999</v>
      </c>
      <c r="CH272" s="318">
        <f t="shared" si="4373"/>
        <v>-2219.227089999999</v>
      </c>
      <c r="CI272" s="318">
        <f t="shared" si="4373"/>
        <v>-2246.7470899999989</v>
      </c>
      <c r="CJ272" s="318">
        <f t="shared" si="4373"/>
        <v>-2274.2670899999989</v>
      </c>
      <c r="CK272" s="318">
        <f t="shared" si="4373"/>
        <v>-2301.7870899999989</v>
      </c>
      <c r="CL272" s="318">
        <f t="shared" si="4373"/>
        <v>-2329.3070899999989</v>
      </c>
      <c r="CM272" s="318">
        <f t="shared" si="4373"/>
        <v>-2356.8270899999989</v>
      </c>
      <c r="CN272" s="318">
        <f t="shared" si="4373"/>
        <v>-2384.3470899999988</v>
      </c>
      <c r="CO272" s="318">
        <f t="shared" si="4373"/>
        <v>-2411.8670899999988</v>
      </c>
      <c r="CP272" s="318">
        <f t="shared" si="4373"/>
        <v>-2439.3870899999988</v>
      </c>
      <c r="CR272" s="318">
        <f t="shared" si="4351"/>
        <v>-2466.9070899999988</v>
      </c>
      <c r="CS272" s="318">
        <f t="shared" ref="CS272:DC272" si="4374">CR272+CS223</f>
        <v>-2494.4270899999988</v>
      </c>
      <c r="CT272" s="318">
        <f t="shared" si="4374"/>
        <v>-2521.9470899999988</v>
      </c>
      <c r="CU272" s="318">
        <f t="shared" si="4374"/>
        <v>-2549.4670899999987</v>
      </c>
      <c r="CV272" s="318">
        <f t="shared" si="4374"/>
        <v>-2576.9870899999987</v>
      </c>
      <c r="CW272" s="318">
        <f t="shared" si="4374"/>
        <v>-2604.5070899999987</v>
      </c>
      <c r="CX272" s="318">
        <f t="shared" si="4374"/>
        <v>-2632.0270899999987</v>
      </c>
      <c r="CY272" s="318">
        <f t="shared" si="4374"/>
        <v>-2659.5470899999987</v>
      </c>
      <c r="CZ272" s="318">
        <f t="shared" si="4374"/>
        <v>-2687.0670899999986</v>
      </c>
      <c r="DA272" s="318">
        <f t="shared" si="4374"/>
        <v>-2714.5870899999986</v>
      </c>
      <c r="DB272" s="318">
        <f t="shared" si="4374"/>
        <v>-2742.1070899999986</v>
      </c>
      <c r="DC272" s="318">
        <f t="shared" si="4374"/>
        <v>-2769.6270899999986</v>
      </c>
      <c r="DE272" s="318">
        <f t="shared" si="4353"/>
        <v>-2797.1470899999986</v>
      </c>
      <c r="DF272" s="318">
        <f t="shared" ref="DF272:DP272" si="4375">DE272+DF223</f>
        <v>-2824.6670899999986</v>
      </c>
      <c r="DG272" s="318">
        <f t="shared" si="4375"/>
        <v>-2852.1870899999985</v>
      </c>
      <c r="DH272" s="318">
        <f t="shared" si="4375"/>
        <v>-2879.7070899999985</v>
      </c>
      <c r="DI272" s="318">
        <f t="shared" si="4375"/>
        <v>-2907.2270899999985</v>
      </c>
      <c r="DJ272" s="318">
        <f t="shared" si="4375"/>
        <v>-2934.7470899999985</v>
      </c>
      <c r="DK272" s="318">
        <f t="shared" si="4375"/>
        <v>-2962.2670899999985</v>
      </c>
      <c r="DL272" s="318">
        <f t="shared" si="4375"/>
        <v>-2989.7870899999984</v>
      </c>
      <c r="DM272" s="318">
        <f t="shared" si="4375"/>
        <v>-3017.3070899999984</v>
      </c>
      <c r="DN272" s="318">
        <f t="shared" si="4375"/>
        <v>-3044.8270899999984</v>
      </c>
      <c r="DO272" s="318">
        <f t="shared" si="4375"/>
        <v>-3072.3470899999984</v>
      </c>
      <c r="DP272" s="318">
        <f t="shared" si="4375"/>
        <v>-3099.8670899999984</v>
      </c>
      <c r="DR272" s="318">
        <f t="shared" si="4355"/>
        <v>-3127.3870899999984</v>
      </c>
      <c r="DS272" s="318">
        <f t="shared" ref="DS272:EC272" si="4376">DR272+DS223</f>
        <v>-3154.9070899999983</v>
      </c>
      <c r="DT272" s="318">
        <f t="shared" si="4376"/>
        <v>-3182.4270899999983</v>
      </c>
      <c r="DU272" s="318">
        <f t="shared" si="4376"/>
        <v>-3209.9470899999983</v>
      </c>
      <c r="DV272" s="318">
        <f t="shared" si="4376"/>
        <v>-3237.4670899999983</v>
      </c>
      <c r="DW272" s="318">
        <f t="shared" si="4376"/>
        <v>-3264.9870899999983</v>
      </c>
      <c r="DX272" s="318">
        <f t="shared" si="4376"/>
        <v>-3292.5070899999982</v>
      </c>
      <c r="DY272" s="318">
        <f t="shared" si="4376"/>
        <v>-3320.0270899999982</v>
      </c>
      <c r="DZ272" s="318">
        <f t="shared" si="4376"/>
        <v>-3347.5470899999982</v>
      </c>
      <c r="EA272" s="318">
        <f t="shared" si="4376"/>
        <v>-3375.0670899999982</v>
      </c>
      <c r="EB272" s="318">
        <f t="shared" si="4376"/>
        <v>-3402.5870899999982</v>
      </c>
      <c r="EC272" s="318">
        <f t="shared" si="4376"/>
        <v>-3430.1070899999982</v>
      </c>
    </row>
    <row r="273" spans="1:133" x14ac:dyDescent="0.2">
      <c r="A273" s="126" t="s">
        <v>513</v>
      </c>
      <c r="D273" s="311">
        <v>-513.83884999999998</v>
      </c>
      <c r="E273" s="318">
        <f t="shared" ref="E273:P273" si="4377">D273+E224</f>
        <v>-605.55885000000001</v>
      </c>
      <c r="F273" s="318">
        <f t="shared" si="4377"/>
        <v>-697.27885000000003</v>
      </c>
      <c r="G273" s="318">
        <f t="shared" si="4377"/>
        <v>-788.99885000000006</v>
      </c>
      <c r="H273" s="318">
        <f t="shared" si="4377"/>
        <v>-880.71885000000009</v>
      </c>
      <c r="I273" s="318">
        <f t="shared" si="4377"/>
        <v>-972.43885000000012</v>
      </c>
      <c r="J273" s="318">
        <f t="shared" si="4377"/>
        <v>-1064.15885</v>
      </c>
      <c r="K273" s="318">
        <f t="shared" si="4377"/>
        <v>-1155.8788500000001</v>
      </c>
      <c r="L273" s="318">
        <f t="shared" si="4377"/>
        <v>-1247.5988500000001</v>
      </c>
      <c r="M273" s="318">
        <f t="shared" si="4377"/>
        <v>-1339.3188500000001</v>
      </c>
      <c r="N273" s="318">
        <f t="shared" si="4377"/>
        <v>-1431.0388500000001</v>
      </c>
      <c r="O273" s="318">
        <f t="shared" si="4377"/>
        <v>-1522.7588500000002</v>
      </c>
      <c r="P273" s="318">
        <f t="shared" si="4377"/>
        <v>-1614.4788500000002</v>
      </c>
      <c r="R273" s="318">
        <f t="shared" si="4339"/>
        <v>-1706.1988500000002</v>
      </c>
      <c r="S273" s="318">
        <f t="shared" ref="S273:AC273" si="4378">R273+S224</f>
        <v>-1797.9188500000002</v>
      </c>
      <c r="T273" s="318">
        <f t="shared" si="4378"/>
        <v>-1889.6388500000003</v>
      </c>
      <c r="U273" s="318">
        <f t="shared" si="4378"/>
        <v>-1981.3588500000003</v>
      </c>
      <c r="V273" s="318">
        <f t="shared" si="4378"/>
        <v>-2073.0788500000003</v>
      </c>
      <c r="W273" s="318">
        <f t="shared" si="4378"/>
        <v>-2164.7988500000001</v>
      </c>
      <c r="X273" s="318">
        <f t="shared" si="4378"/>
        <v>-2256.5188499999999</v>
      </c>
      <c r="Y273" s="318">
        <f t="shared" si="4378"/>
        <v>-2348.2388499999997</v>
      </c>
      <c r="Z273" s="318">
        <f t="shared" si="4378"/>
        <v>-2439.9588499999995</v>
      </c>
      <c r="AA273" s="318">
        <f t="shared" si="4378"/>
        <v>-2531.6788499999993</v>
      </c>
      <c r="AB273" s="318">
        <f t="shared" si="4378"/>
        <v>-2623.3988499999991</v>
      </c>
      <c r="AC273" s="318">
        <f t="shared" si="4378"/>
        <v>-2715.1188499999989</v>
      </c>
      <c r="AE273" s="318">
        <f t="shared" si="4341"/>
        <v>-2806.8388499999987</v>
      </c>
      <c r="AF273" s="318">
        <f t="shared" ref="AF273:AP273" si="4379">AE273+AF224</f>
        <v>-2898.5588499999985</v>
      </c>
      <c r="AG273" s="318">
        <f t="shared" si="4379"/>
        <v>-2990.2788499999983</v>
      </c>
      <c r="AH273" s="318">
        <f t="shared" si="4379"/>
        <v>-3081.9988499999981</v>
      </c>
      <c r="AI273" s="318">
        <f t="shared" si="4379"/>
        <v>-3173.7188499999979</v>
      </c>
      <c r="AJ273" s="318">
        <f t="shared" si="4379"/>
        <v>-3265.4388499999977</v>
      </c>
      <c r="AK273" s="318">
        <f t="shared" si="4379"/>
        <v>-3357.1588499999975</v>
      </c>
      <c r="AL273" s="318">
        <f t="shared" si="4379"/>
        <v>-3448.8788499999973</v>
      </c>
      <c r="AM273" s="318">
        <f t="shared" si="4379"/>
        <v>-3540.5988499999971</v>
      </c>
      <c r="AN273" s="318">
        <f t="shared" si="4379"/>
        <v>-3632.3188499999969</v>
      </c>
      <c r="AO273" s="318">
        <f t="shared" si="4379"/>
        <v>-3724.0388499999967</v>
      </c>
      <c r="AP273" s="318">
        <f t="shared" si="4379"/>
        <v>-3815.7588499999965</v>
      </c>
      <c r="AR273" s="318">
        <f t="shared" si="4343"/>
        <v>-3907.4788499999963</v>
      </c>
      <c r="AS273" s="318">
        <f t="shared" ref="AS273:BC273" si="4380">AR273+AS224</f>
        <v>-3999.1988499999961</v>
      </c>
      <c r="AT273" s="318">
        <f t="shared" si="4380"/>
        <v>-4090.9188499999959</v>
      </c>
      <c r="AU273" s="318">
        <f t="shared" si="4380"/>
        <v>-4182.6388499999957</v>
      </c>
      <c r="AV273" s="318">
        <f t="shared" si="4380"/>
        <v>-4274.358849999996</v>
      </c>
      <c r="AW273" s="318">
        <f t="shared" si="4380"/>
        <v>-4366.0788499999962</v>
      </c>
      <c r="AX273" s="318">
        <f t="shared" si="4380"/>
        <v>-4457.7988499999965</v>
      </c>
      <c r="AY273" s="318">
        <f t="shared" si="4380"/>
        <v>-4549.5188499999967</v>
      </c>
      <c r="AZ273" s="318">
        <f t="shared" si="4380"/>
        <v>-4641.238849999997</v>
      </c>
      <c r="BA273" s="318">
        <f t="shared" si="4380"/>
        <v>-4732.9588499999973</v>
      </c>
      <c r="BB273" s="318">
        <f t="shared" si="4380"/>
        <v>-4824.6788499999975</v>
      </c>
      <c r="BC273" s="318">
        <f t="shared" si="4380"/>
        <v>-4916.3988499999978</v>
      </c>
      <c r="BE273" s="318">
        <f t="shared" si="4345"/>
        <v>-5008.118849999998</v>
      </c>
      <c r="BF273" s="318">
        <f t="shared" ref="BF273:BP273" si="4381">BE273+BF224</f>
        <v>-5099.8388499999983</v>
      </c>
      <c r="BG273" s="318">
        <f t="shared" si="4381"/>
        <v>-5191.5588499999985</v>
      </c>
      <c r="BH273" s="318">
        <f t="shared" si="4381"/>
        <v>-5283.2788499999988</v>
      </c>
      <c r="BI273" s="318">
        <f t="shared" si="4381"/>
        <v>-5374.998849999999</v>
      </c>
      <c r="BJ273" s="318">
        <f t="shared" si="4381"/>
        <v>-5466.7188499999993</v>
      </c>
      <c r="BK273" s="318">
        <f t="shared" si="4381"/>
        <v>-5558.4388499999995</v>
      </c>
      <c r="BL273" s="318">
        <f t="shared" si="4381"/>
        <v>-5650.1588499999998</v>
      </c>
      <c r="BM273" s="318">
        <f t="shared" si="4381"/>
        <v>-5741.8788500000001</v>
      </c>
      <c r="BN273" s="318">
        <f t="shared" si="4381"/>
        <v>-5833.5988500000003</v>
      </c>
      <c r="BO273" s="318">
        <f t="shared" si="4381"/>
        <v>-5925.3188500000006</v>
      </c>
      <c r="BP273" s="318">
        <f t="shared" si="4381"/>
        <v>-6017.0388500000008</v>
      </c>
      <c r="BR273" s="318">
        <f t="shared" si="4347"/>
        <v>-6108.7588500000011</v>
      </c>
      <c r="BS273" s="318">
        <f t="shared" ref="BS273:CC273" si="4382">BR273+BS224</f>
        <v>-6200.4788500000013</v>
      </c>
      <c r="BT273" s="318">
        <f t="shared" si="4382"/>
        <v>-6292.1988500000016</v>
      </c>
      <c r="BU273" s="318">
        <f t="shared" si="4382"/>
        <v>-6383.9188500000018</v>
      </c>
      <c r="BV273" s="318">
        <f t="shared" si="4382"/>
        <v>-6475.6388500000021</v>
      </c>
      <c r="BW273" s="318">
        <f t="shared" si="4382"/>
        <v>-6567.3588500000023</v>
      </c>
      <c r="BX273" s="318">
        <f t="shared" si="4382"/>
        <v>-6659.0788500000026</v>
      </c>
      <c r="BY273" s="318">
        <f t="shared" si="4382"/>
        <v>-6750.7988500000029</v>
      </c>
      <c r="BZ273" s="318">
        <f t="shared" si="4382"/>
        <v>-6842.5188500000031</v>
      </c>
      <c r="CA273" s="318">
        <f t="shared" si="4382"/>
        <v>-6934.2388500000034</v>
      </c>
      <c r="CB273" s="318">
        <f t="shared" si="4382"/>
        <v>-7025.9588500000036</v>
      </c>
      <c r="CC273" s="318">
        <f t="shared" si="4382"/>
        <v>-7117.6788500000039</v>
      </c>
      <c r="CE273" s="318">
        <f t="shared" si="4349"/>
        <v>-7209.3988500000041</v>
      </c>
      <c r="CF273" s="318">
        <f t="shared" ref="CF273:CP273" si="4383">CE273+CF224</f>
        <v>-7301.1188500000044</v>
      </c>
      <c r="CG273" s="318">
        <f t="shared" si="4383"/>
        <v>-7392.8388500000046</v>
      </c>
      <c r="CH273" s="318">
        <f t="shared" si="4383"/>
        <v>-7484.5588500000049</v>
      </c>
      <c r="CI273" s="318">
        <f t="shared" si="4383"/>
        <v>-7576.2788500000051</v>
      </c>
      <c r="CJ273" s="318">
        <f t="shared" si="4383"/>
        <v>-7667.9988500000054</v>
      </c>
      <c r="CK273" s="318">
        <f t="shared" si="4383"/>
        <v>-7759.7188500000057</v>
      </c>
      <c r="CL273" s="318">
        <f t="shared" si="4383"/>
        <v>-7851.4388500000059</v>
      </c>
      <c r="CM273" s="318">
        <f t="shared" si="4383"/>
        <v>-7943.1588500000062</v>
      </c>
      <c r="CN273" s="318">
        <f t="shared" si="4383"/>
        <v>-8034.8788500000064</v>
      </c>
      <c r="CO273" s="318">
        <f t="shared" si="4383"/>
        <v>-8126.5988500000067</v>
      </c>
      <c r="CP273" s="318">
        <f t="shared" si="4383"/>
        <v>-8218.3188500000069</v>
      </c>
      <c r="CR273" s="318">
        <f t="shared" si="4351"/>
        <v>-8310.0388500000063</v>
      </c>
      <c r="CS273" s="318">
        <f t="shared" ref="CS273:DC273" si="4384">CR273+CS224</f>
        <v>-8401.7588500000056</v>
      </c>
      <c r="CT273" s="318">
        <f t="shared" si="4384"/>
        <v>-8493.478850000005</v>
      </c>
      <c r="CU273" s="318">
        <f t="shared" si="4384"/>
        <v>-8585.1988500000043</v>
      </c>
      <c r="CV273" s="318">
        <f t="shared" si="4384"/>
        <v>-8676.9188500000037</v>
      </c>
      <c r="CW273" s="318">
        <f t="shared" si="4384"/>
        <v>-8768.638850000003</v>
      </c>
      <c r="CX273" s="318">
        <f t="shared" si="4384"/>
        <v>-8860.3588500000023</v>
      </c>
      <c r="CY273" s="318">
        <f t="shared" si="4384"/>
        <v>-8952.0788500000017</v>
      </c>
      <c r="CZ273" s="318">
        <f t="shared" si="4384"/>
        <v>-9043.798850000001</v>
      </c>
      <c r="DA273" s="318">
        <f t="shared" si="4384"/>
        <v>-9135.5188500000004</v>
      </c>
      <c r="DB273" s="318">
        <f t="shared" si="4384"/>
        <v>-9227.2388499999997</v>
      </c>
      <c r="DC273" s="318">
        <f t="shared" si="4384"/>
        <v>-9318.9588499999991</v>
      </c>
      <c r="DE273" s="318">
        <f t="shared" si="4353"/>
        <v>-9410.6788499999984</v>
      </c>
      <c r="DF273" s="318">
        <f t="shared" ref="DF273:DP273" si="4385">DE273+DF224</f>
        <v>-9502.3988499999978</v>
      </c>
      <c r="DG273" s="318">
        <f t="shared" si="4385"/>
        <v>-9594.1188499999971</v>
      </c>
      <c r="DH273" s="318">
        <f t="shared" si="4385"/>
        <v>-9685.8388499999965</v>
      </c>
      <c r="DI273" s="318">
        <f t="shared" si="4385"/>
        <v>-9777.5588499999958</v>
      </c>
      <c r="DJ273" s="318">
        <f t="shared" si="4385"/>
        <v>-9869.2788499999951</v>
      </c>
      <c r="DK273" s="318">
        <f t="shared" si="4385"/>
        <v>-9960.9988499999945</v>
      </c>
      <c r="DL273" s="318">
        <f t="shared" si="4385"/>
        <v>-10052.718849999994</v>
      </c>
      <c r="DM273" s="318">
        <f t="shared" si="4385"/>
        <v>-10144.438849999993</v>
      </c>
      <c r="DN273" s="318">
        <f t="shared" si="4385"/>
        <v>-10236.158849999993</v>
      </c>
      <c r="DO273" s="318">
        <f t="shared" si="4385"/>
        <v>-10327.878849999992</v>
      </c>
      <c r="DP273" s="318">
        <f t="shared" si="4385"/>
        <v>-10419.598849999991</v>
      </c>
      <c r="DR273" s="318">
        <f t="shared" si="4355"/>
        <v>-10511.318849999991</v>
      </c>
      <c r="DS273" s="318">
        <f t="shared" ref="DS273:EC273" si="4386">DR273+DS224</f>
        <v>-10603.03884999999</v>
      </c>
      <c r="DT273" s="318">
        <f t="shared" si="4386"/>
        <v>-10694.758849999989</v>
      </c>
      <c r="DU273" s="318">
        <f t="shared" si="4386"/>
        <v>-10786.478849999989</v>
      </c>
      <c r="DV273" s="318">
        <f t="shared" si="4386"/>
        <v>-10878.198849999988</v>
      </c>
      <c r="DW273" s="318">
        <f t="shared" si="4386"/>
        <v>-10969.918849999987</v>
      </c>
      <c r="DX273" s="318">
        <f t="shared" si="4386"/>
        <v>-11061.638849999987</v>
      </c>
      <c r="DY273" s="318">
        <f t="shared" si="4386"/>
        <v>-11153.358849999986</v>
      </c>
      <c r="DZ273" s="318">
        <f t="shared" si="4386"/>
        <v>-11245.078849999985</v>
      </c>
      <c r="EA273" s="318">
        <f t="shared" si="4386"/>
        <v>-11336.798849999985</v>
      </c>
      <c r="EB273" s="318">
        <f t="shared" si="4386"/>
        <v>-11428.518849999984</v>
      </c>
      <c r="EC273" s="318">
        <f t="shared" si="4386"/>
        <v>-11520.238849999983</v>
      </c>
    </row>
    <row r="274" spans="1:133" x14ac:dyDescent="0.2">
      <c r="A274" s="126" t="s">
        <v>513</v>
      </c>
      <c r="D274" s="311">
        <v>-1054.2029300000002</v>
      </c>
      <c r="E274" s="318">
        <f t="shared" ref="E274:P274" si="4387">D274+E225</f>
        <v>-1406.7529300000001</v>
      </c>
      <c r="F274" s="318">
        <f t="shared" si="4387"/>
        <v>-1759.3029300000001</v>
      </c>
      <c r="G274" s="318">
        <f t="shared" si="4387"/>
        <v>-2111.85293</v>
      </c>
      <c r="H274" s="318">
        <f t="shared" si="4387"/>
        <v>-2464.4029300000002</v>
      </c>
      <c r="I274" s="318">
        <f t="shared" si="4387"/>
        <v>-2816.9529300000004</v>
      </c>
      <c r="J274" s="318">
        <f t="shared" si="4387"/>
        <v>-3169.5029300000006</v>
      </c>
      <c r="K274" s="318">
        <f t="shared" si="4387"/>
        <v>-3522.0529300000007</v>
      </c>
      <c r="L274" s="318">
        <f t="shared" si="4387"/>
        <v>-3874.6029300000009</v>
      </c>
      <c r="M274" s="318">
        <f t="shared" si="4387"/>
        <v>-4227.1529300000011</v>
      </c>
      <c r="N274" s="318">
        <f t="shared" si="4387"/>
        <v>-4579.7029300000013</v>
      </c>
      <c r="O274" s="318">
        <f t="shared" si="4387"/>
        <v>-4932.2529300000015</v>
      </c>
      <c r="P274" s="318">
        <f t="shared" si="4387"/>
        <v>-5284.8029300000017</v>
      </c>
      <c r="R274" s="318">
        <f t="shared" si="4339"/>
        <v>-5637.3529300000018</v>
      </c>
      <c r="S274" s="318">
        <f t="shared" ref="S274:AC274" si="4388">R274+S225</f>
        <v>-5989.902930000002</v>
      </c>
      <c r="T274" s="318">
        <f t="shared" si="4388"/>
        <v>-6342.4529300000022</v>
      </c>
      <c r="U274" s="318">
        <f t="shared" si="4388"/>
        <v>-6695.0029300000024</v>
      </c>
      <c r="V274" s="318">
        <f t="shared" si="4388"/>
        <v>-7047.5529300000026</v>
      </c>
      <c r="W274" s="318">
        <f t="shared" si="4388"/>
        <v>-7400.1029300000027</v>
      </c>
      <c r="X274" s="318">
        <f t="shared" si="4388"/>
        <v>-7752.6529300000029</v>
      </c>
      <c r="Y274" s="318">
        <f t="shared" si="4388"/>
        <v>-8105.2029300000031</v>
      </c>
      <c r="Z274" s="318">
        <f t="shared" si="4388"/>
        <v>-8457.7529300000024</v>
      </c>
      <c r="AA274" s="318">
        <f t="shared" si="4388"/>
        <v>-8810.3029300000017</v>
      </c>
      <c r="AB274" s="318">
        <f t="shared" si="4388"/>
        <v>-9162.8529300000009</v>
      </c>
      <c r="AC274" s="318">
        <f t="shared" si="4388"/>
        <v>-9515.4029300000002</v>
      </c>
      <c r="AE274" s="318">
        <f t="shared" si="4341"/>
        <v>-9867.9529299999995</v>
      </c>
      <c r="AF274" s="318">
        <f t="shared" ref="AF274:AP274" si="4389">AE274+AF225</f>
        <v>-10220.502929999999</v>
      </c>
      <c r="AG274" s="318">
        <f t="shared" si="4389"/>
        <v>-10573.052929999998</v>
      </c>
      <c r="AH274" s="318">
        <f t="shared" si="4389"/>
        <v>-10925.602929999997</v>
      </c>
      <c r="AI274" s="318">
        <f t="shared" si="4389"/>
        <v>-11278.152929999997</v>
      </c>
      <c r="AJ274" s="318">
        <f t="shared" si="4389"/>
        <v>-11630.702929999996</v>
      </c>
      <c r="AK274" s="318">
        <f t="shared" si="4389"/>
        <v>-11983.252929999995</v>
      </c>
      <c r="AL274" s="318">
        <f t="shared" si="4389"/>
        <v>-12335.802929999994</v>
      </c>
      <c r="AM274" s="318">
        <f t="shared" si="4389"/>
        <v>-12688.352929999994</v>
      </c>
      <c r="AN274" s="318">
        <f t="shared" si="4389"/>
        <v>-13040.902929999993</v>
      </c>
      <c r="AO274" s="318">
        <f t="shared" si="4389"/>
        <v>-13393.452929999992</v>
      </c>
      <c r="AP274" s="318">
        <f t="shared" si="4389"/>
        <v>-13746.002929999991</v>
      </c>
      <c r="AR274" s="318">
        <f t="shared" si="4343"/>
        <v>-14098.552929999991</v>
      </c>
      <c r="AS274" s="318">
        <f t="shared" ref="AS274:BC274" si="4390">AR274+AS225</f>
        <v>-14451.10292999999</v>
      </c>
      <c r="AT274" s="318">
        <f t="shared" si="4390"/>
        <v>-14803.652929999989</v>
      </c>
      <c r="AU274" s="318">
        <f t="shared" si="4390"/>
        <v>-15156.202929999989</v>
      </c>
      <c r="AV274" s="318">
        <f t="shared" si="4390"/>
        <v>-15508.752929999988</v>
      </c>
      <c r="AW274" s="318">
        <f t="shared" si="4390"/>
        <v>-15861.302929999987</v>
      </c>
      <c r="AX274" s="318">
        <f t="shared" si="4390"/>
        <v>-16213.852929999986</v>
      </c>
      <c r="AY274" s="318">
        <f t="shared" si="4390"/>
        <v>-16566.402929999986</v>
      </c>
      <c r="AZ274" s="318">
        <f t="shared" si="4390"/>
        <v>-16918.952929999985</v>
      </c>
      <c r="BA274" s="318">
        <f t="shared" si="4390"/>
        <v>-17271.502929999984</v>
      </c>
      <c r="BB274" s="318">
        <f t="shared" si="4390"/>
        <v>-17624.052929999983</v>
      </c>
      <c r="BC274" s="318">
        <f t="shared" si="4390"/>
        <v>-17976.602929999983</v>
      </c>
      <c r="BE274" s="318">
        <f t="shared" si="4345"/>
        <v>-18329.152929999982</v>
      </c>
      <c r="BF274" s="318">
        <f t="shared" ref="BF274:BP274" si="4391">BE274+BF225</f>
        <v>-18681.702929999981</v>
      </c>
      <c r="BG274" s="318">
        <f t="shared" si="4391"/>
        <v>-19034.252929999981</v>
      </c>
      <c r="BH274" s="318">
        <f t="shared" si="4391"/>
        <v>-19386.80292999998</v>
      </c>
      <c r="BI274" s="318">
        <f t="shared" si="4391"/>
        <v>-19739.352929999979</v>
      </c>
      <c r="BJ274" s="318">
        <f t="shared" si="4391"/>
        <v>-20091.902929999978</v>
      </c>
      <c r="BK274" s="318">
        <f t="shared" si="4391"/>
        <v>-20444.452929999978</v>
      </c>
      <c r="BL274" s="318">
        <f t="shared" si="4391"/>
        <v>-20797.002929999977</v>
      </c>
      <c r="BM274" s="318">
        <f t="shared" si="4391"/>
        <v>-21149.552929999976</v>
      </c>
      <c r="BN274" s="318">
        <f t="shared" si="4391"/>
        <v>-21502.102929999975</v>
      </c>
      <c r="BO274" s="318">
        <f t="shared" si="4391"/>
        <v>-21854.652929999975</v>
      </c>
      <c r="BP274" s="318">
        <f t="shared" si="4391"/>
        <v>-22207.202929999974</v>
      </c>
      <c r="BR274" s="318">
        <f t="shared" si="4347"/>
        <v>-22559.752929999973</v>
      </c>
      <c r="BS274" s="318">
        <f t="shared" ref="BS274:CC274" si="4392">BR274+BS225</f>
        <v>-22912.302929999973</v>
      </c>
      <c r="BT274" s="318">
        <f t="shared" si="4392"/>
        <v>-23264.852929999972</v>
      </c>
      <c r="BU274" s="318">
        <f t="shared" si="4392"/>
        <v>-23617.402929999971</v>
      </c>
      <c r="BV274" s="318">
        <f t="shared" si="4392"/>
        <v>-23969.95292999997</v>
      </c>
      <c r="BW274" s="318">
        <f t="shared" si="4392"/>
        <v>-24322.50292999997</v>
      </c>
      <c r="BX274" s="318">
        <f t="shared" si="4392"/>
        <v>-24675.052929999969</v>
      </c>
      <c r="BY274" s="318">
        <f t="shared" si="4392"/>
        <v>-25027.602929999968</v>
      </c>
      <c r="BZ274" s="318">
        <f t="shared" si="4392"/>
        <v>-25380.152929999967</v>
      </c>
      <c r="CA274" s="318">
        <f t="shared" si="4392"/>
        <v>-25732.702929999967</v>
      </c>
      <c r="CB274" s="318">
        <f t="shared" si="4392"/>
        <v>-26085.252929999966</v>
      </c>
      <c r="CC274" s="318">
        <f t="shared" si="4392"/>
        <v>-26437.802929999965</v>
      </c>
      <c r="CE274" s="318">
        <f t="shared" si="4349"/>
        <v>-26790.352929999965</v>
      </c>
      <c r="CF274" s="318">
        <f t="shared" ref="CF274:CP274" si="4393">CE274+CF225</f>
        <v>-27142.902929999964</v>
      </c>
      <c r="CG274" s="318">
        <f t="shared" si="4393"/>
        <v>-27495.452929999963</v>
      </c>
      <c r="CH274" s="318">
        <f t="shared" si="4393"/>
        <v>-27848.002929999962</v>
      </c>
      <c r="CI274" s="318">
        <f t="shared" si="4393"/>
        <v>-28200.552929999962</v>
      </c>
      <c r="CJ274" s="318">
        <f t="shared" si="4393"/>
        <v>-28553.102929999961</v>
      </c>
      <c r="CK274" s="318">
        <f t="shared" si="4393"/>
        <v>-28905.65292999996</v>
      </c>
      <c r="CL274" s="318">
        <f t="shared" si="4393"/>
        <v>-29258.202929999959</v>
      </c>
      <c r="CM274" s="318">
        <f t="shared" si="4393"/>
        <v>-29610.752929999959</v>
      </c>
      <c r="CN274" s="318">
        <f t="shared" si="4393"/>
        <v>-29963.302929999958</v>
      </c>
      <c r="CO274" s="318">
        <f t="shared" si="4393"/>
        <v>-30315.852929999957</v>
      </c>
      <c r="CP274" s="318">
        <f t="shared" si="4393"/>
        <v>-30668.402929999957</v>
      </c>
      <c r="CR274" s="318">
        <f t="shared" si="4351"/>
        <v>-31020.952929999956</v>
      </c>
      <c r="CS274" s="318">
        <f t="shared" ref="CS274:DC274" si="4394">CR274+CS225</f>
        <v>-31373.502929999955</v>
      </c>
      <c r="CT274" s="318">
        <f t="shared" si="4394"/>
        <v>-31726.052929999954</v>
      </c>
      <c r="CU274" s="318">
        <f t="shared" si="4394"/>
        <v>-32078.602929999954</v>
      </c>
      <c r="CV274" s="318">
        <f t="shared" si="4394"/>
        <v>-32431.152929999953</v>
      </c>
      <c r="CW274" s="318">
        <f t="shared" si="4394"/>
        <v>-32783.702929999956</v>
      </c>
      <c r="CX274" s="318">
        <f t="shared" si="4394"/>
        <v>-33136.252929999959</v>
      </c>
      <c r="CY274" s="318">
        <f t="shared" si="4394"/>
        <v>-33488.802929999962</v>
      </c>
      <c r="CZ274" s="318">
        <f t="shared" si="4394"/>
        <v>-33841.352929999965</v>
      </c>
      <c r="DA274" s="318">
        <f t="shared" si="4394"/>
        <v>-34193.902929999967</v>
      </c>
      <c r="DB274" s="318">
        <f t="shared" si="4394"/>
        <v>-34546.45292999997</v>
      </c>
      <c r="DC274" s="318">
        <f t="shared" si="4394"/>
        <v>-34899.002929999973</v>
      </c>
      <c r="DE274" s="318">
        <f t="shared" si="4353"/>
        <v>-35251.552929999976</v>
      </c>
      <c r="DF274" s="318">
        <f t="shared" ref="DF274:DP274" si="4395">DE274+DF225</f>
        <v>-35604.102929999979</v>
      </c>
      <c r="DG274" s="318">
        <f t="shared" si="4395"/>
        <v>-35956.652929999982</v>
      </c>
      <c r="DH274" s="318">
        <f t="shared" si="4395"/>
        <v>-36309.202929999985</v>
      </c>
      <c r="DI274" s="318">
        <f t="shared" si="4395"/>
        <v>-36661.752929999988</v>
      </c>
      <c r="DJ274" s="318">
        <f t="shared" si="4395"/>
        <v>-37014.302929999991</v>
      </c>
      <c r="DK274" s="318">
        <f t="shared" si="4395"/>
        <v>-37366.852929999994</v>
      </c>
      <c r="DL274" s="318">
        <f t="shared" si="4395"/>
        <v>-37719.402929999997</v>
      </c>
      <c r="DM274" s="318">
        <f t="shared" si="4395"/>
        <v>-38071.952929999999</v>
      </c>
      <c r="DN274" s="318">
        <f t="shared" si="4395"/>
        <v>-38424.502930000002</v>
      </c>
      <c r="DO274" s="318">
        <f t="shared" si="4395"/>
        <v>-38777.052930000005</v>
      </c>
      <c r="DP274" s="318">
        <f t="shared" si="4395"/>
        <v>-39129.602930000008</v>
      </c>
      <c r="DR274" s="318">
        <f t="shared" si="4355"/>
        <v>-39482.152930000011</v>
      </c>
      <c r="DS274" s="318">
        <f t="shared" ref="DS274:EC274" si="4396">DR274+DS225</f>
        <v>-39834.702930000014</v>
      </c>
      <c r="DT274" s="318">
        <f t="shared" si="4396"/>
        <v>-40187.252930000017</v>
      </c>
      <c r="DU274" s="318">
        <f t="shared" si="4396"/>
        <v>-40539.80293000002</v>
      </c>
      <c r="DV274" s="318">
        <f t="shared" si="4396"/>
        <v>-40892.352930000023</v>
      </c>
      <c r="DW274" s="318">
        <f t="shared" si="4396"/>
        <v>-41244.902930000026</v>
      </c>
      <c r="DX274" s="318">
        <f t="shared" si="4396"/>
        <v>-41597.452930000029</v>
      </c>
      <c r="DY274" s="318">
        <f t="shared" si="4396"/>
        <v>-41950.002930000031</v>
      </c>
      <c r="DZ274" s="318">
        <f t="shared" si="4396"/>
        <v>-42302.552930000034</v>
      </c>
      <c r="EA274" s="318">
        <f t="shared" si="4396"/>
        <v>-42655.102930000037</v>
      </c>
      <c r="EB274" s="318">
        <f t="shared" si="4396"/>
        <v>-43007.65293000004</v>
      </c>
      <c r="EC274" s="318">
        <f t="shared" si="4396"/>
        <v>-43360.202930000043</v>
      </c>
    </row>
    <row r="275" spans="1:133" x14ac:dyDescent="0.2">
      <c r="A275" s="126" t="s">
        <v>513</v>
      </c>
      <c r="D275" s="311">
        <v>0</v>
      </c>
      <c r="E275" s="318">
        <f t="shared" ref="E275:P275" si="4397">D275+E226</f>
        <v>0</v>
      </c>
      <c r="F275" s="318">
        <f t="shared" si="4397"/>
        <v>0</v>
      </c>
      <c r="G275" s="318">
        <f t="shared" si="4397"/>
        <v>0</v>
      </c>
      <c r="H275" s="318">
        <f t="shared" si="4397"/>
        <v>0</v>
      </c>
      <c r="I275" s="318">
        <f t="shared" si="4397"/>
        <v>0</v>
      </c>
      <c r="J275" s="318">
        <f t="shared" si="4397"/>
        <v>0</v>
      </c>
      <c r="K275" s="318">
        <f t="shared" si="4397"/>
        <v>0</v>
      </c>
      <c r="L275" s="318">
        <f t="shared" si="4397"/>
        <v>0</v>
      </c>
      <c r="M275" s="318">
        <f t="shared" si="4397"/>
        <v>0</v>
      </c>
      <c r="N275" s="318">
        <f t="shared" si="4397"/>
        <v>0</v>
      </c>
      <c r="O275" s="318">
        <f t="shared" si="4397"/>
        <v>0</v>
      </c>
      <c r="P275" s="318">
        <f t="shared" si="4397"/>
        <v>0</v>
      </c>
      <c r="R275" s="318">
        <f t="shared" si="4339"/>
        <v>0</v>
      </c>
      <c r="S275" s="318">
        <f t="shared" ref="S275:AC275" si="4398">R275+S226</f>
        <v>0</v>
      </c>
      <c r="T275" s="318">
        <f t="shared" si="4398"/>
        <v>0</v>
      </c>
      <c r="U275" s="318">
        <f t="shared" si="4398"/>
        <v>0</v>
      </c>
      <c r="V275" s="318">
        <f t="shared" si="4398"/>
        <v>0</v>
      </c>
      <c r="W275" s="318">
        <f t="shared" si="4398"/>
        <v>0</v>
      </c>
      <c r="X275" s="318">
        <f t="shared" si="4398"/>
        <v>0</v>
      </c>
      <c r="Y275" s="318">
        <f t="shared" si="4398"/>
        <v>0</v>
      </c>
      <c r="Z275" s="318">
        <f t="shared" si="4398"/>
        <v>0</v>
      </c>
      <c r="AA275" s="318">
        <f t="shared" si="4398"/>
        <v>0</v>
      </c>
      <c r="AB275" s="318">
        <f t="shared" si="4398"/>
        <v>0</v>
      </c>
      <c r="AC275" s="318">
        <f t="shared" si="4398"/>
        <v>0</v>
      </c>
      <c r="AE275" s="318">
        <f t="shared" si="4341"/>
        <v>0</v>
      </c>
      <c r="AF275" s="318">
        <f t="shared" ref="AF275:AP275" si="4399">AE275+AF226</f>
        <v>0</v>
      </c>
      <c r="AG275" s="318">
        <f t="shared" si="4399"/>
        <v>0</v>
      </c>
      <c r="AH275" s="318">
        <f t="shared" si="4399"/>
        <v>0</v>
      </c>
      <c r="AI275" s="318">
        <f t="shared" si="4399"/>
        <v>0</v>
      </c>
      <c r="AJ275" s="318">
        <f t="shared" si="4399"/>
        <v>0</v>
      </c>
      <c r="AK275" s="318">
        <f t="shared" si="4399"/>
        <v>0</v>
      </c>
      <c r="AL275" s="318">
        <f t="shared" si="4399"/>
        <v>0</v>
      </c>
      <c r="AM275" s="318">
        <f t="shared" si="4399"/>
        <v>0</v>
      </c>
      <c r="AN275" s="318">
        <f t="shared" si="4399"/>
        <v>0</v>
      </c>
      <c r="AO275" s="318">
        <f t="shared" si="4399"/>
        <v>0</v>
      </c>
      <c r="AP275" s="318">
        <f t="shared" si="4399"/>
        <v>0</v>
      </c>
      <c r="AR275" s="318">
        <f t="shared" si="4343"/>
        <v>0</v>
      </c>
      <c r="AS275" s="318">
        <f t="shared" ref="AS275:BC275" si="4400">AR275+AS226</f>
        <v>0</v>
      </c>
      <c r="AT275" s="318">
        <f t="shared" si="4400"/>
        <v>0</v>
      </c>
      <c r="AU275" s="318">
        <f t="shared" si="4400"/>
        <v>0</v>
      </c>
      <c r="AV275" s="318">
        <f t="shared" si="4400"/>
        <v>0</v>
      </c>
      <c r="AW275" s="318">
        <f t="shared" si="4400"/>
        <v>0</v>
      </c>
      <c r="AX275" s="318">
        <f t="shared" si="4400"/>
        <v>0</v>
      </c>
      <c r="AY275" s="318">
        <f t="shared" si="4400"/>
        <v>0</v>
      </c>
      <c r="AZ275" s="318">
        <f t="shared" si="4400"/>
        <v>0</v>
      </c>
      <c r="BA275" s="318">
        <f t="shared" si="4400"/>
        <v>0</v>
      </c>
      <c r="BB275" s="318">
        <f t="shared" si="4400"/>
        <v>0</v>
      </c>
      <c r="BC275" s="318">
        <f t="shared" si="4400"/>
        <v>0</v>
      </c>
      <c r="BE275" s="318">
        <f t="shared" si="4345"/>
        <v>0</v>
      </c>
      <c r="BF275" s="318">
        <f t="shared" ref="BF275:BP275" si="4401">BE275+BF226</f>
        <v>0</v>
      </c>
      <c r="BG275" s="318">
        <f t="shared" si="4401"/>
        <v>0</v>
      </c>
      <c r="BH275" s="318">
        <f t="shared" si="4401"/>
        <v>0</v>
      </c>
      <c r="BI275" s="318">
        <f t="shared" si="4401"/>
        <v>0</v>
      </c>
      <c r="BJ275" s="318">
        <f t="shared" si="4401"/>
        <v>0</v>
      </c>
      <c r="BK275" s="318">
        <f t="shared" si="4401"/>
        <v>0</v>
      </c>
      <c r="BL275" s="318">
        <f t="shared" si="4401"/>
        <v>0</v>
      </c>
      <c r="BM275" s="318">
        <f t="shared" si="4401"/>
        <v>0</v>
      </c>
      <c r="BN275" s="318">
        <f t="shared" si="4401"/>
        <v>0</v>
      </c>
      <c r="BO275" s="318">
        <f t="shared" si="4401"/>
        <v>0</v>
      </c>
      <c r="BP275" s="318">
        <f t="shared" si="4401"/>
        <v>0</v>
      </c>
      <c r="BR275" s="318">
        <f t="shared" si="4347"/>
        <v>0</v>
      </c>
      <c r="BS275" s="318">
        <f t="shared" ref="BS275:CC275" si="4402">BR275+BS226</f>
        <v>0</v>
      </c>
      <c r="BT275" s="318">
        <f t="shared" si="4402"/>
        <v>0</v>
      </c>
      <c r="BU275" s="318">
        <f t="shared" si="4402"/>
        <v>0</v>
      </c>
      <c r="BV275" s="318">
        <f t="shared" si="4402"/>
        <v>0</v>
      </c>
      <c r="BW275" s="318">
        <f t="shared" si="4402"/>
        <v>0</v>
      </c>
      <c r="BX275" s="318">
        <f t="shared" si="4402"/>
        <v>0</v>
      </c>
      <c r="BY275" s="318">
        <f t="shared" si="4402"/>
        <v>0</v>
      </c>
      <c r="BZ275" s="318">
        <f t="shared" si="4402"/>
        <v>0</v>
      </c>
      <c r="CA275" s="318">
        <f t="shared" si="4402"/>
        <v>0</v>
      </c>
      <c r="CB275" s="318">
        <f t="shared" si="4402"/>
        <v>0</v>
      </c>
      <c r="CC275" s="318">
        <f t="shared" si="4402"/>
        <v>0</v>
      </c>
      <c r="CE275" s="318">
        <f t="shared" si="4349"/>
        <v>0</v>
      </c>
      <c r="CF275" s="318">
        <f t="shared" ref="CF275:CP275" si="4403">CE275+CF226</f>
        <v>0</v>
      </c>
      <c r="CG275" s="318">
        <f t="shared" si="4403"/>
        <v>0</v>
      </c>
      <c r="CH275" s="318">
        <f t="shared" si="4403"/>
        <v>0</v>
      </c>
      <c r="CI275" s="318">
        <f t="shared" si="4403"/>
        <v>0</v>
      </c>
      <c r="CJ275" s="318">
        <f t="shared" si="4403"/>
        <v>0</v>
      </c>
      <c r="CK275" s="318">
        <f t="shared" si="4403"/>
        <v>0</v>
      </c>
      <c r="CL275" s="318">
        <f t="shared" si="4403"/>
        <v>0</v>
      </c>
      <c r="CM275" s="318">
        <f t="shared" si="4403"/>
        <v>0</v>
      </c>
      <c r="CN275" s="318">
        <f t="shared" si="4403"/>
        <v>0</v>
      </c>
      <c r="CO275" s="318">
        <f t="shared" si="4403"/>
        <v>0</v>
      </c>
      <c r="CP275" s="318">
        <f t="shared" si="4403"/>
        <v>0</v>
      </c>
      <c r="CR275" s="318">
        <f t="shared" si="4351"/>
        <v>0</v>
      </c>
      <c r="CS275" s="318">
        <f t="shared" ref="CS275:DC275" si="4404">CR275+CS226</f>
        <v>0</v>
      </c>
      <c r="CT275" s="318">
        <f t="shared" si="4404"/>
        <v>0</v>
      </c>
      <c r="CU275" s="318">
        <f t="shared" si="4404"/>
        <v>0</v>
      </c>
      <c r="CV275" s="318">
        <f t="shared" si="4404"/>
        <v>0</v>
      </c>
      <c r="CW275" s="318">
        <f t="shared" si="4404"/>
        <v>0</v>
      </c>
      <c r="CX275" s="318">
        <f t="shared" si="4404"/>
        <v>0</v>
      </c>
      <c r="CY275" s="318">
        <f t="shared" si="4404"/>
        <v>0</v>
      </c>
      <c r="CZ275" s="318">
        <f t="shared" si="4404"/>
        <v>0</v>
      </c>
      <c r="DA275" s="318">
        <f t="shared" si="4404"/>
        <v>0</v>
      </c>
      <c r="DB275" s="318">
        <f t="shared" si="4404"/>
        <v>0</v>
      </c>
      <c r="DC275" s="318">
        <f t="shared" si="4404"/>
        <v>0</v>
      </c>
      <c r="DE275" s="318">
        <f t="shared" si="4353"/>
        <v>0</v>
      </c>
      <c r="DF275" s="318">
        <f t="shared" ref="DF275:DP275" si="4405">DE275+DF226</f>
        <v>0</v>
      </c>
      <c r="DG275" s="318">
        <f t="shared" si="4405"/>
        <v>0</v>
      </c>
      <c r="DH275" s="318">
        <f t="shared" si="4405"/>
        <v>0</v>
      </c>
      <c r="DI275" s="318">
        <f t="shared" si="4405"/>
        <v>0</v>
      </c>
      <c r="DJ275" s="318">
        <f t="shared" si="4405"/>
        <v>0</v>
      </c>
      <c r="DK275" s="318">
        <f t="shared" si="4405"/>
        <v>0</v>
      </c>
      <c r="DL275" s="318">
        <f t="shared" si="4405"/>
        <v>0</v>
      </c>
      <c r="DM275" s="318">
        <f t="shared" si="4405"/>
        <v>0</v>
      </c>
      <c r="DN275" s="318">
        <f t="shared" si="4405"/>
        <v>0</v>
      </c>
      <c r="DO275" s="318">
        <f t="shared" si="4405"/>
        <v>0</v>
      </c>
      <c r="DP275" s="318">
        <f t="shared" si="4405"/>
        <v>0</v>
      </c>
      <c r="DR275" s="318">
        <f t="shared" si="4355"/>
        <v>0</v>
      </c>
      <c r="DS275" s="318">
        <f t="shared" ref="DS275:EC275" si="4406">DR275+DS226</f>
        <v>0</v>
      </c>
      <c r="DT275" s="318">
        <f t="shared" si="4406"/>
        <v>0</v>
      </c>
      <c r="DU275" s="318">
        <f t="shared" si="4406"/>
        <v>0</v>
      </c>
      <c r="DV275" s="318">
        <f t="shared" si="4406"/>
        <v>0</v>
      </c>
      <c r="DW275" s="318">
        <f t="shared" si="4406"/>
        <v>0</v>
      </c>
      <c r="DX275" s="318">
        <f t="shared" si="4406"/>
        <v>0</v>
      </c>
      <c r="DY275" s="318">
        <f t="shared" si="4406"/>
        <v>0</v>
      </c>
      <c r="DZ275" s="318">
        <f t="shared" si="4406"/>
        <v>0</v>
      </c>
      <c r="EA275" s="318">
        <f t="shared" si="4406"/>
        <v>0</v>
      </c>
      <c r="EB275" s="318">
        <f t="shared" si="4406"/>
        <v>0</v>
      </c>
      <c r="EC275" s="318">
        <f t="shared" si="4406"/>
        <v>0</v>
      </c>
    </row>
    <row r="276" spans="1:133" x14ac:dyDescent="0.2">
      <c r="A276" s="126" t="s">
        <v>513</v>
      </c>
      <c r="D276" s="311">
        <v>-0.43715000000000004</v>
      </c>
      <c r="E276" s="318">
        <f t="shared" ref="E276:P276" si="4407">D276+E227</f>
        <v>-0.50714999999999999</v>
      </c>
      <c r="F276" s="318">
        <f t="shared" si="4407"/>
        <v>-0.57715000000000005</v>
      </c>
      <c r="G276" s="318">
        <f t="shared" si="4407"/>
        <v>-0.64715000000000011</v>
      </c>
      <c r="H276" s="318">
        <f t="shared" si="4407"/>
        <v>-0.71715000000000018</v>
      </c>
      <c r="I276" s="318">
        <f t="shared" si="4407"/>
        <v>-0.78715000000000024</v>
      </c>
      <c r="J276" s="318">
        <f t="shared" si="4407"/>
        <v>-0.8571500000000003</v>
      </c>
      <c r="K276" s="318">
        <f t="shared" si="4407"/>
        <v>-0.92715000000000036</v>
      </c>
      <c r="L276" s="318">
        <f t="shared" si="4407"/>
        <v>-0.99715000000000042</v>
      </c>
      <c r="M276" s="318">
        <f t="shared" si="4407"/>
        <v>-1.0671500000000005</v>
      </c>
      <c r="N276" s="318">
        <f t="shared" si="4407"/>
        <v>-1.1371500000000005</v>
      </c>
      <c r="O276" s="318">
        <f t="shared" si="4407"/>
        <v>-1.2071500000000006</v>
      </c>
      <c r="P276" s="318">
        <f t="shared" si="4407"/>
        <v>-1.2771500000000007</v>
      </c>
      <c r="R276" s="318">
        <f t="shared" si="4339"/>
        <v>-1.3471500000000007</v>
      </c>
      <c r="S276" s="318">
        <f t="shared" ref="S276:AC276" si="4408">R276+S227</f>
        <v>-1.4171500000000008</v>
      </c>
      <c r="T276" s="318">
        <f t="shared" si="4408"/>
        <v>-1.4871500000000009</v>
      </c>
      <c r="U276" s="318">
        <f t="shared" si="4408"/>
        <v>-1.5571500000000009</v>
      </c>
      <c r="V276" s="318">
        <f t="shared" si="4408"/>
        <v>-1.627150000000001</v>
      </c>
      <c r="W276" s="318">
        <f t="shared" si="4408"/>
        <v>-1.697150000000001</v>
      </c>
      <c r="X276" s="318">
        <f t="shared" si="4408"/>
        <v>-1.7671500000000011</v>
      </c>
      <c r="Y276" s="318">
        <f t="shared" si="4408"/>
        <v>-1.8371500000000012</v>
      </c>
      <c r="Z276" s="318">
        <f t="shared" si="4408"/>
        <v>-1.9071500000000012</v>
      </c>
      <c r="AA276" s="318">
        <f t="shared" si="4408"/>
        <v>-1.9771500000000013</v>
      </c>
      <c r="AB276" s="318">
        <f t="shared" si="4408"/>
        <v>-2.0471500000000011</v>
      </c>
      <c r="AC276" s="318">
        <f t="shared" si="4408"/>
        <v>-2.117150000000001</v>
      </c>
      <c r="AE276" s="318">
        <f t="shared" si="4341"/>
        <v>-2.1871500000000008</v>
      </c>
      <c r="AF276" s="318">
        <f t="shared" ref="AF276:AP276" si="4409">AE276+AF227</f>
        <v>-2.2571500000000007</v>
      </c>
      <c r="AG276" s="318">
        <f t="shared" si="4409"/>
        <v>-2.3271500000000005</v>
      </c>
      <c r="AH276" s="318">
        <f t="shared" si="4409"/>
        <v>-2.3971500000000003</v>
      </c>
      <c r="AI276" s="318">
        <f t="shared" si="4409"/>
        <v>-2.4671500000000002</v>
      </c>
      <c r="AJ276" s="318">
        <f t="shared" si="4409"/>
        <v>-2.53715</v>
      </c>
      <c r="AK276" s="318">
        <f t="shared" si="4409"/>
        <v>-2.6071499999999999</v>
      </c>
      <c r="AL276" s="318">
        <f t="shared" si="4409"/>
        <v>-2.6771499999999997</v>
      </c>
      <c r="AM276" s="318">
        <f t="shared" si="4409"/>
        <v>-2.7471499999999995</v>
      </c>
      <c r="AN276" s="318">
        <f t="shared" si="4409"/>
        <v>-2.8171499999999994</v>
      </c>
      <c r="AO276" s="318">
        <f t="shared" si="4409"/>
        <v>-2.8871499999999992</v>
      </c>
      <c r="AP276" s="318">
        <f t="shared" si="4409"/>
        <v>-2.9571499999999991</v>
      </c>
      <c r="AR276" s="318">
        <f t="shared" si="4343"/>
        <v>-3.0271499999999989</v>
      </c>
      <c r="AS276" s="318">
        <f t="shared" ref="AS276:BC276" si="4410">AR276+AS227</f>
        <v>-3.0971499999999987</v>
      </c>
      <c r="AT276" s="318">
        <f t="shared" si="4410"/>
        <v>-3.1671499999999986</v>
      </c>
      <c r="AU276" s="318">
        <f t="shared" si="4410"/>
        <v>-3.2371499999999984</v>
      </c>
      <c r="AV276" s="318">
        <f t="shared" si="4410"/>
        <v>-3.3071499999999983</v>
      </c>
      <c r="AW276" s="318">
        <f t="shared" si="4410"/>
        <v>-3.3771499999999981</v>
      </c>
      <c r="AX276" s="318">
        <f t="shared" si="4410"/>
        <v>-3.4471499999999979</v>
      </c>
      <c r="AY276" s="318">
        <f t="shared" si="4410"/>
        <v>-3.5171499999999978</v>
      </c>
      <c r="AZ276" s="318">
        <f t="shared" si="4410"/>
        <v>-3.5871499999999976</v>
      </c>
      <c r="BA276" s="318">
        <f t="shared" si="4410"/>
        <v>-3.6571499999999975</v>
      </c>
      <c r="BB276" s="318">
        <f t="shared" si="4410"/>
        <v>-3.7271499999999973</v>
      </c>
      <c r="BC276" s="318">
        <f t="shared" si="4410"/>
        <v>-3.7971499999999971</v>
      </c>
      <c r="BE276" s="318">
        <f t="shared" si="4345"/>
        <v>-3.867149999999997</v>
      </c>
      <c r="BF276" s="318">
        <f t="shared" ref="BF276:BP276" si="4411">BE276+BF227</f>
        <v>-3.9371499999999968</v>
      </c>
      <c r="BG276" s="318">
        <f t="shared" si="4411"/>
        <v>-4.0071499999999967</v>
      </c>
      <c r="BH276" s="318">
        <f t="shared" si="4411"/>
        <v>-4.0771499999999969</v>
      </c>
      <c r="BI276" s="318">
        <f t="shared" si="4411"/>
        <v>-4.1471499999999972</v>
      </c>
      <c r="BJ276" s="318">
        <f t="shared" si="4411"/>
        <v>-4.2171499999999975</v>
      </c>
      <c r="BK276" s="318">
        <f t="shared" si="4411"/>
        <v>-4.2871499999999978</v>
      </c>
      <c r="BL276" s="318">
        <f t="shared" si="4411"/>
        <v>-4.3571499999999981</v>
      </c>
      <c r="BM276" s="318">
        <f t="shared" si="4411"/>
        <v>-4.4271499999999984</v>
      </c>
      <c r="BN276" s="318">
        <f t="shared" si="4411"/>
        <v>-4.4971499999999986</v>
      </c>
      <c r="BO276" s="318">
        <f t="shared" si="4411"/>
        <v>-4.5671499999999989</v>
      </c>
      <c r="BP276" s="318">
        <f t="shared" si="4411"/>
        <v>-4.6371499999999992</v>
      </c>
      <c r="BR276" s="318">
        <f t="shared" si="4347"/>
        <v>-4.7071499999999995</v>
      </c>
      <c r="BS276" s="318">
        <f t="shared" ref="BS276:CC276" si="4412">BR276+BS227</f>
        <v>-4.7771499999999998</v>
      </c>
      <c r="BT276" s="318">
        <f t="shared" si="4412"/>
        <v>-4.8471500000000001</v>
      </c>
      <c r="BU276" s="318">
        <f t="shared" si="4412"/>
        <v>-4.9171500000000004</v>
      </c>
      <c r="BV276" s="318">
        <f t="shared" si="4412"/>
        <v>-4.9871500000000006</v>
      </c>
      <c r="BW276" s="318">
        <f t="shared" si="4412"/>
        <v>-5.0571500000000009</v>
      </c>
      <c r="BX276" s="318">
        <f t="shared" si="4412"/>
        <v>-5.1271500000000012</v>
      </c>
      <c r="BY276" s="318">
        <f t="shared" si="4412"/>
        <v>-5.1971500000000015</v>
      </c>
      <c r="BZ276" s="318">
        <f t="shared" si="4412"/>
        <v>-5.2671500000000018</v>
      </c>
      <c r="CA276" s="318">
        <f t="shared" si="4412"/>
        <v>-5.3371500000000021</v>
      </c>
      <c r="CB276" s="318">
        <f t="shared" si="4412"/>
        <v>-5.4071500000000023</v>
      </c>
      <c r="CC276" s="318">
        <f t="shared" si="4412"/>
        <v>-5.4771500000000026</v>
      </c>
      <c r="CE276" s="318">
        <f t="shared" si="4349"/>
        <v>-5.5471500000000029</v>
      </c>
      <c r="CF276" s="318">
        <f t="shared" ref="CF276:CP276" si="4413">CE276+CF227</f>
        <v>-5.6171500000000032</v>
      </c>
      <c r="CG276" s="318">
        <f t="shared" si="4413"/>
        <v>-5.6871500000000035</v>
      </c>
      <c r="CH276" s="318">
        <f t="shared" si="4413"/>
        <v>-5.7571500000000038</v>
      </c>
      <c r="CI276" s="318">
        <f t="shared" si="4413"/>
        <v>-5.827150000000004</v>
      </c>
      <c r="CJ276" s="318">
        <f t="shared" si="4413"/>
        <v>-5.8971500000000043</v>
      </c>
      <c r="CK276" s="318">
        <f t="shared" si="4413"/>
        <v>-5.9671500000000046</v>
      </c>
      <c r="CL276" s="318">
        <f t="shared" si="4413"/>
        <v>-6.0371500000000049</v>
      </c>
      <c r="CM276" s="318">
        <f t="shared" si="4413"/>
        <v>-6.1071500000000052</v>
      </c>
      <c r="CN276" s="318">
        <f t="shared" si="4413"/>
        <v>-6.1771500000000055</v>
      </c>
      <c r="CO276" s="318">
        <f t="shared" si="4413"/>
        <v>-6.2471500000000058</v>
      </c>
      <c r="CP276" s="318">
        <f t="shared" si="4413"/>
        <v>-6.317150000000006</v>
      </c>
      <c r="CR276" s="318">
        <f t="shared" si="4351"/>
        <v>-6.3871500000000063</v>
      </c>
      <c r="CS276" s="318">
        <f t="shared" ref="CS276:DC276" si="4414">CR276+CS227</f>
        <v>-6.4571500000000066</v>
      </c>
      <c r="CT276" s="318">
        <f t="shared" si="4414"/>
        <v>-6.5271500000000069</v>
      </c>
      <c r="CU276" s="318">
        <f t="shared" si="4414"/>
        <v>-6.5971500000000072</v>
      </c>
      <c r="CV276" s="318">
        <f t="shared" si="4414"/>
        <v>-6.6671500000000075</v>
      </c>
      <c r="CW276" s="318">
        <f t="shared" si="4414"/>
        <v>-6.7371500000000077</v>
      </c>
      <c r="CX276" s="318">
        <f t="shared" si="4414"/>
        <v>-6.807150000000008</v>
      </c>
      <c r="CY276" s="318">
        <f t="shared" si="4414"/>
        <v>-6.8771500000000083</v>
      </c>
      <c r="CZ276" s="318">
        <f t="shared" si="4414"/>
        <v>-6.9471500000000086</v>
      </c>
      <c r="DA276" s="318">
        <f t="shared" si="4414"/>
        <v>-7.0171500000000089</v>
      </c>
      <c r="DB276" s="318">
        <f t="shared" si="4414"/>
        <v>-7.0871500000000092</v>
      </c>
      <c r="DC276" s="318">
        <f t="shared" si="4414"/>
        <v>-7.1571500000000094</v>
      </c>
      <c r="DE276" s="318">
        <f t="shared" si="4353"/>
        <v>-7.2271500000000097</v>
      </c>
      <c r="DF276" s="318">
        <f t="shared" ref="DF276:DP276" si="4415">DE276+DF227</f>
        <v>-7.29715000000001</v>
      </c>
      <c r="DG276" s="318">
        <f t="shared" si="4415"/>
        <v>-7.3671500000000103</v>
      </c>
      <c r="DH276" s="318">
        <f t="shared" si="4415"/>
        <v>-7.4371500000000106</v>
      </c>
      <c r="DI276" s="318">
        <f t="shared" si="4415"/>
        <v>-7.5071500000000109</v>
      </c>
      <c r="DJ276" s="318">
        <f t="shared" si="4415"/>
        <v>-7.5771500000000112</v>
      </c>
      <c r="DK276" s="318">
        <f t="shared" si="4415"/>
        <v>-7.6471500000000114</v>
      </c>
      <c r="DL276" s="318">
        <f t="shared" si="4415"/>
        <v>-7.7171500000000117</v>
      </c>
      <c r="DM276" s="318">
        <f t="shared" si="4415"/>
        <v>-7.787150000000012</v>
      </c>
      <c r="DN276" s="318">
        <f t="shared" si="4415"/>
        <v>-7.8571500000000123</v>
      </c>
      <c r="DO276" s="318">
        <f t="shared" si="4415"/>
        <v>-7.9271500000000126</v>
      </c>
      <c r="DP276" s="318">
        <f t="shared" si="4415"/>
        <v>-7.9971500000000129</v>
      </c>
      <c r="DR276" s="318">
        <f t="shared" si="4355"/>
        <v>-8.0671500000000123</v>
      </c>
      <c r="DS276" s="318">
        <f t="shared" ref="DS276:EC276" si="4416">DR276+DS227</f>
        <v>-8.1371500000000125</v>
      </c>
      <c r="DT276" s="318">
        <f t="shared" si="4416"/>
        <v>-8.2071500000000128</v>
      </c>
      <c r="DU276" s="318">
        <f t="shared" si="4416"/>
        <v>-8.2771500000000131</v>
      </c>
      <c r="DV276" s="318">
        <f t="shared" si="4416"/>
        <v>-8.3471500000000134</v>
      </c>
      <c r="DW276" s="318">
        <f t="shared" si="4416"/>
        <v>-8.4171500000000137</v>
      </c>
      <c r="DX276" s="318">
        <f t="shared" si="4416"/>
        <v>-8.487150000000014</v>
      </c>
      <c r="DY276" s="318">
        <f t="shared" si="4416"/>
        <v>-8.5571500000000142</v>
      </c>
      <c r="DZ276" s="318">
        <f t="shared" si="4416"/>
        <v>-8.6271500000000145</v>
      </c>
      <c r="EA276" s="318">
        <f t="shared" si="4416"/>
        <v>-8.6971500000000148</v>
      </c>
      <c r="EB276" s="318">
        <f t="shared" si="4416"/>
        <v>-8.7671500000000151</v>
      </c>
      <c r="EC276" s="318">
        <f t="shared" si="4416"/>
        <v>-8.8371500000000154</v>
      </c>
    </row>
    <row r="277" spans="1:133" x14ac:dyDescent="0.2">
      <c r="A277" s="126" t="s">
        <v>513</v>
      </c>
      <c r="D277" s="311">
        <v>-1.2854249999999998</v>
      </c>
      <c r="E277" s="318">
        <f t="shared" ref="E277:P277" si="4417">D277+E228</f>
        <v>-1.955425</v>
      </c>
      <c r="F277" s="318">
        <f t="shared" si="4417"/>
        <v>-2.6254249999999999</v>
      </c>
      <c r="G277" s="318">
        <f t="shared" si="4417"/>
        <v>-3.2954249999999998</v>
      </c>
      <c r="H277" s="318">
        <f t="shared" si="4417"/>
        <v>-3.9654249999999998</v>
      </c>
      <c r="I277" s="318">
        <f t="shared" si="4417"/>
        <v>-4.6354249999999997</v>
      </c>
      <c r="J277" s="318">
        <f t="shared" si="4417"/>
        <v>-5.3054249999999996</v>
      </c>
      <c r="K277" s="318">
        <f t="shared" si="4417"/>
        <v>-5.9754249999999995</v>
      </c>
      <c r="L277" s="318">
        <f t="shared" si="4417"/>
        <v>-6.6454249999999995</v>
      </c>
      <c r="M277" s="318">
        <f t="shared" si="4417"/>
        <v>-7.3154249999999994</v>
      </c>
      <c r="N277" s="318">
        <f t="shared" si="4417"/>
        <v>-7.9854249999999993</v>
      </c>
      <c r="O277" s="318">
        <f t="shared" si="4417"/>
        <v>-8.6554249999999993</v>
      </c>
      <c r="P277" s="318">
        <f t="shared" si="4417"/>
        <v>-9.3254249999999992</v>
      </c>
      <c r="R277" s="318">
        <f t="shared" si="4339"/>
        <v>-9.9954249999999991</v>
      </c>
      <c r="S277" s="318">
        <f t="shared" ref="S277:AC277" si="4418">R277+S228</f>
        <v>-10.665424999999999</v>
      </c>
      <c r="T277" s="318">
        <f t="shared" si="4418"/>
        <v>-11.335424999999999</v>
      </c>
      <c r="U277" s="318">
        <f t="shared" si="4418"/>
        <v>-12.005424999999999</v>
      </c>
      <c r="V277" s="318">
        <f t="shared" si="4418"/>
        <v>-12.675424999999999</v>
      </c>
      <c r="W277" s="318">
        <f t="shared" si="4418"/>
        <v>-13.345424999999999</v>
      </c>
      <c r="X277" s="318">
        <f t="shared" si="4418"/>
        <v>-14.015424999999999</v>
      </c>
      <c r="Y277" s="318">
        <f t="shared" si="4418"/>
        <v>-14.685424999999999</v>
      </c>
      <c r="Z277" s="318">
        <f t="shared" si="4418"/>
        <v>-15.355424999999999</v>
      </c>
      <c r="AA277" s="318">
        <f t="shared" si="4418"/>
        <v>-16.025424999999998</v>
      </c>
      <c r="AB277" s="318">
        <f t="shared" si="4418"/>
        <v>-16.695425</v>
      </c>
      <c r="AC277" s="318">
        <f t="shared" si="4418"/>
        <v>-17.365425000000002</v>
      </c>
      <c r="AE277" s="318">
        <f t="shared" si="4341"/>
        <v>-18.035425000000004</v>
      </c>
      <c r="AF277" s="318">
        <f t="shared" ref="AF277:AP277" si="4419">AE277+AF228</f>
        <v>-18.705425000000005</v>
      </c>
      <c r="AG277" s="318">
        <f t="shared" si="4419"/>
        <v>-19.375425000000007</v>
      </c>
      <c r="AH277" s="318">
        <f t="shared" si="4419"/>
        <v>-20.045425000000009</v>
      </c>
      <c r="AI277" s="318">
        <f t="shared" si="4419"/>
        <v>-20.71542500000001</v>
      </c>
      <c r="AJ277" s="318">
        <f t="shared" si="4419"/>
        <v>-21.385425000000012</v>
      </c>
      <c r="AK277" s="318">
        <f t="shared" si="4419"/>
        <v>-22.055425000000014</v>
      </c>
      <c r="AL277" s="318">
        <f t="shared" si="4419"/>
        <v>-22.725425000000016</v>
      </c>
      <c r="AM277" s="318">
        <f t="shared" si="4419"/>
        <v>-23.395425000000017</v>
      </c>
      <c r="AN277" s="318">
        <f t="shared" si="4419"/>
        <v>-24.065425000000019</v>
      </c>
      <c r="AO277" s="318">
        <f t="shared" si="4419"/>
        <v>-24.735425000000021</v>
      </c>
      <c r="AP277" s="318">
        <f t="shared" si="4419"/>
        <v>-25.405425000000022</v>
      </c>
      <c r="AR277" s="318">
        <f t="shared" si="4343"/>
        <v>-26.075425000000024</v>
      </c>
      <c r="AS277" s="318">
        <f t="shared" ref="AS277:BC277" si="4420">AR277+AS228</f>
        <v>-26.745425000000026</v>
      </c>
      <c r="AT277" s="318">
        <f t="shared" si="4420"/>
        <v>-27.415425000000027</v>
      </c>
      <c r="AU277" s="318">
        <f t="shared" si="4420"/>
        <v>-28.085425000000029</v>
      </c>
      <c r="AV277" s="318">
        <f t="shared" si="4420"/>
        <v>-28.755425000000031</v>
      </c>
      <c r="AW277" s="318">
        <f t="shared" si="4420"/>
        <v>-29.425425000000033</v>
      </c>
      <c r="AX277" s="318">
        <f t="shared" si="4420"/>
        <v>-30.095425000000034</v>
      </c>
      <c r="AY277" s="318">
        <f t="shared" si="4420"/>
        <v>-30.765425000000036</v>
      </c>
      <c r="AZ277" s="318">
        <f t="shared" si="4420"/>
        <v>-31.435425000000038</v>
      </c>
      <c r="BA277" s="318">
        <f t="shared" si="4420"/>
        <v>-32.105425000000039</v>
      </c>
      <c r="BB277" s="318">
        <f t="shared" si="4420"/>
        <v>-32.775425000000041</v>
      </c>
      <c r="BC277" s="318">
        <f t="shared" si="4420"/>
        <v>-33.445425000000043</v>
      </c>
      <c r="BE277" s="318">
        <f t="shared" si="4345"/>
        <v>-34.115425000000045</v>
      </c>
      <c r="BF277" s="318">
        <f t="shared" ref="BF277:BP277" si="4421">BE277+BF228</f>
        <v>-34.785425000000046</v>
      </c>
      <c r="BG277" s="318">
        <f t="shared" si="4421"/>
        <v>-35.455425000000048</v>
      </c>
      <c r="BH277" s="318">
        <f t="shared" si="4421"/>
        <v>-36.12542500000005</v>
      </c>
      <c r="BI277" s="318">
        <f t="shared" si="4421"/>
        <v>-36.795425000000051</v>
      </c>
      <c r="BJ277" s="318">
        <f t="shared" si="4421"/>
        <v>-37.465425000000053</v>
      </c>
      <c r="BK277" s="318">
        <f t="shared" si="4421"/>
        <v>-38.135425000000055</v>
      </c>
      <c r="BL277" s="318">
        <f t="shared" si="4421"/>
        <v>-38.805425000000056</v>
      </c>
      <c r="BM277" s="318">
        <f t="shared" si="4421"/>
        <v>-39.475425000000058</v>
      </c>
      <c r="BN277" s="318">
        <f t="shared" si="4421"/>
        <v>-40.14542500000006</v>
      </c>
      <c r="BO277" s="318">
        <f t="shared" si="4421"/>
        <v>-40.815425000000062</v>
      </c>
      <c r="BP277" s="318">
        <f t="shared" si="4421"/>
        <v>-41.485425000000063</v>
      </c>
      <c r="BR277" s="318">
        <f t="shared" si="4347"/>
        <v>-42.155425000000065</v>
      </c>
      <c r="BS277" s="318">
        <f t="shared" ref="BS277:CC277" si="4422">BR277+BS228</f>
        <v>-42.825425000000067</v>
      </c>
      <c r="BT277" s="318">
        <f t="shared" si="4422"/>
        <v>-43.495425000000068</v>
      </c>
      <c r="BU277" s="318">
        <f t="shared" si="4422"/>
        <v>-44.16542500000007</v>
      </c>
      <c r="BV277" s="318">
        <f t="shared" si="4422"/>
        <v>-44.835425000000072</v>
      </c>
      <c r="BW277" s="318">
        <f t="shared" si="4422"/>
        <v>-45.505425000000074</v>
      </c>
      <c r="BX277" s="318">
        <f t="shared" si="4422"/>
        <v>-46.175425000000075</v>
      </c>
      <c r="BY277" s="318">
        <f t="shared" si="4422"/>
        <v>-46.845425000000077</v>
      </c>
      <c r="BZ277" s="318">
        <f t="shared" si="4422"/>
        <v>-47.515425000000079</v>
      </c>
      <c r="CA277" s="318">
        <f t="shared" si="4422"/>
        <v>-48.18542500000008</v>
      </c>
      <c r="CB277" s="318">
        <f t="shared" si="4422"/>
        <v>-48.855425000000082</v>
      </c>
      <c r="CC277" s="318">
        <f t="shared" si="4422"/>
        <v>-49.525425000000084</v>
      </c>
      <c r="CE277" s="318">
        <f t="shared" si="4349"/>
        <v>-50.195425000000085</v>
      </c>
      <c r="CF277" s="318">
        <f t="shared" ref="CF277:CP277" si="4423">CE277+CF228</f>
        <v>-50.865425000000087</v>
      </c>
      <c r="CG277" s="318">
        <f t="shared" si="4423"/>
        <v>-51.535425000000089</v>
      </c>
      <c r="CH277" s="318">
        <f t="shared" si="4423"/>
        <v>-52.205425000000091</v>
      </c>
      <c r="CI277" s="318">
        <f t="shared" si="4423"/>
        <v>-52.875425000000092</v>
      </c>
      <c r="CJ277" s="318">
        <f t="shared" si="4423"/>
        <v>-53.545425000000094</v>
      </c>
      <c r="CK277" s="318">
        <f t="shared" si="4423"/>
        <v>-54.215425000000096</v>
      </c>
      <c r="CL277" s="318">
        <f t="shared" si="4423"/>
        <v>-54.885425000000097</v>
      </c>
      <c r="CM277" s="318">
        <f t="shared" si="4423"/>
        <v>-55.555425000000099</v>
      </c>
      <c r="CN277" s="318">
        <f t="shared" si="4423"/>
        <v>-56.225425000000101</v>
      </c>
      <c r="CO277" s="318">
        <f t="shared" si="4423"/>
        <v>-56.895425000000103</v>
      </c>
      <c r="CP277" s="318">
        <f t="shared" si="4423"/>
        <v>-57.565425000000104</v>
      </c>
      <c r="CR277" s="318">
        <f t="shared" si="4351"/>
        <v>-58.235425000000106</v>
      </c>
      <c r="CS277" s="318">
        <f t="shared" ref="CS277:DC277" si="4424">CR277+CS228</f>
        <v>-58.905425000000108</v>
      </c>
      <c r="CT277" s="318">
        <f t="shared" si="4424"/>
        <v>-59.575425000000109</v>
      </c>
      <c r="CU277" s="318">
        <f t="shared" si="4424"/>
        <v>-60.245425000000111</v>
      </c>
      <c r="CV277" s="318">
        <f t="shared" si="4424"/>
        <v>-60.915425000000113</v>
      </c>
      <c r="CW277" s="318">
        <f t="shared" si="4424"/>
        <v>-61.585425000000114</v>
      </c>
      <c r="CX277" s="318">
        <f t="shared" si="4424"/>
        <v>-62.255425000000116</v>
      </c>
      <c r="CY277" s="318">
        <f t="shared" si="4424"/>
        <v>-62.925425000000118</v>
      </c>
      <c r="CZ277" s="318">
        <f t="shared" si="4424"/>
        <v>-63.59542500000012</v>
      </c>
      <c r="DA277" s="318">
        <f t="shared" si="4424"/>
        <v>-64.265425000000121</v>
      </c>
      <c r="DB277" s="318">
        <f t="shared" si="4424"/>
        <v>-64.935425000000123</v>
      </c>
      <c r="DC277" s="318">
        <f t="shared" si="4424"/>
        <v>-65.605425000000125</v>
      </c>
      <c r="DE277" s="318">
        <f t="shared" si="4353"/>
        <v>-66.275425000000126</v>
      </c>
      <c r="DF277" s="318">
        <f t="shared" ref="DF277:DP277" si="4425">DE277+DF228</f>
        <v>-66.945425000000128</v>
      </c>
      <c r="DG277" s="318">
        <f t="shared" si="4425"/>
        <v>-67.61542500000013</v>
      </c>
      <c r="DH277" s="318">
        <f t="shared" si="4425"/>
        <v>-68.285425000000131</v>
      </c>
      <c r="DI277" s="318">
        <f t="shared" si="4425"/>
        <v>-68.955425000000133</v>
      </c>
      <c r="DJ277" s="318">
        <f t="shared" si="4425"/>
        <v>-69.625425000000135</v>
      </c>
      <c r="DK277" s="318">
        <f t="shared" si="4425"/>
        <v>-70.295425000000137</v>
      </c>
      <c r="DL277" s="318">
        <f t="shared" si="4425"/>
        <v>-70.965425000000138</v>
      </c>
      <c r="DM277" s="318">
        <f t="shared" si="4425"/>
        <v>-71.63542500000014</v>
      </c>
      <c r="DN277" s="318">
        <f t="shared" si="4425"/>
        <v>-72.305425000000142</v>
      </c>
      <c r="DO277" s="318">
        <f t="shared" si="4425"/>
        <v>-72.975425000000143</v>
      </c>
      <c r="DP277" s="318">
        <f t="shared" si="4425"/>
        <v>-73.645425000000145</v>
      </c>
      <c r="DR277" s="318">
        <f t="shared" si="4355"/>
        <v>-74.315425000000147</v>
      </c>
      <c r="DS277" s="318">
        <f t="shared" ref="DS277:EC277" si="4426">DR277+DS228</f>
        <v>-74.985425000000149</v>
      </c>
      <c r="DT277" s="318">
        <f t="shared" si="4426"/>
        <v>-75.65542500000015</v>
      </c>
      <c r="DU277" s="318">
        <f t="shared" si="4426"/>
        <v>-76.325425000000152</v>
      </c>
      <c r="DV277" s="318">
        <f t="shared" si="4426"/>
        <v>-76.995425000000154</v>
      </c>
      <c r="DW277" s="318">
        <f t="shared" si="4426"/>
        <v>-77.665425000000155</v>
      </c>
      <c r="DX277" s="318">
        <f t="shared" si="4426"/>
        <v>-78.335425000000157</v>
      </c>
      <c r="DY277" s="318">
        <f t="shared" si="4426"/>
        <v>-79.005425000000159</v>
      </c>
      <c r="DZ277" s="318">
        <f t="shared" si="4426"/>
        <v>-79.67542500000016</v>
      </c>
      <c r="EA277" s="318">
        <f t="shared" si="4426"/>
        <v>-80.345425000000162</v>
      </c>
      <c r="EB277" s="318">
        <f t="shared" si="4426"/>
        <v>-81.015425000000164</v>
      </c>
      <c r="EC277" s="318">
        <f t="shared" si="4426"/>
        <v>-81.685425000000166</v>
      </c>
    </row>
    <row r="278" spans="1:133" x14ac:dyDescent="0.2">
      <c r="A278" s="126" t="s">
        <v>513</v>
      </c>
      <c r="D278" s="311">
        <v>0</v>
      </c>
      <c r="E278" s="318">
        <f t="shared" ref="E278:P278" si="4427">D278+E229</f>
        <v>0</v>
      </c>
      <c r="F278" s="318">
        <f t="shared" si="4427"/>
        <v>0</v>
      </c>
      <c r="G278" s="318">
        <f t="shared" si="4427"/>
        <v>0</v>
      </c>
      <c r="H278" s="318">
        <f t="shared" si="4427"/>
        <v>0</v>
      </c>
      <c r="I278" s="318">
        <f t="shared" si="4427"/>
        <v>0</v>
      </c>
      <c r="J278" s="318">
        <f t="shared" si="4427"/>
        <v>0</v>
      </c>
      <c r="K278" s="318">
        <f t="shared" si="4427"/>
        <v>0</v>
      </c>
      <c r="L278" s="318">
        <f t="shared" si="4427"/>
        <v>0</v>
      </c>
      <c r="M278" s="318">
        <f t="shared" si="4427"/>
        <v>0</v>
      </c>
      <c r="N278" s="318">
        <f t="shared" si="4427"/>
        <v>0</v>
      </c>
      <c r="O278" s="318">
        <f t="shared" si="4427"/>
        <v>0</v>
      </c>
      <c r="P278" s="318">
        <f t="shared" si="4427"/>
        <v>0</v>
      </c>
      <c r="R278" s="318">
        <f t="shared" si="4339"/>
        <v>0</v>
      </c>
      <c r="S278" s="318">
        <f t="shared" ref="S278:AC278" si="4428">R278+S229</f>
        <v>0</v>
      </c>
      <c r="T278" s="318">
        <f t="shared" si="4428"/>
        <v>0</v>
      </c>
      <c r="U278" s="318">
        <f t="shared" si="4428"/>
        <v>0</v>
      </c>
      <c r="V278" s="318">
        <f t="shared" si="4428"/>
        <v>0</v>
      </c>
      <c r="W278" s="318">
        <f t="shared" si="4428"/>
        <v>0</v>
      </c>
      <c r="X278" s="318">
        <f t="shared" si="4428"/>
        <v>0</v>
      </c>
      <c r="Y278" s="318">
        <f t="shared" si="4428"/>
        <v>0</v>
      </c>
      <c r="Z278" s="318">
        <f t="shared" si="4428"/>
        <v>0</v>
      </c>
      <c r="AA278" s="318">
        <f t="shared" si="4428"/>
        <v>0</v>
      </c>
      <c r="AB278" s="318">
        <f t="shared" si="4428"/>
        <v>0</v>
      </c>
      <c r="AC278" s="318">
        <f t="shared" si="4428"/>
        <v>0</v>
      </c>
      <c r="AE278" s="318">
        <f t="shared" si="4341"/>
        <v>0</v>
      </c>
      <c r="AF278" s="318">
        <f t="shared" ref="AF278:AP278" si="4429">AE278+AF229</f>
        <v>0</v>
      </c>
      <c r="AG278" s="318">
        <f t="shared" si="4429"/>
        <v>0</v>
      </c>
      <c r="AH278" s="318">
        <f t="shared" si="4429"/>
        <v>0</v>
      </c>
      <c r="AI278" s="318">
        <f t="shared" si="4429"/>
        <v>0</v>
      </c>
      <c r="AJ278" s="318">
        <f t="shared" si="4429"/>
        <v>0</v>
      </c>
      <c r="AK278" s="318">
        <f t="shared" si="4429"/>
        <v>0</v>
      </c>
      <c r="AL278" s="318">
        <f t="shared" si="4429"/>
        <v>0</v>
      </c>
      <c r="AM278" s="318">
        <f t="shared" si="4429"/>
        <v>0</v>
      </c>
      <c r="AN278" s="318">
        <f t="shared" si="4429"/>
        <v>0</v>
      </c>
      <c r="AO278" s="318">
        <f t="shared" si="4429"/>
        <v>0</v>
      </c>
      <c r="AP278" s="318">
        <f t="shared" si="4429"/>
        <v>0</v>
      </c>
      <c r="AR278" s="318">
        <f t="shared" si="4343"/>
        <v>0</v>
      </c>
      <c r="AS278" s="318">
        <f t="shared" ref="AS278:BC278" si="4430">AR278+AS229</f>
        <v>0</v>
      </c>
      <c r="AT278" s="318">
        <f t="shared" si="4430"/>
        <v>0</v>
      </c>
      <c r="AU278" s="318">
        <f t="shared" si="4430"/>
        <v>0</v>
      </c>
      <c r="AV278" s="318">
        <f t="shared" si="4430"/>
        <v>0</v>
      </c>
      <c r="AW278" s="318">
        <f t="shared" si="4430"/>
        <v>0</v>
      </c>
      <c r="AX278" s="318">
        <f t="shared" si="4430"/>
        <v>0</v>
      </c>
      <c r="AY278" s="318">
        <f t="shared" si="4430"/>
        <v>0</v>
      </c>
      <c r="AZ278" s="318">
        <f t="shared" si="4430"/>
        <v>0</v>
      </c>
      <c r="BA278" s="318">
        <f t="shared" si="4430"/>
        <v>0</v>
      </c>
      <c r="BB278" s="318">
        <f t="shared" si="4430"/>
        <v>0</v>
      </c>
      <c r="BC278" s="318">
        <f t="shared" si="4430"/>
        <v>0</v>
      </c>
      <c r="BE278" s="318">
        <f t="shared" si="4345"/>
        <v>0</v>
      </c>
      <c r="BF278" s="318">
        <f t="shared" ref="BF278:BP278" si="4431">BE278+BF229</f>
        <v>0</v>
      </c>
      <c r="BG278" s="318">
        <f t="shared" si="4431"/>
        <v>0</v>
      </c>
      <c r="BH278" s="318">
        <f t="shared" si="4431"/>
        <v>0</v>
      </c>
      <c r="BI278" s="318">
        <f t="shared" si="4431"/>
        <v>0</v>
      </c>
      <c r="BJ278" s="318">
        <f t="shared" si="4431"/>
        <v>0</v>
      </c>
      <c r="BK278" s="318">
        <f t="shared" si="4431"/>
        <v>0</v>
      </c>
      <c r="BL278" s="318">
        <f t="shared" si="4431"/>
        <v>0</v>
      </c>
      <c r="BM278" s="318">
        <f t="shared" si="4431"/>
        <v>0</v>
      </c>
      <c r="BN278" s="318">
        <f t="shared" si="4431"/>
        <v>0</v>
      </c>
      <c r="BO278" s="318">
        <f t="shared" si="4431"/>
        <v>0</v>
      </c>
      <c r="BP278" s="318">
        <f t="shared" si="4431"/>
        <v>0</v>
      </c>
      <c r="BR278" s="318">
        <f t="shared" si="4347"/>
        <v>0</v>
      </c>
      <c r="BS278" s="318">
        <f t="shared" ref="BS278:CC278" si="4432">BR278+BS229</f>
        <v>0</v>
      </c>
      <c r="BT278" s="318">
        <f t="shared" si="4432"/>
        <v>0</v>
      </c>
      <c r="BU278" s="318">
        <f t="shared" si="4432"/>
        <v>0</v>
      </c>
      <c r="BV278" s="318">
        <f t="shared" si="4432"/>
        <v>0</v>
      </c>
      <c r="BW278" s="318">
        <f t="shared" si="4432"/>
        <v>0</v>
      </c>
      <c r="BX278" s="318">
        <f t="shared" si="4432"/>
        <v>0</v>
      </c>
      <c r="BY278" s="318">
        <f t="shared" si="4432"/>
        <v>0</v>
      </c>
      <c r="BZ278" s="318">
        <f t="shared" si="4432"/>
        <v>0</v>
      </c>
      <c r="CA278" s="318">
        <f t="shared" si="4432"/>
        <v>0</v>
      </c>
      <c r="CB278" s="318">
        <f t="shared" si="4432"/>
        <v>0</v>
      </c>
      <c r="CC278" s="318">
        <f t="shared" si="4432"/>
        <v>0</v>
      </c>
      <c r="CE278" s="318">
        <f t="shared" si="4349"/>
        <v>0</v>
      </c>
      <c r="CF278" s="318">
        <f t="shared" ref="CF278:CP278" si="4433">CE278+CF229</f>
        <v>0</v>
      </c>
      <c r="CG278" s="318">
        <f t="shared" si="4433"/>
        <v>0</v>
      </c>
      <c r="CH278" s="318">
        <f t="shared" si="4433"/>
        <v>0</v>
      </c>
      <c r="CI278" s="318">
        <f t="shared" si="4433"/>
        <v>0</v>
      </c>
      <c r="CJ278" s="318">
        <f t="shared" si="4433"/>
        <v>0</v>
      </c>
      <c r="CK278" s="318">
        <f t="shared" si="4433"/>
        <v>0</v>
      </c>
      <c r="CL278" s="318">
        <f t="shared" si="4433"/>
        <v>0</v>
      </c>
      <c r="CM278" s="318">
        <f t="shared" si="4433"/>
        <v>0</v>
      </c>
      <c r="CN278" s="318">
        <f t="shared" si="4433"/>
        <v>0</v>
      </c>
      <c r="CO278" s="318">
        <f t="shared" si="4433"/>
        <v>0</v>
      </c>
      <c r="CP278" s="318">
        <f t="shared" si="4433"/>
        <v>0</v>
      </c>
      <c r="CR278" s="318">
        <f t="shared" si="4351"/>
        <v>0</v>
      </c>
      <c r="CS278" s="318">
        <f t="shared" ref="CS278:DC278" si="4434">CR278+CS229</f>
        <v>0</v>
      </c>
      <c r="CT278" s="318">
        <f t="shared" si="4434"/>
        <v>0</v>
      </c>
      <c r="CU278" s="318">
        <f t="shared" si="4434"/>
        <v>0</v>
      </c>
      <c r="CV278" s="318">
        <f t="shared" si="4434"/>
        <v>0</v>
      </c>
      <c r="CW278" s="318">
        <f t="shared" si="4434"/>
        <v>0</v>
      </c>
      <c r="CX278" s="318">
        <f t="shared" si="4434"/>
        <v>0</v>
      </c>
      <c r="CY278" s="318">
        <f t="shared" si="4434"/>
        <v>0</v>
      </c>
      <c r="CZ278" s="318">
        <f t="shared" si="4434"/>
        <v>0</v>
      </c>
      <c r="DA278" s="318">
        <f t="shared" si="4434"/>
        <v>0</v>
      </c>
      <c r="DB278" s="318">
        <f t="shared" si="4434"/>
        <v>0</v>
      </c>
      <c r="DC278" s="318">
        <f t="shared" si="4434"/>
        <v>0</v>
      </c>
      <c r="DE278" s="318">
        <f t="shared" si="4353"/>
        <v>0</v>
      </c>
      <c r="DF278" s="318">
        <f t="shared" ref="DF278:DP278" si="4435">DE278+DF229</f>
        <v>0</v>
      </c>
      <c r="DG278" s="318">
        <f t="shared" si="4435"/>
        <v>0</v>
      </c>
      <c r="DH278" s="318">
        <f t="shared" si="4435"/>
        <v>0</v>
      </c>
      <c r="DI278" s="318">
        <f t="shared" si="4435"/>
        <v>0</v>
      </c>
      <c r="DJ278" s="318">
        <f t="shared" si="4435"/>
        <v>0</v>
      </c>
      <c r="DK278" s="318">
        <f t="shared" si="4435"/>
        <v>0</v>
      </c>
      <c r="DL278" s="318">
        <f t="shared" si="4435"/>
        <v>0</v>
      </c>
      <c r="DM278" s="318">
        <f t="shared" si="4435"/>
        <v>0</v>
      </c>
      <c r="DN278" s="318">
        <f t="shared" si="4435"/>
        <v>0</v>
      </c>
      <c r="DO278" s="318">
        <f t="shared" si="4435"/>
        <v>0</v>
      </c>
      <c r="DP278" s="318">
        <f t="shared" si="4435"/>
        <v>0</v>
      </c>
      <c r="DR278" s="318">
        <f t="shared" si="4355"/>
        <v>0</v>
      </c>
      <c r="DS278" s="318">
        <f t="shared" ref="DS278:EC278" si="4436">DR278+DS229</f>
        <v>0</v>
      </c>
      <c r="DT278" s="318">
        <f t="shared" si="4436"/>
        <v>0</v>
      </c>
      <c r="DU278" s="318">
        <f t="shared" si="4436"/>
        <v>0</v>
      </c>
      <c r="DV278" s="318">
        <f t="shared" si="4436"/>
        <v>0</v>
      </c>
      <c r="DW278" s="318">
        <f t="shared" si="4436"/>
        <v>0</v>
      </c>
      <c r="DX278" s="318">
        <f t="shared" si="4436"/>
        <v>0</v>
      </c>
      <c r="DY278" s="318">
        <f t="shared" si="4436"/>
        <v>0</v>
      </c>
      <c r="DZ278" s="318">
        <f t="shared" si="4436"/>
        <v>0</v>
      </c>
      <c r="EA278" s="318">
        <f t="shared" si="4436"/>
        <v>0</v>
      </c>
      <c r="EB278" s="318">
        <f t="shared" si="4436"/>
        <v>0</v>
      </c>
      <c r="EC278" s="318">
        <f t="shared" si="4436"/>
        <v>0</v>
      </c>
    </row>
    <row r="279" spans="1:133" x14ac:dyDescent="0.2">
      <c r="A279" s="126" t="s">
        <v>513</v>
      </c>
      <c r="D279" s="311">
        <v>0</v>
      </c>
      <c r="E279" s="318">
        <f t="shared" ref="E279:P279" si="4437">D279+E230</f>
        <v>0</v>
      </c>
      <c r="F279" s="318">
        <f t="shared" si="4437"/>
        <v>0</v>
      </c>
      <c r="G279" s="318">
        <f t="shared" si="4437"/>
        <v>0</v>
      </c>
      <c r="H279" s="318">
        <f t="shared" si="4437"/>
        <v>0</v>
      </c>
      <c r="I279" s="318">
        <f t="shared" si="4437"/>
        <v>0</v>
      </c>
      <c r="J279" s="318">
        <f t="shared" si="4437"/>
        <v>0</v>
      </c>
      <c r="K279" s="318">
        <f t="shared" si="4437"/>
        <v>0</v>
      </c>
      <c r="L279" s="318">
        <f t="shared" si="4437"/>
        <v>0</v>
      </c>
      <c r="M279" s="318">
        <f t="shared" si="4437"/>
        <v>0</v>
      </c>
      <c r="N279" s="318">
        <f t="shared" si="4437"/>
        <v>0</v>
      </c>
      <c r="O279" s="318">
        <f t="shared" si="4437"/>
        <v>0</v>
      </c>
      <c r="P279" s="318">
        <f t="shared" si="4437"/>
        <v>0</v>
      </c>
      <c r="R279" s="318">
        <f t="shared" si="4339"/>
        <v>0</v>
      </c>
      <c r="S279" s="318">
        <f t="shared" ref="S279:AC279" si="4438">R279+S230</f>
        <v>0</v>
      </c>
      <c r="T279" s="318">
        <f t="shared" si="4438"/>
        <v>0</v>
      </c>
      <c r="U279" s="318">
        <f t="shared" si="4438"/>
        <v>0</v>
      </c>
      <c r="V279" s="318">
        <f t="shared" si="4438"/>
        <v>0</v>
      </c>
      <c r="W279" s="318">
        <f t="shared" si="4438"/>
        <v>0</v>
      </c>
      <c r="X279" s="318">
        <f t="shared" si="4438"/>
        <v>0</v>
      </c>
      <c r="Y279" s="318">
        <f t="shared" si="4438"/>
        <v>0</v>
      </c>
      <c r="Z279" s="318">
        <f t="shared" si="4438"/>
        <v>0</v>
      </c>
      <c r="AA279" s="318">
        <f t="shared" si="4438"/>
        <v>0</v>
      </c>
      <c r="AB279" s="318">
        <f t="shared" si="4438"/>
        <v>0</v>
      </c>
      <c r="AC279" s="318">
        <f t="shared" si="4438"/>
        <v>0</v>
      </c>
      <c r="AE279" s="318">
        <f t="shared" si="4341"/>
        <v>0</v>
      </c>
      <c r="AF279" s="318">
        <f t="shared" ref="AF279:AP279" si="4439">AE279+AF230</f>
        <v>0</v>
      </c>
      <c r="AG279" s="318">
        <f t="shared" si="4439"/>
        <v>0</v>
      </c>
      <c r="AH279" s="318">
        <f t="shared" si="4439"/>
        <v>0</v>
      </c>
      <c r="AI279" s="318">
        <f t="shared" si="4439"/>
        <v>0</v>
      </c>
      <c r="AJ279" s="318">
        <f t="shared" si="4439"/>
        <v>0</v>
      </c>
      <c r="AK279" s="318">
        <f t="shared" si="4439"/>
        <v>0</v>
      </c>
      <c r="AL279" s="318">
        <f t="shared" si="4439"/>
        <v>0</v>
      </c>
      <c r="AM279" s="318">
        <f t="shared" si="4439"/>
        <v>0</v>
      </c>
      <c r="AN279" s="318">
        <f t="shared" si="4439"/>
        <v>0</v>
      </c>
      <c r="AO279" s="318">
        <f t="shared" si="4439"/>
        <v>0</v>
      </c>
      <c r="AP279" s="318">
        <f t="shared" si="4439"/>
        <v>0</v>
      </c>
      <c r="AR279" s="318">
        <f t="shared" si="4343"/>
        <v>0</v>
      </c>
      <c r="AS279" s="318">
        <f t="shared" ref="AS279:BC279" si="4440">AR279+AS230</f>
        <v>0</v>
      </c>
      <c r="AT279" s="318">
        <f t="shared" si="4440"/>
        <v>0</v>
      </c>
      <c r="AU279" s="318">
        <f t="shared" si="4440"/>
        <v>0</v>
      </c>
      <c r="AV279" s="318">
        <f t="shared" si="4440"/>
        <v>0</v>
      </c>
      <c r="AW279" s="318">
        <f t="shared" si="4440"/>
        <v>0</v>
      </c>
      <c r="AX279" s="318">
        <f t="shared" si="4440"/>
        <v>0</v>
      </c>
      <c r="AY279" s="318">
        <f t="shared" si="4440"/>
        <v>0</v>
      </c>
      <c r="AZ279" s="318">
        <f t="shared" si="4440"/>
        <v>0</v>
      </c>
      <c r="BA279" s="318">
        <f t="shared" si="4440"/>
        <v>0</v>
      </c>
      <c r="BB279" s="318">
        <f t="shared" si="4440"/>
        <v>0</v>
      </c>
      <c r="BC279" s="318">
        <f t="shared" si="4440"/>
        <v>0</v>
      </c>
      <c r="BE279" s="318">
        <f t="shared" si="4345"/>
        <v>0</v>
      </c>
      <c r="BF279" s="318">
        <f t="shared" ref="BF279:BP279" si="4441">BE279+BF230</f>
        <v>0</v>
      </c>
      <c r="BG279" s="318">
        <f t="shared" si="4441"/>
        <v>0</v>
      </c>
      <c r="BH279" s="318">
        <f t="shared" si="4441"/>
        <v>0</v>
      </c>
      <c r="BI279" s="318">
        <f t="shared" si="4441"/>
        <v>0</v>
      </c>
      <c r="BJ279" s="318">
        <f t="shared" si="4441"/>
        <v>0</v>
      </c>
      <c r="BK279" s="318">
        <f t="shared" si="4441"/>
        <v>0</v>
      </c>
      <c r="BL279" s="318">
        <f t="shared" si="4441"/>
        <v>0</v>
      </c>
      <c r="BM279" s="318">
        <f t="shared" si="4441"/>
        <v>0</v>
      </c>
      <c r="BN279" s="318">
        <f t="shared" si="4441"/>
        <v>0</v>
      </c>
      <c r="BO279" s="318">
        <f t="shared" si="4441"/>
        <v>0</v>
      </c>
      <c r="BP279" s="318">
        <f t="shared" si="4441"/>
        <v>0</v>
      </c>
      <c r="BR279" s="318">
        <f t="shared" si="4347"/>
        <v>0</v>
      </c>
      <c r="BS279" s="318">
        <f t="shared" ref="BS279:CC279" si="4442">BR279+BS230</f>
        <v>0</v>
      </c>
      <c r="BT279" s="318">
        <f t="shared" si="4442"/>
        <v>0</v>
      </c>
      <c r="BU279" s="318">
        <f t="shared" si="4442"/>
        <v>0</v>
      </c>
      <c r="BV279" s="318">
        <f t="shared" si="4442"/>
        <v>0</v>
      </c>
      <c r="BW279" s="318">
        <f t="shared" si="4442"/>
        <v>0</v>
      </c>
      <c r="BX279" s="318">
        <f t="shared" si="4442"/>
        <v>0</v>
      </c>
      <c r="BY279" s="318">
        <f t="shared" si="4442"/>
        <v>0</v>
      </c>
      <c r="BZ279" s="318">
        <f t="shared" si="4442"/>
        <v>0</v>
      </c>
      <c r="CA279" s="318">
        <f t="shared" si="4442"/>
        <v>0</v>
      </c>
      <c r="CB279" s="318">
        <f t="shared" si="4442"/>
        <v>0</v>
      </c>
      <c r="CC279" s="318">
        <f t="shared" si="4442"/>
        <v>0</v>
      </c>
      <c r="CE279" s="318">
        <f t="shared" si="4349"/>
        <v>0</v>
      </c>
      <c r="CF279" s="318">
        <f t="shared" ref="CF279:CP279" si="4443">CE279+CF230</f>
        <v>0</v>
      </c>
      <c r="CG279" s="318">
        <f t="shared" si="4443"/>
        <v>0</v>
      </c>
      <c r="CH279" s="318">
        <f t="shared" si="4443"/>
        <v>0</v>
      </c>
      <c r="CI279" s="318">
        <f t="shared" si="4443"/>
        <v>0</v>
      </c>
      <c r="CJ279" s="318">
        <f t="shared" si="4443"/>
        <v>0</v>
      </c>
      <c r="CK279" s="318">
        <f t="shared" si="4443"/>
        <v>0</v>
      </c>
      <c r="CL279" s="318">
        <f t="shared" si="4443"/>
        <v>0</v>
      </c>
      <c r="CM279" s="318">
        <f t="shared" si="4443"/>
        <v>0</v>
      </c>
      <c r="CN279" s="318">
        <f t="shared" si="4443"/>
        <v>0</v>
      </c>
      <c r="CO279" s="318">
        <f t="shared" si="4443"/>
        <v>0</v>
      </c>
      <c r="CP279" s="318">
        <f t="shared" si="4443"/>
        <v>0</v>
      </c>
      <c r="CR279" s="318">
        <f t="shared" si="4351"/>
        <v>0</v>
      </c>
      <c r="CS279" s="318">
        <f t="shared" ref="CS279:DC279" si="4444">CR279+CS230</f>
        <v>0</v>
      </c>
      <c r="CT279" s="318">
        <f t="shared" si="4444"/>
        <v>0</v>
      </c>
      <c r="CU279" s="318">
        <f t="shared" si="4444"/>
        <v>0</v>
      </c>
      <c r="CV279" s="318">
        <f t="shared" si="4444"/>
        <v>0</v>
      </c>
      <c r="CW279" s="318">
        <f t="shared" si="4444"/>
        <v>0</v>
      </c>
      <c r="CX279" s="318">
        <f t="shared" si="4444"/>
        <v>0</v>
      </c>
      <c r="CY279" s="318">
        <f t="shared" si="4444"/>
        <v>0</v>
      </c>
      <c r="CZ279" s="318">
        <f t="shared" si="4444"/>
        <v>0</v>
      </c>
      <c r="DA279" s="318">
        <f t="shared" si="4444"/>
        <v>0</v>
      </c>
      <c r="DB279" s="318">
        <f t="shared" si="4444"/>
        <v>0</v>
      </c>
      <c r="DC279" s="318">
        <f t="shared" si="4444"/>
        <v>0</v>
      </c>
      <c r="DE279" s="318">
        <f t="shared" si="4353"/>
        <v>0</v>
      </c>
      <c r="DF279" s="318">
        <f t="shared" ref="DF279:DP279" si="4445">DE279+DF230</f>
        <v>0</v>
      </c>
      <c r="DG279" s="318">
        <f t="shared" si="4445"/>
        <v>0</v>
      </c>
      <c r="DH279" s="318">
        <f t="shared" si="4445"/>
        <v>0</v>
      </c>
      <c r="DI279" s="318">
        <f t="shared" si="4445"/>
        <v>0</v>
      </c>
      <c r="DJ279" s="318">
        <f t="shared" si="4445"/>
        <v>0</v>
      </c>
      <c r="DK279" s="318">
        <f t="shared" si="4445"/>
        <v>0</v>
      </c>
      <c r="DL279" s="318">
        <f t="shared" si="4445"/>
        <v>0</v>
      </c>
      <c r="DM279" s="318">
        <f t="shared" si="4445"/>
        <v>0</v>
      </c>
      <c r="DN279" s="318">
        <f t="shared" si="4445"/>
        <v>0</v>
      </c>
      <c r="DO279" s="318">
        <f t="shared" si="4445"/>
        <v>0</v>
      </c>
      <c r="DP279" s="318">
        <f t="shared" si="4445"/>
        <v>0</v>
      </c>
      <c r="DR279" s="318">
        <f t="shared" si="4355"/>
        <v>0</v>
      </c>
      <c r="DS279" s="318">
        <f t="shared" ref="DS279:EC279" si="4446">DR279+DS230</f>
        <v>0</v>
      </c>
      <c r="DT279" s="318">
        <f t="shared" si="4446"/>
        <v>0</v>
      </c>
      <c r="DU279" s="318">
        <f t="shared" si="4446"/>
        <v>0</v>
      </c>
      <c r="DV279" s="318">
        <f t="shared" si="4446"/>
        <v>0</v>
      </c>
      <c r="DW279" s="318">
        <f t="shared" si="4446"/>
        <v>0</v>
      </c>
      <c r="DX279" s="318">
        <f t="shared" si="4446"/>
        <v>0</v>
      </c>
      <c r="DY279" s="318">
        <f t="shared" si="4446"/>
        <v>0</v>
      </c>
      <c r="DZ279" s="318">
        <f t="shared" si="4446"/>
        <v>0</v>
      </c>
      <c r="EA279" s="318">
        <f t="shared" si="4446"/>
        <v>0</v>
      </c>
      <c r="EB279" s="318">
        <f t="shared" si="4446"/>
        <v>0</v>
      </c>
      <c r="EC279" s="318">
        <f t="shared" si="4446"/>
        <v>0</v>
      </c>
    </row>
    <row r="280" spans="1:133" x14ac:dyDescent="0.2">
      <c r="A280" s="126" t="s">
        <v>505</v>
      </c>
      <c r="D280" s="311">
        <v>-4563.6921299999995</v>
      </c>
      <c r="E280" s="318">
        <f t="shared" ref="E280:P280" si="4447">D280+E231</f>
        <v>-5875.4821299999994</v>
      </c>
      <c r="F280" s="318">
        <f t="shared" si="4447"/>
        <v>-7600.2621299999992</v>
      </c>
      <c r="G280" s="318">
        <f t="shared" si="4447"/>
        <v>-9664.8921300000002</v>
      </c>
      <c r="H280" s="318">
        <f t="shared" si="4447"/>
        <v>-12999.53213</v>
      </c>
      <c r="I280" s="318">
        <f t="shared" si="4447"/>
        <v>-16682.522129999998</v>
      </c>
      <c r="J280" s="318">
        <f t="shared" si="4447"/>
        <v>-20977.732129999997</v>
      </c>
      <c r="K280" s="318">
        <f t="shared" si="4447"/>
        <v>-26064.742129999999</v>
      </c>
      <c r="L280" s="318">
        <f t="shared" si="4447"/>
        <v>-31151.752130000001</v>
      </c>
      <c r="M280" s="318">
        <f t="shared" si="4447"/>
        <v>-37265.502130000001</v>
      </c>
      <c r="N280" s="318">
        <f t="shared" si="4447"/>
        <v>-43575.152130000002</v>
      </c>
      <c r="O280" s="318">
        <f t="shared" si="4447"/>
        <v>-49884.802130000004</v>
      </c>
      <c r="P280" s="318">
        <f t="shared" si="4447"/>
        <v>-56766.812130000006</v>
      </c>
      <c r="R280" s="318">
        <f t="shared" si="4339"/>
        <v>-64121.682130000008</v>
      </c>
      <c r="S280" s="318">
        <f t="shared" ref="S280:AC280" si="4448">R280+S231</f>
        <v>-71476.552130000011</v>
      </c>
      <c r="T280" s="318">
        <f t="shared" si="4448"/>
        <v>-79434.242130000013</v>
      </c>
      <c r="U280" s="318">
        <f t="shared" si="4448"/>
        <v>-87391.932130000016</v>
      </c>
      <c r="V280" s="318">
        <f t="shared" si="4448"/>
        <v>-95842.212130000014</v>
      </c>
      <c r="W280" s="318">
        <f t="shared" si="4448"/>
        <v>-104626.00213000001</v>
      </c>
      <c r="X280" s="318">
        <f t="shared" si="4448"/>
        <v>-113769.58213000001</v>
      </c>
      <c r="Y280" s="318">
        <f t="shared" si="4448"/>
        <v>-123209.62213</v>
      </c>
      <c r="Z280" s="318">
        <f t="shared" si="4448"/>
        <v>-132649.66213000001</v>
      </c>
      <c r="AA280" s="318">
        <f t="shared" si="4448"/>
        <v>-142983.41213000001</v>
      </c>
      <c r="AB280" s="318">
        <f t="shared" si="4448"/>
        <v>-153731.42213000002</v>
      </c>
      <c r="AC280" s="318">
        <f t="shared" si="4448"/>
        <v>-164479.43213000003</v>
      </c>
      <c r="AE280" s="318">
        <f t="shared" si="4341"/>
        <v>-175533.86213000002</v>
      </c>
      <c r="AF280" s="318">
        <f t="shared" ref="AF280:AP280" si="4449">AE280+AF231</f>
        <v>-187133.98213000002</v>
      </c>
      <c r="AG280" s="318">
        <f t="shared" si="4449"/>
        <v>-199279.79213000002</v>
      </c>
      <c r="AH280" s="318">
        <f t="shared" si="4449"/>
        <v>-211971.29213000002</v>
      </c>
      <c r="AI280" s="318">
        <f t="shared" si="4449"/>
        <v>-225208.48213000002</v>
      </c>
      <c r="AJ280" s="318">
        <f t="shared" si="4449"/>
        <v>-238991.36213000002</v>
      </c>
      <c r="AK280" s="318">
        <f t="shared" si="4449"/>
        <v>-253319.93213000003</v>
      </c>
      <c r="AL280" s="318">
        <f t="shared" si="4449"/>
        <v>-268194.19213000004</v>
      </c>
      <c r="AM280" s="318">
        <f t="shared" si="4449"/>
        <v>-283614.14213000005</v>
      </c>
      <c r="AN280" s="318">
        <f t="shared" si="4449"/>
        <v>-299579.78213000007</v>
      </c>
      <c r="AO280" s="318">
        <f t="shared" si="4449"/>
        <v>-316091.11213000008</v>
      </c>
      <c r="AP280" s="318">
        <f t="shared" si="4449"/>
        <v>-333148.1321300001</v>
      </c>
      <c r="AR280" s="318">
        <f t="shared" si="4343"/>
        <v>-350750.84213000012</v>
      </c>
      <c r="AS280" s="318">
        <f t="shared" ref="AS280:BC280" si="4450">AR280+AS231</f>
        <v>-368910.96213000012</v>
      </c>
      <c r="AT280" s="318">
        <f t="shared" si="4450"/>
        <v>-387628.5021300001</v>
      </c>
      <c r="AU280" s="318">
        <f t="shared" si="4450"/>
        <v>-406903.45213000011</v>
      </c>
      <c r="AV280" s="318">
        <f t="shared" si="4450"/>
        <v>-426735.81213000009</v>
      </c>
      <c r="AW280" s="318">
        <f t="shared" si="4450"/>
        <v>-447125.59213000012</v>
      </c>
      <c r="AX280" s="318">
        <f t="shared" si="4450"/>
        <v>-468072.78213000012</v>
      </c>
      <c r="AY280" s="318">
        <f t="shared" si="4450"/>
        <v>-489577.3821300001</v>
      </c>
      <c r="AZ280" s="318">
        <f t="shared" si="4450"/>
        <v>-511639.39213000011</v>
      </c>
      <c r="BA280" s="318">
        <f t="shared" si="4450"/>
        <v>-534258.8221300001</v>
      </c>
      <c r="BB280" s="318">
        <f t="shared" si="4450"/>
        <v>-557435.66213000007</v>
      </c>
      <c r="BC280" s="318">
        <f t="shared" si="4450"/>
        <v>-581169.91213000007</v>
      </c>
      <c r="BE280" s="318">
        <f t="shared" si="4345"/>
        <v>-605461.5721300001</v>
      </c>
      <c r="BF280" s="318">
        <f t="shared" ref="BF280:BP280" si="4451">BE280+BF231</f>
        <v>-630320.71213000012</v>
      </c>
      <c r="BG280" s="318">
        <f t="shared" si="4451"/>
        <v>-655747.3221300001</v>
      </c>
      <c r="BH280" s="318">
        <f t="shared" si="4451"/>
        <v>-681741.40213000006</v>
      </c>
      <c r="BI280" s="318">
        <f t="shared" si="4451"/>
        <v>-708302.95213000011</v>
      </c>
      <c r="BJ280" s="318">
        <f t="shared" si="4451"/>
        <v>-735431.97213000013</v>
      </c>
      <c r="BK280" s="318">
        <f t="shared" si="4451"/>
        <v>-763128.46213000012</v>
      </c>
      <c r="BL280" s="318">
        <f t="shared" si="4451"/>
        <v>-791392.42213000008</v>
      </c>
      <c r="BM280" s="318">
        <f t="shared" si="4451"/>
        <v>-820223.85213000013</v>
      </c>
      <c r="BN280" s="318">
        <f t="shared" si="4451"/>
        <v>-849622.75213000015</v>
      </c>
      <c r="BO280" s="318">
        <f t="shared" si="4451"/>
        <v>-879589.12213000015</v>
      </c>
      <c r="BP280" s="318">
        <f t="shared" si="4451"/>
        <v>-910122.96213000012</v>
      </c>
      <c r="BR280" s="318">
        <f t="shared" si="4347"/>
        <v>-941224.27213000017</v>
      </c>
      <c r="BS280" s="318">
        <f t="shared" ref="BS280:CC280" si="4452">BR280+BS231</f>
        <v>-972851.04213000019</v>
      </c>
      <c r="BT280" s="318">
        <f t="shared" si="4452"/>
        <v>-1005003.2721300002</v>
      </c>
      <c r="BU280" s="318">
        <f t="shared" si="4452"/>
        <v>-1037680.9621300001</v>
      </c>
      <c r="BV280" s="318">
        <f t="shared" si="4452"/>
        <v>-1070884.11213</v>
      </c>
      <c r="BW280" s="318">
        <f t="shared" si="4452"/>
        <v>-1104612.7221300001</v>
      </c>
      <c r="BX280" s="318">
        <f t="shared" si="4452"/>
        <v>-1138866.7821300002</v>
      </c>
      <c r="BY280" s="318">
        <f t="shared" si="4452"/>
        <v>-1173646.3021300002</v>
      </c>
      <c r="BZ280" s="318">
        <f t="shared" si="4452"/>
        <v>-1208951.2821300002</v>
      </c>
      <c r="CA280" s="318">
        <f t="shared" si="4452"/>
        <v>-1244781.7221300001</v>
      </c>
      <c r="CB280" s="318">
        <f t="shared" si="4452"/>
        <v>-1281137.62213</v>
      </c>
      <c r="CC280" s="318">
        <f t="shared" si="4452"/>
        <v>-1318018.9821300001</v>
      </c>
      <c r="CE280" s="318">
        <f t="shared" si="4349"/>
        <v>-1355425.8021300002</v>
      </c>
      <c r="CF280" s="318">
        <f t="shared" ref="CF280:CP280" si="4453">CE280+CF231</f>
        <v>-1393372.3221300002</v>
      </c>
      <c r="CG280" s="318">
        <f t="shared" si="4453"/>
        <v>-1431858.5421300002</v>
      </c>
      <c r="CH280" s="318">
        <f t="shared" si="4453"/>
        <v>-1470884.4721300001</v>
      </c>
      <c r="CI280" s="318">
        <f t="shared" si="4453"/>
        <v>-1510450.10213</v>
      </c>
      <c r="CJ280" s="318">
        <f t="shared" si="4453"/>
        <v>-1550555.4321300001</v>
      </c>
      <c r="CK280" s="318">
        <f t="shared" si="4453"/>
        <v>-1591200.4621300001</v>
      </c>
      <c r="CL280" s="318">
        <f t="shared" si="4453"/>
        <v>-1632385.1921300001</v>
      </c>
      <c r="CM280" s="318">
        <f t="shared" si="4453"/>
        <v>-1674109.63213</v>
      </c>
      <c r="CN280" s="318">
        <f t="shared" si="4453"/>
        <v>-1716373.7721299999</v>
      </c>
      <c r="CO280" s="318">
        <f t="shared" si="4453"/>
        <v>-1759177.61213</v>
      </c>
      <c r="CP280" s="318">
        <f t="shared" si="4453"/>
        <v>-1802521.1521300001</v>
      </c>
      <c r="CR280" s="318">
        <f t="shared" si="4351"/>
        <v>-1846404.3921300001</v>
      </c>
      <c r="CS280" s="318">
        <f t="shared" ref="CS280:DC280" si="4454">CR280+CS231</f>
        <v>-1890824.06213</v>
      </c>
      <c r="CT280" s="318">
        <f t="shared" si="4454"/>
        <v>-1935780.1721300001</v>
      </c>
      <c r="CU280" s="318">
        <f t="shared" si="4454"/>
        <v>-1981272.7121300001</v>
      </c>
      <c r="CV280" s="318">
        <f t="shared" si="4454"/>
        <v>-2027301.6821300001</v>
      </c>
      <c r="CW280" s="318">
        <f t="shared" si="4454"/>
        <v>-2073867.08213</v>
      </c>
      <c r="CX280" s="318">
        <f t="shared" si="4454"/>
        <v>-2120968.9121300001</v>
      </c>
      <c r="CY280" s="318">
        <f t="shared" si="4454"/>
        <v>-2168607.1721299998</v>
      </c>
      <c r="CZ280" s="318">
        <f t="shared" si="4454"/>
        <v>-2216781.8621299998</v>
      </c>
      <c r="DA280" s="318">
        <f t="shared" si="4454"/>
        <v>-2265492.9921299997</v>
      </c>
      <c r="DB280" s="318">
        <f t="shared" si="4454"/>
        <v>-2314740.5521299997</v>
      </c>
      <c r="DC280" s="318">
        <f t="shared" si="4454"/>
        <v>-2364524.54213</v>
      </c>
      <c r="DE280" s="318">
        <f t="shared" si="4353"/>
        <v>-2414844.9621299999</v>
      </c>
      <c r="DF280" s="318">
        <f t="shared" ref="DF280:DP280" si="4455">DE280+DF231</f>
        <v>-2465165.3821299998</v>
      </c>
      <c r="DG280" s="318">
        <f t="shared" si="4455"/>
        <v>-2515485.8021299997</v>
      </c>
      <c r="DH280" s="318">
        <f t="shared" si="4455"/>
        <v>-2565806.2221299997</v>
      </c>
      <c r="DI280" s="318">
        <f t="shared" si="4455"/>
        <v>-2616126.6421299996</v>
      </c>
      <c r="DJ280" s="318">
        <f t="shared" si="4455"/>
        <v>-2666447.0621299995</v>
      </c>
      <c r="DK280" s="318">
        <f t="shared" si="4455"/>
        <v>-2716767.4821299994</v>
      </c>
      <c r="DL280" s="318">
        <f t="shared" si="4455"/>
        <v>-2767087.9021299994</v>
      </c>
      <c r="DM280" s="318">
        <f t="shared" si="4455"/>
        <v>-2817408.3221299993</v>
      </c>
      <c r="DN280" s="318">
        <f t="shared" si="4455"/>
        <v>-2867728.7421299992</v>
      </c>
      <c r="DO280" s="318">
        <f t="shared" si="4455"/>
        <v>-2918049.1621299991</v>
      </c>
      <c r="DP280" s="318">
        <f t="shared" si="4455"/>
        <v>-2968369.5821299991</v>
      </c>
      <c r="DR280" s="318">
        <f t="shared" si="4355"/>
        <v>-3018690.002129999</v>
      </c>
      <c r="DS280" s="318">
        <f t="shared" ref="DS280:EC280" si="4456">DR280+DS231</f>
        <v>-3069010.4221299989</v>
      </c>
      <c r="DT280" s="318">
        <f t="shared" si="4456"/>
        <v>-3119330.8421299988</v>
      </c>
      <c r="DU280" s="318">
        <f t="shared" si="4456"/>
        <v>-3169651.2621299988</v>
      </c>
      <c r="DV280" s="318">
        <f t="shared" si="4456"/>
        <v>-3219971.6821299987</v>
      </c>
      <c r="DW280" s="318">
        <f t="shared" si="4456"/>
        <v>-3270292.1021299986</v>
      </c>
      <c r="DX280" s="318">
        <f t="shared" si="4456"/>
        <v>-3320612.5221299985</v>
      </c>
      <c r="DY280" s="318">
        <f t="shared" si="4456"/>
        <v>-3370932.9421299985</v>
      </c>
      <c r="DZ280" s="318">
        <f t="shared" si="4456"/>
        <v>-3421253.3621299984</v>
      </c>
      <c r="EA280" s="318">
        <f t="shared" si="4456"/>
        <v>-3471573.7821299983</v>
      </c>
      <c r="EB280" s="318">
        <f t="shared" si="4456"/>
        <v>-3521894.2021299982</v>
      </c>
      <c r="EC280" s="318">
        <f t="shared" si="4456"/>
        <v>-3572214.6221299982</v>
      </c>
    </row>
    <row r="281" spans="1:133" x14ac:dyDescent="0.2">
      <c r="A281" s="126" t="s">
        <v>505</v>
      </c>
      <c r="D281" s="311">
        <v>-6729.0625033333345</v>
      </c>
      <c r="E281" s="318">
        <f t="shared" ref="E281:P281" si="4457">D281+E232</f>
        <v>-9345.4525033333339</v>
      </c>
      <c r="F281" s="318">
        <f t="shared" si="4457"/>
        <v>-11961.842503333333</v>
      </c>
      <c r="G281" s="318">
        <f t="shared" si="4457"/>
        <v>-14578.232503333333</v>
      </c>
      <c r="H281" s="318">
        <f t="shared" si="4457"/>
        <v>-17194.622503333332</v>
      </c>
      <c r="I281" s="318">
        <f t="shared" si="4457"/>
        <v>-19811.012503333332</v>
      </c>
      <c r="J281" s="318">
        <f t="shared" si="4457"/>
        <v>-22427.402503333331</v>
      </c>
      <c r="K281" s="318">
        <f t="shared" si="4457"/>
        <v>-25043.79250333333</v>
      </c>
      <c r="L281" s="318">
        <f t="shared" si="4457"/>
        <v>-27660.18250333333</v>
      </c>
      <c r="M281" s="318">
        <f t="shared" si="4457"/>
        <v>-30276.572503333329</v>
      </c>
      <c r="N281" s="318">
        <f t="shared" si="4457"/>
        <v>-32892.962503333329</v>
      </c>
      <c r="O281" s="318">
        <f t="shared" si="4457"/>
        <v>-35509.352503333328</v>
      </c>
      <c r="P281" s="318">
        <f t="shared" si="4457"/>
        <v>-38125.742503333327</v>
      </c>
      <c r="R281" s="318">
        <f t="shared" si="4339"/>
        <v>-40742.132503333327</v>
      </c>
      <c r="S281" s="318">
        <f t="shared" ref="S281:AC281" si="4458">R281+S232</f>
        <v>-43358.522503333326</v>
      </c>
      <c r="T281" s="318">
        <f t="shared" si="4458"/>
        <v>-45974.912503333326</v>
      </c>
      <c r="U281" s="318">
        <f t="shared" si="4458"/>
        <v>-48591.302503333325</v>
      </c>
      <c r="V281" s="318">
        <f t="shared" si="4458"/>
        <v>-51207.692503333325</v>
      </c>
      <c r="W281" s="318">
        <f t="shared" si="4458"/>
        <v>-53824.082503333324</v>
      </c>
      <c r="X281" s="318">
        <f t="shared" si="4458"/>
        <v>-56440.472503333323</v>
      </c>
      <c r="Y281" s="318">
        <f t="shared" si="4458"/>
        <v>-59056.862503333323</v>
      </c>
      <c r="Z281" s="318">
        <f t="shared" si="4458"/>
        <v>-61673.252503333322</v>
      </c>
      <c r="AA281" s="318">
        <f t="shared" si="4458"/>
        <v>-64289.642503333322</v>
      </c>
      <c r="AB281" s="318">
        <f t="shared" si="4458"/>
        <v>-66906.032503333321</v>
      </c>
      <c r="AC281" s="318">
        <f t="shared" si="4458"/>
        <v>-69522.42250333332</v>
      </c>
      <c r="AE281" s="318">
        <f t="shared" si="4341"/>
        <v>-72138.81250333332</v>
      </c>
      <c r="AF281" s="318">
        <f t="shared" ref="AF281:AP281" si="4459">AE281+AF232</f>
        <v>-74755.202503333319</v>
      </c>
      <c r="AG281" s="318">
        <f t="shared" si="4459"/>
        <v>-77371.592503333319</v>
      </c>
      <c r="AH281" s="318">
        <f t="shared" si="4459"/>
        <v>-79987.982503333318</v>
      </c>
      <c r="AI281" s="318">
        <f t="shared" si="4459"/>
        <v>-82604.372503333318</v>
      </c>
      <c r="AJ281" s="318">
        <f t="shared" si="4459"/>
        <v>-85220.762503333317</v>
      </c>
      <c r="AK281" s="318">
        <f t="shared" si="4459"/>
        <v>-87837.152503333316</v>
      </c>
      <c r="AL281" s="318">
        <f t="shared" si="4459"/>
        <v>-90453.542503333316</v>
      </c>
      <c r="AM281" s="318">
        <f t="shared" si="4459"/>
        <v>-93069.932503333315</v>
      </c>
      <c r="AN281" s="318">
        <f t="shared" si="4459"/>
        <v>-95686.322503333315</v>
      </c>
      <c r="AO281" s="318">
        <f t="shared" si="4459"/>
        <v>-98302.712503333314</v>
      </c>
      <c r="AP281" s="318">
        <f t="shared" si="4459"/>
        <v>-100919.10250333331</v>
      </c>
      <c r="AR281" s="318">
        <f t="shared" si="4343"/>
        <v>-103535.49250333331</v>
      </c>
      <c r="AS281" s="318">
        <f t="shared" ref="AS281:BC281" si="4460">AR281+AS232</f>
        <v>-106151.88250333331</v>
      </c>
      <c r="AT281" s="318">
        <f t="shared" si="4460"/>
        <v>-108768.27250333331</v>
      </c>
      <c r="AU281" s="318">
        <f t="shared" si="4460"/>
        <v>-111384.66250333331</v>
      </c>
      <c r="AV281" s="318">
        <f t="shared" si="4460"/>
        <v>-114001.05250333331</v>
      </c>
      <c r="AW281" s="318">
        <f t="shared" si="4460"/>
        <v>-116617.44250333331</v>
      </c>
      <c r="AX281" s="318">
        <f t="shared" si="4460"/>
        <v>-119233.83250333331</v>
      </c>
      <c r="AY281" s="318">
        <f t="shared" si="4460"/>
        <v>-121850.22250333331</v>
      </c>
      <c r="AZ281" s="318">
        <f t="shared" si="4460"/>
        <v>-124466.61250333331</v>
      </c>
      <c r="BA281" s="318">
        <f t="shared" si="4460"/>
        <v>-127083.00250333331</v>
      </c>
      <c r="BB281" s="318">
        <f t="shared" si="4460"/>
        <v>-129699.39250333331</v>
      </c>
      <c r="BC281" s="318">
        <f t="shared" si="4460"/>
        <v>-132315.78250333332</v>
      </c>
      <c r="BE281" s="318">
        <f t="shared" si="4345"/>
        <v>-134932.17250333334</v>
      </c>
      <c r="BF281" s="318">
        <f t="shared" ref="BF281:BP281" si="4461">BE281+BF232</f>
        <v>-137548.56250333335</v>
      </c>
      <c r="BG281" s="318">
        <f t="shared" si="4461"/>
        <v>-140164.95250333336</v>
      </c>
      <c r="BH281" s="318">
        <f t="shared" si="4461"/>
        <v>-142781.34250333338</v>
      </c>
      <c r="BI281" s="318">
        <f t="shared" si="4461"/>
        <v>-145397.73250333339</v>
      </c>
      <c r="BJ281" s="318">
        <f t="shared" si="4461"/>
        <v>-148014.1225033334</v>
      </c>
      <c r="BK281" s="318">
        <f t="shared" si="4461"/>
        <v>-150630.51250333342</v>
      </c>
      <c r="BL281" s="318">
        <f t="shared" si="4461"/>
        <v>-153246.90250333343</v>
      </c>
      <c r="BM281" s="318">
        <f t="shared" si="4461"/>
        <v>-155863.29250333345</v>
      </c>
      <c r="BN281" s="318">
        <f t="shared" si="4461"/>
        <v>-158479.68250333346</v>
      </c>
      <c r="BO281" s="318">
        <f t="shared" si="4461"/>
        <v>-161096.07250333347</v>
      </c>
      <c r="BP281" s="318">
        <f t="shared" si="4461"/>
        <v>-163712.46250333349</v>
      </c>
      <c r="BR281" s="318">
        <f t="shared" si="4347"/>
        <v>-166328.8525033335</v>
      </c>
      <c r="BS281" s="318">
        <f t="shared" ref="BS281:CC281" si="4462">BR281+BS232</f>
        <v>-168945.24250333352</v>
      </c>
      <c r="BT281" s="318">
        <f t="shared" si="4462"/>
        <v>-171561.63250333353</v>
      </c>
      <c r="BU281" s="318">
        <f t="shared" si="4462"/>
        <v>-174178.02250333354</v>
      </c>
      <c r="BV281" s="318">
        <f t="shared" si="4462"/>
        <v>-176794.41250333356</v>
      </c>
      <c r="BW281" s="318">
        <f t="shared" si="4462"/>
        <v>-179410.80250333357</v>
      </c>
      <c r="BX281" s="318">
        <f t="shared" si="4462"/>
        <v>-182027.19250333359</v>
      </c>
      <c r="BY281" s="318">
        <f t="shared" si="4462"/>
        <v>-184643.5825033336</v>
      </c>
      <c r="BZ281" s="318">
        <f t="shared" si="4462"/>
        <v>-187259.97250333361</v>
      </c>
      <c r="CA281" s="318">
        <f t="shared" si="4462"/>
        <v>-189876.36250333363</v>
      </c>
      <c r="CB281" s="318">
        <f t="shared" si="4462"/>
        <v>-192492.75250333364</v>
      </c>
      <c r="CC281" s="318">
        <f t="shared" si="4462"/>
        <v>-195109.14250333366</v>
      </c>
      <c r="CE281" s="318">
        <f t="shared" si="4349"/>
        <v>-197725.53250333367</v>
      </c>
      <c r="CF281" s="318">
        <f t="shared" ref="CF281:CP281" si="4463">CE281+CF232</f>
        <v>-200341.92250333368</v>
      </c>
      <c r="CG281" s="318">
        <f t="shared" si="4463"/>
        <v>-202958.3125033337</v>
      </c>
      <c r="CH281" s="318">
        <f t="shared" si="4463"/>
        <v>-205574.70250333371</v>
      </c>
      <c r="CI281" s="318">
        <f t="shared" si="4463"/>
        <v>-208191.09250333373</v>
      </c>
      <c r="CJ281" s="318">
        <f t="shared" si="4463"/>
        <v>-210807.48250333374</v>
      </c>
      <c r="CK281" s="318">
        <f t="shared" si="4463"/>
        <v>-213423.87250333375</v>
      </c>
      <c r="CL281" s="318">
        <f t="shared" si="4463"/>
        <v>-216040.26250333377</v>
      </c>
      <c r="CM281" s="318">
        <f t="shared" si="4463"/>
        <v>-218656.65250333378</v>
      </c>
      <c r="CN281" s="318">
        <f t="shared" si="4463"/>
        <v>-221273.0425033338</v>
      </c>
      <c r="CO281" s="318">
        <f t="shared" si="4463"/>
        <v>-223889.43250333381</v>
      </c>
      <c r="CP281" s="318">
        <f t="shared" si="4463"/>
        <v>-226505.82250333382</v>
      </c>
      <c r="CR281" s="318">
        <f t="shared" si="4351"/>
        <v>-229122.21250333384</v>
      </c>
      <c r="CS281" s="318">
        <f t="shared" ref="CS281:DC281" si="4464">CR281+CS232</f>
        <v>-231738.60250333385</v>
      </c>
      <c r="CT281" s="318">
        <f t="shared" si="4464"/>
        <v>-234354.99250333387</v>
      </c>
      <c r="CU281" s="318">
        <f t="shared" si="4464"/>
        <v>-236971.38250333388</v>
      </c>
      <c r="CV281" s="318">
        <f t="shared" si="4464"/>
        <v>-239587.77250333389</v>
      </c>
      <c r="CW281" s="318">
        <f t="shared" si="4464"/>
        <v>-242204.16250333391</v>
      </c>
      <c r="CX281" s="318">
        <f t="shared" si="4464"/>
        <v>-244820.55250333392</v>
      </c>
      <c r="CY281" s="318">
        <f t="shared" si="4464"/>
        <v>-247436.94250333394</v>
      </c>
      <c r="CZ281" s="318">
        <f t="shared" si="4464"/>
        <v>-250053.33250333395</v>
      </c>
      <c r="DA281" s="318">
        <f t="shared" si="4464"/>
        <v>-252669.72250333396</v>
      </c>
      <c r="DB281" s="318">
        <f t="shared" si="4464"/>
        <v>-255286.11250333398</v>
      </c>
      <c r="DC281" s="318">
        <f t="shared" si="4464"/>
        <v>-257902.50250333399</v>
      </c>
      <c r="DE281" s="318">
        <f t="shared" si="4353"/>
        <v>-260518.89250333401</v>
      </c>
      <c r="DF281" s="318">
        <f t="shared" ref="DF281:DP281" si="4465">DE281+DF232</f>
        <v>-263135.28250333399</v>
      </c>
      <c r="DG281" s="318">
        <f t="shared" si="4465"/>
        <v>-265751.672503334</v>
      </c>
      <c r="DH281" s="318">
        <f t="shared" si="4465"/>
        <v>-268368.06250333402</v>
      </c>
      <c r="DI281" s="318">
        <f t="shared" si="4465"/>
        <v>-270984.45250333403</v>
      </c>
      <c r="DJ281" s="318">
        <f t="shared" si="4465"/>
        <v>-273600.84250333405</v>
      </c>
      <c r="DK281" s="318">
        <f t="shared" si="4465"/>
        <v>-276217.23250333406</v>
      </c>
      <c r="DL281" s="318">
        <f t="shared" si="4465"/>
        <v>-278833.62250333407</v>
      </c>
      <c r="DM281" s="318">
        <f t="shared" si="4465"/>
        <v>-281450.01250333409</v>
      </c>
      <c r="DN281" s="318">
        <f t="shared" si="4465"/>
        <v>-284066.4025033341</v>
      </c>
      <c r="DO281" s="318">
        <f t="shared" si="4465"/>
        <v>-286682.79250333412</v>
      </c>
      <c r="DP281" s="318">
        <f t="shared" si="4465"/>
        <v>-289299.18250333413</v>
      </c>
      <c r="DR281" s="318">
        <f t="shared" si="4355"/>
        <v>-291915.57250333414</v>
      </c>
      <c r="DS281" s="318">
        <f t="shared" ref="DS281:EC281" si="4466">DR281+DS232</f>
        <v>-294531.96250333416</v>
      </c>
      <c r="DT281" s="318">
        <f t="shared" si="4466"/>
        <v>-297148.35250333417</v>
      </c>
      <c r="DU281" s="318">
        <f t="shared" si="4466"/>
        <v>-299764.74250333419</v>
      </c>
      <c r="DV281" s="318">
        <f t="shared" si="4466"/>
        <v>-302381.1325033342</v>
      </c>
      <c r="DW281" s="318">
        <f t="shared" si="4466"/>
        <v>-304997.52250333421</v>
      </c>
      <c r="DX281" s="318">
        <f t="shared" si="4466"/>
        <v>-307613.91250333423</v>
      </c>
      <c r="DY281" s="318">
        <f t="shared" si="4466"/>
        <v>-310230.30250333424</v>
      </c>
      <c r="DZ281" s="318">
        <f t="shared" si="4466"/>
        <v>-312846.69250333426</v>
      </c>
      <c r="EA281" s="318">
        <f t="shared" si="4466"/>
        <v>-315463.08250333427</v>
      </c>
      <c r="EB281" s="318">
        <f t="shared" si="4466"/>
        <v>-318079.47250333428</v>
      </c>
      <c r="EC281" s="318">
        <f t="shared" si="4466"/>
        <v>-320695.8625033343</v>
      </c>
    </row>
    <row r="282" spans="1:133" x14ac:dyDescent="0.2">
      <c r="A282" s="126" t="s">
        <v>505</v>
      </c>
      <c r="D282" s="311">
        <v>0</v>
      </c>
      <c r="E282" s="318">
        <f t="shared" ref="E282:P282" si="4467">D282+E233</f>
        <v>0</v>
      </c>
      <c r="F282" s="318">
        <f t="shared" si="4467"/>
        <v>0</v>
      </c>
      <c r="G282" s="318">
        <f t="shared" si="4467"/>
        <v>0</v>
      </c>
      <c r="H282" s="318">
        <f t="shared" si="4467"/>
        <v>0</v>
      </c>
      <c r="I282" s="318">
        <f t="shared" si="4467"/>
        <v>0</v>
      </c>
      <c r="J282" s="318">
        <f t="shared" si="4467"/>
        <v>0</v>
      </c>
      <c r="K282" s="318">
        <f t="shared" si="4467"/>
        <v>0</v>
      </c>
      <c r="L282" s="318">
        <f t="shared" si="4467"/>
        <v>0</v>
      </c>
      <c r="M282" s="318">
        <f t="shared" si="4467"/>
        <v>0</v>
      </c>
      <c r="N282" s="318">
        <f t="shared" si="4467"/>
        <v>0</v>
      </c>
      <c r="O282" s="318">
        <f t="shared" si="4467"/>
        <v>0</v>
      </c>
      <c r="P282" s="318">
        <f t="shared" si="4467"/>
        <v>0</v>
      </c>
      <c r="R282" s="318">
        <f t="shared" si="4339"/>
        <v>0</v>
      </c>
      <c r="S282" s="318">
        <f t="shared" ref="S282:AC282" si="4468">R282+S233</f>
        <v>0</v>
      </c>
      <c r="T282" s="318">
        <f t="shared" si="4468"/>
        <v>0</v>
      </c>
      <c r="U282" s="318">
        <f t="shared" si="4468"/>
        <v>0</v>
      </c>
      <c r="V282" s="318">
        <f t="shared" si="4468"/>
        <v>0</v>
      </c>
      <c r="W282" s="318">
        <f t="shared" si="4468"/>
        <v>0</v>
      </c>
      <c r="X282" s="318">
        <f t="shared" si="4468"/>
        <v>0</v>
      </c>
      <c r="Y282" s="318">
        <f t="shared" si="4468"/>
        <v>0</v>
      </c>
      <c r="Z282" s="318">
        <f t="shared" si="4468"/>
        <v>0</v>
      </c>
      <c r="AA282" s="318">
        <f t="shared" si="4468"/>
        <v>0</v>
      </c>
      <c r="AB282" s="318">
        <f t="shared" si="4468"/>
        <v>0</v>
      </c>
      <c r="AC282" s="318">
        <f t="shared" si="4468"/>
        <v>0</v>
      </c>
      <c r="AE282" s="318">
        <f t="shared" si="4341"/>
        <v>0</v>
      </c>
      <c r="AF282" s="318">
        <f t="shared" ref="AF282:AP282" si="4469">AE282+AF233</f>
        <v>0</v>
      </c>
      <c r="AG282" s="318">
        <f t="shared" si="4469"/>
        <v>0</v>
      </c>
      <c r="AH282" s="318">
        <f t="shared" si="4469"/>
        <v>0</v>
      </c>
      <c r="AI282" s="318">
        <f t="shared" si="4469"/>
        <v>0</v>
      </c>
      <c r="AJ282" s="318">
        <f t="shared" si="4469"/>
        <v>0</v>
      </c>
      <c r="AK282" s="318">
        <f t="shared" si="4469"/>
        <v>0</v>
      </c>
      <c r="AL282" s="318">
        <f t="shared" si="4469"/>
        <v>0</v>
      </c>
      <c r="AM282" s="318">
        <f t="shared" si="4469"/>
        <v>0</v>
      </c>
      <c r="AN282" s="318">
        <f t="shared" si="4469"/>
        <v>0</v>
      </c>
      <c r="AO282" s="318">
        <f t="shared" si="4469"/>
        <v>0</v>
      </c>
      <c r="AP282" s="318">
        <f t="shared" si="4469"/>
        <v>0</v>
      </c>
      <c r="AR282" s="318">
        <f t="shared" si="4343"/>
        <v>0</v>
      </c>
      <c r="AS282" s="318">
        <f t="shared" ref="AS282:BC282" si="4470">AR282+AS233</f>
        <v>0</v>
      </c>
      <c r="AT282" s="318">
        <f t="shared" si="4470"/>
        <v>0</v>
      </c>
      <c r="AU282" s="318">
        <f t="shared" si="4470"/>
        <v>0</v>
      </c>
      <c r="AV282" s="318">
        <f t="shared" si="4470"/>
        <v>0</v>
      </c>
      <c r="AW282" s="318">
        <f t="shared" si="4470"/>
        <v>0</v>
      </c>
      <c r="AX282" s="318">
        <f t="shared" si="4470"/>
        <v>0</v>
      </c>
      <c r="AY282" s="318">
        <f t="shared" si="4470"/>
        <v>0</v>
      </c>
      <c r="AZ282" s="318">
        <f t="shared" si="4470"/>
        <v>0</v>
      </c>
      <c r="BA282" s="318">
        <f t="shared" si="4470"/>
        <v>0</v>
      </c>
      <c r="BB282" s="318">
        <f t="shared" si="4470"/>
        <v>0</v>
      </c>
      <c r="BC282" s="318">
        <f t="shared" si="4470"/>
        <v>0</v>
      </c>
      <c r="BE282" s="318">
        <f t="shared" si="4345"/>
        <v>0</v>
      </c>
      <c r="BF282" s="318">
        <f t="shared" ref="BF282:BP282" si="4471">BE282+BF233</f>
        <v>0</v>
      </c>
      <c r="BG282" s="318">
        <f t="shared" si="4471"/>
        <v>0</v>
      </c>
      <c r="BH282" s="318">
        <f t="shared" si="4471"/>
        <v>0</v>
      </c>
      <c r="BI282" s="318">
        <f t="shared" si="4471"/>
        <v>0</v>
      </c>
      <c r="BJ282" s="318">
        <f t="shared" si="4471"/>
        <v>0</v>
      </c>
      <c r="BK282" s="318">
        <f t="shared" si="4471"/>
        <v>0</v>
      </c>
      <c r="BL282" s="318">
        <f t="shared" si="4471"/>
        <v>0</v>
      </c>
      <c r="BM282" s="318">
        <f t="shared" si="4471"/>
        <v>0</v>
      </c>
      <c r="BN282" s="318">
        <f t="shared" si="4471"/>
        <v>0</v>
      </c>
      <c r="BO282" s="318">
        <f t="shared" si="4471"/>
        <v>0</v>
      </c>
      <c r="BP282" s="318">
        <f t="shared" si="4471"/>
        <v>0</v>
      </c>
      <c r="BR282" s="318">
        <f t="shared" si="4347"/>
        <v>0</v>
      </c>
      <c r="BS282" s="318">
        <f t="shared" ref="BS282:CC282" si="4472">BR282+BS233</f>
        <v>0</v>
      </c>
      <c r="BT282" s="318">
        <f t="shared" si="4472"/>
        <v>0</v>
      </c>
      <c r="BU282" s="318">
        <f t="shared" si="4472"/>
        <v>0</v>
      </c>
      <c r="BV282" s="318">
        <f t="shared" si="4472"/>
        <v>0</v>
      </c>
      <c r="BW282" s="318">
        <f t="shared" si="4472"/>
        <v>0</v>
      </c>
      <c r="BX282" s="318">
        <f t="shared" si="4472"/>
        <v>0</v>
      </c>
      <c r="BY282" s="318">
        <f t="shared" si="4472"/>
        <v>0</v>
      </c>
      <c r="BZ282" s="318">
        <f t="shared" si="4472"/>
        <v>0</v>
      </c>
      <c r="CA282" s="318">
        <f t="shared" si="4472"/>
        <v>0</v>
      </c>
      <c r="CB282" s="318">
        <f t="shared" si="4472"/>
        <v>0</v>
      </c>
      <c r="CC282" s="318">
        <f t="shared" si="4472"/>
        <v>0</v>
      </c>
      <c r="CE282" s="318">
        <f t="shared" si="4349"/>
        <v>0</v>
      </c>
      <c r="CF282" s="318">
        <f t="shared" ref="CF282:CP282" si="4473">CE282+CF233</f>
        <v>0</v>
      </c>
      <c r="CG282" s="318">
        <f t="shared" si="4473"/>
        <v>0</v>
      </c>
      <c r="CH282" s="318">
        <f t="shared" si="4473"/>
        <v>0</v>
      </c>
      <c r="CI282" s="318">
        <f t="shared" si="4473"/>
        <v>0</v>
      </c>
      <c r="CJ282" s="318">
        <f t="shared" si="4473"/>
        <v>0</v>
      </c>
      <c r="CK282" s="318">
        <f t="shared" si="4473"/>
        <v>0</v>
      </c>
      <c r="CL282" s="318">
        <f t="shared" si="4473"/>
        <v>0</v>
      </c>
      <c r="CM282" s="318">
        <f t="shared" si="4473"/>
        <v>0</v>
      </c>
      <c r="CN282" s="318">
        <f t="shared" si="4473"/>
        <v>0</v>
      </c>
      <c r="CO282" s="318">
        <f t="shared" si="4473"/>
        <v>0</v>
      </c>
      <c r="CP282" s="318">
        <f t="shared" si="4473"/>
        <v>0</v>
      </c>
      <c r="CR282" s="318">
        <f t="shared" si="4351"/>
        <v>0</v>
      </c>
      <c r="CS282" s="318">
        <f t="shared" ref="CS282:DC282" si="4474">CR282+CS233</f>
        <v>0</v>
      </c>
      <c r="CT282" s="318">
        <f t="shared" si="4474"/>
        <v>0</v>
      </c>
      <c r="CU282" s="318">
        <f t="shared" si="4474"/>
        <v>0</v>
      </c>
      <c r="CV282" s="318">
        <f t="shared" si="4474"/>
        <v>0</v>
      </c>
      <c r="CW282" s="318">
        <f t="shared" si="4474"/>
        <v>0</v>
      </c>
      <c r="CX282" s="318">
        <f t="shared" si="4474"/>
        <v>0</v>
      </c>
      <c r="CY282" s="318">
        <f t="shared" si="4474"/>
        <v>0</v>
      </c>
      <c r="CZ282" s="318">
        <f t="shared" si="4474"/>
        <v>0</v>
      </c>
      <c r="DA282" s="318">
        <f t="shared" si="4474"/>
        <v>0</v>
      </c>
      <c r="DB282" s="318">
        <f t="shared" si="4474"/>
        <v>0</v>
      </c>
      <c r="DC282" s="318">
        <f t="shared" si="4474"/>
        <v>0</v>
      </c>
      <c r="DE282" s="318">
        <f t="shared" si="4353"/>
        <v>0</v>
      </c>
      <c r="DF282" s="318">
        <f t="shared" ref="DF282:DP282" si="4475">DE282+DF233</f>
        <v>0</v>
      </c>
      <c r="DG282" s="318">
        <f t="shared" si="4475"/>
        <v>0</v>
      </c>
      <c r="DH282" s="318">
        <f t="shared" si="4475"/>
        <v>0</v>
      </c>
      <c r="DI282" s="318">
        <f t="shared" si="4475"/>
        <v>0</v>
      </c>
      <c r="DJ282" s="318">
        <f t="shared" si="4475"/>
        <v>0</v>
      </c>
      <c r="DK282" s="318">
        <f t="shared" si="4475"/>
        <v>0</v>
      </c>
      <c r="DL282" s="318">
        <f t="shared" si="4475"/>
        <v>0</v>
      </c>
      <c r="DM282" s="318">
        <f t="shared" si="4475"/>
        <v>0</v>
      </c>
      <c r="DN282" s="318">
        <f t="shared" si="4475"/>
        <v>0</v>
      </c>
      <c r="DO282" s="318">
        <f t="shared" si="4475"/>
        <v>0</v>
      </c>
      <c r="DP282" s="318">
        <f t="shared" si="4475"/>
        <v>0</v>
      </c>
      <c r="DR282" s="318">
        <f t="shared" si="4355"/>
        <v>0</v>
      </c>
      <c r="DS282" s="318">
        <f t="shared" ref="DS282:EC282" si="4476">DR282+DS233</f>
        <v>0</v>
      </c>
      <c r="DT282" s="318">
        <f t="shared" si="4476"/>
        <v>0</v>
      </c>
      <c r="DU282" s="318">
        <f t="shared" si="4476"/>
        <v>0</v>
      </c>
      <c r="DV282" s="318">
        <f t="shared" si="4476"/>
        <v>0</v>
      </c>
      <c r="DW282" s="318">
        <f t="shared" si="4476"/>
        <v>0</v>
      </c>
      <c r="DX282" s="318">
        <f t="shared" si="4476"/>
        <v>0</v>
      </c>
      <c r="DY282" s="318">
        <f t="shared" si="4476"/>
        <v>0</v>
      </c>
      <c r="DZ282" s="318">
        <f t="shared" si="4476"/>
        <v>0</v>
      </c>
      <c r="EA282" s="318">
        <f t="shared" si="4476"/>
        <v>0</v>
      </c>
      <c r="EB282" s="318">
        <f t="shared" si="4476"/>
        <v>0</v>
      </c>
      <c r="EC282" s="318">
        <f t="shared" si="4476"/>
        <v>0</v>
      </c>
    </row>
    <row r="283" spans="1:133" x14ac:dyDescent="0.2">
      <c r="A283" s="126" t="s">
        <v>505</v>
      </c>
      <c r="D283" s="311">
        <v>-174.92641249999997</v>
      </c>
      <c r="E283" s="318">
        <f t="shared" ref="E283:P283" si="4477">D283+E234</f>
        <v>-224.68641249999996</v>
      </c>
      <c r="F283" s="318">
        <f t="shared" si="4477"/>
        <v>-274.44641249999995</v>
      </c>
      <c r="G283" s="318">
        <f t="shared" si="4477"/>
        <v>-324.20641249999994</v>
      </c>
      <c r="H283" s="318">
        <f t="shared" si="4477"/>
        <v>-373.96641249999993</v>
      </c>
      <c r="I283" s="318">
        <f t="shared" si="4477"/>
        <v>-423.72641249999992</v>
      </c>
      <c r="J283" s="318">
        <f t="shared" si="4477"/>
        <v>-473.48641249999991</v>
      </c>
      <c r="K283" s="318">
        <f t="shared" si="4477"/>
        <v>-523.24641249999991</v>
      </c>
      <c r="L283" s="318">
        <f t="shared" si="4477"/>
        <v>-573.0064124999999</v>
      </c>
      <c r="M283" s="318">
        <f t="shared" si="4477"/>
        <v>-622.76641249999989</v>
      </c>
      <c r="N283" s="318">
        <f t="shared" si="4477"/>
        <v>-672.52641249999988</v>
      </c>
      <c r="O283" s="318">
        <f t="shared" si="4477"/>
        <v>-722.28641249999987</v>
      </c>
      <c r="P283" s="318">
        <f t="shared" si="4477"/>
        <v>-772.04641249999986</v>
      </c>
      <c r="R283" s="318">
        <f t="shared" si="4339"/>
        <v>-821.80641249999985</v>
      </c>
      <c r="S283" s="318">
        <f t="shared" ref="S283:AC283" si="4478">R283+S234</f>
        <v>-871.56641249999984</v>
      </c>
      <c r="T283" s="318">
        <f t="shared" si="4478"/>
        <v>-921.32641249999983</v>
      </c>
      <c r="U283" s="318">
        <f t="shared" si="4478"/>
        <v>-971.08641249999982</v>
      </c>
      <c r="V283" s="318">
        <f t="shared" si="4478"/>
        <v>-1020.8464124999998</v>
      </c>
      <c r="W283" s="318">
        <f t="shared" si="4478"/>
        <v>-1070.6064124999998</v>
      </c>
      <c r="X283" s="318">
        <f t="shared" si="4478"/>
        <v>-1120.3664124999998</v>
      </c>
      <c r="Y283" s="318">
        <f t="shared" si="4478"/>
        <v>-1170.1264124999998</v>
      </c>
      <c r="Z283" s="318">
        <f t="shared" si="4478"/>
        <v>-1219.8864124999998</v>
      </c>
      <c r="AA283" s="318">
        <f t="shared" si="4478"/>
        <v>-1269.6464124999998</v>
      </c>
      <c r="AB283" s="318">
        <f t="shared" si="4478"/>
        <v>-1319.4064124999998</v>
      </c>
      <c r="AC283" s="318">
        <f t="shared" si="4478"/>
        <v>-1369.1664124999998</v>
      </c>
      <c r="AE283" s="318">
        <f t="shared" si="4341"/>
        <v>-1418.9264124999997</v>
      </c>
      <c r="AF283" s="318">
        <f t="shared" ref="AF283:AP283" si="4479">AE283+AF234</f>
        <v>-1468.6864124999997</v>
      </c>
      <c r="AG283" s="318">
        <f t="shared" si="4479"/>
        <v>-1518.4464124999997</v>
      </c>
      <c r="AH283" s="318">
        <f t="shared" si="4479"/>
        <v>-1568.2064124999997</v>
      </c>
      <c r="AI283" s="318">
        <f t="shared" si="4479"/>
        <v>-1617.9664124999997</v>
      </c>
      <c r="AJ283" s="318">
        <f t="shared" si="4479"/>
        <v>-1667.7264124999997</v>
      </c>
      <c r="AK283" s="318">
        <f t="shared" si="4479"/>
        <v>-1717.4864124999997</v>
      </c>
      <c r="AL283" s="318">
        <f t="shared" si="4479"/>
        <v>-1767.2464124999997</v>
      </c>
      <c r="AM283" s="318">
        <f t="shared" si="4479"/>
        <v>-1817.0064124999997</v>
      </c>
      <c r="AN283" s="318">
        <f t="shared" si="4479"/>
        <v>-1866.7664124999997</v>
      </c>
      <c r="AO283" s="318">
        <f t="shared" si="4479"/>
        <v>-1916.5264124999997</v>
      </c>
      <c r="AP283" s="318">
        <f t="shared" si="4479"/>
        <v>-1966.2864124999996</v>
      </c>
      <c r="AR283" s="318">
        <f t="shared" si="4343"/>
        <v>-2016.0464124999996</v>
      </c>
      <c r="AS283" s="318">
        <f t="shared" ref="AS283:BC283" si="4480">AR283+AS234</f>
        <v>-2065.8064124999996</v>
      </c>
      <c r="AT283" s="318">
        <f t="shared" si="4480"/>
        <v>-2115.5664124999998</v>
      </c>
      <c r="AU283" s="318">
        <f t="shared" si="4480"/>
        <v>-2165.3264125000001</v>
      </c>
      <c r="AV283" s="318">
        <f t="shared" si="4480"/>
        <v>-2215.0864125000003</v>
      </c>
      <c r="AW283" s="318">
        <f t="shared" si="4480"/>
        <v>-2264.8464125000005</v>
      </c>
      <c r="AX283" s="318">
        <f t="shared" si="4480"/>
        <v>-2314.6064125000007</v>
      </c>
      <c r="AY283" s="318">
        <f t="shared" si="4480"/>
        <v>-2364.3664125000009</v>
      </c>
      <c r="AZ283" s="318">
        <f t="shared" si="4480"/>
        <v>-2414.1264125000012</v>
      </c>
      <c r="BA283" s="318">
        <f t="shared" si="4480"/>
        <v>-2463.8864125000014</v>
      </c>
      <c r="BB283" s="318">
        <f t="shared" si="4480"/>
        <v>-2513.6464125000016</v>
      </c>
      <c r="BC283" s="318">
        <f t="shared" si="4480"/>
        <v>-2563.4064125000018</v>
      </c>
      <c r="BE283" s="318">
        <f t="shared" si="4345"/>
        <v>-2613.166412500002</v>
      </c>
      <c r="BF283" s="318">
        <f t="shared" ref="BF283:BP283" si="4481">BE283+BF234</f>
        <v>-2662.9264125000022</v>
      </c>
      <c r="BG283" s="318">
        <f t="shared" si="4481"/>
        <v>-2712.6864125000025</v>
      </c>
      <c r="BH283" s="318">
        <f t="shared" si="4481"/>
        <v>-2762.4464125000027</v>
      </c>
      <c r="BI283" s="318">
        <f t="shared" si="4481"/>
        <v>-2812.2064125000029</v>
      </c>
      <c r="BJ283" s="318">
        <f t="shared" si="4481"/>
        <v>-2861.9664125000031</v>
      </c>
      <c r="BK283" s="318">
        <f t="shared" si="4481"/>
        <v>-2911.7264125000033</v>
      </c>
      <c r="BL283" s="318">
        <f t="shared" si="4481"/>
        <v>-2961.4864125000036</v>
      </c>
      <c r="BM283" s="318">
        <f t="shared" si="4481"/>
        <v>-3011.2464125000038</v>
      </c>
      <c r="BN283" s="318">
        <f t="shared" si="4481"/>
        <v>-3061.006412500004</v>
      </c>
      <c r="BO283" s="318">
        <f t="shared" si="4481"/>
        <v>-3110.7664125000042</v>
      </c>
      <c r="BP283" s="318">
        <f t="shared" si="4481"/>
        <v>-3160.5264125000044</v>
      </c>
      <c r="BR283" s="318">
        <f t="shared" si="4347"/>
        <v>-3210.2864125000046</v>
      </c>
      <c r="BS283" s="318">
        <f t="shared" ref="BS283:CC283" si="4482">BR283+BS234</f>
        <v>-3260.0464125000049</v>
      </c>
      <c r="BT283" s="318">
        <f t="shared" si="4482"/>
        <v>-3309.8064125000051</v>
      </c>
      <c r="BU283" s="318">
        <f t="shared" si="4482"/>
        <v>-3359.5664125000053</v>
      </c>
      <c r="BV283" s="318">
        <f t="shared" si="4482"/>
        <v>-3409.3264125000055</v>
      </c>
      <c r="BW283" s="318">
        <f t="shared" si="4482"/>
        <v>-3459.0864125000057</v>
      </c>
      <c r="BX283" s="318">
        <f t="shared" si="4482"/>
        <v>-3508.846412500006</v>
      </c>
      <c r="BY283" s="318">
        <f t="shared" si="4482"/>
        <v>-3558.6064125000062</v>
      </c>
      <c r="BZ283" s="318">
        <f t="shared" si="4482"/>
        <v>-3608.3664125000064</v>
      </c>
      <c r="CA283" s="318">
        <f t="shared" si="4482"/>
        <v>-3658.1264125000066</v>
      </c>
      <c r="CB283" s="318">
        <f t="shared" si="4482"/>
        <v>-3707.8864125000068</v>
      </c>
      <c r="CC283" s="318">
        <f t="shared" si="4482"/>
        <v>-3757.646412500007</v>
      </c>
      <c r="CE283" s="318">
        <f t="shared" si="4349"/>
        <v>-3807.4064125000073</v>
      </c>
      <c r="CF283" s="318">
        <f t="shared" ref="CF283:CP283" si="4483">CE283+CF234</f>
        <v>-3857.1664125000075</v>
      </c>
      <c r="CG283" s="318">
        <f t="shared" si="4483"/>
        <v>-3906.9264125000077</v>
      </c>
      <c r="CH283" s="318">
        <f t="shared" si="4483"/>
        <v>-3956.6864125000079</v>
      </c>
      <c r="CI283" s="318">
        <f t="shared" si="4483"/>
        <v>-4006.4464125000081</v>
      </c>
      <c r="CJ283" s="318">
        <f t="shared" si="4483"/>
        <v>-4056.2064125000084</v>
      </c>
      <c r="CK283" s="318">
        <f t="shared" si="4483"/>
        <v>-4105.9664125000081</v>
      </c>
      <c r="CL283" s="318">
        <f t="shared" si="4483"/>
        <v>-4155.7264125000083</v>
      </c>
      <c r="CM283" s="318">
        <f t="shared" si="4483"/>
        <v>-4205.4864125000086</v>
      </c>
      <c r="CN283" s="318">
        <f t="shared" si="4483"/>
        <v>-4255.2464125000088</v>
      </c>
      <c r="CO283" s="318">
        <f t="shared" si="4483"/>
        <v>-4305.006412500009</v>
      </c>
      <c r="CP283" s="318">
        <f t="shared" si="4483"/>
        <v>-4354.7664125000092</v>
      </c>
      <c r="CR283" s="318">
        <f t="shared" si="4351"/>
        <v>-4404.5264125000094</v>
      </c>
      <c r="CS283" s="318">
        <f t="shared" ref="CS283:DC283" si="4484">CR283+CS234</f>
        <v>-4454.2864125000096</v>
      </c>
      <c r="CT283" s="318">
        <f t="shared" si="4484"/>
        <v>-4504.0464125000099</v>
      </c>
      <c r="CU283" s="318">
        <f t="shared" si="4484"/>
        <v>-4553.8064125000101</v>
      </c>
      <c r="CV283" s="318">
        <f t="shared" si="4484"/>
        <v>-4603.5664125000103</v>
      </c>
      <c r="CW283" s="318">
        <f t="shared" si="4484"/>
        <v>-4653.3264125000105</v>
      </c>
      <c r="CX283" s="318">
        <f t="shared" si="4484"/>
        <v>-4703.0864125000107</v>
      </c>
      <c r="CY283" s="318">
        <f t="shared" si="4484"/>
        <v>-4752.846412500011</v>
      </c>
      <c r="CZ283" s="318">
        <f t="shared" si="4484"/>
        <v>-4802.6064125000112</v>
      </c>
      <c r="DA283" s="318">
        <f t="shared" si="4484"/>
        <v>-4852.3664125000114</v>
      </c>
      <c r="DB283" s="318">
        <f t="shared" si="4484"/>
        <v>-4902.1264125000116</v>
      </c>
      <c r="DC283" s="318">
        <f t="shared" si="4484"/>
        <v>-4951.8864125000118</v>
      </c>
      <c r="DE283" s="318">
        <f t="shared" si="4353"/>
        <v>-5001.646412500012</v>
      </c>
      <c r="DF283" s="318">
        <f t="shared" ref="DF283:DP283" si="4485">DE283+DF234</f>
        <v>-5051.4064125000123</v>
      </c>
      <c r="DG283" s="318">
        <f t="shared" si="4485"/>
        <v>-5101.1664125000125</v>
      </c>
      <c r="DH283" s="318">
        <f t="shared" si="4485"/>
        <v>-5150.9264125000127</v>
      </c>
      <c r="DI283" s="318">
        <f t="shared" si="4485"/>
        <v>-5200.6864125000129</v>
      </c>
      <c r="DJ283" s="318">
        <f t="shared" si="4485"/>
        <v>-5250.4464125000131</v>
      </c>
      <c r="DK283" s="318">
        <f t="shared" si="4485"/>
        <v>-5300.2064125000134</v>
      </c>
      <c r="DL283" s="318">
        <f t="shared" si="4485"/>
        <v>-5349.9664125000136</v>
      </c>
      <c r="DM283" s="318">
        <f t="shared" si="4485"/>
        <v>-5399.7264125000138</v>
      </c>
      <c r="DN283" s="318">
        <f t="shared" si="4485"/>
        <v>-5449.486412500014</v>
      </c>
      <c r="DO283" s="318">
        <f t="shared" si="4485"/>
        <v>-5499.2464125000142</v>
      </c>
      <c r="DP283" s="318">
        <f t="shared" si="4485"/>
        <v>-5549.0064125000144</v>
      </c>
      <c r="DR283" s="318">
        <f t="shared" si="4355"/>
        <v>-5598.7664125000147</v>
      </c>
      <c r="DS283" s="318">
        <f t="shared" ref="DS283:EC283" si="4486">DR283+DS234</f>
        <v>-5648.5264125000149</v>
      </c>
      <c r="DT283" s="318">
        <f t="shared" si="4486"/>
        <v>-5698.2864125000151</v>
      </c>
      <c r="DU283" s="318">
        <f t="shared" si="4486"/>
        <v>-5748.0464125000153</v>
      </c>
      <c r="DV283" s="318">
        <f t="shared" si="4486"/>
        <v>-5797.8064125000155</v>
      </c>
      <c r="DW283" s="318">
        <f t="shared" si="4486"/>
        <v>-5847.5664125000158</v>
      </c>
      <c r="DX283" s="318">
        <f t="shared" si="4486"/>
        <v>-5897.326412500016</v>
      </c>
      <c r="DY283" s="318">
        <f t="shared" si="4486"/>
        <v>-5947.0864125000162</v>
      </c>
      <c r="DZ283" s="318">
        <f t="shared" si="4486"/>
        <v>-5996.8464125000164</v>
      </c>
      <c r="EA283" s="318">
        <f t="shared" si="4486"/>
        <v>-6046.6064125000166</v>
      </c>
      <c r="EB283" s="318">
        <f t="shared" si="4486"/>
        <v>-6096.3664125000168</v>
      </c>
      <c r="EC283" s="318">
        <f t="shared" si="4486"/>
        <v>-6146.1264125000171</v>
      </c>
    </row>
    <row r="284" spans="1:133" x14ac:dyDescent="0.2">
      <c r="A284" s="126" t="s">
        <v>505</v>
      </c>
      <c r="D284" s="311">
        <v>-2.8606499999999997</v>
      </c>
      <c r="E284" s="318">
        <f t="shared" ref="E284:P284" si="4487">D284+E235</f>
        <v>-4.2306499999999998</v>
      </c>
      <c r="F284" s="318">
        <f t="shared" si="4487"/>
        <v>-5.6006499999999999</v>
      </c>
      <c r="G284" s="318">
        <f t="shared" si="4487"/>
        <v>-6.97065</v>
      </c>
      <c r="H284" s="318">
        <f t="shared" si="4487"/>
        <v>-8.3406500000000001</v>
      </c>
      <c r="I284" s="318">
        <f t="shared" si="4487"/>
        <v>-9.7106500000000011</v>
      </c>
      <c r="J284" s="318">
        <f t="shared" si="4487"/>
        <v>-11.080650000000002</v>
      </c>
      <c r="K284" s="318">
        <f t="shared" si="4487"/>
        <v>-12.450650000000003</v>
      </c>
      <c r="L284" s="318">
        <f t="shared" si="4487"/>
        <v>-13.820650000000004</v>
      </c>
      <c r="M284" s="318">
        <f t="shared" si="4487"/>
        <v>-15.190650000000005</v>
      </c>
      <c r="N284" s="318">
        <f t="shared" si="4487"/>
        <v>-16.560650000000006</v>
      </c>
      <c r="O284" s="318">
        <f t="shared" si="4487"/>
        <v>-17.930650000000007</v>
      </c>
      <c r="P284" s="318">
        <f t="shared" si="4487"/>
        <v>-19.300650000000008</v>
      </c>
      <c r="R284" s="318">
        <f t="shared" si="4339"/>
        <v>-20.670650000000009</v>
      </c>
      <c r="S284" s="318">
        <f t="shared" ref="S284:AC284" si="4488">R284+S235</f>
        <v>-22.04065000000001</v>
      </c>
      <c r="T284" s="318">
        <f t="shared" si="4488"/>
        <v>-23.410650000000011</v>
      </c>
      <c r="U284" s="318">
        <f t="shared" si="4488"/>
        <v>-24.780650000000012</v>
      </c>
      <c r="V284" s="318">
        <f t="shared" si="4488"/>
        <v>-26.150650000000013</v>
      </c>
      <c r="W284" s="318">
        <f t="shared" si="4488"/>
        <v>-27.520650000000014</v>
      </c>
      <c r="X284" s="318">
        <f t="shared" si="4488"/>
        <v>-28.890650000000015</v>
      </c>
      <c r="Y284" s="318">
        <f t="shared" si="4488"/>
        <v>-30.260650000000016</v>
      </c>
      <c r="Z284" s="318">
        <f t="shared" si="4488"/>
        <v>-31.630650000000017</v>
      </c>
      <c r="AA284" s="318">
        <f t="shared" si="4488"/>
        <v>-33.000650000000014</v>
      </c>
      <c r="AB284" s="318">
        <f t="shared" si="4488"/>
        <v>-34.370650000000012</v>
      </c>
      <c r="AC284" s="318">
        <f t="shared" si="4488"/>
        <v>-35.740650000000009</v>
      </c>
      <c r="AE284" s="318">
        <f t="shared" si="4341"/>
        <v>-37.110650000000007</v>
      </c>
      <c r="AF284" s="318">
        <f t="shared" ref="AF284:AP284" si="4489">AE284+AF235</f>
        <v>-38.480650000000004</v>
      </c>
      <c r="AG284" s="318">
        <f t="shared" si="4489"/>
        <v>-39.850650000000002</v>
      </c>
      <c r="AH284" s="318">
        <f t="shared" si="4489"/>
        <v>-41.220649999999999</v>
      </c>
      <c r="AI284" s="318">
        <f t="shared" si="4489"/>
        <v>-42.590649999999997</v>
      </c>
      <c r="AJ284" s="318">
        <f t="shared" si="4489"/>
        <v>-43.960649999999994</v>
      </c>
      <c r="AK284" s="318">
        <f t="shared" si="4489"/>
        <v>-45.330649999999991</v>
      </c>
      <c r="AL284" s="318">
        <f t="shared" si="4489"/>
        <v>-46.700649999999989</v>
      </c>
      <c r="AM284" s="318">
        <f t="shared" si="4489"/>
        <v>-48.070649999999986</v>
      </c>
      <c r="AN284" s="318">
        <f t="shared" si="4489"/>
        <v>-49.440649999999984</v>
      </c>
      <c r="AO284" s="318">
        <f t="shared" si="4489"/>
        <v>-50.810649999999981</v>
      </c>
      <c r="AP284" s="318">
        <f t="shared" si="4489"/>
        <v>-52.180649999999979</v>
      </c>
      <c r="AR284" s="318">
        <f t="shared" si="4343"/>
        <v>-53.550649999999976</v>
      </c>
      <c r="AS284" s="318">
        <f t="shared" ref="AS284:BC284" si="4490">AR284+AS235</f>
        <v>-54.920649999999974</v>
      </c>
      <c r="AT284" s="318">
        <f t="shared" si="4490"/>
        <v>-56.290649999999971</v>
      </c>
      <c r="AU284" s="318">
        <f t="shared" si="4490"/>
        <v>-57.660649999999968</v>
      </c>
      <c r="AV284" s="318">
        <f t="shared" si="4490"/>
        <v>-59.030649999999966</v>
      </c>
      <c r="AW284" s="318">
        <f t="shared" si="4490"/>
        <v>-60.400649999999963</v>
      </c>
      <c r="AX284" s="318">
        <f t="shared" si="4490"/>
        <v>-61.770649999999961</v>
      </c>
      <c r="AY284" s="318">
        <f t="shared" si="4490"/>
        <v>-63.140649999999958</v>
      </c>
      <c r="AZ284" s="318">
        <f t="shared" si="4490"/>
        <v>-64.510649999999956</v>
      </c>
      <c r="BA284" s="318">
        <f t="shared" si="4490"/>
        <v>-65.88064999999996</v>
      </c>
      <c r="BB284" s="318">
        <f t="shared" si="4490"/>
        <v>-67.250649999999965</v>
      </c>
      <c r="BC284" s="318">
        <f t="shared" si="4490"/>
        <v>-68.620649999999969</v>
      </c>
      <c r="BE284" s="318">
        <f t="shared" si="4345"/>
        <v>-69.990649999999974</v>
      </c>
      <c r="BF284" s="318">
        <f t="shared" ref="BF284:BP284" si="4491">BE284+BF235</f>
        <v>-71.360649999999978</v>
      </c>
      <c r="BG284" s="318">
        <f t="shared" si="4491"/>
        <v>-72.730649999999983</v>
      </c>
      <c r="BH284" s="318">
        <f t="shared" si="4491"/>
        <v>-74.100649999999987</v>
      </c>
      <c r="BI284" s="318">
        <f t="shared" si="4491"/>
        <v>-75.470649999999992</v>
      </c>
      <c r="BJ284" s="318">
        <f t="shared" si="4491"/>
        <v>-76.840649999999997</v>
      </c>
      <c r="BK284" s="318">
        <f t="shared" si="4491"/>
        <v>-78.210650000000001</v>
      </c>
      <c r="BL284" s="318">
        <f t="shared" si="4491"/>
        <v>-79.580650000000006</v>
      </c>
      <c r="BM284" s="318">
        <f t="shared" si="4491"/>
        <v>-80.95065000000001</v>
      </c>
      <c r="BN284" s="318">
        <f t="shared" si="4491"/>
        <v>-82.320650000000015</v>
      </c>
      <c r="BO284" s="318">
        <f t="shared" si="4491"/>
        <v>-83.690650000000019</v>
      </c>
      <c r="BP284" s="318">
        <f t="shared" si="4491"/>
        <v>-85.060650000000024</v>
      </c>
      <c r="BR284" s="318">
        <f t="shared" si="4347"/>
        <v>-86.430650000000028</v>
      </c>
      <c r="BS284" s="318">
        <f t="shared" ref="BS284:CC284" si="4492">BR284+BS235</f>
        <v>-87.800650000000033</v>
      </c>
      <c r="BT284" s="318">
        <f t="shared" si="4492"/>
        <v>-89.170650000000037</v>
      </c>
      <c r="BU284" s="318">
        <f t="shared" si="4492"/>
        <v>-90.540650000000042</v>
      </c>
      <c r="BV284" s="318">
        <f t="shared" si="4492"/>
        <v>-91.910650000000047</v>
      </c>
      <c r="BW284" s="318">
        <f t="shared" si="4492"/>
        <v>-93.280650000000051</v>
      </c>
      <c r="BX284" s="318">
        <f t="shared" si="4492"/>
        <v>-94.650650000000056</v>
      </c>
      <c r="BY284" s="318">
        <f t="shared" si="4492"/>
        <v>-96.02065000000006</v>
      </c>
      <c r="BZ284" s="318">
        <f t="shared" si="4492"/>
        <v>-97.390650000000065</v>
      </c>
      <c r="CA284" s="318">
        <f t="shared" si="4492"/>
        <v>-98.760650000000069</v>
      </c>
      <c r="CB284" s="318">
        <f t="shared" si="4492"/>
        <v>-100.13065000000007</v>
      </c>
      <c r="CC284" s="318">
        <f t="shared" si="4492"/>
        <v>-101.50065000000008</v>
      </c>
      <c r="CE284" s="318">
        <f t="shared" si="4349"/>
        <v>-102.87065000000008</v>
      </c>
      <c r="CF284" s="318">
        <f t="shared" ref="CF284:CP284" si="4493">CE284+CF235</f>
        <v>-104.24065000000009</v>
      </c>
      <c r="CG284" s="318">
        <f t="shared" si="4493"/>
        <v>-105.61065000000009</v>
      </c>
      <c r="CH284" s="318">
        <f t="shared" si="4493"/>
        <v>-106.9806500000001</v>
      </c>
      <c r="CI284" s="318">
        <f t="shared" si="4493"/>
        <v>-108.3506500000001</v>
      </c>
      <c r="CJ284" s="318">
        <f t="shared" si="4493"/>
        <v>-109.72065000000011</v>
      </c>
      <c r="CK284" s="318">
        <f t="shared" si="4493"/>
        <v>-111.09065000000011</v>
      </c>
      <c r="CL284" s="318">
        <f t="shared" si="4493"/>
        <v>-112.46065000000011</v>
      </c>
      <c r="CM284" s="318">
        <f t="shared" si="4493"/>
        <v>-113.83065000000012</v>
      </c>
      <c r="CN284" s="318">
        <f t="shared" si="4493"/>
        <v>-115.20065000000012</v>
      </c>
      <c r="CO284" s="318">
        <f t="shared" si="4493"/>
        <v>-116.57065000000013</v>
      </c>
      <c r="CP284" s="318">
        <f t="shared" si="4493"/>
        <v>-117.94065000000013</v>
      </c>
      <c r="CR284" s="318">
        <f t="shared" si="4351"/>
        <v>-119.31065000000014</v>
      </c>
      <c r="CS284" s="318">
        <f t="shared" ref="CS284:DC284" si="4494">CR284+CS235</f>
        <v>-120.68065000000014</v>
      </c>
      <c r="CT284" s="318">
        <f t="shared" si="4494"/>
        <v>-122.05065000000015</v>
      </c>
      <c r="CU284" s="318">
        <f t="shared" si="4494"/>
        <v>-123.42065000000015</v>
      </c>
      <c r="CV284" s="318">
        <f t="shared" si="4494"/>
        <v>-124.79065000000016</v>
      </c>
      <c r="CW284" s="318">
        <f t="shared" si="4494"/>
        <v>-126.16065000000016</v>
      </c>
      <c r="CX284" s="318">
        <f t="shared" si="4494"/>
        <v>-127.53065000000016</v>
      </c>
      <c r="CY284" s="318">
        <f t="shared" si="4494"/>
        <v>-128.90065000000016</v>
      </c>
      <c r="CZ284" s="318">
        <f t="shared" si="4494"/>
        <v>-130.27065000000016</v>
      </c>
      <c r="DA284" s="318">
        <f t="shared" si="4494"/>
        <v>-131.64065000000016</v>
      </c>
      <c r="DB284" s="318">
        <f t="shared" si="4494"/>
        <v>-133.01065000000017</v>
      </c>
      <c r="DC284" s="318">
        <f t="shared" si="4494"/>
        <v>-134.38065000000017</v>
      </c>
      <c r="DE284" s="318">
        <f t="shared" si="4353"/>
        <v>-135.75065000000018</v>
      </c>
      <c r="DF284" s="318">
        <f t="shared" ref="DF284:DP284" si="4495">DE284+DF235</f>
        <v>-137.12065000000018</v>
      </c>
      <c r="DG284" s="318">
        <f t="shared" si="4495"/>
        <v>-138.49065000000019</v>
      </c>
      <c r="DH284" s="318">
        <f t="shared" si="4495"/>
        <v>-139.86065000000019</v>
      </c>
      <c r="DI284" s="318">
        <f t="shared" si="4495"/>
        <v>-141.2306500000002</v>
      </c>
      <c r="DJ284" s="318">
        <f t="shared" si="4495"/>
        <v>-142.6006500000002</v>
      </c>
      <c r="DK284" s="318">
        <f t="shared" si="4495"/>
        <v>-143.97065000000021</v>
      </c>
      <c r="DL284" s="318">
        <f t="shared" si="4495"/>
        <v>-145.34065000000021</v>
      </c>
      <c r="DM284" s="318">
        <f t="shared" si="4495"/>
        <v>-146.71065000000021</v>
      </c>
      <c r="DN284" s="318">
        <f t="shared" si="4495"/>
        <v>-148.08065000000022</v>
      </c>
      <c r="DO284" s="318">
        <f t="shared" si="4495"/>
        <v>-149.45065000000022</v>
      </c>
      <c r="DP284" s="318">
        <f t="shared" si="4495"/>
        <v>-150.82065000000023</v>
      </c>
      <c r="DR284" s="318">
        <f t="shared" si="4355"/>
        <v>-152.19065000000023</v>
      </c>
      <c r="DS284" s="318">
        <f t="shared" ref="DS284:EC284" si="4496">DR284+DS235</f>
        <v>-153.56065000000024</v>
      </c>
      <c r="DT284" s="318">
        <f t="shared" si="4496"/>
        <v>-154.93065000000024</v>
      </c>
      <c r="DU284" s="318">
        <f t="shared" si="4496"/>
        <v>-156.30065000000025</v>
      </c>
      <c r="DV284" s="318">
        <f t="shared" si="4496"/>
        <v>-157.67065000000025</v>
      </c>
      <c r="DW284" s="318">
        <f t="shared" si="4496"/>
        <v>-159.04065000000026</v>
      </c>
      <c r="DX284" s="318">
        <f t="shared" si="4496"/>
        <v>-160.41065000000026</v>
      </c>
      <c r="DY284" s="318">
        <f t="shared" si="4496"/>
        <v>-161.78065000000026</v>
      </c>
      <c r="DZ284" s="318">
        <f t="shared" si="4496"/>
        <v>-163.15065000000027</v>
      </c>
      <c r="EA284" s="318">
        <f t="shared" si="4496"/>
        <v>-164.52065000000027</v>
      </c>
      <c r="EB284" s="318">
        <f t="shared" si="4496"/>
        <v>-165.89065000000028</v>
      </c>
      <c r="EC284" s="318">
        <f t="shared" si="4496"/>
        <v>-167.26065000000028</v>
      </c>
    </row>
    <row r="285" spans="1:133" x14ac:dyDescent="0.2">
      <c r="A285" s="126" t="s">
        <v>505</v>
      </c>
      <c r="D285" s="311">
        <v>0</v>
      </c>
      <c r="E285" s="318">
        <f t="shared" ref="E285:P285" si="4497">D285+E236</f>
        <v>-5.52</v>
      </c>
      <c r="F285" s="318">
        <f t="shared" si="4497"/>
        <v>-11.04</v>
      </c>
      <c r="G285" s="318">
        <f t="shared" si="4497"/>
        <v>-16.559999999999999</v>
      </c>
      <c r="H285" s="318">
        <f t="shared" si="4497"/>
        <v>-22.08</v>
      </c>
      <c r="I285" s="318">
        <f t="shared" si="4497"/>
        <v>-27.599999999999998</v>
      </c>
      <c r="J285" s="318">
        <f t="shared" si="4497"/>
        <v>-33.119999999999997</v>
      </c>
      <c r="K285" s="318">
        <f t="shared" si="4497"/>
        <v>-38.64</v>
      </c>
      <c r="L285" s="318">
        <f t="shared" si="4497"/>
        <v>-44.16</v>
      </c>
      <c r="M285" s="318">
        <f t="shared" si="4497"/>
        <v>-49.679999999999993</v>
      </c>
      <c r="N285" s="318">
        <f t="shared" si="4497"/>
        <v>-55.199999999999989</v>
      </c>
      <c r="O285" s="318">
        <f t="shared" si="4497"/>
        <v>-60.719999999999985</v>
      </c>
      <c r="P285" s="318">
        <f t="shared" si="4497"/>
        <v>-66.239999999999981</v>
      </c>
      <c r="R285" s="318">
        <f t="shared" si="4339"/>
        <v>-71.759999999999977</v>
      </c>
      <c r="S285" s="318">
        <f t="shared" ref="S285:AC285" si="4498">R285+S236</f>
        <v>-77.279999999999973</v>
      </c>
      <c r="T285" s="318">
        <f t="shared" si="4498"/>
        <v>-82.799999999999969</v>
      </c>
      <c r="U285" s="318">
        <f t="shared" si="4498"/>
        <v>-88.319999999999965</v>
      </c>
      <c r="V285" s="318">
        <f t="shared" si="4498"/>
        <v>-93.839999999999961</v>
      </c>
      <c r="W285" s="318">
        <f t="shared" si="4498"/>
        <v>-99.359999999999957</v>
      </c>
      <c r="X285" s="318">
        <f t="shared" si="4498"/>
        <v>-104.87999999999995</v>
      </c>
      <c r="Y285" s="318">
        <f t="shared" si="4498"/>
        <v>-110.39999999999995</v>
      </c>
      <c r="Z285" s="318">
        <f t="shared" si="4498"/>
        <v>-115.91999999999994</v>
      </c>
      <c r="AA285" s="318">
        <f t="shared" si="4498"/>
        <v>-121.43999999999994</v>
      </c>
      <c r="AB285" s="318">
        <f t="shared" si="4498"/>
        <v>-126.95999999999994</v>
      </c>
      <c r="AC285" s="318">
        <f t="shared" si="4498"/>
        <v>-132.47999999999993</v>
      </c>
      <c r="AE285" s="318">
        <f t="shared" si="4341"/>
        <v>-137.99999999999994</v>
      </c>
      <c r="AF285" s="318">
        <f t="shared" ref="AF285:AP285" si="4499">AE285+AF236</f>
        <v>-143.51999999999995</v>
      </c>
      <c r="AG285" s="318">
        <f t="shared" si="4499"/>
        <v>-149.03999999999996</v>
      </c>
      <c r="AH285" s="318">
        <f t="shared" si="4499"/>
        <v>-154.55999999999997</v>
      </c>
      <c r="AI285" s="318">
        <f t="shared" si="4499"/>
        <v>-160.07999999999998</v>
      </c>
      <c r="AJ285" s="318">
        <f t="shared" si="4499"/>
        <v>-165.6</v>
      </c>
      <c r="AK285" s="318">
        <f t="shared" si="4499"/>
        <v>-171.12</v>
      </c>
      <c r="AL285" s="318">
        <f t="shared" si="4499"/>
        <v>-176.64000000000001</v>
      </c>
      <c r="AM285" s="318">
        <f t="shared" si="4499"/>
        <v>-182.16000000000003</v>
      </c>
      <c r="AN285" s="318">
        <f t="shared" si="4499"/>
        <v>-187.68000000000004</v>
      </c>
      <c r="AO285" s="318">
        <f t="shared" si="4499"/>
        <v>-193.20000000000005</v>
      </c>
      <c r="AP285" s="318">
        <f t="shared" si="4499"/>
        <v>-198.72000000000006</v>
      </c>
      <c r="AR285" s="318">
        <f t="shared" si="4343"/>
        <v>-204.24000000000007</v>
      </c>
      <c r="AS285" s="318">
        <f t="shared" ref="AS285:BC285" si="4500">AR285+AS236</f>
        <v>-209.76000000000008</v>
      </c>
      <c r="AT285" s="318">
        <f t="shared" si="4500"/>
        <v>-215.28000000000009</v>
      </c>
      <c r="AU285" s="318">
        <f t="shared" si="4500"/>
        <v>-220.8000000000001</v>
      </c>
      <c r="AV285" s="318">
        <f t="shared" si="4500"/>
        <v>-226.32000000000011</v>
      </c>
      <c r="AW285" s="318">
        <f t="shared" si="4500"/>
        <v>-231.84000000000012</v>
      </c>
      <c r="AX285" s="318">
        <f t="shared" si="4500"/>
        <v>-237.36000000000013</v>
      </c>
      <c r="AY285" s="318">
        <f t="shared" si="4500"/>
        <v>-242.88000000000014</v>
      </c>
      <c r="AZ285" s="318">
        <f t="shared" si="4500"/>
        <v>-248.40000000000015</v>
      </c>
      <c r="BA285" s="318">
        <f t="shared" si="4500"/>
        <v>-253.92000000000016</v>
      </c>
      <c r="BB285" s="318">
        <f t="shared" si="4500"/>
        <v>-259.44000000000017</v>
      </c>
      <c r="BC285" s="318">
        <f t="shared" si="4500"/>
        <v>-264.96000000000015</v>
      </c>
      <c r="BE285" s="318">
        <f t="shared" si="4345"/>
        <v>-270.48000000000013</v>
      </c>
      <c r="BF285" s="318">
        <f t="shared" ref="BF285:BP285" si="4501">BE285+BF236</f>
        <v>-276.00000000000011</v>
      </c>
      <c r="BG285" s="318">
        <f t="shared" si="4501"/>
        <v>-281.5200000000001</v>
      </c>
      <c r="BH285" s="318">
        <f t="shared" si="4501"/>
        <v>-287.04000000000008</v>
      </c>
      <c r="BI285" s="318">
        <f t="shared" si="4501"/>
        <v>-292.56000000000006</v>
      </c>
      <c r="BJ285" s="318">
        <f t="shared" si="4501"/>
        <v>-298.08000000000004</v>
      </c>
      <c r="BK285" s="318">
        <f t="shared" si="4501"/>
        <v>-303.60000000000002</v>
      </c>
      <c r="BL285" s="318">
        <f t="shared" si="4501"/>
        <v>-309.12</v>
      </c>
      <c r="BM285" s="318">
        <f t="shared" si="4501"/>
        <v>-314.64</v>
      </c>
      <c r="BN285" s="318">
        <f t="shared" si="4501"/>
        <v>-320.15999999999997</v>
      </c>
      <c r="BO285" s="318">
        <f t="shared" si="4501"/>
        <v>-325.67999999999995</v>
      </c>
      <c r="BP285" s="318">
        <f t="shared" si="4501"/>
        <v>-331.19999999999993</v>
      </c>
      <c r="BR285" s="318">
        <f t="shared" si="4347"/>
        <v>-336.71999999999991</v>
      </c>
      <c r="BS285" s="318">
        <f t="shared" ref="BS285:CC285" si="4502">BR285+BS236</f>
        <v>-342.2399999999999</v>
      </c>
      <c r="BT285" s="318">
        <f t="shared" si="4502"/>
        <v>-347.75999999999988</v>
      </c>
      <c r="BU285" s="318">
        <f t="shared" si="4502"/>
        <v>-353.27999999999986</v>
      </c>
      <c r="BV285" s="318">
        <f t="shared" si="4502"/>
        <v>-358.79999999999984</v>
      </c>
      <c r="BW285" s="318">
        <f t="shared" si="4502"/>
        <v>-364.31999999999982</v>
      </c>
      <c r="BX285" s="318">
        <f t="shared" si="4502"/>
        <v>-369.8399999999998</v>
      </c>
      <c r="BY285" s="318">
        <f t="shared" si="4502"/>
        <v>-375.35999999999979</v>
      </c>
      <c r="BZ285" s="318">
        <f t="shared" si="4502"/>
        <v>-380.87999999999977</v>
      </c>
      <c r="CA285" s="318">
        <f t="shared" si="4502"/>
        <v>-386.39999999999975</v>
      </c>
      <c r="CB285" s="318">
        <f t="shared" si="4502"/>
        <v>-391.91999999999973</v>
      </c>
      <c r="CC285" s="318">
        <f t="shared" si="4502"/>
        <v>-397.43999999999971</v>
      </c>
      <c r="CE285" s="318">
        <f t="shared" si="4349"/>
        <v>-402.9599999999997</v>
      </c>
      <c r="CF285" s="318">
        <f t="shared" ref="CF285:CP285" si="4503">CE285+CF236</f>
        <v>-408.47999999999968</v>
      </c>
      <c r="CG285" s="318">
        <f t="shared" si="4503"/>
        <v>-413.99999999999966</v>
      </c>
      <c r="CH285" s="318">
        <f t="shared" si="4503"/>
        <v>-419.51999999999964</v>
      </c>
      <c r="CI285" s="318">
        <f t="shared" si="4503"/>
        <v>-425.03999999999962</v>
      </c>
      <c r="CJ285" s="318">
        <f t="shared" si="4503"/>
        <v>-430.5599999999996</v>
      </c>
      <c r="CK285" s="318">
        <f t="shared" si="4503"/>
        <v>-436.07999999999959</v>
      </c>
      <c r="CL285" s="318">
        <f t="shared" si="4503"/>
        <v>-441.59999999999957</v>
      </c>
      <c r="CM285" s="318">
        <f t="shared" si="4503"/>
        <v>-447.11999999999955</v>
      </c>
      <c r="CN285" s="318">
        <f t="shared" si="4503"/>
        <v>-452.63999999999953</v>
      </c>
      <c r="CO285" s="318">
        <f t="shared" si="4503"/>
        <v>-458.15999999999951</v>
      </c>
      <c r="CP285" s="318">
        <f t="shared" si="4503"/>
        <v>-463.6799999999995</v>
      </c>
      <c r="CR285" s="318">
        <f t="shared" si="4351"/>
        <v>-469.19999999999948</v>
      </c>
      <c r="CS285" s="318">
        <f t="shared" ref="CS285:DC285" si="4504">CR285+CS236</f>
        <v>-474.71999999999946</v>
      </c>
      <c r="CT285" s="318">
        <f t="shared" si="4504"/>
        <v>-480.23999999999944</v>
      </c>
      <c r="CU285" s="318">
        <f t="shared" si="4504"/>
        <v>-485.75999999999942</v>
      </c>
      <c r="CV285" s="318">
        <f t="shared" si="4504"/>
        <v>-491.2799999999994</v>
      </c>
      <c r="CW285" s="318">
        <f t="shared" si="4504"/>
        <v>-496.79999999999939</v>
      </c>
      <c r="CX285" s="318">
        <f t="shared" si="4504"/>
        <v>-502.31999999999937</v>
      </c>
      <c r="CY285" s="318">
        <f t="shared" si="4504"/>
        <v>-507.83999999999935</v>
      </c>
      <c r="CZ285" s="318">
        <f t="shared" si="4504"/>
        <v>-513.35999999999933</v>
      </c>
      <c r="DA285" s="318">
        <f t="shared" si="4504"/>
        <v>-518.87999999999931</v>
      </c>
      <c r="DB285" s="318">
        <f t="shared" si="4504"/>
        <v>-524.3999999999993</v>
      </c>
      <c r="DC285" s="318">
        <f t="shared" si="4504"/>
        <v>-529.91999999999928</v>
      </c>
      <c r="DE285" s="318">
        <f t="shared" si="4353"/>
        <v>-535.43999999999926</v>
      </c>
      <c r="DF285" s="318">
        <f t="shared" ref="DF285:DP285" si="4505">DE285+DF236</f>
        <v>-540.95999999999924</v>
      </c>
      <c r="DG285" s="318">
        <f t="shared" si="4505"/>
        <v>-546.47999999999922</v>
      </c>
      <c r="DH285" s="318">
        <f t="shared" si="4505"/>
        <v>-551.9999999999992</v>
      </c>
      <c r="DI285" s="318">
        <f t="shared" si="4505"/>
        <v>-557.51999999999919</v>
      </c>
      <c r="DJ285" s="318">
        <f t="shared" si="4505"/>
        <v>-563.03999999999917</v>
      </c>
      <c r="DK285" s="318">
        <f t="shared" si="4505"/>
        <v>-568.55999999999915</v>
      </c>
      <c r="DL285" s="318">
        <f t="shared" si="4505"/>
        <v>-574.07999999999913</v>
      </c>
      <c r="DM285" s="318">
        <f t="shared" si="4505"/>
        <v>-579.59999999999911</v>
      </c>
      <c r="DN285" s="318">
        <f t="shared" si="4505"/>
        <v>-585.1199999999991</v>
      </c>
      <c r="DO285" s="318">
        <f t="shared" si="4505"/>
        <v>-590.63999999999908</v>
      </c>
      <c r="DP285" s="318">
        <f t="shared" si="4505"/>
        <v>-596.15999999999906</v>
      </c>
      <c r="DR285" s="318">
        <f t="shared" si="4355"/>
        <v>-601.67999999999904</v>
      </c>
      <c r="DS285" s="318">
        <f t="shared" ref="DS285:EC285" si="4506">DR285+DS236</f>
        <v>-607.19999999999902</v>
      </c>
      <c r="DT285" s="318">
        <f t="shared" si="4506"/>
        <v>-612.719999999999</v>
      </c>
      <c r="DU285" s="318">
        <f t="shared" si="4506"/>
        <v>-618.23999999999899</v>
      </c>
      <c r="DV285" s="318">
        <f t="shared" si="4506"/>
        <v>-623.75999999999897</v>
      </c>
      <c r="DW285" s="318">
        <f t="shared" si="4506"/>
        <v>-629.27999999999895</v>
      </c>
      <c r="DX285" s="318">
        <f t="shared" si="4506"/>
        <v>-634.79999999999893</v>
      </c>
      <c r="DY285" s="318">
        <f t="shared" si="4506"/>
        <v>-640.31999999999891</v>
      </c>
      <c r="DZ285" s="318">
        <f t="shared" si="4506"/>
        <v>-645.83999999999889</v>
      </c>
      <c r="EA285" s="318">
        <f t="shared" si="4506"/>
        <v>-651.35999999999888</v>
      </c>
      <c r="EB285" s="318">
        <f t="shared" si="4506"/>
        <v>-656.87999999999886</v>
      </c>
      <c r="EC285" s="318">
        <f t="shared" si="4506"/>
        <v>-662.39999999999884</v>
      </c>
    </row>
    <row r="286" spans="1:133" x14ac:dyDescent="0.2">
      <c r="A286" s="126" t="s">
        <v>505</v>
      </c>
      <c r="D286" s="311">
        <v>-934.16656666666665</v>
      </c>
      <c r="E286" s="318">
        <f t="shared" ref="E286:P286" si="4507">D286+E237</f>
        <v>-1213.8465666666666</v>
      </c>
      <c r="F286" s="318">
        <f t="shared" si="4507"/>
        <v>-1493.5265666666667</v>
      </c>
      <c r="G286" s="318">
        <f t="shared" si="4507"/>
        <v>-1773.2065666666667</v>
      </c>
      <c r="H286" s="318">
        <f t="shared" si="4507"/>
        <v>-2052.8865666666666</v>
      </c>
      <c r="I286" s="318">
        <f t="shared" si="4507"/>
        <v>-2332.5665666666664</v>
      </c>
      <c r="J286" s="318">
        <f t="shared" si="4507"/>
        <v>-2612.2465666666662</v>
      </c>
      <c r="K286" s="318">
        <f t="shared" si="4507"/>
        <v>-2891.9265666666661</v>
      </c>
      <c r="L286" s="318">
        <f t="shared" si="4507"/>
        <v>-3171.6065666666659</v>
      </c>
      <c r="M286" s="318">
        <f t="shared" si="4507"/>
        <v>-3451.2865666666657</v>
      </c>
      <c r="N286" s="318">
        <f t="shared" si="4507"/>
        <v>-3730.9665666666656</v>
      </c>
      <c r="O286" s="318">
        <f t="shared" si="4507"/>
        <v>-4010.6465666666654</v>
      </c>
      <c r="P286" s="318">
        <f t="shared" si="4507"/>
        <v>-4290.3265666666657</v>
      </c>
      <c r="R286" s="318">
        <f t="shared" si="4339"/>
        <v>-4570.006566666666</v>
      </c>
      <c r="S286" s="318">
        <f t="shared" ref="S286:AC286" si="4508">R286+S237</f>
        <v>-4849.6865666666663</v>
      </c>
      <c r="T286" s="318">
        <f t="shared" si="4508"/>
        <v>-5129.3665666666666</v>
      </c>
      <c r="U286" s="318">
        <f t="shared" si="4508"/>
        <v>-5409.0465666666669</v>
      </c>
      <c r="V286" s="318">
        <f t="shared" si="4508"/>
        <v>-5688.7265666666672</v>
      </c>
      <c r="W286" s="318">
        <f t="shared" si="4508"/>
        <v>-5968.4065666666675</v>
      </c>
      <c r="X286" s="318">
        <f t="shared" si="4508"/>
        <v>-6248.0865666666677</v>
      </c>
      <c r="Y286" s="318">
        <f t="shared" si="4508"/>
        <v>-6527.766566666668</v>
      </c>
      <c r="Z286" s="318">
        <f t="shared" si="4508"/>
        <v>-6807.4465666666683</v>
      </c>
      <c r="AA286" s="318">
        <f t="shared" si="4508"/>
        <v>-7087.1265666666686</v>
      </c>
      <c r="AB286" s="318">
        <f t="shared" si="4508"/>
        <v>-7366.8065666666689</v>
      </c>
      <c r="AC286" s="318">
        <f t="shared" si="4508"/>
        <v>-7646.4865666666692</v>
      </c>
      <c r="AE286" s="318">
        <f t="shared" si="4341"/>
        <v>-7926.1665666666695</v>
      </c>
      <c r="AF286" s="318">
        <f t="shared" ref="AF286:AP286" si="4509">AE286+AF237</f>
        <v>-8205.8465666666689</v>
      </c>
      <c r="AG286" s="318">
        <f t="shared" si="4509"/>
        <v>-8485.5265666666692</v>
      </c>
      <c r="AH286" s="318">
        <f t="shared" si="4509"/>
        <v>-8765.2065666666695</v>
      </c>
      <c r="AI286" s="318">
        <f t="shared" si="4509"/>
        <v>-9044.8865666666698</v>
      </c>
      <c r="AJ286" s="318">
        <f t="shared" si="4509"/>
        <v>-9324.56656666667</v>
      </c>
      <c r="AK286" s="318">
        <f t="shared" si="4509"/>
        <v>-9604.2465666666703</v>
      </c>
      <c r="AL286" s="318">
        <f t="shared" si="4509"/>
        <v>-9883.9265666666706</v>
      </c>
      <c r="AM286" s="318">
        <f t="shared" si="4509"/>
        <v>-10163.606566666671</v>
      </c>
      <c r="AN286" s="318">
        <f t="shared" si="4509"/>
        <v>-10443.286566666671</v>
      </c>
      <c r="AO286" s="318">
        <f t="shared" si="4509"/>
        <v>-10722.966566666671</v>
      </c>
      <c r="AP286" s="318">
        <f t="shared" si="4509"/>
        <v>-11002.646566666672</v>
      </c>
      <c r="AR286" s="318">
        <f t="shared" si="4343"/>
        <v>-11282.326566666672</v>
      </c>
      <c r="AS286" s="318">
        <f t="shared" ref="AS286:BC286" si="4510">AR286+AS237</f>
        <v>-11562.006566666672</v>
      </c>
      <c r="AT286" s="318">
        <f t="shared" si="4510"/>
        <v>-11841.686566666673</v>
      </c>
      <c r="AU286" s="318">
        <f t="shared" si="4510"/>
        <v>-12121.366566666673</v>
      </c>
      <c r="AV286" s="318">
        <f t="shared" si="4510"/>
        <v>-12401.046566666673</v>
      </c>
      <c r="AW286" s="318">
        <f t="shared" si="4510"/>
        <v>-12680.726566666674</v>
      </c>
      <c r="AX286" s="318">
        <f t="shared" si="4510"/>
        <v>-12960.406566666674</v>
      </c>
      <c r="AY286" s="318">
        <f t="shared" si="4510"/>
        <v>-13240.086566666674</v>
      </c>
      <c r="AZ286" s="318">
        <f t="shared" si="4510"/>
        <v>-13519.766566666674</v>
      </c>
      <c r="BA286" s="318">
        <f t="shared" si="4510"/>
        <v>-13799.446566666675</v>
      </c>
      <c r="BB286" s="318">
        <f t="shared" si="4510"/>
        <v>-14079.126566666675</v>
      </c>
      <c r="BC286" s="318">
        <f t="shared" si="4510"/>
        <v>-14358.806566666675</v>
      </c>
      <c r="BE286" s="318">
        <f t="shared" si="4345"/>
        <v>-14638.486566666676</v>
      </c>
      <c r="BF286" s="318">
        <f t="shared" ref="BF286:BP286" si="4511">BE286+BF237</f>
        <v>-14918.166566666676</v>
      </c>
      <c r="BG286" s="318">
        <f t="shared" si="4511"/>
        <v>-15197.846566666676</v>
      </c>
      <c r="BH286" s="318">
        <f t="shared" si="4511"/>
        <v>-15477.526566666676</v>
      </c>
      <c r="BI286" s="318">
        <f t="shared" si="4511"/>
        <v>-15757.206566666677</v>
      </c>
      <c r="BJ286" s="318">
        <f t="shared" si="4511"/>
        <v>-16036.886566666677</v>
      </c>
      <c r="BK286" s="318">
        <f t="shared" si="4511"/>
        <v>-16316.566566666677</v>
      </c>
      <c r="BL286" s="318">
        <f t="shared" si="4511"/>
        <v>-16596.246566666676</v>
      </c>
      <c r="BM286" s="318">
        <f t="shared" si="4511"/>
        <v>-16875.926566666676</v>
      </c>
      <c r="BN286" s="318">
        <f t="shared" si="4511"/>
        <v>-17155.606566666676</v>
      </c>
      <c r="BO286" s="318">
        <f t="shared" si="4511"/>
        <v>-17435.286566666677</v>
      </c>
      <c r="BP286" s="318">
        <f t="shared" si="4511"/>
        <v>-17714.966566666677</v>
      </c>
      <c r="BR286" s="318">
        <f t="shared" si="4347"/>
        <v>-17994.646566666677</v>
      </c>
      <c r="BS286" s="318">
        <f t="shared" ref="BS286:CC286" si="4512">BR286+BS237</f>
        <v>-18274.326566666678</v>
      </c>
      <c r="BT286" s="318">
        <f t="shared" si="4512"/>
        <v>-18554.006566666678</v>
      </c>
      <c r="BU286" s="318">
        <f t="shared" si="4512"/>
        <v>-18833.686566666678</v>
      </c>
      <c r="BV286" s="318">
        <f t="shared" si="4512"/>
        <v>-19113.366566666678</v>
      </c>
      <c r="BW286" s="318">
        <f t="shared" si="4512"/>
        <v>-19393.046566666679</v>
      </c>
      <c r="BX286" s="318">
        <f t="shared" si="4512"/>
        <v>-19672.726566666679</v>
      </c>
      <c r="BY286" s="318">
        <f t="shared" si="4512"/>
        <v>-19952.406566666679</v>
      </c>
      <c r="BZ286" s="318">
        <f t="shared" si="4512"/>
        <v>-20232.08656666668</v>
      </c>
      <c r="CA286" s="318">
        <f t="shared" si="4512"/>
        <v>-20511.76656666668</v>
      </c>
      <c r="CB286" s="318">
        <f t="shared" si="4512"/>
        <v>-20791.44656666668</v>
      </c>
      <c r="CC286" s="318">
        <f t="shared" si="4512"/>
        <v>-21071.12656666668</v>
      </c>
      <c r="CE286" s="318">
        <f t="shared" si="4349"/>
        <v>-21350.806566666681</v>
      </c>
      <c r="CF286" s="318">
        <f t="shared" ref="CF286:CP286" si="4513">CE286+CF237</f>
        <v>-21630.486566666681</v>
      </c>
      <c r="CG286" s="318">
        <f t="shared" si="4513"/>
        <v>-21910.166566666681</v>
      </c>
      <c r="CH286" s="318">
        <f t="shared" si="4513"/>
        <v>-22189.846566666682</v>
      </c>
      <c r="CI286" s="318">
        <f t="shared" si="4513"/>
        <v>-22469.526566666682</v>
      </c>
      <c r="CJ286" s="318">
        <f t="shared" si="4513"/>
        <v>-22749.206566666682</v>
      </c>
      <c r="CK286" s="318">
        <f t="shared" si="4513"/>
        <v>-23028.886566666682</v>
      </c>
      <c r="CL286" s="318">
        <f t="shared" si="4513"/>
        <v>-23308.566566666683</v>
      </c>
      <c r="CM286" s="318">
        <f t="shared" si="4513"/>
        <v>-23588.246566666683</v>
      </c>
      <c r="CN286" s="318">
        <f t="shared" si="4513"/>
        <v>-23867.926566666683</v>
      </c>
      <c r="CO286" s="318">
        <f t="shared" si="4513"/>
        <v>-24147.606566666684</v>
      </c>
      <c r="CP286" s="318">
        <f t="shared" si="4513"/>
        <v>-24427.286566666684</v>
      </c>
      <c r="CR286" s="318">
        <f t="shared" si="4351"/>
        <v>-24706.966566666684</v>
      </c>
      <c r="CS286" s="318">
        <f t="shared" ref="CS286:DC286" si="4514">CR286+CS237</f>
        <v>-24986.646566666685</v>
      </c>
      <c r="CT286" s="318">
        <f t="shared" si="4514"/>
        <v>-25266.326566666685</v>
      </c>
      <c r="CU286" s="318">
        <f t="shared" si="4514"/>
        <v>-25546.006566666685</v>
      </c>
      <c r="CV286" s="318">
        <f t="shared" si="4514"/>
        <v>-25825.686566666685</v>
      </c>
      <c r="CW286" s="318">
        <f t="shared" si="4514"/>
        <v>-26105.366566666686</v>
      </c>
      <c r="CX286" s="318">
        <f t="shared" si="4514"/>
        <v>-26385.046566666686</v>
      </c>
      <c r="CY286" s="318">
        <f t="shared" si="4514"/>
        <v>-26664.726566666686</v>
      </c>
      <c r="CZ286" s="318">
        <f t="shared" si="4514"/>
        <v>-26944.406566666687</v>
      </c>
      <c r="DA286" s="318">
        <f t="shared" si="4514"/>
        <v>-27224.086566666687</v>
      </c>
      <c r="DB286" s="318">
        <f t="shared" si="4514"/>
        <v>-27503.766566666687</v>
      </c>
      <c r="DC286" s="318">
        <f t="shared" si="4514"/>
        <v>-27783.446566666687</v>
      </c>
      <c r="DE286" s="318">
        <f t="shared" si="4353"/>
        <v>-28063.126566666688</v>
      </c>
      <c r="DF286" s="318">
        <f t="shared" ref="DF286:DP286" si="4515">DE286+DF237</f>
        <v>-28342.806566666688</v>
      </c>
      <c r="DG286" s="318">
        <f t="shared" si="4515"/>
        <v>-28622.486566666688</v>
      </c>
      <c r="DH286" s="318">
        <f t="shared" si="4515"/>
        <v>-28902.166566666689</v>
      </c>
      <c r="DI286" s="318">
        <f t="shared" si="4515"/>
        <v>-29181.846566666689</v>
      </c>
      <c r="DJ286" s="318">
        <f t="shared" si="4515"/>
        <v>-29461.526566666689</v>
      </c>
      <c r="DK286" s="318">
        <f t="shared" si="4515"/>
        <v>-29741.206566666689</v>
      </c>
      <c r="DL286" s="318">
        <f t="shared" si="4515"/>
        <v>-30020.88656666669</v>
      </c>
      <c r="DM286" s="318">
        <f t="shared" si="4515"/>
        <v>-30300.56656666669</v>
      </c>
      <c r="DN286" s="318">
        <f t="shared" si="4515"/>
        <v>-30580.24656666669</v>
      </c>
      <c r="DO286" s="318">
        <f t="shared" si="4515"/>
        <v>-30859.926566666691</v>
      </c>
      <c r="DP286" s="318">
        <f t="shared" si="4515"/>
        <v>-31139.606566666691</v>
      </c>
      <c r="DR286" s="318">
        <f t="shared" si="4355"/>
        <v>-31419.286566666691</v>
      </c>
      <c r="DS286" s="318">
        <f t="shared" ref="DS286:EC286" si="4516">DR286+DS237</f>
        <v>-31698.966566666692</v>
      </c>
      <c r="DT286" s="318">
        <f t="shared" si="4516"/>
        <v>-31978.646566666692</v>
      </c>
      <c r="DU286" s="318">
        <f t="shared" si="4516"/>
        <v>-32258.326566666692</v>
      </c>
      <c r="DV286" s="318">
        <f t="shared" si="4516"/>
        <v>-32538.006566666692</v>
      </c>
      <c r="DW286" s="318">
        <f t="shared" si="4516"/>
        <v>-32817.686566666693</v>
      </c>
      <c r="DX286" s="318">
        <f t="shared" si="4516"/>
        <v>-33097.366566666693</v>
      </c>
      <c r="DY286" s="318">
        <f t="shared" si="4516"/>
        <v>-33377.046566666693</v>
      </c>
      <c r="DZ286" s="318">
        <f t="shared" si="4516"/>
        <v>-33656.726566666694</v>
      </c>
      <c r="EA286" s="318">
        <f t="shared" si="4516"/>
        <v>-33936.406566666694</v>
      </c>
      <c r="EB286" s="318">
        <f t="shared" si="4516"/>
        <v>-34216.086566666694</v>
      </c>
      <c r="EC286" s="318">
        <f t="shared" si="4516"/>
        <v>-34495.766566666694</v>
      </c>
    </row>
    <row r="287" spans="1:133" x14ac:dyDescent="0.2">
      <c r="A287" s="126" t="s">
        <v>505</v>
      </c>
      <c r="D287" s="311">
        <v>0</v>
      </c>
      <c r="E287" s="318">
        <f t="shared" ref="E287:P287" si="4517">D287+E238</f>
        <v>0</v>
      </c>
      <c r="F287" s="318">
        <f t="shared" si="4517"/>
        <v>0</v>
      </c>
      <c r="G287" s="318">
        <f t="shared" si="4517"/>
        <v>0</v>
      </c>
      <c r="H287" s="318">
        <f t="shared" si="4517"/>
        <v>0</v>
      </c>
      <c r="I287" s="318">
        <f t="shared" si="4517"/>
        <v>0</v>
      </c>
      <c r="J287" s="318">
        <f t="shared" si="4517"/>
        <v>0</v>
      </c>
      <c r="K287" s="318">
        <f t="shared" si="4517"/>
        <v>0</v>
      </c>
      <c r="L287" s="318">
        <f t="shared" si="4517"/>
        <v>0</v>
      </c>
      <c r="M287" s="318">
        <f t="shared" si="4517"/>
        <v>0</v>
      </c>
      <c r="N287" s="318">
        <f t="shared" si="4517"/>
        <v>0</v>
      </c>
      <c r="O287" s="318">
        <f t="shared" si="4517"/>
        <v>0</v>
      </c>
      <c r="P287" s="318">
        <f t="shared" si="4517"/>
        <v>0</v>
      </c>
      <c r="R287" s="318">
        <f t="shared" si="4339"/>
        <v>0</v>
      </c>
      <c r="S287" s="318">
        <f t="shared" ref="S287:AC287" si="4518">R287+S238</f>
        <v>0</v>
      </c>
      <c r="T287" s="318">
        <f t="shared" si="4518"/>
        <v>0</v>
      </c>
      <c r="U287" s="318">
        <f t="shared" si="4518"/>
        <v>0</v>
      </c>
      <c r="V287" s="318">
        <f t="shared" si="4518"/>
        <v>0</v>
      </c>
      <c r="W287" s="318">
        <f t="shared" si="4518"/>
        <v>0</v>
      </c>
      <c r="X287" s="318">
        <f t="shared" si="4518"/>
        <v>0</v>
      </c>
      <c r="Y287" s="318">
        <f t="shared" si="4518"/>
        <v>0</v>
      </c>
      <c r="Z287" s="318">
        <f t="shared" si="4518"/>
        <v>0</v>
      </c>
      <c r="AA287" s="318">
        <f t="shared" si="4518"/>
        <v>0</v>
      </c>
      <c r="AB287" s="318">
        <f t="shared" si="4518"/>
        <v>0</v>
      </c>
      <c r="AC287" s="318">
        <f t="shared" si="4518"/>
        <v>0</v>
      </c>
      <c r="AE287" s="318">
        <f t="shared" si="4341"/>
        <v>0</v>
      </c>
      <c r="AF287" s="318">
        <f t="shared" ref="AF287:AP287" si="4519">AE287+AF238</f>
        <v>0</v>
      </c>
      <c r="AG287" s="318">
        <f t="shared" si="4519"/>
        <v>0</v>
      </c>
      <c r="AH287" s="318">
        <f t="shared" si="4519"/>
        <v>0</v>
      </c>
      <c r="AI287" s="318">
        <f t="shared" si="4519"/>
        <v>0</v>
      </c>
      <c r="AJ287" s="318">
        <f t="shared" si="4519"/>
        <v>0</v>
      </c>
      <c r="AK287" s="318">
        <f t="shared" si="4519"/>
        <v>0</v>
      </c>
      <c r="AL287" s="318">
        <f t="shared" si="4519"/>
        <v>0</v>
      </c>
      <c r="AM287" s="318">
        <f t="shared" si="4519"/>
        <v>0</v>
      </c>
      <c r="AN287" s="318">
        <f t="shared" si="4519"/>
        <v>0</v>
      </c>
      <c r="AO287" s="318">
        <f t="shared" si="4519"/>
        <v>0</v>
      </c>
      <c r="AP287" s="318">
        <f t="shared" si="4519"/>
        <v>0</v>
      </c>
      <c r="AR287" s="318">
        <f t="shared" si="4343"/>
        <v>0</v>
      </c>
      <c r="AS287" s="318">
        <f t="shared" ref="AS287:BC287" si="4520">AR287+AS238</f>
        <v>0</v>
      </c>
      <c r="AT287" s="318">
        <f t="shared" si="4520"/>
        <v>0</v>
      </c>
      <c r="AU287" s="318">
        <f t="shared" si="4520"/>
        <v>0</v>
      </c>
      <c r="AV287" s="318">
        <f t="shared" si="4520"/>
        <v>0</v>
      </c>
      <c r="AW287" s="318">
        <f t="shared" si="4520"/>
        <v>0</v>
      </c>
      <c r="AX287" s="318">
        <f t="shared" si="4520"/>
        <v>0</v>
      </c>
      <c r="AY287" s="318">
        <f t="shared" si="4520"/>
        <v>0</v>
      </c>
      <c r="AZ287" s="318">
        <f t="shared" si="4520"/>
        <v>0</v>
      </c>
      <c r="BA287" s="318">
        <f t="shared" si="4520"/>
        <v>0</v>
      </c>
      <c r="BB287" s="318">
        <f t="shared" si="4520"/>
        <v>0</v>
      </c>
      <c r="BC287" s="318">
        <f t="shared" si="4520"/>
        <v>0</v>
      </c>
      <c r="BE287" s="318">
        <f t="shared" si="4345"/>
        <v>0</v>
      </c>
      <c r="BF287" s="318">
        <f t="shared" ref="BF287:BP287" si="4521">BE287+BF238</f>
        <v>0</v>
      </c>
      <c r="BG287" s="318">
        <f t="shared" si="4521"/>
        <v>0</v>
      </c>
      <c r="BH287" s="318">
        <f t="shared" si="4521"/>
        <v>0</v>
      </c>
      <c r="BI287" s="318">
        <f t="shared" si="4521"/>
        <v>0</v>
      </c>
      <c r="BJ287" s="318">
        <f t="shared" si="4521"/>
        <v>0</v>
      </c>
      <c r="BK287" s="318">
        <f t="shared" si="4521"/>
        <v>0</v>
      </c>
      <c r="BL287" s="318">
        <f t="shared" si="4521"/>
        <v>0</v>
      </c>
      <c r="BM287" s="318">
        <f t="shared" si="4521"/>
        <v>0</v>
      </c>
      <c r="BN287" s="318">
        <f t="shared" si="4521"/>
        <v>0</v>
      </c>
      <c r="BO287" s="318">
        <f t="shared" si="4521"/>
        <v>0</v>
      </c>
      <c r="BP287" s="318">
        <f t="shared" si="4521"/>
        <v>0</v>
      </c>
      <c r="BR287" s="318">
        <f t="shared" si="4347"/>
        <v>0</v>
      </c>
      <c r="BS287" s="318">
        <f t="shared" ref="BS287:CC287" si="4522">BR287+BS238</f>
        <v>0</v>
      </c>
      <c r="BT287" s="318">
        <f t="shared" si="4522"/>
        <v>0</v>
      </c>
      <c r="BU287" s="318">
        <f t="shared" si="4522"/>
        <v>0</v>
      </c>
      <c r="BV287" s="318">
        <f t="shared" si="4522"/>
        <v>0</v>
      </c>
      <c r="BW287" s="318">
        <f t="shared" si="4522"/>
        <v>0</v>
      </c>
      <c r="BX287" s="318">
        <f t="shared" si="4522"/>
        <v>0</v>
      </c>
      <c r="BY287" s="318">
        <f t="shared" si="4522"/>
        <v>0</v>
      </c>
      <c r="BZ287" s="318">
        <f t="shared" si="4522"/>
        <v>0</v>
      </c>
      <c r="CA287" s="318">
        <f t="shared" si="4522"/>
        <v>0</v>
      </c>
      <c r="CB287" s="318">
        <f t="shared" si="4522"/>
        <v>0</v>
      </c>
      <c r="CC287" s="318">
        <f t="shared" si="4522"/>
        <v>0</v>
      </c>
      <c r="CE287" s="318">
        <f t="shared" si="4349"/>
        <v>0</v>
      </c>
      <c r="CF287" s="318">
        <f t="shared" ref="CF287:CP287" si="4523">CE287+CF238</f>
        <v>0</v>
      </c>
      <c r="CG287" s="318">
        <f t="shared" si="4523"/>
        <v>0</v>
      </c>
      <c r="CH287" s="318">
        <f t="shared" si="4523"/>
        <v>0</v>
      </c>
      <c r="CI287" s="318">
        <f t="shared" si="4523"/>
        <v>0</v>
      </c>
      <c r="CJ287" s="318">
        <f t="shared" si="4523"/>
        <v>0</v>
      </c>
      <c r="CK287" s="318">
        <f t="shared" si="4523"/>
        <v>0</v>
      </c>
      <c r="CL287" s="318">
        <f t="shared" si="4523"/>
        <v>0</v>
      </c>
      <c r="CM287" s="318">
        <f t="shared" si="4523"/>
        <v>0</v>
      </c>
      <c r="CN287" s="318">
        <f t="shared" si="4523"/>
        <v>0</v>
      </c>
      <c r="CO287" s="318">
        <f t="shared" si="4523"/>
        <v>0</v>
      </c>
      <c r="CP287" s="318">
        <f t="shared" si="4523"/>
        <v>0</v>
      </c>
      <c r="CR287" s="318">
        <f t="shared" si="4351"/>
        <v>0</v>
      </c>
      <c r="CS287" s="318">
        <f t="shared" ref="CS287:DC287" si="4524">CR287+CS238</f>
        <v>0</v>
      </c>
      <c r="CT287" s="318">
        <f t="shared" si="4524"/>
        <v>0</v>
      </c>
      <c r="CU287" s="318">
        <f t="shared" si="4524"/>
        <v>0</v>
      </c>
      <c r="CV287" s="318">
        <f t="shared" si="4524"/>
        <v>0</v>
      </c>
      <c r="CW287" s="318">
        <f t="shared" si="4524"/>
        <v>0</v>
      </c>
      <c r="CX287" s="318">
        <f t="shared" si="4524"/>
        <v>0</v>
      </c>
      <c r="CY287" s="318">
        <f t="shared" si="4524"/>
        <v>0</v>
      </c>
      <c r="CZ287" s="318">
        <f t="shared" si="4524"/>
        <v>0</v>
      </c>
      <c r="DA287" s="318">
        <f t="shared" si="4524"/>
        <v>0</v>
      </c>
      <c r="DB287" s="318">
        <f t="shared" si="4524"/>
        <v>0</v>
      </c>
      <c r="DC287" s="318">
        <f t="shared" si="4524"/>
        <v>0</v>
      </c>
      <c r="DE287" s="318">
        <f t="shared" si="4353"/>
        <v>0</v>
      </c>
      <c r="DF287" s="318">
        <f t="shared" ref="DF287:DP287" si="4525">DE287+DF238</f>
        <v>0</v>
      </c>
      <c r="DG287" s="318">
        <f t="shared" si="4525"/>
        <v>0</v>
      </c>
      <c r="DH287" s="318">
        <f t="shared" si="4525"/>
        <v>0</v>
      </c>
      <c r="DI287" s="318">
        <f t="shared" si="4525"/>
        <v>0</v>
      </c>
      <c r="DJ287" s="318">
        <f t="shared" si="4525"/>
        <v>0</v>
      </c>
      <c r="DK287" s="318">
        <f t="shared" si="4525"/>
        <v>0</v>
      </c>
      <c r="DL287" s="318">
        <f t="shared" si="4525"/>
        <v>0</v>
      </c>
      <c r="DM287" s="318">
        <f t="shared" si="4525"/>
        <v>0</v>
      </c>
      <c r="DN287" s="318">
        <f t="shared" si="4525"/>
        <v>0</v>
      </c>
      <c r="DO287" s="318">
        <f t="shared" si="4525"/>
        <v>0</v>
      </c>
      <c r="DP287" s="318">
        <f t="shared" si="4525"/>
        <v>0</v>
      </c>
      <c r="DR287" s="318">
        <f t="shared" si="4355"/>
        <v>0</v>
      </c>
      <c r="DS287" s="318">
        <f t="shared" ref="DS287:EC287" si="4526">DR287+DS238</f>
        <v>0</v>
      </c>
      <c r="DT287" s="318">
        <f t="shared" si="4526"/>
        <v>0</v>
      </c>
      <c r="DU287" s="318">
        <f t="shared" si="4526"/>
        <v>0</v>
      </c>
      <c r="DV287" s="318">
        <f t="shared" si="4526"/>
        <v>0</v>
      </c>
      <c r="DW287" s="318">
        <f t="shared" si="4526"/>
        <v>0</v>
      </c>
      <c r="DX287" s="318">
        <f t="shared" si="4526"/>
        <v>0</v>
      </c>
      <c r="DY287" s="318">
        <f t="shared" si="4526"/>
        <v>0</v>
      </c>
      <c r="DZ287" s="318">
        <f t="shared" si="4526"/>
        <v>0</v>
      </c>
      <c r="EA287" s="318">
        <f t="shared" si="4526"/>
        <v>0</v>
      </c>
      <c r="EB287" s="318">
        <f t="shared" si="4526"/>
        <v>0</v>
      </c>
      <c r="EC287" s="318">
        <f t="shared" si="4526"/>
        <v>0</v>
      </c>
    </row>
    <row r="288" spans="1:133" x14ac:dyDescent="0.2">
      <c r="A288" s="126" t="s">
        <v>505</v>
      </c>
      <c r="D288" s="311">
        <v>0</v>
      </c>
      <c r="E288" s="318">
        <f t="shared" ref="E288:P288" si="4527">D288+E239</f>
        <v>-0.77</v>
      </c>
      <c r="F288" s="318">
        <f t="shared" si="4527"/>
        <v>-1.54</v>
      </c>
      <c r="G288" s="318">
        <f t="shared" si="4527"/>
        <v>-2.31</v>
      </c>
      <c r="H288" s="318">
        <f t="shared" si="4527"/>
        <v>-3.08</v>
      </c>
      <c r="I288" s="318">
        <f t="shared" si="4527"/>
        <v>-3.85</v>
      </c>
      <c r="J288" s="318">
        <f t="shared" si="4527"/>
        <v>-4.62</v>
      </c>
      <c r="K288" s="318">
        <f t="shared" si="4527"/>
        <v>-5.3900000000000006</v>
      </c>
      <c r="L288" s="318">
        <f t="shared" si="4527"/>
        <v>-6.16</v>
      </c>
      <c r="M288" s="318">
        <f t="shared" si="4527"/>
        <v>-6.93</v>
      </c>
      <c r="N288" s="318">
        <f t="shared" si="4527"/>
        <v>-7.6999999999999993</v>
      </c>
      <c r="O288" s="318">
        <f t="shared" si="4527"/>
        <v>-8.4699999999999989</v>
      </c>
      <c r="P288" s="318">
        <f t="shared" si="4527"/>
        <v>-9.2399999999999984</v>
      </c>
      <c r="R288" s="318">
        <f t="shared" si="4339"/>
        <v>-10.009999999999998</v>
      </c>
      <c r="S288" s="318">
        <f t="shared" ref="S288:AC288" si="4528">R288+S239</f>
        <v>-10.779999999999998</v>
      </c>
      <c r="T288" s="318">
        <f t="shared" si="4528"/>
        <v>-11.549999999999997</v>
      </c>
      <c r="U288" s="318">
        <f t="shared" si="4528"/>
        <v>-12.319999999999997</v>
      </c>
      <c r="V288" s="318">
        <f t="shared" si="4528"/>
        <v>-13.089999999999996</v>
      </c>
      <c r="W288" s="318">
        <f t="shared" si="4528"/>
        <v>-13.859999999999996</v>
      </c>
      <c r="X288" s="318">
        <f t="shared" si="4528"/>
        <v>-14.629999999999995</v>
      </c>
      <c r="Y288" s="318">
        <f t="shared" si="4528"/>
        <v>-15.399999999999995</v>
      </c>
      <c r="Z288" s="318">
        <f t="shared" si="4528"/>
        <v>-16.169999999999995</v>
      </c>
      <c r="AA288" s="318">
        <f t="shared" si="4528"/>
        <v>-16.939999999999994</v>
      </c>
      <c r="AB288" s="318">
        <f t="shared" si="4528"/>
        <v>-17.709999999999994</v>
      </c>
      <c r="AC288" s="318">
        <f t="shared" si="4528"/>
        <v>-18.479999999999993</v>
      </c>
      <c r="AE288" s="318">
        <f t="shared" si="4341"/>
        <v>-19.249999999999993</v>
      </c>
      <c r="AF288" s="318">
        <f t="shared" ref="AF288:AP288" si="4529">AE288+AF239</f>
        <v>-20.019999999999992</v>
      </c>
      <c r="AG288" s="318">
        <f t="shared" si="4529"/>
        <v>-20.789999999999992</v>
      </c>
      <c r="AH288" s="318">
        <f t="shared" si="4529"/>
        <v>-21.559999999999992</v>
      </c>
      <c r="AI288" s="318">
        <f t="shared" si="4529"/>
        <v>-22.329999999999991</v>
      </c>
      <c r="AJ288" s="318">
        <f t="shared" si="4529"/>
        <v>-23.099999999999991</v>
      </c>
      <c r="AK288" s="318">
        <f t="shared" si="4529"/>
        <v>-23.86999999999999</v>
      </c>
      <c r="AL288" s="318">
        <f t="shared" si="4529"/>
        <v>-24.63999999999999</v>
      </c>
      <c r="AM288" s="318">
        <f t="shared" si="4529"/>
        <v>-25.409999999999989</v>
      </c>
      <c r="AN288" s="318">
        <f t="shared" si="4529"/>
        <v>-26.179999999999989</v>
      </c>
      <c r="AO288" s="318">
        <f t="shared" si="4529"/>
        <v>-26.949999999999989</v>
      </c>
      <c r="AP288" s="318">
        <f t="shared" si="4529"/>
        <v>-27.719999999999988</v>
      </c>
      <c r="AR288" s="318">
        <f t="shared" si="4343"/>
        <v>-28.489999999999988</v>
      </c>
      <c r="AS288" s="318">
        <f t="shared" ref="AS288:BC288" si="4530">AR288+AS239</f>
        <v>-29.259999999999987</v>
      </c>
      <c r="AT288" s="318">
        <f t="shared" si="4530"/>
        <v>-30.029999999999987</v>
      </c>
      <c r="AU288" s="318">
        <f t="shared" si="4530"/>
        <v>-30.799999999999986</v>
      </c>
      <c r="AV288" s="318">
        <f t="shared" si="4530"/>
        <v>-31.569999999999986</v>
      </c>
      <c r="AW288" s="318">
        <f t="shared" si="4530"/>
        <v>-32.339999999999989</v>
      </c>
      <c r="AX288" s="318">
        <f t="shared" si="4530"/>
        <v>-33.109999999999992</v>
      </c>
      <c r="AY288" s="318">
        <f t="shared" si="4530"/>
        <v>-33.879999999999995</v>
      </c>
      <c r="AZ288" s="318">
        <f t="shared" si="4530"/>
        <v>-34.65</v>
      </c>
      <c r="BA288" s="318">
        <f t="shared" si="4530"/>
        <v>-35.42</v>
      </c>
      <c r="BB288" s="318">
        <f t="shared" si="4530"/>
        <v>-36.190000000000005</v>
      </c>
      <c r="BC288" s="318">
        <f t="shared" si="4530"/>
        <v>-36.960000000000008</v>
      </c>
      <c r="BE288" s="318">
        <f t="shared" si="4345"/>
        <v>-37.730000000000011</v>
      </c>
      <c r="BF288" s="318">
        <f t="shared" ref="BF288:BP288" si="4531">BE288+BF239</f>
        <v>-38.500000000000014</v>
      </c>
      <c r="BG288" s="318">
        <f t="shared" si="4531"/>
        <v>-39.270000000000017</v>
      </c>
      <c r="BH288" s="318">
        <f t="shared" si="4531"/>
        <v>-40.04000000000002</v>
      </c>
      <c r="BI288" s="318">
        <f t="shared" si="4531"/>
        <v>-40.810000000000024</v>
      </c>
      <c r="BJ288" s="318">
        <f t="shared" si="4531"/>
        <v>-41.580000000000027</v>
      </c>
      <c r="BK288" s="318">
        <f t="shared" si="4531"/>
        <v>-42.35000000000003</v>
      </c>
      <c r="BL288" s="318">
        <f t="shared" si="4531"/>
        <v>-43.120000000000033</v>
      </c>
      <c r="BM288" s="318">
        <f t="shared" si="4531"/>
        <v>-43.890000000000036</v>
      </c>
      <c r="BN288" s="318">
        <f t="shared" si="4531"/>
        <v>-44.660000000000039</v>
      </c>
      <c r="BO288" s="318">
        <f t="shared" si="4531"/>
        <v>-45.430000000000042</v>
      </c>
      <c r="BP288" s="318">
        <f t="shared" si="4531"/>
        <v>-46.200000000000045</v>
      </c>
      <c r="BR288" s="318">
        <f t="shared" si="4347"/>
        <v>-46.970000000000049</v>
      </c>
      <c r="BS288" s="318">
        <f t="shared" ref="BS288:CC288" si="4532">BR288+BS239</f>
        <v>-47.740000000000052</v>
      </c>
      <c r="BT288" s="318">
        <f t="shared" si="4532"/>
        <v>-48.510000000000055</v>
      </c>
      <c r="BU288" s="318">
        <f t="shared" si="4532"/>
        <v>-49.280000000000058</v>
      </c>
      <c r="BV288" s="318">
        <f t="shared" si="4532"/>
        <v>-50.050000000000061</v>
      </c>
      <c r="BW288" s="318">
        <f t="shared" si="4532"/>
        <v>-50.820000000000064</v>
      </c>
      <c r="BX288" s="318">
        <f t="shared" si="4532"/>
        <v>-51.590000000000067</v>
      </c>
      <c r="BY288" s="318">
        <f t="shared" si="4532"/>
        <v>-52.36000000000007</v>
      </c>
      <c r="BZ288" s="318">
        <f t="shared" si="4532"/>
        <v>-53.130000000000074</v>
      </c>
      <c r="CA288" s="318">
        <f t="shared" si="4532"/>
        <v>-53.900000000000077</v>
      </c>
      <c r="CB288" s="318">
        <f t="shared" si="4532"/>
        <v>-54.67000000000008</v>
      </c>
      <c r="CC288" s="318">
        <f t="shared" si="4532"/>
        <v>-55.440000000000083</v>
      </c>
      <c r="CE288" s="318">
        <f t="shared" si="4349"/>
        <v>-56.210000000000086</v>
      </c>
      <c r="CF288" s="318">
        <f t="shared" ref="CF288:CP288" si="4533">CE288+CF239</f>
        <v>-56.980000000000089</v>
      </c>
      <c r="CG288" s="318">
        <f t="shared" si="4533"/>
        <v>-57.750000000000092</v>
      </c>
      <c r="CH288" s="318">
        <f t="shared" si="4533"/>
        <v>-58.520000000000095</v>
      </c>
      <c r="CI288" s="318">
        <f t="shared" si="4533"/>
        <v>-59.290000000000099</v>
      </c>
      <c r="CJ288" s="318">
        <f t="shared" si="4533"/>
        <v>-60.060000000000102</v>
      </c>
      <c r="CK288" s="318">
        <f t="shared" si="4533"/>
        <v>-60.830000000000105</v>
      </c>
      <c r="CL288" s="318">
        <f t="shared" si="4533"/>
        <v>-61.600000000000108</v>
      </c>
      <c r="CM288" s="318">
        <f t="shared" si="4533"/>
        <v>-62.370000000000111</v>
      </c>
      <c r="CN288" s="318">
        <f t="shared" si="4533"/>
        <v>-63.140000000000114</v>
      </c>
      <c r="CO288" s="318">
        <f t="shared" si="4533"/>
        <v>-63.910000000000117</v>
      </c>
      <c r="CP288" s="318">
        <f t="shared" si="4533"/>
        <v>-64.680000000000121</v>
      </c>
      <c r="CR288" s="318">
        <f t="shared" si="4351"/>
        <v>-65.450000000000117</v>
      </c>
      <c r="CS288" s="318">
        <f t="shared" ref="CS288:DC288" si="4534">CR288+CS239</f>
        <v>-66.220000000000113</v>
      </c>
      <c r="CT288" s="318">
        <f t="shared" si="4534"/>
        <v>-66.990000000000109</v>
      </c>
      <c r="CU288" s="318">
        <f t="shared" si="4534"/>
        <v>-67.760000000000105</v>
      </c>
      <c r="CV288" s="318">
        <f t="shared" si="4534"/>
        <v>-68.530000000000101</v>
      </c>
      <c r="CW288" s="318">
        <f t="shared" si="4534"/>
        <v>-69.300000000000097</v>
      </c>
      <c r="CX288" s="318">
        <f t="shared" si="4534"/>
        <v>-70.070000000000093</v>
      </c>
      <c r="CY288" s="318">
        <f t="shared" si="4534"/>
        <v>-70.840000000000089</v>
      </c>
      <c r="CZ288" s="318">
        <f t="shared" si="4534"/>
        <v>-71.610000000000085</v>
      </c>
      <c r="DA288" s="318">
        <f t="shared" si="4534"/>
        <v>-72.380000000000081</v>
      </c>
      <c r="DB288" s="318">
        <f t="shared" si="4534"/>
        <v>-73.150000000000077</v>
      </c>
      <c r="DC288" s="318">
        <f t="shared" si="4534"/>
        <v>-73.920000000000073</v>
      </c>
      <c r="DE288" s="318">
        <f t="shared" si="4353"/>
        <v>-74.690000000000069</v>
      </c>
      <c r="DF288" s="318">
        <f t="shared" ref="DF288:DP288" si="4535">DE288+DF239</f>
        <v>-75.460000000000065</v>
      </c>
      <c r="DG288" s="318">
        <f t="shared" si="4535"/>
        <v>-76.230000000000061</v>
      </c>
      <c r="DH288" s="318">
        <f t="shared" si="4535"/>
        <v>-77.000000000000057</v>
      </c>
      <c r="DI288" s="318">
        <f t="shared" si="4535"/>
        <v>-77.770000000000053</v>
      </c>
      <c r="DJ288" s="318">
        <f t="shared" si="4535"/>
        <v>-78.540000000000049</v>
      </c>
      <c r="DK288" s="318">
        <f t="shared" si="4535"/>
        <v>-79.310000000000045</v>
      </c>
      <c r="DL288" s="318">
        <f t="shared" si="4535"/>
        <v>-80.080000000000041</v>
      </c>
      <c r="DM288" s="318">
        <f t="shared" si="4535"/>
        <v>-80.850000000000037</v>
      </c>
      <c r="DN288" s="318">
        <f t="shared" si="4535"/>
        <v>-81.620000000000033</v>
      </c>
      <c r="DO288" s="318">
        <f t="shared" si="4535"/>
        <v>-82.390000000000029</v>
      </c>
      <c r="DP288" s="318">
        <f t="shared" si="4535"/>
        <v>-83.160000000000025</v>
      </c>
      <c r="DR288" s="318">
        <f t="shared" si="4355"/>
        <v>-83.930000000000021</v>
      </c>
      <c r="DS288" s="318">
        <f t="shared" ref="DS288:EC288" si="4536">DR288+DS239</f>
        <v>-84.700000000000017</v>
      </c>
      <c r="DT288" s="318">
        <f t="shared" si="4536"/>
        <v>-85.470000000000013</v>
      </c>
      <c r="DU288" s="318">
        <f t="shared" si="4536"/>
        <v>-86.240000000000009</v>
      </c>
      <c r="DV288" s="318">
        <f t="shared" si="4536"/>
        <v>-87.01</v>
      </c>
      <c r="DW288" s="318">
        <f t="shared" si="4536"/>
        <v>-87.78</v>
      </c>
      <c r="DX288" s="318">
        <f t="shared" si="4536"/>
        <v>-88.55</v>
      </c>
      <c r="DY288" s="318">
        <f t="shared" si="4536"/>
        <v>-89.32</v>
      </c>
      <c r="DZ288" s="318">
        <f t="shared" si="4536"/>
        <v>-90.089999999999989</v>
      </c>
      <c r="EA288" s="318">
        <f t="shared" si="4536"/>
        <v>-90.859999999999985</v>
      </c>
      <c r="EB288" s="318">
        <f t="shared" si="4536"/>
        <v>-91.629999999999981</v>
      </c>
      <c r="EC288" s="318">
        <f t="shared" si="4536"/>
        <v>-92.399999999999977</v>
      </c>
    </row>
    <row r="289" spans="1:133" x14ac:dyDescent="0.2">
      <c r="A289" s="126" t="s">
        <v>505</v>
      </c>
      <c r="D289" s="311">
        <v>0</v>
      </c>
      <c r="E289" s="318">
        <f t="shared" ref="E289" si="4537">D289+E240</f>
        <v>0</v>
      </c>
      <c r="F289" s="318">
        <f t="shared" ref="F289" si="4538">E289+F240</f>
        <v>0</v>
      </c>
      <c r="G289" s="318">
        <f t="shared" ref="G289" si="4539">F289+G240</f>
        <v>0</v>
      </c>
      <c r="H289" s="318">
        <f t="shared" ref="H289" si="4540">G289+H240</f>
        <v>0</v>
      </c>
      <c r="I289" s="318">
        <f t="shared" ref="I289" si="4541">H289+I240</f>
        <v>0</v>
      </c>
      <c r="J289" s="318">
        <f t="shared" ref="J289" si="4542">I289+J240</f>
        <v>0</v>
      </c>
      <c r="K289" s="318">
        <f t="shared" ref="K289" si="4543">J289+K240</f>
        <v>0</v>
      </c>
      <c r="L289" s="318">
        <f t="shared" ref="L289" si="4544">K289+L240</f>
        <v>0</v>
      </c>
      <c r="M289" s="318">
        <f t="shared" ref="M289" si="4545">L289+M240</f>
        <v>0</v>
      </c>
      <c r="N289" s="318">
        <f t="shared" ref="N289" si="4546">M289+N240</f>
        <v>0</v>
      </c>
      <c r="O289" s="318">
        <f t="shared" ref="O289" si="4547">N289+O240</f>
        <v>0</v>
      </c>
      <c r="P289" s="318">
        <f t="shared" ref="P289" si="4548">O289+P240</f>
        <v>0</v>
      </c>
      <c r="R289" s="318">
        <f t="shared" si="4339"/>
        <v>0</v>
      </c>
      <c r="S289" s="318">
        <f t="shared" ref="S289" si="4549">R289+S240</f>
        <v>0</v>
      </c>
      <c r="T289" s="318">
        <f t="shared" ref="T289" si="4550">S289+T240</f>
        <v>0</v>
      </c>
      <c r="U289" s="318">
        <f t="shared" ref="U289" si="4551">T289+U240</f>
        <v>0</v>
      </c>
      <c r="V289" s="318">
        <f t="shared" ref="V289" si="4552">U289+V240</f>
        <v>0</v>
      </c>
      <c r="W289" s="318">
        <f t="shared" ref="W289" si="4553">V289+W240</f>
        <v>0</v>
      </c>
      <c r="X289" s="318">
        <f t="shared" ref="X289" si="4554">W289+X240</f>
        <v>0</v>
      </c>
      <c r="Y289" s="318">
        <f t="shared" ref="Y289" si="4555">X289+Y240</f>
        <v>0</v>
      </c>
      <c r="Z289" s="318">
        <f t="shared" ref="Z289" si="4556">Y289+Z240</f>
        <v>0</v>
      </c>
      <c r="AA289" s="318">
        <f t="shared" ref="AA289" si="4557">Z289+AA240</f>
        <v>0</v>
      </c>
      <c r="AB289" s="318">
        <f t="shared" ref="AB289" si="4558">AA289+AB240</f>
        <v>0</v>
      </c>
      <c r="AC289" s="318">
        <f t="shared" ref="AC289" si="4559">AB289+AC240</f>
        <v>0</v>
      </c>
      <c r="AE289" s="318">
        <f t="shared" si="4341"/>
        <v>0</v>
      </c>
      <c r="AF289" s="318">
        <f t="shared" ref="AF289" si="4560">AE289+AF240</f>
        <v>0</v>
      </c>
      <c r="AG289" s="318">
        <f t="shared" ref="AG289" si="4561">AF289+AG240</f>
        <v>0</v>
      </c>
      <c r="AH289" s="318">
        <f t="shared" ref="AH289" si="4562">AG289+AH240</f>
        <v>0</v>
      </c>
      <c r="AI289" s="318">
        <f t="shared" ref="AI289" si="4563">AH289+AI240</f>
        <v>0</v>
      </c>
      <c r="AJ289" s="318">
        <f t="shared" ref="AJ289" si="4564">AI289+AJ240</f>
        <v>0</v>
      </c>
      <c r="AK289" s="318">
        <f t="shared" ref="AK289" si="4565">AJ289+AK240</f>
        <v>0</v>
      </c>
      <c r="AL289" s="318">
        <f t="shared" ref="AL289" si="4566">AK289+AL240</f>
        <v>0</v>
      </c>
      <c r="AM289" s="318">
        <f t="shared" ref="AM289" si="4567">AL289+AM240</f>
        <v>0</v>
      </c>
      <c r="AN289" s="318">
        <f t="shared" ref="AN289" si="4568">AM289+AN240</f>
        <v>0</v>
      </c>
      <c r="AO289" s="318">
        <f t="shared" ref="AO289" si="4569">AN289+AO240</f>
        <v>0</v>
      </c>
      <c r="AP289" s="318">
        <f t="shared" ref="AP289" si="4570">AO289+AP240</f>
        <v>0</v>
      </c>
      <c r="AR289" s="318">
        <f t="shared" si="4343"/>
        <v>0</v>
      </c>
      <c r="AS289" s="318">
        <f t="shared" ref="AS289" si="4571">AR289+AS240</f>
        <v>0</v>
      </c>
      <c r="AT289" s="318">
        <f t="shared" ref="AT289" si="4572">AS289+AT240</f>
        <v>0</v>
      </c>
      <c r="AU289" s="318">
        <f t="shared" ref="AU289" si="4573">AT289+AU240</f>
        <v>0</v>
      </c>
      <c r="AV289" s="318">
        <f t="shared" ref="AV289" si="4574">AU289+AV240</f>
        <v>0</v>
      </c>
      <c r="AW289" s="318">
        <f t="shared" ref="AW289" si="4575">AV289+AW240</f>
        <v>0</v>
      </c>
      <c r="AX289" s="318">
        <f t="shared" ref="AX289" si="4576">AW289+AX240</f>
        <v>0</v>
      </c>
      <c r="AY289" s="318">
        <f t="shared" ref="AY289" si="4577">AX289+AY240</f>
        <v>0</v>
      </c>
      <c r="AZ289" s="318">
        <f t="shared" ref="AZ289" si="4578">AY289+AZ240</f>
        <v>0</v>
      </c>
      <c r="BA289" s="318">
        <f t="shared" ref="BA289" si="4579">AZ289+BA240</f>
        <v>0</v>
      </c>
      <c r="BB289" s="318">
        <f t="shared" ref="BB289" si="4580">BA289+BB240</f>
        <v>0</v>
      </c>
      <c r="BC289" s="318">
        <f t="shared" ref="BC289" si="4581">BB289+BC240</f>
        <v>0</v>
      </c>
      <c r="BE289" s="318">
        <f t="shared" si="4345"/>
        <v>0</v>
      </c>
      <c r="BF289" s="318">
        <f t="shared" ref="BF289" si="4582">BE289+BF240</f>
        <v>0</v>
      </c>
      <c r="BG289" s="318">
        <f t="shared" ref="BG289" si="4583">BF289+BG240</f>
        <v>0</v>
      </c>
      <c r="BH289" s="318">
        <f t="shared" ref="BH289" si="4584">BG289+BH240</f>
        <v>0</v>
      </c>
      <c r="BI289" s="318">
        <f t="shared" ref="BI289" si="4585">BH289+BI240</f>
        <v>0</v>
      </c>
      <c r="BJ289" s="318">
        <f t="shared" ref="BJ289" si="4586">BI289+BJ240</f>
        <v>0</v>
      </c>
      <c r="BK289" s="318">
        <f t="shared" ref="BK289" si="4587">BJ289+BK240</f>
        <v>0</v>
      </c>
      <c r="BL289" s="318">
        <f t="shared" ref="BL289" si="4588">BK289+BL240</f>
        <v>0</v>
      </c>
      <c r="BM289" s="318">
        <f t="shared" ref="BM289" si="4589">BL289+BM240</f>
        <v>0</v>
      </c>
      <c r="BN289" s="318">
        <f t="shared" ref="BN289" si="4590">BM289+BN240</f>
        <v>0</v>
      </c>
      <c r="BO289" s="318">
        <f t="shared" ref="BO289" si="4591">BN289+BO240</f>
        <v>0</v>
      </c>
      <c r="BP289" s="318">
        <f t="shared" ref="BP289" si="4592">BO289+BP240</f>
        <v>0</v>
      </c>
      <c r="BR289" s="318">
        <f t="shared" si="4347"/>
        <v>0</v>
      </c>
      <c r="BS289" s="318">
        <f t="shared" ref="BS289" si="4593">BR289+BS240</f>
        <v>0</v>
      </c>
      <c r="BT289" s="318">
        <f t="shared" ref="BT289" si="4594">BS289+BT240</f>
        <v>0</v>
      </c>
      <c r="BU289" s="318">
        <f t="shared" ref="BU289" si="4595">BT289+BU240</f>
        <v>0</v>
      </c>
      <c r="BV289" s="318">
        <f t="shared" ref="BV289" si="4596">BU289+BV240</f>
        <v>0</v>
      </c>
      <c r="BW289" s="318">
        <f t="shared" ref="BW289" si="4597">BV289+BW240</f>
        <v>0</v>
      </c>
      <c r="BX289" s="318">
        <f t="shared" ref="BX289" si="4598">BW289+BX240</f>
        <v>0</v>
      </c>
      <c r="BY289" s="318">
        <f t="shared" ref="BY289" si="4599">BX289+BY240</f>
        <v>0</v>
      </c>
      <c r="BZ289" s="318">
        <f t="shared" ref="BZ289" si="4600">BY289+BZ240</f>
        <v>0</v>
      </c>
      <c r="CA289" s="318">
        <f t="shared" ref="CA289" si="4601">BZ289+CA240</f>
        <v>0</v>
      </c>
      <c r="CB289" s="318">
        <f t="shared" ref="CB289" si="4602">CA289+CB240</f>
        <v>0</v>
      </c>
      <c r="CC289" s="318">
        <f t="shared" ref="CC289" si="4603">CB289+CC240</f>
        <v>0</v>
      </c>
      <c r="CE289" s="318">
        <f t="shared" si="4349"/>
        <v>0</v>
      </c>
      <c r="CF289" s="318">
        <f t="shared" ref="CF289" si="4604">CE289+CF240</f>
        <v>0</v>
      </c>
      <c r="CG289" s="318">
        <f t="shared" ref="CG289" si="4605">CF289+CG240</f>
        <v>0</v>
      </c>
      <c r="CH289" s="318">
        <f t="shared" ref="CH289" si="4606">CG289+CH240</f>
        <v>0</v>
      </c>
      <c r="CI289" s="318">
        <f t="shared" ref="CI289" si="4607">CH289+CI240</f>
        <v>0</v>
      </c>
      <c r="CJ289" s="318">
        <f t="shared" ref="CJ289" si="4608">CI289+CJ240</f>
        <v>0</v>
      </c>
      <c r="CK289" s="318">
        <f t="shared" ref="CK289" si="4609">CJ289+CK240</f>
        <v>0</v>
      </c>
      <c r="CL289" s="318">
        <f t="shared" ref="CL289" si="4610">CK289+CL240</f>
        <v>0</v>
      </c>
      <c r="CM289" s="318">
        <f t="shared" ref="CM289" si="4611">CL289+CM240</f>
        <v>0</v>
      </c>
      <c r="CN289" s="318">
        <f t="shared" ref="CN289" si="4612">CM289+CN240</f>
        <v>0</v>
      </c>
      <c r="CO289" s="318">
        <f t="shared" ref="CO289" si="4613">CN289+CO240</f>
        <v>0</v>
      </c>
      <c r="CP289" s="318">
        <f t="shared" ref="CP289" si="4614">CO289+CP240</f>
        <v>0</v>
      </c>
      <c r="CR289" s="318">
        <f t="shared" si="4351"/>
        <v>0</v>
      </c>
      <c r="CS289" s="318">
        <f t="shared" ref="CS289" si="4615">CR289+CS240</f>
        <v>0</v>
      </c>
      <c r="CT289" s="318">
        <f t="shared" ref="CT289" si="4616">CS289+CT240</f>
        <v>0</v>
      </c>
      <c r="CU289" s="318">
        <f t="shared" ref="CU289" si="4617">CT289+CU240</f>
        <v>0</v>
      </c>
      <c r="CV289" s="318">
        <f t="shared" ref="CV289" si="4618">CU289+CV240</f>
        <v>0</v>
      </c>
      <c r="CW289" s="318">
        <f t="shared" ref="CW289" si="4619">CV289+CW240</f>
        <v>0</v>
      </c>
      <c r="CX289" s="318">
        <f t="shared" ref="CX289" si="4620">CW289+CX240</f>
        <v>0</v>
      </c>
      <c r="CY289" s="318">
        <f t="shared" ref="CY289" si="4621">CX289+CY240</f>
        <v>0</v>
      </c>
      <c r="CZ289" s="318">
        <f t="shared" ref="CZ289" si="4622">CY289+CZ240</f>
        <v>0</v>
      </c>
      <c r="DA289" s="318">
        <f t="shared" ref="DA289" si="4623">CZ289+DA240</f>
        <v>0</v>
      </c>
      <c r="DB289" s="318">
        <f t="shared" ref="DB289" si="4624">DA289+DB240</f>
        <v>0</v>
      </c>
      <c r="DC289" s="318">
        <f t="shared" ref="DC289" si="4625">DB289+DC240</f>
        <v>0</v>
      </c>
      <c r="DE289" s="318">
        <f t="shared" si="4353"/>
        <v>0</v>
      </c>
      <c r="DF289" s="318">
        <f t="shared" ref="DF289" si="4626">DE289+DF240</f>
        <v>0</v>
      </c>
      <c r="DG289" s="318">
        <f t="shared" ref="DG289" si="4627">DF289+DG240</f>
        <v>0</v>
      </c>
      <c r="DH289" s="318">
        <f t="shared" ref="DH289" si="4628">DG289+DH240</f>
        <v>0</v>
      </c>
      <c r="DI289" s="318">
        <f t="shared" ref="DI289" si="4629">DH289+DI240</f>
        <v>0</v>
      </c>
      <c r="DJ289" s="318">
        <f t="shared" ref="DJ289" si="4630">DI289+DJ240</f>
        <v>0</v>
      </c>
      <c r="DK289" s="318">
        <f t="shared" ref="DK289" si="4631">DJ289+DK240</f>
        <v>0</v>
      </c>
      <c r="DL289" s="318">
        <f t="shared" ref="DL289" si="4632">DK289+DL240</f>
        <v>0</v>
      </c>
      <c r="DM289" s="318">
        <f t="shared" ref="DM289" si="4633">DL289+DM240</f>
        <v>0</v>
      </c>
      <c r="DN289" s="318">
        <f t="shared" ref="DN289" si="4634">DM289+DN240</f>
        <v>0</v>
      </c>
      <c r="DO289" s="318">
        <f t="shared" ref="DO289" si="4635">DN289+DO240</f>
        <v>0</v>
      </c>
      <c r="DP289" s="318">
        <f t="shared" ref="DP289" si="4636">DO289+DP240</f>
        <v>0</v>
      </c>
      <c r="DR289" s="318">
        <f t="shared" si="4355"/>
        <v>0</v>
      </c>
      <c r="DS289" s="318">
        <f t="shared" ref="DS289" si="4637">DR289+DS240</f>
        <v>0</v>
      </c>
      <c r="DT289" s="318">
        <f t="shared" ref="DT289" si="4638">DS289+DT240</f>
        <v>0</v>
      </c>
      <c r="DU289" s="318">
        <f t="shared" ref="DU289" si="4639">DT289+DU240</f>
        <v>0</v>
      </c>
      <c r="DV289" s="318">
        <f t="shared" ref="DV289" si="4640">DU289+DV240</f>
        <v>0</v>
      </c>
      <c r="DW289" s="318">
        <f t="shared" ref="DW289" si="4641">DV289+DW240</f>
        <v>0</v>
      </c>
      <c r="DX289" s="318">
        <f t="shared" ref="DX289" si="4642">DW289+DX240</f>
        <v>0</v>
      </c>
      <c r="DY289" s="318">
        <f t="shared" ref="DY289" si="4643">DX289+DY240</f>
        <v>0</v>
      </c>
      <c r="DZ289" s="318">
        <f t="shared" ref="DZ289" si="4644">DY289+DZ240</f>
        <v>0</v>
      </c>
      <c r="EA289" s="318">
        <f t="shared" ref="EA289" si="4645">DZ289+EA240</f>
        <v>0</v>
      </c>
      <c r="EB289" s="318">
        <f t="shared" ref="EB289" si="4646">EA289+EB240</f>
        <v>0</v>
      </c>
      <c r="EC289" s="318">
        <f t="shared" ref="EC289" si="4647">EB289+EC240</f>
        <v>0</v>
      </c>
    </row>
    <row r="290" spans="1:133" x14ac:dyDescent="0.2">
      <c r="A290" s="126" t="s">
        <v>844</v>
      </c>
      <c r="D290" s="311">
        <v>0</v>
      </c>
      <c r="E290" s="318">
        <f t="shared" ref="E290:P290" si="4648">D290+E241</f>
        <v>0</v>
      </c>
      <c r="F290" s="318">
        <f t="shared" si="4648"/>
        <v>0</v>
      </c>
      <c r="G290" s="318">
        <f t="shared" si="4648"/>
        <v>0</v>
      </c>
      <c r="H290" s="318">
        <f t="shared" si="4648"/>
        <v>0</v>
      </c>
      <c r="I290" s="318">
        <f t="shared" si="4648"/>
        <v>0</v>
      </c>
      <c r="J290" s="318">
        <f t="shared" si="4648"/>
        <v>0</v>
      </c>
      <c r="K290" s="318">
        <f t="shared" si="4648"/>
        <v>0</v>
      </c>
      <c r="L290" s="318">
        <f t="shared" si="4648"/>
        <v>0</v>
      </c>
      <c r="M290" s="318">
        <f t="shared" si="4648"/>
        <v>0</v>
      </c>
      <c r="N290" s="318">
        <f t="shared" si="4648"/>
        <v>0</v>
      </c>
      <c r="O290" s="318">
        <f t="shared" si="4648"/>
        <v>0</v>
      </c>
      <c r="P290" s="318">
        <f t="shared" si="4648"/>
        <v>0</v>
      </c>
      <c r="R290" s="318">
        <f t="shared" si="4339"/>
        <v>0</v>
      </c>
      <c r="S290" s="318">
        <f t="shared" ref="S290:AC290" si="4649">R290+S241</f>
        <v>0</v>
      </c>
      <c r="T290" s="318">
        <f t="shared" si="4649"/>
        <v>0</v>
      </c>
      <c r="U290" s="318">
        <f t="shared" si="4649"/>
        <v>0</v>
      </c>
      <c r="V290" s="318">
        <f t="shared" si="4649"/>
        <v>0</v>
      </c>
      <c r="W290" s="318">
        <f t="shared" si="4649"/>
        <v>0</v>
      </c>
      <c r="X290" s="318">
        <f t="shared" si="4649"/>
        <v>0</v>
      </c>
      <c r="Y290" s="318">
        <f t="shared" si="4649"/>
        <v>0</v>
      </c>
      <c r="Z290" s="318">
        <f t="shared" si="4649"/>
        <v>0</v>
      </c>
      <c r="AA290" s="318">
        <f t="shared" si="4649"/>
        <v>0</v>
      </c>
      <c r="AB290" s="318">
        <f t="shared" si="4649"/>
        <v>0</v>
      </c>
      <c r="AC290" s="318">
        <f t="shared" si="4649"/>
        <v>0</v>
      </c>
      <c r="AE290" s="318">
        <f t="shared" si="4341"/>
        <v>0</v>
      </c>
      <c r="AF290" s="318">
        <f t="shared" ref="AF290:AP290" si="4650">AE290+AF241</f>
        <v>0</v>
      </c>
      <c r="AG290" s="318">
        <f t="shared" si="4650"/>
        <v>0</v>
      </c>
      <c r="AH290" s="318">
        <f t="shared" si="4650"/>
        <v>0</v>
      </c>
      <c r="AI290" s="318">
        <f t="shared" si="4650"/>
        <v>0</v>
      </c>
      <c r="AJ290" s="318">
        <f t="shared" si="4650"/>
        <v>0</v>
      </c>
      <c r="AK290" s="318">
        <f t="shared" si="4650"/>
        <v>0</v>
      </c>
      <c r="AL290" s="318">
        <f t="shared" si="4650"/>
        <v>0</v>
      </c>
      <c r="AM290" s="318">
        <f t="shared" si="4650"/>
        <v>0</v>
      </c>
      <c r="AN290" s="318">
        <f t="shared" si="4650"/>
        <v>0</v>
      </c>
      <c r="AO290" s="318">
        <f t="shared" si="4650"/>
        <v>0</v>
      </c>
      <c r="AP290" s="318">
        <f t="shared" si="4650"/>
        <v>0</v>
      </c>
      <c r="AR290" s="318">
        <f t="shared" si="4343"/>
        <v>0</v>
      </c>
      <c r="AS290" s="318">
        <f t="shared" ref="AS290:BC290" si="4651">AR290+AS241</f>
        <v>0</v>
      </c>
      <c r="AT290" s="318">
        <f t="shared" si="4651"/>
        <v>0</v>
      </c>
      <c r="AU290" s="318">
        <f t="shared" si="4651"/>
        <v>0</v>
      </c>
      <c r="AV290" s="318">
        <f t="shared" si="4651"/>
        <v>0</v>
      </c>
      <c r="AW290" s="318">
        <f t="shared" si="4651"/>
        <v>0</v>
      </c>
      <c r="AX290" s="318">
        <f t="shared" si="4651"/>
        <v>0</v>
      </c>
      <c r="AY290" s="318">
        <f t="shared" si="4651"/>
        <v>0</v>
      </c>
      <c r="AZ290" s="318">
        <f t="shared" si="4651"/>
        <v>0</v>
      </c>
      <c r="BA290" s="318">
        <f t="shared" si="4651"/>
        <v>0</v>
      </c>
      <c r="BB290" s="318">
        <f t="shared" si="4651"/>
        <v>0</v>
      </c>
      <c r="BC290" s="318">
        <f t="shared" si="4651"/>
        <v>0</v>
      </c>
      <c r="BE290" s="318">
        <f t="shared" si="4345"/>
        <v>0</v>
      </c>
      <c r="BF290" s="318">
        <f t="shared" ref="BF290:BP290" si="4652">BE290+BF241</f>
        <v>0</v>
      </c>
      <c r="BG290" s="318">
        <f t="shared" si="4652"/>
        <v>0</v>
      </c>
      <c r="BH290" s="318">
        <f t="shared" si="4652"/>
        <v>0</v>
      </c>
      <c r="BI290" s="318">
        <f t="shared" si="4652"/>
        <v>0</v>
      </c>
      <c r="BJ290" s="318">
        <f t="shared" si="4652"/>
        <v>0</v>
      </c>
      <c r="BK290" s="318">
        <f t="shared" si="4652"/>
        <v>0</v>
      </c>
      <c r="BL290" s="318">
        <f t="shared" si="4652"/>
        <v>0</v>
      </c>
      <c r="BM290" s="318">
        <f t="shared" si="4652"/>
        <v>0</v>
      </c>
      <c r="BN290" s="318">
        <f t="shared" si="4652"/>
        <v>0</v>
      </c>
      <c r="BO290" s="318">
        <f t="shared" si="4652"/>
        <v>0</v>
      </c>
      <c r="BP290" s="318">
        <f t="shared" si="4652"/>
        <v>0</v>
      </c>
      <c r="BR290" s="318">
        <f t="shared" si="4347"/>
        <v>0</v>
      </c>
      <c r="BS290" s="318">
        <f t="shared" ref="BS290:CC290" si="4653">BR290+BS241</f>
        <v>0</v>
      </c>
      <c r="BT290" s="318">
        <f t="shared" si="4653"/>
        <v>0</v>
      </c>
      <c r="BU290" s="318">
        <f t="shared" si="4653"/>
        <v>0</v>
      </c>
      <c r="BV290" s="318">
        <f t="shared" si="4653"/>
        <v>0</v>
      </c>
      <c r="BW290" s="318">
        <f t="shared" si="4653"/>
        <v>0</v>
      </c>
      <c r="BX290" s="318">
        <f t="shared" si="4653"/>
        <v>0</v>
      </c>
      <c r="BY290" s="318">
        <f t="shared" si="4653"/>
        <v>0</v>
      </c>
      <c r="BZ290" s="318">
        <f t="shared" si="4653"/>
        <v>0</v>
      </c>
      <c r="CA290" s="318">
        <f t="shared" si="4653"/>
        <v>0</v>
      </c>
      <c r="CB290" s="318">
        <f t="shared" si="4653"/>
        <v>0</v>
      </c>
      <c r="CC290" s="318">
        <f t="shared" si="4653"/>
        <v>0</v>
      </c>
      <c r="CE290" s="318">
        <f t="shared" si="4349"/>
        <v>0</v>
      </c>
      <c r="CF290" s="318">
        <f t="shared" ref="CF290:CP290" si="4654">CE290+CF241</f>
        <v>0</v>
      </c>
      <c r="CG290" s="318">
        <f t="shared" si="4654"/>
        <v>0</v>
      </c>
      <c r="CH290" s="318">
        <f t="shared" si="4654"/>
        <v>0</v>
      </c>
      <c r="CI290" s="318">
        <f t="shared" si="4654"/>
        <v>0</v>
      </c>
      <c r="CJ290" s="318">
        <f t="shared" si="4654"/>
        <v>0</v>
      </c>
      <c r="CK290" s="318">
        <f t="shared" si="4654"/>
        <v>0</v>
      </c>
      <c r="CL290" s="318">
        <f t="shared" si="4654"/>
        <v>0</v>
      </c>
      <c r="CM290" s="318">
        <f t="shared" si="4654"/>
        <v>0</v>
      </c>
      <c r="CN290" s="318">
        <f t="shared" si="4654"/>
        <v>0</v>
      </c>
      <c r="CO290" s="318">
        <f t="shared" si="4654"/>
        <v>0</v>
      </c>
      <c r="CP290" s="318">
        <f t="shared" si="4654"/>
        <v>0</v>
      </c>
      <c r="CR290" s="318">
        <f t="shared" si="4351"/>
        <v>0</v>
      </c>
      <c r="CS290" s="318">
        <f t="shared" ref="CS290:DC290" si="4655">CR290+CS241</f>
        <v>0</v>
      </c>
      <c r="CT290" s="318">
        <f t="shared" si="4655"/>
        <v>0</v>
      </c>
      <c r="CU290" s="318">
        <f t="shared" si="4655"/>
        <v>0</v>
      </c>
      <c r="CV290" s="318">
        <f t="shared" si="4655"/>
        <v>0</v>
      </c>
      <c r="CW290" s="318">
        <f t="shared" si="4655"/>
        <v>0</v>
      </c>
      <c r="CX290" s="318">
        <f t="shared" si="4655"/>
        <v>0</v>
      </c>
      <c r="CY290" s="318">
        <f t="shared" si="4655"/>
        <v>0</v>
      </c>
      <c r="CZ290" s="318">
        <f t="shared" si="4655"/>
        <v>0</v>
      </c>
      <c r="DA290" s="318">
        <f t="shared" si="4655"/>
        <v>0</v>
      </c>
      <c r="DB290" s="318">
        <f t="shared" si="4655"/>
        <v>0</v>
      </c>
      <c r="DC290" s="318">
        <f t="shared" si="4655"/>
        <v>0</v>
      </c>
      <c r="DE290" s="318">
        <f t="shared" si="4353"/>
        <v>0</v>
      </c>
      <c r="DF290" s="318">
        <f t="shared" ref="DF290:DP290" si="4656">DE290+DF241</f>
        <v>0</v>
      </c>
      <c r="DG290" s="318">
        <f t="shared" si="4656"/>
        <v>0</v>
      </c>
      <c r="DH290" s="318">
        <f t="shared" si="4656"/>
        <v>0</v>
      </c>
      <c r="DI290" s="318">
        <f t="shared" si="4656"/>
        <v>0</v>
      </c>
      <c r="DJ290" s="318">
        <f t="shared" si="4656"/>
        <v>0</v>
      </c>
      <c r="DK290" s="318">
        <f t="shared" si="4656"/>
        <v>0</v>
      </c>
      <c r="DL290" s="318">
        <f t="shared" si="4656"/>
        <v>0</v>
      </c>
      <c r="DM290" s="318">
        <f t="shared" si="4656"/>
        <v>0</v>
      </c>
      <c r="DN290" s="318">
        <f t="shared" si="4656"/>
        <v>0</v>
      </c>
      <c r="DO290" s="318">
        <f t="shared" si="4656"/>
        <v>0</v>
      </c>
      <c r="DP290" s="318">
        <f t="shared" si="4656"/>
        <v>0</v>
      </c>
      <c r="DR290" s="318">
        <f t="shared" si="4355"/>
        <v>0</v>
      </c>
      <c r="DS290" s="318">
        <f t="shared" ref="DS290:EC290" si="4657">DR290+DS241</f>
        <v>0</v>
      </c>
      <c r="DT290" s="318">
        <f t="shared" si="4657"/>
        <v>0</v>
      </c>
      <c r="DU290" s="318">
        <f t="shared" si="4657"/>
        <v>0</v>
      </c>
      <c r="DV290" s="318">
        <f t="shared" si="4657"/>
        <v>0</v>
      </c>
      <c r="DW290" s="318">
        <f t="shared" si="4657"/>
        <v>0</v>
      </c>
      <c r="DX290" s="318">
        <f t="shared" si="4657"/>
        <v>0</v>
      </c>
      <c r="DY290" s="318">
        <f t="shared" si="4657"/>
        <v>0</v>
      </c>
      <c r="DZ290" s="318">
        <f t="shared" si="4657"/>
        <v>0</v>
      </c>
      <c r="EA290" s="318">
        <f t="shared" si="4657"/>
        <v>0</v>
      </c>
      <c r="EB290" s="318">
        <f t="shared" si="4657"/>
        <v>0</v>
      </c>
      <c r="EC290" s="318">
        <f t="shared" si="4657"/>
        <v>0</v>
      </c>
    </row>
    <row r="291" spans="1:133" x14ac:dyDescent="0.2">
      <c r="A291" s="126" t="s">
        <v>845</v>
      </c>
      <c r="D291" s="311">
        <v>0</v>
      </c>
      <c r="E291" s="318">
        <f t="shared" ref="E291:P291" si="4658">D291+E242</f>
        <v>0</v>
      </c>
      <c r="F291" s="318">
        <f t="shared" si="4658"/>
        <v>0</v>
      </c>
      <c r="G291" s="318">
        <f t="shared" si="4658"/>
        <v>0</v>
      </c>
      <c r="H291" s="318">
        <f t="shared" si="4658"/>
        <v>0</v>
      </c>
      <c r="I291" s="318">
        <f t="shared" si="4658"/>
        <v>0</v>
      </c>
      <c r="J291" s="318">
        <f t="shared" si="4658"/>
        <v>0</v>
      </c>
      <c r="K291" s="318">
        <f t="shared" si="4658"/>
        <v>0</v>
      </c>
      <c r="L291" s="318">
        <f t="shared" si="4658"/>
        <v>0</v>
      </c>
      <c r="M291" s="318">
        <f t="shared" si="4658"/>
        <v>0</v>
      </c>
      <c r="N291" s="318">
        <f t="shared" si="4658"/>
        <v>0</v>
      </c>
      <c r="O291" s="318">
        <f t="shared" si="4658"/>
        <v>0</v>
      </c>
      <c r="P291" s="318">
        <f t="shared" si="4658"/>
        <v>0</v>
      </c>
      <c r="R291" s="318">
        <f t="shared" si="4339"/>
        <v>0</v>
      </c>
      <c r="S291" s="318">
        <f t="shared" ref="S291:AC291" si="4659">R291+S242</f>
        <v>0</v>
      </c>
      <c r="T291" s="318">
        <f t="shared" si="4659"/>
        <v>0</v>
      </c>
      <c r="U291" s="318">
        <f t="shared" si="4659"/>
        <v>0</v>
      </c>
      <c r="V291" s="318">
        <f t="shared" si="4659"/>
        <v>0</v>
      </c>
      <c r="W291" s="318">
        <f t="shared" si="4659"/>
        <v>0</v>
      </c>
      <c r="X291" s="318">
        <f t="shared" si="4659"/>
        <v>0</v>
      </c>
      <c r="Y291" s="318">
        <f t="shared" si="4659"/>
        <v>0</v>
      </c>
      <c r="Z291" s="318">
        <f t="shared" si="4659"/>
        <v>0</v>
      </c>
      <c r="AA291" s="318">
        <f t="shared" si="4659"/>
        <v>0</v>
      </c>
      <c r="AB291" s="318">
        <f t="shared" si="4659"/>
        <v>0</v>
      </c>
      <c r="AC291" s="318">
        <f t="shared" si="4659"/>
        <v>0</v>
      </c>
      <c r="AE291" s="318">
        <f t="shared" si="4341"/>
        <v>0</v>
      </c>
      <c r="AF291" s="318">
        <f t="shared" ref="AF291:AP291" si="4660">AE291+AF242</f>
        <v>0</v>
      </c>
      <c r="AG291" s="318">
        <f t="shared" si="4660"/>
        <v>0</v>
      </c>
      <c r="AH291" s="318">
        <f t="shared" si="4660"/>
        <v>0</v>
      </c>
      <c r="AI291" s="318">
        <f t="shared" si="4660"/>
        <v>0</v>
      </c>
      <c r="AJ291" s="318">
        <f t="shared" si="4660"/>
        <v>0</v>
      </c>
      <c r="AK291" s="318">
        <f t="shared" si="4660"/>
        <v>0</v>
      </c>
      <c r="AL291" s="318">
        <f t="shared" si="4660"/>
        <v>0</v>
      </c>
      <c r="AM291" s="318">
        <f t="shared" si="4660"/>
        <v>0</v>
      </c>
      <c r="AN291" s="318">
        <f t="shared" si="4660"/>
        <v>0</v>
      </c>
      <c r="AO291" s="318">
        <f t="shared" si="4660"/>
        <v>0</v>
      </c>
      <c r="AP291" s="318">
        <f t="shared" si="4660"/>
        <v>0</v>
      </c>
      <c r="AR291" s="318">
        <f t="shared" si="4343"/>
        <v>0</v>
      </c>
      <c r="AS291" s="318">
        <f t="shared" ref="AS291:BC291" si="4661">AR291+AS242</f>
        <v>0</v>
      </c>
      <c r="AT291" s="318">
        <f t="shared" si="4661"/>
        <v>0</v>
      </c>
      <c r="AU291" s="318">
        <f t="shared" si="4661"/>
        <v>0</v>
      </c>
      <c r="AV291" s="318">
        <f t="shared" si="4661"/>
        <v>0</v>
      </c>
      <c r="AW291" s="318">
        <f t="shared" si="4661"/>
        <v>0</v>
      </c>
      <c r="AX291" s="318">
        <f t="shared" si="4661"/>
        <v>0</v>
      </c>
      <c r="AY291" s="318">
        <f t="shared" si="4661"/>
        <v>0</v>
      </c>
      <c r="AZ291" s="318">
        <f t="shared" si="4661"/>
        <v>0</v>
      </c>
      <c r="BA291" s="318">
        <f t="shared" si="4661"/>
        <v>0</v>
      </c>
      <c r="BB291" s="318">
        <f t="shared" si="4661"/>
        <v>0</v>
      </c>
      <c r="BC291" s="318">
        <f t="shared" si="4661"/>
        <v>0</v>
      </c>
      <c r="BE291" s="318">
        <f t="shared" si="4345"/>
        <v>0</v>
      </c>
      <c r="BF291" s="318">
        <f t="shared" ref="BF291:BP291" si="4662">BE291+BF242</f>
        <v>0</v>
      </c>
      <c r="BG291" s="318">
        <f t="shared" si="4662"/>
        <v>0</v>
      </c>
      <c r="BH291" s="318">
        <f t="shared" si="4662"/>
        <v>0</v>
      </c>
      <c r="BI291" s="318">
        <f t="shared" si="4662"/>
        <v>0</v>
      </c>
      <c r="BJ291" s="318">
        <f t="shared" si="4662"/>
        <v>0</v>
      </c>
      <c r="BK291" s="318">
        <f t="shared" si="4662"/>
        <v>0</v>
      </c>
      <c r="BL291" s="318">
        <f t="shared" si="4662"/>
        <v>0</v>
      </c>
      <c r="BM291" s="318">
        <f t="shared" si="4662"/>
        <v>0</v>
      </c>
      <c r="BN291" s="318">
        <f t="shared" si="4662"/>
        <v>0</v>
      </c>
      <c r="BO291" s="318">
        <f t="shared" si="4662"/>
        <v>0</v>
      </c>
      <c r="BP291" s="318">
        <f t="shared" si="4662"/>
        <v>0</v>
      </c>
      <c r="BR291" s="318">
        <f t="shared" si="4347"/>
        <v>0</v>
      </c>
      <c r="BS291" s="318">
        <f t="shared" ref="BS291:CC291" si="4663">BR291+BS242</f>
        <v>0</v>
      </c>
      <c r="BT291" s="318">
        <f t="shared" si="4663"/>
        <v>0</v>
      </c>
      <c r="BU291" s="318">
        <f t="shared" si="4663"/>
        <v>0</v>
      </c>
      <c r="BV291" s="318">
        <f t="shared" si="4663"/>
        <v>0</v>
      </c>
      <c r="BW291" s="318">
        <f t="shared" si="4663"/>
        <v>0</v>
      </c>
      <c r="BX291" s="318">
        <f t="shared" si="4663"/>
        <v>0</v>
      </c>
      <c r="BY291" s="318">
        <f t="shared" si="4663"/>
        <v>0</v>
      </c>
      <c r="BZ291" s="318">
        <f t="shared" si="4663"/>
        <v>0</v>
      </c>
      <c r="CA291" s="318">
        <f t="shared" si="4663"/>
        <v>0</v>
      </c>
      <c r="CB291" s="318">
        <f t="shared" si="4663"/>
        <v>0</v>
      </c>
      <c r="CC291" s="318">
        <f t="shared" si="4663"/>
        <v>0</v>
      </c>
      <c r="CE291" s="318">
        <f t="shared" si="4349"/>
        <v>0</v>
      </c>
      <c r="CF291" s="318">
        <f t="shared" ref="CF291:CP291" si="4664">CE291+CF242</f>
        <v>0</v>
      </c>
      <c r="CG291" s="318">
        <f t="shared" si="4664"/>
        <v>0</v>
      </c>
      <c r="CH291" s="318">
        <f t="shared" si="4664"/>
        <v>0</v>
      </c>
      <c r="CI291" s="318">
        <f t="shared" si="4664"/>
        <v>0</v>
      </c>
      <c r="CJ291" s="318">
        <f t="shared" si="4664"/>
        <v>0</v>
      </c>
      <c r="CK291" s="318">
        <f t="shared" si="4664"/>
        <v>0</v>
      </c>
      <c r="CL291" s="318">
        <f t="shared" si="4664"/>
        <v>0</v>
      </c>
      <c r="CM291" s="318">
        <f t="shared" si="4664"/>
        <v>0</v>
      </c>
      <c r="CN291" s="318">
        <f t="shared" si="4664"/>
        <v>0</v>
      </c>
      <c r="CO291" s="318">
        <f t="shared" si="4664"/>
        <v>0</v>
      </c>
      <c r="CP291" s="318">
        <f t="shared" si="4664"/>
        <v>0</v>
      </c>
      <c r="CR291" s="318">
        <f t="shared" si="4351"/>
        <v>0</v>
      </c>
      <c r="CS291" s="318">
        <f t="shared" ref="CS291:DC291" si="4665">CR291+CS242</f>
        <v>0</v>
      </c>
      <c r="CT291" s="318">
        <f t="shared" si="4665"/>
        <v>0</v>
      </c>
      <c r="CU291" s="318">
        <f t="shared" si="4665"/>
        <v>0</v>
      </c>
      <c r="CV291" s="318">
        <f t="shared" si="4665"/>
        <v>0</v>
      </c>
      <c r="CW291" s="318">
        <f t="shared" si="4665"/>
        <v>0</v>
      </c>
      <c r="CX291" s="318">
        <f t="shared" si="4665"/>
        <v>0</v>
      </c>
      <c r="CY291" s="318">
        <f t="shared" si="4665"/>
        <v>0</v>
      </c>
      <c r="CZ291" s="318">
        <f t="shared" si="4665"/>
        <v>0</v>
      </c>
      <c r="DA291" s="318">
        <f t="shared" si="4665"/>
        <v>0</v>
      </c>
      <c r="DB291" s="318">
        <f t="shared" si="4665"/>
        <v>0</v>
      </c>
      <c r="DC291" s="318">
        <f t="shared" si="4665"/>
        <v>0</v>
      </c>
      <c r="DE291" s="318">
        <f t="shared" si="4353"/>
        <v>0</v>
      </c>
      <c r="DF291" s="318">
        <f t="shared" ref="DF291:DP291" si="4666">DE291+DF242</f>
        <v>0</v>
      </c>
      <c r="DG291" s="318">
        <f t="shared" si="4666"/>
        <v>0</v>
      </c>
      <c r="DH291" s="318">
        <f t="shared" si="4666"/>
        <v>0</v>
      </c>
      <c r="DI291" s="318">
        <f t="shared" si="4666"/>
        <v>0</v>
      </c>
      <c r="DJ291" s="318">
        <f t="shared" si="4666"/>
        <v>0</v>
      </c>
      <c r="DK291" s="318">
        <f t="shared" si="4666"/>
        <v>0</v>
      </c>
      <c r="DL291" s="318">
        <f t="shared" si="4666"/>
        <v>0</v>
      </c>
      <c r="DM291" s="318">
        <f t="shared" si="4666"/>
        <v>0</v>
      </c>
      <c r="DN291" s="318">
        <f t="shared" si="4666"/>
        <v>0</v>
      </c>
      <c r="DO291" s="318">
        <f t="shared" si="4666"/>
        <v>0</v>
      </c>
      <c r="DP291" s="318">
        <f t="shared" si="4666"/>
        <v>0</v>
      </c>
      <c r="DR291" s="318">
        <f t="shared" si="4355"/>
        <v>0</v>
      </c>
      <c r="DS291" s="318">
        <f t="shared" ref="DS291:EC291" si="4667">DR291+DS242</f>
        <v>0</v>
      </c>
      <c r="DT291" s="318">
        <f t="shared" si="4667"/>
        <v>0</v>
      </c>
      <c r="DU291" s="318">
        <f t="shared" si="4667"/>
        <v>0</v>
      </c>
      <c r="DV291" s="318">
        <f t="shared" si="4667"/>
        <v>0</v>
      </c>
      <c r="DW291" s="318">
        <f t="shared" si="4667"/>
        <v>0</v>
      </c>
      <c r="DX291" s="318">
        <f t="shared" si="4667"/>
        <v>0</v>
      </c>
      <c r="DY291" s="318">
        <f t="shared" si="4667"/>
        <v>0</v>
      </c>
      <c r="DZ291" s="318">
        <f t="shared" si="4667"/>
        <v>0</v>
      </c>
      <c r="EA291" s="318">
        <f t="shared" si="4667"/>
        <v>0</v>
      </c>
      <c r="EB291" s="318">
        <f t="shared" si="4667"/>
        <v>0</v>
      </c>
      <c r="EC291" s="318">
        <f t="shared" si="4667"/>
        <v>0</v>
      </c>
    </row>
    <row r="292" spans="1:133" x14ac:dyDescent="0.2">
      <c r="A292" s="126" t="s">
        <v>651</v>
      </c>
      <c r="D292" s="311">
        <v>0</v>
      </c>
      <c r="E292" s="318">
        <f t="shared" ref="E292:P292" si="4668">D292+E243</f>
        <v>-21.95</v>
      </c>
      <c r="F292" s="318">
        <f t="shared" si="4668"/>
        <v>-43.9</v>
      </c>
      <c r="G292" s="318">
        <f t="shared" si="4668"/>
        <v>-65.849999999999994</v>
      </c>
      <c r="H292" s="318">
        <f t="shared" si="4668"/>
        <v>-87.8</v>
      </c>
      <c r="I292" s="318">
        <f t="shared" si="4668"/>
        <v>-109.75</v>
      </c>
      <c r="J292" s="318">
        <f t="shared" si="4668"/>
        <v>-131.69999999999999</v>
      </c>
      <c r="K292" s="318">
        <f t="shared" si="4668"/>
        <v>-153.64999999999998</v>
      </c>
      <c r="L292" s="318">
        <f t="shared" si="4668"/>
        <v>-175.59999999999997</v>
      </c>
      <c r="M292" s="318">
        <f t="shared" si="4668"/>
        <v>-197.54999999999995</v>
      </c>
      <c r="N292" s="318">
        <f t="shared" si="4668"/>
        <v>-219.49999999999994</v>
      </c>
      <c r="O292" s="318">
        <f t="shared" si="4668"/>
        <v>-241.44999999999993</v>
      </c>
      <c r="P292" s="318">
        <f t="shared" si="4668"/>
        <v>-263.39999999999992</v>
      </c>
      <c r="R292" s="318">
        <f t="shared" si="4339"/>
        <v>-285.34999999999991</v>
      </c>
      <c r="S292" s="318">
        <f t="shared" ref="S292:AC292" si="4669">R292+S243</f>
        <v>-307.2999999999999</v>
      </c>
      <c r="T292" s="318">
        <f t="shared" si="4669"/>
        <v>-329.24999999999989</v>
      </c>
      <c r="U292" s="318">
        <f t="shared" si="4669"/>
        <v>-351.19999999999987</v>
      </c>
      <c r="V292" s="318">
        <f t="shared" si="4669"/>
        <v>-373.14999999999986</v>
      </c>
      <c r="W292" s="318">
        <f t="shared" si="4669"/>
        <v>-395.09999999999985</v>
      </c>
      <c r="X292" s="318">
        <f t="shared" si="4669"/>
        <v>-417.04999999999984</v>
      </c>
      <c r="Y292" s="318">
        <f t="shared" si="4669"/>
        <v>-438.99999999999983</v>
      </c>
      <c r="Z292" s="318">
        <f t="shared" si="4669"/>
        <v>-460.94999999999982</v>
      </c>
      <c r="AA292" s="318">
        <f t="shared" si="4669"/>
        <v>-482.89999999999981</v>
      </c>
      <c r="AB292" s="318">
        <f t="shared" si="4669"/>
        <v>-504.8499999999998</v>
      </c>
      <c r="AC292" s="318">
        <f t="shared" si="4669"/>
        <v>-526.79999999999984</v>
      </c>
      <c r="AE292" s="318">
        <f t="shared" si="4341"/>
        <v>-548.74999999999989</v>
      </c>
      <c r="AF292" s="318">
        <f t="shared" ref="AF292:AP292" si="4670">AE292+AF243</f>
        <v>-570.69999999999993</v>
      </c>
      <c r="AG292" s="318">
        <f t="shared" si="4670"/>
        <v>-592.65</v>
      </c>
      <c r="AH292" s="318">
        <f t="shared" si="4670"/>
        <v>-614.6</v>
      </c>
      <c r="AI292" s="318">
        <f t="shared" si="4670"/>
        <v>-636.55000000000007</v>
      </c>
      <c r="AJ292" s="318">
        <f t="shared" si="4670"/>
        <v>-658.50000000000011</v>
      </c>
      <c r="AK292" s="318">
        <f t="shared" si="4670"/>
        <v>-680.45000000000016</v>
      </c>
      <c r="AL292" s="318">
        <f t="shared" si="4670"/>
        <v>-702.4000000000002</v>
      </c>
      <c r="AM292" s="318">
        <f t="shared" si="4670"/>
        <v>-724.35000000000025</v>
      </c>
      <c r="AN292" s="318">
        <f t="shared" si="4670"/>
        <v>-746.3000000000003</v>
      </c>
      <c r="AO292" s="318">
        <f t="shared" si="4670"/>
        <v>-768.25000000000034</v>
      </c>
      <c r="AP292" s="318">
        <f t="shared" si="4670"/>
        <v>-790.20000000000039</v>
      </c>
      <c r="AR292" s="318">
        <f t="shared" si="4343"/>
        <v>-812.15000000000043</v>
      </c>
      <c r="AS292" s="318">
        <f t="shared" ref="AS292:BC292" si="4671">AR292+AS243</f>
        <v>-834.10000000000048</v>
      </c>
      <c r="AT292" s="318">
        <f t="shared" si="4671"/>
        <v>-856.05000000000052</v>
      </c>
      <c r="AU292" s="318">
        <f t="shared" si="4671"/>
        <v>-878.00000000000057</v>
      </c>
      <c r="AV292" s="318">
        <f t="shared" si="4671"/>
        <v>-899.95000000000061</v>
      </c>
      <c r="AW292" s="318">
        <f t="shared" si="4671"/>
        <v>-921.90000000000066</v>
      </c>
      <c r="AX292" s="318">
        <f t="shared" si="4671"/>
        <v>-943.8500000000007</v>
      </c>
      <c r="AY292" s="318">
        <f t="shared" si="4671"/>
        <v>-965.80000000000075</v>
      </c>
      <c r="AZ292" s="318">
        <f t="shared" si="4671"/>
        <v>-987.7500000000008</v>
      </c>
      <c r="BA292" s="318">
        <f t="shared" si="4671"/>
        <v>-1009.7000000000008</v>
      </c>
      <c r="BB292" s="318">
        <f t="shared" si="4671"/>
        <v>-1031.6500000000008</v>
      </c>
      <c r="BC292" s="318">
        <f t="shared" si="4671"/>
        <v>-1053.6000000000008</v>
      </c>
      <c r="BE292" s="318">
        <f t="shared" si="4345"/>
        <v>-1075.5500000000009</v>
      </c>
      <c r="BF292" s="318">
        <f t="shared" ref="BF292:BP292" si="4672">BE292+BF243</f>
        <v>-1097.5000000000009</v>
      </c>
      <c r="BG292" s="318">
        <f t="shared" si="4672"/>
        <v>-1119.450000000001</v>
      </c>
      <c r="BH292" s="318">
        <f t="shared" si="4672"/>
        <v>-1141.400000000001</v>
      </c>
      <c r="BI292" s="318">
        <f t="shared" si="4672"/>
        <v>-1163.350000000001</v>
      </c>
      <c r="BJ292" s="318">
        <f t="shared" si="4672"/>
        <v>-1185.3000000000011</v>
      </c>
      <c r="BK292" s="318">
        <f t="shared" si="4672"/>
        <v>-1207.2500000000011</v>
      </c>
      <c r="BL292" s="318">
        <f t="shared" si="4672"/>
        <v>-1229.2000000000012</v>
      </c>
      <c r="BM292" s="318">
        <f t="shared" si="4672"/>
        <v>-1251.1500000000012</v>
      </c>
      <c r="BN292" s="318">
        <f t="shared" si="4672"/>
        <v>-1273.1000000000013</v>
      </c>
      <c r="BO292" s="318">
        <f t="shared" si="4672"/>
        <v>-1295.0500000000013</v>
      </c>
      <c r="BP292" s="318">
        <f t="shared" si="4672"/>
        <v>-1317.0000000000014</v>
      </c>
      <c r="BR292" s="318">
        <f t="shared" si="4347"/>
        <v>-1338.9500000000014</v>
      </c>
      <c r="BS292" s="318">
        <f t="shared" ref="BS292:CC292" si="4673">BR292+BS243</f>
        <v>-1360.9000000000015</v>
      </c>
      <c r="BT292" s="318">
        <f t="shared" si="4673"/>
        <v>-1382.8500000000015</v>
      </c>
      <c r="BU292" s="318">
        <f t="shared" si="4673"/>
        <v>-1404.8000000000015</v>
      </c>
      <c r="BV292" s="318">
        <f t="shared" si="4673"/>
        <v>-1426.7500000000016</v>
      </c>
      <c r="BW292" s="318">
        <f t="shared" si="4673"/>
        <v>-1448.7000000000016</v>
      </c>
      <c r="BX292" s="318">
        <f t="shared" si="4673"/>
        <v>-1470.6500000000017</v>
      </c>
      <c r="BY292" s="318">
        <f t="shared" si="4673"/>
        <v>-1492.6000000000017</v>
      </c>
      <c r="BZ292" s="318">
        <f t="shared" si="4673"/>
        <v>-1514.5500000000018</v>
      </c>
      <c r="CA292" s="318">
        <f t="shared" si="4673"/>
        <v>-1536.5000000000018</v>
      </c>
      <c r="CB292" s="318">
        <f t="shared" si="4673"/>
        <v>-1558.4500000000019</v>
      </c>
      <c r="CC292" s="318">
        <f t="shared" si="4673"/>
        <v>-1580.4000000000019</v>
      </c>
      <c r="CE292" s="318">
        <f t="shared" si="4349"/>
        <v>-1602.350000000002</v>
      </c>
      <c r="CF292" s="318">
        <f t="shared" ref="CF292:CP292" si="4674">CE292+CF243</f>
        <v>-1624.300000000002</v>
      </c>
      <c r="CG292" s="318">
        <f t="shared" si="4674"/>
        <v>-1646.250000000002</v>
      </c>
      <c r="CH292" s="318">
        <f t="shared" si="4674"/>
        <v>-1668.2000000000021</v>
      </c>
      <c r="CI292" s="318">
        <f t="shared" si="4674"/>
        <v>-1690.1500000000021</v>
      </c>
      <c r="CJ292" s="318">
        <f t="shared" si="4674"/>
        <v>-1712.1000000000022</v>
      </c>
      <c r="CK292" s="318">
        <f t="shared" si="4674"/>
        <v>-1734.0500000000022</v>
      </c>
      <c r="CL292" s="318">
        <f t="shared" si="4674"/>
        <v>-1756.0000000000023</v>
      </c>
      <c r="CM292" s="318">
        <f t="shared" si="4674"/>
        <v>-1777.9500000000023</v>
      </c>
      <c r="CN292" s="318">
        <f t="shared" si="4674"/>
        <v>-1799.9000000000024</v>
      </c>
      <c r="CO292" s="318">
        <f t="shared" si="4674"/>
        <v>-1821.8500000000024</v>
      </c>
      <c r="CP292" s="318">
        <f t="shared" si="4674"/>
        <v>-1843.8000000000025</v>
      </c>
      <c r="CR292" s="318">
        <f t="shared" si="4351"/>
        <v>-1865.7500000000025</v>
      </c>
      <c r="CS292" s="318">
        <f t="shared" ref="CS292:DC292" si="4675">CR292+CS243</f>
        <v>-1887.7000000000025</v>
      </c>
      <c r="CT292" s="318">
        <f t="shared" si="4675"/>
        <v>-1909.6500000000026</v>
      </c>
      <c r="CU292" s="318">
        <f t="shared" si="4675"/>
        <v>-1931.6000000000026</v>
      </c>
      <c r="CV292" s="318">
        <f t="shared" si="4675"/>
        <v>-1953.5500000000027</v>
      </c>
      <c r="CW292" s="318">
        <f t="shared" si="4675"/>
        <v>-1975.5000000000027</v>
      </c>
      <c r="CX292" s="318">
        <f t="shared" si="4675"/>
        <v>-1997.4500000000028</v>
      </c>
      <c r="CY292" s="318">
        <f t="shared" si="4675"/>
        <v>-2019.4000000000028</v>
      </c>
      <c r="CZ292" s="318">
        <f t="shared" si="4675"/>
        <v>-2041.3500000000029</v>
      </c>
      <c r="DA292" s="318">
        <f t="shared" si="4675"/>
        <v>-2063.3000000000029</v>
      </c>
      <c r="DB292" s="318">
        <f t="shared" si="4675"/>
        <v>-2085.2500000000027</v>
      </c>
      <c r="DC292" s="318">
        <f t="shared" si="4675"/>
        <v>-2107.2000000000025</v>
      </c>
      <c r="DE292" s="318">
        <f t="shared" si="4353"/>
        <v>-2129.1500000000024</v>
      </c>
      <c r="DF292" s="318">
        <f t="shared" ref="DF292:DP292" si="4676">DE292+DF243</f>
        <v>-2151.1000000000022</v>
      </c>
      <c r="DG292" s="318">
        <f t="shared" si="4676"/>
        <v>-2173.050000000002</v>
      </c>
      <c r="DH292" s="318">
        <f t="shared" si="4676"/>
        <v>-2195.0000000000018</v>
      </c>
      <c r="DI292" s="318">
        <f t="shared" si="4676"/>
        <v>-2216.9500000000016</v>
      </c>
      <c r="DJ292" s="318">
        <f t="shared" si="4676"/>
        <v>-2238.9000000000015</v>
      </c>
      <c r="DK292" s="318">
        <f t="shared" si="4676"/>
        <v>-2260.8500000000013</v>
      </c>
      <c r="DL292" s="318">
        <f t="shared" si="4676"/>
        <v>-2282.8000000000011</v>
      </c>
      <c r="DM292" s="318">
        <f t="shared" si="4676"/>
        <v>-2304.7500000000009</v>
      </c>
      <c r="DN292" s="318">
        <f t="shared" si="4676"/>
        <v>-2326.7000000000007</v>
      </c>
      <c r="DO292" s="318">
        <f t="shared" si="4676"/>
        <v>-2348.6500000000005</v>
      </c>
      <c r="DP292" s="318">
        <f t="shared" si="4676"/>
        <v>-2370.6000000000004</v>
      </c>
      <c r="DR292" s="318">
        <f t="shared" si="4355"/>
        <v>-2392.5500000000002</v>
      </c>
      <c r="DS292" s="318">
        <f t="shared" ref="DS292:EC292" si="4677">DR292+DS243</f>
        <v>-2414.5</v>
      </c>
      <c r="DT292" s="318">
        <f t="shared" si="4677"/>
        <v>-2436.4499999999998</v>
      </c>
      <c r="DU292" s="318">
        <f t="shared" si="4677"/>
        <v>-2458.3999999999996</v>
      </c>
      <c r="DV292" s="318">
        <f t="shared" si="4677"/>
        <v>-2480.3499999999995</v>
      </c>
      <c r="DW292" s="318">
        <f t="shared" si="4677"/>
        <v>-2502.2999999999993</v>
      </c>
      <c r="DX292" s="318">
        <f t="shared" si="4677"/>
        <v>-2524.2499999999991</v>
      </c>
      <c r="DY292" s="318">
        <f t="shared" si="4677"/>
        <v>-2546.1999999999989</v>
      </c>
      <c r="DZ292" s="318">
        <f t="shared" si="4677"/>
        <v>-2568.1499999999987</v>
      </c>
      <c r="EA292" s="318">
        <f t="shared" si="4677"/>
        <v>-2590.0999999999985</v>
      </c>
      <c r="EB292" s="318">
        <f t="shared" si="4677"/>
        <v>-2612.0499999999984</v>
      </c>
      <c r="EC292" s="318">
        <f t="shared" si="4677"/>
        <v>-2633.9999999999982</v>
      </c>
    </row>
    <row r="293" spans="1:133" x14ac:dyDescent="0.2">
      <c r="A293" s="126" t="s">
        <v>651</v>
      </c>
      <c r="D293" s="311">
        <v>0</v>
      </c>
      <c r="E293" s="318">
        <f t="shared" ref="E293" si="4678">D293+E244</f>
        <v>-14.1</v>
      </c>
      <c r="F293" s="318">
        <f t="shared" ref="F293" si="4679">E293+F244</f>
        <v>-28.2</v>
      </c>
      <c r="G293" s="318">
        <f t="shared" ref="G293" si="4680">F293+G244</f>
        <v>-42.3</v>
      </c>
      <c r="H293" s="318">
        <f t="shared" ref="H293" si="4681">G293+H244</f>
        <v>-56.4</v>
      </c>
      <c r="I293" s="318">
        <f t="shared" ref="I293" si="4682">H293+I244</f>
        <v>-70.5</v>
      </c>
      <c r="J293" s="318">
        <f t="shared" ref="J293" si="4683">I293+J244</f>
        <v>-84.6</v>
      </c>
      <c r="K293" s="318">
        <f t="shared" ref="K293" si="4684">J293+K244</f>
        <v>-98.699999999999989</v>
      </c>
      <c r="L293" s="318">
        <f t="shared" ref="L293" si="4685">K293+L244</f>
        <v>-112.79999999999998</v>
      </c>
      <c r="M293" s="318">
        <f t="shared" ref="M293" si="4686">L293+M244</f>
        <v>-126.89999999999998</v>
      </c>
      <c r="N293" s="318">
        <f t="shared" ref="N293" si="4687">M293+N244</f>
        <v>-140.99999999999997</v>
      </c>
      <c r="O293" s="318">
        <f t="shared" ref="O293" si="4688">N293+O244</f>
        <v>-155.09999999999997</v>
      </c>
      <c r="P293" s="318">
        <f t="shared" ref="P293" si="4689">O293+P244</f>
        <v>-169.19999999999996</v>
      </c>
      <c r="R293" s="318">
        <f t="shared" si="4339"/>
        <v>-183.29999999999995</v>
      </c>
      <c r="S293" s="318">
        <f t="shared" ref="S293" si="4690">R293+S244</f>
        <v>-197.39999999999995</v>
      </c>
      <c r="T293" s="318">
        <f t="shared" ref="T293" si="4691">S293+T244</f>
        <v>-211.49999999999994</v>
      </c>
      <c r="U293" s="318">
        <f t="shared" ref="U293" si="4692">T293+U244</f>
        <v>-225.59999999999994</v>
      </c>
      <c r="V293" s="318">
        <f t="shared" ref="V293" si="4693">U293+V244</f>
        <v>-239.69999999999993</v>
      </c>
      <c r="W293" s="318">
        <f t="shared" ref="W293" si="4694">V293+W244</f>
        <v>-253.79999999999993</v>
      </c>
      <c r="X293" s="318">
        <f t="shared" ref="X293" si="4695">W293+X244</f>
        <v>-267.89999999999992</v>
      </c>
      <c r="Y293" s="318">
        <f t="shared" ref="Y293" si="4696">X293+Y244</f>
        <v>-281.99999999999994</v>
      </c>
      <c r="Z293" s="318">
        <f t="shared" ref="Z293" si="4697">Y293+Z244</f>
        <v>-296.09999999999997</v>
      </c>
      <c r="AA293" s="318">
        <f t="shared" ref="AA293" si="4698">Z293+AA244</f>
        <v>-310.2</v>
      </c>
      <c r="AB293" s="318">
        <f t="shared" ref="AB293" si="4699">AA293+AB244</f>
        <v>-324.3</v>
      </c>
      <c r="AC293" s="318">
        <f t="shared" ref="AC293" si="4700">AB293+AC244</f>
        <v>-338.40000000000003</v>
      </c>
      <c r="AE293" s="318">
        <f t="shared" si="4341"/>
        <v>-352.50000000000006</v>
      </c>
      <c r="AF293" s="318">
        <f t="shared" ref="AF293" si="4701">AE293+AF244</f>
        <v>-366.60000000000008</v>
      </c>
      <c r="AG293" s="318">
        <f t="shared" ref="AG293" si="4702">AF293+AG244</f>
        <v>-380.7000000000001</v>
      </c>
      <c r="AH293" s="318">
        <f t="shared" ref="AH293" si="4703">AG293+AH244</f>
        <v>-394.80000000000013</v>
      </c>
      <c r="AI293" s="318">
        <f t="shared" ref="AI293" si="4704">AH293+AI244</f>
        <v>-408.90000000000015</v>
      </c>
      <c r="AJ293" s="318">
        <f t="shared" ref="AJ293" si="4705">AI293+AJ244</f>
        <v>-423.00000000000017</v>
      </c>
      <c r="AK293" s="318">
        <f t="shared" ref="AK293" si="4706">AJ293+AK244</f>
        <v>-437.10000000000019</v>
      </c>
      <c r="AL293" s="318">
        <f t="shared" ref="AL293" si="4707">AK293+AL244</f>
        <v>-451.20000000000022</v>
      </c>
      <c r="AM293" s="318">
        <f t="shared" ref="AM293" si="4708">AL293+AM244</f>
        <v>-465.30000000000024</v>
      </c>
      <c r="AN293" s="318">
        <f t="shared" ref="AN293" si="4709">AM293+AN244</f>
        <v>-479.40000000000026</v>
      </c>
      <c r="AO293" s="318">
        <f t="shared" ref="AO293" si="4710">AN293+AO244</f>
        <v>-493.50000000000028</v>
      </c>
      <c r="AP293" s="318">
        <f t="shared" ref="AP293" si="4711">AO293+AP244</f>
        <v>-507.60000000000031</v>
      </c>
      <c r="AR293" s="318">
        <f t="shared" si="4343"/>
        <v>-521.70000000000027</v>
      </c>
      <c r="AS293" s="318">
        <f t="shared" ref="AS293" si="4712">AR293+AS244</f>
        <v>-535.8000000000003</v>
      </c>
      <c r="AT293" s="318">
        <f t="shared" ref="AT293" si="4713">AS293+AT244</f>
        <v>-549.90000000000032</v>
      </c>
      <c r="AU293" s="318">
        <f t="shared" ref="AU293" si="4714">AT293+AU244</f>
        <v>-564.00000000000034</v>
      </c>
      <c r="AV293" s="318">
        <f t="shared" ref="AV293" si="4715">AU293+AV244</f>
        <v>-578.10000000000036</v>
      </c>
      <c r="AW293" s="318">
        <f t="shared" ref="AW293" si="4716">AV293+AW244</f>
        <v>-592.20000000000039</v>
      </c>
      <c r="AX293" s="318">
        <f t="shared" ref="AX293" si="4717">AW293+AX244</f>
        <v>-606.30000000000041</v>
      </c>
      <c r="AY293" s="318">
        <f t="shared" ref="AY293" si="4718">AX293+AY244</f>
        <v>-620.40000000000043</v>
      </c>
      <c r="AZ293" s="318">
        <f t="shared" ref="AZ293" si="4719">AY293+AZ244</f>
        <v>-634.50000000000045</v>
      </c>
      <c r="BA293" s="318">
        <f t="shared" ref="BA293" si="4720">AZ293+BA244</f>
        <v>-648.60000000000048</v>
      </c>
      <c r="BB293" s="318">
        <f t="shared" ref="BB293" si="4721">BA293+BB244</f>
        <v>-662.7000000000005</v>
      </c>
      <c r="BC293" s="318">
        <f t="shared" ref="BC293" si="4722">BB293+BC244</f>
        <v>-676.80000000000052</v>
      </c>
      <c r="BE293" s="318">
        <f t="shared" si="4345"/>
        <v>-690.90000000000055</v>
      </c>
      <c r="BF293" s="318">
        <f t="shared" ref="BF293" si="4723">BE293+BF244</f>
        <v>-705.00000000000057</v>
      </c>
      <c r="BG293" s="318">
        <f t="shared" ref="BG293" si="4724">BF293+BG244</f>
        <v>-719.10000000000059</v>
      </c>
      <c r="BH293" s="318">
        <f t="shared" ref="BH293" si="4725">BG293+BH244</f>
        <v>-733.20000000000061</v>
      </c>
      <c r="BI293" s="318">
        <f t="shared" ref="BI293" si="4726">BH293+BI244</f>
        <v>-747.30000000000064</v>
      </c>
      <c r="BJ293" s="318">
        <f t="shared" ref="BJ293" si="4727">BI293+BJ244</f>
        <v>-761.40000000000066</v>
      </c>
      <c r="BK293" s="318">
        <f t="shared" ref="BK293" si="4728">BJ293+BK244</f>
        <v>-775.50000000000068</v>
      </c>
      <c r="BL293" s="318">
        <f t="shared" ref="BL293" si="4729">BK293+BL244</f>
        <v>-789.6000000000007</v>
      </c>
      <c r="BM293" s="318">
        <f t="shared" ref="BM293" si="4730">BL293+BM244</f>
        <v>-803.70000000000073</v>
      </c>
      <c r="BN293" s="318">
        <f t="shared" ref="BN293" si="4731">BM293+BN244</f>
        <v>-817.80000000000075</v>
      </c>
      <c r="BO293" s="318">
        <f t="shared" ref="BO293" si="4732">BN293+BO244</f>
        <v>-831.90000000000077</v>
      </c>
      <c r="BP293" s="318">
        <f t="shared" ref="BP293" si="4733">BO293+BP244</f>
        <v>-846.0000000000008</v>
      </c>
      <c r="BR293" s="318">
        <f t="shared" si="4347"/>
        <v>-860.10000000000082</v>
      </c>
      <c r="BS293" s="318">
        <f t="shared" ref="BS293" si="4734">BR293+BS244</f>
        <v>-874.20000000000084</v>
      </c>
      <c r="BT293" s="318">
        <f t="shared" ref="BT293" si="4735">BS293+BT244</f>
        <v>-888.30000000000086</v>
      </c>
      <c r="BU293" s="318">
        <f t="shared" ref="BU293" si="4736">BT293+BU244</f>
        <v>-902.40000000000089</v>
      </c>
      <c r="BV293" s="318">
        <f t="shared" ref="BV293" si="4737">BU293+BV244</f>
        <v>-916.50000000000091</v>
      </c>
      <c r="BW293" s="318">
        <f t="shared" ref="BW293" si="4738">BV293+BW244</f>
        <v>-930.60000000000093</v>
      </c>
      <c r="BX293" s="318">
        <f t="shared" ref="BX293" si="4739">BW293+BX244</f>
        <v>-944.70000000000095</v>
      </c>
      <c r="BY293" s="318">
        <f t="shared" ref="BY293" si="4740">BX293+BY244</f>
        <v>-958.80000000000098</v>
      </c>
      <c r="BZ293" s="318">
        <f t="shared" ref="BZ293" si="4741">BY293+BZ244</f>
        <v>-972.900000000001</v>
      </c>
      <c r="CA293" s="318">
        <f t="shared" ref="CA293" si="4742">BZ293+CA244</f>
        <v>-987.00000000000102</v>
      </c>
      <c r="CB293" s="318">
        <f t="shared" ref="CB293" si="4743">CA293+CB244</f>
        <v>-1001.100000000001</v>
      </c>
      <c r="CC293" s="318">
        <f t="shared" ref="CC293" si="4744">CB293+CC244</f>
        <v>-1015.2000000000011</v>
      </c>
      <c r="CE293" s="318">
        <f t="shared" si="4349"/>
        <v>-1029.3000000000011</v>
      </c>
      <c r="CF293" s="318">
        <f t="shared" ref="CF293" si="4745">CE293+CF244</f>
        <v>-1043.400000000001</v>
      </c>
      <c r="CG293" s="318">
        <f t="shared" ref="CG293" si="4746">CF293+CG244</f>
        <v>-1057.5000000000009</v>
      </c>
      <c r="CH293" s="318">
        <f t="shared" ref="CH293" si="4747">CG293+CH244</f>
        <v>-1071.6000000000008</v>
      </c>
      <c r="CI293" s="318">
        <f t="shared" ref="CI293" si="4748">CH293+CI244</f>
        <v>-1085.7000000000007</v>
      </c>
      <c r="CJ293" s="318">
        <f t="shared" ref="CJ293" si="4749">CI293+CJ244</f>
        <v>-1099.8000000000006</v>
      </c>
      <c r="CK293" s="318">
        <f t="shared" ref="CK293" si="4750">CJ293+CK244</f>
        <v>-1113.9000000000005</v>
      </c>
      <c r="CL293" s="318">
        <f t="shared" ref="CL293" si="4751">CK293+CL244</f>
        <v>-1128.0000000000005</v>
      </c>
      <c r="CM293" s="318">
        <f t="shared" ref="CM293" si="4752">CL293+CM244</f>
        <v>-1142.1000000000004</v>
      </c>
      <c r="CN293" s="318">
        <f t="shared" ref="CN293" si="4753">CM293+CN244</f>
        <v>-1156.2000000000003</v>
      </c>
      <c r="CO293" s="318">
        <f t="shared" ref="CO293" si="4754">CN293+CO244</f>
        <v>-1170.3000000000002</v>
      </c>
      <c r="CP293" s="318">
        <f t="shared" ref="CP293" si="4755">CO293+CP244</f>
        <v>-1184.4000000000001</v>
      </c>
      <c r="CR293" s="318">
        <f t="shared" si="4351"/>
        <v>-1198.5</v>
      </c>
      <c r="CS293" s="318">
        <f t="shared" ref="CS293" si="4756">CR293+CS244</f>
        <v>-1212.5999999999999</v>
      </c>
      <c r="CT293" s="318">
        <f t="shared" ref="CT293" si="4757">CS293+CT244</f>
        <v>-1226.6999999999998</v>
      </c>
      <c r="CU293" s="318">
        <f t="shared" ref="CU293" si="4758">CT293+CU244</f>
        <v>-1240.7999999999997</v>
      </c>
      <c r="CV293" s="318">
        <f t="shared" ref="CV293" si="4759">CU293+CV244</f>
        <v>-1254.8999999999996</v>
      </c>
      <c r="CW293" s="318">
        <f t="shared" ref="CW293" si="4760">CV293+CW244</f>
        <v>-1268.9999999999995</v>
      </c>
      <c r="CX293" s="318">
        <f t="shared" ref="CX293" si="4761">CW293+CX244</f>
        <v>-1283.0999999999995</v>
      </c>
      <c r="CY293" s="318">
        <f t="shared" ref="CY293" si="4762">CX293+CY244</f>
        <v>-1297.1999999999994</v>
      </c>
      <c r="CZ293" s="318">
        <f t="shared" ref="CZ293" si="4763">CY293+CZ244</f>
        <v>-1311.2999999999993</v>
      </c>
      <c r="DA293" s="318">
        <f t="shared" ref="DA293" si="4764">CZ293+DA244</f>
        <v>-1325.3999999999992</v>
      </c>
      <c r="DB293" s="318">
        <f t="shared" ref="DB293" si="4765">DA293+DB244</f>
        <v>-1339.4999999999991</v>
      </c>
      <c r="DC293" s="318">
        <f t="shared" ref="DC293" si="4766">DB293+DC244</f>
        <v>-1353.599999999999</v>
      </c>
      <c r="DE293" s="318">
        <f t="shared" si="4353"/>
        <v>-1367.6999999999989</v>
      </c>
      <c r="DF293" s="318">
        <f t="shared" ref="DF293" si="4767">DE293+DF244</f>
        <v>-1381.7999999999988</v>
      </c>
      <c r="DG293" s="318">
        <f t="shared" ref="DG293" si="4768">DF293+DG244</f>
        <v>-1395.8999999999987</v>
      </c>
      <c r="DH293" s="318">
        <f t="shared" ref="DH293" si="4769">DG293+DH244</f>
        <v>-1409.9999999999986</v>
      </c>
      <c r="DI293" s="318">
        <f t="shared" ref="DI293" si="4770">DH293+DI244</f>
        <v>-1424.0999999999985</v>
      </c>
      <c r="DJ293" s="318">
        <f t="shared" ref="DJ293" si="4771">DI293+DJ244</f>
        <v>-1438.1999999999985</v>
      </c>
      <c r="DK293" s="318">
        <f t="shared" ref="DK293" si="4772">DJ293+DK244</f>
        <v>-1452.2999999999984</v>
      </c>
      <c r="DL293" s="318">
        <f t="shared" ref="DL293" si="4773">DK293+DL244</f>
        <v>-1466.3999999999983</v>
      </c>
      <c r="DM293" s="318">
        <f t="shared" ref="DM293" si="4774">DL293+DM244</f>
        <v>-1480.4999999999982</v>
      </c>
      <c r="DN293" s="318">
        <f t="shared" ref="DN293" si="4775">DM293+DN244</f>
        <v>-1494.5999999999981</v>
      </c>
      <c r="DO293" s="318">
        <f t="shared" ref="DO293" si="4776">DN293+DO244</f>
        <v>-1508.699999999998</v>
      </c>
      <c r="DP293" s="318">
        <f t="shared" ref="DP293" si="4777">DO293+DP244</f>
        <v>-1522.7999999999979</v>
      </c>
      <c r="DR293" s="318">
        <f t="shared" si="4355"/>
        <v>-1536.8999999999978</v>
      </c>
      <c r="DS293" s="318">
        <f t="shared" ref="DS293" si="4778">DR293+DS244</f>
        <v>-1550.9999999999977</v>
      </c>
      <c r="DT293" s="318">
        <f t="shared" ref="DT293" si="4779">DS293+DT244</f>
        <v>-1565.0999999999976</v>
      </c>
      <c r="DU293" s="318">
        <f t="shared" ref="DU293" si="4780">DT293+DU244</f>
        <v>-1579.1999999999975</v>
      </c>
      <c r="DV293" s="318">
        <f t="shared" ref="DV293" si="4781">DU293+DV244</f>
        <v>-1593.2999999999975</v>
      </c>
      <c r="DW293" s="318">
        <f t="shared" ref="DW293" si="4782">DV293+DW244</f>
        <v>-1607.3999999999974</v>
      </c>
      <c r="DX293" s="318">
        <f t="shared" ref="DX293" si="4783">DW293+DX244</f>
        <v>-1621.4999999999973</v>
      </c>
      <c r="DY293" s="318">
        <f t="shared" ref="DY293" si="4784">DX293+DY244</f>
        <v>-1635.5999999999972</v>
      </c>
      <c r="DZ293" s="318">
        <f t="shared" ref="DZ293" si="4785">DY293+DZ244</f>
        <v>-1649.6999999999971</v>
      </c>
      <c r="EA293" s="318">
        <f t="shared" ref="EA293" si="4786">DZ293+EA244</f>
        <v>-1663.799999999997</v>
      </c>
      <c r="EB293" s="318">
        <f t="shared" ref="EB293" si="4787">EA293+EB244</f>
        <v>-1677.8999999999969</v>
      </c>
      <c r="EC293" s="318">
        <f t="shared" ref="EC293" si="4788">EB293+EC244</f>
        <v>-1691.9999999999968</v>
      </c>
    </row>
    <row r="294" spans="1:133" x14ac:dyDescent="0.2">
      <c r="A294" s="126" t="s">
        <v>651</v>
      </c>
      <c r="D294" s="311">
        <v>-755.1878200000001</v>
      </c>
      <c r="E294" s="318">
        <f t="shared" ref="E294:P294" si="4789">D294+E245</f>
        <v>-893.73782000000006</v>
      </c>
      <c r="F294" s="318">
        <f t="shared" si="4789"/>
        <v>-1032.28782</v>
      </c>
      <c r="G294" s="318">
        <f t="shared" si="4789"/>
        <v>-1170.83782</v>
      </c>
      <c r="H294" s="318">
        <f t="shared" si="4789"/>
        <v>-1309.3878199999999</v>
      </c>
      <c r="I294" s="318">
        <f t="shared" si="4789"/>
        <v>-1447.9378199999999</v>
      </c>
      <c r="J294" s="318">
        <f t="shared" si="4789"/>
        <v>-1586.4878199999998</v>
      </c>
      <c r="K294" s="318">
        <f t="shared" si="4789"/>
        <v>-1725.0378199999998</v>
      </c>
      <c r="L294" s="318">
        <f t="shared" si="4789"/>
        <v>-1863.5878199999997</v>
      </c>
      <c r="M294" s="318">
        <f t="shared" si="4789"/>
        <v>-2002.1378199999997</v>
      </c>
      <c r="N294" s="318">
        <f t="shared" si="4789"/>
        <v>-2140.6878199999996</v>
      </c>
      <c r="O294" s="318">
        <f t="shared" si="4789"/>
        <v>-2279.2378199999998</v>
      </c>
      <c r="P294" s="318">
        <f t="shared" si="4789"/>
        <v>-2417.78782</v>
      </c>
      <c r="R294" s="318">
        <f t="shared" si="4339"/>
        <v>-2556.3378200000002</v>
      </c>
      <c r="S294" s="318">
        <f t="shared" ref="S294:AC294" si="4790">R294+S245</f>
        <v>-2694.8878200000004</v>
      </c>
      <c r="T294" s="318">
        <f t="shared" si="4790"/>
        <v>-2833.4378200000006</v>
      </c>
      <c r="U294" s="318">
        <f t="shared" si="4790"/>
        <v>-2971.9878200000007</v>
      </c>
      <c r="V294" s="318">
        <f t="shared" si="4790"/>
        <v>-3110.5378200000009</v>
      </c>
      <c r="W294" s="318">
        <f t="shared" si="4790"/>
        <v>-3249.0878200000011</v>
      </c>
      <c r="X294" s="318">
        <f t="shared" si="4790"/>
        <v>-3387.6378200000013</v>
      </c>
      <c r="Y294" s="318">
        <f t="shared" si="4790"/>
        <v>-3526.1878200000015</v>
      </c>
      <c r="Z294" s="318">
        <f t="shared" si="4790"/>
        <v>-3664.7378200000016</v>
      </c>
      <c r="AA294" s="318">
        <f t="shared" si="4790"/>
        <v>-3803.2878200000018</v>
      </c>
      <c r="AB294" s="318">
        <f t="shared" si="4790"/>
        <v>-3941.837820000002</v>
      </c>
      <c r="AC294" s="318">
        <f t="shared" si="4790"/>
        <v>-4080.3878200000022</v>
      </c>
      <c r="AE294" s="318">
        <f t="shared" si="4341"/>
        <v>-4218.9378200000019</v>
      </c>
      <c r="AF294" s="318">
        <f t="shared" ref="AF294:AP294" si="4791">AE294+AF245</f>
        <v>-4357.4878200000021</v>
      </c>
      <c r="AG294" s="318">
        <f t="shared" si="4791"/>
        <v>-4496.0378200000023</v>
      </c>
      <c r="AH294" s="318">
        <f t="shared" si="4791"/>
        <v>-4634.5878200000025</v>
      </c>
      <c r="AI294" s="318">
        <f t="shared" si="4791"/>
        <v>-4773.1378200000026</v>
      </c>
      <c r="AJ294" s="318">
        <f t="shared" si="4791"/>
        <v>-4911.6878200000028</v>
      </c>
      <c r="AK294" s="318">
        <f t="shared" si="4791"/>
        <v>-5050.237820000003</v>
      </c>
      <c r="AL294" s="318">
        <f t="shared" si="4791"/>
        <v>-5188.7878200000032</v>
      </c>
      <c r="AM294" s="318">
        <f t="shared" si="4791"/>
        <v>-5327.3378200000034</v>
      </c>
      <c r="AN294" s="318">
        <f t="shared" si="4791"/>
        <v>-5465.8878200000036</v>
      </c>
      <c r="AO294" s="318">
        <f t="shared" si="4791"/>
        <v>-5604.4378200000037</v>
      </c>
      <c r="AP294" s="318">
        <f t="shared" si="4791"/>
        <v>-5742.9878200000039</v>
      </c>
      <c r="AR294" s="318">
        <f t="shared" si="4343"/>
        <v>-5881.5378200000041</v>
      </c>
      <c r="AS294" s="318">
        <f t="shared" ref="AS294:BC294" si="4792">AR294+AS245</f>
        <v>-6020.0878200000043</v>
      </c>
      <c r="AT294" s="318">
        <f t="shared" si="4792"/>
        <v>-6158.6378200000045</v>
      </c>
      <c r="AU294" s="318">
        <f t="shared" si="4792"/>
        <v>-6297.1878200000046</v>
      </c>
      <c r="AV294" s="318">
        <f t="shared" si="4792"/>
        <v>-6435.7378200000048</v>
      </c>
      <c r="AW294" s="318">
        <f t="shared" si="4792"/>
        <v>-6574.287820000005</v>
      </c>
      <c r="AX294" s="318">
        <f t="shared" si="4792"/>
        <v>-6712.8378200000052</v>
      </c>
      <c r="AY294" s="318">
        <f t="shared" si="4792"/>
        <v>-6851.3878200000054</v>
      </c>
      <c r="AZ294" s="318">
        <f t="shared" si="4792"/>
        <v>-6989.9378200000056</v>
      </c>
      <c r="BA294" s="318">
        <f t="shared" si="4792"/>
        <v>-7128.4878200000057</v>
      </c>
      <c r="BB294" s="318">
        <f t="shared" si="4792"/>
        <v>-7267.0378200000059</v>
      </c>
      <c r="BC294" s="318">
        <f t="shared" si="4792"/>
        <v>-7405.5878200000061</v>
      </c>
      <c r="BE294" s="318">
        <f t="shared" si="4345"/>
        <v>-7544.1378200000063</v>
      </c>
      <c r="BF294" s="318">
        <f t="shared" ref="BF294:BP294" si="4793">BE294+BF245</f>
        <v>-7682.6878200000065</v>
      </c>
      <c r="BG294" s="318">
        <f t="shared" si="4793"/>
        <v>-7821.2378200000066</v>
      </c>
      <c r="BH294" s="318">
        <f t="shared" si="4793"/>
        <v>-7959.7878200000068</v>
      </c>
      <c r="BI294" s="318">
        <f t="shared" si="4793"/>
        <v>-8098.337820000007</v>
      </c>
      <c r="BJ294" s="318">
        <f t="shared" si="4793"/>
        <v>-8236.8878200000072</v>
      </c>
      <c r="BK294" s="318">
        <f t="shared" si="4793"/>
        <v>-8375.4378200000065</v>
      </c>
      <c r="BL294" s="318">
        <f t="shared" si="4793"/>
        <v>-8513.9878200000057</v>
      </c>
      <c r="BM294" s="318">
        <f t="shared" si="4793"/>
        <v>-8652.537820000005</v>
      </c>
      <c r="BN294" s="318">
        <f t="shared" si="4793"/>
        <v>-8791.0878200000043</v>
      </c>
      <c r="BO294" s="318">
        <f t="shared" si="4793"/>
        <v>-8929.6378200000036</v>
      </c>
      <c r="BP294" s="318">
        <f t="shared" si="4793"/>
        <v>-9068.1878200000028</v>
      </c>
      <c r="BR294" s="318">
        <f t="shared" si="4347"/>
        <v>-9206.7378200000021</v>
      </c>
      <c r="BS294" s="318">
        <f t="shared" ref="BS294:CC294" si="4794">BR294+BS245</f>
        <v>-9345.2878200000014</v>
      </c>
      <c r="BT294" s="318">
        <f t="shared" si="4794"/>
        <v>-9483.8378200000006</v>
      </c>
      <c r="BU294" s="318">
        <f t="shared" si="4794"/>
        <v>-9622.3878199999999</v>
      </c>
      <c r="BV294" s="318">
        <f t="shared" si="4794"/>
        <v>-9760.9378199999992</v>
      </c>
      <c r="BW294" s="318">
        <f t="shared" si="4794"/>
        <v>-9899.4878199999985</v>
      </c>
      <c r="BX294" s="318">
        <f t="shared" si="4794"/>
        <v>-10038.037819999998</v>
      </c>
      <c r="BY294" s="318">
        <f t="shared" si="4794"/>
        <v>-10176.587819999997</v>
      </c>
      <c r="BZ294" s="318">
        <f t="shared" si="4794"/>
        <v>-10315.137819999996</v>
      </c>
      <c r="CA294" s="318">
        <f t="shared" si="4794"/>
        <v>-10453.687819999996</v>
      </c>
      <c r="CB294" s="318">
        <f t="shared" si="4794"/>
        <v>-10592.237819999995</v>
      </c>
      <c r="CC294" s="318">
        <f t="shared" si="4794"/>
        <v>-10730.787819999994</v>
      </c>
      <c r="CE294" s="318">
        <f t="shared" si="4349"/>
        <v>-10869.337819999993</v>
      </c>
      <c r="CF294" s="318">
        <f t="shared" ref="CF294:CP294" si="4795">CE294+CF245</f>
        <v>-11007.887819999993</v>
      </c>
      <c r="CG294" s="318">
        <f t="shared" si="4795"/>
        <v>-11146.437819999992</v>
      </c>
      <c r="CH294" s="318">
        <f t="shared" si="4795"/>
        <v>-11284.987819999991</v>
      </c>
      <c r="CI294" s="318">
        <f t="shared" si="4795"/>
        <v>-11423.53781999999</v>
      </c>
      <c r="CJ294" s="318">
        <f t="shared" si="4795"/>
        <v>-11562.08781999999</v>
      </c>
      <c r="CK294" s="318">
        <f t="shared" si="4795"/>
        <v>-11700.637819999989</v>
      </c>
      <c r="CL294" s="318">
        <f t="shared" si="4795"/>
        <v>-11839.187819999988</v>
      </c>
      <c r="CM294" s="318">
        <f t="shared" si="4795"/>
        <v>-11977.737819999988</v>
      </c>
      <c r="CN294" s="318">
        <f t="shared" si="4795"/>
        <v>-12116.287819999987</v>
      </c>
      <c r="CO294" s="318">
        <f t="shared" si="4795"/>
        <v>-12254.837819999986</v>
      </c>
      <c r="CP294" s="318">
        <f t="shared" si="4795"/>
        <v>-12393.387819999985</v>
      </c>
      <c r="CR294" s="318">
        <f t="shared" si="4351"/>
        <v>-12531.937819999985</v>
      </c>
      <c r="CS294" s="318">
        <f t="shared" ref="CS294:DC294" si="4796">CR294+CS245</f>
        <v>-12670.487819999984</v>
      </c>
      <c r="CT294" s="318">
        <f t="shared" si="4796"/>
        <v>-12809.037819999983</v>
      </c>
      <c r="CU294" s="318">
        <f t="shared" si="4796"/>
        <v>-12947.587819999982</v>
      </c>
      <c r="CV294" s="318">
        <f t="shared" si="4796"/>
        <v>-13086.137819999982</v>
      </c>
      <c r="CW294" s="318">
        <f t="shared" si="4796"/>
        <v>-13224.687819999981</v>
      </c>
      <c r="CX294" s="318">
        <f t="shared" si="4796"/>
        <v>-13363.23781999998</v>
      </c>
      <c r="CY294" s="318">
        <f t="shared" si="4796"/>
        <v>-13501.78781999998</v>
      </c>
      <c r="CZ294" s="318">
        <f t="shared" si="4796"/>
        <v>-13640.337819999979</v>
      </c>
      <c r="DA294" s="318">
        <f t="shared" si="4796"/>
        <v>-13778.887819999978</v>
      </c>
      <c r="DB294" s="318">
        <f t="shared" si="4796"/>
        <v>-13917.437819999977</v>
      </c>
      <c r="DC294" s="318">
        <f t="shared" si="4796"/>
        <v>-14055.987819999977</v>
      </c>
      <c r="DE294" s="318">
        <f t="shared" si="4353"/>
        <v>-14194.537819999976</v>
      </c>
      <c r="DF294" s="318">
        <f t="shared" ref="DF294:DP294" si="4797">DE294+DF245</f>
        <v>-14333.087819999975</v>
      </c>
      <c r="DG294" s="318">
        <f t="shared" si="4797"/>
        <v>-14471.637819999974</v>
      </c>
      <c r="DH294" s="318">
        <f t="shared" si="4797"/>
        <v>-14610.187819999974</v>
      </c>
      <c r="DI294" s="318">
        <f t="shared" si="4797"/>
        <v>-14748.737819999973</v>
      </c>
      <c r="DJ294" s="318">
        <f t="shared" si="4797"/>
        <v>-14887.287819999972</v>
      </c>
      <c r="DK294" s="318">
        <f t="shared" si="4797"/>
        <v>-15025.837819999972</v>
      </c>
      <c r="DL294" s="318">
        <f t="shared" si="4797"/>
        <v>-15164.387819999971</v>
      </c>
      <c r="DM294" s="318">
        <f t="shared" si="4797"/>
        <v>-15302.93781999997</v>
      </c>
      <c r="DN294" s="318">
        <f t="shared" si="4797"/>
        <v>-15441.487819999969</v>
      </c>
      <c r="DO294" s="318">
        <f t="shared" si="4797"/>
        <v>-15580.037819999969</v>
      </c>
      <c r="DP294" s="318">
        <f t="shared" si="4797"/>
        <v>-15718.587819999968</v>
      </c>
      <c r="DR294" s="318">
        <f t="shared" si="4355"/>
        <v>-15857.137819999967</v>
      </c>
      <c r="DS294" s="318">
        <f t="shared" ref="DS294:EC294" si="4798">DR294+DS245</f>
        <v>-15995.687819999966</v>
      </c>
      <c r="DT294" s="318">
        <f t="shared" si="4798"/>
        <v>-16134.237819999966</v>
      </c>
      <c r="DU294" s="318">
        <f t="shared" si="4798"/>
        <v>-16272.787819999965</v>
      </c>
      <c r="DV294" s="318">
        <f t="shared" si="4798"/>
        <v>-16411.337819999964</v>
      </c>
      <c r="DW294" s="318">
        <f t="shared" si="4798"/>
        <v>-16549.887819999964</v>
      </c>
      <c r="DX294" s="318">
        <f t="shared" si="4798"/>
        <v>-16688.437819999963</v>
      </c>
      <c r="DY294" s="318">
        <f t="shared" si="4798"/>
        <v>-16826.987819999962</v>
      </c>
      <c r="DZ294" s="318">
        <f t="shared" si="4798"/>
        <v>-16965.537819999961</v>
      </c>
      <c r="EA294" s="318">
        <f t="shared" si="4798"/>
        <v>-17104.087819999961</v>
      </c>
      <c r="EB294" s="318">
        <f t="shared" si="4798"/>
        <v>-17242.63781999996</v>
      </c>
      <c r="EC294" s="318">
        <f t="shared" si="4798"/>
        <v>-17381.187819999959</v>
      </c>
    </row>
    <row r="295" spans="1:133" x14ac:dyDescent="0.2">
      <c r="A295" s="126" t="s">
        <v>651</v>
      </c>
      <c r="D295" s="311">
        <v>-1896.5339799999997</v>
      </c>
      <c r="E295" s="318">
        <f t="shared" ref="E295:P295" si="4799">D295+E246</f>
        <v>-2693.9439799999996</v>
      </c>
      <c r="F295" s="318">
        <f t="shared" si="4799"/>
        <v>-6041.8839799999996</v>
      </c>
      <c r="G295" s="318">
        <f t="shared" si="4799"/>
        <v>-14763.063979999999</v>
      </c>
      <c r="H295" s="318">
        <f t="shared" si="4799"/>
        <v>-30424.67398</v>
      </c>
      <c r="I295" s="318">
        <f t="shared" si="4799"/>
        <v>-46086.28398</v>
      </c>
      <c r="J295" s="318">
        <f t="shared" si="4799"/>
        <v>-63275.92398</v>
      </c>
      <c r="K295" s="318">
        <f t="shared" si="4799"/>
        <v>-82520.993979999999</v>
      </c>
      <c r="L295" s="318">
        <f t="shared" si="4799"/>
        <v>-105682.03398000001</v>
      </c>
      <c r="M295" s="318">
        <f t="shared" si="4799"/>
        <v>-128843.07398000002</v>
      </c>
      <c r="N295" s="318">
        <f t="shared" si="4799"/>
        <v>-155214.32398000002</v>
      </c>
      <c r="O295" s="318">
        <f t="shared" si="4799"/>
        <v>-187304.52398000003</v>
      </c>
      <c r="P295" s="318">
        <f t="shared" si="4799"/>
        <v>-220393.72398000001</v>
      </c>
      <c r="R295" s="318">
        <f t="shared" si="4339"/>
        <v>-263131.05398000003</v>
      </c>
      <c r="S295" s="318">
        <f t="shared" ref="S295:AC295" si="4800">R295+S246</f>
        <v>-310469.65398</v>
      </c>
      <c r="T295" s="318">
        <f t="shared" si="4800"/>
        <v>-358416.51397999999</v>
      </c>
      <c r="U295" s="318">
        <f t="shared" si="4800"/>
        <v>-410335.78398000001</v>
      </c>
      <c r="V295" s="318">
        <f t="shared" si="4800"/>
        <v>-462501.72398000001</v>
      </c>
      <c r="W295" s="318">
        <f t="shared" si="4800"/>
        <v>-514914.33398</v>
      </c>
      <c r="X295" s="318">
        <f t="shared" si="4800"/>
        <v>-567783.27398000006</v>
      </c>
      <c r="Y295" s="318">
        <f t="shared" si="4800"/>
        <v>-621022.21398</v>
      </c>
      <c r="Z295" s="318">
        <f t="shared" si="4800"/>
        <v>-674754.48398000002</v>
      </c>
      <c r="AA295" s="318">
        <f t="shared" si="4800"/>
        <v>-737603.41398000007</v>
      </c>
      <c r="AB295" s="318">
        <f t="shared" si="4800"/>
        <v>-800945.67398000008</v>
      </c>
      <c r="AC295" s="318">
        <f t="shared" si="4800"/>
        <v>-864778.00398000004</v>
      </c>
      <c r="AE295" s="318">
        <f t="shared" si="4341"/>
        <v>-938052.59398000001</v>
      </c>
      <c r="AF295" s="318">
        <f t="shared" ref="AF295:AP295" si="4801">AE295+AF246</f>
        <v>-1012329.20398</v>
      </c>
      <c r="AG295" s="318">
        <f t="shared" si="4801"/>
        <v>-1087607.8339800001</v>
      </c>
      <c r="AH295" s="318">
        <f t="shared" si="4801"/>
        <v>-1163888.48398</v>
      </c>
      <c r="AI295" s="318">
        <f t="shared" si="4801"/>
        <v>-1241171.16398</v>
      </c>
      <c r="AJ295" s="318">
        <f t="shared" si="4801"/>
        <v>-1319455.8639799999</v>
      </c>
      <c r="AK295" s="318">
        <f t="shared" si="4801"/>
        <v>-1398742.5839799999</v>
      </c>
      <c r="AL295" s="318">
        <f t="shared" si="4801"/>
        <v>-1479031.3239799999</v>
      </c>
      <c r="AM295" s="318">
        <f t="shared" si="4801"/>
        <v>-1560322.0839799999</v>
      </c>
      <c r="AN295" s="318">
        <f t="shared" si="4801"/>
        <v>-1642614.8739799999</v>
      </c>
      <c r="AO295" s="318">
        <f t="shared" si="4801"/>
        <v>-1725909.68398</v>
      </c>
      <c r="AP295" s="318">
        <f t="shared" si="4801"/>
        <v>-1810206.51398</v>
      </c>
      <c r="AR295" s="318">
        <f t="shared" si="4343"/>
        <v>-1895505.3639800001</v>
      </c>
      <c r="AS295" s="318">
        <f t="shared" ref="AS295:BC295" si="4802">AR295+AS246</f>
        <v>-1981805.9139800002</v>
      </c>
      <c r="AT295" s="318">
        <f t="shared" si="4802"/>
        <v>-2069108.1639800002</v>
      </c>
      <c r="AU295" s="318">
        <f t="shared" si="4802"/>
        <v>-2157412.1139800004</v>
      </c>
      <c r="AV295" s="318">
        <f t="shared" si="4802"/>
        <v>-2246717.7539800005</v>
      </c>
      <c r="AW295" s="318">
        <f t="shared" si="4802"/>
        <v>-2337025.0939800004</v>
      </c>
      <c r="AX295" s="318">
        <f t="shared" si="4802"/>
        <v>-2428334.1339800004</v>
      </c>
      <c r="AY295" s="318">
        <f t="shared" si="4802"/>
        <v>-2520644.8739800006</v>
      </c>
      <c r="AZ295" s="318">
        <f t="shared" si="4802"/>
        <v>-2613957.3139800006</v>
      </c>
      <c r="BA295" s="318">
        <f t="shared" si="4802"/>
        <v>-2708271.4539800007</v>
      </c>
      <c r="BB295" s="318">
        <f t="shared" si="4802"/>
        <v>-2803587.2839800008</v>
      </c>
      <c r="BC295" s="318">
        <f t="shared" si="4802"/>
        <v>-2899904.8139800006</v>
      </c>
      <c r="BE295" s="318">
        <f t="shared" si="4345"/>
        <v>-2997224.0439800005</v>
      </c>
      <c r="BF295" s="318">
        <f t="shared" ref="BF295:BP295" si="4803">BE295+BF246</f>
        <v>-3095545.0139800007</v>
      </c>
      <c r="BG295" s="318">
        <f t="shared" si="4803"/>
        <v>-3194867.7239800007</v>
      </c>
      <c r="BH295" s="318">
        <f t="shared" si="4803"/>
        <v>-3295192.1739800009</v>
      </c>
      <c r="BI295" s="318">
        <f t="shared" si="4803"/>
        <v>-3396518.3639800008</v>
      </c>
      <c r="BJ295" s="318">
        <f t="shared" si="4803"/>
        <v>-3498846.293980001</v>
      </c>
      <c r="BK295" s="318">
        <f t="shared" si="4803"/>
        <v>-3602175.9639800009</v>
      </c>
      <c r="BL295" s="318">
        <f t="shared" si="4803"/>
        <v>-3706507.3739800011</v>
      </c>
      <c r="BM295" s="318">
        <f t="shared" si="4803"/>
        <v>-3811840.5139800012</v>
      </c>
      <c r="BN295" s="318">
        <f t="shared" si="4803"/>
        <v>-3918175.3939800011</v>
      </c>
      <c r="BO295" s="318">
        <f t="shared" si="4803"/>
        <v>-4025512.0139800012</v>
      </c>
      <c r="BP295" s="318">
        <f t="shared" si="4803"/>
        <v>-4133850.3739800011</v>
      </c>
      <c r="BR295" s="318">
        <f t="shared" si="4347"/>
        <v>-4243190.4739800012</v>
      </c>
      <c r="BS295" s="318">
        <f t="shared" ref="BS295:CC295" si="4804">BR295+BS246</f>
        <v>-4353532.5439800015</v>
      </c>
      <c r="BT295" s="318">
        <f t="shared" si="4804"/>
        <v>-4464876.5939800013</v>
      </c>
      <c r="BU295" s="318">
        <f t="shared" si="4804"/>
        <v>-4577222.6139800008</v>
      </c>
      <c r="BV295" s="318">
        <f t="shared" si="4804"/>
        <v>-4690570.6039800011</v>
      </c>
      <c r="BW295" s="318">
        <f t="shared" si="4804"/>
        <v>-4804920.563980001</v>
      </c>
      <c r="BX295" s="318">
        <f t="shared" si="4804"/>
        <v>-4920272.4939800007</v>
      </c>
      <c r="BY295" s="318">
        <f t="shared" si="4804"/>
        <v>-5036626.4039800009</v>
      </c>
      <c r="BZ295" s="318">
        <f t="shared" si="4804"/>
        <v>-5153982.2839800008</v>
      </c>
      <c r="CA295" s="318">
        <f t="shared" si="4804"/>
        <v>-5272340.1339800004</v>
      </c>
      <c r="CB295" s="318">
        <f t="shared" si="4804"/>
        <v>-5391699.9539800007</v>
      </c>
      <c r="CC295" s="318">
        <f t="shared" si="4804"/>
        <v>-5512061.7439800007</v>
      </c>
      <c r="CE295" s="318">
        <f t="shared" si="4349"/>
        <v>-5633425.5139800003</v>
      </c>
      <c r="CF295" s="318">
        <f t="shared" ref="CF295:CP295" si="4805">CE295+CF246</f>
        <v>-5755791.1339800004</v>
      </c>
      <c r="CG295" s="318">
        <f t="shared" si="4805"/>
        <v>-5879158.6039800001</v>
      </c>
      <c r="CH295" s="318">
        <f t="shared" si="4805"/>
        <v>-6003527.9239800004</v>
      </c>
      <c r="CI295" s="318">
        <f t="shared" si="4805"/>
        <v>-6128899.0939800004</v>
      </c>
      <c r="CJ295" s="318">
        <f t="shared" si="4805"/>
        <v>-6255272.1139799999</v>
      </c>
      <c r="CK295" s="318">
        <f t="shared" si="4805"/>
        <v>-6382646.98398</v>
      </c>
      <c r="CL295" s="318">
        <f t="shared" si="4805"/>
        <v>-6511023.7039799998</v>
      </c>
      <c r="CM295" s="318">
        <f t="shared" si="4805"/>
        <v>-6640402.2739800001</v>
      </c>
      <c r="CN295" s="318">
        <f t="shared" si="4805"/>
        <v>-6770782.69398</v>
      </c>
      <c r="CO295" s="318">
        <f t="shared" si="4805"/>
        <v>-6902164.9639799995</v>
      </c>
      <c r="CP295" s="318">
        <f t="shared" si="4805"/>
        <v>-7034549.0839799996</v>
      </c>
      <c r="CR295" s="318">
        <f t="shared" si="4351"/>
        <v>-7167935.0539799994</v>
      </c>
      <c r="CS295" s="318">
        <f t="shared" ref="CS295:DC295" si="4806">CR295+CS246</f>
        <v>-7302322.6839799993</v>
      </c>
      <c r="CT295" s="318">
        <f t="shared" si="4806"/>
        <v>-7437711.9739799993</v>
      </c>
      <c r="CU295" s="318">
        <f t="shared" si="4806"/>
        <v>-7574102.9239799995</v>
      </c>
      <c r="CV295" s="318">
        <f t="shared" si="4806"/>
        <v>-7711495.5339799998</v>
      </c>
      <c r="CW295" s="318">
        <f t="shared" si="4806"/>
        <v>-7849889.8039799994</v>
      </c>
      <c r="CX295" s="318">
        <f t="shared" si="4806"/>
        <v>-7989285.7339799991</v>
      </c>
      <c r="CY295" s="318">
        <f t="shared" si="4806"/>
        <v>-8129683.3239799989</v>
      </c>
      <c r="CZ295" s="318">
        <f t="shared" si="4806"/>
        <v>-8271082.5739799989</v>
      </c>
      <c r="DA295" s="318">
        <f t="shared" si="4806"/>
        <v>-8413483.4839799982</v>
      </c>
      <c r="DB295" s="318">
        <f t="shared" si="4806"/>
        <v>-8556886.0539799985</v>
      </c>
      <c r="DC295" s="318">
        <f t="shared" si="4806"/>
        <v>-8701290.2839799989</v>
      </c>
      <c r="DE295" s="318">
        <f t="shared" si="4353"/>
        <v>-8846696.1739799995</v>
      </c>
      <c r="DF295" s="318">
        <f t="shared" ref="DF295:DP295" si="4807">DE295+DF246</f>
        <v>-8993337.8039800003</v>
      </c>
      <c r="DG295" s="318">
        <f t="shared" si="4807"/>
        <v>-9141215.1639799997</v>
      </c>
      <c r="DH295" s="318">
        <f t="shared" si="4807"/>
        <v>-9290328.2539799996</v>
      </c>
      <c r="DI295" s="318">
        <f t="shared" si="4807"/>
        <v>-9440677.0739799999</v>
      </c>
      <c r="DJ295" s="318">
        <f t="shared" si="4807"/>
        <v>-9592261.6239800006</v>
      </c>
      <c r="DK295" s="318">
        <f t="shared" si="4807"/>
        <v>-9745081.9039799999</v>
      </c>
      <c r="DL295" s="318">
        <f t="shared" si="4807"/>
        <v>-9899137.9139799997</v>
      </c>
      <c r="DM295" s="318">
        <f t="shared" si="4807"/>
        <v>-10054429.66398</v>
      </c>
      <c r="DN295" s="318">
        <f t="shared" si="4807"/>
        <v>-10210957.14398</v>
      </c>
      <c r="DO295" s="318">
        <f t="shared" si="4807"/>
        <v>-10368720.353980001</v>
      </c>
      <c r="DP295" s="318">
        <f t="shared" si="4807"/>
        <v>-10527719.293980001</v>
      </c>
      <c r="DR295" s="318">
        <f t="shared" si="4355"/>
        <v>-10687953.96398</v>
      </c>
      <c r="DS295" s="318">
        <f t="shared" ref="DS295:EC295" si="4808">DR295+DS246</f>
        <v>-10849424.283980001</v>
      </c>
      <c r="DT295" s="318">
        <f t="shared" si="4808"/>
        <v>-11012130.253980001</v>
      </c>
      <c r="DU295" s="318">
        <f t="shared" si="4808"/>
        <v>-11176071.863980001</v>
      </c>
      <c r="DV295" s="318">
        <f t="shared" si="4808"/>
        <v>-11341249.123980001</v>
      </c>
      <c r="DW295" s="318">
        <f t="shared" si="4808"/>
        <v>-11507662.033980001</v>
      </c>
      <c r="DX295" s="318">
        <f t="shared" si="4808"/>
        <v>-11675310.593980001</v>
      </c>
      <c r="DY295" s="318">
        <f t="shared" si="4808"/>
        <v>-11844194.793980001</v>
      </c>
      <c r="DZ295" s="318">
        <f t="shared" si="4808"/>
        <v>-12014314.64398</v>
      </c>
      <c r="EA295" s="318">
        <f t="shared" si="4808"/>
        <v>-12185670.14398</v>
      </c>
      <c r="EB295" s="318">
        <f t="shared" si="4808"/>
        <v>-12358261.283980001</v>
      </c>
      <c r="EC295" s="318">
        <f t="shared" si="4808"/>
        <v>-12532088.07398</v>
      </c>
    </row>
    <row r="296" spans="1:133" x14ac:dyDescent="0.2">
      <c r="A296" s="126" t="s">
        <v>651</v>
      </c>
      <c r="D296" s="311">
        <v>-785.0069033333333</v>
      </c>
      <c r="E296" s="318">
        <f t="shared" ref="E296:P296" si="4809">D296+E247</f>
        <v>-1062.2369033333334</v>
      </c>
      <c r="F296" s="318">
        <f t="shared" si="4809"/>
        <v>-1339.4669033333334</v>
      </c>
      <c r="G296" s="318">
        <f t="shared" si="4809"/>
        <v>-1616.6969033333335</v>
      </c>
      <c r="H296" s="318">
        <f t="shared" si="4809"/>
        <v>-1893.9269033333335</v>
      </c>
      <c r="I296" s="318">
        <f t="shared" si="4809"/>
        <v>-2171.1569033333335</v>
      </c>
      <c r="J296" s="318">
        <f t="shared" si="4809"/>
        <v>-2448.3869033333335</v>
      </c>
      <c r="K296" s="318">
        <f t="shared" si="4809"/>
        <v>-2725.6169033333335</v>
      </c>
      <c r="L296" s="318">
        <f t="shared" si="4809"/>
        <v>-3002.8469033333336</v>
      </c>
      <c r="M296" s="318">
        <f t="shared" si="4809"/>
        <v>-3280.0769033333336</v>
      </c>
      <c r="N296" s="318">
        <f t="shared" si="4809"/>
        <v>-3557.3069033333336</v>
      </c>
      <c r="O296" s="318">
        <f t="shared" si="4809"/>
        <v>-3834.5369033333336</v>
      </c>
      <c r="P296" s="318">
        <f t="shared" si="4809"/>
        <v>-4111.7669033333332</v>
      </c>
      <c r="R296" s="318">
        <f t="shared" si="4339"/>
        <v>-4388.9969033333327</v>
      </c>
      <c r="S296" s="318">
        <f t="shared" ref="S296:AC296" si="4810">R296+S247</f>
        <v>-4666.2269033333323</v>
      </c>
      <c r="T296" s="318">
        <f t="shared" si="4810"/>
        <v>-4943.4569033333319</v>
      </c>
      <c r="U296" s="318">
        <f t="shared" si="4810"/>
        <v>-5220.6869033333314</v>
      </c>
      <c r="V296" s="318">
        <f t="shared" si="4810"/>
        <v>-5497.916903333331</v>
      </c>
      <c r="W296" s="318">
        <f t="shared" si="4810"/>
        <v>-5775.1469033333306</v>
      </c>
      <c r="X296" s="318">
        <f t="shared" si="4810"/>
        <v>-6052.3769033333301</v>
      </c>
      <c r="Y296" s="318">
        <f t="shared" si="4810"/>
        <v>-6329.6069033333297</v>
      </c>
      <c r="Z296" s="318">
        <f t="shared" si="4810"/>
        <v>-6606.8369033333292</v>
      </c>
      <c r="AA296" s="318">
        <f t="shared" si="4810"/>
        <v>-6884.0669033333288</v>
      </c>
      <c r="AB296" s="318">
        <f t="shared" si="4810"/>
        <v>-7161.2969033333284</v>
      </c>
      <c r="AC296" s="318">
        <f t="shared" si="4810"/>
        <v>-7438.5269033333279</v>
      </c>
      <c r="AE296" s="318">
        <f t="shared" si="4341"/>
        <v>-7715.7569033333275</v>
      </c>
      <c r="AF296" s="318">
        <f t="shared" ref="AF296:AP296" si="4811">AE296+AF247</f>
        <v>-7992.9869033333271</v>
      </c>
      <c r="AG296" s="318">
        <f t="shared" si="4811"/>
        <v>-8270.2169033333266</v>
      </c>
      <c r="AH296" s="318">
        <f t="shared" si="4811"/>
        <v>-8547.4469033333262</v>
      </c>
      <c r="AI296" s="318">
        <f t="shared" si="4811"/>
        <v>-8824.6769033333258</v>
      </c>
      <c r="AJ296" s="318">
        <f t="shared" si="4811"/>
        <v>-9101.9069033333253</v>
      </c>
      <c r="AK296" s="318">
        <f t="shared" si="4811"/>
        <v>-9379.1369033333249</v>
      </c>
      <c r="AL296" s="318">
        <f t="shared" si="4811"/>
        <v>-9656.3669033333244</v>
      </c>
      <c r="AM296" s="318">
        <f t="shared" si="4811"/>
        <v>-9933.596903333324</v>
      </c>
      <c r="AN296" s="318">
        <f t="shared" si="4811"/>
        <v>-10210.826903333324</v>
      </c>
      <c r="AO296" s="318">
        <f t="shared" si="4811"/>
        <v>-10488.056903333323</v>
      </c>
      <c r="AP296" s="318">
        <f t="shared" si="4811"/>
        <v>-10765.286903333323</v>
      </c>
      <c r="AR296" s="318">
        <f t="shared" si="4343"/>
        <v>-11042.516903333322</v>
      </c>
      <c r="AS296" s="318">
        <f t="shared" ref="AS296:BC296" si="4812">AR296+AS247</f>
        <v>-11319.746903333322</v>
      </c>
      <c r="AT296" s="318">
        <f t="shared" si="4812"/>
        <v>-11596.976903333321</v>
      </c>
      <c r="AU296" s="318">
        <f t="shared" si="4812"/>
        <v>-11874.206903333321</v>
      </c>
      <c r="AV296" s="318">
        <f t="shared" si="4812"/>
        <v>-12151.436903333321</v>
      </c>
      <c r="AW296" s="318">
        <f t="shared" si="4812"/>
        <v>-12428.66690333332</v>
      </c>
      <c r="AX296" s="318">
        <f t="shared" si="4812"/>
        <v>-12705.89690333332</v>
      </c>
      <c r="AY296" s="318">
        <f t="shared" si="4812"/>
        <v>-12983.126903333319</v>
      </c>
      <c r="AZ296" s="318">
        <f t="shared" si="4812"/>
        <v>-13260.356903333319</v>
      </c>
      <c r="BA296" s="318">
        <f t="shared" si="4812"/>
        <v>-13537.586903333318</v>
      </c>
      <c r="BB296" s="318">
        <f t="shared" si="4812"/>
        <v>-13814.816903333318</v>
      </c>
      <c r="BC296" s="318">
        <f t="shared" si="4812"/>
        <v>-14092.046903333317</v>
      </c>
      <c r="BE296" s="318">
        <f t="shared" si="4345"/>
        <v>-14369.276903333317</v>
      </c>
      <c r="BF296" s="318">
        <f t="shared" ref="BF296:BP296" si="4813">BE296+BF247</f>
        <v>-14646.506903333317</v>
      </c>
      <c r="BG296" s="318">
        <f t="shared" si="4813"/>
        <v>-14923.736903333316</v>
      </c>
      <c r="BH296" s="318">
        <f t="shared" si="4813"/>
        <v>-15200.966903333316</v>
      </c>
      <c r="BI296" s="318">
        <f t="shared" si="4813"/>
        <v>-15478.196903333315</v>
      </c>
      <c r="BJ296" s="318">
        <f t="shared" si="4813"/>
        <v>-15755.426903333315</v>
      </c>
      <c r="BK296" s="318">
        <f t="shared" si="4813"/>
        <v>-16032.656903333314</v>
      </c>
      <c r="BL296" s="318">
        <f t="shared" si="4813"/>
        <v>-16309.886903333314</v>
      </c>
      <c r="BM296" s="318">
        <f t="shared" si="4813"/>
        <v>-16587.116903333314</v>
      </c>
      <c r="BN296" s="318">
        <f t="shared" si="4813"/>
        <v>-16864.346903333313</v>
      </c>
      <c r="BO296" s="318">
        <f t="shared" si="4813"/>
        <v>-17141.576903333313</v>
      </c>
      <c r="BP296" s="318">
        <f t="shared" si="4813"/>
        <v>-17418.806903333312</v>
      </c>
      <c r="BR296" s="318">
        <f t="shared" si="4347"/>
        <v>-17696.036903333312</v>
      </c>
      <c r="BS296" s="318">
        <f t="shared" ref="BS296:CC296" si="4814">BR296+BS247</f>
        <v>-17973.266903333311</v>
      </c>
      <c r="BT296" s="318">
        <f t="shared" si="4814"/>
        <v>-18250.496903333311</v>
      </c>
      <c r="BU296" s="318">
        <f t="shared" si="4814"/>
        <v>-18527.72690333331</v>
      </c>
      <c r="BV296" s="318">
        <f t="shared" si="4814"/>
        <v>-18804.95690333331</v>
      </c>
      <c r="BW296" s="318">
        <f t="shared" si="4814"/>
        <v>-19082.18690333331</v>
      </c>
      <c r="BX296" s="318">
        <f t="shared" si="4814"/>
        <v>-19359.416903333309</v>
      </c>
      <c r="BY296" s="318">
        <f t="shared" si="4814"/>
        <v>-19636.646903333309</v>
      </c>
      <c r="BZ296" s="318">
        <f t="shared" si="4814"/>
        <v>-19913.876903333308</v>
      </c>
      <c r="CA296" s="318">
        <f t="shared" si="4814"/>
        <v>-20191.106903333308</v>
      </c>
      <c r="CB296" s="318">
        <f t="shared" si="4814"/>
        <v>-20468.336903333307</v>
      </c>
      <c r="CC296" s="318">
        <f t="shared" si="4814"/>
        <v>-20745.566903333307</v>
      </c>
      <c r="CE296" s="318">
        <f t="shared" si="4349"/>
        <v>-21022.796903333307</v>
      </c>
      <c r="CF296" s="318">
        <f t="shared" ref="CF296:CP296" si="4815">CE296+CF247</f>
        <v>-21300.026903333306</v>
      </c>
      <c r="CG296" s="318">
        <f t="shared" si="4815"/>
        <v>-21577.256903333306</v>
      </c>
      <c r="CH296" s="318">
        <f t="shared" si="4815"/>
        <v>-21854.486903333305</v>
      </c>
      <c r="CI296" s="318">
        <f t="shared" si="4815"/>
        <v>-22131.716903333305</v>
      </c>
      <c r="CJ296" s="318">
        <f t="shared" si="4815"/>
        <v>-22408.946903333304</v>
      </c>
      <c r="CK296" s="318">
        <f t="shared" si="4815"/>
        <v>-22686.176903333304</v>
      </c>
      <c r="CL296" s="318">
        <f t="shared" si="4815"/>
        <v>-22963.406903333303</v>
      </c>
      <c r="CM296" s="318">
        <f t="shared" si="4815"/>
        <v>-23240.636903333303</v>
      </c>
      <c r="CN296" s="318">
        <f t="shared" si="4815"/>
        <v>-23517.866903333303</v>
      </c>
      <c r="CO296" s="318">
        <f t="shared" si="4815"/>
        <v>-23795.096903333302</v>
      </c>
      <c r="CP296" s="318">
        <f t="shared" si="4815"/>
        <v>-24072.326903333302</v>
      </c>
      <c r="CR296" s="318">
        <f t="shared" si="4351"/>
        <v>-24349.556903333301</v>
      </c>
      <c r="CS296" s="318">
        <f t="shared" ref="CS296:DC296" si="4816">CR296+CS247</f>
        <v>-24626.786903333301</v>
      </c>
      <c r="CT296" s="318">
        <f t="shared" si="4816"/>
        <v>-24904.0169033333</v>
      </c>
      <c r="CU296" s="318">
        <f t="shared" si="4816"/>
        <v>-25181.2469033333</v>
      </c>
      <c r="CV296" s="318">
        <f t="shared" si="4816"/>
        <v>-25458.4769033333</v>
      </c>
      <c r="CW296" s="318">
        <f t="shared" si="4816"/>
        <v>-25735.706903333299</v>
      </c>
      <c r="CX296" s="318">
        <f t="shared" si="4816"/>
        <v>-26012.936903333299</v>
      </c>
      <c r="CY296" s="318">
        <f t="shared" si="4816"/>
        <v>-26290.166903333298</v>
      </c>
      <c r="CZ296" s="318">
        <f t="shared" si="4816"/>
        <v>-26567.396903333298</v>
      </c>
      <c r="DA296" s="318">
        <f t="shared" si="4816"/>
        <v>-26844.626903333297</v>
      </c>
      <c r="DB296" s="318">
        <f t="shared" si="4816"/>
        <v>-27121.856903333297</v>
      </c>
      <c r="DC296" s="318">
        <f t="shared" si="4816"/>
        <v>-27399.086903333297</v>
      </c>
      <c r="DE296" s="318">
        <f t="shared" si="4353"/>
        <v>-27676.316903333296</v>
      </c>
      <c r="DF296" s="318">
        <f t="shared" ref="DF296:DP296" si="4817">DE296+DF247</f>
        <v>-27953.546903333296</v>
      </c>
      <c r="DG296" s="318">
        <f t="shared" si="4817"/>
        <v>-28230.776903333295</v>
      </c>
      <c r="DH296" s="318">
        <f t="shared" si="4817"/>
        <v>-28508.006903333295</v>
      </c>
      <c r="DI296" s="318">
        <f t="shared" si="4817"/>
        <v>-28785.236903333294</v>
      </c>
      <c r="DJ296" s="318">
        <f t="shared" si="4817"/>
        <v>-29062.466903333294</v>
      </c>
      <c r="DK296" s="318">
        <f t="shared" si="4817"/>
        <v>-29339.696903333293</v>
      </c>
      <c r="DL296" s="318">
        <f t="shared" si="4817"/>
        <v>-29616.926903333293</v>
      </c>
      <c r="DM296" s="318">
        <f t="shared" si="4817"/>
        <v>-29894.156903333293</v>
      </c>
      <c r="DN296" s="318">
        <f t="shared" si="4817"/>
        <v>-30171.386903333292</v>
      </c>
      <c r="DO296" s="318">
        <f t="shared" si="4817"/>
        <v>-30448.616903333292</v>
      </c>
      <c r="DP296" s="318">
        <f t="shared" si="4817"/>
        <v>-30725.846903333291</v>
      </c>
      <c r="DR296" s="318">
        <f t="shared" si="4355"/>
        <v>-31003.076903333291</v>
      </c>
      <c r="DS296" s="318">
        <f t="shared" ref="DS296:EC296" si="4818">DR296+DS247</f>
        <v>-31280.30690333329</v>
      </c>
      <c r="DT296" s="318">
        <f t="shared" si="4818"/>
        <v>-31557.53690333329</v>
      </c>
      <c r="DU296" s="318">
        <f t="shared" si="4818"/>
        <v>-31834.76690333329</v>
      </c>
      <c r="DV296" s="318">
        <f t="shared" si="4818"/>
        <v>-32111.996903333289</v>
      </c>
      <c r="DW296" s="318">
        <f t="shared" si="4818"/>
        <v>-32389.226903333289</v>
      </c>
      <c r="DX296" s="318">
        <f t="shared" si="4818"/>
        <v>-32666.456903333288</v>
      </c>
      <c r="DY296" s="318">
        <f t="shared" si="4818"/>
        <v>-32943.686903333291</v>
      </c>
      <c r="DZ296" s="318">
        <f t="shared" si="4818"/>
        <v>-33220.916903333295</v>
      </c>
      <c r="EA296" s="318">
        <f t="shared" si="4818"/>
        <v>-33498.146903333298</v>
      </c>
      <c r="EB296" s="318">
        <f t="shared" si="4818"/>
        <v>-33775.376903333301</v>
      </c>
      <c r="EC296" s="318">
        <f t="shared" si="4818"/>
        <v>-34052.606903333304</v>
      </c>
    </row>
    <row r="297" spans="1:133" x14ac:dyDescent="0.2">
      <c r="A297" s="126" t="s">
        <v>651</v>
      </c>
      <c r="D297" s="311">
        <v>-10.54965</v>
      </c>
      <c r="E297" s="318">
        <f t="shared" ref="E297:P297" si="4819">D297+E248</f>
        <v>-15.52965</v>
      </c>
      <c r="F297" s="318">
        <f t="shared" si="4819"/>
        <v>-20.509650000000001</v>
      </c>
      <c r="G297" s="318">
        <f t="shared" si="4819"/>
        <v>-25.489650000000001</v>
      </c>
      <c r="H297" s="318">
        <f t="shared" si="4819"/>
        <v>-30.469650000000001</v>
      </c>
      <c r="I297" s="318">
        <f t="shared" si="4819"/>
        <v>-35.449650000000005</v>
      </c>
      <c r="J297" s="318">
        <f t="shared" si="4819"/>
        <v>-40.429650000000009</v>
      </c>
      <c r="K297" s="318">
        <f t="shared" si="4819"/>
        <v>-45.409650000000013</v>
      </c>
      <c r="L297" s="318">
        <f t="shared" si="4819"/>
        <v>-50.389650000000017</v>
      </c>
      <c r="M297" s="318">
        <f t="shared" si="4819"/>
        <v>-55.369650000000021</v>
      </c>
      <c r="N297" s="318">
        <f t="shared" si="4819"/>
        <v>-60.349650000000025</v>
      </c>
      <c r="O297" s="318">
        <f t="shared" si="4819"/>
        <v>-65.329650000000029</v>
      </c>
      <c r="P297" s="318">
        <f t="shared" si="4819"/>
        <v>-70.309650000000033</v>
      </c>
      <c r="R297" s="318">
        <f t="shared" si="4339"/>
        <v>-75.289650000000037</v>
      </c>
      <c r="S297" s="318">
        <f t="shared" ref="S297:AC297" si="4820">R297+S248</f>
        <v>-80.269650000000041</v>
      </c>
      <c r="T297" s="318">
        <f t="shared" si="4820"/>
        <v>-85.249650000000045</v>
      </c>
      <c r="U297" s="318">
        <f t="shared" si="4820"/>
        <v>-90.229650000000049</v>
      </c>
      <c r="V297" s="318">
        <f t="shared" si="4820"/>
        <v>-95.209650000000053</v>
      </c>
      <c r="W297" s="318">
        <f t="shared" si="4820"/>
        <v>-100.18965000000006</v>
      </c>
      <c r="X297" s="318">
        <f t="shared" si="4820"/>
        <v>-105.16965000000006</v>
      </c>
      <c r="Y297" s="318">
        <f t="shared" si="4820"/>
        <v>-110.14965000000007</v>
      </c>
      <c r="Z297" s="318">
        <f t="shared" si="4820"/>
        <v>-115.12965000000007</v>
      </c>
      <c r="AA297" s="318">
        <f t="shared" si="4820"/>
        <v>-120.10965000000007</v>
      </c>
      <c r="AB297" s="318">
        <f t="shared" si="4820"/>
        <v>-125.08965000000008</v>
      </c>
      <c r="AC297" s="318">
        <f t="shared" si="4820"/>
        <v>-130.06965000000008</v>
      </c>
      <c r="AE297" s="318">
        <f t="shared" si="4341"/>
        <v>-135.04965000000007</v>
      </c>
      <c r="AF297" s="318">
        <f t="shared" ref="AF297:AP297" si="4821">AE297+AF248</f>
        <v>-140.02965000000006</v>
      </c>
      <c r="AG297" s="318">
        <f t="shared" si="4821"/>
        <v>-145.00965000000005</v>
      </c>
      <c r="AH297" s="318">
        <f t="shared" si="4821"/>
        <v>-149.98965000000004</v>
      </c>
      <c r="AI297" s="318">
        <f t="shared" si="4821"/>
        <v>-154.96965000000003</v>
      </c>
      <c r="AJ297" s="318">
        <f t="shared" si="4821"/>
        <v>-159.94965000000002</v>
      </c>
      <c r="AK297" s="318">
        <f t="shared" si="4821"/>
        <v>-164.92965000000001</v>
      </c>
      <c r="AL297" s="318">
        <f t="shared" si="4821"/>
        <v>-169.90965</v>
      </c>
      <c r="AM297" s="318">
        <f t="shared" si="4821"/>
        <v>-174.88964999999999</v>
      </c>
      <c r="AN297" s="318">
        <f t="shared" si="4821"/>
        <v>-179.86964999999998</v>
      </c>
      <c r="AO297" s="318">
        <f t="shared" si="4821"/>
        <v>-184.84964999999997</v>
      </c>
      <c r="AP297" s="318">
        <f t="shared" si="4821"/>
        <v>-189.82964999999996</v>
      </c>
      <c r="AR297" s="318">
        <f t="shared" si="4343"/>
        <v>-194.80964999999995</v>
      </c>
      <c r="AS297" s="318">
        <f t="shared" ref="AS297:BC297" si="4822">AR297+AS248</f>
        <v>-199.78964999999994</v>
      </c>
      <c r="AT297" s="318">
        <f t="shared" si="4822"/>
        <v>-204.76964999999993</v>
      </c>
      <c r="AU297" s="318">
        <f t="shared" si="4822"/>
        <v>-209.74964999999992</v>
      </c>
      <c r="AV297" s="318">
        <f t="shared" si="4822"/>
        <v>-214.72964999999991</v>
      </c>
      <c r="AW297" s="318">
        <f t="shared" si="4822"/>
        <v>-219.7096499999999</v>
      </c>
      <c r="AX297" s="318">
        <f t="shared" si="4822"/>
        <v>-224.68964999999989</v>
      </c>
      <c r="AY297" s="318">
        <f t="shared" si="4822"/>
        <v>-229.66964999999988</v>
      </c>
      <c r="AZ297" s="318">
        <f t="shared" si="4822"/>
        <v>-234.64964999999987</v>
      </c>
      <c r="BA297" s="318">
        <f t="shared" si="4822"/>
        <v>-239.62964999999986</v>
      </c>
      <c r="BB297" s="318">
        <f t="shared" si="4822"/>
        <v>-244.60964999999985</v>
      </c>
      <c r="BC297" s="318">
        <f t="shared" si="4822"/>
        <v>-249.58964999999984</v>
      </c>
      <c r="BE297" s="318">
        <f t="shared" si="4345"/>
        <v>-254.56964999999983</v>
      </c>
      <c r="BF297" s="318">
        <f t="shared" ref="BF297:BP297" si="4823">BE297+BF248</f>
        <v>-259.54964999999982</v>
      </c>
      <c r="BG297" s="318">
        <f t="shared" si="4823"/>
        <v>-264.52964999999983</v>
      </c>
      <c r="BH297" s="318">
        <f t="shared" si="4823"/>
        <v>-269.50964999999985</v>
      </c>
      <c r="BI297" s="318">
        <f t="shared" si="4823"/>
        <v>-274.48964999999987</v>
      </c>
      <c r="BJ297" s="318">
        <f t="shared" si="4823"/>
        <v>-279.46964999999989</v>
      </c>
      <c r="BK297" s="318">
        <f t="shared" si="4823"/>
        <v>-284.44964999999991</v>
      </c>
      <c r="BL297" s="318">
        <f t="shared" si="4823"/>
        <v>-289.42964999999992</v>
      </c>
      <c r="BM297" s="318">
        <f t="shared" si="4823"/>
        <v>-294.40964999999994</v>
      </c>
      <c r="BN297" s="318">
        <f t="shared" si="4823"/>
        <v>-299.38964999999996</v>
      </c>
      <c r="BO297" s="318">
        <f t="shared" si="4823"/>
        <v>-304.36964999999998</v>
      </c>
      <c r="BP297" s="318">
        <f t="shared" si="4823"/>
        <v>-309.34965</v>
      </c>
      <c r="BR297" s="318">
        <f t="shared" si="4347"/>
        <v>-314.32965000000002</v>
      </c>
      <c r="BS297" s="318">
        <f t="shared" ref="BS297:CC297" si="4824">BR297+BS248</f>
        <v>-319.30965000000003</v>
      </c>
      <c r="BT297" s="318">
        <f t="shared" si="4824"/>
        <v>-324.28965000000005</v>
      </c>
      <c r="BU297" s="318">
        <f t="shared" si="4824"/>
        <v>-329.26965000000007</v>
      </c>
      <c r="BV297" s="318">
        <f t="shared" si="4824"/>
        <v>-334.24965000000009</v>
      </c>
      <c r="BW297" s="318">
        <f t="shared" si="4824"/>
        <v>-339.22965000000011</v>
      </c>
      <c r="BX297" s="318">
        <f t="shared" si="4824"/>
        <v>-344.20965000000012</v>
      </c>
      <c r="BY297" s="318">
        <f t="shared" si="4824"/>
        <v>-349.18965000000014</v>
      </c>
      <c r="BZ297" s="318">
        <f t="shared" si="4824"/>
        <v>-354.16965000000016</v>
      </c>
      <c r="CA297" s="318">
        <f t="shared" si="4824"/>
        <v>-359.14965000000018</v>
      </c>
      <c r="CB297" s="318">
        <f t="shared" si="4824"/>
        <v>-364.1296500000002</v>
      </c>
      <c r="CC297" s="318">
        <f t="shared" si="4824"/>
        <v>-369.10965000000022</v>
      </c>
      <c r="CE297" s="318">
        <f t="shared" si="4349"/>
        <v>-374.08965000000023</v>
      </c>
      <c r="CF297" s="318">
        <f t="shared" ref="CF297:CP297" si="4825">CE297+CF248</f>
        <v>-379.06965000000025</v>
      </c>
      <c r="CG297" s="318">
        <f t="shared" si="4825"/>
        <v>-384.04965000000027</v>
      </c>
      <c r="CH297" s="318">
        <f t="shared" si="4825"/>
        <v>-389.02965000000029</v>
      </c>
      <c r="CI297" s="318">
        <f t="shared" si="4825"/>
        <v>-394.00965000000031</v>
      </c>
      <c r="CJ297" s="318">
        <f t="shared" si="4825"/>
        <v>-398.98965000000032</v>
      </c>
      <c r="CK297" s="318">
        <f t="shared" si="4825"/>
        <v>-403.96965000000034</v>
      </c>
      <c r="CL297" s="318">
        <f t="shared" si="4825"/>
        <v>-408.94965000000036</v>
      </c>
      <c r="CM297" s="318">
        <f t="shared" si="4825"/>
        <v>-413.92965000000038</v>
      </c>
      <c r="CN297" s="318">
        <f t="shared" si="4825"/>
        <v>-418.9096500000004</v>
      </c>
      <c r="CO297" s="318">
        <f t="shared" si="4825"/>
        <v>-423.88965000000042</v>
      </c>
      <c r="CP297" s="318">
        <f t="shared" si="4825"/>
        <v>-428.86965000000043</v>
      </c>
      <c r="CR297" s="318">
        <f t="shared" si="4351"/>
        <v>-433.84965000000045</v>
      </c>
      <c r="CS297" s="318">
        <f t="shared" ref="CS297:DC297" si="4826">CR297+CS248</f>
        <v>-438.82965000000047</v>
      </c>
      <c r="CT297" s="318">
        <f t="shared" si="4826"/>
        <v>-443.80965000000049</v>
      </c>
      <c r="CU297" s="318">
        <f t="shared" si="4826"/>
        <v>-448.78965000000051</v>
      </c>
      <c r="CV297" s="318">
        <f t="shared" si="4826"/>
        <v>-453.76965000000052</v>
      </c>
      <c r="CW297" s="318">
        <f t="shared" si="4826"/>
        <v>-458.74965000000054</v>
      </c>
      <c r="CX297" s="318">
        <f t="shared" si="4826"/>
        <v>-463.72965000000056</v>
      </c>
      <c r="CY297" s="318">
        <f t="shared" si="4826"/>
        <v>-468.70965000000058</v>
      </c>
      <c r="CZ297" s="318">
        <f t="shared" si="4826"/>
        <v>-473.6896500000006</v>
      </c>
      <c r="DA297" s="318">
        <f t="shared" si="4826"/>
        <v>-478.66965000000062</v>
      </c>
      <c r="DB297" s="318">
        <f t="shared" si="4826"/>
        <v>-483.64965000000063</v>
      </c>
      <c r="DC297" s="318">
        <f t="shared" si="4826"/>
        <v>-488.62965000000065</v>
      </c>
      <c r="DE297" s="318">
        <f t="shared" si="4353"/>
        <v>-493.60965000000067</v>
      </c>
      <c r="DF297" s="318">
        <f t="shared" ref="DF297:DP297" si="4827">DE297+DF248</f>
        <v>-498.58965000000069</v>
      </c>
      <c r="DG297" s="318">
        <f t="shared" si="4827"/>
        <v>-503.56965000000071</v>
      </c>
      <c r="DH297" s="318">
        <f t="shared" si="4827"/>
        <v>-508.54965000000072</v>
      </c>
      <c r="DI297" s="318">
        <f t="shared" si="4827"/>
        <v>-513.52965000000074</v>
      </c>
      <c r="DJ297" s="318">
        <f t="shared" si="4827"/>
        <v>-518.50965000000076</v>
      </c>
      <c r="DK297" s="318">
        <f t="shared" si="4827"/>
        <v>-523.48965000000078</v>
      </c>
      <c r="DL297" s="318">
        <f t="shared" si="4827"/>
        <v>-528.4696500000008</v>
      </c>
      <c r="DM297" s="318">
        <f t="shared" si="4827"/>
        <v>-533.44965000000082</v>
      </c>
      <c r="DN297" s="318">
        <f t="shared" si="4827"/>
        <v>-538.42965000000083</v>
      </c>
      <c r="DO297" s="318">
        <f t="shared" si="4827"/>
        <v>-543.40965000000085</v>
      </c>
      <c r="DP297" s="318">
        <f t="shared" si="4827"/>
        <v>-548.38965000000087</v>
      </c>
      <c r="DR297" s="318">
        <f t="shared" si="4355"/>
        <v>-553.36965000000089</v>
      </c>
      <c r="DS297" s="318">
        <f t="shared" ref="DS297:EC297" si="4828">DR297+DS248</f>
        <v>-558.34965000000091</v>
      </c>
      <c r="DT297" s="318">
        <f t="shared" si="4828"/>
        <v>-563.32965000000092</v>
      </c>
      <c r="DU297" s="318">
        <f t="shared" si="4828"/>
        <v>-568.30965000000094</v>
      </c>
      <c r="DV297" s="318">
        <f t="shared" si="4828"/>
        <v>-573.28965000000096</v>
      </c>
      <c r="DW297" s="318">
        <f t="shared" si="4828"/>
        <v>-578.26965000000098</v>
      </c>
      <c r="DX297" s="318">
        <f t="shared" si="4828"/>
        <v>-583.249650000001</v>
      </c>
      <c r="DY297" s="318">
        <f t="shared" si="4828"/>
        <v>-588.22965000000102</v>
      </c>
      <c r="DZ297" s="318">
        <f t="shared" si="4828"/>
        <v>-593.20965000000103</v>
      </c>
      <c r="EA297" s="318">
        <f t="shared" si="4828"/>
        <v>-598.18965000000105</v>
      </c>
      <c r="EB297" s="318">
        <f t="shared" si="4828"/>
        <v>-603.16965000000107</v>
      </c>
      <c r="EC297" s="318">
        <f t="shared" si="4828"/>
        <v>-608.14965000000109</v>
      </c>
    </row>
    <row r="298" spans="1:133" x14ac:dyDescent="0.2">
      <c r="A298" s="126" t="s">
        <v>651</v>
      </c>
      <c r="D298" s="311">
        <v>-202.37310000000002</v>
      </c>
      <c r="E298" s="318">
        <f t="shared" ref="E298:P298" si="4829">D298+E249</f>
        <v>-279.95310000000001</v>
      </c>
      <c r="F298" s="318">
        <f t="shared" si="4829"/>
        <v>-357.53309999999999</v>
      </c>
      <c r="G298" s="318">
        <f t="shared" si="4829"/>
        <v>-435.11309999999997</v>
      </c>
      <c r="H298" s="318">
        <f t="shared" si="4829"/>
        <v>-512.69309999999996</v>
      </c>
      <c r="I298" s="318">
        <f t="shared" si="4829"/>
        <v>-590.2731</v>
      </c>
      <c r="J298" s="318">
        <f t="shared" si="4829"/>
        <v>-667.85310000000004</v>
      </c>
      <c r="K298" s="318">
        <f t="shared" si="4829"/>
        <v>-745.43310000000008</v>
      </c>
      <c r="L298" s="318">
        <f t="shared" si="4829"/>
        <v>-823.01310000000012</v>
      </c>
      <c r="M298" s="318">
        <f t="shared" si="4829"/>
        <v>-900.59310000000016</v>
      </c>
      <c r="N298" s="318">
        <f t="shared" si="4829"/>
        <v>-978.1731000000002</v>
      </c>
      <c r="O298" s="318">
        <f t="shared" si="4829"/>
        <v>-1055.7531000000001</v>
      </c>
      <c r="P298" s="318">
        <f t="shared" si="4829"/>
        <v>-1133.3331000000001</v>
      </c>
      <c r="R298" s="318">
        <f t="shared" si="4339"/>
        <v>-1210.9131</v>
      </c>
      <c r="S298" s="318">
        <f t="shared" ref="S298:AC298" si="4830">R298+S249</f>
        <v>-1288.4930999999999</v>
      </c>
      <c r="T298" s="318">
        <f t="shared" si="4830"/>
        <v>-1366.0730999999998</v>
      </c>
      <c r="U298" s="318">
        <f t="shared" si="4830"/>
        <v>-1443.6530999999998</v>
      </c>
      <c r="V298" s="318">
        <f t="shared" si="4830"/>
        <v>-1521.2330999999997</v>
      </c>
      <c r="W298" s="318">
        <f t="shared" si="4830"/>
        <v>-1598.8130999999996</v>
      </c>
      <c r="X298" s="318">
        <f t="shared" si="4830"/>
        <v>-1676.3930999999995</v>
      </c>
      <c r="Y298" s="318">
        <f t="shared" si="4830"/>
        <v>-1753.9730999999995</v>
      </c>
      <c r="Z298" s="318">
        <f t="shared" si="4830"/>
        <v>-1831.5530999999994</v>
      </c>
      <c r="AA298" s="318">
        <f t="shared" si="4830"/>
        <v>-1909.1330999999993</v>
      </c>
      <c r="AB298" s="318">
        <f t="shared" si="4830"/>
        <v>-1986.7130999999993</v>
      </c>
      <c r="AC298" s="318">
        <f t="shared" si="4830"/>
        <v>-2064.2930999999994</v>
      </c>
      <c r="AE298" s="318">
        <f t="shared" si="4341"/>
        <v>-2141.8730999999993</v>
      </c>
      <c r="AF298" s="318">
        <f t="shared" ref="AF298:AP298" si="4831">AE298+AF249</f>
        <v>-2219.4530999999993</v>
      </c>
      <c r="AG298" s="318">
        <f t="shared" si="4831"/>
        <v>-2297.0330999999992</v>
      </c>
      <c r="AH298" s="318">
        <f t="shared" si="4831"/>
        <v>-2374.6130999999991</v>
      </c>
      <c r="AI298" s="318">
        <f t="shared" si="4831"/>
        <v>-2452.193099999999</v>
      </c>
      <c r="AJ298" s="318">
        <f t="shared" si="4831"/>
        <v>-2529.773099999999</v>
      </c>
      <c r="AK298" s="318">
        <f t="shared" si="4831"/>
        <v>-2607.3530999999989</v>
      </c>
      <c r="AL298" s="318">
        <f t="shared" si="4831"/>
        <v>-2684.9330999999988</v>
      </c>
      <c r="AM298" s="318">
        <f t="shared" si="4831"/>
        <v>-2762.5130999999988</v>
      </c>
      <c r="AN298" s="318">
        <f t="shared" si="4831"/>
        <v>-2840.0930999999987</v>
      </c>
      <c r="AO298" s="318">
        <f t="shared" si="4831"/>
        <v>-2917.6730999999986</v>
      </c>
      <c r="AP298" s="318">
        <f t="shared" si="4831"/>
        <v>-2995.2530999999985</v>
      </c>
      <c r="AR298" s="318">
        <f t="shared" si="4343"/>
        <v>-3072.8330999999985</v>
      </c>
      <c r="AS298" s="318">
        <f t="shared" ref="AS298:BC298" si="4832">AR298+AS249</f>
        <v>-3150.4130999999984</v>
      </c>
      <c r="AT298" s="318">
        <f t="shared" si="4832"/>
        <v>-3227.9930999999983</v>
      </c>
      <c r="AU298" s="318">
        <f t="shared" si="4832"/>
        <v>-3305.5730999999982</v>
      </c>
      <c r="AV298" s="318">
        <f t="shared" si="4832"/>
        <v>-3383.1530999999982</v>
      </c>
      <c r="AW298" s="318">
        <f t="shared" si="4832"/>
        <v>-3460.7330999999981</v>
      </c>
      <c r="AX298" s="318">
        <f t="shared" si="4832"/>
        <v>-3538.313099999998</v>
      </c>
      <c r="AY298" s="318">
        <f t="shared" si="4832"/>
        <v>-3615.893099999998</v>
      </c>
      <c r="AZ298" s="318">
        <f t="shared" si="4832"/>
        <v>-3693.4730999999979</v>
      </c>
      <c r="BA298" s="318">
        <f t="shared" si="4832"/>
        <v>-3771.0530999999978</v>
      </c>
      <c r="BB298" s="318">
        <f t="shared" si="4832"/>
        <v>-3848.6330999999977</v>
      </c>
      <c r="BC298" s="318">
        <f t="shared" si="4832"/>
        <v>-3926.2130999999977</v>
      </c>
      <c r="BE298" s="318">
        <f t="shared" si="4345"/>
        <v>-4003.7930999999976</v>
      </c>
      <c r="BF298" s="318">
        <f t="shared" ref="BF298:BP298" si="4833">BE298+BF249</f>
        <v>-4081.3730999999975</v>
      </c>
      <c r="BG298" s="318">
        <f t="shared" si="4833"/>
        <v>-4158.9530999999979</v>
      </c>
      <c r="BH298" s="318">
        <f t="shared" si="4833"/>
        <v>-4236.5330999999978</v>
      </c>
      <c r="BI298" s="318">
        <f t="shared" si="4833"/>
        <v>-4314.1130999999978</v>
      </c>
      <c r="BJ298" s="318">
        <f t="shared" si="4833"/>
        <v>-4391.6930999999977</v>
      </c>
      <c r="BK298" s="318">
        <f t="shared" si="4833"/>
        <v>-4469.2730999999976</v>
      </c>
      <c r="BL298" s="318">
        <f t="shared" si="4833"/>
        <v>-4546.8530999999975</v>
      </c>
      <c r="BM298" s="318">
        <f t="shared" si="4833"/>
        <v>-4624.4330999999975</v>
      </c>
      <c r="BN298" s="318">
        <f t="shared" si="4833"/>
        <v>-4702.0130999999974</v>
      </c>
      <c r="BO298" s="318">
        <f t="shared" si="4833"/>
        <v>-4779.5930999999973</v>
      </c>
      <c r="BP298" s="318">
        <f t="shared" si="4833"/>
        <v>-4857.1730999999972</v>
      </c>
      <c r="BR298" s="318">
        <f t="shared" si="4347"/>
        <v>-4934.7530999999972</v>
      </c>
      <c r="BS298" s="318">
        <f t="shared" ref="BS298:CC298" si="4834">BR298+BS249</f>
        <v>-5012.3330999999971</v>
      </c>
      <c r="BT298" s="318">
        <f t="shared" si="4834"/>
        <v>-5089.913099999997</v>
      </c>
      <c r="BU298" s="318">
        <f t="shared" si="4834"/>
        <v>-5167.493099999997</v>
      </c>
      <c r="BV298" s="318">
        <f t="shared" si="4834"/>
        <v>-5245.0730999999969</v>
      </c>
      <c r="BW298" s="318">
        <f t="shared" si="4834"/>
        <v>-5322.6530999999968</v>
      </c>
      <c r="BX298" s="318">
        <f t="shared" si="4834"/>
        <v>-5400.2330999999967</v>
      </c>
      <c r="BY298" s="318">
        <f t="shared" si="4834"/>
        <v>-5477.8130999999967</v>
      </c>
      <c r="BZ298" s="318">
        <f t="shared" si="4834"/>
        <v>-5555.3930999999966</v>
      </c>
      <c r="CA298" s="318">
        <f t="shared" si="4834"/>
        <v>-5632.9730999999965</v>
      </c>
      <c r="CB298" s="318">
        <f t="shared" si="4834"/>
        <v>-5710.5530999999964</v>
      </c>
      <c r="CC298" s="318">
        <f t="shared" si="4834"/>
        <v>-5788.1330999999964</v>
      </c>
      <c r="CE298" s="318">
        <f t="shared" si="4349"/>
        <v>-5865.7130999999963</v>
      </c>
      <c r="CF298" s="318">
        <f t="shared" ref="CF298:CP298" si="4835">CE298+CF249</f>
        <v>-5943.2930999999962</v>
      </c>
      <c r="CG298" s="318">
        <f t="shared" si="4835"/>
        <v>-6020.8730999999962</v>
      </c>
      <c r="CH298" s="318">
        <f t="shared" si="4835"/>
        <v>-6098.4530999999961</v>
      </c>
      <c r="CI298" s="318">
        <f t="shared" si="4835"/>
        <v>-6176.033099999996</v>
      </c>
      <c r="CJ298" s="318">
        <f t="shared" si="4835"/>
        <v>-6253.6130999999959</v>
      </c>
      <c r="CK298" s="318">
        <f t="shared" si="4835"/>
        <v>-6331.1930999999959</v>
      </c>
      <c r="CL298" s="318">
        <f t="shared" si="4835"/>
        <v>-6408.7730999999958</v>
      </c>
      <c r="CM298" s="318">
        <f t="shared" si="4835"/>
        <v>-6486.3530999999957</v>
      </c>
      <c r="CN298" s="318">
        <f t="shared" si="4835"/>
        <v>-6563.9330999999956</v>
      </c>
      <c r="CO298" s="318">
        <f t="shared" si="4835"/>
        <v>-6641.5130999999956</v>
      </c>
      <c r="CP298" s="318">
        <f t="shared" si="4835"/>
        <v>-6719.0930999999955</v>
      </c>
      <c r="CR298" s="318">
        <f t="shared" si="4351"/>
        <v>-6796.6730999999954</v>
      </c>
      <c r="CS298" s="318">
        <f t="shared" ref="CS298:DC298" si="4836">CR298+CS249</f>
        <v>-6874.2530999999954</v>
      </c>
      <c r="CT298" s="318">
        <f t="shared" si="4836"/>
        <v>-6951.8330999999953</v>
      </c>
      <c r="CU298" s="318">
        <f t="shared" si="4836"/>
        <v>-7029.4130999999952</v>
      </c>
      <c r="CV298" s="318">
        <f t="shared" si="4836"/>
        <v>-7106.9930999999951</v>
      </c>
      <c r="CW298" s="318">
        <f t="shared" si="4836"/>
        <v>-7184.5730999999951</v>
      </c>
      <c r="CX298" s="318">
        <f t="shared" si="4836"/>
        <v>-7262.153099999995</v>
      </c>
      <c r="CY298" s="318">
        <f t="shared" si="4836"/>
        <v>-7339.7330999999949</v>
      </c>
      <c r="CZ298" s="318">
        <f t="shared" si="4836"/>
        <v>-7417.3130999999948</v>
      </c>
      <c r="DA298" s="318">
        <f t="shared" si="4836"/>
        <v>-7494.8930999999948</v>
      </c>
      <c r="DB298" s="318">
        <f t="shared" si="4836"/>
        <v>-7572.4730999999947</v>
      </c>
      <c r="DC298" s="318">
        <f t="shared" si="4836"/>
        <v>-7650.0530999999946</v>
      </c>
      <c r="DE298" s="318">
        <f t="shared" si="4353"/>
        <v>-7727.6330999999946</v>
      </c>
      <c r="DF298" s="318">
        <f t="shared" ref="DF298:DP298" si="4837">DE298+DF249</f>
        <v>-7805.2130999999945</v>
      </c>
      <c r="DG298" s="318">
        <f t="shared" si="4837"/>
        <v>-7882.7930999999944</v>
      </c>
      <c r="DH298" s="318">
        <f t="shared" si="4837"/>
        <v>-7960.3730999999943</v>
      </c>
      <c r="DI298" s="318">
        <f t="shared" si="4837"/>
        <v>-8037.9530999999943</v>
      </c>
      <c r="DJ298" s="318">
        <f t="shared" si="4837"/>
        <v>-8115.5330999999942</v>
      </c>
      <c r="DK298" s="318">
        <f t="shared" si="4837"/>
        <v>-8193.113099999995</v>
      </c>
      <c r="DL298" s="318">
        <f t="shared" si="4837"/>
        <v>-8270.693099999995</v>
      </c>
      <c r="DM298" s="318">
        <f t="shared" si="4837"/>
        <v>-8348.2730999999949</v>
      </c>
      <c r="DN298" s="318">
        <f t="shared" si="4837"/>
        <v>-8425.8530999999948</v>
      </c>
      <c r="DO298" s="318">
        <f t="shared" si="4837"/>
        <v>-8503.4330999999947</v>
      </c>
      <c r="DP298" s="318">
        <f t="shared" si="4837"/>
        <v>-8581.0130999999947</v>
      </c>
      <c r="DR298" s="318">
        <f t="shared" si="4355"/>
        <v>-8658.5930999999946</v>
      </c>
      <c r="DS298" s="318">
        <f t="shared" ref="DS298:EC298" si="4838">DR298+DS249</f>
        <v>-8736.1730999999945</v>
      </c>
      <c r="DT298" s="318">
        <f t="shared" si="4838"/>
        <v>-8813.7530999999944</v>
      </c>
      <c r="DU298" s="318">
        <f t="shared" si="4838"/>
        <v>-8891.3330999999944</v>
      </c>
      <c r="DV298" s="318">
        <f t="shared" si="4838"/>
        <v>-8968.9130999999943</v>
      </c>
      <c r="DW298" s="318">
        <f t="shared" si="4838"/>
        <v>-9046.4930999999942</v>
      </c>
      <c r="DX298" s="318">
        <f t="shared" si="4838"/>
        <v>-9124.0730999999942</v>
      </c>
      <c r="DY298" s="318">
        <f t="shared" si="4838"/>
        <v>-9201.6530999999941</v>
      </c>
      <c r="DZ298" s="318">
        <f t="shared" si="4838"/>
        <v>-9279.233099999994</v>
      </c>
      <c r="EA298" s="318">
        <f t="shared" si="4838"/>
        <v>-9356.8130999999939</v>
      </c>
      <c r="EB298" s="318">
        <f t="shared" si="4838"/>
        <v>-9434.3930999999939</v>
      </c>
      <c r="EC298" s="318">
        <f t="shared" si="4838"/>
        <v>-9511.9730999999938</v>
      </c>
    </row>
    <row r="299" spans="1:133" x14ac:dyDescent="0.2">
      <c r="A299" s="126" t="s">
        <v>651</v>
      </c>
      <c r="D299" s="311">
        <v>-2144.7646733333331</v>
      </c>
      <c r="E299" s="318">
        <f t="shared" ref="E299:P299" si="4839">D299+E250</f>
        <v>-3241.5146733333331</v>
      </c>
      <c r="F299" s="318">
        <f t="shared" si="4839"/>
        <v>-4338.2646733333331</v>
      </c>
      <c r="G299" s="318">
        <f t="shared" si="4839"/>
        <v>-5435.0146733333331</v>
      </c>
      <c r="H299" s="318">
        <f t="shared" si="4839"/>
        <v>-6531.7646733333331</v>
      </c>
      <c r="I299" s="318">
        <f t="shared" si="4839"/>
        <v>-7628.5146733333331</v>
      </c>
      <c r="J299" s="318">
        <f t="shared" si="4839"/>
        <v>-8725.2646733333331</v>
      </c>
      <c r="K299" s="318">
        <f t="shared" si="4839"/>
        <v>-9822.0146733333331</v>
      </c>
      <c r="L299" s="318">
        <f t="shared" si="4839"/>
        <v>-10918.764673333333</v>
      </c>
      <c r="M299" s="318">
        <f t="shared" si="4839"/>
        <v>-12015.514673333333</v>
      </c>
      <c r="N299" s="318">
        <f t="shared" si="4839"/>
        <v>-13112.264673333333</v>
      </c>
      <c r="O299" s="318">
        <f t="shared" si="4839"/>
        <v>-14209.014673333333</v>
      </c>
      <c r="P299" s="318">
        <f t="shared" si="4839"/>
        <v>-15305.764673333333</v>
      </c>
      <c r="R299" s="318">
        <f t="shared" si="4339"/>
        <v>-16402.514673333331</v>
      </c>
      <c r="S299" s="318">
        <f t="shared" ref="S299:AC299" si="4840">R299+S250</f>
        <v>-17499.264673333331</v>
      </c>
      <c r="T299" s="318">
        <f t="shared" si="4840"/>
        <v>-18596.014673333331</v>
      </c>
      <c r="U299" s="318">
        <f t="shared" si="4840"/>
        <v>-19692.764673333331</v>
      </c>
      <c r="V299" s="318">
        <f t="shared" si="4840"/>
        <v>-20789.514673333331</v>
      </c>
      <c r="W299" s="318">
        <f t="shared" si="4840"/>
        <v>-21886.264673333331</v>
      </c>
      <c r="X299" s="318">
        <f t="shared" si="4840"/>
        <v>-22983.014673333331</v>
      </c>
      <c r="Y299" s="318">
        <f t="shared" si="4840"/>
        <v>-24079.764673333331</v>
      </c>
      <c r="Z299" s="318">
        <f t="shared" si="4840"/>
        <v>-25176.514673333331</v>
      </c>
      <c r="AA299" s="318">
        <f t="shared" si="4840"/>
        <v>-26273.264673333331</v>
      </c>
      <c r="AB299" s="318">
        <f t="shared" si="4840"/>
        <v>-27370.014673333331</v>
      </c>
      <c r="AC299" s="318">
        <f t="shared" si="4840"/>
        <v>-28466.764673333331</v>
      </c>
      <c r="AE299" s="318">
        <f t="shared" si="4341"/>
        <v>-29563.514673333331</v>
      </c>
      <c r="AF299" s="318">
        <f t="shared" ref="AF299:AP299" si="4841">AE299+AF250</f>
        <v>-30660.264673333331</v>
      </c>
      <c r="AG299" s="318">
        <f t="shared" si="4841"/>
        <v>-31757.014673333331</v>
      </c>
      <c r="AH299" s="318">
        <f t="shared" si="4841"/>
        <v>-32853.764673333331</v>
      </c>
      <c r="AI299" s="318">
        <f t="shared" si="4841"/>
        <v>-33950.514673333331</v>
      </c>
      <c r="AJ299" s="318">
        <f t="shared" si="4841"/>
        <v>-35047.264673333331</v>
      </c>
      <c r="AK299" s="318">
        <f t="shared" si="4841"/>
        <v>-36144.014673333331</v>
      </c>
      <c r="AL299" s="318">
        <f t="shared" si="4841"/>
        <v>-37240.764673333331</v>
      </c>
      <c r="AM299" s="318">
        <f t="shared" si="4841"/>
        <v>-38337.514673333331</v>
      </c>
      <c r="AN299" s="318">
        <f t="shared" si="4841"/>
        <v>-39434.264673333331</v>
      </c>
      <c r="AO299" s="318">
        <f t="shared" si="4841"/>
        <v>-40531.014673333331</v>
      </c>
      <c r="AP299" s="318">
        <f t="shared" si="4841"/>
        <v>-41627.764673333331</v>
      </c>
      <c r="AR299" s="318">
        <f t="shared" si="4343"/>
        <v>-42724.514673333331</v>
      </c>
      <c r="AS299" s="318">
        <f t="shared" ref="AS299:BC299" si="4842">AR299+AS250</f>
        <v>-43821.264673333331</v>
      </c>
      <c r="AT299" s="318">
        <f t="shared" si="4842"/>
        <v>-44918.014673333331</v>
      </c>
      <c r="AU299" s="318">
        <f t="shared" si="4842"/>
        <v>-46014.764673333331</v>
      </c>
      <c r="AV299" s="318">
        <f t="shared" si="4842"/>
        <v>-47111.514673333331</v>
      </c>
      <c r="AW299" s="318">
        <f t="shared" si="4842"/>
        <v>-48208.264673333331</v>
      </c>
      <c r="AX299" s="318">
        <f t="shared" si="4842"/>
        <v>-49305.014673333331</v>
      </c>
      <c r="AY299" s="318">
        <f t="shared" si="4842"/>
        <v>-50401.764673333331</v>
      </c>
      <c r="AZ299" s="318">
        <f t="shared" si="4842"/>
        <v>-51498.514673333331</v>
      </c>
      <c r="BA299" s="318">
        <f t="shared" si="4842"/>
        <v>-52595.264673333331</v>
      </c>
      <c r="BB299" s="318">
        <f t="shared" si="4842"/>
        <v>-53692.014673333331</v>
      </c>
      <c r="BC299" s="318">
        <f t="shared" si="4842"/>
        <v>-54788.764673333331</v>
      </c>
      <c r="BE299" s="318">
        <f t="shared" si="4345"/>
        <v>-55885.514673333331</v>
      </c>
      <c r="BF299" s="318">
        <f t="shared" ref="BF299:BP299" si="4843">BE299+BF250</f>
        <v>-56982.264673333331</v>
      </c>
      <c r="BG299" s="318">
        <f t="shared" si="4843"/>
        <v>-58079.014673333331</v>
      </c>
      <c r="BH299" s="318">
        <f t="shared" si="4843"/>
        <v>-59175.764673333331</v>
      </c>
      <c r="BI299" s="318">
        <f t="shared" si="4843"/>
        <v>-60272.514673333331</v>
      </c>
      <c r="BJ299" s="318">
        <f t="shared" si="4843"/>
        <v>-61369.264673333331</v>
      </c>
      <c r="BK299" s="318">
        <f t="shared" si="4843"/>
        <v>-62466.014673333331</v>
      </c>
      <c r="BL299" s="318">
        <f t="shared" si="4843"/>
        <v>-63562.764673333331</v>
      </c>
      <c r="BM299" s="318">
        <f t="shared" si="4843"/>
        <v>-64659.514673333331</v>
      </c>
      <c r="BN299" s="318">
        <f t="shared" si="4843"/>
        <v>-65756.264673333324</v>
      </c>
      <c r="BO299" s="318">
        <f t="shared" si="4843"/>
        <v>-66853.014673333324</v>
      </c>
      <c r="BP299" s="318">
        <f t="shared" si="4843"/>
        <v>-67949.764673333324</v>
      </c>
      <c r="BR299" s="318">
        <f t="shared" si="4347"/>
        <v>-69046.514673333324</v>
      </c>
      <c r="BS299" s="318">
        <f t="shared" ref="BS299:CC299" si="4844">BR299+BS250</f>
        <v>-70143.264673333324</v>
      </c>
      <c r="BT299" s="318">
        <f t="shared" si="4844"/>
        <v>-71240.014673333324</v>
      </c>
      <c r="BU299" s="318">
        <f t="shared" si="4844"/>
        <v>-72336.764673333324</v>
      </c>
      <c r="BV299" s="318">
        <f t="shared" si="4844"/>
        <v>-73433.514673333324</v>
      </c>
      <c r="BW299" s="318">
        <f t="shared" si="4844"/>
        <v>-74530.264673333324</v>
      </c>
      <c r="BX299" s="318">
        <f t="shared" si="4844"/>
        <v>-75627.014673333324</v>
      </c>
      <c r="BY299" s="318">
        <f t="shared" si="4844"/>
        <v>-76723.764673333324</v>
      </c>
      <c r="BZ299" s="318">
        <f t="shared" si="4844"/>
        <v>-77820.514673333324</v>
      </c>
      <c r="CA299" s="318">
        <f t="shared" si="4844"/>
        <v>-78917.264673333324</v>
      </c>
      <c r="CB299" s="318">
        <f t="shared" si="4844"/>
        <v>-80014.014673333324</v>
      </c>
      <c r="CC299" s="318">
        <f t="shared" si="4844"/>
        <v>-81110.764673333324</v>
      </c>
      <c r="CE299" s="318">
        <f t="shared" si="4349"/>
        <v>-82207.514673333324</v>
      </c>
      <c r="CF299" s="318">
        <f t="shared" ref="CF299:CP299" si="4845">CE299+CF250</f>
        <v>-83304.264673333324</v>
      </c>
      <c r="CG299" s="318">
        <f t="shared" si="4845"/>
        <v>-84401.014673333324</v>
      </c>
      <c r="CH299" s="318">
        <f t="shared" si="4845"/>
        <v>-85497.764673333324</v>
      </c>
      <c r="CI299" s="318">
        <f t="shared" si="4845"/>
        <v>-86594.514673333324</v>
      </c>
      <c r="CJ299" s="318">
        <f t="shared" si="4845"/>
        <v>-87691.264673333324</v>
      </c>
      <c r="CK299" s="318">
        <f t="shared" si="4845"/>
        <v>-88788.014673333324</v>
      </c>
      <c r="CL299" s="318">
        <f t="shared" si="4845"/>
        <v>-89884.764673333324</v>
      </c>
      <c r="CM299" s="318">
        <f t="shared" si="4845"/>
        <v>-90981.514673333324</v>
      </c>
      <c r="CN299" s="318">
        <f t="shared" si="4845"/>
        <v>-92078.264673333324</v>
      </c>
      <c r="CO299" s="318">
        <f t="shared" si="4845"/>
        <v>-93175.014673333324</v>
      </c>
      <c r="CP299" s="318">
        <f t="shared" si="4845"/>
        <v>-94271.764673333324</v>
      </c>
      <c r="CR299" s="318">
        <f t="shared" si="4351"/>
        <v>-95368.514673333324</v>
      </c>
      <c r="CS299" s="318">
        <f t="shared" ref="CS299:DC299" si="4846">CR299+CS250</f>
        <v>-96465.264673333324</v>
      </c>
      <c r="CT299" s="318">
        <f t="shared" si="4846"/>
        <v>-97562.014673333324</v>
      </c>
      <c r="CU299" s="318">
        <f t="shared" si="4846"/>
        <v>-98658.764673333324</v>
      </c>
      <c r="CV299" s="318">
        <f t="shared" si="4846"/>
        <v>-99755.514673333324</v>
      </c>
      <c r="CW299" s="318">
        <f t="shared" si="4846"/>
        <v>-100852.26467333332</v>
      </c>
      <c r="CX299" s="318">
        <f t="shared" si="4846"/>
        <v>-101949.01467333332</v>
      </c>
      <c r="CY299" s="318">
        <f t="shared" si="4846"/>
        <v>-103045.76467333332</v>
      </c>
      <c r="CZ299" s="318">
        <f t="shared" si="4846"/>
        <v>-104142.51467333332</v>
      </c>
      <c r="DA299" s="318">
        <f t="shared" si="4846"/>
        <v>-105239.26467333332</v>
      </c>
      <c r="DB299" s="318">
        <f t="shared" si="4846"/>
        <v>-106336.01467333332</v>
      </c>
      <c r="DC299" s="318">
        <f t="shared" si="4846"/>
        <v>-107432.76467333332</v>
      </c>
      <c r="DE299" s="318">
        <f t="shared" si="4353"/>
        <v>-108529.51467333332</v>
      </c>
      <c r="DF299" s="318">
        <f t="shared" ref="DF299:DP299" si="4847">DE299+DF250</f>
        <v>-109626.26467333332</v>
      </c>
      <c r="DG299" s="318">
        <f t="shared" si="4847"/>
        <v>-110723.01467333332</v>
      </c>
      <c r="DH299" s="318">
        <f t="shared" si="4847"/>
        <v>-111819.76467333332</v>
      </c>
      <c r="DI299" s="318">
        <f t="shared" si="4847"/>
        <v>-112916.51467333332</v>
      </c>
      <c r="DJ299" s="318">
        <f t="shared" si="4847"/>
        <v>-114013.26467333332</v>
      </c>
      <c r="DK299" s="318">
        <f t="shared" si="4847"/>
        <v>-115110.01467333332</v>
      </c>
      <c r="DL299" s="318">
        <f t="shared" si="4847"/>
        <v>-116206.76467333332</v>
      </c>
      <c r="DM299" s="318">
        <f t="shared" si="4847"/>
        <v>-117303.51467333332</v>
      </c>
      <c r="DN299" s="318">
        <f t="shared" si="4847"/>
        <v>-118400.26467333332</v>
      </c>
      <c r="DO299" s="318">
        <f t="shared" si="4847"/>
        <v>-119497.01467333332</v>
      </c>
      <c r="DP299" s="318">
        <f t="shared" si="4847"/>
        <v>-120593.76467333332</v>
      </c>
      <c r="DR299" s="318">
        <f t="shared" si="4355"/>
        <v>-121690.51467333332</v>
      </c>
      <c r="DS299" s="318">
        <f t="shared" ref="DS299:EC299" si="4848">DR299+DS250</f>
        <v>-122787.26467333332</v>
      </c>
      <c r="DT299" s="318">
        <f t="shared" si="4848"/>
        <v>-123884.01467333332</v>
      </c>
      <c r="DU299" s="318">
        <f t="shared" si="4848"/>
        <v>-124980.76467333332</v>
      </c>
      <c r="DV299" s="318">
        <f t="shared" si="4848"/>
        <v>-126077.51467333332</v>
      </c>
      <c r="DW299" s="318">
        <f t="shared" si="4848"/>
        <v>-127174.26467333332</v>
      </c>
      <c r="DX299" s="318">
        <f t="shared" si="4848"/>
        <v>-128271.01467333332</v>
      </c>
      <c r="DY299" s="318">
        <f t="shared" si="4848"/>
        <v>-129367.76467333332</v>
      </c>
      <c r="DZ299" s="318">
        <f t="shared" si="4848"/>
        <v>-130464.51467333332</v>
      </c>
      <c r="EA299" s="318">
        <f t="shared" si="4848"/>
        <v>-131561.26467333332</v>
      </c>
      <c r="EB299" s="318">
        <f t="shared" si="4848"/>
        <v>-132658.01467333332</v>
      </c>
      <c r="EC299" s="318">
        <f t="shared" si="4848"/>
        <v>-133754.76467333332</v>
      </c>
    </row>
    <row r="300" spans="1:133" x14ac:dyDescent="0.2">
      <c r="A300" s="126" t="s">
        <v>651</v>
      </c>
      <c r="D300" s="311">
        <v>0</v>
      </c>
      <c r="E300" s="318">
        <f t="shared" ref="E300:P300" si="4849">D300+E251</f>
        <v>0</v>
      </c>
      <c r="F300" s="318">
        <f t="shared" si="4849"/>
        <v>0</v>
      </c>
      <c r="G300" s="318">
        <f t="shared" si="4849"/>
        <v>0</v>
      </c>
      <c r="H300" s="318">
        <f t="shared" si="4849"/>
        <v>0</v>
      </c>
      <c r="I300" s="318">
        <f t="shared" si="4849"/>
        <v>0</v>
      </c>
      <c r="J300" s="318">
        <f t="shared" si="4849"/>
        <v>0</v>
      </c>
      <c r="K300" s="318">
        <f t="shared" si="4849"/>
        <v>0</v>
      </c>
      <c r="L300" s="318">
        <f t="shared" si="4849"/>
        <v>0</v>
      </c>
      <c r="M300" s="318">
        <f t="shared" si="4849"/>
        <v>0</v>
      </c>
      <c r="N300" s="318">
        <f t="shared" si="4849"/>
        <v>0</v>
      </c>
      <c r="O300" s="318">
        <f t="shared" si="4849"/>
        <v>0</v>
      </c>
      <c r="P300" s="318">
        <f t="shared" si="4849"/>
        <v>0</v>
      </c>
      <c r="R300" s="318">
        <f t="shared" si="4339"/>
        <v>0</v>
      </c>
      <c r="S300" s="318">
        <f t="shared" ref="S300:AC300" si="4850">R300+S251</f>
        <v>0</v>
      </c>
      <c r="T300" s="318">
        <f t="shared" si="4850"/>
        <v>0</v>
      </c>
      <c r="U300" s="318">
        <f t="shared" si="4850"/>
        <v>0</v>
      </c>
      <c r="V300" s="318">
        <f t="shared" si="4850"/>
        <v>0</v>
      </c>
      <c r="W300" s="318">
        <f t="shared" si="4850"/>
        <v>0</v>
      </c>
      <c r="X300" s="318">
        <f t="shared" si="4850"/>
        <v>0</v>
      </c>
      <c r="Y300" s="318">
        <f t="shared" si="4850"/>
        <v>0</v>
      </c>
      <c r="Z300" s="318">
        <f t="shared" si="4850"/>
        <v>0</v>
      </c>
      <c r="AA300" s="318">
        <f t="shared" si="4850"/>
        <v>0</v>
      </c>
      <c r="AB300" s="318">
        <f t="shared" si="4850"/>
        <v>0</v>
      </c>
      <c r="AC300" s="318">
        <f t="shared" si="4850"/>
        <v>0</v>
      </c>
      <c r="AE300" s="318">
        <f t="shared" si="4341"/>
        <v>0</v>
      </c>
      <c r="AF300" s="318">
        <f t="shared" ref="AF300:AP300" si="4851">AE300+AF251</f>
        <v>0</v>
      </c>
      <c r="AG300" s="318">
        <f t="shared" si="4851"/>
        <v>0</v>
      </c>
      <c r="AH300" s="318">
        <f t="shared" si="4851"/>
        <v>0</v>
      </c>
      <c r="AI300" s="318">
        <f t="shared" si="4851"/>
        <v>0</v>
      </c>
      <c r="AJ300" s="318">
        <f t="shared" si="4851"/>
        <v>0</v>
      </c>
      <c r="AK300" s="318">
        <f t="shared" si="4851"/>
        <v>0</v>
      </c>
      <c r="AL300" s="318">
        <f t="shared" si="4851"/>
        <v>0</v>
      </c>
      <c r="AM300" s="318">
        <f t="shared" si="4851"/>
        <v>0</v>
      </c>
      <c r="AN300" s="318">
        <f t="shared" si="4851"/>
        <v>0</v>
      </c>
      <c r="AO300" s="318">
        <f t="shared" si="4851"/>
        <v>0</v>
      </c>
      <c r="AP300" s="318">
        <f t="shared" si="4851"/>
        <v>0</v>
      </c>
      <c r="AR300" s="318">
        <f t="shared" si="4343"/>
        <v>0</v>
      </c>
      <c r="AS300" s="318">
        <f t="shared" ref="AS300:BC300" si="4852">AR300+AS251</f>
        <v>0</v>
      </c>
      <c r="AT300" s="318">
        <f t="shared" si="4852"/>
        <v>0</v>
      </c>
      <c r="AU300" s="318">
        <f t="shared" si="4852"/>
        <v>0</v>
      </c>
      <c r="AV300" s="318">
        <f t="shared" si="4852"/>
        <v>0</v>
      </c>
      <c r="AW300" s="318">
        <f t="shared" si="4852"/>
        <v>0</v>
      </c>
      <c r="AX300" s="318">
        <f t="shared" si="4852"/>
        <v>0</v>
      </c>
      <c r="AY300" s="318">
        <f t="shared" si="4852"/>
        <v>0</v>
      </c>
      <c r="AZ300" s="318">
        <f t="shared" si="4852"/>
        <v>0</v>
      </c>
      <c r="BA300" s="318">
        <f t="shared" si="4852"/>
        <v>0</v>
      </c>
      <c r="BB300" s="318">
        <f t="shared" si="4852"/>
        <v>0</v>
      </c>
      <c r="BC300" s="318">
        <f t="shared" si="4852"/>
        <v>0</v>
      </c>
      <c r="BE300" s="318">
        <f t="shared" si="4345"/>
        <v>0</v>
      </c>
      <c r="BF300" s="318">
        <f t="shared" ref="BF300:BP300" si="4853">BE300+BF251</f>
        <v>0</v>
      </c>
      <c r="BG300" s="318">
        <f t="shared" si="4853"/>
        <v>0</v>
      </c>
      <c r="BH300" s="318">
        <f t="shared" si="4853"/>
        <v>0</v>
      </c>
      <c r="BI300" s="318">
        <f t="shared" si="4853"/>
        <v>0</v>
      </c>
      <c r="BJ300" s="318">
        <f t="shared" si="4853"/>
        <v>0</v>
      </c>
      <c r="BK300" s="318">
        <f t="shared" si="4853"/>
        <v>0</v>
      </c>
      <c r="BL300" s="318">
        <f t="shared" si="4853"/>
        <v>0</v>
      </c>
      <c r="BM300" s="318">
        <f t="shared" si="4853"/>
        <v>0</v>
      </c>
      <c r="BN300" s="318">
        <f t="shared" si="4853"/>
        <v>0</v>
      </c>
      <c r="BO300" s="318">
        <f t="shared" si="4853"/>
        <v>0</v>
      </c>
      <c r="BP300" s="318">
        <f t="shared" si="4853"/>
        <v>0</v>
      </c>
      <c r="BR300" s="318">
        <f t="shared" si="4347"/>
        <v>0</v>
      </c>
      <c r="BS300" s="318">
        <f t="shared" ref="BS300:CC300" si="4854">BR300+BS251</f>
        <v>0</v>
      </c>
      <c r="BT300" s="318">
        <f t="shared" si="4854"/>
        <v>0</v>
      </c>
      <c r="BU300" s="318">
        <f t="shared" si="4854"/>
        <v>0</v>
      </c>
      <c r="BV300" s="318">
        <f t="shared" si="4854"/>
        <v>0</v>
      </c>
      <c r="BW300" s="318">
        <f t="shared" si="4854"/>
        <v>0</v>
      </c>
      <c r="BX300" s="318">
        <f t="shared" si="4854"/>
        <v>0</v>
      </c>
      <c r="BY300" s="318">
        <f t="shared" si="4854"/>
        <v>0</v>
      </c>
      <c r="BZ300" s="318">
        <f t="shared" si="4854"/>
        <v>0</v>
      </c>
      <c r="CA300" s="318">
        <f t="shared" si="4854"/>
        <v>0</v>
      </c>
      <c r="CB300" s="318">
        <f t="shared" si="4854"/>
        <v>0</v>
      </c>
      <c r="CC300" s="318">
        <f t="shared" si="4854"/>
        <v>0</v>
      </c>
      <c r="CE300" s="318">
        <f t="shared" si="4349"/>
        <v>0</v>
      </c>
      <c r="CF300" s="318">
        <f t="shared" ref="CF300:CP300" si="4855">CE300+CF251</f>
        <v>0</v>
      </c>
      <c r="CG300" s="318">
        <f t="shared" si="4855"/>
        <v>0</v>
      </c>
      <c r="CH300" s="318">
        <f t="shared" si="4855"/>
        <v>0</v>
      </c>
      <c r="CI300" s="318">
        <f t="shared" si="4855"/>
        <v>0</v>
      </c>
      <c r="CJ300" s="318">
        <f t="shared" si="4855"/>
        <v>0</v>
      </c>
      <c r="CK300" s="318">
        <f t="shared" si="4855"/>
        <v>0</v>
      </c>
      <c r="CL300" s="318">
        <f t="shared" si="4855"/>
        <v>0</v>
      </c>
      <c r="CM300" s="318">
        <f t="shared" si="4855"/>
        <v>0</v>
      </c>
      <c r="CN300" s="318">
        <f t="shared" si="4855"/>
        <v>0</v>
      </c>
      <c r="CO300" s="318">
        <f t="shared" si="4855"/>
        <v>0</v>
      </c>
      <c r="CP300" s="318">
        <f t="shared" si="4855"/>
        <v>0</v>
      </c>
      <c r="CR300" s="318">
        <f t="shared" si="4351"/>
        <v>0</v>
      </c>
      <c r="CS300" s="318">
        <f t="shared" ref="CS300:DC300" si="4856">CR300+CS251</f>
        <v>0</v>
      </c>
      <c r="CT300" s="318">
        <f t="shared" si="4856"/>
        <v>0</v>
      </c>
      <c r="CU300" s="318">
        <f t="shared" si="4856"/>
        <v>0</v>
      </c>
      <c r="CV300" s="318">
        <f t="shared" si="4856"/>
        <v>0</v>
      </c>
      <c r="CW300" s="318">
        <f t="shared" si="4856"/>
        <v>0</v>
      </c>
      <c r="CX300" s="318">
        <f t="shared" si="4856"/>
        <v>0</v>
      </c>
      <c r="CY300" s="318">
        <f t="shared" si="4856"/>
        <v>0</v>
      </c>
      <c r="CZ300" s="318">
        <f t="shared" si="4856"/>
        <v>0</v>
      </c>
      <c r="DA300" s="318">
        <f t="shared" si="4856"/>
        <v>0</v>
      </c>
      <c r="DB300" s="318">
        <f t="shared" si="4856"/>
        <v>0</v>
      </c>
      <c r="DC300" s="318">
        <f t="shared" si="4856"/>
        <v>0</v>
      </c>
      <c r="DE300" s="318">
        <f t="shared" si="4353"/>
        <v>0</v>
      </c>
      <c r="DF300" s="318">
        <f t="shared" ref="DF300:DP300" si="4857">DE300+DF251</f>
        <v>0</v>
      </c>
      <c r="DG300" s="318">
        <f t="shared" si="4857"/>
        <v>0</v>
      </c>
      <c r="DH300" s="318">
        <f t="shared" si="4857"/>
        <v>0</v>
      </c>
      <c r="DI300" s="318">
        <f t="shared" si="4857"/>
        <v>0</v>
      </c>
      <c r="DJ300" s="318">
        <f t="shared" si="4857"/>
        <v>0</v>
      </c>
      <c r="DK300" s="318">
        <f t="shared" si="4857"/>
        <v>0</v>
      </c>
      <c r="DL300" s="318">
        <f t="shared" si="4857"/>
        <v>0</v>
      </c>
      <c r="DM300" s="318">
        <f t="shared" si="4857"/>
        <v>0</v>
      </c>
      <c r="DN300" s="318">
        <f t="shared" si="4857"/>
        <v>0</v>
      </c>
      <c r="DO300" s="318">
        <f t="shared" si="4857"/>
        <v>0</v>
      </c>
      <c r="DP300" s="318">
        <f t="shared" si="4857"/>
        <v>0</v>
      </c>
      <c r="DR300" s="318">
        <f t="shared" si="4355"/>
        <v>0</v>
      </c>
      <c r="DS300" s="318">
        <f t="shared" ref="DS300:EC300" si="4858">DR300+DS251</f>
        <v>0</v>
      </c>
      <c r="DT300" s="318">
        <f t="shared" si="4858"/>
        <v>0</v>
      </c>
      <c r="DU300" s="318">
        <f t="shared" si="4858"/>
        <v>0</v>
      </c>
      <c r="DV300" s="318">
        <f t="shared" si="4858"/>
        <v>0</v>
      </c>
      <c r="DW300" s="318">
        <f t="shared" si="4858"/>
        <v>0</v>
      </c>
      <c r="DX300" s="318">
        <f t="shared" si="4858"/>
        <v>0</v>
      </c>
      <c r="DY300" s="318">
        <f t="shared" si="4858"/>
        <v>0</v>
      </c>
      <c r="DZ300" s="318">
        <f t="shared" si="4858"/>
        <v>0</v>
      </c>
      <c r="EA300" s="318">
        <f t="shared" si="4858"/>
        <v>0</v>
      </c>
      <c r="EB300" s="318">
        <f t="shared" si="4858"/>
        <v>0</v>
      </c>
      <c r="EC300" s="318">
        <f t="shared" si="4858"/>
        <v>0</v>
      </c>
    </row>
    <row r="301" spans="1:133" x14ac:dyDescent="0.2">
      <c r="A301" s="126" t="s">
        <v>651</v>
      </c>
      <c r="D301" s="311">
        <v>0</v>
      </c>
      <c r="E301" s="318">
        <f t="shared" ref="E301:P301" si="4859">D301+E252</f>
        <v>0</v>
      </c>
      <c r="F301" s="318">
        <f t="shared" si="4859"/>
        <v>0</v>
      </c>
      <c r="G301" s="318">
        <f t="shared" si="4859"/>
        <v>0</v>
      </c>
      <c r="H301" s="318">
        <f t="shared" si="4859"/>
        <v>0</v>
      </c>
      <c r="I301" s="318">
        <f t="shared" si="4859"/>
        <v>0</v>
      </c>
      <c r="J301" s="318">
        <f t="shared" si="4859"/>
        <v>0</v>
      </c>
      <c r="K301" s="318">
        <f t="shared" si="4859"/>
        <v>0</v>
      </c>
      <c r="L301" s="318">
        <f t="shared" si="4859"/>
        <v>0</v>
      </c>
      <c r="M301" s="318">
        <f t="shared" si="4859"/>
        <v>0</v>
      </c>
      <c r="N301" s="318">
        <f t="shared" si="4859"/>
        <v>0</v>
      </c>
      <c r="O301" s="318">
        <f t="shared" si="4859"/>
        <v>0</v>
      </c>
      <c r="P301" s="318">
        <f t="shared" si="4859"/>
        <v>0</v>
      </c>
      <c r="R301" s="318">
        <f t="shared" si="4339"/>
        <v>0</v>
      </c>
      <c r="S301" s="318">
        <f t="shared" ref="S301:AC301" si="4860">R301+S252</f>
        <v>0</v>
      </c>
      <c r="T301" s="318">
        <f t="shared" si="4860"/>
        <v>0</v>
      </c>
      <c r="U301" s="318">
        <f t="shared" si="4860"/>
        <v>0</v>
      </c>
      <c r="V301" s="318">
        <f t="shared" si="4860"/>
        <v>0</v>
      </c>
      <c r="W301" s="318">
        <f t="shared" si="4860"/>
        <v>0</v>
      </c>
      <c r="X301" s="318">
        <f t="shared" si="4860"/>
        <v>0</v>
      </c>
      <c r="Y301" s="318">
        <f t="shared" si="4860"/>
        <v>0</v>
      </c>
      <c r="Z301" s="318">
        <f t="shared" si="4860"/>
        <v>0</v>
      </c>
      <c r="AA301" s="318">
        <f t="shared" si="4860"/>
        <v>0</v>
      </c>
      <c r="AB301" s="318">
        <f t="shared" si="4860"/>
        <v>0</v>
      </c>
      <c r="AC301" s="318">
        <f t="shared" si="4860"/>
        <v>0</v>
      </c>
      <c r="AE301" s="318">
        <f t="shared" si="4341"/>
        <v>0</v>
      </c>
      <c r="AF301" s="318">
        <f t="shared" ref="AF301:AP301" si="4861">AE301+AF252</f>
        <v>0</v>
      </c>
      <c r="AG301" s="318">
        <f t="shared" si="4861"/>
        <v>0</v>
      </c>
      <c r="AH301" s="318">
        <f t="shared" si="4861"/>
        <v>0</v>
      </c>
      <c r="AI301" s="318">
        <f t="shared" si="4861"/>
        <v>0</v>
      </c>
      <c r="AJ301" s="318">
        <f t="shared" si="4861"/>
        <v>0</v>
      </c>
      <c r="AK301" s="318">
        <f t="shared" si="4861"/>
        <v>0</v>
      </c>
      <c r="AL301" s="318">
        <f t="shared" si="4861"/>
        <v>0</v>
      </c>
      <c r="AM301" s="318">
        <f t="shared" si="4861"/>
        <v>0</v>
      </c>
      <c r="AN301" s="318">
        <f t="shared" si="4861"/>
        <v>0</v>
      </c>
      <c r="AO301" s="318">
        <f t="shared" si="4861"/>
        <v>0</v>
      </c>
      <c r="AP301" s="318">
        <f t="shared" si="4861"/>
        <v>0</v>
      </c>
      <c r="AR301" s="318">
        <f t="shared" si="4343"/>
        <v>0</v>
      </c>
      <c r="AS301" s="318">
        <f t="shared" ref="AS301:BC301" si="4862">AR301+AS252</f>
        <v>0</v>
      </c>
      <c r="AT301" s="318">
        <f t="shared" si="4862"/>
        <v>0</v>
      </c>
      <c r="AU301" s="318">
        <f t="shared" si="4862"/>
        <v>0</v>
      </c>
      <c r="AV301" s="318">
        <f t="shared" si="4862"/>
        <v>0</v>
      </c>
      <c r="AW301" s="318">
        <f t="shared" si="4862"/>
        <v>0</v>
      </c>
      <c r="AX301" s="318">
        <f t="shared" si="4862"/>
        <v>0</v>
      </c>
      <c r="AY301" s="318">
        <f t="shared" si="4862"/>
        <v>0</v>
      </c>
      <c r="AZ301" s="318">
        <f t="shared" si="4862"/>
        <v>0</v>
      </c>
      <c r="BA301" s="318">
        <f t="shared" si="4862"/>
        <v>0</v>
      </c>
      <c r="BB301" s="318">
        <f t="shared" si="4862"/>
        <v>0</v>
      </c>
      <c r="BC301" s="318">
        <f t="shared" si="4862"/>
        <v>0</v>
      </c>
      <c r="BE301" s="318">
        <f t="shared" si="4345"/>
        <v>0</v>
      </c>
      <c r="BF301" s="318">
        <f t="shared" ref="BF301:BP301" si="4863">BE301+BF252</f>
        <v>0</v>
      </c>
      <c r="BG301" s="318">
        <f t="shared" si="4863"/>
        <v>0</v>
      </c>
      <c r="BH301" s="318">
        <f t="shared" si="4863"/>
        <v>0</v>
      </c>
      <c r="BI301" s="318">
        <f t="shared" si="4863"/>
        <v>0</v>
      </c>
      <c r="BJ301" s="318">
        <f t="shared" si="4863"/>
        <v>0</v>
      </c>
      <c r="BK301" s="318">
        <f t="shared" si="4863"/>
        <v>0</v>
      </c>
      <c r="BL301" s="318">
        <f t="shared" si="4863"/>
        <v>0</v>
      </c>
      <c r="BM301" s="318">
        <f t="shared" si="4863"/>
        <v>0</v>
      </c>
      <c r="BN301" s="318">
        <f t="shared" si="4863"/>
        <v>0</v>
      </c>
      <c r="BO301" s="318">
        <f t="shared" si="4863"/>
        <v>0</v>
      </c>
      <c r="BP301" s="318">
        <f t="shared" si="4863"/>
        <v>0</v>
      </c>
      <c r="BR301" s="318">
        <f t="shared" si="4347"/>
        <v>0</v>
      </c>
      <c r="BS301" s="318">
        <f t="shared" ref="BS301:CC301" si="4864">BR301+BS252</f>
        <v>0</v>
      </c>
      <c r="BT301" s="318">
        <f t="shared" si="4864"/>
        <v>0</v>
      </c>
      <c r="BU301" s="318">
        <f t="shared" si="4864"/>
        <v>0</v>
      </c>
      <c r="BV301" s="318">
        <f t="shared" si="4864"/>
        <v>0</v>
      </c>
      <c r="BW301" s="318">
        <f t="shared" si="4864"/>
        <v>0</v>
      </c>
      <c r="BX301" s="318">
        <f t="shared" si="4864"/>
        <v>0</v>
      </c>
      <c r="BY301" s="318">
        <f t="shared" si="4864"/>
        <v>0</v>
      </c>
      <c r="BZ301" s="318">
        <f t="shared" si="4864"/>
        <v>0</v>
      </c>
      <c r="CA301" s="318">
        <f t="shared" si="4864"/>
        <v>0</v>
      </c>
      <c r="CB301" s="318">
        <f t="shared" si="4864"/>
        <v>0</v>
      </c>
      <c r="CC301" s="318">
        <f t="shared" si="4864"/>
        <v>0</v>
      </c>
      <c r="CE301" s="318">
        <f t="shared" si="4349"/>
        <v>0</v>
      </c>
      <c r="CF301" s="318">
        <f t="shared" ref="CF301:CP301" si="4865">CE301+CF252</f>
        <v>0</v>
      </c>
      <c r="CG301" s="318">
        <f t="shared" si="4865"/>
        <v>0</v>
      </c>
      <c r="CH301" s="318">
        <f t="shared" si="4865"/>
        <v>0</v>
      </c>
      <c r="CI301" s="318">
        <f t="shared" si="4865"/>
        <v>0</v>
      </c>
      <c r="CJ301" s="318">
        <f t="shared" si="4865"/>
        <v>0</v>
      </c>
      <c r="CK301" s="318">
        <f t="shared" si="4865"/>
        <v>0</v>
      </c>
      <c r="CL301" s="318">
        <f t="shared" si="4865"/>
        <v>0</v>
      </c>
      <c r="CM301" s="318">
        <f t="shared" si="4865"/>
        <v>0</v>
      </c>
      <c r="CN301" s="318">
        <f t="shared" si="4865"/>
        <v>0</v>
      </c>
      <c r="CO301" s="318">
        <f t="shared" si="4865"/>
        <v>0</v>
      </c>
      <c r="CP301" s="318">
        <f t="shared" si="4865"/>
        <v>0</v>
      </c>
      <c r="CR301" s="318">
        <f t="shared" si="4351"/>
        <v>0</v>
      </c>
      <c r="CS301" s="318">
        <f t="shared" ref="CS301:DC301" si="4866">CR301+CS252</f>
        <v>0</v>
      </c>
      <c r="CT301" s="318">
        <f t="shared" si="4866"/>
        <v>0</v>
      </c>
      <c r="CU301" s="318">
        <f t="shared" si="4866"/>
        <v>0</v>
      </c>
      <c r="CV301" s="318">
        <f t="shared" si="4866"/>
        <v>0</v>
      </c>
      <c r="CW301" s="318">
        <f t="shared" si="4866"/>
        <v>0</v>
      </c>
      <c r="CX301" s="318">
        <f t="shared" si="4866"/>
        <v>0</v>
      </c>
      <c r="CY301" s="318">
        <f t="shared" si="4866"/>
        <v>0</v>
      </c>
      <c r="CZ301" s="318">
        <f t="shared" si="4866"/>
        <v>0</v>
      </c>
      <c r="DA301" s="318">
        <f t="shared" si="4866"/>
        <v>0</v>
      </c>
      <c r="DB301" s="318">
        <f t="shared" si="4866"/>
        <v>0</v>
      </c>
      <c r="DC301" s="318">
        <f t="shared" si="4866"/>
        <v>0</v>
      </c>
      <c r="DE301" s="318">
        <f t="shared" si="4353"/>
        <v>0</v>
      </c>
      <c r="DF301" s="318">
        <f t="shared" ref="DF301:DP301" si="4867">DE301+DF252</f>
        <v>0</v>
      </c>
      <c r="DG301" s="318">
        <f t="shared" si="4867"/>
        <v>0</v>
      </c>
      <c r="DH301" s="318">
        <f t="shared" si="4867"/>
        <v>0</v>
      </c>
      <c r="DI301" s="318">
        <f t="shared" si="4867"/>
        <v>0</v>
      </c>
      <c r="DJ301" s="318">
        <f t="shared" si="4867"/>
        <v>0</v>
      </c>
      <c r="DK301" s="318">
        <f t="shared" si="4867"/>
        <v>0</v>
      </c>
      <c r="DL301" s="318">
        <f t="shared" si="4867"/>
        <v>0</v>
      </c>
      <c r="DM301" s="318">
        <f t="shared" si="4867"/>
        <v>0</v>
      </c>
      <c r="DN301" s="318">
        <f t="shared" si="4867"/>
        <v>0</v>
      </c>
      <c r="DO301" s="318">
        <f t="shared" si="4867"/>
        <v>0</v>
      </c>
      <c r="DP301" s="318">
        <f t="shared" si="4867"/>
        <v>0</v>
      </c>
      <c r="DR301" s="318">
        <f t="shared" si="4355"/>
        <v>0</v>
      </c>
      <c r="DS301" s="318">
        <f t="shared" ref="DS301:EC301" si="4868">DR301+DS252</f>
        <v>0</v>
      </c>
      <c r="DT301" s="318">
        <f t="shared" si="4868"/>
        <v>0</v>
      </c>
      <c r="DU301" s="318">
        <f t="shared" si="4868"/>
        <v>0</v>
      </c>
      <c r="DV301" s="318">
        <f t="shared" si="4868"/>
        <v>0</v>
      </c>
      <c r="DW301" s="318">
        <f t="shared" si="4868"/>
        <v>0</v>
      </c>
      <c r="DX301" s="318">
        <f t="shared" si="4868"/>
        <v>0</v>
      </c>
      <c r="DY301" s="318">
        <f t="shared" si="4868"/>
        <v>0</v>
      </c>
      <c r="DZ301" s="318">
        <f t="shared" si="4868"/>
        <v>0</v>
      </c>
      <c r="EA301" s="318">
        <f t="shared" si="4868"/>
        <v>0</v>
      </c>
      <c r="EB301" s="318">
        <f t="shared" si="4868"/>
        <v>0</v>
      </c>
      <c r="EC301" s="318">
        <f t="shared" si="4868"/>
        <v>0</v>
      </c>
    </row>
    <row r="302" spans="1:133" x14ac:dyDescent="0.2">
      <c r="A302" s="126" t="s">
        <v>651</v>
      </c>
      <c r="D302" s="311">
        <v>-16.296029999999998</v>
      </c>
      <c r="E302" s="318">
        <f t="shared" ref="E302:P302" si="4869">D302+E253</f>
        <v>-20.516029999999997</v>
      </c>
      <c r="F302" s="318">
        <f t="shared" si="4869"/>
        <v>-24.736029999999996</v>
      </c>
      <c r="G302" s="318">
        <f t="shared" si="4869"/>
        <v>-28.956029999999995</v>
      </c>
      <c r="H302" s="318">
        <f t="shared" si="4869"/>
        <v>-33.176029999999997</v>
      </c>
      <c r="I302" s="318">
        <f t="shared" si="4869"/>
        <v>-37.396029999999996</v>
      </c>
      <c r="J302" s="318">
        <f t="shared" si="4869"/>
        <v>-41.616029999999995</v>
      </c>
      <c r="K302" s="318">
        <f t="shared" si="4869"/>
        <v>-45.836029999999994</v>
      </c>
      <c r="L302" s="318">
        <f t="shared" si="4869"/>
        <v>-50.056029999999993</v>
      </c>
      <c r="M302" s="318">
        <f t="shared" si="4869"/>
        <v>-54.276029999999992</v>
      </c>
      <c r="N302" s="318">
        <f t="shared" si="4869"/>
        <v>-58.49602999999999</v>
      </c>
      <c r="O302" s="318">
        <f t="shared" si="4869"/>
        <v>-62.716029999999989</v>
      </c>
      <c r="P302" s="318">
        <f t="shared" si="4869"/>
        <v>-66.936029999999988</v>
      </c>
      <c r="R302" s="318">
        <f t="shared" si="4339"/>
        <v>-71.156029999999987</v>
      </c>
      <c r="S302" s="318">
        <f t="shared" ref="S302:AC302" si="4870">R302+S253</f>
        <v>-75.376029999999986</v>
      </c>
      <c r="T302" s="318">
        <f t="shared" si="4870"/>
        <v>-79.596029999999985</v>
      </c>
      <c r="U302" s="318">
        <f t="shared" si="4870"/>
        <v>-83.816029999999984</v>
      </c>
      <c r="V302" s="318">
        <f t="shared" si="4870"/>
        <v>-88.036029999999982</v>
      </c>
      <c r="W302" s="318">
        <f t="shared" si="4870"/>
        <v>-92.256029999999981</v>
      </c>
      <c r="X302" s="318">
        <f t="shared" si="4870"/>
        <v>-96.47602999999998</v>
      </c>
      <c r="Y302" s="318">
        <f t="shared" si="4870"/>
        <v>-100.69602999999998</v>
      </c>
      <c r="Z302" s="318">
        <f t="shared" si="4870"/>
        <v>-104.91602999999998</v>
      </c>
      <c r="AA302" s="318">
        <f t="shared" si="4870"/>
        <v>-109.13602999999998</v>
      </c>
      <c r="AB302" s="318">
        <f t="shared" si="4870"/>
        <v>-113.35602999999998</v>
      </c>
      <c r="AC302" s="318">
        <f t="shared" si="4870"/>
        <v>-117.57602999999997</v>
      </c>
      <c r="AE302" s="318">
        <f t="shared" si="4341"/>
        <v>-121.79602999999997</v>
      </c>
      <c r="AF302" s="318">
        <f t="shared" ref="AF302:AP302" si="4871">AE302+AF253</f>
        <v>-126.01602999999997</v>
      </c>
      <c r="AG302" s="318">
        <f t="shared" si="4871"/>
        <v>-130.23602999999997</v>
      </c>
      <c r="AH302" s="318">
        <f t="shared" si="4871"/>
        <v>-134.45602999999997</v>
      </c>
      <c r="AI302" s="318">
        <f t="shared" si="4871"/>
        <v>-138.67602999999997</v>
      </c>
      <c r="AJ302" s="318">
        <f t="shared" si="4871"/>
        <v>-142.89602999999997</v>
      </c>
      <c r="AK302" s="318">
        <f t="shared" si="4871"/>
        <v>-147.11602999999997</v>
      </c>
      <c r="AL302" s="318">
        <f t="shared" si="4871"/>
        <v>-151.33602999999997</v>
      </c>
      <c r="AM302" s="318">
        <f t="shared" si="4871"/>
        <v>-155.55602999999996</v>
      </c>
      <c r="AN302" s="318">
        <f t="shared" si="4871"/>
        <v>-159.77602999999996</v>
      </c>
      <c r="AO302" s="318">
        <f t="shared" si="4871"/>
        <v>-163.99602999999996</v>
      </c>
      <c r="AP302" s="318">
        <f t="shared" si="4871"/>
        <v>-168.21602999999996</v>
      </c>
      <c r="AR302" s="318">
        <f t="shared" si="4343"/>
        <v>-172.43602999999996</v>
      </c>
      <c r="AS302" s="318">
        <f t="shared" ref="AS302:BC302" si="4872">AR302+AS253</f>
        <v>-176.65602999999996</v>
      </c>
      <c r="AT302" s="318">
        <f t="shared" si="4872"/>
        <v>-180.87602999999996</v>
      </c>
      <c r="AU302" s="318">
        <f t="shared" si="4872"/>
        <v>-185.09602999999996</v>
      </c>
      <c r="AV302" s="318">
        <f t="shared" si="4872"/>
        <v>-189.31602999999996</v>
      </c>
      <c r="AW302" s="318">
        <f t="shared" si="4872"/>
        <v>-193.53602999999995</v>
      </c>
      <c r="AX302" s="318">
        <f t="shared" si="4872"/>
        <v>-197.75602999999995</v>
      </c>
      <c r="AY302" s="318">
        <f t="shared" si="4872"/>
        <v>-201.97602999999995</v>
      </c>
      <c r="AZ302" s="318">
        <f t="shared" si="4872"/>
        <v>-206.19602999999995</v>
      </c>
      <c r="BA302" s="318">
        <f t="shared" si="4872"/>
        <v>-210.41602999999995</v>
      </c>
      <c r="BB302" s="318">
        <f t="shared" si="4872"/>
        <v>-214.63602999999995</v>
      </c>
      <c r="BC302" s="318">
        <f t="shared" si="4872"/>
        <v>-218.85602999999995</v>
      </c>
      <c r="BE302" s="318">
        <f t="shared" si="4345"/>
        <v>-223.07602999999995</v>
      </c>
      <c r="BF302" s="318">
        <f t="shared" ref="BF302:BP302" si="4873">BE302+BF253</f>
        <v>-227.29602999999994</v>
      </c>
      <c r="BG302" s="318">
        <f t="shared" si="4873"/>
        <v>-231.51602999999994</v>
      </c>
      <c r="BH302" s="318">
        <f t="shared" si="4873"/>
        <v>-235.73602999999994</v>
      </c>
      <c r="BI302" s="318">
        <f t="shared" si="4873"/>
        <v>-239.95602999999994</v>
      </c>
      <c r="BJ302" s="318">
        <f t="shared" si="4873"/>
        <v>-244.17602999999994</v>
      </c>
      <c r="BK302" s="318">
        <f t="shared" si="4873"/>
        <v>-248.39602999999994</v>
      </c>
      <c r="BL302" s="318">
        <f t="shared" si="4873"/>
        <v>-252.61602999999994</v>
      </c>
      <c r="BM302" s="318">
        <f t="shared" si="4873"/>
        <v>-256.83602999999994</v>
      </c>
      <c r="BN302" s="318">
        <f t="shared" si="4873"/>
        <v>-261.05602999999996</v>
      </c>
      <c r="BO302" s="318">
        <f t="shared" si="4873"/>
        <v>-265.27602999999999</v>
      </c>
      <c r="BP302" s="318">
        <f t="shared" si="4873"/>
        <v>-269.49603000000002</v>
      </c>
      <c r="BR302" s="318">
        <f t="shared" si="4347"/>
        <v>-273.71603000000005</v>
      </c>
      <c r="BS302" s="318">
        <f t="shared" ref="BS302:CC302" si="4874">BR302+BS253</f>
        <v>-277.93603000000007</v>
      </c>
      <c r="BT302" s="318">
        <f t="shared" si="4874"/>
        <v>-282.1560300000001</v>
      </c>
      <c r="BU302" s="318">
        <f t="shared" si="4874"/>
        <v>-286.37603000000013</v>
      </c>
      <c r="BV302" s="318">
        <f t="shared" si="4874"/>
        <v>-290.59603000000016</v>
      </c>
      <c r="BW302" s="318">
        <f t="shared" si="4874"/>
        <v>-294.81603000000018</v>
      </c>
      <c r="BX302" s="318">
        <f t="shared" si="4874"/>
        <v>-299.03603000000021</v>
      </c>
      <c r="BY302" s="318">
        <f t="shared" si="4874"/>
        <v>-303.25603000000024</v>
      </c>
      <c r="BZ302" s="318">
        <f t="shared" si="4874"/>
        <v>-307.47603000000026</v>
      </c>
      <c r="CA302" s="318">
        <f t="shared" si="4874"/>
        <v>-311.69603000000029</v>
      </c>
      <c r="CB302" s="318">
        <f t="shared" si="4874"/>
        <v>-315.91603000000032</v>
      </c>
      <c r="CC302" s="318">
        <f t="shared" si="4874"/>
        <v>-320.13603000000035</v>
      </c>
      <c r="CE302" s="318">
        <f t="shared" si="4349"/>
        <v>-324.35603000000037</v>
      </c>
      <c r="CF302" s="318">
        <f t="shared" ref="CF302:CP302" si="4875">CE302+CF253</f>
        <v>-328.5760300000004</v>
      </c>
      <c r="CG302" s="318">
        <f t="shared" si="4875"/>
        <v>-332.79603000000043</v>
      </c>
      <c r="CH302" s="318">
        <f t="shared" si="4875"/>
        <v>-337.01603000000046</v>
      </c>
      <c r="CI302" s="318">
        <f t="shared" si="4875"/>
        <v>-341.23603000000048</v>
      </c>
      <c r="CJ302" s="318">
        <f t="shared" si="4875"/>
        <v>-345.45603000000051</v>
      </c>
      <c r="CK302" s="318">
        <f t="shared" si="4875"/>
        <v>-349.67603000000054</v>
      </c>
      <c r="CL302" s="318">
        <f t="shared" si="4875"/>
        <v>-353.89603000000056</v>
      </c>
      <c r="CM302" s="318">
        <f t="shared" si="4875"/>
        <v>-358.11603000000059</v>
      </c>
      <c r="CN302" s="318">
        <f t="shared" si="4875"/>
        <v>-362.33603000000062</v>
      </c>
      <c r="CO302" s="318">
        <f t="shared" si="4875"/>
        <v>-366.55603000000065</v>
      </c>
      <c r="CP302" s="318">
        <f t="shared" si="4875"/>
        <v>-370.77603000000067</v>
      </c>
      <c r="CR302" s="318">
        <f t="shared" si="4351"/>
        <v>-374.9960300000007</v>
      </c>
      <c r="CS302" s="318">
        <f t="shared" ref="CS302:DC302" si="4876">CR302+CS253</f>
        <v>-379.21603000000073</v>
      </c>
      <c r="CT302" s="318">
        <f t="shared" si="4876"/>
        <v>-383.43603000000076</v>
      </c>
      <c r="CU302" s="318">
        <f t="shared" si="4876"/>
        <v>-387.65603000000078</v>
      </c>
      <c r="CV302" s="318">
        <f t="shared" si="4876"/>
        <v>-391.87603000000081</v>
      </c>
      <c r="CW302" s="318">
        <f t="shared" si="4876"/>
        <v>-396.09603000000084</v>
      </c>
      <c r="CX302" s="318">
        <f t="shared" si="4876"/>
        <v>-400.31603000000086</v>
      </c>
      <c r="CY302" s="318">
        <f t="shared" si="4876"/>
        <v>-404.53603000000089</v>
      </c>
      <c r="CZ302" s="318">
        <f t="shared" si="4876"/>
        <v>-408.75603000000092</v>
      </c>
      <c r="DA302" s="318">
        <f t="shared" si="4876"/>
        <v>-412.97603000000095</v>
      </c>
      <c r="DB302" s="318">
        <f t="shared" si="4876"/>
        <v>-417.19603000000097</v>
      </c>
      <c r="DC302" s="318">
        <f t="shared" si="4876"/>
        <v>-421.416030000001</v>
      </c>
      <c r="DE302" s="318">
        <f t="shared" si="4353"/>
        <v>-425.63603000000103</v>
      </c>
      <c r="DF302" s="318">
        <f t="shared" ref="DF302:DP302" si="4877">DE302+DF253</f>
        <v>-429.85603000000106</v>
      </c>
      <c r="DG302" s="318">
        <f t="shared" si="4877"/>
        <v>-434.07603000000108</v>
      </c>
      <c r="DH302" s="318">
        <f t="shared" si="4877"/>
        <v>-438.29603000000111</v>
      </c>
      <c r="DI302" s="318">
        <f t="shared" si="4877"/>
        <v>-442.51603000000114</v>
      </c>
      <c r="DJ302" s="318">
        <f t="shared" si="4877"/>
        <v>-446.73603000000116</v>
      </c>
      <c r="DK302" s="318">
        <f t="shared" si="4877"/>
        <v>-450.95603000000119</v>
      </c>
      <c r="DL302" s="318">
        <f t="shared" si="4877"/>
        <v>-455.17603000000122</v>
      </c>
      <c r="DM302" s="318">
        <f t="shared" si="4877"/>
        <v>-459.39603000000125</v>
      </c>
      <c r="DN302" s="318">
        <f t="shared" si="4877"/>
        <v>-463.61603000000127</v>
      </c>
      <c r="DO302" s="318">
        <f t="shared" si="4877"/>
        <v>-467.8360300000013</v>
      </c>
      <c r="DP302" s="318">
        <f t="shared" si="4877"/>
        <v>-472.05603000000133</v>
      </c>
      <c r="DR302" s="318">
        <f t="shared" si="4355"/>
        <v>-476.27603000000136</v>
      </c>
      <c r="DS302" s="318">
        <f t="shared" ref="DS302:EC302" si="4878">DR302+DS253</f>
        <v>-480.49603000000138</v>
      </c>
      <c r="DT302" s="318">
        <f t="shared" si="4878"/>
        <v>-484.71603000000141</v>
      </c>
      <c r="DU302" s="318">
        <f t="shared" si="4878"/>
        <v>-488.93603000000144</v>
      </c>
      <c r="DV302" s="318">
        <f t="shared" si="4878"/>
        <v>-493.15603000000146</v>
      </c>
      <c r="DW302" s="318">
        <f t="shared" si="4878"/>
        <v>-497.37603000000149</v>
      </c>
      <c r="DX302" s="318">
        <f t="shared" si="4878"/>
        <v>-501.59603000000152</v>
      </c>
      <c r="DY302" s="318">
        <f t="shared" si="4878"/>
        <v>-505.81603000000155</v>
      </c>
      <c r="DZ302" s="318">
        <f t="shared" si="4878"/>
        <v>-510.03603000000157</v>
      </c>
      <c r="EA302" s="318">
        <f t="shared" si="4878"/>
        <v>-514.2560300000016</v>
      </c>
      <c r="EB302" s="318">
        <f t="shared" si="4878"/>
        <v>-518.47603000000163</v>
      </c>
      <c r="EC302" s="318">
        <f t="shared" si="4878"/>
        <v>-522.69603000000166</v>
      </c>
    </row>
    <row r="303" spans="1:133" x14ac:dyDescent="0.2">
      <c r="A303" s="126" t="s">
        <v>651</v>
      </c>
      <c r="D303" s="311">
        <v>0</v>
      </c>
      <c r="E303" s="318">
        <f t="shared" ref="E303:P303" si="4879">D303+E254</f>
        <v>0</v>
      </c>
      <c r="F303" s="318">
        <f t="shared" si="4879"/>
        <v>0</v>
      </c>
      <c r="G303" s="318">
        <f t="shared" si="4879"/>
        <v>0</v>
      </c>
      <c r="H303" s="318">
        <f t="shared" si="4879"/>
        <v>0</v>
      </c>
      <c r="I303" s="318">
        <f t="shared" si="4879"/>
        <v>0</v>
      </c>
      <c r="J303" s="318">
        <f t="shared" si="4879"/>
        <v>0</v>
      </c>
      <c r="K303" s="318">
        <f t="shared" si="4879"/>
        <v>0</v>
      </c>
      <c r="L303" s="318">
        <f t="shared" si="4879"/>
        <v>0</v>
      </c>
      <c r="M303" s="318">
        <f t="shared" si="4879"/>
        <v>0</v>
      </c>
      <c r="N303" s="318">
        <f t="shared" si="4879"/>
        <v>0</v>
      </c>
      <c r="O303" s="318">
        <f t="shared" si="4879"/>
        <v>0</v>
      </c>
      <c r="P303" s="318">
        <f t="shared" si="4879"/>
        <v>0</v>
      </c>
      <c r="R303" s="318">
        <f t="shared" si="4339"/>
        <v>0</v>
      </c>
      <c r="S303" s="318">
        <f t="shared" ref="S303:AC303" si="4880">R303+S254</f>
        <v>0</v>
      </c>
      <c r="T303" s="318">
        <f t="shared" si="4880"/>
        <v>0</v>
      </c>
      <c r="U303" s="318">
        <f t="shared" si="4880"/>
        <v>0</v>
      </c>
      <c r="V303" s="318">
        <f t="shared" si="4880"/>
        <v>0</v>
      </c>
      <c r="W303" s="318">
        <f t="shared" si="4880"/>
        <v>0</v>
      </c>
      <c r="X303" s="318">
        <f t="shared" si="4880"/>
        <v>0</v>
      </c>
      <c r="Y303" s="318">
        <f t="shared" si="4880"/>
        <v>0</v>
      </c>
      <c r="Z303" s="318">
        <f t="shared" si="4880"/>
        <v>0</v>
      </c>
      <c r="AA303" s="318">
        <f t="shared" si="4880"/>
        <v>0</v>
      </c>
      <c r="AB303" s="318">
        <f t="shared" si="4880"/>
        <v>0</v>
      </c>
      <c r="AC303" s="318">
        <f t="shared" si="4880"/>
        <v>0</v>
      </c>
      <c r="AE303" s="318">
        <f t="shared" si="4341"/>
        <v>0</v>
      </c>
      <c r="AF303" s="318">
        <f t="shared" ref="AF303:AP303" si="4881">AE303+AF254</f>
        <v>0</v>
      </c>
      <c r="AG303" s="318">
        <f t="shared" si="4881"/>
        <v>0</v>
      </c>
      <c r="AH303" s="318">
        <f t="shared" si="4881"/>
        <v>0</v>
      </c>
      <c r="AI303" s="318">
        <f t="shared" si="4881"/>
        <v>0</v>
      </c>
      <c r="AJ303" s="318">
        <f t="shared" si="4881"/>
        <v>0</v>
      </c>
      <c r="AK303" s="318">
        <f t="shared" si="4881"/>
        <v>0</v>
      </c>
      <c r="AL303" s="318">
        <f t="shared" si="4881"/>
        <v>0</v>
      </c>
      <c r="AM303" s="318">
        <f t="shared" si="4881"/>
        <v>0</v>
      </c>
      <c r="AN303" s="318">
        <f t="shared" si="4881"/>
        <v>0</v>
      </c>
      <c r="AO303" s="318">
        <f t="shared" si="4881"/>
        <v>0</v>
      </c>
      <c r="AP303" s="318">
        <f t="shared" si="4881"/>
        <v>0</v>
      </c>
      <c r="AR303" s="318">
        <f t="shared" si="4343"/>
        <v>0</v>
      </c>
      <c r="AS303" s="318">
        <f t="shared" ref="AS303:BC303" si="4882">AR303+AS254</f>
        <v>0</v>
      </c>
      <c r="AT303" s="318">
        <f t="shared" si="4882"/>
        <v>0</v>
      </c>
      <c r="AU303" s="318">
        <f t="shared" si="4882"/>
        <v>0</v>
      </c>
      <c r="AV303" s="318">
        <f t="shared" si="4882"/>
        <v>0</v>
      </c>
      <c r="AW303" s="318">
        <f t="shared" si="4882"/>
        <v>0</v>
      </c>
      <c r="AX303" s="318">
        <f t="shared" si="4882"/>
        <v>0</v>
      </c>
      <c r="AY303" s="318">
        <f t="shared" si="4882"/>
        <v>0</v>
      </c>
      <c r="AZ303" s="318">
        <f t="shared" si="4882"/>
        <v>0</v>
      </c>
      <c r="BA303" s="318">
        <f t="shared" si="4882"/>
        <v>0</v>
      </c>
      <c r="BB303" s="318">
        <f t="shared" si="4882"/>
        <v>0</v>
      </c>
      <c r="BC303" s="318">
        <f t="shared" si="4882"/>
        <v>0</v>
      </c>
      <c r="BE303" s="318">
        <f t="shared" si="4345"/>
        <v>0</v>
      </c>
      <c r="BF303" s="318">
        <f t="shared" ref="BF303:BP303" si="4883">BE303+BF254</f>
        <v>0</v>
      </c>
      <c r="BG303" s="318">
        <f t="shared" si="4883"/>
        <v>0</v>
      </c>
      <c r="BH303" s="318">
        <f t="shared" si="4883"/>
        <v>0</v>
      </c>
      <c r="BI303" s="318">
        <f t="shared" si="4883"/>
        <v>0</v>
      </c>
      <c r="BJ303" s="318">
        <f t="shared" si="4883"/>
        <v>0</v>
      </c>
      <c r="BK303" s="318">
        <f t="shared" si="4883"/>
        <v>0</v>
      </c>
      <c r="BL303" s="318">
        <f t="shared" si="4883"/>
        <v>0</v>
      </c>
      <c r="BM303" s="318">
        <f t="shared" si="4883"/>
        <v>0</v>
      </c>
      <c r="BN303" s="318">
        <f t="shared" si="4883"/>
        <v>0</v>
      </c>
      <c r="BO303" s="318">
        <f t="shared" si="4883"/>
        <v>0</v>
      </c>
      <c r="BP303" s="318">
        <f t="shared" si="4883"/>
        <v>0</v>
      </c>
      <c r="BR303" s="318">
        <f t="shared" si="4347"/>
        <v>0</v>
      </c>
      <c r="BS303" s="318">
        <f t="shared" ref="BS303:CC303" si="4884">BR303+BS254</f>
        <v>0</v>
      </c>
      <c r="BT303" s="318">
        <f t="shared" si="4884"/>
        <v>0</v>
      </c>
      <c r="BU303" s="318">
        <f t="shared" si="4884"/>
        <v>0</v>
      </c>
      <c r="BV303" s="318">
        <f t="shared" si="4884"/>
        <v>0</v>
      </c>
      <c r="BW303" s="318">
        <f t="shared" si="4884"/>
        <v>0</v>
      </c>
      <c r="BX303" s="318">
        <f t="shared" si="4884"/>
        <v>0</v>
      </c>
      <c r="BY303" s="318">
        <f t="shared" si="4884"/>
        <v>0</v>
      </c>
      <c r="BZ303" s="318">
        <f t="shared" si="4884"/>
        <v>0</v>
      </c>
      <c r="CA303" s="318">
        <f t="shared" si="4884"/>
        <v>0</v>
      </c>
      <c r="CB303" s="318">
        <f t="shared" si="4884"/>
        <v>0</v>
      </c>
      <c r="CC303" s="318">
        <f t="shared" si="4884"/>
        <v>0</v>
      </c>
      <c r="CE303" s="318">
        <f t="shared" si="4349"/>
        <v>0</v>
      </c>
      <c r="CF303" s="318">
        <f t="shared" ref="CF303:CP303" si="4885">CE303+CF254</f>
        <v>0</v>
      </c>
      <c r="CG303" s="318">
        <f t="shared" si="4885"/>
        <v>0</v>
      </c>
      <c r="CH303" s="318">
        <f t="shared" si="4885"/>
        <v>0</v>
      </c>
      <c r="CI303" s="318">
        <f t="shared" si="4885"/>
        <v>0</v>
      </c>
      <c r="CJ303" s="318">
        <f t="shared" si="4885"/>
        <v>0</v>
      </c>
      <c r="CK303" s="318">
        <f t="shared" si="4885"/>
        <v>0</v>
      </c>
      <c r="CL303" s="318">
        <f t="shared" si="4885"/>
        <v>0</v>
      </c>
      <c r="CM303" s="318">
        <f t="shared" si="4885"/>
        <v>0</v>
      </c>
      <c r="CN303" s="318">
        <f t="shared" si="4885"/>
        <v>0</v>
      </c>
      <c r="CO303" s="318">
        <f t="shared" si="4885"/>
        <v>0</v>
      </c>
      <c r="CP303" s="318">
        <f t="shared" si="4885"/>
        <v>0</v>
      </c>
      <c r="CR303" s="318">
        <f t="shared" si="4351"/>
        <v>0</v>
      </c>
      <c r="CS303" s="318">
        <f t="shared" ref="CS303:DC303" si="4886">CR303+CS254</f>
        <v>0</v>
      </c>
      <c r="CT303" s="318">
        <f t="shared" si="4886"/>
        <v>0</v>
      </c>
      <c r="CU303" s="318">
        <f t="shared" si="4886"/>
        <v>0</v>
      </c>
      <c r="CV303" s="318">
        <f t="shared" si="4886"/>
        <v>0</v>
      </c>
      <c r="CW303" s="318">
        <f t="shared" si="4886"/>
        <v>0</v>
      </c>
      <c r="CX303" s="318">
        <f t="shared" si="4886"/>
        <v>0</v>
      </c>
      <c r="CY303" s="318">
        <f t="shared" si="4886"/>
        <v>0</v>
      </c>
      <c r="CZ303" s="318">
        <f t="shared" si="4886"/>
        <v>0</v>
      </c>
      <c r="DA303" s="318">
        <f t="shared" si="4886"/>
        <v>0</v>
      </c>
      <c r="DB303" s="318">
        <f t="shared" si="4886"/>
        <v>0</v>
      </c>
      <c r="DC303" s="318">
        <f t="shared" si="4886"/>
        <v>0</v>
      </c>
      <c r="DE303" s="318">
        <f t="shared" si="4353"/>
        <v>0</v>
      </c>
      <c r="DF303" s="318">
        <f t="shared" ref="DF303:DP303" si="4887">DE303+DF254</f>
        <v>0</v>
      </c>
      <c r="DG303" s="318">
        <f t="shared" si="4887"/>
        <v>0</v>
      </c>
      <c r="DH303" s="318">
        <f t="shared" si="4887"/>
        <v>0</v>
      </c>
      <c r="DI303" s="318">
        <f t="shared" si="4887"/>
        <v>0</v>
      </c>
      <c r="DJ303" s="318">
        <f t="shared" si="4887"/>
        <v>0</v>
      </c>
      <c r="DK303" s="318">
        <f t="shared" si="4887"/>
        <v>0</v>
      </c>
      <c r="DL303" s="318">
        <f t="shared" si="4887"/>
        <v>0</v>
      </c>
      <c r="DM303" s="318">
        <f t="shared" si="4887"/>
        <v>0</v>
      </c>
      <c r="DN303" s="318">
        <f t="shared" si="4887"/>
        <v>0</v>
      </c>
      <c r="DO303" s="318">
        <f t="shared" si="4887"/>
        <v>0</v>
      </c>
      <c r="DP303" s="318">
        <f t="shared" si="4887"/>
        <v>0</v>
      </c>
      <c r="DR303" s="318">
        <f t="shared" si="4355"/>
        <v>0</v>
      </c>
      <c r="DS303" s="318">
        <f t="shared" ref="DS303:EC303" si="4888">DR303+DS254</f>
        <v>0</v>
      </c>
      <c r="DT303" s="318">
        <f t="shared" si="4888"/>
        <v>0</v>
      </c>
      <c r="DU303" s="318">
        <f t="shared" si="4888"/>
        <v>0</v>
      </c>
      <c r="DV303" s="318">
        <f t="shared" si="4888"/>
        <v>0</v>
      </c>
      <c r="DW303" s="318">
        <f t="shared" si="4888"/>
        <v>0</v>
      </c>
      <c r="DX303" s="318">
        <f t="shared" si="4888"/>
        <v>0</v>
      </c>
      <c r="DY303" s="318">
        <f t="shared" si="4888"/>
        <v>0</v>
      </c>
      <c r="DZ303" s="318">
        <f t="shared" si="4888"/>
        <v>0</v>
      </c>
      <c r="EA303" s="318">
        <f t="shared" si="4888"/>
        <v>0</v>
      </c>
      <c r="EB303" s="318">
        <f t="shared" si="4888"/>
        <v>0</v>
      </c>
      <c r="EC303" s="318">
        <f t="shared" si="4888"/>
        <v>0</v>
      </c>
    </row>
    <row r="304" spans="1:133" x14ac:dyDescent="0.2">
      <c r="A304" s="126" t="s">
        <v>652</v>
      </c>
      <c r="D304" s="311">
        <v>0</v>
      </c>
      <c r="E304" s="318">
        <f t="shared" ref="E304:P304" si="4889">D304+E255</f>
        <v>0</v>
      </c>
      <c r="F304" s="318">
        <f t="shared" si="4889"/>
        <v>0</v>
      </c>
      <c r="G304" s="318">
        <f t="shared" si="4889"/>
        <v>0</v>
      </c>
      <c r="H304" s="318">
        <f t="shared" si="4889"/>
        <v>0</v>
      </c>
      <c r="I304" s="318">
        <f t="shared" si="4889"/>
        <v>0</v>
      </c>
      <c r="J304" s="318">
        <f t="shared" si="4889"/>
        <v>0</v>
      </c>
      <c r="K304" s="318">
        <f t="shared" si="4889"/>
        <v>0</v>
      </c>
      <c r="L304" s="318">
        <f t="shared" si="4889"/>
        <v>0</v>
      </c>
      <c r="M304" s="318">
        <f t="shared" si="4889"/>
        <v>0</v>
      </c>
      <c r="N304" s="318">
        <f t="shared" si="4889"/>
        <v>0</v>
      </c>
      <c r="O304" s="318">
        <f t="shared" si="4889"/>
        <v>0</v>
      </c>
      <c r="P304" s="318">
        <f t="shared" si="4889"/>
        <v>0</v>
      </c>
      <c r="R304" s="318">
        <f t="shared" si="4339"/>
        <v>0</v>
      </c>
      <c r="S304" s="318">
        <f t="shared" ref="S304:AC304" si="4890">R304+S255</f>
        <v>0</v>
      </c>
      <c r="T304" s="318">
        <f t="shared" si="4890"/>
        <v>0</v>
      </c>
      <c r="U304" s="318">
        <f t="shared" si="4890"/>
        <v>0</v>
      </c>
      <c r="V304" s="318">
        <f t="shared" si="4890"/>
        <v>0</v>
      </c>
      <c r="W304" s="318">
        <f t="shared" si="4890"/>
        <v>0</v>
      </c>
      <c r="X304" s="318">
        <f t="shared" si="4890"/>
        <v>0</v>
      </c>
      <c r="Y304" s="318">
        <f t="shared" si="4890"/>
        <v>0</v>
      </c>
      <c r="Z304" s="318">
        <f t="shared" si="4890"/>
        <v>0</v>
      </c>
      <c r="AA304" s="318">
        <f t="shared" si="4890"/>
        <v>0</v>
      </c>
      <c r="AB304" s="318">
        <f t="shared" si="4890"/>
        <v>0</v>
      </c>
      <c r="AC304" s="318">
        <f t="shared" si="4890"/>
        <v>0</v>
      </c>
      <c r="AE304" s="318">
        <f t="shared" si="4341"/>
        <v>0</v>
      </c>
      <c r="AF304" s="318">
        <f t="shared" ref="AF304:AP304" si="4891">AE304+AF255</f>
        <v>0</v>
      </c>
      <c r="AG304" s="318">
        <f t="shared" si="4891"/>
        <v>0</v>
      </c>
      <c r="AH304" s="318">
        <f t="shared" si="4891"/>
        <v>0</v>
      </c>
      <c r="AI304" s="318">
        <f t="shared" si="4891"/>
        <v>0</v>
      </c>
      <c r="AJ304" s="318">
        <f t="shared" si="4891"/>
        <v>0</v>
      </c>
      <c r="AK304" s="318">
        <f t="shared" si="4891"/>
        <v>0</v>
      </c>
      <c r="AL304" s="318">
        <f t="shared" si="4891"/>
        <v>0</v>
      </c>
      <c r="AM304" s="318">
        <f t="shared" si="4891"/>
        <v>0</v>
      </c>
      <c r="AN304" s="318">
        <f t="shared" si="4891"/>
        <v>0</v>
      </c>
      <c r="AO304" s="318">
        <f t="shared" si="4891"/>
        <v>0</v>
      </c>
      <c r="AP304" s="318">
        <f t="shared" si="4891"/>
        <v>0</v>
      </c>
      <c r="AR304" s="318">
        <f t="shared" si="4343"/>
        <v>0</v>
      </c>
      <c r="AS304" s="318">
        <f t="shared" ref="AS304:BC304" si="4892">AR304+AS255</f>
        <v>0</v>
      </c>
      <c r="AT304" s="318">
        <f t="shared" si="4892"/>
        <v>0</v>
      </c>
      <c r="AU304" s="318">
        <f t="shared" si="4892"/>
        <v>0</v>
      </c>
      <c r="AV304" s="318">
        <f t="shared" si="4892"/>
        <v>0</v>
      </c>
      <c r="AW304" s="318">
        <f t="shared" si="4892"/>
        <v>0</v>
      </c>
      <c r="AX304" s="318">
        <f t="shared" si="4892"/>
        <v>0</v>
      </c>
      <c r="AY304" s="318">
        <f t="shared" si="4892"/>
        <v>0</v>
      </c>
      <c r="AZ304" s="318">
        <f t="shared" si="4892"/>
        <v>0</v>
      </c>
      <c r="BA304" s="318">
        <f t="shared" si="4892"/>
        <v>0</v>
      </c>
      <c r="BB304" s="318">
        <f t="shared" si="4892"/>
        <v>0</v>
      </c>
      <c r="BC304" s="318">
        <f t="shared" si="4892"/>
        <v>0</v>
      </c>
      <c r="BE304" s="318">
        <f t="shared" si="4345"/>
        <v>0</v>
      </c>
      <c r="BF304" s="318">
        <f t="shared" ref="BF304:BP304" si="4893">BE304+BF255</f>
        <v>0</v>
      </c>
      <c r="BG304" s="318">
        <f t="shared" si="4893"/>
        <v>0</v>
      </c>
      <c r="BH304" s="318">
        <f t="shared" si="4893"/>
        <v>0</v>
      </c>
      <c r="BI304" s="318">
        <f t="shared" si="4893"/>
        <v>0</v>
      </c>
      <c r="BJ304" s="318">
        <f t="shared" si="4893"/>
        <v>0</v>
      </c>
      <c r="BK304" s="318">
        <f t="shared" si="4893"/>
        <v>0</v>
      </c>
      <c r="BL304" s="318">
        <f t="shared" si="4893"/>
        <v>0</v>
      </c>
      <c r="BM304" s="318">
        <f t="shared" si="4893"/>
        <v>0</v>
      </c>
      <c r="BN304" s="318">
        <f t="shared" si="4893"/>
        <v>0</v>
      </c>
      <c r="BO304" s="318">
        <f t="shared" si="4893"/>
        <v>0</v>
      </c>
      <c r="BP304" s="318">
        <f t="shared" si="4893"/>
        <v>0</v>
      </c>
      <c r="BR304" s="318">
        <f t="shared" si="4347"/>
        <v>0</v>
      </c>
      <c r="BS304" s="318">
        <f t="shared" ref="BS304:CC304" si="4894">BR304+BS255</f>
        <v>0</v>
      </c>
      <c r="BT304" s="318">
        <f t="shared" si="4894"/>
        <v>0</v>
      </c>
      <c r="BU304" s="318">
        <f t="shared" si="4894"/>
        <v>0</v>
      </c>
      <c r="BV304" s="318">
        <f t="shared" si="4894"/>
        <v>0</v>
      </c>
      <c r="BW304" s="318">
        <f t="shared" si="4894"/>
        <v>0</v>
      </c>
      <c r="BX304" s="318">
        <f t="shared" si="4894"/>
        <v>0</v>
      </c>
      <c r="BY304" s="318">
        <f t="shared" si="4894"/>
        <v>0</v>
      </c>
      <c r="BZ304" s="318">
        <f t="shared" si="4894"/>
        <v>0</v>
      </c>
      <c r="CA304" s="318">
        <f t="shared" si="4894"/>
        <v>0</v>
      </c>
      <c r="CB304" s="318">
        <f t="shared" si="4894"/>
        <v>0</v>
      </c>
      <c r="CC304" s="318">
        <f t="shared" si="4894"/>
        <v>0</v>
      </c>
      <c r="CE304" s="318">
        <f t="shared" si="4349"/>
        <v>0</v>
      </c>
      <c r="CF304" s="318">
        <f t="shared" ref="CF304:CP304" si="4895">CE304+CF255</f>
        <v>0</v>
      </c>
      <c r="CG304" s="318">
        <f t="shared" si="4895"/>
        <v>0</v>
      </c>
      <c r="CH304" s="318">
        <f t="shared" si="4895"/>
        <v>0</v>
      </c>
      <c r="CI304" s="318">
        <f t="shared" si="4895"/>
        <v>0</v>
      </c>
      <c r="CJ304" s="318">
        <f t="shared" si="4895"/>
        <v>0</v>
      </c>
      <c r="CK304" s="318">
        <f t="shared" si="4895"/>
        <v>0</v>
      </c>
      <c r="CL304" s="318">
        <f t="shared" si="4895"/>
        <v>0</v>
      </c>
      <c r="CM304" s="318">
        <f t="shared" si="4895"/>
        <v>0</v>
      </c>
      <c r="CN304" s="318">
        <f t="shared" si="4895"/>
        <v>0</v>
      </c>
      <c r="CO304" s="318">
        <f t="shared" si="4895"/>
        <v>0</v>
      </c>
      <c r="CP304" s="318">
        <f t="shared" si="4895"/>
        <v>0</v>
      </c>
      <c r="CR304" s="318">
        <f t="shared" si="4351"/>
        <v>0</v>
      </c>
      <c r="CS304" s="318">
        <f t="shared" ref="CS304:DC304" si="4896">CR304+CS255</f>
        <v>0</v>
      </c>
      <c r="CT304" s="318">
        <f t="shared" si="4896"/>
        <v>0</v>
      </c>
      <c r="CU304" s="318">
        <f t="shared" si="4896"/>
        <v>0</v>
      </c>
      <c r="CV304" s="318">
        <f t="shared" si="4896"/>
        <v>0</v>
      </c>
      <c r="CW304" s="318">
        <f t="shared" si="4896"/>
        <v>0</v>
      </c>
      <c r="CX304" s="318">
        <f t="shared" si="4896"/>
        <v>0</v>
      </c>
      <c r="CY304" s="318">
        <f t="shared" si="4896"/>
        <v>0</v>
      </c>
      <c r="CZ304" s="318">
        <f t="shared" si="4896"/>
        <v>0</v>
      </c>
      <c r="DA304" s="318">
        <f t="shared" si="4896"/>
        <v>0</v>
      </c>
      <c r="DB304" s="318">
        <f t="shared" si="4896"/>
        <v>0</v>
      </c>
      <c r="DC304" s="318">
        <f t="shared" si="4896"/>
        <v>0</v>
      </c>
      <c r="DE304" s="318">
        <f t="shared" si="4353"/>
        <v>0</v>
      </c>
      <c r="DF304" s="318">
        <f t="shared" ref="DF304:DP304" si="4897">DE304+DF255</f>
        <v>0</v>
      </c>
      <c r="DG304" s="318">
        <f t="shared" si="4897"/>
        <v>0</v>
      </c>
      <c r="DH304" s="318">
        <f t="shared" si="4897"/>
        <v>0</v>
      </c>
      <c r="DI304" s="318">
        <f t="shared" si="4897"/>
        <v>0</v>
      </c>
      <c r="DJ304" s="318">
        <f t="shared" si="4897"/>
        <v>0</v>
      </c>
      <c r="DK304" s="318">
        <f t="shared" si="4897"/>
        <v>0</v>
      </c>
      <c r="DL304" s="318">
        <f t="shared" si="4897"/>
        <v>0</v>
      </c>
      <c r="DM304" s="318">
        <f t="shared" si="4897"/>
        <v>0</v>
      </c>
      <c r="DN304" s="318">
        <f t="shared" si="4897"/>
        <v>0</v>
      </c>
      <c r="DO304" s="318">
        <f t="shared" si="4897"/>
        <v>0</v>
      </c>
      <c r="DP304" s="318">
        <f t="shared" si="4897"/>
        <v>0</v>
      </c>
      <c r="DR304" s="318">
        <f t="shared" si="4355"/>
        <v>0</v>
      </c>
      <c r="DS304" s="318">
        <f t="shared" ref="DS304:EC304" si="4898">DR304+DS255</f>
        <v>0</v>
      </c>
      <c r="DT304" s="318">
        <f t="shared" si="4898"/>
        <v>0</v>
      </c>
      <c r="DU304" s="318">
        <f t="shared" si="4898"/>
        <v>0</v>
      </c>
      <c r="DV304" s="318">
        <f t="shared" si="4898"/>
        <v>0</v>
      </c>
      <c r="DW304" s="318">
        <f t="shared" si="4898"/>
        <v>0</v>
      </c>
      <c r="DX304" s="318">
        <f t="shared" si="4898"/>
        <v>0</v>
      </c>
      <c r="DY304" s="318">
        <f t="shared" si="4898"/>
        <v>0</v>
      </c>
      <c r="DZ304" s="318">
        <f t="shared" si="4898"/>
        <v>0</v>
      </c>
      <c r="EA304" s="318">
        <f t="shared" si="4898"/>
        <v>0</v>
      </c>
      <c r="EB304" s="318">
        <f t="shared" si="4898"/>
        <v>0</v>
      </c>
      <c r="EC304" s="318">
        <f t="shared" si="4898"/>
        <v>0</v>
      </c>
    </row>
    <row r="305" spans="1:134" x14ac:dyDescent="0.2">
      <c r="A305" s="126" t="s">
        <v>594</v>
      </c>
      <c r="D305" s="311">
        <v>-150.40764000000007</v>
      </c>
      <c r="E305" s="318">
        <f t="shared" ref="E305:P305" si="4899">D305+E256</f>
        <v>-157.69764000000006</v>
      </c>
      <c r="F305" s="318">
        <f t="shared" si="4899"/>
        <v>-164.98764000000006</v>
      </c>
      <c r="G305" s="318">
        <f t="shared" si="4899"/>
        <v>-172.27764000000005</v>
      </c>
      <c r="H305" s="318">
        <f t="shared" si="4899"/>
        <v>-179.56764000000004</v>
      </c>
      <c r="I305" s="318">
        <f t="shared" si="4899"/>
        <v>-186.85764000000003</v>
      </c>
      <c r="J305" s="318">
        <f t="shared" si="4899"/>
        <v>-194.14764000000002</v>
      </c>
      <c r="K305" s="318">
        <f t="shared" si="4899"/>
        <v>-201.43764000000002</v>
      </c>
      <c r="L305" s="318">
        <f t="shared" si="4899"/>
        <v>-208.72764000000001</v>
      </c>
      <c r="M305" s="318">
        <f t="shared" si="4899"/>
        <v>-216.01764</v>
      </c>
      <c r="N305" s="318">
        <f t="shared" si="4899"/>
        <v>-223.30763999999999</v>
      </c>
      <c r="O305" s="318">
        <f t="shared" si="4899"/>
        <v>-230.59763999999998</v>
      </c>
      <c r="P305" s="318">
        <f t="shared" si="4899"/>
        <v>-237.88763999999998</v>
      </c>
      <c r="R305" s="318">
        <f t="shared" si="4339"/>
        <v>-245.17763999999997</v>
      </c>
      <c r="S305" s="318">
        <f t="shared" ref="S305:AC305" si="4900">R305+S256</f>
        <v>-252.46763999999996</v>
      </c>
      <c r="T305" s="318">
        <f t="shared" si="4900"/>
        <v>-259.75763999999998</v>
      </c>
      <c r="U305" s="318">
        <f t="shared" si="4900"/>
        <v>-267.04764</v>
      </c>
      <c r="V305" s="318">
        <f t="shared" si="4900"/>
        <v>-274.33764000000002</v>
      </c>
      <c r="W305" s="318">
        <f t="shared" si="4900"/>
        <v>-281.62764000000004</v>
      </c>
      <c r="X305" s="318">
        <f t="shared" si="4900"/>
        <v>-288.91764000000006</v>
      </c>
      <c r="Y305" s="318">
        <f t="shared" si="4900"/>
        <v>-296.20764000000008</v>
      </c>
      <c r="Z305" s="318">
        <f t="shared" si="4900"/>
        <v>-303.4976400000001</v>
      </c>
      <c r="AA305" s="318">
        <f t="shared" si="4900"/>
        <v>-310.78764000000012</v>
      </c>
      <c r="AB305" s="318">
        <f t="shared" si="4900"/>
        <v>-318.07764000000014</v>
      </c>
      <c r="AC305" s="318">
        <f t="shared" si="4900"/>
        <v>-325.36764000000016</v>
      </c>
      <c r="AE305" s="318">
        <f t="shared" si="4341"/>
        <v>-332.65764000000019</v>
      </c>
      <c r="AF305" s="318">
        <f t="shared" ref="AF305:AP305" si="4901">AE305+AF256</f>
        <v>-339.94764000000021</v>
      </c>
      <c r="AG305" s="318">
        <f t="shared" si="4901"/>
        <v>-347.23764000000023</v>
      </c>
      <c r="AH305" s="318">
        <f t="shared" si="4901"/>
        <v>-354.52764000000025</v>
      </c>
      <c r="AI305" s="318">
        <f t="shared" si="4901"/>
        <v>-361.81764000000027</v>
      </c>
      <c r="AJ305" s="318">
        <f t="shared" si="4901"/>
        <v>-369.10764000000029</v>
      </c>
      <c r="AK305" s="318">
        <f t="shared" si="4901"/>
        <v>-376.39764000000031</v>
      </c>
      <c r="AL305" s="318">
        <f t="shared" si="4901"/>
        <v>-383.68764000000033</v>
      </c>
      <c r="AM305" s="318">
        <f t="shared" si="4901"/>
        <v>-390.97764000000035</v>
      </c>
      <c r="AN305" s="318">
        <f t="shared" si="4901"/>
        <v>-398.26764000000037</v>
      </c>
      <c r="AO305" s="318">
        <f t="shared" si="4901"/>
        <v>-405.55764000000039</v>
      </c>
      <c r="AP305" s="318">
        <f t="shared" si="4901"/>
        <v>-412.84764000000041</v>
      </c>
      <c r="AR305" s="318">
        <f t="shared" si="4343"/>
        <v>-420.13764000000043</v>
      </c>
      <c r="AS305" s="318">
        <f t="shared" ref="AS305:BC305" si="4902">AR305+AS256</f>
        <v>-427.42764000000045</v>
      </c>
      <c r="AT305" s="318">
        <f t="shared" si="4902"/>
        <v>-434.71764000000047</v>
      </c>
      <c r="AU305" s="318">
        <f t="shared" si="4902"/>
        <v>-442.00764000000049</v>
      </c>
      <c r="AV305" s="318">
        <f t="shared" si="4902"/>
        <v>-449.29764000000051</v>
      </c>
      <c r="AW305" s="318">
        <f t="shared" si="4902"/>
        <v>-456.58764000000053</v>
      </c>
      <c r="AX305" s="318">
        <f t="shared" si="4902"/>
        <v>-463.87764000000055</v>
      </c>
      <c r="AY305" s="318">
        <f t="shared" si="4902"/>
        <v>-471.16764000000057</v>
      </c>
      <c r="AZ305" s="318">
        <f t="shared" si="4902"/>
        <v>-478.45764000000059</v>
      </c>
      <c r="BA305" s="318">
        <f t="shared" si="4902"/>
        <v>-485.74764000000062</v>
      </c>
      <c r="BB305" s="318">
        <f t="shared" si="4902"/>
        <v>-493.03764000000064</v>
      </c>
      <c r="BC305" s="318">
        <f t="shared" si="4902"/>
        <v>-500.32764000000066</v>
      </c>
      <c r="BE305" s="318">
        <f t="shared" si="4345"/>
        <v>-507.61764000000068</v>
      </c>
      <c r="BF305" s="318">
        <f t="shared" ref="BF305:BP305" si="4903">BE305+BF256</f>
        <v>-514.9076400000007</v>
      </c>
      <c r="BG305" s="318">
        <f t="shared" si="4903"/>
        <v>-522.19764000000066</v>
      </c>
      <c r="BH305" s="318">
        <f t="shared" si="4903"/>
        <v>-529.48764000000062</v>
      </c>
      <c r="BI305" s="318">
        <f t="shared" si="4903"/>
        <v>-536.77764000000059</v>
      </c>
      <c r="BJ305" s="318">
        <f t="shared" si="4903"/>
        <v>-544.06764000000055</v>
      </c>
      <c r="BK305" s="318">
        <f t="shared" si="4903"/>
        <v>-551.35764000000052</v>
      </c>
      <c r="BL305" s="318">
        <f t="shared" si="4903"/>
        <v>-558.64764000000048</v>
      </c>
      <c r="BM305" s="318">
        <f t="shared" si="4903"/>
        <v>-565.93764000000044</v>
      </c>
      <c r="BN305" s="318">
        <f t="shared" si="4903"/>
        <v>-573.22764000000041</v>
      </c>
      <c r="BO305" s="318">
        <f t="shared" si="4903"/>
        <v>-580.51764000000037</v>
      </c>
      <c r="BP305" s="318">
        <f t="shared" si="4903"/>
        <v>-587.80764000000033</v>
      </c>
      <c r="BR305" s="318">
        <f t="shared" si="4347"/>
        <v>-595.0976400000003</v>
      </c>
      <c r="BS305" s="318">
        <f t="shared" ref="BS305:CC305" si="4904">BR305+BS256</f>
        <v>-602.38764000000026</v>
      </c>
      <c r="BT305" s="318">
        <f t="shared" si="4904"/>
        <v>-609.67764000000022</v>
      </c>
      <c r="BU305" s="318">
        <f t="shared" si="4904"/>
        <v>-616.96764000000019</v>
      </c>
      <c r="BV305" s="318">
        <f t="shared" si="4904"/>
        <v>-624.25764000000015</v>
      </c>
      <c r="BW305" s="318">
        <f t="shared" si="4904"/>
        <v>-631.54764000000011</v>
      </c>
      <c r="BX305" s="318">
        <f t="shared" si="4904"/>
        <v>-638.83764000000008</v>
      </c>
      <c r="BY305" s="318">
        <f t="shared" si="4904"/>
        <v>-646.12764000000004</v>
      </c>
      <c r="BZ305" s="318">
        <f t="shared" si="4904"/>
        <v>-653.41764000000001</v>
      </c>
      <c r="CA305" s="318">
        <f t="shared" si="4904"/>
        <v>-660.70763999999997</v>
      </c>
      <c r="CB305" s="318">
        <f t="shared" si="4904"/>
        <v>-667.99763999999993</v>
      </c>
      <c r="CC305" s="318">
        <f t="shared" si="4904"/>
        <v>-675.2876399999999</v>
      </c>
      <c r="CE305" s="318">
        <f t="shared" si="4349"/>
        <v>-682.57763999999986</v>
      </c>
      <c r="CF305" s="318">
        <f t="shared" ref="CF305:CP305" si="4905">CE305+CF256</f>
        <v>-689.86763999999982</v>
      </c>
      <c r="CG305" s="318">
        <f t="shared" si="4905"/>
        <v>-697.15763999999979</v>
      </c>
      <c r="CH305" s="318">
        <f t="shared" si="4905"/>
        <v>-704.44763999999975</v>
      </c>
      <c r="CI305" s="318">
        <f t="shared" si="4905"/>
        <v>-711.73763999999971</v>
      </c>
      <c r="CJ305" s="318">
        <f t="shared" si="4905"/>
        <v>-719.02763999999968</v>
      </c>
      <c r="CK305" s="318">
        <f t="shared" si="4905"/>
        <v>-726.31763999999964</v>
      </c>
      <c r="CL305" s="318">
        <f t="shared" si="4905"/>
        <v>-733.60763999999961</v>
      </c>
      <c r="CM305" s="318">
        <f t="shared" si="4905"/>
        <v>-740.89763999999957</v>
      </c>
      <c r="CN305" s="318">
        <f t="shared" si="4905"/>
        <v>-748.18763999999953</v>
      </c>
      <c r="CO305" s="318">
        <f t="shared" si="4905"/>
        <v>-755.4776399999995</v>
      </c>
      <c r="CP305" s="318">
        <f t="shared" si="4905"/>
        <v>-762.76763999999946</v>
      </c>
      <c r="CR305" s="318">
        <f t="shared" si="4351"/>
        <v>-770.05763999999942</v>
      </c>
      <c r="CS305" s="318">
        <f t="shared" ref="CS305:DC305" si="4906">CR305+CS256</f>
        <v>-777.34763999999939</v>
      </c>
      <c r="CT305" s="318">
        <f t="shared" si="4906"/>
        <v>-784.63763999999935</v>
      </c>
      <c r="CU305" s="318">
        <f t="shared" si="4906"/>
        <v>-791.92763999999931</v>
      </c>
      <c r="CV305" s="318">
        <f t="shared" si="4906"/>
        <v>-799.21763999999928</v>
      </c>
      <c r="CW305" s="318">
        <f t="shared" si="4906"/>
        <v>-806.50763999999924</v>
      </c>
      <c r="CX305" s="318">
        <f t="shared" si="4906"/>
        <v>-813.79763999999921</v>
      </c>
      <c r="CY305" s="318">
        <f t="shared" si="4906"/>
        <v>-821.08763999999917</v>
      </c>
      <c r="CZ305" s="318">
        <f t="shared" si="4906"/>
        <v>-828.37763999999913</v>
      </c>
      <c r="DA305" s="318">
        <f t="shared" si="4906"/>
        <v>-835.6676399999991</v>
      </c>
      <c r="DB305" s="318">
        <f t="shared" si="4906"/>
        <v>-842.95763999999906</v>
      </c>
      <c r="DC305" s="318">
        <f t="shared" si="4906"/>
        <v>-850.24763999999902</v>
      </c>
      <c r="DE305" s="318">
        <f t="shared" si="4353"/>
        <v>-857.53763999999899</v>
      </c>
      <c r="DF305" s="318">
        <f t="shared" ref="DF305:DP305" si="4907">DE305+DF256</f>
        <v>-864.82763999999895</v>
      </c>
      <c r="DG305" s="318">
        <f t="shared" si="4907"/>
        <v>-872.11763999999891</v>
      </c>
      <c r="DH305" s="318">
        <f t="shared" si="4907"/>
        <v>-879.40763999999888</v>
      </c>
      <c r="DI305" s="318">
        <f t="shared" si="4907"/>
        <v>-886.69763999999884</v>
      </c>
      <c r="DJ305" s="318">
        <f t="shared" si="4907"/>
        <v>-893.98763999999881</v>
      </c>
      <c r="DK305" s="318">
        <f t="shared" si="4907"/>
        <v>-901.27763999999877</v>
      </c>
      <c r="DL305" s="318">
        <f t="shared" si="4907"/>
        <v>-908.56763999999873</v>
      </c>
      <c r="DM305" s="318">
        <f t="shared" si="4907"/>
        <v>-915.8576399999987</v>
      </c>
      <c r="DN305" s="318">
        <f t="shared" si="4907"/>
        <v>-923.14763999999866</v>
      </c>
      <c r="DO305" s="318">
        <f t="shared" si="4907"/>
        <v>-930.43763999999862</v>
      </c>
      <c r="DP305" s="318">
        <f t="shared" si="4907"/>
        <v>-937.72763999999859</v>
      </c>
      <c r="DR305" s="318">
        <f t="shared" si="4355"/>
        <v>-945.01763999999855</v>
      </c>
      <c r="DS305" s="318">
        <f t="shared" ref="DS305:EC305" si="4908">DR305+DS256</f>
        <v>-952.30763999999851</v>
      </c>
      <c r="DT305" s="318">
        <f t="shared" si="4908"/>
        <v>-959.59763999999848</v>
      </c>
      <c r="DU305" s="318">
        <f t="shared" si="4908"/>
        <v>-966.88763999999844</v>
      </c>
      <c r="DV305" s="318">
        <f t="shared" si="4908"/>
        <v>-974.17763999999841</v>
      </c>
      <c r="DW305" s="318">
        <f t="shared" si="4908"/>
        <v>-981.46763999999837</v>
      </c>
      <c r="DX305" s="318">
        <f t="shared" si="4908"/>
        <v>-988.75763999999833</v>
      </c>
      <c r="DY305" s="318">
        <f t="shared" si="4908"/>
        <v>-996.0476399999983</v>
      </c>
      <c r="DZ305" s="318">
        <f t="shared" si="4908"/>
        <v>-1003.3376399999983</v>
      </c>
      <c r="EA305" s="318">
        <f t="shared" si="4908"/>
        <v>-1010.6276399999982</v>
      </c>
      <c r="EB305" s="318">
        <f t="shared" si="4908"/>
        <v>-1017.9176399999982</v>
      </c>
      <c r="EC305" s="318">
        <f t="shared" si="4908"/>
        <v>-1025.2076399999983</v>
      </c>
    </row>
    <row r="306" spans="1:134" x14ac:dyDescent="0.2">
      <c r="A306" s="126" t="s">
        <v>594</v>
      </c>
      <c r="D306" s="311">
        <v>-32861.841979999997</v>
      </c>
      <c r="E306" s="318">
        <f t="shared" ref="E306:P306" si="4909">D306+E257</f>
        <v>-35073.53198</v>
      </c>
      <c r="F306" s="318">
        <f t="shared" si="4909"/>
        <v>-37852.421979999999</v>
      </c>
      <c r="G306" s="318">
        <f t="shared" si="4909"/>
        <v>-41198.501980000001</v>
      </c>
      <c r="H306" s="318">
        <f t="shared" si="4909"/>
        <v>-45111.78198</v>
      </c>
      <c r="I306" s="318">
        <f t="shared" si="4909"/>
        <v>-49592.261979999996</v>
      </c>
      <c r="J306" s="318">
        <f t="shared" si="4909"/>
        <v>-54639.941979999996</v>
      </c>
      <c r="K306" s="318">
        <f t="shared" si="4909"/>
        <v>-60254.821979999993</v>
      </c>
      <c r="L306" s="318">
        <f t="shared" si="4909"/>
        <v>-66436.901979999995</v>
      </c>
      <c r="M306" s="318">
        <f t="shared" si="4909"/>
        <v>-73186.171979999999</v>
      </c>
      <c r="N306" s="318">
        <f t="shared" si="4909"/>
        <v>-80502.64198</v>
      </c>
      <c r="O306" s="318">
        <f t="shared" si="4909"/>
        <v>-88386.311979999999</v>
      </c>
      <c r="P306" s="318">
        <f t="shared" si="4909"/>
        <v>-96837.181979999994</v>
      </c>
      <c r="R306" s="318">
        <f t="shared" si="4339"/>
        <v>-105855.25198</v>
      </c>
      <c r="S306" s="318">
        <f t="shared" ref="S306:AC306" si="4910">R306+S257</f>
        <v>-115457.64198</v>
      </c>
      <c r="T306" s="318">
        <f t="shared" si="4910"/>
        <v>-125644.36198</v>
      </c>
      <c r="U306" s="318">
        <f t="shared" si="4910"/>
        <v>-136415.41198</v>
      </c>
      <c r="V306" s="318">
        <f t="shared" si="4910"/>
        <v>-147770.79198000001</v>
      </c>
      <c r="W306" s="318">
        <f t="shared" si="4910"/>
        <v>-159710.49198000002</v>
      </c>
      <c r="X306" s="318">
        <f t="shared" si="4910"/>
        <v>-172234.52198000002</v>
      </c>
      <c r="Y306" s="318">
        <f t="shared" si="4910"/>
        <v>-185342.88198000001</v>
      </c>
      <c r="Z306" s="318">
        <f t="shared" si="4910"/>
        <v>-199035.57198000001</v>
      </c>
      <c r="AA306" s="318">
        <f t="shared" si="4910"/>
        <v>-213312.58198000002</v>
      </c>
      <c r="AB306" s="318">
        <f t="shared" si="4910"/>
        <v>-228173.92198000001</v>
      </c>
      <c r="AC306" s="318">
        <f t="shared" si="4910"/>
        <v>-243619.59198000003</v>
      </c>
      <c r="AE306" s="318">
        <f t="shared" si="4341"/>
        <v>-259649.59198000003</v>
      </c>
      <c r="AF306" s="318">
        <f t="shared" ref="AF306:AP306" si="4911">AE306+AF257</f>
        <v>-276281.56198</v>
      </c>
      <c r="AG306" s="318">
        <f t="shared" si="4911"/>
        <v>-293515.51198000001</v>
      </c>
      <c r="AH306" s="318">
        <f t="shared" si="4911"/>
        <v>-311351.43197999999</v>
      </c>
      <c r="AI306" s="318">
        <f t="shared" si="4911"/>
        <v>-329789.32198000001</v>
      </c>
      <c r="AJ306" s="318">
        <f t="shared" si="4911"/>
        <v>-348829.19198</v>
      </c>
      <c r="AK306" s="318">
        <f t="shared" si="4911"/>
        <v>-368471.03198000003</v>
      </c>
      <c r="AL306" s="318">
        <f t="shared" si="4911"/>
        <v>-388714.85198000004</v>
      </c>
      <c r="AM306" s="318">
        <f t="shared" si="4911"/>
        <v>-409560.64198000001</v>
      </c>
      <c r="AN306" s="318">
        <f t="shared" si="4911"/>
        <v>-431008.41198000003</v>
      </c>
      <c r="AO306" s="318">
        <f t="shared" si="4911"/>
        <v>-453058.15198000002</v>
      </c>
      <c r="AP306" s="318">
        <f t="shared" si="4911"/>
        <v>-475709.86198000005</v>
      </c>
      <c r="AR306" s="318">
        <f t="shared" si="4343"/>
        <v>-498963.55198000005</v>
      </c>
      <c r="AS306" s="318">
        <f t="shared" ref="AS306:BC306" si="4912">AR306+AS257</f>
        <v>-522837.39198000007</v>
      </c>
      <c r="AT306" s="318">
        <f t="shared" si="4912"/>
        <v>-547331.39198000007</v>
      </c>
      <c r="AU306" s="318">
        <f t="shared" si="4912"/>
        <v>-572445.5419800001</v>
      </c>
      <c r="AV306" s="318">
        <f t="shared" si="4912"/>
        <v>-598179.84198000014</v>
      </c>
      <c r="AW306" s="318">
        <f t="shared" si="4912"/>
        <v>-624534.30198000011</v>
      </c>
      <c r="AX306" s="318">
        <f t="shared" si="4912"/>
        <v>-651508.91198000009</v>
      </c>
      <c r="AY306" s="318">
        <f t="shared" si="4912"/>
        <v>-679103.68198000011</v>
      </c>
      <c r="AZ306" s="318">
        <f t="shared" si="4912"/>
        <v>-707318.60198000015</v>
      </c>
      <c r="BA306" s="318">
        <f t="shared" si="4912"/>
        <v>-736153.6719800001</v>
      </c>
      <c r="BB306" s="318">
        <f t="shared" si="4912"/>
        <v>-765608.90198000008</v>
      </c>
      <c r="BC306" s="318">
        <f t="shared" si="4912"/>
        <v>-795684.28198000009</v>
      </c>
      <c r="BE306" s="318">
        <f t="shared" si="4345"/>
        <v>-826379.82198000012</v>
      </c>
      <c r="BF306" s="318">
        <f t="shared" ref="BF306:BP306" si="4913">BE306+BF257</f>
        <v>-857485.52198000008</v>
      </c>
      <c r="BG306" s="318">
        <f t="shared" si="4913"/>
        <v>-889001.39198000007</v>
      </c>
      <c r="BH306" s="318">
        <f t="shared" si="4913"/>
        <v>-920927.43198000011</v>
      </c>
      <c r="BI306" s="318">
        <f t="shared" si="4913"/>
        <v>-953263.64198000007</v>
      </c>
      <c r="BJ306" s="318">
        <f t="shared" si="4913"/>
        <v>-986010.02198000008</v>
      </c>
      <c r="BK306" s="318">
        <f t="shared" si="4913"/>
        <v>-1019166.5719800001</v>
      </c>
      <c r="BL306" s="318">
        <f t="shared" si="4913"/>
        <v>-1052733.2919800002</v>
      </c>
      <c r="BM306" s="318">
        <f t="shared" si="4913"/>
        <v>-1086710.1819800001</v>
      </c>
      <c r="BN306" s="318">
        <f t="shared" si="4913"/>
        <v>-1121097.2419800002</v>
      </c>
      <c r="BO306" s="318">
        <f t="shared" si="4913"/>
        <v>-1155894.4719800001</v>
      </c>
      <c r="BP306" s="318">
        <f t="shared" si="4913"/>
        <v>-1191101.8719800001</v>
      </c>
      <c r="BR306" s="318">
        <f t="shared" si="4347"/>
        <v>-1226719.4419800001</v>
      </c>
      <c r="BS306" s="318">
        <f t="shared" ref="BS306:CC306" si="4914">BR306+BS257</f>
        <v>-1262755.3819800001</v>
      </c>
      <c r="BT306" s="318">
        <f t="shared" si="4914"/>
        <v>-1299209.6919800001</v>
      </c>
      <c r="BU306" s="318">
        <f t="shared" si="4914"/>
        <v>-1336082.3819800001</v>
      </c>
      <c r="BV306" s="318">
        <f t="shared" si="4914"/>
        <v>-1373373.4419800001</v>
      </c>
      <c r="BW306" s="318">
        <f t="shared" si="4914"/>
        <v>-1411082.8719800001</v>
      </c>
      <c r="BX306" s="318">
        <f t="shared" si="4914"/>
        <v>-1449210.6819800001</v>
      </c>
      <c r="BY306" s="318">
        <f t="shared" si="4914"/>
        <v>-1487756.86198</v>
      </c>
      <c r="BZ306" s="318">
        <f t="shared" si="4914"/>
        <v>-1526721.4119800001</v>
      </c>
      <c r="CA306" s="318">
        <f t="shared" si="4914"/>
        <v>-1566104.33198</v>
      </c>
      <c r="CB306" s="318">
        <f t="shared" si="4914"/>
        <v>-1605905.6319800001</v>
      </c>
      <c r="CC306" s="318">
        <f t="shared" si="4914"/>
        <v>-1646125.30198</v>
      </c>
      <c r="CE306" s="318">
        <f t="shared" si="4349"/>
        <v>-1686763.34198</v>
      </c>
      <c r="CF306" s="318">
        <f t="shared" ref="CF306:CP306" si="4915">CE306+CF257</f>
        <v>-1727828.1219800001</v>
      </c>
      <c r="CG306" s="318">
        <f t="shared" si="4915"/>
        <v>-1769319.6419800001</v>
      </c>
      <c r="CH306" s="318">
        <f t="shared" si="4915"/>
        <v>-1811237.9019800001</v>
      </c>
      <c r="CI306" s="318">
        <f t="shared" si="4915"/>
        <v>-1853582.9019800001</v>
      </c>
      <c r="CJ306" s="318">
        <f t="shared" si="4915"/>
        <v>-1896354.6419800001</v>
      </c>
      <c r="CK306" s="318">
        <f t="shared" si="4915"/>
        <v>-1939553.1319800001</v>
      </c>
      <c r="CL306" s="318">
        <f t="shared" si="4915"/>
        <v>-1983178.36198</v>
      </c>
      <c r="CM306" s="318">
        <f t="shared" si="4915"/>
        <v>-2027230.33198</v>
      </c>
      <c r="CN306" s="318">
        <f t="shared" si="4915"/>
        <v>-2071709.04198</v>
      </c>
      <c r="CO306" s="318">
        <f t="shared" si="4915"/>
        <v>-2116614.4919799999</v>
      </c>
      <c r="CP306" s="318">
        <f t="shared" si="4915"/>
        <v>-2161946.6819799999</v>
      </c>
      <c r="CR306" s="318">
        <f t="shared" si="4351"/>
        <v>-2207705.61198</v>
      </c>
      <c r="CS306" s="318">
        <f t="shared" ref="CS306:DC306" si="4916">CR306+CS257</f>
        <v>-2253899.8119800002</v>
      </c>
      <c r="CT306" s="318">
        <f t="shared" si="4916"/>
        <v>-2300529.2919800002</v>
      </c>
      <c r="CU306" s="318">
        <f t="shared" si="4916"/>
        <v>-2347594.0419800002</v>
      </c>
      <c r="CV306" s="318">
        <f t="shared" si="4916"/>
        <v>-2395094.07198</v>
      </c>
      <c r="CW306" s="318">
        <f t="shared" si="4916"/>
        <v>-2443029.3719799998</v>
      </c>
      <c r="CX306" s="318">
        <f t="shared" si="4916"/>
        <v>-2491399.9519799999</v>
      </c>
      <c r="CY306" s="318">
        <f t="shared" si="4916"/>
        <v>-2540205.80198</v>
      </c>
      <c r="CZ306" s="318">
        <f t="shared" si="4916"/>
        <v>-2589446.9319799999</v>
      </c>
      <c r="DA306" s="318">
        <f t="shared" si="4916"/>
        <v>-2639123.3319799998</v>
      </c>
      <c r="DB306" s="318">
        <f t="shared" si="4916"/>
        <v>-2689235.01198</v>
      </c>
      <c r="DC306" s="318">
        <f t="shared" si="4916"/>
        <v>-2739781.9619800001</v>
      </c>
      <c r="DE306" s="318">
        <f t="shared" si="4353"/>
        <v>-2790764.1919800001</v>
      </c>
      <c r="DF306" s="318">
        <f t="shared" ref="DF306:DP306" si="4917">DE306+DF257</f>
        <v>-2842192.6219800003</v>
      </c>
      <c r="DG306" s="318">
        <f t="shared" si="4917"/>
        <v>-2894067.2519800002</v>
      </c>
      <c r="DH306" s="318">
        <f t="shared" si="4917"/>
        <v>-2946388.0819800003</v>
      </c>
      <c r="DI306" s="318">
        <f t="shared" si="4917"/>
        <v>-2999155.11198</v>
      </c>
      <c r="DJ306" s="318">
        <f t="shared" si="4917"/>
        <v>-3052368.34198</v>
      </c>
      <c r="DK306" s="318">
        <f t="shared" si="4917"/>
        <v>-3106027.7719800002</v>
      </c>
      <c r="DL306" s="318">
        <f t="shared" si="4917"/>
        <v>-3160133.4019800001</v>
      </c>
      <c r="DM306" s="318">
        <f t="shared" si="4917"/>
        <v>-3214685.2319800002</v>
      </c>
      <c r="DN306" s="318">
        <f t="shared" si="4917"/>
        <v>-3269683.26198</v>
      </c>
      <c r="DO306" s="318">
        <f t="shared" si="4917"/>
        <v>-3325127.4919799999</v>
      </c>
      <c r="DP306" s="318">
        <f t="shared" si="4917"/>
        <v>-3381017.9219800001</v>
      </c>
      <c r="DR306" s="318">
        <f t="shared" si="4355"/>
        <v>-3437354.55198</v>
      </c>
      <c r="DS306" s="318">
        <f t="shared" ref="DS306:EC306" si="4918">DR306+DS257</f>
        <v>-3494148.5819799998</v>
      </c>
      <c r="DT306" s="318">
        <f t="shared" si="4918"/>
        <v>-3551400.0219799997</v>
      </c>
      <c r="DU306" s="318">
        <f t="shared" si="4918"/>
        <v>-3609108.8619799996</v>
      </c>
      <c r="DV306" s="318">
        <f t="shared" si="4918"/>
        <v>-3667275.1019799998</v>
      </c>
      <c r="DW306" s="318">
        <f t="shared" si="4918"/>
        <v>-3725898.7419799999</v>
      </c>
      <c r="DX306" s="318">
        <f t="shared" si="4918"/>
        <v>-3784979.78198</v>
      </c>
      <c r="DY306" s="318">
        <f t="shared" si="4918"/>
        <v>-3844518.2219799999</v>
      </c>
      <c r="DZ306" s="318">
        <f t="shared" si="4918"/>
        <v>-3904514.0619799998</v>
      </c>
      <c r="EA306" s="318">
        <f t="shared" si="4918"/>
        <v>-3964967.30198</v>
      </c>
      <c r="EB306" s="318">
        <f t="shared" si="4918"/>
        <v>-4025877.9419800001</v>
      </c>
      <c r="EC306" s="318">
        <f t="shared" si="4918"/>
        <v>-4087245.9819800002</v>
      </c>
    </row>
    <row r="307" spans="1:134" x14ac:dyDescent="0.2">
      <c r="A307" s="126" t="s">
        <v>594</v>
      </c>
      <c r="D307" s="311">
        <v>-2089.6168449999996</v>
      </c>
      <c r="E307" s="318">
        <f t="shared" ref="E307:P307" si="4919">D307+E258</f>
        <v>-2204.6168449999996</v>
      </c>
      <c r="F307" s="318">
        <f t="shared" si="4919"/>
        <v>-2319.6168449999996</v>
      </c>
      <c r="G307" s="318">
        <f t="shared" si="4919"/>
        <v>-2434.6168449999996</v>
      </c>
      <c r="H307" s="318">
        <f t="shared" si="4919"/>
        <v>-2549.6168449999996</v>
      </c>
      <c r="I307" s="318">
        <f t="shared" si="4919"/>
        <v>-2664.6168449999996</v>
      </c>
      <c r="J307" s="318">
        <f t="shared" si="4919"/>
        <v>-2779.6168449999996</v>
      </c>
      <c r="K307" s="318">
        <f t="shared" si="4919"/>
        <v>-2894.6168449999996</v>
      </c>
      <c r="L307" s="318">
        <f t="shared" si="4919"/>
        <v>-3009.6168449999996</v>
      </c>
      <c r="M307" s="318">
        <f t="shared" si="4919"/>
        <v>-3124.6168449999996</v>
      </c>
      <c r="N307" s="318">
        <f t="shared" si="4919"/>
        <v>-3239.6168449999996</v>
      </c>
      <c r="O307" s="318">
        <f t="shared" si="4919"/>
        <v>-3354.6168449999996</v>
      </c>
      <c r="P307" s="318">
        <f t="shared" si="4919"/>
        <v>-3469.6168449999996</v>
      </c>
      <c r="R307" s="318">
        <f t="shared" si="4339"/>
        <v>-3584.6168449999996</v>
      </c>
      <c r="S307" s="318">
        <f t="shared" ref="S307:AC307" si="4920">R307+S258</f>
        <v>-3699.6168449999996</v>
      </c>
      <c r="T307" s="318">
        <f t="shared" si="4920"/>
        <v>-3814.6168449999996</v>
      </c>
      <c r="U307" s="318">
        <f t="shared" si="4920"/>
        <v>-3929.6168449999996</v>
      </c>
      <c r="V307" s="318">
        <f t="shared" si="4920"/>
        <v>-4044.6168449999996</v>
      </c>
      <c r="W307" s="318">
        <f t="shared" si="4920"/>
        <v>-4159.6168449999996</v>
      </c>
      <c r="X307" s="318">
        <f t="shared" si="4920"/>
        <v>-4274.6168449999996</v>
      </c>
      <c r="Y307" s="318">
        <f t="shared" si="4920"/>
        <v>-4389.6168449999996</v>
      </c>
      <c r="Z307" s="318">
        <f t="shared" si="4920"/>
        <v>-4504.6168449999996</v>
      </c>
      <c r="AA307" s="318">
        <f t="shared" si="4920"/>
        <v>-4619.6168449999996</v>
      </c>
      <c r="AB307" s="318">
        <f t="shared" si="4920"/>
        <v>-4734.6168449999996</v>
      </c>
      <c r="AC307" s="318">
        <f t="shared" si="4920"/>
        <v>-4849.6168449999996</v>
      </c>
      <c r="AE307" s="318">
        <f t="shared" si="4341"/>
        <v>-4964.6168449999996</v>
      </c>
      <c r="AF307" s="318">
        <f t="shared" ref="AF307:AP307" si="4921">AE307+AF258</f>
        <v>-5079.6168449999996</v>
      </c>
      <c r="AG307" s="318">
        <f t="shared" si="4921"/>
        <v>-5194.6168449999996</v>
      </c>
      <c r="AH307" s="318">
        <f t="shared" si="4921"/>
        <v>-5309.6168449999996</v>
      </c>
      <c r="AI307" s="318">
        <f t="shared" si="4921"/>
        <v>-5424.6168449999996</v>
      </c>
      <c r="AJ307" s="318">
        <f t="shared" si="4921"/>
        <v>-5539.6168449999996</v>
      </c>
      <c r="AK307" s="318">
        <f t="shared" si="4921"/>
        <v>-5654.6168449999996</v>
      </c>
      <c r="AL307" s="318">
        <f t="shared" si="4921"/>
        <v>-5769.6168449999996</v>
      </c>
      <c r="AM307" s="318">
        <f t="shared" si="4921"/>
        <v>-5884.6168449999996</v>
      </c>
      <c r="AN307" s="318">
        <f t="shared" si="4921"/>
        <v>-5999.6168449999996</v>
      </c>
      <c r="AO307" s="318">
        <f t="shared" si="4921"/>
        <v>-6114.6168449999996</v>
      </c>
      <c r="AP307" s="318">
        <f t="shared" si="4921"/>
        <v>-6229.6168449999996</v>
      </c>
      <c r="AR307" s="318">
        <f t="shared" si="4343"/>
        <v>-6344.6168449999996</v>
      </c>
      <c r="AS307" s="318">
        <f t="shared" ref="AS307:BC307" si="4922">AR307+AS258</f>
        <v>-6459.6168449999996</v>
      </c>
      <c r="AT307" s="318">
        <f t="shared" si="4922"/>
        <v>-6574.6168449999996</v>
      </c>
      <c r="AU307" s="318">
        <f t="shared" si="4922"/>
        <v>-6689.6168449999996</v>
      </c>
      <c r="AV307" s="318">
        <f t="shared" si="4922"/>
        <v>-6804.6168449999996</v>
      </c>
      <c r="AW307" s="318">
        <f t="shared" si="4922"/>
        <v>-6919.6168449999996</v>
      </c>
      <c r="AX307" s="318">
        <f t="shared" si="4922"/>
        <v>-7034.6168449999996</v>
      </c>
      <c r="AY307" s="318">
        <f t="shared" si="4922"/>
        <v>-7149.6168449999996</v>
      </c>
      <c r="AZ307" s="318">
        <f t="shared" si="4922"/>
        <v>-7264.6168449999996</v>
      </c>
      <c r="BA307" s="318">
        <f t="shared" si="4922"/>
        <v>-7379.6168449999996</v>
      </c>
      <c r="BB307" s="318">
        <f t="shared" si="4922"/>
        <v>-7494.6168449999996</v>
      </c>
      <c r="BC307" s="318">
        <f t="shared" si="4922"/>
        <v>-7609.6168449999996</v>
      </c>
      <c r="BE307" s="318">
        <f t="shared" si="4345"/>
        <v>-7724.6168449999996</v>
      </c>
      <c r="BF307" s="318">
        <f t="shared" ref="BF307:BP307" si="4923">BE307+BF258</f>
        <v>-7839.6168449999996</v>
      </c>
      <c r="BG307" s="318">
        <f t="shared" si="4923"/>
        <v>-7954.6168449999996</v>
      </c>
      <c r="BH307" s="318">
        <f t="shared" si="4923"/>
        <v>-8069.6168449999996</v>
      </c>
      <c r="BI307" s="318">
        <f t="shared" si="4923"/>
        <v>-8184.6168449999996</v>
      </c>
      <c r="BJ307" s="318">
        <f t="shared" si="4923"/>
        <v>-8299.6168450000005</v>
      </c>
      <c r="BK307" s="318">
        <f t="shared" si="4923"/>
        <v>-8414.6168450000005</v>
      </c>
      <c r="BL307" s="318">
        <f t="shared" si="4923"/>
        <v>-8529.6168450000005</v>
      </c>
      <c r="BM307" s="318">
        <f t="shared" si="4923"/>
        <v>-8644.6168450000005</v>
      </c>
      <c r="BN307" s="318">
        <f t="shared" si="4923"/>
        <v>-8759.6168450000005</v>
      </c>
      <c r="BO307" s="318">
        <f t="shared" si="4923"/>
        <v>-8874.6168450000005</v>
      </c>
      <c r="BP307" s="318">
        <f t="shared" si="4923"/>
        <v>-8989.6168450000005</v>
      </c>
      <c r="BR307" s="318">
        <f t="shared" si="4347"/>
        <v>-9104.6168450000005</v>
      </c>
      <c r="BS307" s="318">
        <f t="shared" ref="BS307:CC307" si="4924">BR307+BS258</f>
        <v>-9219.6168450000005</v>
      </c>
      <c r="BT307" s="318">
        <f t="shared" si="4924"/>
        <v>-9334.6168450000005</v>
      </c>
      <c r="BU307" s="318">
        <f t="shared" si="4924"/>
        <v>-9449.6168450000005</v>
      </c>
      <c r="BV307" s="318">
        <f t="shared" si="4924"/>
        <v>-9564.6168450000005</v>
      </c>
      <c r="BW307" s="318">
        <f t="shared" si="4924"/>
        <v>-9679.6168450000005</v>
      </c>
      <c r="BX307" s="318">
        <f t="shared" si="4924"/>
        <v>-9794.6168450000005</v>
      </c>
      <c r="BY307" s="318">
        <f t="shared" si="4924"/>
        <v>-9909.6168450000005</v>
      </c>
      <c r="BZ307" s="318">
        <f t="shared" si="4924"/>
        <v>-10024.616845</v>
      </c>
      <c r="CA307" s="318">
        <f t="shared" si="4924"/>
        <v>-10139.616845</v>
      </c>
      <c r="CB307" s="318">
        <f t="shared" si="4924"/>
        <v>-10254.616845</v>
      </c>
      <c r="CC307" s="318">
        <f t="shared" si="4924"/>
        <v>-10369.616845</v>
      </c>
      <c r="CE307" s="318">
        <f t="shared" si="4349"/>
        <v>-10484.616845</v>
      </c>
      <c r="CF307" s="318">
        <f t="shared" ref="CF307:CP307" si="4925">CE307+CF258</f>
        <v>-10599.616845</v>
      </c>
      <c r="CG307" s="318">
        <f t="shared" si="4925"/>
        <v>-10714.616845</v>
      </c>
      <c r="CH307" s="318">
        <f t="shared" si="4925"/>
        <v>-10829.616845</v>
      </c>
      <c r="CI307" s="318">
        <f t="shared" si="4925"/>
        <v>-10944.616845</v>
      </c>
      <c r="CJ307" s="318">
        <f t="shared" si="4925"/>
        <v>-11059.616845</v>
      </c>
      <c r="CK307" s="318">
        <f t="shared" si="4925"/>
        <v>-11174.616845</v>
      </c>
      <c r="CL307" s="318">
        <f t="shared" si="4925"/>
        <v>-11289.616845</v>
      </c>
      <c r="CM307" s="318">
        <f t="shared" si="4925"/>
        <v>-11404.616845</v>
      </c>
      <c r="CN307" s="318">
        <f t="shared" si="4925"/>
        <v>-11519.616845</v>
      </c>
      <c r="CO307" s="318">
        <f t="shared" si="4925"/>
        <v>-11634.616845</v>
      </c>
      <c r="CP307" s="318">
        <f t="shared" si="4925"/>
        <v>-11749.616845</v>
      </c>
      <c r="CR307" s="318">
        <f t="shared" si="4351"/>
        <v>-11864.616845</v>
      </c>
      <c r="CS307" s="318">
        <f t="shared" ref="CS307:DC307" si="4926">CR307+CS258</f>
        <v>-11979.616845</v>
      </c>
      <c r="CT307" s="318">
        <f t="shared" si="4926"/>
        <v>-12094.616845</v>
      </c>
      <c r="CU307" s="318">
        <f t="shared" si="4926"/>
        <v>-12209.616845</v>
      </c>
      <c r="CV307" s="318">
        <f t="shared" si="4926"/>
        <v>-12324.616845</v>
      </c>
      <c r="CW307" s="318">
        <f t="shared" si="4926"/>
        <v>-12439.616845</v>
      </c>
      <c r="CX307" s="318">
        <f t="shared" si="4926"/>
        <v>-12554.616845</v>
      </c>
      <c r="CY307" s="318">
        <f t="shared" si="4926"/>
        <v>-12669.616845</v>
      </c>
      <c r="CZ307" s="318">
        <f t="shared" si="4926"/>
        <v>-12784.616845</v>
      </c>
      <c r="DA307" s="318">
        <f t="shared" si="4926"/>
        <v>-12899.616845</v>
      </c>
      <c r="DB307" s="318">
        <f t="shared" si="4926"/>
        <v>-13014.616845</v>
      </c>
      <c r="DC307" s="318">
        <f t="shared" si="4926"/>
        <v>-13129.616845</v>
      </c>
      <c r="DE307" s="318">
        <f t="shared" si="4353"/>
        <v>-13244.616845</v>
      </c>
      <c r="DF307" s="318">
        <f t="shared" ref="DF307:DP307" si="4927">DE307+DF258</f>
        <v>-13359.616845</v>
      </c>
      <c r="DG307" s="318">
        <f t="shared" si="4927"/>
        <v>-13474.616845</v>
      </c>
      <c r="DH307" s="318">
        <f t="shared" si="4927"/>
        <v>-13589.616845</v>
      </c>
      <c r="DI307" s="318">
        <f t="shared" si="4927"/>
        <v>-13704.616845</v>
      </c>
      <c r="DJ307" s="318">
        <f t="shared" si="4927"/>
        <v>-13819.616845</v>
      </c>
      <c r="DK307" s="318">
        <f t="shared" si="4927"/>
        <v>-13934.616845</v>
      </c>
      <c r="DL307" s="318">
        <f t="shared" si="4927"/>
        <v>-14049.616845</v>
      </c>
      <c r="DM307" s="318">
        <f t="shared" si="4927"/>
        <v>-14164.616845</v>
      </c>
      <c r="DN307" s="318">
        <f t="shared" si="4927"/>
        <v>-14279.616845</v>
      </c>
      <c r="DO307" s="318">
        <f t="shared" si="4927"/>
        <v>-14394.616845</v>
      </c>
      <c r="DP307" s="318">
        <f t="shared" si="4927"/>
        <v>-14509.616845</v>
      </c>
      <c r="DR307" s="318">
        <f t="shared" si="4355"/>
        <v>-14624.616845</v>
      </c>
      <c r="DS307" s="318">
        <f t="shared" ref="DS307:EC307" si="4928">DR307+DS258</f>
        <v>-14739.616845</v>
      </c>
      <c r="DT307" s="318">
        <f t="shared" si="4928"/>
        <v>-14854.616845</v>
      </c>
      <c r="DU307" s="318">
        <f t="shared" si="4928"/>
        <v>-14969.616845</v>
      </c>
      <c r="DV307" s="318">
        <f t="shared" si="4928"/>
        <v>-15084.616845</v>
      </c>
      <c r="DW307" s="318">
        <f t="shared" si="4928"/>
        <v>-15199.616845</v>
      </c>
      <c r="DX307" s="318">
        <f t="shared" si="4928"/>
        <v>-15314.616845</v>
      </c>
      <c r="DY307" s="318">
        <f t="shared" si="4928"/>
        <v>-15429.616845</v>
      </c>
      <c r="DZ307" s="318">
        <f t="shared" si="4928"/>
        <v>-15544.616845</v>
      </c>
      <c r="EA307" s="318">
        <f t="shared" si="4928"/>
        <v>-15659.616845</v>
      </c>
      <c r="EB307" s="318">
        <f t="shared" si="4928"/>
        <v>-15774.616845</v>
      </c>
      <c r="EC307" s="318">
        <f t="shared" si="4928"/>
        <v>-15889.616845</v>
      </c>
    </row>
    <row r="308" spans="1:134" x14ac:dyDescent="0.2">
      <c r="A308" s="126" t="s">
        <v>594</v>
      </c>
      <c r="D308" s="311">
        <v>-372.15730499999995</v>
      </c>
      <c r="E308" s="318">
        <f t="shared" ref="E308:P308" si="4929">D308+E259</f>
        <v>-397.45730499999996</v>
      </c>
      <c r="F308" s="318">
        <f t="shared" si="4929"/>
        <v>-422.75730499999997</v>
      </c>
      <c r="G308" s="318">
        <f t="shared" si="4929"/>
        <v>-448.05730499999999</v>
      </c>
      <c r="H308" s="318">
        <f t="shared" si="4929"/>
        <v>-473.357305</v>
      </c>
      <c r="I308" s="318">
        <f t="shared" si="4929"/>
        <v>-498.65730500000001</v>
      </c>
      <c r="J308" s="318">
        <f t="shared" si="4929"/>
        <v>-523.95730500000002</v>
      </c>
      <c r="K308" s="318">
        <f t="shared" si="4929"/>
        <v>-549.25730499999997</v>
      </c>
      <c r="L308" s="318">
        <f t="shared" si="4929"/>
        <v>-574.55730499999993</v>
      </c>
      <c r="M308" s="318">
        <f t="shared" si="4929"/>
        <v>-599.85730499999988</v>
      </c>
      <c r="N308" s="318">
        <f t="shared" si="4929"/>
        <v>-625.15730499999984</v>
      </c>
      <c r="O308" s="318">
        <f t="shared" si="4929"/>
        <v>-650.45730499999979</v>
      </c>
      <c r="P308" s="318">
        <f t="shared" si="4929"/>
        <v>-675.75730499999975</v>
      </c>
      <c r="R308" s="318">
        <f t="shared" si="4339"/>
        <v>-701.0573049999997</v>
      </c>
      <c r="S308" s="318">
        <f t="shared" ref="S308:AC308" si="4930">R308+S259</f>
        <v>-726.35730499999966</v>
      </c>
      <c r="T308" s="318">
        <f t="shared" si="4930"/>
        <v>-751.65730499999961</v>
      </c>
      <c r="U308" s="318">
        <f t="shared" si="4930"/>
        <v>-776.95730499999956</v>
      </c>
      <c r="V308" s="318">
        <f t="shared" si="4930"/>
        <v>-802.25730499999952</v>
      </c>
      <c r="W308" s="318">
        <f t="shared" si="4930"/>
        <v>-827.55730499999947</v>
      </c>
      <c r="X308" s="318">
        <f t="shared" si="4930"/>
        <v>-852.85730499999943</v>
      </c>
      <c r="Y308" s="318">
        <f t="shared" si="4930"/>
        <v>-878.15730499999938</v>
      </c>
      <c r="Z308" s="318">
        <f t="shared" si="4930"/>
        <v>-903.45730499999934</v>
      </c>
      <c r="AA308" s="318">
        <f t="shared" si="4930"/>
        <v>-928.75730499999929</v>
      </c>
      <c r="AB308" s="318">
        <f t="shared" si="4930"/>
        <v>-954.05730499999925</v>
      </c>
      <c r="AC308" s="318">
        <f t="shared" si="4930"/>
        <v>-979.3573049999992</v>
      </c>
      <c r="AE308" s="318">
        <f t="shared" si="4341"/>
        <v>-1004.6573049999992</v>
      </c>
      <c r="AF308" s="318">
        <f t="shared" ref="AF308:AP308" si="4931">AE308+AF259</f>
        <v>-1029.9573049999992</v>
      </c>
      <c r="AG308" s="318">
        <f t="shared" si="4931"/>
        <v>-1055.2573049999992</v>
      </c>
      <c r="AH308" s="318">
        <f t="shared" si="4931"/>
        <v>-1080.5573049999991</v>
      </c>
      <c r="AI308" s="318">
        <f t="shared" si="4931"/>
        <v>-1105.8573049999991</v>
      </c>
      <c r="AJ308" s="318">
        <f t="shared" si="4931"/>
        <v>-1131.157304999999</v>
      </c>
      <c r="AK308" s="318">
        <f t="shared" si="4931"/>
        <v>-1156.457304999999</v>
      </c>
      <c r="AL308" s="318">
        <f t="shared" si="4931"/>
        <v>-1181.757304999999</v>
      </c>
      <c r="AM308" s="318">
        <f t="shared" si="4931"/>
        <v>-1207.0573049999989</v>
      </c>
      <c r="AN308" s="318">
        <f t="shared" si="4931"/>
        <v>-1232.3573049999989</v>
      </c>
      <c r="AO308" s="318">
        <f t="shared" si="4931"/>
        <v>-1257.6573049999988</v>
      </c>
      <c r="AP308" s="318">
        <f t="shared" si="4931"/>
        <v>-1282.9573049999988</v>
      </c>
      <c r="AR308" s="318">
        <f t="shared" si="4343"/>
        <v>-1308.2573049999987</v>
      </c>
      <c r="AS308" s="318">
        <f t="shared" ref="AS308:BC308" si="4932">AR308+AS259</f>
        <v>-1333.5573049999987</v>
      </c>
      <c r="AT308" s="318">
        <f t="shared" si="4932"/>
        <v>-1358.8573049999986</v>
      </c>
      <c r="AU308" s="318">
        <f t="shared" si="4932"/>
        <v>-1384.1573049999986</v>
      </c>
      <c r="AV308" s="318">
        <f t="shared" si="4932"/>
        <v>-1409.4573049999985</v>
      </c>
      <c r="AW308" s="318">
        <f t="shared" si="4932"/>
        <v>-1434.7573049999985</v>
      </c>
      <c r="AX308" s="318">
        <f t="shared" si="4932"/>
        <v>-1460.0573049999985</v>
      </c>
      <c r="AY308" s="318">
        <f t="shared" si="4932"/>
        <v>-1485.3573049999984</v>
      </c>
      <c r="AZ308" s="318">
        <f t="shared" si="4932"/>
        <v>-1510.6573049999984</v>
      </c>
      <c r="BA308" s="318">
        <f t="shared" si="4932"/>
        <v>-1535.9573049999983</v>
      </c>
      <c r="BB308" s="318">
        <f t="shared" si="4932"/>
        <v>-1561.2573049999983</v>
      </c>
      <c r="BC308" s="318">
        <f t="shared" si="4932"/>
        <v>-1586.5573049999982</v>
      </c>
      <c r="BE308" s="318">
        <f t="shared" si="4345"/>
        <v>-1611.8573049999982</v>
      </c>
      <c r="BF308" s="318">
        <f t="shared" ref="BF308:BP308" si="4933">BE308+BF259</f>
        <v>-1637.1573049999981</v>
      </c>
      <c r="BG308" s="318">
        <f t="shared" si="4933"/>
        <v>-1662.4573049999981</v>
      </c>
      <c r="BH308" s="318">
        <f t="shared" si="4933"/>
        <v>-1687.757304999998</v>
      </c>
      <c r="BI308" s="318">
        <f t="shared" si="4933"/>
        <v>-1713.057304999998</v>
      </c>
      <c r="BJ308" s="318">
        <f t="shared" si="4933"/>
        <v>-1738.357304999998</v>
      </c>
      <c r="BK308" s="318">
        <f t="shared" si="4933"/>
        <v>-1763.6573049999979</v>
      </c>
      <c r="BL308" s="318">
        <f t="shared" si="4933"/>
        <v>-1788.9573049999979</v>
      </c>
      <c r="BM308" s="318">
        <f t="shared" si="4933"/>
        <v>-1814.2573049999978</v>
      </c>
      <c r="BN308" s="318">
        <f t="shared" si="4933"/>
        <v>-1839.5573049999978</v>
      </c>
      <c r="BO308" s="318">
        <f t="shared" si="4933"/>
        <v>-1864.8573049999977</v>
      </c>
      <c r="BP308" s="318">
        <f t="shared" si="4933"/>
        <v>-1890.1573049999977</v>
      </c>
      <c r="BR308" s="318">
        <f t="shared" si="4347"/>
        <v>-1915.4573049999976</v>
      </c>
      <c r="BS308" s="318">
        <f t="shared" ref="BS308:CC308" si="4934">BR308+BS259</f>
        <v>-1940.7573049999976</v>
      </c>
      <c r="BT308" s="318">
        <f t="shared" si="4934"/>
        <v>-1966.0573049999975</v>
      </c>
      <c r="BU308" s="318">
        <f t="shared" si="4934"/>
        <v>-1991.3573049999975</v>
      </c>
      <c r="BV308" s="318">
        <f t="shared" si="4934"/>
        <v>-2016.6573049999975</v>
      </c>
      <c r="BW308" s="318">
        <f t="shared" si="4934"/>
        <v>-2041.9573049999974</v>
      </c>
      <c r="BX308" s="318">
        <f t="shared" si="4934"/>
        <v>-2067.2573049999974</v>
      </c>
      <c r="BY308" s="318">
        <f t="shared" si="4934"/>
        <v>-2092.5573049999975</v>
      </c>
      <c r="BZ308" s="318">
        <f t="shared" si="4934"/>
        <v>-2117.8573049999977</v>
      </c>
      <c r="CA308" s="318">
        <f t="shared" si="4934"/>
        <v>-2143.1573049999979</v>
      </c>
      <c r="CB308" s="318">
        <f t="shared" si="4934"/>
        <v>-2168.4573049999981</v>
      </c>
      <c r="CC308" s="318">
        <f t="shared" si="4934"/>
        <v>-2193.7573049999983</v>
      </c>
      <c r="CE308" s="318">
        <f t="shared" si="4349"/>
        <v>-2219.0573049999985</v>
      </c>
      <c r="CF308" s="318">
        <f t="shared" ref="CF308:CP308" si="4935">CE308+CF259</f>
        <v>-2244.3573049999986</v>
      </c>
      <c r="CG308" s="318">
        <f t="shared" si="4935"/>
        <v>-2269.6573049999988</v>
      </c>
      <c r="CH308" s="318">
        <f t="shared" si="4935"/>
        <v>-2294.957304999999</v>
      </c>
      <c r="CI308" s="318">
        <f t="shared" si="4935"/>
        <v>-2320.2573049999992</v>
      </c>
      <c r="CJ308" s="318">
        <f t="shared" si="4935"/>
        <v>-2345.5573049999994</v>
      </c>
      <c r="CK308" s="318">
        <f t="shared" si="4935"/>
        <v>-2370.8573049999995</v>
      </c>
      <c r="CL308" s="318">
        <f t="shared" si="4935"/>
        <v>-2396.1573049999997</v>
      </c>
      <c r="CM308" s="318">
        <f t="shared" si="4935"/>
        <v>-2421.4573049999999</v>
      </c>
      <c r="CN308" s="318">
        <f t="shared" si="4935"/>
        <v>-2446.7573050000001</v>
      </c>
      <c r="CO308" s="318">
        <f t="shared" si="4935"/>
        <v>-2472.0573050000003</v>
      </c>
      <c r="CP308" s="318">
        <f t="shared" si="4935"/>
        <v>-2497.3573050000005</v>
      </c>
      <c r="CR308" s="318">
        <f t="shared" si="4351"/>
        <v>-2522.6573050000006</v>
      </c>
      <c r="CS308" s="318">
        <f t="shared" ref="CS308:DC308" si="4936">CR308+CS259</f>
        <v>-2547.9573050000008</v>
      </c>
      <c r="CT308" s="318">
        <f t="shared" si="4936"/>
        <v>-2573.257305000001</v>
      </c>
      <c r="CU308" s="318">
        <f t="shared" si="4936"/>
        <v>-2598.5573050000012</v>
      </c>
      <c r="CV308" s="318">
        <f t="shared" si="4936"/>
        <v>-2623.8573050000014</v>
      </c>
      <c r="CW308" s="318">
        <f t="shared" si="4936"/>
        <v>-2649.1573050000015</v>
      </c>
      <c r="CX308" s="318">
        <f t="shared" si="4936"/>
        <v>-2674.4573050000017</v>
      </c>
      <c r="CY308" s="318">
        <f t="shared" si="4936"/>
        <v>-2699.7573050000019</v>
      </c>
      <c r="CZ308" s="318">
        <f t="shared" si="4936"/>
        <v>-2725.0573050000021</v>
      </c>
      <c r="DA308" s="318">
        <f t="shared" si="4936"/>
        <v>-2750.3573050000023</v>
      </c>
      <c r="DB308" s="318">
        <f t="shared" si="4936"/>
        <v>-2775.6573050000025</v>
      </c>
      <c r="DC308" s="318">
        <f t="shared" si="4936"/>
        <v>-2800.9573050000026</v>
      </c>
      <c r="DE308" s="318">
        <f t="shared" si="4353"/>
        <v>-2826.2573050000028</v>
      </c>
      <c r="DF308" s="318">
        <f t="shared" ref="DF308:DP308" si="4937">DE308+DF259</f>
        <v>-2851.557305000003</v>
      </c>
      <c r="DG308" s="318">
        <f t="shared" si="4937"/>
        <v>-2876.8573050000032</v>
      </c>
      <c r="DH308" s="318">
        <f t="shared" si="4937"/>
        <v>-2902.1573050000034</v>
      </c>
      <c r="DI308" s="318">
        <f t="shared" si="4937"/>
        <v>-2927.4573050000035</v>
      </c>
      <c r="DJ308" s="318">
        <f t="shared" si="4937"/>
        <v>-2952.7573050000037</v>
      </c>
      <c r="DK308" s="318">
        <f t="shared" si="4937"/>
        <v>-2978.0573050000039</v>
      </c>
      <c r="DL308" s="318">
        <f t="shared" si="4937"/>
        <v>-3003.3573050000041</v>
      </c>
      <c r="DM308" s="318">
        <f t="shared" si="4937"/>
        <v>-3028.6573050000043</v>
      </c>
      <c r="DN308" s="318">
        <f t="shared" si="4937"/>
        <v>-3053.9573050000045</v>
      </c>
      <c r="DO308" s="318">
        <f t="shared" si="4937"/>
        <v>-3079.2573050000046</v>
      </c>
      <c r="DP308" s="318">
        <f t="shared" si="4937"/>
        <v>-3104.5573050000048</v>
      </c>
      <c r="DR308" s="318">
        <f t="shared" si="4355"/>
        <v>-3129.857305000005</v>
      </c>
      <c r="DS308" s="318">
        <f t="shared" ref="DS308:EC308" si="4938">DR308+DS259</f>
        <v>-3155.1573050000052</v>
      </c>
      <c r="DT308" s="318">
        <f t="shared" si="4938"/>
        <v>-3180.4573050000054</v>
      </c>
      <c r="DU308" s="318">
        <f t="shared" si="4938"/>
        <v>-3205.7573050000055</v>
      </c>
      <c r="DV308" s="318">
        <f t="shared" si="4938"/>
        <v>-3231.0573050000057</v>
      </c>
      <c r="DW308" s="318">
        <f t="shared" si="4938"/>
        <v>-3256.3573050000059</v>
      </c>
      <c r="DX308" s="318">
        <f t="shared" si="4938"/>
        <v>-3281.6573050000061</v>
      </c>
      <c r="DY308" s="318">
        <f t="shared" si="4938"/>
        <v>-3306.9573050000063</v>
      </c>
      <c r="DZ308" s="318">
        <f t="shared" si="4938"/>
        <v>-3332.2573050000065</v>
      </c>
      <c r="EA308" s="318">
        <f t="shared" si="4938"/>
        <v>-3357.5573050000066</v>
      </c>
      <c r="EB308" s="318">
        <f t="shared" si="4938"/>
        <v>-3382.8573050000068</v>
      </c>
      <c r="EC308" s="318">
        <f t="shared" si="4938"/>
        <v>-3408.157305000007</v>
      </c>
    </row>
    <row r="309" spans="1:134" x14ac:dyDescent="0.2">
      <c r="A309" s="126" t="s">
        <v>594</v>
      </c>
      <c r="D309" s="311">
        <v>-8186.1044500000007</v>
      </c>
      <c r="E309" s="318">
        <f t="shared" ref="E309:P309" si="4939">D309+E260</f>
        <v>-8641.4544500000011</v>
      </c>
      <c r="F309" s="318">
        <f t="shared" si="4939"/>
        <v>-9096.8044500000015</v>
      </c>
      <c r="G309" s="318">
        <f t="shared" si="4939"/>
        <v>-9552.1544500000018</v>
      </c>
      <c r="H309" s="318">
        <f t="shared" si="4939"/>
        <v>-10007.504450000002</v>
      </c>
      <c r="I309" s="318">
        <f t="shared" si="4939"/>
        <v>-10462.854450000003</v>
      </c>
      <c r="J309" s="318">
        <f t="shared" si="4939"/>
        <v>-10918.204450000003</v>
      </c>
      <c r="K309" s="318">
        <f t="shared" si="4939"/>
        <v>-11373.554450000003</v>
      </c>
      <c r="L309" s="318">
        <f t="shared" si="4939"/>
        <v>-11828.904450000004</v>
      </c>
      <c r="M309" s="318">
        <f t="shared" si="4939"/>
        <v>-12284.254450000004</v>
      </c>
      <c r="N309" s="318">
        <f t="shared" si="4939"/>
        <v>-12739.604450000004</v>
      </c>
      <c r="O309" s="318">
        <f t="shared" si="4939"/>
        <v>-13194.954450000005</v>
      </c>
      <c r="P309" s="318">
        <f t="shared" si="4939"/>
        <v>-13650.304450000005</v>
      </c>
      <c r="R309" s="318">
        <f t="shared" si="4339"/>
        <v>-14105.654450000005</v>
      </c>
      <c r="S309" s="318">
        <f t="shared" ref="S309:AC309" si="4940">R309+S260</f>
        <v>-14561.004450000006</v>
      </c>
      <c r="T309" s="318">
        <f t="shared" si="4940"/>
        <v>-15016.354450000006</v>
      </c>
      <c r="U309" s="318">
        <f t="shared" si="4940"/>
        <v>-15471.704450000007</v>
      </c>
      <c r="V309" s="318">
        <f t="shared" si="4940"/>
        <v>-15927.054450000007</v>
      </c>
      <c r="W309" s="318">
        <f t="shared" si="4940"/>
        <v>-16382.404450000007</v>
      </c>
      <c r="X309" s="318">
        <f t="shared" si="4940"/>
        <v>-16837.754450000008</v>
      </c>
      <c r="Y309" s="318">
        <f t="shared" si="4940"/>
        <v>-17293.104450000006</v>
      </c>
      <c r="Z309" s="318">
        <f t="shared" si="4940"/>
        <v>-17748.454450000005</v>
      </c>
      <c r="AA309" s="318">
        <f t="shared" si="4940"/>
        <v>-18203.804450000003</v>
      </c>
      <c r="AB309" s="318">
        <f t="shared" si="4940"/>
        <v>-18659.154450000002</v>
      </c>
      <c r="AC309" s="318">
        <f t="shared" si="4940"/>
        <v>-19114.50445</v>
      </c>
      <c r="AE309" s="318">
        <f t="shared" si="4341"/>
        <v>-19569.854449999999</v>
      </c>
      <c r="AF309" s="318">
        <f t="shared" ref="AF309:AP309" si="4941">AE309+AF260</f>
        <v>-20025.204449999997</v>
      </c>
      <c r="AG309" s="318">
        <f t="shared" si="4941"/>
        <v>-20480.554449999996</v>
      </c>
      <c r="AH309" s="318">
        <f t="shared" si="4941"/>
        <v>-20935.904449999995</v>
      </c>
      <c r="AI309" s="318">
        <f t="shared" si="4941"/>
        <v>-21391.254449999993</v>
      </c>
      <c r="AJ309" s="318">
        <f t="shared" si="4941"/>
        <v>-21846.604449999992</v>
      </c>
      <c r="AK309" s="318">
        <f t="shared" si="4941"/>
        <v>-22301.95444999999</v>
      </c>
      <c r="AL309" s="318">
        <f t="shared" si="4941"/>
        <v>-22757.304449999989</v>
      </c>
      <c r="AM309" s="318">
        <f t="shared" si="4941"/>
        <v>-23212.654449999987</v>
      </c>
      <c r="AN309" s="318">
        <f t="shared" si="4941"/>
        <v>-23668.004449999986</v>
      </c>
      <c r="AO309" s="318">
        <f t="shared" si="4941"/>
        <v>-24123.354449999984</v>
      </c>
      <c r="AP309" s="318">
        <f t="shared" si="4941"/>
        <v>-24578.704449999983</v>
      </c>
      <c r="AR309" s="318">
        <f t="shared" si="4343"/>
        <v>-25034.054449999981</v>
      </c>
      <c r="AS309" s="318">
        <f t="shared" ref="AS309:BC309" si="4942">AR309+AS260</f>
        <v>-25489.40444999998</v>
      </c>
      <c r="AT309" s="318">
        <f t="shared" si="4942"/>
        <v>-25944.754449999979</v>
      </c>
      <c r="AU309" s="318">
        <f t="shared" si="4942"/>
        <v>-26400.104449999977</v>
      </c>
      <c r="AV309" s="318">
        <f t="shared" si="4942"/>
        <v>-26855.454449999976</v>
      </c>
      <c r="AW309" s="318">
        <f t="shared" si="4942"/>
        <v>-27310.804449999974</v>
      </c>
      <c r="AX309" s="318">
        <f t="shared" si="4942"/>
        <v>-27766.154449999973</v>
      </c>
      <c r="AY309" s="318">
        <f t="shared" si="4942"/>
        <v>-28221.504449999971</v>
      </c>
      <c r="AZ309" s="318">
        <f t="shared" si="4942"/>
        <v>-28676.85444999997</v>
      </c>
      <c r="BA309" s="318">
        <f t="shared" si="4942"/>
        <v>-29132.204449999968</v>
      </c>
      <c r="BB309" s="318">
        <f t="shared" si="4942"/>
        <v>-29587.554449999967</v>
      </c>
      <c r="BC309" s="318">
        <f t="shared" si="4942"/>
        <v>-30042.904449999965</v>
      </c>
      <c r="BE309" s="318">
        <f t="shared" si="4345"/>
        <v>-30498.254449999964</v>
      </c>
      <c r="BF309" s="318">
        <f t="shared" ref="BF309:BP309" si="4943">BE309+BF260</f>
        <v>-30953.604449999963</v>
      </c>
      <c r="BG309" s="318">
        <f t="shared" si="4943"/>
        <v>-31408.954449999961</v>
      </c>
      <c r="BH309" s="318">
        <f t="shared" si="4943"/>
        <v>-31864.30444999996</v>
      </c>
      <c r="BI309" s="318">
        <f t="shared" si="4943"/>
        <v>-32319.654449999958</v>
      </c>
      <c r="BJ309" s="318">
        <f t="shared" si="4943"/>
        <v>-32775.004449999957</v>
      </c>
      <c r="BK309" s="318">
        <f t="shared" si="4943"/>
        <v>-33230.354449999955</v>
      </c>
      <c r="BL309" s="318">
        <f t="shared" si="4943"/>
        <v>-33685.704449999954</v>
      </c>
      <c r="BM309" s="318">
        <f t="shared" si="4943"/>
        <v>-34141.054449999952</v>
      </c>
      <c r="BN309" s="318">
        <f t="shared" si="4943"/>
        <v>-34596.404449999951</v>
      </c>
      <c r="BO309" s="318">
        <f t="shared" si="4943"/>
        <v>-35051.754449999949</v>
      </c>
      <c r="BP309" s="318">
        <f t="shared" si="4943"/>
        <v>-35507.104449999948</v>
      </c>
      <c r="BR309" s="318">
        <f t="shared" si="4347"/>
        <v>-35962.454449999947</v>
      </c>
      <c r="BS309" s="318">
        <f t="shared" ref="BS309:CC309" si="4944">BR309+BS260</f>
        <v>-36417.804449999945</v>
      </c>
      <c r="BT309" s="318">
        <f t="shared" si="4944"/>
        <v>-36873.154449999944</v>
      </c>
      <c r="BU309" s="318">
        <f t="shared" si="4944"/>
        <v>-37328.504449999942</v>
      </c>
      <c r="BV309" s="318">
        <f t="shared" si="4944"/>
        <v>-37783.854449999941</v>
      </c>
      <c r="BW309" s="318">
        <f t="shared" si="4944"/>
        <v>-38239.204449999939</v>
      </c>
      <c r="BX309" s="318">
        <f t="shared" si="4944"/>
        <v>-38694.554449999938</v>
      </c>
      <c r="BY309" s="318">
        <f t="shared" si="4944"/>
        <v>-39149.904449999936</v>
      </c>
      <c r="BZ309" s="318">
        <f t="shared" si="4944"/>
        <v>-39605.254449999935</v>
      </c>
      <c r="CA309" s="318">
        <f t="shared" si="4944"/>
        <v>-40060.604449999933</v>
      </c>
      <c r="CB309" s="318">
        <f t="shared" si="4944"/>
        <v>-40515.954449999932</v>
      </c>
      <c r="CC309" s="318">
        <f t="shared" si="4944"/>
        <v>-40971.304449999931</v>
      </c>
      <c r="CE309" s="318">
        <f t="shared" si="4349"/>
        <v>-41426.654449999929</v>
      </c>
      <c r="CF309" s="318">
        <f t="shared" ref="CF309:CP309" si="4945">CE309+CF260</f>
        <v>-41882.004449999928</v>
      </c>
      <c r="CG309" s="318">
        <f t="shared" si="4945"/>
        <v>-42337.354449999926</v>
      </c>
      <c r="CH309" s="318">
        <f t="shared" si="4945"/>
        <v>-42792.704449999925</v>
      </c>
      <c r="CI309" s="318">
        <f t="shared" si="4945"/>
        <v>-43248.054449999923</v>
      </c>
      <c r="CJ309" s="318">
        <f t="shared" si="4945"/>
        <v>-43703.404449999922</v>
      </c>
      <c r="CK309" s="318">
        <f t="shared" si="4945"/>
        <v>-44158.75444999992</v>
      </c>
      <c r="CL309" s="318">
        <f t="shared" si="4945"/>
        <v>-44614.104449999919</v>
      </c>
      <c r="CM309" s="318">
        <f t="shared" si="4945"/>
        <v>-45069.454449999917</v>
      </c>
      <c r="CN309" s="318">
        <f t="shared" si="4945"/>
        <v>-45524.804449999916</v>
      </c>
      <c r="CO309" s="318">
        <f t="shared" si="4945"/>
        <v>-45980.154449999915</v>
      </c>
      <c r="CP309" s="318">
        <f t="shared" si="4945"/>
        <v>-46435.504449999913</v>
      </c>
      <c r="CR309" s="318">
        <f t="shared" si="4351"/>
        <v>-46890.854449999912</v>
      </c>
      <c r="CS309" s="318">
        <f t="shared" ref="CS309:DC309" si="4946">CR309+CS260</f>
        <v>-47346.20444999991</v>
      </c>
      <c r="CT309" s="318">
        <f t="shared" si="4946"/>
        <v>-47801.554449999909</v>
      </c>
      <c r="CU309" s="318">
        <f t="shared" si="4946"/>
        <v>-48256.904449999907</v>
      </c>
      <c r="CV309" s="318">
        <f t="shared" si="4946"/>
        <v>-48712.254449999906</v>
      </c>
      <c r="CW309" s="318">
        <f t="shared" si="4946"/>
        <v>-49167.604449999904</v>
      </c>
      <c r="CX309" s="318">
        <f t="shared" si="4946"/>
        <v>-49622.954449999903</v>
      </c>
      <c r="CY309" s="318">
        <f t="shared" si="4946"/>
        <v>-50078.304449999901</v>
      </c>
      <c r="CZ309" s="318">
        <f t="shared" si="4946"/>
        <v>-50533.6544499999</v>
      </c>
      <c r="DA309" s="318">
        <f t="shared" si="4946"/>
        <v>-50989.004449999898</v>
      </c>
      <c r="DB309" s="318">
        <f t="shared" si="4946"/>
        <v>-51444.354449999897</v>
      </c>
      <c r="DC309" s="318">
        <f t="shared" si="4946"/>
        <v>-51899.704449999896</v>
      </c>
      <c r="DE309" s="318">
        <f t="shared" si="4353"/>
        <v>-52355.054449999894</v>
      </c>
      <c r="DF309" s="318">
        <f t="shared" ref="DF309:DP309" si="4947">DE309+DF260</f>
        <v>-52810.404449999893</v>
      </c>
      <c r="DG309" s="318">
        <f t="shared" si="4947"/>
        <v>-53265.754449999891</v>
      </c>
      <c r="DH309" s="318">
        <f t="shared" si="4947"/>
        <v>-53721.10444999989</v>
      </c>
      <c r="DI309" s="318">
        <f t="shared" si="4947"/>
        <v>-54176.454449999888</v>
      </c>
      <c r="DJ309" s="318">
        <f t="shared" si="4947"/>
        <v>-54631.804449999887</v>
      </c>
      <c r="DK309" s="318">
        <f t="shared" si="4947"/>
        <v>-55087.154449999885</v>
      </c>
      <c r="DL309" s="318">
        <f t="shared" si="4947"/>
        <v>-55542.504449999884</v>
      </c>
      <c r="DM309" s="318">
        <f t="shared" si="4947"/>
        <v>-55997.854449999882</v>
      </c>
      <c r="DN309" s="318">
        <f t="shared" si="4947"/>
        <v>-56453.204449999881</v>
      </c>
      <c r="DO309" s="318">
        <f t="shared" si="4947"/>
        <v>-56908.55444999988</v>
      </c>
      <c r="DP309" s="318">
        <f t="shared" si="4947"/>
        <v>-57363.904449999878</v>
      </c>
      <c r="DR309" s="318">
        <f t="shared" si="4355"/>
        <v>-57819.254449999877</v>
      </c>
      <c r="DS309" s="318">
        <f t="shared" ref="DS309:EC309" si="4948">DR309+DS260</f>
        <v>-58274.604449999875</v>
      </c>
      <c r="DT309" s="318">
        <f t="shared" si="4948"/>
        <v>-58729.954449999874</v>
      </c>
      <c r="DU309" s="318">
        <f t="shared" si="4948"/>
        <v>-59185.304449999872</v>
      </c>
      <c r="DV309" s="318">
        <f t="shared" si="4948"/>
        <v>-59640.654449999871</v>
      </c>
      <c r="DW309" s="318">
        <f t="shared" si="4948"/>
        <v>-60096.004449999869</v>
      </c>
      <c r="DX309" s="318">
        <f t="shared" si="4948"/>
        <v>-60551.354449999868</v>
      </c>
      <c r="DY309" s="318">
        <f t="shared" si="4948"/>
        <v>-61006.704449999866</v>
      </c>
      <c r="DZ309" s="318">
        <f t="shared" si="4948"/>
        <v>-61462.054449999865</v>
      </c>
      <c r="EA309" s="318">
        <f t="shared" si="4948"/>
        <v>-61917.404449999864</v>
      </c>
      <c r="EB309" s="318">
        <f t="shared" si="4948"/>
        <v>-62372.754449999862</v>
      </c>
      <c r="EC309" s="318">
        <f t="shared" si="4948"/>
        <v>-62828.104449999861</v>
      </c>
    </row>
    <row r="310" spans="1:134" x14ac:dyDescent="0.2">
      <c r="A310" s="126" t="s">
        <v>594</v>
      </c>
      <c r="D310" s="311">
        <v>-39184.819336666667</v>
      </c>
      <c r="E310" s="318">
        <f t="shared" ref="E310:P310" si="4949">D310+E261</f>
        <v>-42258.599336666666</v>
      </c>
      <c r="F310" s="318">
        <f t="shared" si="4949"/>
        <v>-45332.379336666665</v>
      </c>
      <c r="G310" s="318">
        <f t="shared" si="4949"/>
        <v>-48406.159336666664</v>
      </c>
      <c r="H310" s="318">
        <f t="shared" si="4949"/>
        <v>-51479.939336666663</v>
      </c>
      <c r="I310" s="318">
        <f t="shared" si="4949"/>
        <v>-54553.719336666662</v>
      </c>
      <c r="J310" s="318">
        <f t="shared" si="4949"/>
        <v>-57627.49933666666</v>
      </c>
      <c r="K310" s="318">
        <f t="shared" si="4949"/>
        <v>-60701.279336666659</v>
      </c>
      <c r="L310" s="318">
        <f t="shared" si="4949"/>
        <v>-63775.059336666658</v>
      </c>
      <c r="M310" s="318">
        <f t="shared" si="4949"/>
        <v>-66848.839336666657</v>
      </c>
      <c r="N310" s="318">
        <f t="shared" si="4949"/>
        <v>-69922.619336666656</v>
      </c>
      <c r="O310" s="318">
        <f t="shared" si="4949"/>
        <v>-72996.399336666655</v>
      </c>
      <c r="P310" s="318">
        <f t="shared" si="4949"/>
        <v>-76070.179336666653</v>
      </c>
      <c r="R310" s="318">
        <f t="shared" si="4339"/>
        <v>-79143.959336666652</v>
      </c>
      <c r="S310" s="318">
        <f t="shared" ref="S310:AC310" si="4950">R310+S261</f>
        <v>-82217.739336666651</v>
      </c>
      <c r="T310" s="318">
        <f t="shared" si="4950"/>
        <v>-85291.51933666665</v>
      </c>
      <c r="U310" s="318">
        <f t="shared" si="4950"/>
        <v>-88365.299336666649</v>
      </c>
      <c r="V310" s="318">
        <f t="shared" si="4950"/>
        <v>-91439.079336666648</v>
      </c>
      <c r="W310" s="318">
        <f t="shared" si="4950"/>
        <v>-94512.859336666646</v>
      </c>
      <c r="X310" s="318">
        <f t="shared" si="4950"/>
        <v>-97586.639336666645</v>
      </c>
      <c r="Y310" s="318">
        <f t="shared" si="4950"/>
        <v>-100660.41933666664</v>
      </c>
      <c r="Z310" s="318">
        <f t="shared" si="4950"/>
        <v>-103734.19933666664</v>
      </c>
      <c r="AA310" s="318">
        <f t="shared" si="4950"/>
        <v>-106807.97933666664</v>
      </c>
      <c r="AB310" s="318">
        <f t="shared" si="4950"/>
        <v>-109881.75933666664</v>
      </c>
      <c r="AC310" s="318">
        <f t="shared" si="4950"/>
        <v>-112955.53933666664</v>
      </c>
      <c r="AE310" s="318">
        <f t="shared" si="4341"/>
        <v>-116029.31933666664</v>
      </c>
      <c r="AF310" s="318">
        <f t="shared" ref="AF310:AP310" si="4951">AE310+AF261</f>
        <v>-119103.09933666664</v>
      </c>
      <c r="AG310" s="318">
        <f t="shared" si="4951"/>
        <v>-122176.87933666664</v>
      </c>
      <c r="AH310" s="318">
        <f t="shared" si="4951"/>
        <v>-125250.65933666663</v>
      </c>
      <c r="AI310" s="318">
        <f t="shared" si="4951"/>
        <v>-128324.43933666663</v>
      </c>
      <c r="AJ310" s="318">
        <f t="shared" si="4951"/>
        <v>-131398.21933666663</v>
      </c>
      <c r="AK310" s="318">
        <f t="shared" si="4951"/>
        <v>-134471.99933666663</v>
      </c>
      <c r="AL310" s="318">
        <f t="shared" si="4951"/>
        <v>-137545.77933666663</v>
      </c>
      <c r="AM310" s="318">
        <f t="shared" si="4951"/>
        <v>-140619.55933666663</v>
      </c>
      <c r="AN310" s="318">
        <f t="shared" si="4951"/>
        <v>-143693.33933666663</v>
      </c>
      <c r="AO310" s="318">
        <f t="shared" si="4951"/>
        <v>-146767.11933666663</v>
      </c>
      <c r="AP310" s="318">
        <f t="shared" si="4951"/>
        <v>-149840.89933666663</v>
      </c>
      <c r="AR310" s="318">
        <f t="shared" si="4343"/>
        <v>-152914.67933666662</v>
      </c>
      <c r="AS310" s="318">
        <f t="shared" ref="AS310:BC310" si="4952">AR310+AS261</f>
        <v>-155988.45933666662</v>
      </c>
      <c r="AT310" s="318">
        <f t="shared" si="4952"/>
        <v>-159062.23933666662</v>
      </c>
      <c r="AU310" s="318">
        <f t="shared" si="4952"/>
        <v>-162136.01933666662</v>
      </c>
      <c r="AV310" s="318">
        <f t="shared" si="4952"/>
        <v>-165209.79933666662</v>
      </c>
      <c r="AW310" s="318">
        <f t="shared" si="4952"/>
        <v>-168283.57933666662</v>
      </c>
      <c r="AX310" s="318">
        <f t="shared" si="4952"/>
        <v>-171357.35933666662</v>
      </c>
      <c r="AY310" s="318">
        <f t="shared" si="4952"/>
        <v>-174431.13933666662</v>
      </c>
      <c r="AZ310" s="318">
        <f t="shared" si="4952"/>
        <v>-177504.91933666661</v>
      </c>
      <c r="BA310" s="318">
        <f t="shared" si="4952"/>
        <v>-180578.69933666661</v>
      </c>
      <c r="BB310" s="318">
        <f t="shared" si="4952"/>
        <v>-183652.47933666661</v>
      </c>
      <c r="BC310" s="318">
        <f t="shared" si="4952"/>
        <v>-186726.25933666661</v>
      </c>
      <c r="BE310" s="318">
        <f t="shared" si="4345"/>
        <v>-189800.03933666661</v>
      </c>
      <c r="BF310" s="318">
        <f t="shared" ref="BF310:BP310" si="4953">BE310+BF261</f>
        <v>-192873.81933666661</v>
      </c>
      <c r="BG310" s="318">
        <f t="shared" si="4953"/>
        <v>-195947.59933666661</v>
      </c>
      <c r="BH310" s="318">
        <f t="shared" si="4953"/>
        <v>-199021.37933666661</v>
      </c>
      <c r="BI310" s="318">
        <f t="shared" si="4953"/>
        <v>-202095.15933666661</v>
      </c>
      <c r="BJ310" s="318">
        <f t="shared" si="4953"/>
        <v>-205168.9393366666</v>
      </c>
      <c r="BK310" s="318">
        <f t="shared" si="4953"/>
        <v>-208242.7193366666</v>
      </c>
      <c r="BL310" s="318">
        <f t="shared" si="4953"/>
        <v>-211316.4993366666</v>
      </c>
      <c r="BM310" s="318">
        <f t="shared" si="4953"/>
        <v>-214390.2793366666</v>
      </c>
      <c r="BN310" s="318">
        <f t="shared" si="4953"/>
        <v>-217464.0593366666</v>
      </c>
      <c r="BO310" s="318">
        <f t="shared" si="4953"/>
        <v>-220537.8393366666</v>
      </c>
      <c r="BP310" s="318">
        <f t="shared" si="4953"/>
        <v>-223611.6193366666</v>
      </c>
      <c r="BR310" s="318">
        <f t="shared" si="4347"/>
        <v>-226685.3993366666</v>
      </c>
      <c r="BS310" s="318">
        <f t="shared" ref="BS310:CC310" si="4954">BR310+BS261</f>
        <v>-229759.1793366666</v>
      </c>
      <c r="BT310" s="318">
        <f t="shared" si="4954"/>
        <v>-232832.95933666659</v>
      </c>
      <c r="BU310" s="318">
        <f t="shared" si="4954"/>
        <v>-235906.73933666659</v>
      </c>
      <c r="BV310" s="318">
        <f t="shared" si="4954"/>
        <v>-238980.51933666659</v>
      </c>
      <c r="BW310" s="318">
        <f t="shared" si="4954"/>
        <v>-242054.29933666659</v>
      </c>
      <c r="BX310" s="318">
        <f t="shared" si="4954"/>
        <v>-245128.07933666659</v>
      </c>
      <c r="BY310" s="318">
        <f t="shared" si="4954"/>
        <v>-248201.85933666659</v>
      </c>
      <c r="BZ310" s="318">
        <f t="shared" si="4954"/>
        <v>-251275.63933666659</v>
      </c>
      <c r="CA310" s="318">
        <f t="shared" si="4954"/>
        <v>-254349.41933666659</v>
      </c>
      <c r="CB310" s="318">
        <f t="shared" si="4954"/>
        <v>-257423.19933666658</v>
      </c>
      <c r="CC310" s="318">
        <f t="shared" si="4954"/>
        <v>-260496.97933666658</v>
      </c>
      <c r="CE310" s="318">
        <f t="shared" si="4349"/>
        <v>-263570.75933666661</v>
      </c>
      <c r="CF310" s="318">
        <f t="shared" ref="CF310:CP310" si="4955">CE310+CF261</f>
        <v>-266644.53933666664</v>
      </c>
      <c r="CG310" s="318">
        <f t="shared" si="4955"/>
        <v>-269718.31933666667</v>
      </c>
      <c r="CH310" s="318">
        <f t="shared" si="4955"/>
        <v>-272792.0993366667</v>
      </c>
      <c r="CI310" s="318">
        <f t="shared" si="4955"/>
        <v>-275865.87933666672</v>
      </c>
      <c r="CJ310" s="318">
        <f t="shared" si="4955"/>
        <v>-278939.65933666675</v>
      </c>
      <c r="CK310" s="318">
        <f t="shared" si="4955"/>
        <v>-282013.43933666678</v>
      </c>
      <c r="CL310" s="318">
        <f t="shared" si="4955"/>
        <v>-285087.21933666681</v>
      </c>
      <c r="CM310" s="318">
        <f t="shared" si="4955"/>
        <v>-288160.99933666684</v>
      </c>
      <c r="CN310" s="318">
        <f t="shared" si="4955"/>
        <v>-291234.77933666686</v>
      </c>
      <c r="CO310" s="318">
        <f t="shared" si="4955"/>
        <v>-294308.55933666689</v>
      </c>
      <c r="CP310" s="318">
        <f t="shared" si="4955"/>
        <v>-297382.33933666692</v>
      </c>
      <c r="CR310" s="318">
        <f t="shared" si="4351"/>
        <v>-300456.11933666695</v>
      </c>
      <c r="CS310" s="318">
        <f t="shared" ref="CS310:DC310" si="4956">CR310+CS261</f>
        <v>-303529.89933666697</v>
      </c>
      <c r="CT310" s="318">
        <f t="shared" si="4956"/>
        <v>-306603.679336667</v>
      </c>
      <c r="CU310" s="318">
        <f t="shared" si="4956"/>
        <v>-309677.45933666703</v>
      </c>
      <c r="CV310" s="318">
        <f t="shared" si="4956"/>
        <v>-312751.23933666706</v>
      </c>
      <c r="CW310" s="318">
        <f t="shared" si="4956"/>
        <v>-315825.01933666709</v>
      </c>
      <c r="CX310" s="318">
        <f t="shared" si="4956"/>
        <v>-318898.79933666711</v>
      </c>
      <c r="CY310" s="318">
        <f t="shared" si="4956"/>
        <v>-321972.57933666714</v>
      </c>
      <c r="CZ310" s="318">
        <f t="shared" si="4956"/>
        <v>-325046.35933666717</v>
      </c>
      <c r="DA310" s="318">
        <f t="shared" si="4956"/>
        <v>-328120.1393366672</v>
      </c>
      <c r="DB310" s="318">
        <f t="shared" si="4956"/>
        <v>-331193.91933666723</v>
      </c>
      <c r="DC310" s="318">
        <f t="shared" si="4956"/>
        <v>-334267.69933666725</v>
      </c>
      <c r="DE310" s="318">
        <f t="shared" si="4353"/>
        <v>-337341.47933666728</v>
      </c>
      <c r="DF310" s="318">
        <f t="shared" ref="DF310:DP310" si="4957">DE310+DF261</f>
        <v>-340415.25933666731</v>
      </c>
      <c r="DG310" s="318">
        <f t="shared" si="4957"/>
        <v>-343489.03933666734</v>
      </c>
      <c r="DH310" s="318">
        <f t="shared" si="4957"/>
        <v>-346562.81933666737</v>
      </c>
      <c r="DI310" s="318">
        <f t="shared" si="4957"/>
        <v>-349636.59933666739</v>
      </c>
      <c r="DJ310" s="318">
        <f t="shared" si="4957"/>
        <v>-352710.37933666742</v>
      </c>
      <c r="DK310" s="318">
        <f t="shared" si="4957"/>
        <v>-355784.15933666745</v>
      </c>
      <c r="DL310" s="318">
        <f t="shared" si="4957"/>
        <v>-358857.93933666748</v>
      </c>
      <c r="DM310" s="318">
        <f t="shared" si="4957"/>
        <v>-361931.71933666751</v>
      </c>
      <c r="DN310" s="318">
        <f t="shared" si="4957"/>
        <v>-365005.49933666753</v>
      </c>
      <c r="DO310" s="318">
        <f t="shared" si="4957"/>
        <v>-368079.27933666756</v>
      </c>
      <c r="DP310" s="318">
        <f t="shared" si="4957"/>
        <v>-371153.05933666759</v>
      </c>
      <c r="DR310" s="318">
        <f t="shared" si="4355"/>
        <v>-374226.83933666762</v>
      </c>
      <c r="DS310" s="318">
        <f t="shared" ref="DS310:EC310" si="4958">DR310+DS261</f>
        <v>-377300.61933666765</v>
      </c>
      <c r="DT310" s="318">
        <f t="shared" si="4958"/>
        <v>-380374.39933666767</v>
      </c>
      <c r="DU310" s="318">
        <f t="shared" si="4958"/>
        <v>-383448.1793366677</v>
      </c>
      <c r="DV310" s="318">
        <f t="shared" si="4958"/>
        <v>-386521.95933666773</v>
      </c>
      <c r="DW310" s="318">
        <f t="shared" si="4958"/>
        <v>-389595.73933666776</v>
      </c>
      <c r="DX310" s="318">
        <f t="shared" si="4958"/>
        <v>-392669.51933666778</v>
      </c>
      <c r="DY310" s="318">
        <f t="shared" si="4958"/>
        <v>-395743.29933666781</v>
      </c>
      <c r="DZ310" s="318">
        <f t="shared" si="4958"/>
        <v>-398817.07933666784</v>
      </c>
      <c r="EA310" s="318">
        <f t="shared" si="4958"/>
        <v>-401890.85933666787</v>
      </c>
      <c r="EB310" s="318">
        <f t="shared" si="4958"/>
        <v>-404964.6393366679</v>
      </c>
      <c r="EC310" s="318">
        <f t="shared" si="4958"/>
        <v>-408038.41933666792</v>
      </c>
    </row>
    <row r="311" spans="1:134" x14ac:dyDescent="0.2">
      <c r="A311" s="126" t="s">
        <v>594</v>
      </c>
      <c r="D311" s="311">
        <v>-45.883793333333337</v>
      </c>
      <c r="E311" s="318">
        <f t="shared" ref="E311:P311" si="4959">D311+E262</f>
        <v>-47.743793333333336</v>
      </c>
      <c r="F311" s="318">
        <f t="shared" si="4959"/>
        <v>-49.603793333333336</v>
      </c>
      <c r="G311" s="318">
        <f t="shared" si="4959"/>
        <v>-51.463793333333335</v>
      </c>
      <c r="H311" s="318">
        <f t="shared" si="4959"/>
        <v>-53.323793333333334</v>
      </c>
      <c r="I311" s="318">
        <f t="shared" si="4959"/>
        <v>-55.183793333333334</v>
      </c>
      <c r="J311" s="318">
        <f t="shared" si="4959"/>
        <v>-57.043793333333333</v>
      </c>
      <c r="K311" s="318">
        <f t="shared" si="4959"/>
        <v>-58.903793333333333</v>
      </c>
      <c r="L311" s="318">
        <f t="shared" si="4959"/>
        <v>-60.763793333333332</v>
      </c>
      <c r="M311" s="318">
        <f t="shared" si="4959"/>
        <v>-62.623793333333332</v>
      </c>
      <c r="N311" s="318">
        <f t="shared" si="4959"/>
        <v>-64.483793333333338</v>
      </c>
      <c r="O311" s="318">
        <f t="shared" si="4959"/>
        <v>-66.343793333333338</v>
      </c>
      <c r="P311" s="318">
        <f t="shared" si="4959"/>
        <v>-68.203793333333337</v>
      </c>
      <c r="R311" s="318">
        <f t="shared" si="4339"/>
        <v>-70.063793333333336</v>
      </c>
      <c r="S311" s="318">
        <f t="shared" ref="S311:AC311" si="4960">R311+S262</f>
        <v>-71.923793333333336</v>
      </c>
      <c r="T311" s="318">
        <f t="shared" si="4960"/>
        <v>-73.783793333333335</v>
      </c>
      <c r="U311" s="318">
        <f t="shared" si="4960"/>
        <v>-75.643793333333335</v>
      </c>
      <c r="V311" s="318">
        <f t="shared" si="4960"/>
        <v>-77.503793333333334</v>
      </c>
      <c r="W311" s="318">
        <f t="shared" si="4960"/>
        <v>-79.363793333333334</v>
      </c>
      <c r="X311" s="318">
        <f t="shared" si="4960"/>
        <v>-81.223793333333333</v>
      </c>
      <c r="Y311" s="318">
        <f t="shared" si="4960"/>
        <v>-83.083793333333332</v>
      </c>
      <c r="Z311" s="318">
        <f t="shared" si="4960"/>
        <v>-84.943793333333332</v>
      </c>
      <c r="AA311" s="318">
        <f t="shared" si="4960"/>
        <v>-86.803793333333331</v>
      </c>
      <c r="AB311" s="318">
        <f t="shared" si="4960"/>
        <v>-88.663793333333331</v>
      </c>
      <c r="AC311" s="318">
        <f t="shared" si="4960"/>
        <v>-90.52379333333333</v>
      </c>
      <c r="AE311" s="318">
        <f t="shared" si="4341"/>
        <v>-92.38379333333333</v>
      </c>
      <c r="AF311" s="318">
        <f t="shared" ref="AF311:AP311" si="4961">AE311+AF262</f>
        <v>-94.243793333333329</v>
      </c>
      <c r="AG311" s="318">
        <f t="shared" si="4961"/>
        <v>-96.103793333333329</v>
      </c>
      <c r="AH311" s="318">
        <f t="shared" si="4961"/>
        <v>-97.963793333333328</v>
      </c>
      <c r="AI311" s="318">
        <f t="shared" si="4961"/>
        <v>-99.823793333333327</v>
      </c>
      <c r="AJ311" s="318">
        <f t="shared" si="4961"/>
        <v>-101.68379333333333</v>
      </c>
      <c r="AK311" s="318">
        <f t="shared" si="4961"/>
        <v>-103.54379333333333</v>
      </c>
      <c r="AL311" s="318">
        <f t="shared" si="4961"/>
        <v>-105.40379333333333</v>
      </c>
      <c r="AM311" s="318">
        <f t="shared" si="4961"/>
        <v>-107.26379333333333</v>
      </c>
      <c r="AN311" s="318">
        <f t="shared" si="4961"/>
        <v>-109.12379333333332</v>
      </c>
      <c r="AO311" s="318">
        <f t="shared" si="4961"/>
        <v>-110.98379333333332</v>
      </c>
      <c r="AP311" s="318">
        <f t="shared" si="4961"/>
        <v>-112.84379333333332</v>
      </c>
      <c r="AR311" s="318">
        <f t="shared" si="4343"/>
        <v>-114.70379333333332</v>
      </c>
      <c r="AS311" s="318">
        <f t="shared" ref="AS311:BC311" si="4962">AR311+AS262</f>
        <v>-116.56379333333332</v>
      </c>
      <c r="AT311" s="318">
        <f t="shared" si="4962"/>
        <v>-118.42379333333332</v>
      </c>
      <c r="AU311" s="318">
        <f t="shared" si="4962"/>
        <v>-120.28379333333332</v>
      </c>
      <c r="AV311" s="318">
        <f t="shared" si="4962"/>
        <v>-122.14379333333332</v>
      </c>
      <c r="AW311" s="318">
        <f t="shared" si="4962"/>
        <v>-124.00379333333332</v>
      </c>
      <c r="AX311" s="318">
        <f t="shared" si="4962"/>
        <v>-125.86379333333332</v>
      </c>
      <c r="AY311" s="318">
        <f t="shared" si="4962"/>
        <v>-127.72379333333332</v>
      </c>
      <c r="AZ311" s="318">
        <f t="shared" si="4962"/>
        <v>-129.58379333333332</v>
      </c>
      <c r="BA311" s="318">
        <f t="shared" si="4962"/>
        <v>-131.44379333333333</v>
      </c>
      <c r="BB311" s="318">
        <f t="shared" si="4962"/>
        <v>-133.30379333333335</v>
      </c>
      <c r="BC311" s="318">
        <f t="shared" si="4962"/>
        <v>-135.16379333333336</v>
      </c>
      <c r="BE311" s="318">
        <f t="shared" si="4345"/>
        <v>-137.02379333333337</v>
      </c>
      <c r="BF311" s="318">
        <f t="shared" ref="BF311:BP311" si="4963">BE311+BF262</f>
        <v>-138.88379333333339</v>
      </c>
      <c r="BG311" s="318">
        <f t="shared" si="4963"/>
        <v>-140.7437933333334</v>
      </c>
      <c r="BH311" s="318">
        <f t="shared" si="4963"/>
        <v>-142.60379333333341</v>
      </c>
      <c r="BI311" s="318">
        <f t="shared" si="4963"/>
        <v>-144.46379333333343</v>
      </c>
      <c r="BJ311" s="318">
        <f t="shared" si="4963"/>
        <v>-146.32379333333344</v>
      </c>
      <c r="BK311" s="318">
        <f t="shared" si="4963"/>
        <v>-148.18379333333345</v>
      </c>
      <c r="BL311" s="318">
        <f t="shared" si="4963"/>
        <v>-150.04379333333347</v>
      </c>
      <c r="BM311" s="318">
        <f t="shared" si="4963"/>
        <v>-151.90379333333348</v>
      </c>
      <c r="BN311" s="318">
        <f t="shared" si="4963"/>
        <v>-153.7637933333335</v>
      </c>
      <c r="BO311" s="318">
        <f t="shared" si="4963"/>
        <v>-155.62379333333351</v>
      </c>
      <c r="BP311" s="318">
        <f t="shared" si="4963"/>
        <v>-157.48379333333352</v>
      </c>
      <c r="BR311" s="318">
        <f t="shared" si="4347"/>
        <v>-159.34379333333354</v>
      </c>
      <c r="BS311" s="318">
        <f t="shared" ref="BS311:CC311" si="4964">BR311+BS262</f>
        <v>-161.20379333333355</v>
      </c>
      <c r="BT311" s="318">
        <f t="shared" si="4964"/>
        <v>-163.06379333333356</v>
      </c>
      <c r="BU311" s="318">
        <f t="shared" si="4964"/>
        <v>-164.92379333333358</v>
      </c>
      <c r="BV311" s="318">
        <f t="shared" si="4964"/>
        <v>-166.78379333333359</v>
      </c>
      <c r="BW311" s="318">
        <f t="shared" si="4964"/>
        <v>-168.6437933333336</v>
      </c>
      <c r="BX311" s="318">
        <f t="shared" si="4964"/>
        <v>-170.50379333333362</v>
      </c>
      <c r="BY311" s="318">
        <f t="shared" si="4964"/>
        <v>-172.36379333333363</v>
      </c>
      <c r="BZ311" s="318">
        <f t="shared" si="4964"/>
        <v>-174.22379333333365</v>
      </c>
      <c r="CA311" s="318">
        <f t="shared" si="4964"/>
        <v>-176.08379333333366</v>
      </c>
      <c r="CB311" s="318">
        <f t="shared" si="4964"/>
        <v>-177.94379333333367</v>
      </c>
      <c r="CC311" s="318">
        <f t="shared" si="4964"/>
        <v>-179.80379333333369</v>
      </c>
      <c r="CE311" s="318">
        <f t="shared" si="4349"/>
        <v>-181.6637933333337</v>
      </c>
      <c r="CF311" s="318">
        <f t="shared" ref="CF311:CP311" si="4965">CE311+CF262</f>
        <v>-183.52379333333371</v>
      </c>
      <c r="CG311" s="318">
        <f t="shared" si="4965"/>
        <v>-185.38379333333373</v>
      </c>
      <c r="CH311" s="318">
        <f t="shared" si="4965"/>
        <v>-187.24379333333374</v>
      </c>
      <c r="CI311" s="318">
        <f t="shared" si="4965"/>
        <v>-189.10379333333375</v>
      </c>
      <c r="CJ311" s="318">
        <f t="shared" si="4965"/>
        <v>-190.96379333333377</v>
      </c>
      <c r="CK311" s="318">
        <f t="shared" si="4965"/>
        <v>-192.82379333333378</v>
      </c>
      <c r="CL311" s="318">
        <f t="shared" si="4965"/>
        <v>-194.6837933333338</v>
      </c>
      <c r="CM311" s="318">
        <f t="shared" si="4965"/>
        <v>-196.54379333333381</v>
      </c>
      <c r="CN311" s="318">
        <f t="shared" si="4965"/>
        <v>-198.40379333333382</v>
      </c>
      <c r="CO311" s="318">
        <f t="shared" si="4965"/>
        <v>-200.26379333333384</v>
      </c>
      <c r="CP311" s="318">
        <f t="shared" si="4965"/>
        <v>-202.12379333333385</v>
      </c>
      <c r="CR311" s="318">
        <f t="shared" si="4351"/>
        <v>-203.98379333333386</v>
      </c>
      <c r="CS311" s="318">
        <f t="shared" ref="CS311:DC311" si="4966">CR311+CS262</f>
        <v>-205.84379333333388</v>
      </c>
      <c r="CT311" s="318">
        <f t="shared" si="4966"/>
        <v>-207.70379333333389</v>
      </c>
      <c r="CU311" s="318">
        <f t="shared" si="4966"/>
        <v>-209.5637933333339</v>
      </c>
      <c r="CV311" s="318">
        <f t="shared" si="4966"/>
        <v>-211.42379333333392</v>
      </c>
      <c r="CW311" s="318">
        <f t="shared" si="4966"/>
        <v>-213.28379333333393</v>
      </c>
      <c r="CX311" s="318">
        <f t="shared" si="4966"/>
        <v>-215.14379333333395</v>
      </c>
      <c r="CY311" s="318">
        <f t="shared" si="4966"/>
        <v>-217.00379333333396</v>
      </c>
      <c r="CZ311" s="318">
        <f t="shared" si="4966"/>
        <v>-218.86379333333397</v>
      </c>
      <c r="DA311" s="318">
        <f t="shared" si="4966"/>
        <v>-220.72379333333399</v>
      </c>
      <c r="DB311" s="318">
        <f t="shared" si="4966"/>
        <v>-222.583793333334</v>
      </c>
      <c r="DC311" s="318">
        <f t="shared" si="4966"/>
        <v>-224.44379333333401</v>
      </c>
      <c r="DE311" s="318">
        <f t="shared" si="4353"/>
        <v>-226.30379333333403</v>
      </c>
      <c r="DF311" s="318">
        <f t="shared" ref="DF311:DP311" si="4967">DE311+DF262</f>
        <v>-228.16379333333404</v>
      </c>
      <c r="DG311" s="318">
        <f t="shared" si="4967"/>
        <v>-230.02379333333405</v>
      </c>
      <c r="DH311" s="318">
        <f t="shared" si="4967"/>
        <v>-231.88379333333407</v>
      </c>
      <c r="DI311" s="318">
        <f t="shared" si="4967"/>
        <v>-233.74379333333408</v>
      </c>
      <c r="DJ311" s="318">
        <f t="shared" si="4967"/>
        <v>-235.6037933333341</v>
      </c>
      <c r="DK311" s="318">
        <f t="shared" si="4967"/>
        <v>-237.46379333333411</v>
      </c>
      <c r="DL311" s="318">
        <f t="shared" si="4967"/>
        <v>-239.32379333333412</v>
      </c>
      <c r="DM311" s="318">
        <f t="shared" si="4967"/>
        <v>-241.18379333333414</v>
      </c>
      <c r="DN311" s="318">
        <f t="shared" si="4967"/>
        <v>-243.04379333333415</v>
      </c>
      <c r="DO311" s="318">
        <f t="shared" si="4967"/>
        <v>-244.90379333333416</v>
      </c>
      <c r="DP311" s="318">
        <f t="shared" si="4967"/>
        <v>-246.76379333333418</v>
      </c>
      <c r="DR311" s="318">
        <f t="shared" si="4355"/>
        <v>-248.62379333333419</v>
      </c>
      <c r="DS311" s="318">
        <f t="shared" ref="DS311:EC311" si="4968">DR311+DS262</f>
        <v>-250.48379333333421</v>
      </c>
      <c r="DT311" s="318">
        <f t="shared" si="4968"/>
        <v>-252.34379333333422</v>
      </c>
      <c r="DU311" s="318">
        <f t="shared" si="4968"/>
        <v>-254.20379333333423</v>
      </c>
      <c r="DV311" s="318">
        <f t="shared" si="4968"/>
        <v>-256.06379333333422</v>
      </c>
      <c r="DW311" s="318">
        <f t="shared" si="4968"/>
        <v>-257.92379333333423</v>
      </c>
      <c r="DX311" s="318">
        <f t="shared" si="4968"/>
        <v>-259.78379333333424</v>
      </c>
      <c r="DY311" s="318">
        <f t="shared" si="4968"/>
        <v>-261.64379333333426</v>
      </c>
      <c r="DZ311" s="318">
        <f t="shared" si="4968"/>
        <v>-263.50379333333427</v>
      </c>
      <c r="EA311" s="318">
        <f t="shared" si="4968"/>
        <v>-265.36379333333429</v>
      </c>
      <c r="EB311" s="318">
        <f t="shared" si="4968"/>
        <v>-267.2237933333343</v>
      </c>
      <c r="EC311" s="318">
        <f t="shared" si="4968"/>
        <v>-269.08379333333431</v>
      </c>
    </row>
    <row r="312" spans="1:134" x14ac:dyDescent="0.2">
      <c r="A312" s="126" t="s">
        <v>594</v>
      </c>
      <c r="D312" s="311">
        <v>-350.37772000000007</v>
      </c>
      <c r="E312" s="318">
        <f t="shared" ref="E312" si="4969">D312+E263</f>
        <v>-367.98772000000008</v>
      </c>
      <c r="F312" s="318">
        <f t="shared" ref="F312" si="4970">E312+F263</f>
        <v>-385.59772000000009</v>
      </c>
      <c r="G312" s="318">
        <f t="shared" ref="G312" si="4971">F312+G263</f>
        <v>-403.20772000000011</v>
      </c>
      <c r="H312" s="318">
        <f t="shared" ref="H312" si="4972">G312+H263</f>
        <v>-420.81772000000012</v>
      </c>
      <c r="I312" s="318">
        <f t="shared" ref="I312" si="4973">H312+I263</f>
        <v>-438.42772000000014</v>
      </c>
      <c r="J312" s="318">
        <f t="shared" ref="J312" si="4974">I312+J263</f>
        <v>-456.03772000000015</v>
      </c>
      <c r="K312" s="318">
        <f t="shared" ref="K312" si="4975">J312+K263</f>
        <v>-473.64772000000016</v>
      </c>
      <c r="L312" s="318">
        <f t="shared" ref="L312" si="4976">K312+L263</f>
        <v>-491.25772000000018</v>
      </c>
      <c r="M312" s="318">
        <f t="shared" ref="M312" si="4977">L312+M263</f>
        <v>-508.86772000000019</v>
      </c>
      <c r="N312" s="318">
        <f t="shared" ref="N312" si="4978">M312+N263</f>
        <v>-526.4777200000002</v>
      </c>
      <c r="O312" s="318">
        <f t="shared" ref="O312" si="4979">N312+O263</f>
        <v>-544.08772000000022</v>
      </c>
      <c r="P312" s="318">
        <f t="shared" ref="P312" si="4980">O312+P263</f>
        <v>-561.69772000000023</v>
      </c>
      <c r="R312" s="318">
        <f t="shared" ref="R312" si="4981">P312+R263</f>
        <v>-579.30772000000024</v>
      </c>
      <c r="S312" s="318">
        <f t="shared" ref="S312" si="4982">R312+S263</f>
        <v>-596.91772000000026</v>
      </c>
      <c r="T312" s="318">
        <f t="shared" ref="T312" si="4983">S312+T263</f>
        <v>-614.52772000000027</v>
      </c>
      <c r="U312" s="318">
        <f t="shared" ref="U312" si="4984">T312+U263</f>
        <v>-632.13772000000029</v>
      </c>
      <c r="V312" s="318">
        <f t="shared" ref="V312" si="4985">U312+V263</f>
        <v>-649.7477200000003</v>
      </c>
      <c r="W312" s="318">
        <f t="shared" ref="W312" si="4986">V312+W263</f>
        <v>-667.35772000000031</v>
      </c>
      <c r="X312" s="318">
        <f t="shared" ref="X312" si="4987">W312+X263</f>
        <v>-684.96772000000033</v>
      </c>
      <c r="Y312" s="318">
        <f t="shared" ref="Y312" si="4988">X312+Y263</f>
        <v>-702.57772000000034</v>
      </c>
      <c r="Z312" s="318">
        <f t="shared" ref="Z312" si="4989">Y312+Z263</f>
        <v>-720.18772000000035</v>
      </c>
      <c r="AA312" s="318">
        <f t="shared" ref="AA312" si="4990">Z312+AA263</f>
        <v>-737.79772000000037</v>
      </c>
      <c r="AB312" s="318">
        <f t="shared" ref="AB312" si="4991">AA312+AB263</f>
        <v>-755.40772000000038</v>
      </c>
      <c r="AC312" s="318">
        <f t="shared" ref="AC312" si="4992">AB312+AC263</f>
        <v>-773.01772000000039</v>
      </c>
      <c r="AE312" s="318">
        <f t="shared" ref="AE312" si="4993">AC312+AE263</f>
        <v>-790.62772000000041</v>
      </c>
      <c r="AF312" s="318">
        <f t="shared" ref="AF312" si="4994">AE312+AF263</f>
        <v>-808.23772000000042</v>
      </c>
      <c r="AG312" s="318">
        <f t="shared" ref="AG312" si="4995">AF312+AG263</f>
        <v>-825.84772000000044</v>
      </c>
      <c r="AH312" s="318">
        <f t="shared" ref="AH312" si="4996">AG312+AH263</f>
        <v>-843.45772000000045</v>
      </c>
      <c r="AI312" s="318">
        <f t="shared" ref="AI312" si="4997">AH312+AI263</f>
        <v>-861.06772000000046</v>
      </c>
      <c r="AJ312" s="318">
        <f t="shared" ref="AJ312" si="4998">AI312+AJ263</f>
        <v>-878.67772000000048</v>
      </c>
      <c r="AK312" s="318">
        <f t="shared" ref="AK312" si="4999">AJ312+AK263</f>
        <v>-896.28772000000049</v>
      </c>
      <c r="AL312" s="318">
        <f t="shared" ref="AL312" si="5000">AK312+AL263</f>
        <v>-913.8977200000005</v>
      </c>
      <c r="AM312" s="318">
        <f t="shared" ref="AM312" si="5001">AL312+AM263</f>
        <v>-931.50772000000052</v>
      </c>
      <c r="AN312" s="318">
        <f t="shared" ref="AN312" si="5002">AM312+AN263</f>
        <v>-949.11772000000053</v>
      </c>
      <c r="AO312" s="318">
        <f t="shared" ref="AO312" si="5003">AN312+AO263</f>
        <v>-966.72772000000055</v>
      </c>
      <c r="AP312" s="318">
        <f t="shared" ref="AP312" si="5004">AO312+AP263</f>
        <v>-984.33772000000056</v>
      </c>
      <c r="AR312" s="318">
        <f t="shared" ref="AR312" si="5005">AP312+AR263</f>
        <v>-1001.9477200000006</v>
      </c>
      <c r="AS312" s="318">
        <f t="shared" ref="AS312" si="5006">AR312+AS263</f>
        <v>-1019.5577200000006</v>
      </c>
      <c r="AT312" s="318">
        <f t="shared" ref="AT312" si="5007">AS312+AT263</f>
        <v>-1037.1677200000006</v>
      </c>
      <c r="AU312" s="318">
        <f t="shared" ref="AU312" si="5008">AT312+AU263</f>
        <v>-1054.7777200000005</v>
      </c>
      <c r="AV312" s="318">
        <f t="shared" ref="AV312" si="5009">AU312+AV263</f>
        <v>-1072.3877200000004</v>
      </c>
      <c r="AW312" s="318">
        <f t="shared" ref="AW312" si="5010">AV312+AW263</f>
        <v>-1089.9977200000003</v>
      </c>
      <c r="AX312" s="318">
        <f t="shared" ref="AX312" si="5011">AW312+AX263</f>
        <v>-1107.6077200000002</v>
      </c>
      <c r="AY312" s="318">
        <f t="shared" ref="AY312" si="5012">AX312+AY263</f>
        <v>-1125.2177200000001</v>
      </c>
      <c r="AZ312" s="318">
        <f t="shared" ref="AZ312" si="5013">AY312+AZ263</f>
        <v>-1142.82772</v>
      </c>
      <c r="BA312" s="318">
        <f t="shared" ref="BA312" si="5014">AZ312+BA263</f>
        <v>-1160.4377199999999</v>
      </c>
      <c r="BB312" s="318">
        <f t="shared" ref="BB312" si="5015">BA312+BB263</f>
        <v>-1178.0477199999998</v>
      </c>
      <c r="BC312" s="318">
        <f t="shared" ref="BC312" si="5016">BB312+BC263</f>
        <v>-1195.6577199999997</v>
      </c>
      <c r="BE312" s="318">
        <f t="shared" ref="BE312" si="5017">BC312+BE263</f>
        <v>-1213.2677199999996</v>
      </c>
      <c r="BF312" s="318">
        <f t="shared" ref="BF312" si="5018">BE312+BF263</f>
        <v>-1230.8777199999995</v>
      </c>
      <c r="BG312" s="318">
        <f t="shared" ref="BG312" si="5019">BF312+BG263</f>
        <v>-1248.4877199999994</v>
      </c>
      <c r="BH312" s="318">
        <f t="shared" ref="BH312" si="5020">BG312+BH263</f>
        <v>-1266.0977199999993</v>
      </c>
      <c r="BI312" s="318">
        <f t="shared" ref="BI312" si="5021">BH312+BI263</f>
        <v>-1283.7077199999992</v>
      </c>
      <c r="BJ312" s="318">
        <f t="shared" ref="BJ312" si="5022">BI312+BJ263</f>
        <v>-1301.3177199999991</v>
      </c>
      <c r="BK312" s="318">
        <f t="shared" ref="BK312" si="5023">BJ312+BK263</f>
        <v>-1318.927719999999</v>
      </c>
      <c r="BL312" s="318">
        <f t="shared" ref="BL312" si="5024">BK312+BL263</f>
        <v>-1336.5377199999989</v>
      </c>
      <c r="BM312" s="318">
        <f t="shared" ref="BM312" si="5025">BL312+BM263</f>
        <v>-1354.1477199999988</v>
      </c>
      <c r="BN312" s="318">
        <f t="shared" ref="BN312" si="5026">BM312+BN263</f>
        <v>-1371.7577199999987</v>
      </c>
      <c r="BO312" s="318">
        <f t="shared" ref="BO312" si="5027">BN312+BO263</f>
        <v>-1389.3677199999986</v>
      </c>
      <c r="BP312" s="318">
        <f t="shared" ref="BP312" si="5028">BO312+BP263</f>
        <v>-1406.9777199999985</v>
      </c>
      <c r="BR312" s="318">
        <f t="shared" ref="BR312" si="5029">BP312+BR263</f>
        <v>-1424.5877199999984</v>
      </c>
      <c r="BS312" s="318">
        <f t="shared" ref="BS312" si="5030">BR312+BS263</f>
        <v>-1442.1977199999983</v>
      </c>
      <c r="BT312" s="318">
        <f t="shared" ref="BT312" si="5031">BS312+BT263</f>
        <v>-1459.8077199999982</v>
      </c>
      <c r="BU312" s="318">
        <f t="shared" ref="BU312" si="5032">BT312+BU263</f>
        <v>-1477.4177199999981</v>
      </c>
      <c r="BV312" s="318">
        <f t="shared" ref="BV312" si="5033">BU312+BV263</f>
        <v>-1495.027719999998</v>
      </c>
      <c r="BW312" s="318">
        <f t="shared" ref="BW312" si="5034">BV312+BW263</f>
        <v>-1512.6377199999979</v>
      </c>
      <c r="BX312" s="318">
        <f t="shared" ref="BX312" si="5035">BW312+BX263</f>
        <v>-1530.2477199999978</v>
      </c>
      <c r="BY312" s="318">
        <f t="shared" ref="BY312" si="5036">BX312+BY263</f>
        <v>-1547.8577199999977</v>
      </c>
      <c r="BZ312" s="318">
        <f t="shared" ref="BZ312" si="5037">BY312+BZ263</f>
        <v>-1565.4677199999976</v>
      </c>
      <c r="CA312" s="318">
        <f t="shared" ref="CA312" si="5038">BZ312+CA263</f>
        <v>-1583.0777199999975</v>
      </c>
      <c r="CB312" s="318">
        <f t="shared" ref="CB312" si="5039">CA312+CB263</f>
        <v>-1600.6877199999974</v>
      </c>
      <c r="CC312" s="318">
        <f t="shared" ref="CC312" si="5040">CB312+CC263</f>
        <v>-1618.2977199999973</v>
      </c>
      <c r="CE312" s="318">
        <f t="shared" ref="CE312" si="5041">CC312+CE263</f>
        <v>-1635.9077199999972</v>
      </c>
      <c r="CF312" s="318">
        <f t="shared" ref="CF312" si="5042">CE312+CF263</f>
        <v>-1653.5177199999971</v>
      </c>
      <c r="CG312" s="318">
        <f t="shared" ref="CG312" si="5043">CF312+CG263</f>
        <v>-1671.127719999997</v>
      </c>
      <c r="CH312" s="318">
        <f t="shared" ref="CH312" si="5044">CG312+CH263</f>
        <v>-1688.7377199999969</v>
      </c>
      <c r="CI312" s="318">
        <f t="shared" ref="CI312" si="5045">CH312+CI263</f>
        <v>-1706.3477199999968</v>
      </c>
      <c r="CJ312" s="318">
        <f t="shared" ref="CJ312" si="5046">CI312+CJ263</f>
        <v>-1723.9577199999967</v>
      </c>
      <c r="CK312" s="318">
        <f t="shared" ref="CK312" si="5047">CJ312+CK263</f>
        <v>-1741.5677199999966</v>
      </c>
      <c r="CL312" s="318">
        <f t="shared" ref="CL312" si="5048">CK312+CL263</f>
        <v>-1759.1777199999965</v>
      </c>
      <c r="CM312" s="318">
        <f t="shared" ref="CM312" si="5049">CL312+CM263</f>
        <v>-1776.7877199999964</v>
      </c>
      <c r="CN312" s="318">
        <f t="shared" ref="CN312" si="5050">CM312+CN263</f>
        <v>-1794.3977199999963</v>
      </c>
      <c r="CO312" s="318">
        <f t="shared" ref="CO312" si="5051">CN312+CO263</f>
        <v>-1812.0077199999962</v>
      </c>
      <c r="CP312" s="318">
        <f t="shared" ref="CP312" si="5052">CO312+CP263</f>
        <v>-1829.6177199999961</v>
      </c>
      <c r="CR312" s="318">
        <f t="shared" ref="CR312" si="5053">CP312+CR263</f>
        <v>-1847.227719999996</v>
      </c>
      <c r="CS312" s="318">
        <f t="shared" ref="CS312" si="5054">CR312+CS263</f>
        <v>-1864.8377199999959</v>
      </c>
      <c r="CT312" s="318">
        <f t="shared" ref="CT312" si="5055">CS312+CT263</f>
        <v>-1882.4477199999958</v>
      </c>
      <c r="CU312" s="318">
        <f t="shared" ref="CU312" si="5056">CT312+CU263</f>
        <v>-1900.0577199999957</v>
      </c>
      <c r="CV312" s="318">
        <f t="shared" ref="CV312" si="5057">CU312+CV263</f>
        <v>-1917.6677199999956</v>
      </c>
      <c r="CW312" s="318">
        <f t="shared" ref="CW312" si="5058">CV312+CW263</f>
        <v>-1935.2777199999955</v>
      </c>
      <c r="CX312" s="318">
        <f t="shared" ref="CX312" si="5059">CW312+CX263</f>
        <v>-1952.8877199999954</v>
      </c>
      <c r="CY312" s="318">
        <f t="shared" ref="CY312" si="5060">CX312+CY263</f>
        <v>-1970.4977199999953</v>
      </c>
      <c r="CZ312" s="318">
        <f t="shared" ref="CZ312" si="5061">CY312+CZ263</f>
        <v>-1988.1077199999952</v>
      </c>
      <c r="DA312" s="318">
        <f t="shared" ref="DA312" si="5062">CZ312+DA263</f>
        <v>-2005.7177199999951</v>
      </c>
      <c r="DB312" s="318">
        <f t="shared" ref="DB312" si="5063">DA312+DB263</f>
        <v>-2023.327719999995</v>
      </c>
      <c r="DC312" s="318">
        <f t="shared" ref="DC312" si="5064">DB312+DC263</f>
        <v>-2040.9377199999949</v>
      </c>
      <c r="DE312" s="318">
        <f t="shared" ref="DE312" si="5065">DC312+DE263</f>
        <v>-2058.547719999995</v>
      </c>
      <c r="DF312" s="318">
        <f t="shared" ref="DF312" si="5066">DE312+DF263</f>
        <v>-2076.1577199999952</v>
      </c>
      <c r="DG312" s="318">
        <f t="shared" ref="DG312" si="5067">DF312+DG263</f>
        <v>-2093.7677199999953</v>
      </c>
      <c r="DH312" s="318">
        <f t="shared" ref="DH312" si="5068">DG312+DH263</f>
        <v>-2111.3777199999954</v>
      </c>
      <c r="DI312" s="318">
        <f t="shared" ref="DI312" si="5069">DH312+DI263</f>
        <v>-2128.9877199999955</v>
      </c>
      <c r="DJ312" s="318">
        <f t="shared" ref="DJ312" si="5070">DI312+DJ263</f>
        <v>-2146.5977199999957</v>
      </c>
      <c r="DK312" s="318">
        <f t="shared" ref="DK312" si="5071">DJ312+DK263</f>
        <v>-2164.2077199999958</v>
      </c>
      <c r="DL312" s="318">
        <f t="shared" ref="DL312" si="5072">DK312+DL263</f>
        <v>-2181.8177199999959</v>
      </c>
      <c r="DM312" s="318">
        <f t="shared" ref="DM312" si="5073">DL312+DM263</f>
        <v>-2199.427719999996</v>
      </c>
      <c r="DN312" s="318">
        <f t="shared" ref="DN312" si="5074">DM312+DN263</f>
        <v>-2217.0377199999962</v>
      </c>
      <c r="DO312" s="318">
        <f t="shared" ref="DO312" si="5075">DN312+DO263</f>
        <v>-2234.6477199999963</v>
      </c>
      <c r="DP312" s="318">
        <f t="shared" ref="DP312" si="5076">DO312+DP263</f>
        <v>-2252.2577199999964</v>
      </c>
      <c r="DR312" s="318">
        <f t="shared" ref="DR312" si="5077">DP312+DR263</f>
        <v>-2269.8677199999966</v>
      </c>
      <c r="DS312" s="318">
        <f t="shared" ref="DS312" si="5078">DR312+DS263</f>
        <v>-2287.4777199999967</v>
      </c>
      <c r="DT312" s="318">
        <f t="shared" ref="DT312" si="5079">DS312+DT263</f>
        <v>-2305.0877199999968</v>
      </c>
      <c r="DU312" s="318">
        <f t="shared" ref="DU312" si="5080">DT312+DU263</f>
        <v>-2322.6977199999969</v>
      </c>
      <c r="DV312" s="318">
        <f t="shared" ref="DV312" si="5081">DU312+DV263</f>
        <v>-2340.3077199999971</v>
      </c>
      <c r="DW312" s="318">
        <f t="shared" ref="DW312" si="5082">DV312+DW263</f>
        <v>-2357.9177199999972</v>
      </c>
      <c r="DX312" s="318">
        <f t="shared" ref="DX312" si="5083">DW312+DX263</f>
        <v>-2375.5277199999973</v>
      </c>
      <c r="DY312" s="318">
        <f t="shared" ref="DY312" si="5084">DX312+DY263</f>
        <v>-2393.1377199999974</v>
      </c>
      <c r="DZ312" s="318">
        <f t="shared" ref="DZ312" si="5085">DY312+DZ263</f>
        <v>-2410.7477199999976</v>
      </c>
      <c r="EA312" s="318">
        <f t="shared" ref="EA312" si="5086">DZ312+EA263</f>
        <v>-2428.3577199999977</v>
      </c>
      <c r="EB312" s="318">
        <f t="shared" ref="EB312" si="5087">EA312+EB263</f>
        <v>-2445.9677199999978</v>
      </c>
      <c r="EC312" s="318">
        <f t="shared" ref="EC312" si="5088">EB312+EC263</f>
        <v>-2463.577719999998</v>
      </c>
    </row>
    <row r="313" spans="1:134" x14ac:dyDescent="0.2">
      <c r="A313" s="126" t="s">
        <v>594</v>
      </c>
      <c r="D313" s="311">
        <v>-1973.4934950000006</v>
      </c>
      <c r="E313" s="318">
        <f t="shared" ref="E313" si="5089">D313+E264</f>
        <v>-2044.1534950000007</v>
      </c>
      <c r="F313" s="318">
        <f t="shared" ref="F313" si="5090">E313+F264</f>
        <v>-2114.8134950000008</v>
      </c>
      <c r="G313" s="318">
        <f t="shared" ref="G313" si="5091">F313+G264</f>
        <v>-2185.4734950000006</v>
      </c>
      <c r="H313" s="318">
        <f t="shared" ref="H313" si="5092">G313+H264</f>
        <v>-2256.1334950000005</v>
      </c>
      <c r="I313" s="318">
        <f t="shared" ref="I313" si="5093">H313+I264</f>
        <v>-2326.7934950000003</v>
      </c>
      <c r="J313" s="318">
        <f t="shared" ref="J313" si="5094">I313+J264</f>
        <v>-2397.4534950000002</v>
      </c>
      <c r="K313" s="318">
        <f t="shared" ref="K313" si="5095">J313+K264</f>
        <v>-2468.1134950000001</v>
      </c>
      <c r="L313" s="318">
        <f t="shared" ref="L313" si="5096">K313+L264</f>
        <v>-2538.7734949999999</v>
      </c>
      <c r="M313" s="318">
        <f t="shared" ref="M313" si="5097">L313+M264</f>
        <v>-2609.4334949999998</v>
      </c>
      <c r="N313" s="318">
        <f t="shared" ref="N313" si="5098">M313+N264</f>
        <v>-2680.0934949999996</v>
      </c>
      <c r="O313" s="318">
        <f t="shared" ref="O313" si="5099">N313+O264</f>
        <v>-2750.7534949999995</v>
      </c>
      <c r="P313" s="318">
        <f t="shared" ref="P313" si="5100">O313+P264</f>
        <v>-2821.4134949999993</v>
      </c>
      <c r="R313" s="318">
        <f t="shared" ref="R313" si="5101">P313+R264</f>
        <v>-2892.0734949999992</v>
      </c>
      <c r="S313" s="318">
        <f t="shared" ref="S313" si="5102">R313+S264</f>
        <v>-2962.733494999999</v>
      </c>
      <c r="T313" s="318">
        <f t="shared" ref="T313" si="5103">S313+T264</f>
        <v>-3033.3934949999989</v>
      </c>
      <c r="U313" s="318">
        <f t="shared" ref="U313" si="5104">T313+U264</f>
        <v>-3104.0534949999987</v>
      </c>
      <c r="V313" s="318">
        <f t="shared" ref="V313" si="5105">U313+V264</f>
        <v>-3174.7134949999986</v>
      </c>
      <c r="W313" s="318">
        <f t="shared" ref="W313" si="5106">V313+W264</f>
        <v>-3245.3734949999985</v>
      </c>
      <c r="X313" s="318">
        <f t="shared" ref="X313" si="5107">W313+X264</f>
        <v>-3316.0334949999983</v>
      </c>
      <c r="Y313" s="318">
        <f t="shared" ref="Y313" si="5108">X313+Y264</f>
        <v>-3386.6934949999982</v>
      </c>
      <c r="Z313" s="318">
        <f t="shared" ref="Z313" si="5109">Y313+Z264</f>
        <v>-3457.353494999998</v>
      </c>
      <c r="AA313" s="318">
        <f t="shared" ref="AA313" si="5110">Z313+AA264</f>
        <v>-3528.0134949999979</v>
      </c>
      <c r="AB313" s="318">
        <f t="shared" ref="AB313" si="5111">AA313+AB264</f>
        <v>-3598.6734949999977</v>
      </c>
      <c r="AC313" s="318">
        <f t="shared" ref="AC313" si="5112">AB313+AC264</f>
        <v>-3669.3334949999976</v>
      </c>
      <c r="AE313" s="318">
        <f t="shared" ref="AE313" si="5113">AC313+AE264</f>
        <v>-3739.9934949999974</v>
      </c>
      <c r="AF313" s="318">
        <f t="shared" ref="AF313" si="5114">AE313+AF264</f>
        <v>-3810.6534949999973</v>
      </c>
      <c r="AG313" s="318">
        <f t="shared" ref="AG313" si="5115">AF313+AG264</f>
        <v>-3881.3134949999971</v>
      </c>
      <c r="AH313" s="318">
        <f t="shared" ref="AH313" si="5116">AG313+AH264</f>
        <v>-3951.973494999997</v>
      </c>
      <c r="AI313" s="318">
        <f t="shared" ref="AI313" si="5117">AH313+AI264</f>
        <v>-4022.6334949999969</v>
      </c>
      <c r="AJ313" s="318">
        <f t="shared" ref="AJ313" si="5118">AI313+AJ264</f>
        <v>-4093.2934949999967</v>
      </c>
      <c r="AK313" s="318">
        <f t="shared" ref="AK313" si="5119">AJ313+AK264</f>
        <v>-4163.953494999997</v>
      </c>
      <c r="AL313" s="318">
        <f t="shared" ref="AL313" si="5120">AK313+AL264</f>
        <v>-4234.6134949999969</v>
      </c>
      <c r="AM313" s="318">
        <f t="shared" ref="AM313" si="5121">AL313+AM264</f>
        <v>-4305.2734949999967</v>
      </c>
      <c r="AN313" s="318">
        <f t="shared" ref="AN313" si="5122">AM313+AN264</f>
        <v>-4375.9334949999966</v>
      </c>
      <c r="AO313" s="318">
        <f t="shared" ref="AO313" si="5123">AN313+AO264</f>
        <v>-4446.5934949999964</v>
      </c>
      <c r="AP313" s="318">
        <f t="shared" ref="AP313" si="5124">AO313+AP264</f>
        <v>-4517.2534949999963</v>
      </c>
      <c r="AR313" s="318">
        <f t="shared" ref="AR313" si="5125">AP313+AR264</f>
        <v>-4587.9134949999961</v>
      </c>
      <c r="AS313" s="318">
        <f t="shared" ref="AS313" si="5126">AR313+AS264</f>
        <v>-4658.573494999996</v>
      </c>
      <c r="AT313" s="318">
        <f t="shared" ref="AT313" si="5127">AS313+AT264</f>
        <v>-4729.2334949999959</v>
      </c>
      <c r="AU313" s="318">
        <f t="shared" ref="AU313" si="5128">AT313+AU264</f>
        <v>-4799.8934949999957</v>
      </c>
      <c r="AV313" s="318">
        <f t="shared" ref="AV313" si="5129">AU313+AV264</f>
        <v>-4870.5534949999956</v>
      </c>
      <c r="AW313" s="318">
        <f t="shared" ref="AW313" si="5130">AV313+AW264</f>
        <v>-4941.2134949999954</v>
      </c>
      <c r="AX313" s="318">
        <f t="shared" ref="AX313" si="5131">AW313+AX264</f>
        <v>-5011.8734949999953</v>
      </c>
      <c r="AY313" s="318">
        <f t="shared" ref="AY313" si="5132">AX313+AY264</f>
        <v>-5082.5334949999951</v>
      </c>
      <c r="AZ313" s="318">
        <f t="shared" ref="AZ313" si="5133">AY313+AZ264</f>
        <v>-5153.193494999995</v>
      </c>
      <c r="BA313" s="318">
        <f t="shared" ref="BA313" si="5134">AZ313+BA264</f>
        <v>-5223.8534949999948</v>
      </c>
      <c r="BB313" s="318">
        <f t="shared" ref="BB313" si="5135">BA313+BB264</f>
        <v>-5294.5134949999947</v>
      </c>
      <c r="BC313" s="318">
        <f t="shared" ref="BC313" si="5136">BB313+BC264</f>
        <v>-5365.1734949999945</v>
      </c>
      <c r="BE313" s="318">
        <f t="shared" ref="BE313" si="5137">BC313+BE264</f>
        <v>-5435.8334949999944</v>
      </c>
      <c r="BF313" s="318">
        <f t="shared" ref="BF313" si="5138">BE313+BF264</f>
        <v>-5506.4934949999943</v>
      </c>
      <c r="BG313" s="318">
        <f t="shared" ref="BG313" si="5139">BF313+BG264</f>
        <v>-5577.1534949999941</v>
      </c>
      <c r="BH313" s="318">
        <f t="shared" ref="BH313" si="5140">BG313+BH264</f>
        <v>-5647.813494999994</v>
      </c>
      <c r="BI313" s="318">
        <f t="shared" ref="BI313" si="5141">BH313+BI264</f>
        <v>-5718.4734949999938</v>
      </c>
      <c r="BJ313" s="318">
        <f t="shared" ref="BJ313" si="5142">BI313+BJ264</f>
        <v>-5789.1334949999937</v>
      </c>
      <c r="BK313" s="318">
        <f t="shared" ref="BK313" si="5143">BJ313+BK264</f>
        <v>-5859.7934949999935</v>
      </c>
      <c r="BL313" s="318">
        <f t="shared" ref="BL313" si="5144">BK313+BL264</f>
        <v>-5930.4534949999934</v>
      </c>
      <c r="BM313" s="318">
        <f t="shared" ref="BM313" si="5145">BL313+BM264</f>
        <v>-6001.1134949999932</v>
      </c>
      <c r="BN313" s="318">
        <f t="shared" ref="BN313" si="5146">BM313+BN264</f>
        <v>-6071.7734949999931</v>
      </c>
      <c r="BO313" s="318">
        <f t="shared" ref="BO313" si="5147">BN313+BO264</f>
        <v>-6142.4334949999929</v>
      </c>
      <c r="BP313" s="318">
        <f t="shared" ref="BP313" si="5148">BO313+BP264</f>
        <v>-6213.0934949999928</v>
      </c>
      <c r="BR313" s="318">
        <f t="shared" ref="BR313" si="5149">BP313+BR264</f>
        <v>-6283.7534949999927</v>
      </c>
      <c r="BS313" s="318">
        <f t="shared" ref="BS313" si="5150">BR313+BS264</f>
        <v>-6354.4134949999925</v>
      </c>
      <c r="BT313" s="318">
        <f t="shared" ref="BT313" si="5151">BS313+BT264</f>
        <v>-6425.0734949999924</v>
      </c>
      <c r="BU313" s="318">
        <f t="shared" ref="BU313" si="5152">BT313+BU264</f>
        <v>-6495.7334949999922</v>
      </c>
      <c r="BV313" s="318">
        <f t="shared" ref="BV313" si="5153">BU313+BV264</f>
        <v>-6566.3934949999921</v>
      </c>
      <c r="BW313" s="318">
        <f t="shared" ref="BW313" si="5154">BV313+BW264</f>
        <v>-6637.0534949999919</v>
      </c>
      <c r="BX313" s="318">
        <f t="shared" ref="BX313" si="5155">BW313+BX264</f>
        <v>-6707.7134949999918</v>
      </c>
      <c r="BY313" s="318">
        <f t="shared" ref="BY313" si="5156">BX313+BY264</f>
        <v>-6778.3734949999916</v>
      </c>
      <c r="BZ313" s="318">
        <f t="shared" ref="BZ313" si="5157">BY313+BZ264</f>
        <v>-6849.0334949999915</v>
      </c>
      <c r="CA313" s="318">
        <f t="shared" ref="CA313" si="5158">BZ313+CA264</f>
        <v>-6919.6934949999913</v>
      </c>
      <c r="CB313" s="318">
        <f t="shared" ref="CB313" si="5159">CA313+CB264</f>
        <v>-6990.3534949999912</v>
      </c>
      <c r="CC313" s="318">
        <f t="shared" ref="CC313" si="5160">CB313+CC264</f>
        <v>-7061.0134949999911</v>
      </c>
      <c r="CE313" s="318">
        <f t="shared" ref="CE313" si="5161">CC313+CE264</f>
        <v>-7131.6734949999909</v>
      </c>
      <c r="CF313" s="318">
        <f t="shared" ref="CF313" si="5162">CE313+CF264</f>
        <v>-7202.3334949999908</v>
      </c>
      <c r="CG313" s="318">
        <f t="shared" ref="CG313" si="5163">CF313+CG264</f>
        <v>-7272.9934949999906</v>
      </c>
      <c r="CH313" s="318">
        <f t="shared" ref="CH313" si="5164">CG313+CH264</f>
        <v>-7343.6534949999905</v>
      </c>
      <c r="CI313" s="318">
        <f t="shared" ref="CI313" si="5165">CH313+CI264</f>
        <v>-7414.3134949999903</v>
      </c>
      <c r="CJ313" s="318">
        <f t="shared" ref="CJ313" si="5166">CI313+CJ264</f>
        <v>-7484.9734949999902</v>
      </c>
      <c r="CK313" s="318">
        <f t="shared" ref="CK313" si="5167">CJ313+CK264</f>
        <v>-7555.63349499999</v>
      </c>
      <c r="CL313" s="318">
        <f t="shared" ref="CL313" si="5168">CK313+CL264</f>
        <v>-7626.2934949999899</v>
      </c>
      <c r="CM313" s="318">
        <f t="shared" ref="CM313" si="5169">CL313+CM264</f>
        <v>-7696.9534949999897</v>
      </c>
      <c r="CN313" s="318">
        <f t="shared" ref="CN313" si="5170">CM313+CN264</f>
        <v>-7767.6134949999896</v>
      </c>
      <c r="CO313" s="318">
        <f t="shared" ref="CO313" si="5171">CN313+CO264</f>
        <v>-7838.2734949999895</v>
      </c>
      <c r="CP313" s="318">
        <f t="shared" ref="CP313" si="5172">CO313+CP264</f>
        <v>-7908.9334949999893</v>
      </c>
      <c r="CR313" s="318">
        <f t="shared" ref="CR313" si="5173">CP313+CR264</f>
        <v>-7979.5934949999892</v>
      </c>
      <c r="CS313" s="318">
        <f t="shared" ref="CS313" si="5174">CR313+CS264</f>
        <v>-8050.253494999989</v>
      </c>
      <c r="CT313" s="318">
        <f t="shared" ref="CT313" si="5175">CS313+CT264</f>
        <v>-8120.9134949999889</v>
      </c>
      <c r="CU313" s="318">
        <f t="shared" ref="CU313" si="5176">CT313+CU264</f>
        <v>-8191.5734949999887</v>
      </c>
      <c r="CV313" s="318">
        <f t="shared" ref="CV313" si="5177">CU313+CV264</f>
        <v>-8262.2334949999895</v>
      </c>
      <c r="CW313" s="318">
        <f t="shared" ref="CW313" si="5178">CV313+CW264</f>
        <v>-8332.8934949999893</v>
      </c>
      <c r="CX313" s="318">
        <f t="shared" ref="CX313" si="5179">CW313+CX264</f>
        <v>-8403.5534949999892</v>
      </c>
      <c r="CY313" s="318">
        <f t="shared" ref="CY313" si="5180">CX313+CY264</f>
        <v>-8474.2134949999891</v>
      </c>
      <c r="CZ313" s="318">
        <f t="shared" ref="CZ313" si="5181">CY313+CZ264</f>
        <v>-8544.8734949999889</v>
      </c>
      <c r="DA313" s="318">
        <f t="shared" ref="DA313" si="5182">CZ313+DA264</f>
        <v>-8615.5334949999888</v>
      </c>
      <c r="DB313" s="318">
        <f t="shared" ref="DB313" si="5183">DA313+DB264</f>
        <v>-8686.1934949999886</v>
      </c>
      <c r="DC313" s="318">
        <f t="shared" ref="DC313" si="5184">DB313+DC264</f>
        <v>-8756.8534949999885</v>
      </c>
      <c r="DE313" s="318">
        <f t="shared" ref="DE313" si="5185">DC313+DE264</f>
        <v>-8827.5134949999883</v>
      </c>
      <c r="DF313" s="318">
        <f t="shared" ref="DF313" si="5186">DE313+DF264</f>
        <v>-8898.1734949999882</v>
      </c>
      <c r="DG313" s="318">
        <f t="shared" ref="DG313" si="5187">DF313+DG264</f>
        <v>-8968.833494999988</v>
      </c>
      <c r="DH313" s="318">
        <f t="shared" ref="DH313" si="5188">DG313+DH264</f>
        <v>-9039.4934949999879</v>
      </c>
      <c r="DI313" s="318">
        <f t="shared" ref="DI313" si="5189">DH313+DI264</f>
        <v>-9110.1534949999877</v>
      </c>
      <c r="DJ313" s="318">
        <f t="shared" ref="DJ313" si="5190">DI313+DJ264</f>
        <v>-9180.8134949999876</v>
      </c>
      <c r="DK313" s="318">
        <f t="shared" ref="DK313" si="5191">DJ313+DK264</f>
        <v>-9251.4734949999875</v>
      </c>
      <c r="DL313" s="318">
        <f t="shared" ref="DL313" si="5192">DK313+DL264</f>
        <v>-9322.1334949999873</v>
      </c>
      <c r="DM313" s="318">
        <f t="shared" ref="DM313" si="5193">DL313+DM264</f>
        <v>-9392.7934949999872</v>
      </c>
      <c r="DN313" s="318">
        <f t="shared" ref="DN313" si="5194">DM313+DN264</f>
        <v>-9463.453494999987</v>
      </c>
      <c r="DO313" s="318">
        <f t="shared" ref="DO313" si="5195">DN313+DO264</f>
        <v>-9534.1134949999869</v>
      </c>
      <c r="DP313" s="318">
        <f t="shared" ref="DP313" si="5196">DO313+DP264</f>
        <v>-9604.7734949999867</v>
      </c>
      <c r="DR313" s="318">
        <f t="shared" ref="DR313" si="5197">DP313+DR264</f>
        <v>-9675.4334949999866</v>
      </c>
      <c r="DS313" s="318">
        <f t="shared" ref="DS313" si="5198">DR313+DS264</f>
        <v>-9746.0934949999864</v>
      </c>
      <c r="DT313" s="318">
        <f t="shared" ref="DT313" si="5199">DS313+DT264</f>
        <v>-9816.7534949999863</v>
      </c>
      <c r="DU313" s="318">
        <f t="shared" ref="DU313" si="5200">DT313+DU264</f>
        <v>-9887.4134949999861</v>
      </c>
      <c r="DV313" s="318">
        <f t="shared" ref="DV313" si="5201">DU313+DV264</f>
        <v>-9958.073494999986</v>
      </c>
      <c r="DW313" s="318">
        <f t="shared" ref="DW313" si="5202">DV313+DW264</f>
        <v>-10028.733494999986</v>
      </c>
      <c r="DX313" s="318">
        <f t="shared" ref="DX313" si="5203">DW313+DX264</f>
        <v>-10099.393494999986</v>
      </c>
      <c r="DY313" s="318">
        <f t="shared" ref="DY313" si="5204">DX313+DY264</f>
        <v>-10170.053494999986</v>
      </c>
      <c r="DZ313" s="318">
        <f t="shared" ref="DZ313" si="5205">DY313+DZ264</f>
        <v>-10240.713494999985</v>
      </c>
      <c r="EA313" s="318">
        <f t="shared" ref="EA313" si="5206">DZ313+EA264</f>
        <v>-10311.373494999985</v>
      </c>
      <c r="EB313" s="318">
        <f t="shared" ref="EB313" si="5207">EA313+EB264</f>
        <v>-10382.033494999985</v>
      </c>
      <c r="EC313" s="318">
        <f t="shared" ref="EC313" si="5208">EB313+EC264</f>
        <v>-10452.693494999985</v>
      </c>
    </row>
    <row r="314" spans="1:134" x14ac:dyDescent="0.2">
      <c r="A314" s="126" t="s">
        <v>594</v>
      </c>
      <c r="D314" s="311">
        <v>-0.20069333333333328</v>
      </c>
      <c r="E314" s="318">
        <f t="shared" ref="E314" si="5209">D314+E265</f>
        <v>-0.21069333333333329</v>
      </c>
      <c r="F314" s="318">
        <f t="shared" ref="F314" si="5210">E314+F265</f>
        <v>-0.2206933333333333</v>
      </c>
      <c r="G314" s="318">
        <f t="shared" ref="G314" si="5211">F314+G265</f>
        <v>-0.23069333333333331</v>
      </c>
      <c r="H314" s="318">
        <f t="shared" ref="H314" si="5212">G314+H265</f>
        <v>-0.24069333333333331</v>
      </c>
      <c r="I314" s="318">
        <f t="shared" ref="I314" si="5213">H314+I265</f>
        <v>-0.25069333333333332</v>
      </c>
      <c r="J314" s="318">
        <f t="shared" ref="J314" si="5214">I314+J265</f>
        <v>-0.26069333333333333</v>
      </c>
      <c r="K314" s="318">
        <f t="shared" ref="K314" si="5215">J314+K265</f>
        <v>-0.27069333333333334</v>
      </c>
      <c r="L314" s="318">
        <f t="shared" ref="L314" si="5216">K314+L265</f>
        <v>-0.28069333333333335</v>
      </c>
      <c r="M314" s="318">
        <f t="shared" ref="M314" si="5217">L314+M265</f>
        <v>-0.29069333333333336</v>
      </c>
      <c r="N314" s="318">
        <f t="shared" ref="N314" si="5218">M314+N265</f>
        <v>-0.30069333333333337</v>
      </c>
      <c r="O314" s="318">
        <f t="shared" ref="O314" si="5219">N314+O265</f>
        <v>-0.31069333333333338</v>
      </c>
      <c r="P314" s="318">
        <f t="shared" ref="P314" si="5220">O314+P265</f>
        <v>-0.32069333333333339</v>
      </c>
      <c r="R314" s="318">
        <f t="shared" ref="R314" si="5221">P314+R265</f>
        <v>-0.33069333333333339</v>
      </c>
      <c r="S314" s="318">
        <f t="shared" ref="S314" si="5222">R314+S265</f>
        <v>-0.3406933333333334</v>
      </c>
      <c r="T314" s="318">
        <f t="shared" ref="T314" si="5223">S314+T265</f>
        <v>-0.35069333333333341</v>
      </c>
      <c r="U314" s="318">
        <f t="shared" ref="U314" si="5224">T314+U265</f>
        <v>-0.36069333333333342</v>
      </c>
      <c r="V314" s="318">
        <f t="shared" ref="V314" si="5225">U314+V265</f>
        <v>-0.37069333333333343</v>
      </c>
      <c r="W314" s="318">
        <f t="shared" ref="W314" si="5226">V314+W265</f>
        <v>-0.38069333333333344</v>
      </c>
      <c r="X314" s="318">
        <f t="shared" ref="X314" si="5227">W314+X265</f>
        <v>-0.39069333333333345</v>
      </c>
      <c r="Y314" s="318">
        <f t="shared" ref="Y314" si="5228">X314+Y265</f>
        <v>-0.40069333333333346</v>
      </c>
      <c r="Z314" s="318">
        <f t="shared" ref="Z314" si="5229">Y314+Z265</f>
        <v>-0.41069333333333347</v>
      </c>
      <c r="AA314" s="318">
        <f t="shared" ref="AA314" si="5230">Z314+AA265</f>
        <v>-0.42069333333333347</v>
      </c>
      <c r="AB314" s="318">
        <f t="shared" ref="AB314" si="5231">AA314+AB265</f>
        <v>-0.43069333333333348</v>
      </c>
      <c r="AC314" s="318">
        <f t="shared" ref="AC314" si="5232">AB314+AC265</f>
        <v>-0.44069333333333349</v>
      </c>
      <c r="AE314" s="318">
        <f t="shared" ref="AE314" si="5233">AC314+AE265</f>
        <v>-0.4506933333333335</v>
      </c>
      <c r="AF314" s="318">
        <f t="shared" ref="AF314" si="5234">AE314+AF265</f>
        <v>-0.46069333333333351</v>
      </c>
      <c r="AG314" s="318">
        <f t="shared" ref="AG314" si="5235">AF314+AG265</f>
        <v>-0.47069333333333352</v>
      </c>
      <c r="AH314" s="318">
        <f t="shared" ref="AH314" si="5236">AG314+AH265</f>
        <v>-0.48069333333333353</v>
      </c>
      <c r="AI314" s="318">
        <f t="shared" ref="AI314" si="5237">AH314+AI265</f>
        <v>-0.49069333333333354</v>
      </c>
      <c r="AJ314" s="318">
        <f t="shared" ref="AJ314" si="5238">AI314+AJ265</f>
        <v>-0.50069333333333355</v>
      </c>
      <c r="AK314" s="318">
        <f t="shared" ref="AK314" si="5239">AJ314+AK265</f>
        <v>-0.51069333333333355</v>
      </c>
      <c r="AL314" s="318">
        <f t="shared" ref="AL314" si="5240">AK314+AL265</f>
        <v>-0.52069333333333356</v>
      </c>
      <c r="AM314" s="318">
        <f t="shared" ref="AM314" si="5241">AL314+AM265</f>
        <v>-0.53069333333333357</v>
      </c>
      <c r="AN314" s="318">
        <f t="shared" ref="AN314" si="5242">AM314+AN265</f>
        <v>-0.54069333333333358</v>
      </c>
      <c r="AO314" s="318">
        <f t="shared" ref="AO314" si="5243">AN314+AO265</f>
        <v>-0.55069333333333359</v>
      </c>
      <c r="AP314" s="318">
        <f t="shared" ref="AP314" si="5244">AO314+AP265</f>
        <v>-0.5606933333333336</v>
      </c>
      <c r="AR314" s="318">
        <f t="shared" ref="AR314" si="5245">AP314+AR265</f>
        <v>-0.57069333333333361</v>
      </c>
      <c r="AS314" s="318">
        <f t="shared" ref="AS314" si="5246">AR314+AS265</f>
        <v>-0.58069333333333362</v>
      </c>
      <c r="AT314" s="318">
        <f t="shared" ref="AT314" si="5247">AS314+AT265</f>
        <v>-0.59069333333333363</v>
      </c>
      <c r="AU314" s="318">
        <f t="shared" ref="AU314" si="5248">AT314+AU265</f>
        <v>-0.60069333333333363</v>
      </c>
      <c r="AV314" s="318">
        <f t="shared" ref="AV314" si="5249">AU314+AV265</f>
        <v>-0.61069333333333364</v>
      </c>
      <c r="AW314" s="318">
        <f t="shared" ref="AW314" si="5250">AV314+AW265</f>
        <v>-0.62069333333333365</v>
      </c>
      <c r="AX314" s="318">
        <f t="shared" ref="AX314" si="5251">AW314+AX265</f>
        <v>-0.63069333333333366</v>
      </c>
      <c r="AY314" s="318">
        <f t="shared" ref="AY314" si="5252">AX314+AY265</f>
        <v>-0.64069333333333367</v>
      </c>
      <c r="AZ314" s="318">
        <f t="shared" ref="AZ314" si="5253">AY314+AZ265</f>
        <v>-0.65069333333333368</v>
      </c>
      <c r="BA314" s="318">
        <f t="shared" ref="BA314" si="5254">AZ314+BA265</f>
        <v>-0.66069333333333369</v>
      </c>
      <c r="BB314" s="318">
        <f t="shared" ref="BB314" si="5255">BA314+BB265</f>
        <v>-0.6706933333333337</v>
      </c>
      <c r="BC314" s="318">
        <f t="shared" ref="BC314" si="5256">BB314+BC265</f>
        <v>-0.68069333333333371</v>
      </c>
      <c r="BE314" s="318">
        <f t="shared" ref="BE314" si="5257">BC314+BE265</f>
        <v>-0.69069333333333371</v>
      </c>
      <c r="BF314" s="318">
        <f t="shared" ref="BF314" si="5258">BE314+BF265</f>
        <v>-0.70069333333333372</v>
      </c>
      <c r="BG314" s="318">
        <f t="shared" ref="BG314" si="5259">BF314+BG265</f>
        <v>-0.71069333333333373</v>
      </c>
      <c r="BH314" s="318">
        <f t="shared" ref="BH314" si="5260">BG314+BH265</f>
        <v>-0.72069333333333374</v>
      </c>
      <c r="BI314" s="318">
        <f t="shared" ref="BI314" si="5261">BH314+BI265</f>
        <v>-0.73069333333333375</v>
      </c>
      <c r="BJ314" s="318">
        <f t="shared" ref="BJ314" si="5262">BI314+BJ265</f>
        <v>-0.74069333333333376</v>
      </c>
      <c r="BK314" s="318">
        <f t="shared" ref="BK314" si="5263">BJ314+BK265</f>
        <v>-0.75069333333333377</v>
      </c>
      <c r="BL314" s="318">
        <f t="shared" ref="BL314" si="5264">BK314+BL265</f>
        <v>-0.76069333333333378</v>
      </c>
      <c r="BM314" s="318">
        <f t="shared" ref="BM314" si="5265">BL314+BM265</f>
        <v>-0.77069333333333379</v>
      </c>
      <c r="BN314" s="318">
        <f t="shared" ref="BN314" si="5266">BM314+BN265</f>
        <v>-0.78069333333333379</v>
      </c>
      <c r="BO314" s="318">
        <f t="shared" ref="BO314" si="5267">BN314+BO265</f>
        <v>-0.7906933333333338</v>
      </c>
      <c r="BP314" s="318">
        <f t="shared" ref="BP314" si="5268">BO314+BP265</f>
        <v>-0.80069333333333381</v>
      </c>
      <c r="BR314" s="318">
        <f t="shared" ref="BR314" si="5269">BP314+BR265</f>
        <v>-0.81069333333333382</v>
      </c>
      <c r="BS314" s="318">
        <f t="shared" ref="BS314" si="5270">BR314+BS265</f>
        <v>-0.82069333333333383</v>
      </c>
      <c r="BT314" s="318">
        <f t="shared" ref="BT314" si="5271">BS314+BT265</f>
        <v>-0.83069333333333384</v>
      </c>
      <c r="BU314" s="318">
        <f t="shared" ref="BU314" si="5272">BT314+BU265</f>
        <v>-0.84069333333333385</v>
      </c>
      <c r="BV314" s="318">
        <f t="shared" ref="BV314" si="5273">BU314+BV265</f>
        <v>-0.85069333333333386</v>
      </c>
      <c r="BW314" s="318">
        <f t="shared" ref="BW314" si="5274">BV314+BW265</f>
        <v>-0.86069333333333387</v>
      </c>
      <c r="BX314" s="318">
        <f t="shared" ref="BX314" si="5275">BW314+BX265</f>
        <v>-0.87069333333333387</v>
      </c>
      <c r="BY314" s="318">
        <f t="shared" ref="BY314" si="5276">BX314+BY265</f>
        <v>-0.88069333333333388</v>
      </c>
      <c r="BZ314" s="318">
        <f t="shared" ref="BZ314" si="5277">BY314+BZ265</f>
        <v>-0.89069333333333389</v>
      </c>
      <c r="CA314" s="318">
        <f t="shared" ref="CA314" si="5278">BZ314+CA265</f>
        <v>-0.9006933333333339</v>
      </c>
      <c r="CB314" s="318">
        <f t="shared" ref="CB314" si="5279">CA314+CB265</f>
        <v>-0.91069333333333391</v>
      </c>
      <c r="CC314" s="318">
        <f t="shared" ref="CC314" si="5280">CB314+CC265</f>
        <v>-0.92069333333333392</v>
      </c>
      <c r="CE314" s="318">
        <f t="shared" ref="CE314" si="5281">CC314+CE265</f>
        <v>-0.93069333333333393</v>
      </c>
      <c r="CF314" s="318">
        <f t="shared" ref="CF314" si="5282">CE314+CF265</f>
        <v>-0.94069333333333394</v>
      </c>
      <c r="CG314" s="318">
        <f t="shared" ref="CG314" si="5283">CF314+CG265</f>
        <v>-0.95069333333333395</v>
      </c>
      <c r="CH314" s="318">
        <f t="shared" ref="CH314" si="5284">CG314+CH265</f>
        <v>-0.96069333333333395</v>
      </c>
      <c r="CI314" s="318">
        <f t="shared" ref="CI314" si="5285">CH314+CI265</f>
        <v>-0.97069333333333396</v>
      </c>
      <c r="CJ314" s="318">
        <f t="shared" ref="CJ314" si="5286">CI314+CJ265</f>
        <v>-0.98069333333333397</v>
      </c>
      <c r="CK314" s="318">
        <f t="shared" ref="CK314" si="5287">CJ314+CK265</f>
        <v>-0.99069333333333398</v>
      </c>
      <c r="CL314" s="318">
        <f t="shared" ref="CL314" si="5288">CK314+CL265</f>
        <v>-1.0006933333333339</v>
      </c>
      <c r="CM314" s="318">
        <f t="shared" ref="CM314" si="5289">CL314+CM265</f>
        <v>-1.0106933333333339</v>
      </c>
      <c r="CN314" s="318">
        <f t="shared" ref="CN314" si="5290">CM314+CN265</f>
        <v>-1.0206933333333339</v>
      </c>
      <c r="CO314" s="318">
        <f t="shared" ref="CO314" si="5291">CN314+CO265</f>
        <v>-1.0306933333333339</v>
      </c>
      <c r="CP314" s="318">
        <f t="shared" ref="CP314" si="5292">CO314+CP265</f>
        <v>-1.0406933333333339</v>
      </c>
      <c r="CR314" s="318">
        <f t="shared" ref="CR314" si="5293">CP314+CR265</f>
        <v>-1.0506933333333339</v>
      </c>
      <c r="CS314" s="318">
        <f t="shared" ref="CS314" si="5294">CR314+CS265</f>
        <v>-1.0606933333333339</v>
      </c>
      <c r="CT314" s="318">
        <f t="shared" ref="CT314" si="5295">CS314+CT265</f>
        <v>-1.0706933333333339</v>
      </c>
      <c r="CU314" s="318">
        <f t="shared" ref="CU314" si="5296">CT314+CU265</f>
        <v>-1.0806933333333339</v>
      </c>
      <c r="CV314" s="318">
        <f t="shared" ref="CV314" si="5297">CU314+CV265</f>
        <v>-1.090693333333334</v>
      </c>
      <c r="CW314" s="318">
        <f t="shared" ref="CW314" si="5298">CV314+CW265</f>
        <v>-1.100693333333334</v>
      </c>
      <c r="CX314" s="318">
        <f t="shared" ref="CX314" si="5299">CW314+CX265</f>
        <v>-1.110693333333334</v>
      </c>
      <c r="CY314" s="318">
        <f t="shared" ref="CY314" si="5300">CX314+CY265</f>
        <v>-1.120693333333334</v>
      </c>
      <c r="CZ314" s="318">
        <f t="shared" ref="CZ314" si="5301">CY314+CZ265</f>
        <v>-1.130693333333334</v>
      </c>
      <c r="DA314" s="318">
        <f t="shared" ref="DA314" si="5302">CZ314+DA265</f>
        <v>-1.140693333333334</v>
      </c>
      <c r="DB314" s="318">
        <f t="shared" ref="DB314" si="5303">DA314+DB265</f>
        <v>-1.150693333333334</v>
      </c>
      <c r="DC314" s="318">
        <f t="shared" ref="DC314" si="5304">DB314+DC265</f>
        <v>-1.160693333333334</v>
      </c>
      <c r="DE314" s="318">
        <f t="shared" ref="DE314" si="5305">DC314+DE265</f>
        <v>-1.170693333333334</v>
      </c>
      <c r="DF314" s="318">
        <f t="shared" ref="DF314" si="5306">DE314+DF265</f>
        <v>-1.180693333333334</v>
      </c>
      <c r="DG314" s="318">
        <f t="shared" ref="DG314" si="5307">DF314+DG265</f>
        <v>-1.190693333333334</v>
      </c>
      <c r="DH314" s="318">
        <f t="shared" ref="DH314" si="5308">DG314+DH265</f>
        <v>-1.2006933333333341</v>
      </c>
      <c r="DI314" s="318">
        <f t="shared" ref="DI314" si="5309">DH314+DI265</f>
        <v>-1.2106933333333341</v>
      </c>
      <c r="DJ314" s="318">
        <f t="shared" ref="DJ314" si="5310">DI314+DJ265</f>
        <v>-1.2206933333333341</v>
      </c>
      <c r="DK314" s="318">
        <f t="shared" ref="DK314" si="5311">DJ314+DK265</f>
        <v>-1.2306933333333341</v>
      </c>
      <c r="DL314" s="318">
        <f t="shared" ref="DL314" si="5312">DK314+DL265</f>
        <v>-1.2406933333333341</v>
      </c>
      <c r="DM314" s="318">
        <f t="shared" ref="DM314" si="5313">DL314+DM265</f>
        <v>-1.2506933333333341</v>
      </c>
      <c r="DN314" s="318">
        <f t="shared" ref="DN314" si="5314">DM314+DN265</f>
        <v>-1.2606933333333341</v>
      </c>
      <c r="DO314" s="318">
        <f t="shared" ref="DO314" si="5315">DN314+DO265</f>
        <v>-1.2706933333333341</v>
      </c>
      <c r="DP314" s="318">
        <f t="shared" ref="DP314" si="5316">DO314+DP265</f>
        <v>-1.2806933333333341</v>
      </c>
      <c r="DR314" s="318">
        <f t="shared" ref="DR314" si="5317">DP314+DR265</f>
        <v>-1.2906933333333341</v>
      </c>
      <c r="DS314" s="318">
        <f t="shared" ref="DS314" si="5318">DR314+DS265</f>
        <v>-1.3006933333333341</v>
      </c>
      <c r="DT314" s="318">
        <f t="shared" ref="DT314" si="5319">DS314+DT265</f>
        <v>-1.3106933333333342</v>
      </c>
      <c r="DU314" s="318">
        <f t="shared" ref="DU314" si="5320">DT314+DU265</f>
        <v>-1.3206933333333342</v>
      </c>
      <c r="DV314" s="318">
        <f t="shared" ref="DV314" si="5321">DU314+DV265</f>
        <v>-1.3306933333333342</v>
      </c>
      <c r="DW314" s="318">
        <f t="shared" ref="DW314" si="5322">DV314+DW265</f>
        <v>-1.3406933333333342</v>
      </c>
      <c r="DX314" s="318">
        <f t="shared" ref="DX314" si="5323">DW314+DX265</f>
        <v>-1.3506933333333342</v>
      </c>
      <c r="DY314" s="318">
        <f t="shared" ref="DY314" si="5324">DX314+DY265</f>
        <v>-1.3606933333333342</v>
      </c>
      <c r="DZ314" s="318">
        <f t="shared" ref="DZ314" si="5325">DY314+DZ265</f>
        <v>-1.3706933333333342</v>
      </c>
      <c r="EA314" s="318">
        <f t="shared" ref="EA314" si="5326">DZ314+EA265</f>
        <v>-1.3806933333333342</v>
      </c>
      <c r="EB314" s="318">
        <f t="shared" ref="EB314" si="5327">EA314+EB265</f>
        <v>-1.3906933333333342</v>
      </c>
      <c r="EC314" s="318">
        <f t="shared" ref="EC314" si="5328">EB314+EC265</f>
        <v>-1.4006933333333342</v>
      </c>
    </row>
    <row r="315" spans="1:134" x14ac:dyDescent="0.2">
      <c r="D315" s="313">
        <f>SUM(D270:D314)</f>
        <v>-106387.02929250001</v>
      </c>
      <c r="E315" s="319">
        <f>SUM(E270:E314)</f>
        <v>-119881.0492925</v>
      </c>
      <c r="F315" s="319">
        <f t="shared" ref="F315:P315" si="5329">SUM(F270:F314)</f>
        <v>-141408.00929250004</v>
      </c>
      <c r="G315" s="319">
        <f t="shared" si="5329"/>
        <v>-172109.44929250004</v>
      </c>
      <c r="H315" s="319">
        <f t="shared" si="5329"/>
        <v>-218072.52929250002</v>
      </c>
      <c r="I315" s="319">
        <f t="shared" si="5329"/>
        <v>-266452.24929249997</v>
      </c>
      <c r="J315" s="319">
        <f t="shared" si="5329"/>
        <v>-319177.1392925001</v>
      </c>
      <c r="K315" s="319">
        <f t="shared" si="5329"/>
        <v>-381487.98929250002</v>
      </c>
      <c r="L315" s="319">
        <f t="shared" si="5329"/>
        <v>-452366.17929249984</v>
      </c>
      <c r="M315" s="319">
        <f t="shared" si="5329"/>
        <v>-531172.71929250006</v>
      </c>
      <c r="N315" s="319">
        <f t="shared" si="5329"/>
        <v>-623425.89929249999</v>
      </c>
      <c r="O315" s="319">
        <f t="shared" si="5329"/>
        <v>-742206.61929249996</v>
      </c>
      <c r="P315" s="319">
        <f t="shared" si="5329"/>
        <v>-869011.69929250015</v>
      </c>
      <c r="Q315" s="305">
        <f>D315+SUM(E266:P266)-P315</f>
        <v>0</v>
      </c>
      <c r="R315" s="319">
        <f t="shared" ref="R315:AC315" si="5330">SUM(R270:R314)</f>
        <v>-1019388.2692925</v>
      </c>
      <c r="S315" s="319">
        <f t="shared" si="5330"/>
        <v>-1201189.1092925004</v>
      </c>
      <c r="T315" s="319">
        <f t="shared" si="5330"/>
        <v>-1404445.8192924997</v>
      </c>
      <c r="U315" s="319">
        <f t="shared" si="5330"/>
        <v>-1625948.0892925002</v>
      </c>
      <c r="V315" s="319">
        <f t="shared" si="5330"/>
        <v>-1849156.4792925005</v>
      </c>
      <c r="W315" s="319">
        <f t="shared" si="5330"/>
        <v>-2075777.7992924997</v>
      </c>
      <c r="X315" s="319">
        <f t="shared" si="5330"/>
        <v>-2315897.4992925003</v>
      </c>
      <c r="Y315" s="319">
        <f t="shared" si="5330"/>
        <v>-2561410.2592924996</v>
      </c>
      <c r="Z315" s="319">
        <f t="shared" si="5330"/>
        <v>-2825778.1592924995</v>
      </c>
      <c r="AA315" s="319">
        <f t="shared" si="5330"/>
        <v>-3116034.4592925003</v>
      </c>
      <c r="AB315" s="319">
        <f t="shared" si="5330"/>
        <v>-3411696.869292499</v>
      </c>
      <c r="AC315" s="319">
        <f t="shared" si="5330"/>
        <v>-3715232.0992924985</v>
      </c>
      <c r="AD315" s="305">
        <f>P315+SUM(R266:AC266)-AC315</f>
        <v>0</v>
      </c>
      <c r="AE315" s="319">
        <f t="shared" ref="AE315:AP315" si="5331">SUM(AE270:AE314)</f>
        <v>-4032462.3392925002</v>
      </c>
      <c r="AF315" s="319">
        <f t="shared" si="5331"/>
        <v>-4353461.0092924992</v>
      </c>
      <c r="AG315" s="319">
        <f t="shared" si="5331"/>
        <v>-4678228.1192924986</v>
      </c>
      <c r="AH315" s="319">
        <f t="shared" si="5331"/>
        <v>-5006763.6592924995</v>
      </c>
      <c r="AI315" s="319">
        <f t="shared" si="5331"/>
        <v>-5339067.6392924991</v>
      </c>
      <c r="AJ315" s="319">
        <f t="shared" si="5331"/>
        <v>-5675140.0592925008</v>
      </c>
      <c r="AK315" s="319">
        <f t="shared" si="5331"/>
        <v>-6014980.9092925005</v>
      </c>
      <c r="AL315" s="319">
        <f t="shared" si="5331"/>
        <v>-6358590.1992924968</v>
      </c>
      <c r="AM315" s="319">
        <f t="shared" si="5331"/>
        <v>-6705967.9192924993</v>
      </c>
      <c r="AN315" s="319">
        <f t="shared" si="5331"/>
        <v>-7057114.0892924992</v>
      </c>
      <c r="AO315" s="319">
        <f t="shared" si="5331"/>
        <v>-7412028.6892924998</v>
      </c>
      <c r="AP315" s="319">
        <f t="shared" si="5331"/>
        <v>-7770711.7192925001</v>
      </c>
      <c r="AQ315" s="305">
        <f>AC315+SUM(AE266:AP266)-AP315</f>
        <v>0</v>
      </c>
      <c r="AR315" s="319">
        <f t="shared" ref="AR315:BC315" si="5332">SUM(AR270:AR314)</f>
        <v>-8133163.1892924989</v>
      </c>
      <c r="AS315" s="319">
        <f t="shared" si="5332"/>
        <v>-8499412.6692924965</v>
      </c>
      <c r="AT315" s="319">
        <f t="shared" si="5332"/>
        <v>-8869460.1792924982</v>
      </c>
      <c r="AU315" s="319">
        <f t="shared" si="5332"/>
        <v>-9243305.6992925014</v>
      </c>
      <c r="AV315" s="319">
        <f t="shared" si="5332"/>
        <v>-9620949.2192924973</v>
      </c>
      <c r="AW315" s="319">
        <f t="shared" si="5332"/>
        <v>-10002390.769292498</v>
      </c>
      <c r="AX315" s="319">
        <f t="shared" si="5332"/>
        <v>-10387630.3292925</v>
      </c>
      <c r="AY315" s="319">
        <f t="shared" si="5332"/>
        <v>-10776667.909292497</v>
      </c>
      <c r="AZ315" s="319">
        <f t="shared" si="5332"/>
        <v>-11169503.499292497</v>
      </c>
      <c r="BA315" s="319">
        <f t="shared" si="5332"/>
        <v>-11566137.109292498</v>
      </c>
      <c r="BB315" s="319">
        <f t="shared" si="5332"/>
        <v>-11966568.729292499</v>
      </c>
      <c r="BC315" s="319">
        <f t="shared" si="5332"/>
        <v>-12370798.359292494</v>
      </c>
      <c r="BD315" s="305">
        <f>AP315+SUM(AR266:BC266)-BC315</f>
        <v>0</v>
      </c>
      <c r="BE315" s="319">
        <f t="shared" ref="BE315:BP315" si="5333">SUM(BE270:BE314)</f>
        <v>-12778826.009292498</v>
      </c>
      <c r="BF315" s="319">
        <f t="shared" si="5333"/>
        <v>-13190451.789292498</v>
      </c>
      <c r="BG315" s="319">
        <f t="shared" si="5333"/>
        <v>-13605675.69929249</v>
      </c>
      <c r="BH315" s="319">
        <f t="shared" si="5333"/>
        <v>-14024497.739292495</v>
      </c>
      <c r="BI315" s="319">
        <f t="shared" si="5333"/>
        <v>-14446917.909292495</v>
      </c>
      <c r="BJ315" s="319">
        <f t="shared" si="5333"/>
        <v>-14872936.209292494</v>
      </c>
      <c r="BK315" s="319">
        <f t="shared" si="5333"/>
        <v>-15302552.63929249</v>
      </c>
      <c r="BL315" s="319">
        <f t="shared" si="5333"/>
        <v>-15735767.199292487</v>
      </c>
      <c r="BM315" s="319">
        <f t="shared" si="5333"/>
        <v>-16172579.879292492</v>
      </c>
      <c r="BN315" s="319">
        <f t="shared" si="5333"/>
        <v>-16612990.689292489</v>
      </c>
      <c r="BO315" s="319">
        <f t="shared" si="5333"/>
        <v>-17056999.629292499</v>
      </c>
      <c r="BP315" s="319">
        <f t="shared" si="5333"/>
        <v>-17504606.699292485</v>
      </c>
      <c r="BQ315" s="305">
        <f>BC315+SUM(BE266:BP266)-BP315</f>
        <v>0</v>
      </c>
      <c r="BR315" s="319">
        <f t="shared" ref="BR315:CC315" si="5334">SUM(BR270:BR314)</f>
        <v>-17955811.899292488</v>
      </c>
      <c r="BS315" s="319">
        <f t="shared" si="5334"/>
        <v>-18410581.649292488</v>
      </c>
      <c r="BT315" s="319">
        <f t="shared" si="5334"/>
        <v>-18868915.959292497</v>
      </c>
      <c r="BU315" s="319">
        <f t="shared" si="5334"/>
        <v>-19330814.829292499</v>
      </c>
      <c r="BV315" s="319">
        <f t="shared" si="5334"/>
        <v>-19796278.2492925</v>
      </c>
      <c r="BW315" s="319">
        <f t="shared" si="5334"/>
        <v>-20265306.219292488</v>
      </c>
      <c r="BX315" s="319">
        <f t="shared" si="5334"/>
        <v>-20737898.73929248</v>
      </c>
      <c r="BY315" s="319">
        <f t="shared" si="5334"/>
        <v>-21214055.819292482</v>
      </c>
      <c r="BZ315" s="319">
        <f t="shared" si="5334"/>
        <v>-21693777.449292492</v>
      </c>
      <c r="CA315" s="319">
        <f t="shared" si="5334"/>
        <v>-22177063.629292484</v>
      </c>
      <c r="CB315" s="319">
        <f t="shared" si="5334"/>
        <v>-22663914.369292494</v>
      </c>
      <c r="CC315" s="319">
        <f t="shared" si="5334"/>
        <v>-23154329.659292489</v>
      </c>
      <c r="CD315" s="305">
        <f>BP315+SUM(BR266:CC266)-CC315</f>
        <v>0</v>
      </c>
      <c r="CE315" s="319">
        <f t="shared" ref="CE315:CP315" si="5335">SUM(CE270:CE314)</f>
        <v>-23648309.509292487</v>
      </c>
      <c r="CF315" s="319">
        <f t="shared" si="5335"/>
        <v>-24145876.399292491</v>
      </c>
      <c r="CG315" s="319">
        <f t="shared" si="5335"/>
        <v>-24647030.329292472</v>
      </c>
      <c r="CH315" s="319">
        <f t="shared" si="5335"/>
        <v>-25151771.30929248</v>
      </c>
      <c r="CI315" s="319">
        <f t="shared" si="5335"/>
        <v>-25660099.329292487</v>
      </c>
      <c r="CJ315" s="319">
        <f t="shared" si="5335"/>
        <v>-26172014.389292479</v>
      </c>
      <c r="CK315" s="319">
        <f t="shared" si="5335"/>
        <v>-26687516.499292478</v>
      </c>
      <c r="CL315" s="319">
        <f t="shared" si="5335"/>
        <v>-27206605.649292476</v>
      </c>
      <c r="CM315" s="319">
        <f t="shared" si="5335"/>
        <v>-27729281.849292487</v>
      </c>
      <c r="CN315" s="319">
        <f t="shared" si="5335"/>
        <v>-28255545.089292493</v>
      </c>
      <c r="CO315" s="319">
        <f t="shared" si="5335"/>
        <v>-28785395.369292486</v>
      </c>
      <c r="CP315" s="319">
        <f t="shared" si="5335"/>
        <v>-29318832.689292479</v>
      </c>
      <c r="CQ315" s="305">
        <f>CC315+SUM(CE266:CP266)-CP315</f>
        <v>0</v>
      </c>
      <c r="CR315" s="319">
        <f t="shared" ref="CR315:DC315" si="5336">SUM(CR270:CR314)</f>
        <v>-29855857.049292464</v>
      </c>
      <c r="CS315" s="319">
        <f t="shared" si="5336"/>
        <v>-30396473.519292481</v>
      </c>
      <c r="CT315" s="319">
        <f t="shared" si="5336"/>
        <v>-30940682.119292472</v>
      </c>
      <c r="CU315" s="319">
        <f t="shared" si="5336"/>
        <v>-31488482.829292487</v>
      </c>
      <c r="CV315" s="319">
        <f t="shared" si="5336"/>
        <v>-32039875.659292486</v>
      </c>
      <c r="CW315" s="319">
        <f t="shared" si="5336"/>
        <v>-32594860.599292479</v>
      </c>
      <c r="CX315" s="319">
        <f t="shared" si="5336"/>
        <v>-33153437.659292474</v>
      </c>
      <c r="CY315" s="319">
        <f t="shared" si="5336"/>
        <v>-33715606.829292476</v>
      </c>
      <c r="CZ315" s="319">
        <f t="shared" si="5336"/>
        <v>-34281368.119292475</v>
      </c>
      <c r="DA315" s="319">
        <f t="shared" si="5336"/>
        <v>-34850721.529292479</v>
      </c>
      <c r="DB315" s="319">
        <f t="shared" si="5336"/>
        <v>-35423667.059292473</v>
      </c>
      <c r="DC315" s="319">
        <f t="shared" si="5336"/>
        <v>-36000204.699292481</v>
      </c>
      <c r="DD315" s="305">
        <f>CP315+SUM(CR266:DC266)-DC315</f>
        <v>0</v>
      </c>
      <c r="DE315" s="319">
        <f t="shared" ref="DE315:DP315" si="5337">SUM(DE270:DE314)</f>
        <v>-36580334.459292464</v>
      </c>
      <c r="DF315" s="319">
        <f t="shared" si="5337"/>
        <v>-37163919.069292471</v>
      </c>
      <c r="DG315" s="319">
        <f t="shared" si="5337"/>
        <v>-37750958.529292464</v>
      </c>
      <c r="DH315" s="319">
        <f t="shared" si="5337"/>
        <v>-38341452.839292467</v>
      </c>
      <c r="DI315" s="319">
        <f t="shared" si="5337"/>
        <v>-38935401.989292473</v>
      </c>
      <c r="DJ315" s="319">
        <f t="shared" si="5337"/>
        <v>-39532805.989292473</v>
      </c>
      <c r="DK315" s="319">
        <f t="shared" si="5337"/>
        <v>-40133664.839292459</v>
      </c>
      <c r="DL315" s="319">
        <f t="shared" si="5337"/>
        <v>-40737978.529292457</v>
      </c>
      <c r="DM315" s="319">
        <f t="shared" si="5337"/>
        <v>-41345747.079292484</v>
      </c>
      <c r="DN315" s="319">
        <f t="shared" si="5337"/>
        <v>-41956970.479292467</v>
      </c>
      <c r="DO315" s="319">
        <f t="shared" si="5337"/>
        <v>-42571648.719292469</v>
      </c>
      <c r="DP315" s="319">
        <f t="shared" si="5337"/>
        <v>-43189781.80929248</v>
      </c>
      <c r="DQ315" s="305">
        <f>DC315+SUM(DE266:DP266)-DP315</f>
        <v>0</v>
      </c>
      <c r="DR315" s="319">
        <f t="shared" ref="DR315:EC315" si="5338">SUM(DR270:DR314)</f>
        <v>-43811369.749292471</v>
      </c>
      <c r="DS315" s="319">
        <f t="shared" si="5338"/>
        <v>-44436423.649292462</v>
      </c>
      <c r="DT315" s="319">
        <f t="shared" si="5338"/>
        <v>-45064943.529292472</v>
      </c>
      <c r="DU315" s="319">
        <f t="shared" si="5338"/>
        <v>-45696929.36929246</v>
      </c>
      <c r="DV315" s="319">
        <f t="shared" si="5338"/>
        <v>-46332381.169292465</v>
      </c>
      <c r="DW315" s="319">
        <f t="shared" si="5338"/>
        <v>-46971298.939292461</v>
      </c>
      <c r="DX315" s="319">
        <f t="shared" si="5338"/>
        <v>-47613682.679292463</v>
      </c>
      <c r="DY315" s="319">
        <f t="shared" si="5338"/>
        <v>-48259532.369292475</v>
      </c>
      <c r="DZ315" s="319">
        <f t="shared" si="5338"/>
        <v>-48908848.029292472</v>
      </c>
      <c r="EA315" s="319">
        <f t="shared" si="5338"/>
        <v>-49561629.659292482</v>
      </c>
      <c r="EB315" s="319">
        <f t="shared" si="5338"/>
        <v>-50217877.23929248</v>
      </c>
      <c r="EC315" s="319">
        <f t="shared" si="5338"/>
        <v>-50877590.789292492</v>
      </c>
      <c r="ED315" s="305">
        <f>DP315+SUM(DR266:EC266)-EC315</f>
        <v>0</v>
      </c>
    </row>
    <row r="317" spans="1:134" x14ac:dyDescent="0.2">
      <c r="A317" s="2" t="str">
        <f ca="1">CELL("filename")</f>
        <v>I:\Regulatory Coordination Group\Tison Vega\Filing Work Area\Prep\SPP Discovery\POD\POD Attachments\OPC POD No. 2\Cost and Revenue Requirements\[SPP 2022-2031 Plan Filing Revenue Requirement - Full SPP Plan with Clause WACC.xlsx]RR Without JF or Tax</v>
      </c>
    </row>
  </sheetData>
  <mergeCells count="11">
    <mergeCell ref="E1:Q1"/>
    <mergeCell ref="R1:AD1"/>
    <mergeCell ref="AE1:AQ1"/>
    <mergeCell ref="AR1:BD1"/>
    <mergeCell ref="BE1:BQ1"/>
    <mergeCell ref="AE12:AP12"/>
    <mergeCell ref="CE1:CQ1"/>
    <mergeCell ref="CR1:DD1"/>
    <mergeCell ref="DE1:DQ1"/>
    <mergeCell ref="DR1:ED1"/>
    <mergeCell ref="BR1:CD1"/>
  </mergeCells>
  <conditionalFormatting sqref="Q22 Q70 Q168:Q169 Q217">
    <cfRule type="cellIs" dxfId="91" priority="61" operator="notEqual">
      <formula>0</formula>
    </cfRule>
  </conditionalFormatting>
  <conditionalFormatting sqref="Q315">
    <cfRule type="cellIs" dxfId="90" priority="60" operator="notEqual">
      <formula>0</formula>
    </cfRule>
  </conditionalFormatting>
  <conditionalFormatting sqref="Q23">
    <cfRule type="cellIs" dxfId="89" priority="59" operator="notEqual">
      <formula>0</formula>
    </cfRule>
  </conditionalFormatting>
  <conditionalFormatting sqref="ED23 DQ23 DD23 CQ23 CD23 BQ23 BD23 AQ23 AD23">
    <cfRule type="cellIs" dxfId="88" priority="58" operator="notEqual">
      <formula>0</formula>
    </cfRule>
  </conditionalFormatting>
  <conditionalFormatting sqref="AD22">
    <cfRule type="cellIs" dxfId="87" priority="57" operator="notEqual">
      <formula>0</formula>
    </cfRule>
  </conditionalFormatting>
  <conditionalFormatting sqref="AQ22">
    <cfRule type="cellIs" dxfId="86" priority="56" operator="notEqual">
      <formula>0</formula>
    </cfRule>
  </conditionalFormatting>
  <conditionalFormatting sqref="BD22">
    <cfRule type="cellIs" dxfId="85" priority="55" operator="notEqual">
      <formula>0</formula>
    </cfRule>
  </conditionalFormatting>
  <conditionalFormatting sqref="BQ22">
    <cfRule type="cellIs" dxfId="84" priority="54" operator="notEqual">
      <formula>0</formula>
    </cfRule>
  </conditionalFormatting>
  <conditionalFormatting sqref="CD22">
    <cfRule type="cellIs" dxfId="83" priority="53" operator="notEqual">
      <formula>0</formula>
    </cfRule>
  </conditionalFormatting>
  <conditionalFormatting sqref="CQ22">
    <cfRule type="cellIs" dxfId="82" priority="52" operator="notEqual">
      <formula>0</formula>
    </cfRule>
  </conditionalFormatting>
  <conditionalFormatting sqref="DD22">
    <cfRule type="cellIs" dxfId="81" priority="51" operator="notEqual">
      <formula>0</formula>
    </cfRule>
  </conditionalFormatting>
  <conditionalFormatting sqref="DQ22">
    <cfRule type="cellIs" dxfId="80" priority="50" operator="notEqual">
      <formula>0</formula>
    </cfRule>
  </conditionalFormatting>
  <conditionalFormatting sqref="ED22">
    <cfRule type="cellIs" dxfId="79" priority="49" operator="notEqual">
      <formula>0</formula>
    </cfRule>
  </conditionalFormatting>
  <conditionalFormatting sqref="AD315">
    <cfRule type="cellIs" dxfId="78" priority="48" operator="notEqual">
      <formula>0</formula>
    </cfRule>
  </conditionalFormatting>
  <conditionalFormatting sqref="ED315 DQ315 DD315 CQ315 CD315 BQ315 BD315 AQ315">
    <cfRule type="cellIs" dxfId="77" priority="47" operator="notEqual">
      <formula>0</formula>
    </cfRule>
  </conditionalFormatting>
  <conditionalFormatting sqref="Q11">
    <cfRule type="cellIs" dxfId="76" priority="46" operator="notEqual">
      <formula>0</formula>
    </cfRule>
  </conditionalFormatting>
  <conditionalFormatting sqref="Q12">
    <cfRule type="cellIs" dxfId="75" priority="45" operator="notEqual">
      <formula>0</formula>
    </cfRule>
  </conditionalFormatting>
  <conditionalFormatting sqref="ED12 DQ12 DD12 CQ12 CD12 BQ12 BD12 AQ12">
    <cfRule type="cellIs" dxfId="74" priority="44" operator="notEqual">
      <formula>0</formula>
    </cfRule>
  </conditionalFormatting>
  <conditionalFormatting sqref="BD11">
    <cfRule type="cellIs" dxfId="73" priority="41" operator="notEqual">
      <formula>0</formula>
    </cfRule>
  </conditionalFormatting>
  <conditionalFormatting sqref="AQ11">
    <cfRule type="cellIs" dxfId="72" priority="42" operator="notEqual">
      <formula>0</formula>
    </cfRule>
  </conditionalFormatting>
  <conditionalFormatting sqref="BQ11">
    <cfRule type="cellIs" dxfId="71" priority="40" operator="notEqual">
      <formula>0</formula>
    </cfRule>
  </conditionalFormatting>
  <conditionalFormatting sqref="CD11">
    <cfRule type="cellIs" dxfId="70" priority="39" operator="notEqual">
      <formula>0</formula>
    </cfRule>
  </conditionalFormatting>
  <conditionalFormatting sqref="CQ11">
    <cfRule type="cellIs" dxfId="69" priority="38" operator="notEqual">
      <formula>0</formula>
    </cfRule>
  </conditionalFormatting>
  <conditionalFormatting sqref="DD11">
    <cfRule type="cellIs" dxfId="68" priority="37" operator="notEqual">
      <formula>0</formula>
    </cfRule>
  </conditionalFormatting>
  <conditionalFormatting sqref="DQ11">
    <cfRule type="cellIs" dxfId="67" priority="36" operator="notEqual">
      <formula>0</formula>
    </cfRule>
  </conditionalFormatting>
  <conditionalFormatting sqref="ED11">
    <cfRule type="cellIs" dxfId="66" priority="35" operator="notEqual">
      <formula>0</formula>
    </cfRule>
  </conditionalFormatting>
  <conditionalFormatting sqref="AD11">
    <cfRule type="cellIs" dxfId="65" priority="34" operator="notEqual">
      <formula>0</formula>
    </cfRule>
  </conditionalFormatting>
  <conditionalFormatting sqref="AD12">
    <cfRule type="cellIs" dxfId="64" priority="33" operator="notEqual">
      <formula>0</formula>
    </cfRule>
  </conditionalFormatting>
  <conditionalFormatting sqref="Q120">
    <cfRule type="cellIs" dxfId="63" priority="32" operator="notEqual">
      <formula>0</formula>
    </cfRule>
  </conditionalFormatting>
  <conditionalFormatting sqref="AD120">
    <cfRule type="cellIs" dxfId="62" priority="31" operator="notEqual">
      <formula>0</formula>
    </cfRule>
  </conditionalFormatting>
  <conditionalFormatting sqref="AD70">
    <cfRule type="cellIs" dxfId="61" priority="30" operator="notEqual">
      <formula>0</formula>
    </cfRule>
  </conditionalFormatting>
  <conditionalFormatting sqref="AQ120">
    <cfRule type="cellIs" dxfId="60" priority="29" operator="notEqual">
      <formula>0</formula>
    </cfRule>
  </conditionalFormatting>
  <conditionalFormatting sqref="AQ70">
    <cfRule type="cellIs" dxfId="59" priority="28" operator="notEqual">
      <formula>0</formula>
    </cfRule>
  </conditionalFormatting>
  <conditionalFormatting sqref="BD120">
    <cfRule type="cellIs" dxfId="58" priority="27" operator="notEqual">
      <formula>0</formula>
    </cfRule>
  </conditionalFormatting>
  <conditionalFormatting sqref="BD70">
    <cfRule type="cellIs" dxfId="57" priority="26" operator="notEqual">
      <formula>0</formula>
    </cfRule>
  </conditionalFormatting>
  <conditionalFormatting sqref="BQ70">
    <cfRule type="cellIs" dxfId="56" priority="25" operator="notEqual">
      <formula>0</formula>
    </cfRule>
  </conditionalFormatting>
  <conditionalFormatting sqref="BQ120">
    <cfRule type="cellIs" dxfId="55" priority="24" operator="notEqual">
      <formula>0</formula>
    </cfRule>
  </conditionalFormatting>
  <conditionalFormatting sqref="CD70">
    <cfRule type="cellIs" dxfId="54" priority="23" operator="notEqual">
      <formula>0</formula>
    </cfRule>
  </conditionalFormatting>
  <conditionalFormatting sqref="CD120">
    <cfRule type="cellIs" dxfId="53" priority="22" operator="notEqual">
      <formula>0</formula>
    </cfRule>
  </conditionalFormatting>
  <conditionalFormatting sqref="CQ70">
    <cfRule type="cellIs" dxfId="52" priority="21" operator="notEqual">
      <formula>0</formula>
    </cfRule>
  </conditionalFormatting>
  <conditionalFormatting sqref="CQ120">
    <cfRule type="cellIs" dxfId="51" priority="20" operator="notEqual">
      <formula>0</formula>
    </cfRule>
  </conditionalFormatting>
  <conditionalFormatting sqref="DD70">
    <cfRule type="cellIs" dxfId="50" priority="19" operator="notEqual">
      <formula>0</formula>
    </cfRule>
  </conditionalFormatting>
  <conditionalFormatting sqref="DD120">
    <cfRule type="cellIs" dxfId="49" priority="18" operator="notEqual">
      <formula>0</formula>
    </cfRule>
  </conditionalFormatting>
  <conditionalFormatting sqref="DQ70">
    <cfRule type="cellIs" dxfId="48" priority="17" operator="notEqual">
      <formula>0</formula>
    </cfRule>
  </conditionalFormatting>
  <conditionalFormatting sqref="DQ120">
    <cfRule type="cellIs" dxfId="47" priority="16" operator="notEqual">
      <formula>0</formula>
    </cfRule>
  </conditionalFormatting>
  <conditionalFormatting sqref="ED70">
    <cfRule type="cellIs" dxfId="46" priority="15" operator="notEqual">
      <formula>0</formula>
    </cfRule>
  </conditionalFormatting>
  <conditionalFormatting sqref="ED120">
    <cfRule type="cellIs" dxfId="45" priority="14" operator="notEqual">
      <formula>0</formula>
    </cfRule>
  </conditionalFormatting>
  <conditionalFormatting sqref="BD168 AQ168 AD168 BQ168 CD168 CQ168 DD168 DQ168 ED168">
    <cfRule type="cellIs" dxfId="44" priority="13" operator="notEqual">
      <formula>0</formula>
    </cfRule>
  </conditionalFormatting>
  <conditionalFormatting sqref="AD217">
    <cfRule type="cellIs" dxfId="43" priority="12" operator="notEqual">
      <formula>0</formula>
    </cfRule>
  </conditionalFormatting>
  <conditionalFormatting sqref="AQ217">
    <cfRule type="cellIs" dxfId="42" priority="11" operator="notEqual">
      <formula>0</formula>
    </cfRule>
  </conditionalFormatting>
  <conditionalFormatting sqref="BD217">
    <cfRule type="cellIs" dxfId="41" priority="10" operator="notEqual">
      <formula>0</formula>
    </cfRule>
  </conditionalFormatting>
  <conditionalFormatting sqref="BQ217">
    <cfRule type="cellIs" dxfId="40" priority="9" operator="notEqual">
      <formula>0</formula>
    </cfRule>
  </conditionalFormatting>
  <conditionalFormatting sqref="CD217">
    <cfRule type="cellIs" dxfId="39" priority="7" operator="notEqual">
      <formula>0</formula>
    </cfRule>
  </conditionalFormatting>
  <conditionalFormatting sqref="CQ217">
    <cfRule type="cellIs" dxfId="38" priority="6" operator="notEqual">
      <formula>0</formula>
    </cfRule>
  </conditionalFormatting>
  <conditionalFormatting sqref="DD217">
    <cfRule type="cellIs" dxfId="37" priority="5" operator="notEqual">
      <formula>0</formula>
    </cfRule>
  </conditionalFormatting>
  <conditionalFormatting sqref="DQ217">
    <cfRule type="cellIs" dxfId="36" priority="4" operator="notEqual">
      <formula>0</formula>
    </cfRule>
  </conditionalFormatting>
  <conditionalFormatting sqref="ED217">
    <cfRule type="cellIs" dxfId="35" priority="3" operator="notEqual">
      <formula>0</formula>
    </cfRule>
  </conditionalFormatting>
  <conditionalFormatting sqref="Q267">
    <cfRule type="cellIs" dxfId="34" priority="2" operator="notEqual">
      <formula>0</formula>
    </cfRule>
  </conditionalFormatting>
  <conditionalFormatting sqref="ED267 DQ267 DD267 CQ267 AD267 AQ267 BD267 BQ267 CD267">
    <cfRule type="cellIs" dxfId="33" priority="1" operator="notEqual">
      <formula>0</formula>
    </cfRule>
  </conditionalFormatting>
  <printOptions horizontalCentered="1"/>
  <pageMargins left="0.2" right="0.2" top="0.75" bottom="0.75" header="0.3" footer="0.3"/>
  <pageSetup scale="42" orientation="landscape" r:id="rId1"/>
  <colBreaks count="9" manualBreakCount="9">
    <brk id="17" max="71" man="1"/>
    <brk id="30" max="71" man="1"/>
    <brk id="43" max="71" man="1"/>
    <brk id="56" max="71" man="1"/>
    <brk id="69" max="71" man="1"/>
    <brk id="82" max="71" man="1"/>
    <brk id="95" max="71" man="1"/>
    <brk id="108" max="71" man="1"/>
    <brk id="121" max="7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23F-3E28-492A-B902-FCF5F35DA978}">
  <dimension ref="A1:N36"/>
  <sheetViews>
    <sheetView zoomScale="79" zoomScaleNormal="79" workbookViewId="0"/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4" ht="18" x14ac:dyDescent="0.25">
      <c r="A1" s="4" t="s">
        <v>1075</v>
      </c>
    </row>
    <row r="2" spans="1:14" ht="16.149999999999999" customHeight="1" x14ac:dyDescent="0.2"/>
    <row r="3" spans="1:14" ht="16.149999999999999" customHeight="1" x14ac:dyDescent="0.2"/>
    <row r="4" spans="1:14" ht="15.75" x14ac:dyDescent="0.25">
      <c r="A4" s="1" t="s">
        <v>1074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4" ht="16.149999999999999" customHeight="1" x14ac:dyDescent="0.2"/>
    <row r="6" spans="1:14" ht="16.149999999999999" customHeight="1" x14ac:dyDescent="0.2">
      <c r="A6" s="126" t="s">
        <v>559</v>
      </c>
      <c r="B6" s="153">
        <f>SUM('Capital p1'!$G$15:$R$15)</f>
        <v>105662671.39999996</v>
      </c>
      <c r="C6" s="153">
        <f>SUM('Capital p1'!$S$15:$AD$15)</f>
        <v>104542727.71352991</v>
      </c>
      <c r="D6" s="153">
        <f>SUM('Capital p1'!$AE$15:$AP$15)</f>
        <v>105000000</v>
      </c>
      <c r="E6" s="153">
        <f>SUM('Capital p1'!$AQ$15:$BB$15)</f>
        <v>105000000</v>
      </c>
      <c r="F6" s="153">
        <f>SUM('Capital p1'!$BC$15:$BN$15)</f>
        <v>105000000</v>
      </c>
      <c r="G6" s="153">
        <f>SUM('Capital p1'!$BO$15:$BZ$15)</f>
        <v>105000000</v>
      </c>
      <c r="H6" s="153">
        <f>SUM('Capital p1'!$CA$15:$CL$15)</f>
        <v>105000000</v>
      </c>
      <c r="I6" s="153">
        <f>SUM('Capital p1'!$CM$15:$CX$15)</f>
        <v>105000000</v>
      </c>
      <c r="J6" s="153">
        <f>SUM('Capital p1'!$CY$15:$DJ$15)</f>
        <v>114999999.99999999</v>
      </c>
      <c r="K6" s="153">
        <f>SUM('Capital p1'!$DK$15:$DV$15)</f>
        <v>114999999.99999999</v>
      </c>
      <c r="L6" s="153">
        <f>SUM(B6:K6)</f>
        <v>1070205399.1135299</v>
      </c>
      <c r="M6" s="436">
        <f>L6-'Capital p1'!$DW$15</f>
        <v>-9.5367431640625E-7</v>
      </c>
      <c r="N6" s="2" t="s">
        <v>134</v>
      </c>
    </row>
    <row r="7" spans="1:14" ht="16.149999999999999" customHeight="1" x14ac:dyDescent="0.2">
      <c r="A7" s="126" t="s">
        <v>488</v>
      </c>
      <c r="B7" s="153">
        <f>SUM('Capital p2'!$G$15:$R$15)</f>
        <v>16478997.810000001</v>
      </c>
      <c r="C7" s="153">
        <f>SUM('Capital p2'!$S$15:$AD$15)</f>
        <v>17463787.199999999</v>
      </c>
      <c r="D7" s="153">
        <f>SUM('Capital p2'!$AE$15:$AP$15)</f>
        <v>17540040</v>
      </c>
      <c r="E7" s="153">
        <f>SUM('Capital p2'!$AQ$15:$BB$15)</f>
        <v>17916840</v>
      </c>
      <c r="F7" s="153">
        <f>SUM('Capital p2'!$BC$15:$BN$15)</f>
        <v>18240120</v>
      </c>
      <c r="G7" s="153">
        <f>SUM('Capital p2'!$BO$15:$BZ$15)</f>
        <v>16889760</v>
      </c>
      <c r="H7" s="153">
        <f>SUM('Capital p2'!$CA$15:$CL$15)</f>
        <v>17347560</v>
      </c>
      <c r="I7" s="153">
        <f>SUM('Capital p2'!$CM$15:$CX$15)</f>
        <v>17242440</v>
      </c>
      <c r="J7" s="153">
        <f>SUM('Capital p2'!$CY$15:$DJ$15)</f>
        <v>0</v>
      </c>
      <c r="K7" s="153">
        <f>SUM('Capital p2'!$DK$15:$DV$15)</f>
        <v>0</v>
      </c>
      <c r="L7" s="153">
        <f t="shared" ref="L7:L11" si="0">SUM(B7:K7)</f>
        <v>139119545.00999999</v>
      </c>
      <c r="M7" s="436">
        <f>L7-'Capital p2'!$DW$15</f>
        <v>0</v>
      </c>
      <c r="N7" s="2" t="s">
        <v>134</v>
      </c>
    </row>
    <row r="8" spans="1:14" x14ac:dyDescent="0.2">
      <c r="A8" s="126" t="s">
        <v>848</v>
      </c>
      <c r="B8" s="153">
        <f>SUM('Capital p3 D'!$G$15:$R$15)</f>
        <v>0</v>
      </c>
      <c r="C8" s="153">
        <f>SUM('Capital p3 D'!$S$15:$AD$15)</f>
        <v>700000</v>
      </c>
      <c r="D8" s="153">
        <f>SUM('Capital p3 D'!$AE$15:$AP$15)</f>
        <v>2221174.377224199</v>
      </c>
      <c r="E8" s="153">
        <f>SUM('Capital p3 D'!$AQ$15:$BB$15)</f>
        <v>1382064.0569395018</v>
      </c>
      <c r="F8" s="153">
        <f>SUM('Capital p3 D'!$BC$15:$BN$15)</f>
        <v>1727580.0711743773</v>
      </c>
      <c r="G8" s="153">
        <f>SUM('Capital p3 D'!$BO$15:$BZ$15)</f>
        <v>1530142.3487544479</v>
      </c>
      <c r="H8" s="153">
        <f>SUM('Capital p3 D'!$CA$15:$CL$15)</f>
        <v>2467971.5302491104</v>
      </c>
      <c r="I8" s="153">
        <f>SUM('Capital p3 D'!$CM$15:$CX$15)</f>
        <v>710516.01423487545</v>
      </c>
      <c r="J8" s="153">
        <f>SUM('Capital p3 D'!$CY$15:$DJ$15)</f>
        <v>3751316.7259786483</v>
      </c>
      <c r="K8" s="153">
        <f>SUM('Capital p3 D'!$DK$15:$DV$15)</f>
        <v>809234.87544483959</v>
      </c>
      <c r="L8" s="153">
        <f t="shared" si="0"/>
        <v>15300000</v>
      </c>
      <c r="M8" s="436">
        <f>L8-'Capital p3 D'!$DW$15</f>
        <v>0</v>
      </c>
      <c r="N8" s="2" t="s">
        <v>134</v>
      </c>
    </row>
    <row r="9" spans="1:14" x14ac:dyDescent="0.2">
      <c r="A9" s="126" t="s">
        <v>849</v>
      </c>
      <c r="B9" s="153">
        <f>SUM('Capital p3 T'!$G$15:$R$15)</f>
        <v>0</v>
      </c>
      <c r="C9" s="153">
        <f>SUM('Capital p3 T'!$S$15:$AD$15)</f>
        <v>0</v>
      </c>
      <c r="D9" s="153">
        <f>SUM('Capital p3 T'!$AE$15:$AP$15)</f>
        <v>2053825.6227758012</v>
      </c>
      <c r="E9" s="153">
        <f>SUM('Capital p3 T'!$AQ$15:$BB$15)</f>
        <v>1277935.943060498</v>
      </c>
      <c r="F9" s="153">
        <f>SUM('Capital p3 T'!$BC$15:$BN$15)</f>
        <v>1597419.9288256236</v>
      </c>
      <c r="G9" s="153">
        <f>SUM('Capital p3 T'!$BO$15:$BZ$15)</f>
        <v>1414857.6512455514</v>
      </c>
      <c r="H9" s="153">
        <f>SUM('Capital p3 T'!$CA$15:$CL$15)</f>
        <v>2282028.4697508891</v>
      </c>
      <c r="I9" s="153">
        <f>SUM('Capital p3 T'!$CM$15:$CX$15)</f>
        <v>656983.98576512467</v>
      </c>
      <c r="J9" s="153">
        <f>SUM('Capital p3 T'!$CY$15:$DJ$15)</f>
        <v>3468683.2740213517</v>
      </c>
      <c r="K9" s="153">
        <f>SUM('Capital p3 T'!$DK$15:$DV$15)</f>
        <v>748265.12455516018</v>
      </c>
      <c r="L9" s="153">
        <f t="shared" si="0"/>
        <v>13499999.999999998</v>
      </c>
      <c r="M9" s="436">
        <f>L9-'Capital p3 T'!$DW$15</f>
        <v>-1.4901161193847656E-8</v>
      </c>
      <c r="N9" s="2" t="s">
        <v>134</v>
      </c>
    </row>
    <row r="10" spans="1:14" x14ac:dyDescent="0.2">
      <c r="A10" s="126" t="s">
        <v>572</v>
      </c>
      <c r="B10" s="153">
        <f>SUM('Capital p4'!$G$15:$R$15)</f>
        <v>32842657.446249999</v>
      </c>
      <c r="C10" s="153">
        <f>SUM('Capital p4'!$S$15:$AD$15)</f>
        <v>30115183</v>
      </c>
      <c r="D10" s="153">
        <f>SUM('Capital p4'!$AE$15:$AP$15)</f>
        <v>29998165.038799893</v>
      </c>
      <c r="E10" s="153">
        <f>SUM('Capital p4'!$AQ$15:$BB$15)</f>
        <v>29988469.854200002</v>
      </c>
      <c r="F10" s="153">
        <f>SUM('Capital p4'!$BC$15:$BN$15)</f>
        <v>29989699.957899895</v>
      </c>
      <c r="G10" s="153">
        <f>SUM('Capital p4'!$BO$15:$BZ$15)</f>
        <v>29996667.752199996</v>
      </c>
      <c r="H10" s="153">
        <f>SUM('Capital p4'!$CA$15:$CL$15)</f>
        <v>29993019.549399909</v>
      </c>
      <c r="I10" s="153">
        <f>SUM('Capital p4'!$CM$15:$CX$15)</f>
        <v>29987340.385099996</v>
      </c>
      <c r="J10" s="153">
        <f>SUM('Capital p4'!$CY$15:$DJ$15)</f>
        <v>36994874.8486</v>
      </c>
      <c r="K10" s="153">
        <f>SUM('Capital p4'!$DK$15:$DV$15)</f>
        <v>36992343.985599995</v>
      </c>
      <c r="L10" s="153">
        <f t="shared" si="0"/>
        <v>316898421.81804967</v>
      </c>
      <c r="M10" s="436">
        <f>L10-'Capital p4'!$DW$15</f>
        <v>0</v>
      </c>
      <c r="N10" s="2" t="s">
        <v>134</v>
      </c>
    </row>
    <row r="11" spans="1:14" x14ac:dyDescent="0.2">
      <c r="A11" s="126" t="s">
        <v>617</v>
      </c>
      <c r="B11" s="153">
        <f>SUM('Capital p5'!$G$15:$R$15)</f>
        <v>2409956.0799999996</v>
      </c>
      <c r="C11" s="153">
        <f>SUM('Capital p5'!$S$15:$AD$15)</f>
        <v>3037445.8800000008</v>
      </c>
      <c r="D11" s="153">
        <f>SUM('Capital p5'!$AE$15:$AP$15)</f>
        <v>3006580.0000000005</v>
      </c>
      <c r="E11" s="153">
        <f>SUM('Capital p5'!$AQ$15:$BB$15)</f>
        <v>3702892.9999999995</v>
      </c>
      <c r="F11" s="153">
        <f>SUM('Capital p5'!$BC$15:$BN$15)</f>
        <v>3446515.9999999995</v>
      </c>
      <c r="G11" s="153">
        <f>SUM('Capital p5'!$BO$15:$BZ$15)</f>
        <v>3403726.0000000005</v>
      </c>
      <c r="H11" s="153">
        <f>SUM('Capital p5'!$CA$15:$CL$15)</f>
        <v>3142341</v>
      </c>
      <c r="I11" s="153">
        <f>SUM('Capital p5'!$CM$15:$CX$15)</f>
        <v>2838771</v>
      </c>
      <c r="J11" s="153">
        <f>SUM('Capital p5'!$CY$15:$DJ$15)</f>
        <v>2040824.0000000002</v>
      </c>
      <c r="K11" s="153">
        <f>SUM('Capital p5'!$DK$15:$DV$15)</f>
        <v>4424772</v>
      </c>
      <c r="L11" s="153">
        <f t="shared" si="0"/>
        <v>31453824.960000001</v>
      </c>
      <c r="M11" s="436">
        <f>L11-'Capital p5'!$DW$15</f>
        <v>0</v>
      </c>
      <c r="N11" s="2" t="s">
        <v>134</v>
      </c>
    </row>
    <row r="12" spans="1:14" x14ac:dyDescent="0.2">
      <c r="A12" s="126" t="s">
        <v>618</v>
      </c>
      <c r="B12" s="153">
        <f>SUM('Capital p6'!$G$15:$R$15)</f>
        <v>12509019.450582705</v>
      </c>
      <c r="C12" s="153">
        <f>SUM('Capital p6'!$S$15:$AD$15)</f>
        <v>12886791.837990262</v>
      </c>
      <c r="D12" s="153">
        <f>SUM('Capital p6'!$AE$15:$AP$15)</f>
        <v>13275972.951497575</v>
      </c>
      <c r="E12" s="153">
        <f>SUM('Capital p6'!$AQ$15:$BB$15)</f>
        <v>13676907.33463282</v>
      </c>
      <c r="F12" s="153">
        <f>SUM('Capital p6'!$BC$15:$BN$15)</f>
        <v>9045899.6327380817</v>
      </c>
      <c r="G12" s="153">
        <f>SUM('Capital p6'!$BO$15:$BZ$15)</f>
        <v>9226817.6253928393</v>
      </c>
      <c r="H12" s="153">
        <f>SUM('Capital p6'!$CA$15:$CL$15)</f>
        <v>9411353.9779006969</v>
      </c>
      <c r="I12" s="153">
        <f>SUM('Capital p6'!$CM$15:$CX$15)</f>
        <v>9599581.0574587118</v>
      </c>
      <c r="J12" s="153">
        <f>SUM('Capital p6'!$CY$15:$DJ$15)</f>
        <v>11223435.786705719</v>
      </c>
      <c r="K12" s="153">
        <f>SUM('Capital p6'!$DK$15:$DV$15)</f>
        <v>11399848.024952037</v>
      </c>
      <c r="L12" s="153">
        <f>SUM(B12:K12)</f>
        <v>112255627.67985146</v>
      </c>
      <c r="M12" s="436">
        <f>L12-'Capital p6'!$DW$15</f>
        <v>0</v>
      </c>
      <c r="N12" s="2" t="s">
        <v>134</v>
      </c>
    </row>
    <row r="13" spans="1:14" ht="15.75" x14ac:dyDescent="0.25">
      <c r="A13" s="1"/>
      <c r="B13" s="154">
        <f>SUM(B6:B12)</f>
        <v>169903302.1868327</v>
      </c>
      <c r="C13" s="154">
        <f t="shared" ref="C13:L13" si="1">SUM(C6:C12)</f>
        <v>168745935.63152018</v>
      </c>
      <c r="D13" s="154">
        <f t="shared" si="1"/>
        <v>173095757.99029747</v>
      </c>
      <c r="E13" s="154">
        <f t="shared" si="1"/>
        <v>172945110.18883282</v>
      </c>
      <c r="F13" s="154">
        <f t="shared" si="1"/>
        <v>169047235.59063798</v>
      </c>
      <c r="G13" s="154">
        <f t="shared" si="1"/>
        <v>167461971.37759286</v>
      </c>
      <c r="H13" s="154">
        <f t="shared" si="1"/>
        <v>169644274.5273006</v>
      </c>
      <c r="I13" s="154">
        <f t="shared" si="1"/>
        <v>166035632.44255871</v>
      </c>
      <c r="J13" s="154">
        <f t="shared" si="1"/>
        <v>172479134.6353057</v>
      </c>
      <c r="K13" s="154">
        <f t="shared" si="1"/>
        <v>169374464.01055202</v>
      </c>
      <c r="L13" s="154">
        <f t="shared" si="1"/>
        <v>1698732818.5814312</v>
      </c>
      <c r="M13" s="415">
        <f>'Total Capital p 1-6'!DW15-SUM('Spend by Program'!B13:K13)</f>
        <v>0</v>
      </c>
      <c r="N13" s="2" t="s">
        <v>134</v>
      </c>
    </row>
    <row r="16" spans="1:14" ht="15.75" x14ac:dyDescent="0.25">
      <c r="A16" s="1" t="s">
        <v>426</v>
      </c>
      <c r="B16" s="434" t="str">
        <f>B4</f>
        <v>2022</v>
      </c>
      <c r="C16" s="434" t="str">
        <f t="shared" ref="C16:K16" si="2">C4</f>
        <v>2023</v>
      </c>
      <c r="D16" s="434" t="str">
        <f t="shared" si="2"/>
        <v>2024</v>
      </c>
      <c r="E16" s="434" t="str">
        <f t="shared" si="2"/>
        <v>2025</v>
      </c>
      <c r="F16" s="434" t="str">
        <f t="shared" si="2"/>
        <v>2026</v>
      </c>
      <c r="G16" s="434" t="str">
        <f t="shared" si="2"/>
        <v>2027</v>
      </c>
      <c r="H16" s="434" t="str">
        <f t="shared" si="2"/>
        <v>2028</v>
      </c>
      <c r="I16" s="434" t="str">
        <f t="shared" si="2"/>
        <v>2029</v>
      </c>
      <c r="J16" s="434" t="str">
        <f t="shared" si="2"/>
        <v>2030</v>
      </c>
      <c r="K16" s="434" t="str">
        <f t="shared" si="2"/>
        <v>2031</v>
      </c>
      <c r="L16" s="434" t="s">
        <v>6</v>
      </c>
    </row>
    <row r="17" spans="1:14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4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  <c r="M18" s="436">
        <f>'O&amp;M'!N15-L18</f>
        <v>0</v>
      </c>
      <c r="N18" s="2" t="s">
        <v>134</v>
      </c>
    </row>
    <row r="19" spans="1:14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  <c r="M19" s="436">
        <f>'O&amp;M'!N16-L19</f>
        <v>0</v>
      </c>
      <c r="N19" s="2" t="s">
        <v>134</v>
      </c>
    </row>
    <row r="20" spans="1:14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  <c r="M20" s="436">
        <f>'O&amp;M'!N17-L20</f>
        <v>0</v>
      </c>
      <c r="N20" s="2" t="s">
        <v>134</v>
      </c>
    </row>
    <row r="21" spans="1:14" x14ac:dyDescent="0.2">
      <c r="A21" s="126" t="s">
        <v>636</v>
      </c>
      <c r="B21" s="153">
        <f>+'O&amp;M'!D18</f>
        <v>3612445</v>
      </c>
      <c r="C21" s="153">
        <f>+'O&amp;M'!E18</f>
        <v>3660969.0521439998</v>
      </c>
      <c r="D21" s="153">
        <f>+'O&amp;M'!F18</f>
        <v>3035211.5863118796</v>
      </c>
      <c r="E21" s="153">
        <f>+'O&amp;M'!G18</f>
        <v>3130376.8276616419</v>
      </c>
      <c r="F21" s="153">
        <f>+'O&amp;M'!H18</f>
        <v>3227059.2877713717</v>
      </c>
      <c r="G21" s="153">
        <f>+'O&amp;M'!I18</f>
        <v>3302286.6240975517</v>
      </c>
      <c r="H21" s="153">
        <f>+'O&amp;M'!J18</f>
        <v>3379285.6609145226</v>
      </c>
      <c r="I21" s="153">
        <f>+'O&amp;M'!K18</f>
        <v>3458098.5110762091</v>
      </c>
      <c r="J21" s="153">
        <f>+'O&amp;M'!L18</f>
        <v>3631003.4366300195</v>
      </c>
      <c r="K21" s="153">
        <f>+'O&amp;M'!M18</f>
        <v>3812553.6084615211</v>
      </c>
      <c r="L21" s="153">
        <f>SUM(B21:K21)</f>
        <v>34249289.595068708</v>
      </c>
      <c r="M21" s="436">
        <f>+'O&amp;M'!N18-L21</f>
        <v>0</v>
      </c>
      <c r="N21" s="2" t="s">
        <v>134</v>
      </c>
    </row>
    <row r="22" spans="1:14" x14ac:dyDescent="0.2">
      <c r="A22" s="126" t="s">
        <v>637</v>
      </c>
      <c r="B22" s="153">
        <f>0</f>
        <v>0</v>
      </c>
      <c r="C22" s="153">
        <f>0</f>
        <v>0</v>
      </c>
      <c r="D22" s="153">
        <f>0</f>
        <v>0</v>
      </c>
      <c r="E22" s="153">
        <f>0</f>
        <v>0</v>
      </c>
      <c r="F22" s="153">
        <f>0</f>
        <v>0</v>
      </c>
      <c r="G22" s="153">
        <f>0</f>
        <v>0</v>
      </c>
      <c r="H22" s="153">
        <f>0</f>
        <v>0</v>
      </c>
      <c r="I22" s="153">
        <f>0</f>
        <v>0</v>
      </c>
      <c r="J22" s="153">
        <f>0</f>
        <v>0</v>
      </c>
      <c r="K22" s="153">
        <f>0</f>
        <v>0</v>
      </c>
      <c r="L22" s="153">
        <f>SUM(B22:K22)</f>
        <v>0</v>
      </c>
      <c r="M22" s="436"/>
      <c r="N22" s="2" t="s">
        <v>134</v>
      </c>
    </row>
    <row r="23" spans="1:14" x14ac:dyDescent="0.2">
      <c r="A23" s="126" t="s">
        <v>488</v>
      </c>
      <c r="B23" s="153">
        <f>'O&amp;M'!D19</f>
        <v>494369.93396999995</v>
      </c>
      <c r="C23" s="153">
        <f>'O&amp;M'!E19</f>
        <v>523913.61599999998</v>
      </c>
      <c r="D23" s="153">
        <f>'O&amp;M'!F19</f>
        <v>534391.88831999991</v>
      </c>
      <c r="E23" s="153">
        <f>'O&amp;M'!G19</f>
        <v>545079.72608639998</v>
      </c>
      <c r="F23" s="153">
        <f>'O&amp;M'!H19</f>
        <v>555981.32060812798</v>
      </c>
      <c r="G23" s="153">
        <f>'O&amp;M'!I19</f>
        <v>567100.94702029054</v>
      </c>
      <c r="H23" s="153">
        <f>'O&amp;M'!J19</f>
        <v>578442.96596069646</v>
      </c>
      <c r="I23" s="153">
        <f>'O&amp;M'!K19</f>
        <v>590011.82527991035</v>
      </c>
      <c r="J23" s="153">
        <f>'O&amp;M'!L19</f>
        <v>601812.06178550865</v>
      </c>
      <c r="K23" s="153">
        <f>'O&amp;M'!M19</f>
        <v>613848.30302121886</v>
      </c>
      <c r="L23" s="153">
        <f t="shared" ref="L23:L27" si="3">SUM(B23:K23)</f>
        <v>5604952.5880521527</v>
      </c>
      <c r="M23" s="436">
        <f>'O&amp;M'!N19-L23</f>
        <v>0</v>
      </c>
      <c r="N23" s="2" t="s">
        <v>134</v>
      </c>
    </row>
    <row r="24" spans="1:14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3"/>
        <v>7944508.5860884609</v>
      </c>
      <c r="M24" s="436">
        <f>'O&amp;M'!N21-L24</f>
        <v>0</v>
      </c>
      <c r="N24" s="2" t="s">
        <v>134</v>
      </c>
    </row>
    <row r="25" spans="1:14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3"/>
        <v>11168305.725338506</v>
      </c>
      <c r="M25" s="436">
        <f>'O&amp;M'!N23-L25</f>
        <v>0</v>
      </c>
      <c r="N25" s="2" t="s">
        <v>134</v>
      </c>
    </row>
    <row r="26" spans="1:14" x14ac:dyDescent="0.2">
      <c r="A26" s="126" t="s">
        <v>612</v>
      </c>
      <c r="B26" s="153">
        <f>+'O&amp;M'!D24</f>
        <v>582985.00000000012</v>
      </c>
      <c r="C26" s="153">
        <f>+'O&amp;M'!E24</f>
        <v>543644.10000000009</v>
      </c>
      <c r="D26" s="153">
        <f>+'O&amp;M'!F24</f>
        <v>554516.98199999996</v>
      </c>
      <c r="E26" s="153">
        <f>+'O&amp;M'!G24</f>
        <v>565607.3216400001</v>
      </c>
      <c r="F26" s="153">
        <f>+'O&amp;M'!H24</f>
        <v>576919.46807280008</v>
      </c>
      <c r="G26" s="153">
        <f>+'O&amp;M'!I24</f>
        <v>588457.857434256</v>
      </c>
      <c r="H26" s="153">
        <f>+'O&amp;M'!J24</f>
        <v>600227.01458294131</v>
      </c>
      <c r="I26" s="153">
        <f>+'O&amp;M'!K24</f>
        <v>612231.55487460014</v>
      </c>
      <c r="J26" s="153">
        <f>+'O&amp;M'!L24</f>
        <v>624476.18597209209</v>
      </c>
      <c r="K26" s="153">
        <f>+'O&amp;M'!M24</f>
        <v>636965.70969153394</v>
      </c>
      <c r="L26" s="153">
        <f t="shared" si="3"/>
        <v>5886031.1942682229</v>
      </c>
      <c r="M26" s="436">
        <f>+'O&amp;M'!N24-L26</f>
        <v>0</v>
      </c>
      <c r="N26" s="2" t="s">
        <v>134</v>
      </c>
    </row>
    <row r="27" spans="1:14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3"/>
        <v>9374734.6098753978</v>
      </c>
      <c r="M27" s="436">
        <f>'O&amp;M'!N25-L27</f>
        <v>0</v>
      </c>
      <c r="N27" s="2" t="s">
        <v>134</v>
      </c>
    </row>
    <row r="28" spans="1:14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  <c r="M28" s="436">
        <f>'O&amp;M'!N26-L28</f>
        <v>0</v>
      </c>
      <c r="N28" s="2" t="s">
        <v>134</v>
      </c>
    </row>
    <row r="29" spans="1:14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  <c r="M29" s="436">
        <f>'O&amp;M'!N27-L29</f>
        <v>0</v>
      </c>
      <c r="N29" s="2" t="s">
        <v>134</v>
      </c>
    </row>
    <row r="30" spans="1:14" ht="15.75" x14ac:dyDescent="0.25">
      <c r="A30" s="1"/>
      <c r="B30" s="154">
        <f>SUM(B18:B29)</f>
        <v>31027874.032090161</v>
      </c>
      <c r="C30" s="154">
        <f t="shared" ref="C30:L30" si="4">SUM(C18:C29)</f>
        <v>33957116.358949527</v>
      </c>
      <c r="D30" s="154">
        <f t="shared" si="4"/>
        <v>33700375.700155273</v>
      </c>
      <c r="E30" s="154">
        <f t="shared" si="4"/>
        <v>35227374.322947919</v>
      </c>
      <c r="F30" s="154">
        <f t="shared" si="4"/>
        <v>36308187.573041953</v>
      </c>
      <c r="G30" s="154">
        <f t="shared" si="4"/>
        <v>37743038.331786171</v>
      </c>
      <c r="H30" s="154">
        <f t="shared" si="4"/>
        <v>39582000.292662859</v>
      </c>
      <c r="I30" s="154">
        <f t="shared" si="4"/>
        <v>41221160.435467161</v>
      </c>
      <c r="J30" s="154">
        <f t="shared" si="4"/>
        <v>43083257.842353247</v>
      </c>
      <c r="K30" s="154">
        <f t="shared" si="4"/>
        <v>45279966.697695062</v>
      </c>
      <c r="L30" s="154">
        <f t="shared" si="4"/>
        <v>377130351.58714926</v>
      </c>
      <c r="M30" s="415">
        <f>'O&amp;M'!N29-SUM('Spend by Program'!B30:K30)</f>
        <v>0.41285067796707153</v>
      </c>
      <c r="N30" s="2" t="s">
        <v>134</v>
      </c>
    </row>
    <row r="33" spans="1:13" s="1" customFormat="1" ht="15.75" x14ac:dyDescent="0.25">
      <c r="A33" s="1" t="s">
        <v>624</v>
      </c>
      <c r="B33" s="155">
        <f t="shared" ref="B33:L33" si="5">B13+B30</f>
        <v>200931176.21892285</v>
      </c>
      <c r="C33" s="155">
        <f t="shared" si="5"/>
        <v>202703051.99046969</v>
      </c>
      <c r="D33" s="155">
        <f t="shared" si="5"/>
        <v>206796133.69045275</v>
      </c>
      <c r="E33" s="155">
        <f t="shared" si="5"/>
        <v>208172484.51178074</v>
      </c>
      <c r="F33" s="155">
        <f t="shared" si="5"/>
        <v>205355423.16367993</v>
      </c>
      <c r="G33" s="155">
        <f t="shared" si="5"/>
        <v>205205009.70937902</v>
      </c>
      <c r="H33" s="155">
        <f t="shared" si="5"/>
        <v>209226274.81996346</v>
      </c>
      <c r="I33" s="155">
        <f t="shared" si="5"/>
        <v>207256792.87802586</v>
      </c>
      <c r="J33" s="155">
        <f t="shared" si="5"/>
        <v>215562392.47765896</v>
      </c>
      <c r="K33" s="155">
        <f t="shared" si="5"/>
        <v>214654430.70824707</v>
      </c>
      <c r="L33" s="156">
        <f t="shared" si="5"/>
        <v>2075863170.1685805</v>
      </c>
      <c r="M33" s="415"/>
    </row>
    <row r="36" spans="1:13" x14ac:dyDescent="0.2">
      <c r="A36" s="2" t="str">
        <f ca="1">CELL("filename")</f>
        <v>I:\Regulatory Coordination Group\Tison Vega\Filing Work Area\Prep\SPP Discovery\POD\POD Attachments\OPC POD No. 2\Cost and Revenue Requirements\[SPP 2022-2031 Plan Filing Revenue Requirement - Full SPP Plan with Clause WACC.xlsx]RR Without JF or Tax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57169-1FD3-4909-8B89-AAAFF03C72B1}">
  <dimension ref="A1:Y129"/>
  <sheetViews>
    <sheetView zoomScale="82" zoomScaleNormal="82" workbookViewId="0">
      <pane xSplit="9" ySplit="3" topLeftCell="J4" activePane="bottomRight" state="frozen"/>
      <selection pane="topRight" activeCell="H1" sqref="H1"/>
      <selection pane="bottomLeft" activeCell="A4" sqref="A4"/>
      <selection pane="bottomRight" activeCell="C1" sqref="C1"/>
    </sheetView>
  </sheetViews>
  <sheetFormatPr defaultRowHeight="15" x14ac:dyDescent="0.2"/>
  <cols>
    <col min="1" max="1" width="0" style="2" hidden="1" customWidth="1"/>
    <col min="2" max="2" width="9.33203125" style="148" hidden="1" customWidth="1"/>
    <col min="3" max="3" width="9.77734375" style="2" customWidth="1"/>
    <col min="4" max="4" width="38.21875" style="2" bestFit="1" customWidth="1"/>
    <col min="5" max="5" width="24.21875" style="2" customWidth="1"/>
    <col min="6" max="7" width="8.77734375" style="2" customWidth="1"/>
    <col min="8" max="8" width="11" style="2" customWidth="1"/>
    <col min="9" max="9" width="8.77734375" style="290" customWidth="1"/>
    <col min="10" max="21" width="11.33203125" style="2" customWidth="1"/>
    <col min="22" max="22" width="13.5546875" style="2" bestFit="1" customWidth="1"/>
    <col min="23" max="23" width="10.44140625" style="2" bestFit="1" customWidth="1"/>
    <col min="24" max="24" width="9.44140625" style="2" bestFit="1" customWidth="1"/>
    <col min="25" max="16384" width="8.88671875" style="2"/>
  </cols>
  <sheetData>
    <row r="1" spans="1:25" x14ac:dyDescent="0.2">
      <c r="C1" s="289"/>
    </row>
    <row r="2" spans="1:25" ht="18" x14ac:dyDescent="0.25">
      <c r="E2" s="3"/>
      <c r="F2" s="3"/>
      <c r="G2" s="3"/>
      <c r="H2" s="3"/>
      <c r="I2" s="20"/>
      <c r="J2" s="3"/>
      <c r="K2" s="3"/>
      <c r="L2" s="3"/>
      <c r="M2" s="3"/>
      <c r="N2" s="3"/>
      <c r="O2" s="3"/>
      <c r="P2" s="3"/>
      <c r="Q2" s="3"/>
    </row>
    <row r="3" spans="1:25" s="3" customFormat="1" ht="18.75" x14ac:dyDescent="0.3">
      <c r="B3" s="193" t="s">
        <v>595</v>
      </c>
      <c r="C3" s="291" t="s">
        <v>490</v>
      </c>
      <c r="D3" s="291" t="s">
        <v>491</v>
      </c>
      <c r="E3" s="291" t="s">
        <v>492</v>
      </c>
      <c r="F3" s="291" t="s">
        <v>493</v>
      </c>
      <c r="G3" s="291" t="s">
        <v>114</v>
      </c>
      <c r="H3" s="291" t="s">
        <v>494</v>
      </c>
      <c r="I3" s="292" t="s">
        <v>495</v>
      </c>
      <c r="J3" s="291" t="s">
        <v>137</v>
      </c>
      <c r="K3" s="291" t="s">
        <v>138</v>
      </c>
      <c r="L3" s="291" t="s">
        <v>139</v>
      </c>
      <c r="M3" s="291" t="s">
        <v>140</v>
      </c>
      <c r="N3" s="291" t="s">
        <v>89</v>
      </c>
      <c r="O3" s="291" t="s">
        <v>141</v>
      </c>
      <c r="P3" s="291" t="s">
        <v>142</v>
      </c>
      <c r="Q3" s="291" t="s">
        <v>143</v>
      </c>
      <c r="R3" s="291" t="s">
        <v>144</v>
      </c>
      <c r="S3" s="291" t="s">
        <v>145</v>
      </c>
      <c r="T3" s="291" t="s">
        <v>146</v>
      </c>
      <c r="U3" s="291" t="s">
        <v>147</v>
      </c>
      <c r="V3" s="291" t="s">
        <v>6</v>
      </c>
    </row>
    <row r="4" spans="1:25" x14ac:dyDescent="0.2">
      <c r="A4" s="2" t="s">
        <v>604</v>
      </c>
      <c r="B4" s="148" t="s">
        <v>596</v>
      </c>
      <c r="C4" s="2" t="s">
        <v>496</v>
      </c>
      <c r="D4" s="2" t="s">
        <v>497</v>
      </c>
      <c r="E4" s="2" t="s">
        <v>498</v>
      </c>
      <c r="F4" s="2" t="s">
        <v>499</v>
      </c>
      <c r="G4" s="293">
        <v>0.95</v>
      </c>
      <c r="H4" s="2" t="s">
        <v>500</v>
      </c>
      <c r="I4" s="164" t="s">
        <v>444</v>
      </c>
      <c r="J4" s="82">
        <v>5023610.2500000047</v>
      </c>
      <c r="K4" s="82">
        <v>6196622.9499999899</v>
      </c>
      <c r="L4" s="82">
        <v>7878310.2800000105</v>
      </c>
      <c r="M4" s="82">
        <v>8157583.9900000114</v>
      </c>
      <c r="N4" s="82">
        <v>9250604.5699999947</v>
      </c>
      <c r="O4" s="82">
        <v>8634007.2100000046</v>
      </c>
      <c r="P4" s="82">
        <v>9805843.7099999879</v>
      </c>
      <c r="Q4" s="82">
        <v>11454185.319999987</v>
      </c>
      <c r="R4" s="82">
        <v>11027987.789999986</v>
      </c>
      <c r="S4" s="82">
        <v>10232607.24999998</v>
      </c>
      <c r="T4" s="82">
        <v>9592367.1299999896</v>
      </c>
      <c r="U4" s="82">
        <v>8408940.9499999974</v>
      </c>
      <c r="V4" s="82">
        <f>SUM(J4:U4)</f>
        <v>105662671.39999996</v>
      </c>
    </row>
    <row r="5" spans="1:25" x14ac:dyDescent="0.2">
      <c r="A5" s="2" t="s">
        <v>604</v>
      </c>
      <c r="B5" s="148" t="s">
        <v>597</v>
      </c>
      <c r="C5" s="2" t="s">
        <v>496</v>
      </c>
      <c r="D5" s="2" t="s">
        <v>497</v>
      </c>
      <c r="E5" s="2" t="s">
        <v>498</v>
      </c>
      <c r="F5" s="2" t="s">
        <v>501</v>
      </c>
      <c r="G5" s="293">
        <v>0.05</v>
      </c>
      <c r="H5" s="2" t="s">
        <v>500</v>
      </c>
      <c r="I5" s="164" t="s">
        <v>444</v>
      </c>
      <c r="J5" s="82">
        <v>1460179.9</v>
      </c>
      <c r="K5" s="82">
        <v>938657.91200000001</v>
      </c>
      <c r="L5" s="82">
        <v>2102919.1160000004</v>
      </c>
      <c r="M5" s="82">
        <v>486842.37599999999</v>
      </c>
      <c r="N5" s="82">
        <v>531152.49600000004</v>
      </c>
      <c r="O5" s="82">
        <v>2001576.08</v>
      </c>
      <c r="P5" s="82">
        <v>1324596.3960000002</v>
      </c>
      <c r="Q5" s="82">
        <v>2054405.8919999998</v>
      </c>
      <c r="R5" s="82">
        <v>3072431.1600000006</v>
      </c>
      <c r="S5" s="82">
        <v>6564775.6199999992</v>
      </c>
      <c r="T5" s="82">
        <v>1908907.6239999998</v>
      </c>
      <c r="U5" s="82">
        <v>4178367.3640000005</v>
      </c>
      <c r="V5" s="82">
        <f t="shared" ref="V5:V13" si="0">SUM(J5:U5)</f>
        <v>26624811.935999997</v>
      </c>
    </row>
    <row r="6" spans="1:25" x14ac:dyDescent="0.2">
      <c r="A6" s="2" t="s">
        <v>605</v>
      </c>
      <c r="B6" s="148" t="s">
        <v>596</v>
      </c>
      <c r="C6" s="2" t="s">
        <v>504</v>
      </c>
      <c r="D6" s="2" t="s">
        <v>505</v>
      </c>
      <c r="E6" s="2" t="s">
        <v>506</v>
      </c>
      <c r="F6" s="2" t="s">
        <v>499</v>
      </c>
      <c r="G6" s="293">
        <v>0.9</v>
      </c>
      <c r="H6" s="2" t="s">
        <v>500</v>
      </c>
      <c r="I6" s="164" t="s">
        <v>444</v>
      </c>
      <c r="J6" s="82">
        <v>1414824.5</v>
      </c>
      <c r="K6" s="82">
        <v>1095257.5</v>
      </c>
      <c r="L6" s="82">
        <v>1496512.55</v>
      </c>
      <c r="M6" s="82">
        <v>1552687.74</v>
      </c>
      <c r="N6" s="82">
        <v>589100.28</v>
      </c>
      <c r="O6" s="82">
        <v>1445105.9</v>
      </c>
      <c r="P6" s="82">
        <v>1425937.9000000001</v>
      </c>
      <c r="Q6" s="82">
        <v>1312579.8399999999</v>
      </c>
      <c r="R6" s="82">
        <v>1425215.1</v>
      </c>
      <c r="S6" s="82">
        <v>1711052</v>
      </c>
      <c r="T6" s="82">
        <v>1550451</v>
      </c>
      <c r="U6" s="82">
        <v>1460273.5</v>
      </c>
      <c r="V6" s="82">
        <f t="shared" si="0"/>
        <v>16478997.810000001</v>
      </c>
    </row>
    <row r="7" spans="1:25" x14ac:dyDescent="0.2">
      <c r="A7" s="2" t="s">
        <v>605</v>
      </c>
      <c r="B7" s="148" t="s">
        <v>597</v>
      </c>
      <c r="C7" s="2" t="s">
        <v>504</v>
      </c>
      <c r="D7" s="2" t="s">
        <v>505</v>
      </c>
      <c r="E7" s="2" t="s">
        <v>506</v>
      </c>
      <c r="F7" s="2" t="s">
        <v>501</v>
      </c>
      <c r="G7" s="293">
        <v>0.1</v>
      </c>
      <c r="H7" s="2" t="s">
        <v>500</v>
      </c>
      <c r="I7" s="164" t="s">
        <v>444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82">
        <v>0</v>
      </c>
      <c r="P7" s="82">
        <v>0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f t="shared" si="0"/>
        <v>0</v>
      </c>
    </row>
    <row r="8" spans="1:25" hidden="1" x14ac:dyDescent="0.2">
      <c r="A8" s="2" t="s">
        <v>606</v>
      </c>
      <c r="B8" s="148" t="s">
        <v>596</v>
      </c>
      <c r="C8" s="2" t="s">
        <v>510</v>
      </c>
      <c r="D8" s="2" t="s">
        <v>511</v>
      </c>
      <c r="E8" s="2" t="s">
        <v>512</v>
      </c>
      <c r="F8" s="2" t="s">
        <v>499</v>
      </c>
      <c r="G8" s="293">
        <v>1</v>
      </c>
      <c r="H8" s="2" t="s">
        <v>500</v>
      </c>
      <c r="I8" s="164" t="s">
        <v>444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f t="shared" si="0"/>
        <v>0</v>
      </c>
    </row>
    <row r="9" spans="1:25" x14ac:dyDescent="0.2">
      <c r="A9" s="2" t="s">
        <v>607</v>
      </c>
      <c r="B9" s="148" t="s">
        <v>596</v>
      </c>
      <c r="C9" s="2" t="s">
        <v>502</v>
      </c>
      <c r="D9" s="2" t="s">
        <v>546</v>
      </c>
      <c r="E9" s="2" t="s">
        <v>503</v>
      </c>
      <c r="F9" s="2" t="s">
        <v>499</v>
      </c>
      <c r="G9" s="293">
        <v>0.85</v>
      </c>
      <c r="H9" s="2" t="s">
        <v>500</v>
      </c>
      <c r="I9" s="164" t="s">
        <v>444</v>
      </c>
      <c r="J9" s="82">
        <v>327573.53000000003</v>
      </c>
      <c r="K9" s="82">
        <v>254486</v>
      </c>
      <c r="L9" s="82">
        <v>2201678.625</v>
      </c>
      <c r="M9" s="82">
        <v>4415185.96875</v>
      </c>
      <c r="N9" s="82">
        <v>2435512.1850000001</v>
      </c>
      <c r="O9" s="82">
        <v>2567917.3850000002</v>
      </c>
      <c r="P9" s="82">
        <v>3285690.9400000004</v>
      </c>
      <c r="Q9" s="82">
        <v>2384825.67</v>
      </c>
      <c r="R9" s="82">
        <v>2989138.8024999998</v>
      </c>
      <c r="S9" s="82">
        <v>7971249.3099999996</v>
      </c>
      <c r="T9" s="82">
        <v>2039399.03</v>
      </c>
      <c r="U9" s="82">
        <v>1970000</v>
      </c>
      <c r="V9" s="82">
        <f t="shared" si="0"/>
        <v>32842657.446249999</v>
      </c>
    </row>
    <row r="10" spans="1:25" x14ac:dyDescent="0.2">
      <c r="A10" s="2" t="s">
        <v>607</v>
      </c>
      <c r="B10" s="148" t="s">
        <v>597</v>
      </c>
      <c r="C10" s="2" t="s">
        <v>502</v>
      </c>
      <c r="D10" s="2" t="s">
        <v>546</v>
      </c>
      <c r="E10" s="2" t="s">
        <v>503</v>
      </c>
      <c r="F10" s="2" t="s">
        <v>501</v>
      </c>
      <c r="G10" s="293">
        <v>0.15</v>
      </c>
      <c r="H10" s="2" t="s">
        <v>500</v>
      </c>
      <c r="I10" s="164" t="s">
        <v>444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f t="shared" si="0"/>
        <v>0</v>
      </c>
    </row>
    <row r="11" spans="1:25" x14ac:dyDescent="0.2">
      <c r="A11" s="2" t="s">
        <v>608</v>
      </c>
      <c r="B11" s="148" t="s">
        <v>596</v>
      </c>
      <c r="C11" s="2" t="s">
        <v>507</v>
      </c>
      <c r="D11" s="2" t="s">
        <v>508</v>
      </c>
      <c r="E11" s="2" t="s">
        <v>509</v>
      </c>
      <c r="F11" s="2" t="s">
        <v>499</v>
      </c>
      <c r="G11" s="293">
        <v>1</v>
      </c>
      <c r="H11" s="2" t="s">
        <v>500</v>
      </c>
      <c r="I11" s="164" t="s">
        <v>444</v>
      </c>
      <c r="J11" s="82">
        <v>316758.89999999997</v>
      </c>
      <c r="K11" s="82">
        <v>313258.89999999997</v>
      </c>
      <c r="L11" s="82">
        <v>119123.45</v>
      </c>
      <c r="M11" s="82">
        <v>116347.59</v>
      </c>
      <c r="N11" s="82">
        <v>222647.27</v>
      </c>
      <c r="O11" s="82">
        <v>222647.27</v>
      </c>
      <c r="P11" s="82">
        <v>257864.25999999998</v>
      </c>
      <c r="Q11" s="82">
        <v>280864.25999999995</v>
      </c>
      <c r="R11" s="82">
        <v>183231.25</v>
      </c>
      <c r="S11" s="82">
        <v>245002.92</v>
      </c>
      <c r="T11" s="82">
        <v>70438.34</v>
      </c>
      <c r="U11" s="82">
        <v>61771.67</v>
      </c>
      <c r="V11" s="82">
        <f t="shared" si="0"/>
        <v>2409956.0799999996</v>
      </c>
    </row>
    <row r="12" spans="1:25" x14ac:dyDescent="0.2">
      <c r="A12" s="2" t="s">
        <v>609</v>
      </c>
      <c r="B12" s="148" t="s">
        <v>583</v>
      </c>
      <c r="C12" s="2" t="s">
        <v>293</v>
      </c>
      <c r="D12" s="2" t="s">
        <v>594</v>
      </c>
      <c r="E12" s="2" t="s">
        <v>503</v>
      </c>
      <c r="F12" s="2" t="s">
        <v>499</v>
      </c>
      <c r="G12" s="293">
        <v>0.85</v>
      </c>
      <c r="H12" s="2" t="s">
        <v>500</v>
      </c>
      <c r="I12" s="164" t="s">
        <v>444</v>
      </c>
      <c r="J12" s="82">
        <v>1042418.2875485588</v>
      </c>
      <c r="K12" s="82">
        <v>1042418.2875485588</v>
      </c>
      <c r="L12" s="82">
        <v>1042418.2875485588</v>
      </c>
      <c r="M12" s="82">
        <v>1042418.2875485588</v>
      </c>
      <c r="N12" s="82">
        <v>1042418.2875485588</v>
      </c>
      <c r="O12" s="82">
        <v>1042418.2875485588</v>
      </c>
      <c r="P12" s="82">
        <v>1042418.2875485588</v>
      </c>
      <c r="Q12" s="82">
        <v>1042418.2875485588</v>
      </c>
      <c r="R12" s="82">
        <v>1042418.2875485588</v>
      </c>
      <c r="S12" s="82">
        <v>1042418.2875485588</v>
      </c>
      <c r="T12" s="82">
        <v>1042418.2875485588</v>
      </c>
      <c r="U12" s="82">
        <v>1042418.2875485588</v>
      </c>
      <c r="V12" s="82">
        <f t="shared" si="0"/>
        <v>12509019.450582705</v>
      </c>
    </row>
    <row r="13" spans="1:25" ht="15.75" thickBot="1" x14ac:dyDescent="0.25">
      <c r="A13" s="2" t="s">
        <v>609</v>
      </c>
      <c r="B13" s="148" t="s">
        <v>583</v>
      </c>
      <c r="C13" s="2" t="s">
        <v>293</v>
      </c>
      <c r="D13" s="2" t="s">
        <v>594</v>
      </c>
      <c r="E13" s="2" t="s">
        <v>503</v>
      </c>
      <c r="F13" s="2" t="s">
        <v>598</v>
      </c>
      <c r="G13" s="293">
        <v>0.15</v>
      </c>
      <c r="H13" s="2" t="s">
        <v>500</v>
      </c>
      <c r="I13" s="164" t="s">
        <v>444</v>
      </c>
      <c r="J13" s="82">
        <v>183956.16839092213</v>
      </c>
      <c r="K13" s="82">
        <v>183956.16839092213</v>
      </c>
      <c r="L13" s="82">
        <v>183956.16839092213</v>
      </c>
      <c r="M13" s="82">
        <v>183956.16839092213</v>
      </c>
      <c r="N13" s="82">
        <v>183956.16839092213</v>
      </c>
      <c r="O13" s="82">
        <v>183956.16839092213</v>
      </c>
      <c r="P13" s="82">
        <v>183956.16839092213</v>
      </c>
      <c r="Q13" s="82">
        <v>183956.16839092213</v>
      </c>
      <c r="R13" s="82">
        <v>183956.16839092213</v>
      </c>
      <c r="S13" s="82">
        <v>183956.16839092213</v>
      </c>
      <c r="T13" s="82">
        <v>183956.16839092213</v>
      </c>
      <c r="U13" s="82">
        <v>183956.16839092213</v>
      </c>
      <c r="V13" s="82">
        <f t="shared" si="0"/>
        <v>2207474.020691066</v>
      </c>
    </row>
    <row r="14" spans="1:25" s="297" customFormat="1" x14ac:dyDescent="0.2">
      <c r="A14" s="2" t="s">
        <v>604</v>
      </c>
      <c r="B14" s="148" t="s">
        <v>596</v>
      </c>
      <c r="C14" s="297" t="s">
        <v>496</v>
      </c>
      <c r="D14" s="297" t="s">
        <v>497</v>
      </c>
      <c r="E14" s="297" t="s">
        <v>498</v>
      </c>
      <c r="F14" s="297" t="s">
        <v>499</v>
      </c>
      <c r="G14" s="298">
        <v>1</v>
      </c>
      <c r="H14" s="297" t="s">
        <v>500</v>
      </c>
      <c r="I14" s="296">
        <v>2023</v>
      </c>
      <c r="J14" s="299">
        <v>8637296.5674758628</v>
      </c>
      <c r="K14" s="299">
        <v>8884296.5674758628</v>
      </c>
      <c r="L14" s="299">
        <v>8766796.5674758628</v>
      </c>
      <c r="M14" s="299">
        <v>8711681.3396676853</v>
      </c>
      <c r="N14" s="299">
        <v>9123646.1529502496</v>
      </c>
      <c r="O14" s="299">
        <v>9198193.2013912089</v>
      </c>
      <c r="P14" s="299">
        <v>9060148.0037444625</v>
      </c>
      <c r="Q14" s="299">
        <v>9179757.363169916</v>
      </c>
      <c r="R14" s="299">
        <v>9388768.9671254084</v>
      </c>
      <c r="S14" s="299">
        <v>9151660.0782365184</v>
      </c>
      <c r="T14" s="299">
        <v>7589577.8230347764</v>
      </c>
      <c r="U14" s="299">
        <v>6850905.0817820942</v>
      </c>
      <c r="V14" s="299">
        <v>104542727.71352991</v>
      </c>
      <c r="X14" s="300"/>
      <c r="Y14" s="2"/>
    </row>
    <row r="15" spans="1:25" x14ac:dyDescent="0.2">
      <c r="A15" s="2" t="s">
        <v>604</v>
      </c>
      <c r="B15" s="148" t="s">
        <v>597</v>
      </c>
      <c r="C15" s="2" t="s">
        <v>496</v>
      </c>
      <c r="D15" s="2" t="s">
        <v>497</v>
      </c>
      <c r="E15" s="2" t="s">
        <v>498</v>
      </c>
      <c r="F15" s="2" t="s">
        <v>501</v>
      </c>
      <c r="G15" s="293">
        <v>0.06</v>
      </c>
      <c r="H15" s="2" t="s">
        <v>500</v>
      </c>
      <c r="I15" s="164">
        <v>2023</v>
      </c>
      <c r="J15" s="82">
        <v>518237.79404855176</v>
      </c>
      <c r="K15" s="82">
        <v>533057.7940485517</v>
      </c>
      <c r="L15" s="82">
        <v>526007.7940485517</v>
      </c>
      <c r="M15" s="82">
        <v>522700.88038006111</v>
      </c>
      <c r="N15" s="82">
        <v>547418.76917701494</v>
      </c>
      <c r="O15" s="82">
        <v>551891.59208347253</v>
      </c>
      <c r="P15" s="82">
        <v>543608.88022466772</v>
      </c>
      <c r="Q15" s="82">
        <v>550785.44179019495</v>
      </c>
      <c r="R15" s="82">
        <v>563326.13802752446</v>
      </c>
      <c r="S15" s="82">
        <v>549099.60469419113</v>
      </c>
      <c r="T15" s="82">
        <v>455374.66938208655</v>
      </c>
      <c r="U15" s="82">
        <v>411054.30490692565</v>
      </c>
      <c r="V15" s="82">
        <v>6272563.6628117952</v>
      </c>
      <c r="X15" s="294"/>
    </row>
    <row r="16" spans="1:25" x14ac:dyDescent="0.2">
      <c r="A16" s="2" t="s">
        <v>605</v>
      </c>
      <c r="B16" s="148" t="s">
        <v>596</v>
      </c>
      <c r="C16" s="2" t="s">
        <v>504</v>
      </c>
      <c r="D16" s="2" t="s">
        <v>505</v>
      </c>
      <c r="E16" s="2" t="s">
        <v>506</v>
      </c>
      <c r="F16" s="2" t="s">
        <v>499</v>
      </c>
      <c r="G16" s="293">
        <v>1</v>
      </c>
      <c r="H16" s="2" t="s">
        <v>500</v>
      </c>
      <c r="I16" s="164">
        <v>2023</v>
      </c>
      <c r="J16" s="82">
        <v>1392937.3</v>
      </c>
      <c r="K16" s="82">
        <v>1591413.4000000001</v>
      </c>
      <c r="L16" s="82">
        <v>1293302.5999999999</v>
      </c>
      <c r="M16" s="82">
        <v>1656018.6</v>
      </c>
      <c r="N16" s="82">
        <v>1588061.4</v>
      </c>
      <c r="O16" s="82">
        <v>1533177.9</v>
      </c>
      <c r="P16" s="82">
        <v>1445318.4000000001</v>
      </c>
      <c r="Q16" s="82">
        <v>1251344.3999999999</v>
      </c>
      <c r="R16" s="82">
        <v>1498077.5999999999</v>
      </c>
      <c r="S16" s="82">
        <v>1591531.2000000002</v>
      </c>
      <c r="T16" s="82">
        <v>1694428.4</v>
      </c>
      <c r="U16" s="82">
        <v>928175.99999999988</v>
      </c>
      <c r="V16" s="82">
        <v>17463787.199999999</v>
      </c>
      <c r="X16" s="294"/>
    </row>
    <row r="17" spans="1:24" x14ac:dyDescent="0.2">
      <c r="A17" s="2" t="s">
        <v>605</v>
      </c>
      <c r="B17" s="148" t="s">
        <v>597</v>
      </c>
      <c r="C17" s="2" t="s">
        <v>504</v>
      </c>
      <c r="D17" s="2" t="s">
        <v>505</v>
      </c>
      <c r="E17" s="2" t="s">
        <v>506</v>
      </c>
      <c r="F17" s="2" t="s">
        <v>501</v>
      </c>
      <c r="G17" s="293">
        <v>0.16</v>
      </c>
      <c r="H17" s="2" t="s">
        <v>500</v>
      </c>
      <c r="I17" s="164">
        <v>2023</v>
      </c>
      <c r="J17" s="82">
        <v>222869.96800000002</v>
      </c>
      <c r="K17" s="82">
        <v>254626.14400000003</v>
      </c>
      <c r="L17" s="82">
        <v>206928.41599999997</v>
      </c>
      <c r="M17" s="82">
        <v>264962.97600000002</v>
      </c>
      <c r="N17" s="82">
        <v>254089.82399999999</v>
      </c>
      <c r="O17" s="82">
        <v>245308.46399999998</v>
      </c>
      <c r="P17" s="82">
        <v>231250.94400000002</v>
      </c>
      <c r="Q17" s="82">
        <v>200215.10399999999</v>
      </c>
      <c r="R17" s="82">
        <v>239692.41599999997</v>
      </c>
      <c r="S17" s="82">
        <v>254644.99200000003</v>
      </c>
      <c r="T17" s="82">
        <v>271108.54399999999</v>
      </c>
      <c r="U17" s="82">
        <v>148508.15999999997</v>
      </c>
      <c r="V17" s="82">
        <v>2794205.9520000005</v>
      </c>
      <c r="X17" s="294"/>
    </row>
    <row r="18" spans="1:24" hidden="1" x14ac:dyDescent="0.2">
      <c r="A18" s="2" t="s">
        <v>606</v>
      </c>
      <c r="B18" s="148" t="s">
        <v>596</v>
      </c>
      <c r="C18" s="2" t="s">
        <v>510</v>
      </c>
      <c r="D18" s="2" t="s">
        <v>511</v>
      </c>
      <c r="E18" s="2" t="s">
        <v>512</v>
      </c>
      <c r="F18" s="2" t="s">
        <v>499</v>
      </c>
      <c r="G18" s="293">
        <v>1</v>
      </c>
      <c r="H18" s="2" t="s">
        <v>500</v>
      </c>
      <c r="I18" s="164">
        <v>2023</v>
      </c>
      <c r="J18" s="82">
        <v>50000</v>
      </c>
      <c r="K18" s="82">
        <v>50000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300000</v>
      </c>
      <c r="T18" s="82">
        <v>300000</v>
      </c>
      <c r="U18" s="82">
        <v>0</v>
      </c>
      <c r="V18" s="82">
        <v>700000</v>
      </c>
      <c r="X18" s="294"/>
    </row>
    <row r="19" spans="1:24" x14ac:dyDescent="0.2">
      <c r="A19" s="2" t="s">
        <v>607</v>
      </c>
      <c r="B19" s="148" t="s">
        <v>596</v>
      </c>
      <c r="C19" s="2" t="s">
        <v>502</v>
      </c>
      <c r="D19" s="2" t="s">
        <v>546</v>
      </c>
      <c r="E19" s="2" t="s">
        <v>503</v>
      </c>
      <c r="F19" s="2" t="s">
        <v>499</v>
      </c>
      <c r="G19" s="293">
        <v>1</v>
      </c>
      <c r="H19" s="2" t="s">
        <v>500</v>
      </c>
      <c r="I19" s="164">
        <v>2023</v>
      </c>
      <c r="J19" s="82">
        <v>1430000</v>
      </c>
      <c r="K19" s="82">
        <v>2090000</v>
      </c>
      <c r="L19" s="82">
        <v>2480000</v>
      </c>
      <c r="M19" s="82">
        <v>2900000</v>
      </c>
      <c r="N19" s="82">
        <v>2900000</v>
      </c>
      <c r="O19" s="82">
        <v>2823479</v>
      </c>
      <c r="P19" s="82">
        <v>2578792</v>
      </c>
      <c r="Q19" s="82">
        <v>2832333</v>
      </c>
      <c r="R19" s="82">
        <v>3272190</v>
      </c>
      <c r="S19" s="82">
        <v>2732832</v>
      </c>
      <c r="T19" s="82">
        <v>2645097</v>
      </c>
      <c r="U19" s="82">
        <v>1430460</v>
      </c>
      <c r="V19" s="82">
        <v>30115183</v>
      </c>
      <c r="X19" s="294"/>
    </row>
    <row r="20" spans="1:24" x14ac:dyDescent="0.2">
      <c r="A20" s="2" t="s">
        <v>607</v>
      </c>
      <c r="B20" s="148" t="s">
        <v>597</v>
      </c>
      <c r="C20" s="2" t="s">
        <v>502</v>
      </c>
      <c r="D20" s="2" t="s">
        <v>546</v>
      </c>
      <c r="E20" s="2" t="s">
        <v>503</v>
      </c>
      <c r="F20" s="2" t="s">
        <v>501</v>
      </c>
      <c r="G20" s="293">
        <v>0.13</v>
      </c>
      <c r="H20" s="2" t="s">
        <v>500</v>
      </c>
      <c r="I20" s="164">
        <v>2023</v>
      </c>
      <c r="J20" s="82">
        <v>185900</v>
      </c>
      <c r="K20" s="82">
        <v>271700</v>
      </c>
      <c r="L20" s="82">
        <v>322400</v>
      </c>
      <c r="M20" s="82">
        <v>377000</v>
      </c>
      <c r="N20" s="82">
        <v>377000</v>
      </c>
      <c r="O20" s="82">
        <v>367052.27</v>
      </c>
      <c r="P20" s="82">
        <v>335242.96000000002</v>
      </c>
      <c r="Q20" s="82">
        <v>368203.29000000004</v>
      </c>
      <c r="R20" s="82">
        <v>360384.7</v>
      </c>
      <c r="S20" s="82">
        <v>355268.16000000003</v>
      </c>
      <c r="T20" s="82">
        <v>343862.61</v>
      </c>
      <c r="U20" s="82">
        <v>185959.80000000002</v>
      </c>
      <c r="V20" s="82">
        <v>3849973.79</v>
      </c>
      <c r="X20" s="294"/>
    </row>
    <row r="21" spans="1:24" x14ac:dyDescent="0.2">
      <c r="A21" s="2" t="s">
        <v>608</v>
      </c>
      <c r="B21" s="148" t="s">
        <v>596</v>
      </c>
      <c r="C21" s="2" t="s">
        <v>507</v>
      </c>
      <c r="D21" s="2" t="s">
        <v>508</v>
      </c>
      <c r="E21" s="2" t="s">
        <v>509</v>
      </c>
      <c r="F21" s="2" t="s">
        <v>499</v>
      </c>
      <c r="G21" s="293">
        <v>1</v>
      </c>
      <c r="H21" s="2" t="s">
        <v>500</v>
      </c>
      <c r="I21" s="164">
        <v>2023</v>
      </c>
      <c r="J21" s="82">
        <v>205557.76000000001</v>
      </c>
      <c r="K21" s="82">
        <v>342955.66000000003</v>
      </c>
      <c r="L21" s="82">
        <v>368667.30000000005</v>
      </c>
      <c r="M21" s="82">
        <v>509692.4</v>
      </c>
      <c r="N21" s="82">
        <v>404939.30000000005</v>
      </c>
      <c r="O21" s="82">
        <v>267541.40000000002</v>
      </c>
      <c r="P21" s="82">
        <v>230028.71333333335</v>
      </c>
      <c r="Q21" s="82">
        <v>137524.94666666668</v>
      </c>
      <c r="R21" s="82">
        <v>137524.94666666668</v>
      </c>
      <c r="S21" s="82">
        <v>176685.37333333335</v>
      </c>
      <c r="T21" s="82">
        <v>128164.04000000001</v>
      </c>
      <c r="U21" s="82">
        <v>128164.04000000001</v>
      </c>
      <c r="V21" s="82">
        <v>3037445.8800000008</v>
      </c>
      <c r="X21" s="294"/>
    </row>
    <row r="22" spans="1:24" x14ac:dyDescent="0.2">
      <c r="A22" s="2" t="s">
        <v>609</v>
      </c>
      <c r="B22" s="148" t="s">
        <v>583</v>
      </c>
      <c r="C22" s="2" t="s">
        <v>293</v>
      </c>
      <c r="D22" s="2" t="s">
        <v>594</v>
      </c>
      <c r="E22" s="2" t="s">
        <v>503</v>
      </c>
      <c r="F22" s="2" t="s">
        <v>499</v>
      </c>
      <c r="G22" s="293">
        <v>0.85</v>
      </c>
      <c r="H22" s="2" t="s">
        <v>500</v>
      </c>
      <c r="I22" s="164">
        <v>2023</v>
      </c>
      <c r="J22" s="82">
        <v>1073899.3198325215</v>
      </c>
      <c r="K22" s="82">
        <v>1073899.3198325215</v>
      </c>
      <c r="L22" s="82">
        <v>1073899.3198325215</v>
      </c>
      <c r="M22" s="82">
        <v>1073899.3198325215</v>
      </c>
      <c r="N22" s="82">
        <v>1073899.3198325215</v>
      </c>
      <c r="O22" s="82">
        <v>1073899.3198325215</v>
      </c>
      <c r="P22" s="82">
        <v>1073899.3198325215</v>
      </c>
      <c r="Q22" s="82">
        <v>1073899.3198325215</v>
      </c>
      <c r="R22" s="82">
        <v>1073899.3198325215</v>
      </c>
      <c r="S22" s="82">
        <v>1073899.3198325215</v>
      </c>
      <c r="T22" s="82">
        <v>1073899.3198325215</v>
      </c>
      <c r="U22" s="82">
        <v>1073899.3198325215</v>
      </c>
      <c r="V22" s="82">
        <v>12886791.837990262</v>
      </c>
      <c r="X22" s="294"/>
    </row>
    <row r="23" spans="1:24" ht="15.75" thickBot="1" x14ac:dyDescent="0.25">
      <c r="A23" s="2" t="s">
        <v>609</v>
      </c>
      <c r="B23" s="148" t="s">
        <v>583</v>
      </c>
      <c r="C23" s="2" t="s">
        <v>293</v>
      </c>
      <c r="D23" s="2" t="s">
        <v>594</v>
      </c>
      <c r="E23" s="2" t="s">
        <v>503</v>
      </c>
      <c r="F23" s="2" t="s">
        <v>598</v>
      </c>
      <c r="G23" s="293">
        <v>0.15</v>
      </c>
      <c r="H23" s="2" t="s">
        <v>500</v>
      </c>
      <c r="I23" s="164">
        <v>2023</v>
      </c>
      <c r="J23" s="82">
        <v>189511.64467632733</v>
      </c>
      <c r="K23" s="82">
        <v>189511.64467632733</v>
      </c>
      <c r="L23" s="82">
        <v>189511.64467632733</v>
      </c>
      <c r="M23" s="82">
        <v>189511.64467632733</v>
      </c>
      <c r="N23" s="82">
        <v>189511.64467632733</v>
      </c>
      <c r="O23" s="82">
        <v>189511.64467632733</v>
      </c>
      <c r="P23" s="82">
        <v>189511.64467632733</v>
      </c>
      <c r="Q23" s="82">
        <v>189511.64467632733</v>
      </c>
      <c r="R23" s="82">
        <v>189511.64467632733</v>
      </c>
      <c r="S23" s="82">
        <v>189511.64467632733</v>
      </c>
      <c r="T23" s="82">
        <v>189511.64467632733</v>
      </c>
      <c r="U23" s="82">
        <v>189511.64467632733</v>
      </c>
      <c r="V23" s="82">
        <v>2274139.7361159273</v>
      </c>
      <c r="X23" s="294">
        <f>(V23-V13)/V13</f>
        <v>3.0199999999995966E-2</v>
      </c>
    </row>
    <row r="24" spans="1:24" s="297" customFormat="1" x14ac:dyDescent="0.2">
      <c r="A24" s="2" t="s">
        <v>604</v>
      </c>
      <c r="B24" s="148" t="s">
        <v>596</v>
      </c>
      <c r="C24" s="297" t="s">
        <v>496</v>
      </c>
      <c r="D24" s="297" t="s">
        <v>497</v>
      </c>
      <c r="E24" s="297" t="s">
        <v>498</v>
      </c>
      <c r="F24" s="297" t="s">
        <v>499</v>
      </c>
      <c r="G24" s="298">
        <v>1</v>
      </c>
      <c r="H24" s="297" t="s">
        <v>500</v>
      </c>
      <c r="I24" s="296">
        <v>2024</v>
      </c>
      <c r="J24" s="299">
        <v>8750000</v>
      </c>
      <c r="K24" s="299">
        <v>8750000</v>
      </c>
      <c r="L24" s="299">
        <v>8750000</v>
      </c>
      <c r="M24" s="299">
        <v>8750000</v>
      </c>
      <c r="N24" s="299">
        <v>8750000</v>
      </c>
      <c r="O24" s="299">
        <v>8750000</v>
      </c>
      <c r="P24" s="299">
        <v>8750000</v>
      </c>
      <c r="Q24" s="299">
        <v>8750000</v>
      </c>
      <c r="R24" s="299">
        <v>8750000</v>
      </c>
      <c r="S24" s="299">
        <v>8750000</v>
      </c>
      <c r="T24" s="299">
        <v>8750000</v>
      </c>
      <c r="U24" s="299">
        <v>8750000</v>
      </c>
      <c r="V24" s="299">
        <v>105000000</v>
      </c>
      <c r="X24" s="300"/>
    </row>
    <row r="25" spans="1:24" x14ac:dyDescent="0.2">
      <c r="A25" s="2" t="s">
        <v>604</v>
      </c>
      <c r="B25" s="148" t="s">
        <v>597</v>
      </c>
      <c r="C25" s="2" t="s">
        <v>496</v>
      </c>
      <c r="D25" s="2" t="s">
        <v>497</v>
      </c>
      <c r="E25" s="2" t="s">
        <v>498</v>
      </c>
      <c r="F25" s="2" t="s">
        <v>501</v>
      </c>
      <c r="G25" s="293">
        <v>0.06</v>
      </c>
      <c r="H25" s="2" t="s">
        <v>500</v>
      </c>
      <c r="I25" s="164">
        <v>2024</v>
      </c>
      <c r="J25" s="82">
        <v>525000</v>
      </c>
      <c r="K25" s="82">
        <v>525000</v>
      </c>
      <c r="L25" s="82">
        <v>525000</v>
      </c>
      <c r="M25" s="82">
        <v>525000</v>
      </c>
      <c r="N25" s="82">
        <v>525000</v>
      </c>
      <c r="O25" s="82">
        <v>525000</v>
      </c>
      <c r="P25" s="82">
        <v>525000</v>
      </c>
      <c r="Q25" s="82">
        <v>525000</v>
      </c>
      <c r="R25" s="82">
        <v>525000</v>
      </c>
      <c r="S25" s="82">
        <v>525000</v>
      </c>
      <c r="T25" s="82">
        <v>525000</v>
      </c>
      <c r="U25" s="82">
        <v>525000</v>
      </c>
      <c r="V25" s="82">
        <v>6300000</v>
      </c>
      <c r="X25" s="294"/>
    </row>
    <row r="26" spans="1:24" x14ac:dyDescent="0.2">
      <c r="A26" s="2" t="s">
        <v>605</v>
      </c>
      <c r="B26" s="148" t="s">
        <v>596</v>
      </c>
      <c r="C26" s="2" t="s">
        <v>504</v>
      </c>
      <c r="D26" s="2" t="s">
        <v>505</v>
      </c>
      <c r="E26" s="2" t="s">
        <v>506</v>
      </c>
      <c r="F26" s="2" t="s">
        <v>499</v>
      </c>
      <c r="G26" s="293">
        <v>1</v>
      </c>
      <c r="H26" s="2" t="s">
        <v>500</v>
      </c>
      <c r="I26" s="164">
        <v>2024</v>
      </c>
      <c r="J26" s="82">
        <v>1461670</v>
      </c>
      <c r="K26" s="82">
        <v>1461670</v>
      </c>
      <c r="L26" s="82">
        <v>1461670</v>
      </c>
      <c r="M26" s="82">
        <v>1461670</v>
      </c>
      <c r="N26" s="82">
        <v>1461670</v>
      </c>
      <c r="O26" s="82">
        <v>1461670</v>
      </c>
      <c r="P26" s="82">
        <v>1461670</v>
      </c>
      <c r="Q26" s="82">
        <v>1461670</v>
      </c>
      <c r="R26" s="82">
        <v>1461670</v>
      </c>
      <c r="S26" s="82">
        <v>1461670</v>
      </c>
      <c r="T26" s="82">
        <v>1461670</v>
      </c>
      <c r="U26" s="82">
        <v>1461670</v>
      </c>
      <c r="V26" s="82">
        <v>17540040</v>
      </c>
      <c r="X26" s="294"/>
    </row>
    <row r="27" spans="1:24" x14ac:dyDescent="0.2">
      <c r="A27" s="2" t="s">
        <v>605</v>
      </c>
      <c r="B27" s="148" t="s">
        <v>597</v>
      </c>
      <c r="C27" s="2" t="s">
        <v>504</v>
      </c>
      <c r="D27" s="2" t="s">
        <v>505</v>
      </c>
      <c r="E27" s="2" t="s">
        <v>506</v>
      </c>
      <c r="F27" s="2" t="s">
        <v>501</v>
      </c>
      <c r="G27" s="293">
        <v>0.16</v>
      </c>
      <c r="H27" s="2" t="s">
        <v>500</v>
      </c>
      <c r="I27" s="164">
        <v>2024</v>
      </c>
      <c r="J27" s="82">
        <v>233867.2</v>
      </c>
      <c r="K27" s="82">
        <v>233867.2</v>
      </c>
      <c r="L27" s="82">
        <v>233867.2</v>
      </c>
      <c r="M27" s="82">
        <v>233867.2</v>
      </c>
      <c r="N27" s="82">
        <v>233867.2</v>
      </c>
      <c r="O27" s="82">
        <v>233867.2</v>
      </c>
      <c r="P27" s="82">
        <v>233867.2</v>
      </c>
      <c r="Q27" s="82">
        <v>233867.2</v>
      </c>
      <c r="R27" s="82">
        <v>233867.2</v>
      </c>
      <c r="S27" s="82">
        <v>233867.2</v>
      </c>
      <c r="T27" s="82">
        <v>233867.2</v>
      </c>
      <c r="U27" s="82">
        <v>233867.2</v>
      </c>
      <c r="V27" s="82">
        <v>2806406.4000000004</v>
      </c>
      <c r="X27" s="294"/>
    </row>
    <row r="28" spans="1:24" hidden="1" x14ac:dyDescent="0.2">
      <c r="A28" s="2" t="s">
        <v>606</v>
      </c>
      <c r="B28" s="148" t="s">
        <v>596</v>
      </c>
      <c r="C28" s="2" t="s">
        <v>510</v>
      </c>
      <c r="D28" s="2" t="s">
        <v>511</v>
      </c>
      <c r="E28" s="2" t="s">
        <v>512</v>
      </c>
      <c r="F28" s="2" t="s">
        <v>499</v>
      </c>
      <c r="G28" s="293">
        <v>1</v>
      </c>
      <c r="H28" s="2" t="s">
        <v>500</v>
      </c>
      <c r="I28" s="164">
        <v>2024</v>
      </c>
      <c r="J28" s="82">
        <v>356250</v>
      </c>
      <c r="K28" s="82">
        <v>356250</v>
      </c>
      <c r="L28" s="82">
        <v>356250</v>
      </c>
      <c r="M28" s="82">
        <v>356250</v>
      </c>
      <c r="N28" s="82">
        <v>356250</v>
      </c>
      <c r="O28" s="82">
        <v>356250</v>
      </c>
      <c r="P28" s="82">
        <v>356250</v>
      </c>
      <c r="Q28" s="82">
        <v>356250</v>
      </c>
      <c r="R28" s="82">
        <v>356250</v>
      </c>
      <c r="S28" s="82">
        <v>356250</v>
      </c>
      <c r="T28" s="82">
        <v>356250</v>
      </c>
      <c r="U28" s="82">
        <v>356250</v>
      </c>
      <c r="V28" s="82">
        <v>4275000</v>
      </c>
      <c r="X28" s="294"/>
    </row>
    <row r="29" spans="1:24" x14ac:dyDescent="0.2">
      <c r="A29" s="2" t="s">
        <v>607</v>
      </c>
      <c r="B29" s="148" t="s">
        <v>596</v>
      </c>
      <c r="C29" s="2" t="s">
        <v>502</v>
      </c>
      <c r="D29" s="2" t="s">
        <v>546</v>
      </c>
      <c r="E29" s="2" t="s">
        <v>503</v>
      </c>
      <c r="F29" s="2" t="s">
        <v>499</v>
      </c>
      <c r="G29" s="293">
        <v>1</v>
      </c>
      <c r="H29" s="2" t="s">
        <v>500</v>
      </c>
      <c r="I29" s="164">
        <v>2024</v>
      </c>
      <c r="J29" s="82">
        <v>2499847.0865666582</v>
      </c>
      <c r="K29" s="82">
        <v>2499847.0865666582</v>
      </c>
      <c r="L29" s="82">
        <v>2499847.0865666582</v>
      </c>
      <c r="M29" s="82">
        <v>2499847.0865666582</v>
      </c>
      <c r="N29" s="82">
        <v>2499847.0865666582</v>
      </c>
      <c r="O29" s="82">
        <v>2499847.0865666582</v>
      </c>
      <c r="P29" s="82">
        <v>2499847.0865666582</v>
      </c>
      <c r="Q29" s="82">
        <v>2499847.0865666582</v>
      </c>
      <c r="R29" s="82">
        <v>2499847.0865666582</v>
      </c>
      <c r="S29" s="82">
        <v>2499847.0865666582</v>
      </c>
      <c r="T29" s="82">
        <v>2499847.0865666582</v>
      </c>
      <c r="U29" s="82">
        <v>2499847.0865666582</v>
      </c>
      <c r="V29" s="82">
        <v>29998165.038799893</v>
      </c>
      <c r="X29" s="294"/>
    </row>
    <row r="30" spans="1:24" x14ac:dyDescent="0.2">
      <c r="A30" s="2" t="s">
        <v>607</v>
      </c>
      <c r="B30" s="148" t="s">
        <v>597</v>
      </c>
      <c r="C30" s="2" t="s">
        <v>502</v>
      </c>
      <c r="D30" s="2" t="s">
        <v>546</v>
      </c>
      <c r="E30" s="2" t="s">
        <v>503</v>
      </c>
      <c r="F30" s="2" t="s">
        <v>501</v>
      </c>
      <c r="G30" s="293">
        <v>0.13</v>
      </c>
      <c r="H30" s="2" t="s">
        <v>500</v>
      </c>
      <c r="I30" s="164">
        <v>2024</v>
      </c>
      <c r="J30" s="82">
        <v>324980.12125366559</v>
      </c>
      <c r="K30" s="82">
        <v>324980.12125366559</v>
      </c>
      <c r="L30" s="82">
        <v>324980.12125366559</v>
      </c>
      <c r="M30" s="82">
        <v>324980.12125366559</v>
      </c>
      <c r="N30" s="82">
        <v>324980.12125366559</v>
      </c>
      <c r="O30" s="82">
        <v>324980.12125366559</v>
      </c>
      <c r="P30" s="82">
        <v>324980.12125366559</v>
      </c>
      <c r="Q30" s="82">
        <v>324980.12125366559</v>
      </c>
      <c r="R30" s="82">
        <v>324980.12125366559</v>
      </c>
      <c r="S30" s="82">
        <v>324980.12125366559</v>
      </c>
      <c r="T30" s="82">
        <v>324980.12125366559</v>
      </c>
      <c r="U30" s="82">
        <v>324980.12125366559</v>
      </c>
      <c r="V30" s="82">
        <v>3899761.4550439869</v>
      </c>
      <c r="X30" s="294"/>
    </row>
    <row r="31" spans="1:24" x14ac:dyDescent="0.2">
      <c r="A31" s="2" t="s">
        <v>608</v>
      </c>
      <c r="B31" s="148" t="s">
        <v>596</v>
      </c>
      <c r="C31" s="2" t="s">
        <v>507</v>
      </c>
      <c r="D31" s="2" t="s">
        <v>508</v>
      </c>
      <c r="E31" s="2" t="s">
        <v>509</v>
      </c>
      <c r="F31" s="2" t="s">
        <v>499</v>
      </c>
      <c r="G31" s="293">
        <v>1</v>
      </c>
      <c r="H31" s="2" t="s">
        <v>500</v>
      </c>
      <c r="I31" s="164">
        <v>2024</v>
      </c>
      <c r="J31" s="82">
        <v>250548.33333333334</v>
      </c>
      <c r="K31" s="82">
        <v>250548.33333333334</v>
      </c>
      <c r="L31" s="82">
        <v>250548.33333333334</v>
      </c>
      <c r="M31" s="82">
        <v>250548.33333333334</v>
      </c>
      <c r="N31" s="82">
        <v>250548.33333333334</v>
      </c>
      <c r="O31" s="82">
        <v>250548.33333333334</v>
      </c>
      <c r="P31" s="82">
        <v>250548.33333333334</v>
      </c>
      <c r="Q31" s="82">
        <v>250548.33333333334</v>
      </c>
      <c r="R31" s="82">
        <v>250548.33333333334</v>
      </c>
      <c r="S31" s="82">
        <v>250548.33333333334</v>
      </c>
      <c r="T31" s="82">
        <v>250548.33333333334</v>
      </c>
      <c r="U31" s="82">
        <v>250548.33333333334</v>
      </c>
      <c r="V31" s="82">
        <v>3006580.0000000005</v>
      </c>
      <c r="X31" s="294"/>
    </row>
    <row r="32" spans="1:24" x14ac:dyDescent="0.2">
      <c r="A32" s="2" t="s">
        <v>609</v>
      </c>
      <c r="B32" s="148" t="s">
        <v>583</v>
      </c>
      <c r="C32" s="2" t="s">
        <v>293</v>
      </c>
      <c r="D32" s="2" t="s">
        <v>594</v>
      </c>
      <c r="E32" s="2" t="s">
        <v>503</v>
      </c>
      <c r="F32" s="2" t="s">
        <v>499</v>
      </c>
      <c r="G32" s="293">
        <v>0.85</v>
      </c>
      <c r="H32" s="2" t="s">
        <v>500</v>
      </c>
      <c r="I32" s="164">
        <v>2024</v>
      </c>
      <c r="J32" s="82">
        <v>1106331.0792914645</v>
      </c>
      <c r="K32" s="82">
        <v>1106331.0792914645</v>
      </c>
      <c r="L32" s="82">
        <v>1106331.0792914645</v>
      </c>
      <c r="M32" s="82">
        <v>1106331.0792914645</v>
      </c>
      <c r="N32" s="82">
        <v>1106331.0792914645</v>
      </c>
      <c r="O32" s="82">
        <v>1106331.0792914645</v>
      </c>
      <c r="P32" s="82">
        <v>1106331.0792914645</v>
      </c>
      <c r="Q32" s="82">
        <v>1106331.0792914645</v>
      </c>
      <c r="R32" s="82">
        <v>1106331.0792914645</v>
      </c>
      <c r="S32" s="82">
        <v>1106331.0792914645</v>
      </c>
      <c r="T32" s="82">
        <v>1106331.0792914645</v>
      </c>
      <c r="U32" s="82">
        <v>1106331.0792914645</v>
      </c>
      <c r="V32" s="82">
        <v>13275972.951497575</v>
      </c>
      <c r="X32" s="294"/>
    </row>
    <row r="33" spans="1:24" ht="15.75" thickBot="1" x14ac:dyDescent="0.25">
      <c r="A33" s="2" t="s">
        <v>609</v>
      </c>
      <c r="B33" s="148" t="s">
        <v>583</v>
      </c>
      <c r="C33" s="2" t="s">
        <v>293</v>
      </c>
      <c r="D33" s="2" t="s">
        <v>594</v>
      </c>
      <c r="E33" s="2" t="s">
        <v>503</v>
      </c>
      <c r="F33" s="2" t="s">
        <v>598</v>
      </c>
      <c r="G33" s="293">
        <v>0.15</v>
      </c>
      <c r="H33" s="2" t="s">
        <v>500</v>
      </c>
      <c r="I33" s="164">
        <v>2024</v>
      </c>
      <c r="J33" s="82">
        <v>195234.89634555255</v>
      </c>
      <c r="K33" s="82">
        <v>195234.89634555255</v>
      </c>
      <c r="L33" s="82">
        <v>195234.89634555255</v>
      </c>
      <c r="M33" s="82">
        <v>195234.89634555255</v>
      </c>
      <c r="N33" s="82">
        <v>195234.89634555255</v>
      </c>
      <c r="O33" s="82">
        <v>195234.89634555255</v>
      </c>
      <c r="P33" s="82">
        <v>195234.89634555255</v>
      </c>
      <c r="Q33" s="82">
        <v>195234.89634555255</v>
      </c>
      <c r="R33" s="82">
        <v>195234.89634555255</v>
      </c>
      <c r="S33" s="82">
        <v>195234.89634555255</v>
      </c>
      <c r="T33" s="82">
        <v>195234.89634555255</v>
      </c>
      <c r="U33" s="82">
        <v>195234.89634555255</v>
      </c>
      <c r="V33" s="82">
        <v>2342818.7561466307</v>
      </c>
      <c r="X33" s="294">
        <f>(V33-V23)/V23</f>
        <v>3.0200000000001052E-2</v>
      </c>
    </row>
    <row r="34" spans="1:24" s="297" customFormat="1" x14ac:dyDescent="0.2">
      <c r="A34" s="2" t="s">
        <v>604</v>
      </c>
      <c r="B34" s="148" t="s">
        <v>596</v>
      </c>
      <c r="C34" s="297" t="s">
        <v>496</v>
      </c>
      <c r="D34" s="297" t="s">
        <v>497</v>
      </c>
      <c r="E34" s="297" t="s">
        <v>498</v>
      </c>
      <c r="F34" s="297" t="s">
        <v>499</v>
      </c>
      <c r="G34" s="298">
        <v>1</v>
      </c>
      <c r="H34" s="297" t="s">
        <v>500</v>
      </c>
      <c r="I34" s="296">
        <v>2025</v>
      </c>
      <c r="J34" s="299">
        <v>8750000</v>
      </c>
      <c r="K34" s="299">
        <v>8750000</v>
      </c>
      <c r="L34" s="299">
        <v>8750000</v>
      </c>
      <c r="M34" s="299">
        <v>8750000</v>
      </c>
      <c r="N34" s="299">
        <v>8750000</v>
      </c>
      <c r="O34" s="299">
        <v>8750000</v>
      </c>
      <c r="P34" s="299">
        <v>8750000</v>
      </c>
      <c r="Q34" s="299">
        <v>8750000</v>
      </c>
      <c r="R34" s="299">
        <v>8750000</v>
      </c>
      <c r="S34" s="299">
        <v>8750000</v>
      </c>
      <c r="T34" s="299">
        <v>8750000</v>
      </c>
      <c r="U34" s="299">
        <v>8750000</v>
      </c>
      <c r="V34" s="299">
        <v>105000000</v>
      </c>
      <c r="X34" s="300"/>
    </row>
    <row r="35" spans="1:24" x14ac:dyDescent="0.2">
      <c r="A35" s="2" t="s">
        <v>604</v>
      </c>
      <c r="B35" s="148" t="s">
        <v>597</v>
      </c>
      <c r="C35" s="2" t="s">
        <v>496</v>
      </c>
      <c r="D35" s="2" t="s">
        <v>497</v>
      </c>
      <c r="E35" s="2" t="s">
        <v>498</v>
      </c>
      <c r="F35" s="2" t="s">
        <v>501</v>
      </c>
      <c r="G35" s="293">
        <v>0.06</v>
      </c>
      <c r="H35" s="2" t="s">
        <v>500</v>
      </c>
      <c r="I35" s="164">
        <v>2025</v>
      </c>
      <c r="J35" s="82">
        <v>525000</v>
      </c>
      <c r="K35" s="82">
        <v>525000</v>
      </c>
      <c r="L35" s="82">
        <v>525000</v>
      </c>
      <c r="M35" s="82">
        <v>525000</v>
      </c>
      <c r="N35" s="82">
        <v>525000</v>
      </c>
      <c r="O35" s="82">
        <v>525000</v>
      </c>
      <c r="P35" s="82">
        <v>525000</v>
      </c>
      <c r="Q35" s="82">
        <v>525000</v>
      </c>
      <c r="R35" s="82">
        <v>525000</v>
      </c>
      <c r="S35" s="82">
        <v>525000</v>
      </c>
      <c r="T35" s="82">
        <v>525000</v>
      </c>
      <c r="U35" s="82">
        <v>525000</v>
      </c>
      <c r="V35" s="82">
        <v>6300000</v>
      </c>
      <c r="X35" s="294"/>
    </row>
    <row r="36" spans="1:24" x14ac:dyDescent="0.2">
      <c r="A36" s="2" t="s">
        <v>605</v>
      </c>
      <c r="B36" s="148" t="s">
        <v>596</v>
      </c>
      <c r="C36" s="2" t="s">
        <v>504</v>
      </c>
      <c r="D36" s="2" t="s">
        <v>505</v>
      </c>
      <c r="E36" s="2" t="s">
        <v>506</v>
      </c>
      <c r="F36" s="2" t="s">
        <v>499</v>
      </c>
      <c r="G36" s="293">
        <v>1</v>
      </c>
      <c r="H36" s="2" t="s">
        <v>500</v>
      </c>
      <c r="I36" s="164">
        <v>2025</v>
      </c>
      <c r="J36" s="82">
        <v>1493070</v>
      </c>
      <c r="K36" s="82">
        <v>1493070</v>
      </c>
      <c r="L36" s="82">
        <v>1493070</v>
      </c>
      <c r="M36" s="82">
        <v>1493070</v>
      </c>
      <c r="N36" s="82">
        <v>1493070</v>
      </c>
      <c r="O36" s="82">
        <v>1493070</v>
      </c>
      <c r="P36" s="82">
        <v>1493070</v>
      </c>
      <c r="Q36" s="82">
        <v>1493070</v>
      </c>
      <c r="R36" s="82">
        <v>1493070</v>
      </c>
      <c r="S36" s="82">
        <v>1493070</v>
      </c>
      <c r="T36" s="82">
        <v>1493070</v>
      </c>
      <c r="U36" s="82">
        <v>1493070</v>
      </c>
      <c r="V36" s="82">
        <v>17916840</v>
      </c>
      <c r="X36" s="294"/>
    </row>
    <row r="37" spans="1:24" x14ac:dyDescent="0.2">
      <c r="A37" s="2" t="s">
        <v>605</v>
      </c>
      <c r="B37" s="148" t="s">
        <v>597</v>
      </c>
      <c r="C37" s="2" t="s">
        <v>504</v>
      </c>
      <c r="D37" s="2" t="s">
        <v>505</v>
      </c>
      <c r="E37" s="2" t="s">
        <v>506</v>
      </c>
      <c r="F37" s="2" t="s">
        <v>501</v>
      </c>
      <c r="G37" s="293">
        <v>0.16</v>
      </c>
      <c r="H37" s="2" t="s">
        <v>500</v>
      </c>
      <c r="I37" s="164">
        <v>2025</v>
      </c>
      <c r="J37" s="82">
        <v>238891.2</v>
      </c>
      <c r="K37" s="82">
        <v>238891.2</v>
      </c>
      <c r="L37" s="82">
        <v>238891.2</v>
      </c>
      <c r="M37" s="82">
        <v>238891.2</v>
      </c>
      <c r="N37" s="82">
        <v>238891.2</v>
      </c>
      <c r="O37" s="82">
        <v>238891.2</v>
      </c>
      <c r="P37" s="82">
        <v>238891.2</v>
      </c>
      <c r="Q37" s="82">
        <v>238891.2</v>
      </c>
      <c r="R37" s="82">
        <v>238891.2</v>
      </c>
      <c r="S37" s="82">
        <v>238891.2</v>
      </c>
      <c r="T37" s="82">
        <v>238891.2</v>
      </c>
      <c r="U37" s="82">
        <v>238891.2</v>
      </c>
      <c r="V37" s="82">
        <v>2866694.4000000004</v>
      </c>
      <c r="X37" s="294"/>
    </row>
    <row r="38" spans="1:24" hidden="1" x14ac:dyDescent="0.2">
      <c r="A38" s="2" t="s">
        <v>606</v>
      </c>
      <c r="B38" s="148" t="s">
        <v>596</v>
      </c>
      <c r="C38" s="2" t="s">
        <v>510</v>
      </c>
      <c r="D38" s="2" t="s">
        <v>511</v>
      </c>
      <c r="E38" s="2" t="s">
        <v>512</v>
      </c>
      <c r="F38" s="2" t="s">
        <v>499</v>
      </c>
      <c r="G38" s="293">
        <v>1</v>
      </c>
      <c r="H38" s="2" t="s">
        <v>500</v>
      </c>
      <c r="I38" s="164">
        <v>2025</v>
      </c>
      <c r="J38" s="82">
        <v>221666.66666666666</v>
      </c>
      <c r="K38" s="82">
        <v>221666.66666666666</v>
      </c>
      <c r="L38" s="82">
        <v>221666.66666666666</v>
      </c>
      <c r="M38" s="82">
        <v>221666.66666666666</v>
      </c>
      <c r="N38" s="82">
        <v>221666.66666666666</v>
      </c>
      <c r="O38" s="82">
        <v>221666.66666666666</v>
      </c>
      <c r="P38" s="82">
        <v>221666.66666666666</v>
      </c>
      <c r="Q38" s="82">
        <v>221666.66666666666</v>
      </c>
      <c r="R38" s="82">
        <v>221666.66666666666</v>
      </c>
      <c r="S38" s="82">
        <v>221666.66666666666</v>
      </c>
      <c r="T38" s="82">
        <v>221666.66666666666</v>
      </c>
      <c r="U38" s="82">
        <v>221666.66666666666</v>
      </c>
      <c r="V38" s="82">
        <v>2660000</v>
      </c>
      <c r="X38" s="294"/>
    </row>
    <row r="39" spans="1:24" x14ac:dyDescent="0.2">
      <c r="A39" s="2" t="s">
        <v>607</v>
      </c>
      <c r="B39" s="148" t="s">
        <v>596</v>
      </c>
      <c r="C39" s="2" t="s">
        <v>502</v>
      </c>
      <c r="D39" s="2" t="s">
        <v>546</v>
      </c>
      <c r="E39" s="2" t="s">
        <v>503</v>
      </c>
      <c r="F39" s="2" t="s">
        <v>499</v>
      </c>
      <c r="G39" s="293">
        <v>1</v>
      </c>
      <c r="H39" s="2" t="s">
        <v>500</v>
      </c>
      <c r="I39" s="164">
        <v>2025</v>
      </c>
      <c r="J39" s="82">
        <v>2499039.1545166667</v>
      </c>
      <c r="K39" s="82">
        <v>2499039.1545166667</v>
      </c>
      <c r="L39" s="82">
        <v>2499039.1545166667</v>
      </c>
      <c r="M39" s="82">
        <v>2499039.1545166667</v>
      </c>
      <c r="N39" s="82">
        <v>2499039.1545166667</v>
      </c>
      <c r="O39" s="82">
        <v>2499039.1545166667</v>
      </c>
      <c r="P39" s="82">
        <v>2499039.1545166667</v>
      </c>
      <c r="Q39" s="82">
        <v>2499039.1545166667</v>
      </c>
      <c r="R39" s="82">
        <v>2499039.1545166667</v>
      </c>
      <c r="S39" s="82">
        <v>2499039.1545166667</v>
      </c>
      <c r="T39" s="82">
        <v>2499039.1545166667</v>
      </c>
      <c r="U39" s="82">
        <v>2499039.1545166667</v>
      </c>
      <c r="V39" s="82">
        <v>29988469.854200002</v>
      </c>
      <c r="X39" s="294"/>
    </row>
    <row r="40" spans="1:24" x14ac:dyDescent="0.2">
      <c r="A40" s="2" t="s">
        <v>607</v>
      </c>
      <c r="B40" s="148" t="s">
        <v>597</v>
      </c>
      <c r="C40" s="2" t="s">
        <v>502</v>
      </c>
      <c r="D40" s="2" t="s">
        <v>546</v>
      </c>
      <c r="E40" s="2" t="s">
        <v>503</v>
      </c>
      <c r="F40" s="2" t="s">
        <v>501</v>
      </c>
      <c r="G40" s="293">
        <v>0.13</v>
      </c>
      <c r="H40" s="2" t="s">
        <v>500</v>
      </c>
      <c r="I40" s="164">
        <v>2025</v>
      </c>
      <c r="J40" s="82">
        <v>324875.0900871667</v>
      </c>
      <c r="K40" s="82">
        <v>324875.0900871667</v>
      </c>
      <c r="L40" s="82">
        <v>324875.0900871667</v>
      </c>
      <c r="M40" s="82">
        <v>324875.0900871667</v>
      </c>
      <c r="N40" s="82">
        <v>324875.0900871667</v>
      </c>
      <c r="O40" s="82">
        <v>324875.0900871667</v>
      </c>
      <c r="P40" s="82">
        <v>324875.0900871667</v>
      </c>
      <c r="Q40" s="82">
        <v>324875.0900871667</v>
      </c>
      <c r="R40" s="82">
        <v>324875.0900871667</v>
      </c>
      <c r="S40" s="82">
        <v>324875.0900871667</v>
      </c>
      <c r="T40" s="82">
        <v>324875.0900871667</v>
      </c>
      <c r="U40" s="82">
        <v>324875.0900871667</v>
      </c>
      <c r="V40" s="82">
        <v>3898501.0810459997</v>
      </c>
      <c r="X40" s="294"/>
    </row>
    <row r="41" spans="1:24" x14ac:dyDescent="0.2">
      <c r="A41" s="2" t="s">
        <v>608</v>
      </c>
      <c r="B41" s="148" t="s">
        <v>596</v>
      </c>
      <c r="C41" s="2" t="s">
        <v>507</v>
      </c>
      <c r="D41" s="2" t="s">
        <v>508</v>
      </c>
      <c r="E41" s="2" t="s">
        <v>509</v>
      </c>
      <c r="F41" s="2" t="s">
        <v>499</v>
      </c>
      <c r="G41" s="293">
        <v>1</v>
      </c>
      <c r="H41" s="2" t="s">
        <v>500</v>
      </c>
      <c r="I41" s="164">
        <v>2025</v>
      </c>
      <c r="J41" s="82">
        <v>308574.41666666669</v>
      </c>
      <c r="K41" s="82">
        <v>308574.41666666669</v>
      </c>
      <c r="L41" s="82">
        <v>308574.41666666669</v>
      </c>
      <c r="M41" s="82">
        <v>308574.41666666669</v>
      </c>
      <c r="N41" s="82">
        <v>308574.41666666669</v>
      </c>
      <c r="O41" s="82">
        <v>308574.41666666669</v>
      </c>
      <c r="P41" s="82">
        <v>308574.41666666669</v>
      </c>
      <c r="Q41" s="82">
        <v>308574.41666666669</v>
      </c>
      <c r="R41" s="82">
        <v>308574.41666666669</v>
      </c>
      <c r="S41" s="82">
        <v>308574.41666666669</v>
      </c>
      <c r="T41" s="82">
        <v>308574.41666666669</v>
      </c>
      <c r="U41" s="82">
        <v>308574.41666666669</v>
      </c>
      <c r="V41" s="82">
        <v>3702892.9999999995</v>
      </c>
      <c r="X41" s="294"/>
    </row>
    <row r="42" spans="1:24" x14ac:dyDescent="0.2">
      <c r="A42" s="2" t="s">
        <v>609</v>
      </c>
      <c r="B42" s="148" t="s">
        <v>583</v>
      </c>
      <c r="C42" s="2" t="s">
        <v>293</v>
      </c>
      <c r="D42" s="2" t="s">
        <v>594</v>
      </c>
      <c r="E42" s="2" t="s">
        <v>503</v>
      </c>
      <c r="F42" s="2" t="s">
        <v>499</v>
      </c>
      <c r="G42" s="293">
        <v>0.85</v>
      </c>
      <c r="H42" s="2" t="s">
        <v>500</v>
      </c>
      <c r="I42" s="164">
        <v>2025</v>
      </c>
      <c r="J42" s="82">
        <v>1139742.2778860682</v>
      </c>
      <c r="K42" s="82">
        <v>1139742.2778860682</v>
      </c>
      <c r="L42" s="82">
        <v>1139742.2778860682</v>
      </c>
      <c r="M42" s="82">
        <v>1139742.2778860682</v>
      </c>
      <c r="N42" s="82">
        <v>1139742.2778860682</v>
      </c>
      <c r="O42" s="82">
        <v>1139742.2778860682</v>
      </c>
      <c r="P42" s="82">
        <v>1139742.2778860682</v>
      </c>
      <c r="Q42" s="82">
        <v>1139742.2778860682</v>
      </c>
      <c r="R42" s="82">
        <v>1139742.2778860682</v>
      </c>
      <c r="S42" s="82">
        <v>1139742.2778860682</v>
      </c>
      <c r="T42" s="82">
        <v>1139742.2778860682</v>
      </c>
      <c r="U42" s="82">
        <v>1139742.2778860682</v>
      </c>
      <c r="V42" s="82">
        <v>13676907.33463282</v>
      </c>
      <c r="X42" s="294"/>
    </row>
    <row r="43" spans="1:24" ht="15.75" thickBot="1" x14ac:dyDescent="0.25">
      <c r="A43" s="2" t="s">
        <v>609</v>
      </c>
      <c r="B43" s="148" t="s">
        <v>583</v>
      </c>
      <c r="C43" s="2" t="s">
        <v>293</v>
      </c>
      <c r="D43" s="2" t="s">
        <v>594</v>
      </c>
      <c r="E43" s="2" t="s">
        <v>503</v>
      </c>
      <c r="F43" s="2" t="s">
        <v>598</v>
      </c>
      <c r="G43" s="293">
        <v>0.15</v>
      </c>
      <c r="H43" s="2" t="s">
        <v>500</v>
      </c>
      <c r="I43" s="164">
        <v>2025</v>
      </c>
      <c r="J43" s="82">
        <v>201130.9902151885</v>
      </c>
      <c r="K43" s="82">
        <v>201130.9902151885</v>
      </c>
      <c r="L43" s="82">
        <v>201130.9902151885</v>
      </c>
      <c r="M43" s="82">
        <v>201130.9902151885</v>
      </c>
      <c r="N43" s="82">
        <v>201130.9902151885</v>
      </c>
      <c r="O43" s="82">
        <v>201130.9902151885</v>
      </c>
      <c r="P43" s="82">
        <v>201130.9902151885</v>
      </c>
      <c r="Q43" s="82">
        <v>201130.9902151885</v>
      </c>
      <c r="R43" s="82">
        <v>201130.9902151885</v>
      </c>
      <c r="S43" s="82">
        <v>201130.9902151885</v>
      </c>
      <c r="T43" s="82">
        <v>201130.9902151885</v>
      </c>
      <c r="U43" s="82">
        <v>201130.9902151885</v>
      </c>
      <c r="V43" s="82">
        <v>2413571.8825822622</v>
      </c>
      <c r="X43" s="294">
        <f>(V43-V33)/V33</f>
        <v>3.0200000000001354E-2</v>
      </c>
    </row>
    <row r="44" spans="1:24" s="297" customFormat="1" x14ac:dyDescent="0.2">
      <c r="A44" s="2" t="s">
        <v>604</v>
      </c>
      <c r="B44" s="148" t="s">
        <v>596</v>
      </c>
      <c r="C44" s="297" t="s">
        <v>496</v>
      </c>
      <c r="D44" s="297" t="s">
        <v>497</v>
      </c>
      <c r="E44" s="297" t="s">
        <v>498</v>
      </c>
      <c r="F44" s="297" t="s">
        <v>499</v>
      </c>
      <c r="G44" s="298">
        <v>1</v>
      </c>
      <c r="H44" s="297" t="s">
        <v>500</v>
      </c>
      <c r="I44" s="296">
        <v>2026</v>
      </c>
      <c r="J44" s="299">
        <v>8750000</v>
      </c>
      <c r="K44" s="299">
        <v>8750000</v>
      </c>
      <c r="L44" s="299">
        <v>8750000</v>
      </c>
      <c r="M44" s="299">
        <v>8750000</v>
      </c>
      <c r="N44" s="299">
        <v>8750000</v>
      </c>
      <c r="O44" s="299">
        <v>8750000</v>
      </c>
      <c r="P44" s="299">
        <v>8750000</v>
      </c>
      <c r="Q44" s="299">
        <v>8750000</v>
      </c>
      <c r="R44" s="299">
        <v>8750000</v>
      </c>
      <c r="S44" s="299">
        <v>8750000</v>
      </c>
      <c r="T44" s="299">
        <v>8750000</v>
      </c>
      <c r="U44" s="299">
        <v>8750000</v>
      </c>
      <c r="V44" s="299">
        <v>105000000</v>
      </c>
      <c r="X44" s="300"/>
    </row>
    <row r="45" spans="1:24" x14ac:dyDescent="0.2">
      <c r="A45" s="2" t="s">
        <v>604</v>
      </c>
      <c r="B45" s="148" t="s">
        <v>597</v>
      </c>
      <c r="C45" s="2" t="s">
        <v>496</v>
      </c>
      <c r="D45" s="2" t="s">
        <v>497</v>
      </c>
      <c r="E45" s="2" t="s">
        <v>498</v>
      </c>
      <c r="F45" s="2" t="s">
        <v>501</v>
      </c>
      <c r="G45" s="293">
        <v>0.06</v>
      </c>
      <c r="H45" s="2" t="s">
        <v>500</v>
      </c>
      <c r="I45" s="164">
        <v>2026</v>
      </c>
      <c r="J45" s="82">
        <v>525000</v>
      </c>
      <c r="K45" s="82">
        <v>525000</v>
      </c>
      <c r="L45" s="82">
        <v>525000</v>
      </c>
      <c r="M45" s="82">
        <v>525000</v>
      </c>
      <c r="N45" s="82">
        <v>525000</v>
      </c>
      <c r="O45" s="82">
        <v>525000</v>
      </c>
      <c r="P45" s="82">
        <v>525000</v>
      </c>
      <c r="Q45" s="82">
        <v>525000</v>
      </c>
      <c r="R45" s="82">
        <v>525000</v>
      </c>
      <c r="S45" s="82">
        <v>525000</v>
      </c>
      <c r="T45" s="82">
        <v>525000</v>
      </c>
      <c r="U45" s="82">
        <v>525000</v>
      </c>
      <c r="V45" s="82">
        <v>6300000</v>
      </c>
      <c r="X45" s="294"/>
    </row>
    <row r="46" spans="1:24" x14ac:dyDescent="0.2">
      <c r="A46" s="2" t="s">
        <v>605</v>
      </c>
      <c r="B46" s="148" t="s">
        <v>596</v>
      </c>
      <c r="C46" s="2" t="s">
        <v>504</v>
      </c>
      <c r="D46" s="2" t="s">
        <v>505</v>
      </c>
      <c r="E46" s="2" t="s">
        <v>506</v>
      </c>
      <c r="F46" s="2" t="s">
        <v>499</v>
      </c>
      <c r="G46" s="293">
        <v>1</v>
      </c>
      <c r="H46" s="2" t="s">
        <v>500</v>
      </c>
      <c r="I46" s="164">
        <v>2026</v>
      </c>
      <c r="J46" s="82">
        <v>1520010</v>
      </c>
      <c r="K46" s="82">
        <v>1520010</v>
      </c>
      <c r="L46" s="82">
        <v>1520010</v>
      </c>
      <c r="M46" s="82">
        <v>1520010</v>
      </c>
      <c r="N46" s="82">
        <v>1520010</v>
      </c>
      <c r="O46" s="82">
        <v>1520010</v>
      </c>
      <c r="P46" s="82">
        <v>1520010</v>
      </c>
      <c r="Q46" s="82">
        <v>1520010</v>
      </c>
      <c r="R46" s="82">
        <v>1520010</v>
      </c>
      <c r="S46" s="82">
        <v>1520010</v>
      </c>
      <c r="T46" s="82">
        <v>1520010</v>
      </c>
      <c r="U46" s="82">
        <v>1520010</v>
      </c>
      <c r="V46" s="82">
        <v>18240120</v>
      </c>
      <c r="X46" s="294"/>
    </row>
    <row r="47" spans="1:24" x14ac:dyDescent="0.2">
      <c r="A47" s="2" t="s">
        <v>605</v>
      </c>
      <c r="B47" s="148" t="s">
        <v>597</v>
      </c>
      <c r="C47" s="2" t="s">
        <v>504</v>
      </c>
      <c r="D47" s="2" t="s">
        <v>505</v>
      </c>
      <c r="E47" s="2" t="s">
        <v>506</v>
      </c>
      <c r="F47" s="2" t="s">
        <v>501</v>
      </c>
      <c r="G47" s="293">
        <v>0.16</v>
      </c>
      <c r="H47" s="2" t="s">
        <v>500</v>
      </c>
      <c r="I47" s="164">
        <v>2026</v>
      </c>
      <c r="J47" s="82">
        <v>243201.6</v>
      </c>
      <c r="K47" s="82">
        <v>243201.6</v>
      </c>
      <c r="L47" s="82">
        <v>243201.6</v>
      </c>
      <c r="M47" s="82">
        <v>243201.6</v>
      </c>
      <c r="N47" s="82">
        <v>243201.6</v>
      </c>
      <c r="O47" s="82">
        <v>243201.6</v>
      </c>
      <c r="P47" s="82">
        <v>243201.6</v>
      </c>
      <c r="Q47" s="82">
        <v>243201.6</v>
      </c>
      <c r="R47" s="82">
        <v>243201.6</v>
      </c>
      <c r="S47" s="82">
        <v>243201.6</v>
      </c>
      <c r="T47" s="82">
        <v>243201.6</v>
      </c>
      <c r="U47" s="82">
        <v>243201.6</v>
      </c>
      <c r="V47" s="82">
        <v>2918419.2000000007</v>
      </c>
      <c r="X47" s="294"/>
    </row>
    <row r="48" spans="1:24" hidden="1" x14ac:dyDescent="0.2">
      <c r="A48" s="2" t="s">
        <v>606</v>
      </c>
      <c r="B48" s="148" t="s">
        <v>596</v>
      </c>
      <c r="C48" s="2" t="s">
        <v>510</v>
      </c>
      <c r="D48" s="2" t="s">
        <v>511</v>
      </c>
      <c r="E48" s="2" t="s">
        <v>512</v>
      </c>
      <c r="F48" s="2" t="s">
        <v>499</v>
      </c>
      <c r="G48" s="293">
        <v>1</v>
      </c>
      <c r="H48" s="2" t="s">
        <v>500</v>
      </c>
      <c r="I48" s="164">
        <v>2026</v>
      </c>
      <c r="J48" s="82">
        <v>277083.33333333331</v>
      </c>
      <c r="K48" s="82">
        <v>277083.33333333331</v>
      </c>
      <c r="L48" s="82">
        <v>277083.33333333331</v>
      </c>
      <c r="M48" s="82">
        <v>277083.33333333331</v>
      </c>
      <c r="N48" s="82">
        <v>277083.33333333331</v>
      </c>
      <c r="O48" s="82">
        <v>277083.33333333331</v>
      </c>
      <c r="P48" s="82">
        <v>277083.33333333331</v>
      </c>
      <c r="Q48" s="82">
        <v>277083.33333333331</v>
      </c>
      <c r="R48" s="82">
        <v>277083.33333333331</v>
      </c>
      <c r="S48" s="82">
        <v>277083.33333333331</v>
      </c>
      <c r="T48" s="82">
        <v>277083.33333333331</v>
      </c>
      <c r="U48" s="82">
        <v>277083.33333333331</v>
      </c>
      <c r="V48" s="82">
        <v>3325000.0000000005</v>
      </c>
      <c r="X48" s="294"/>
    </row>
    <row r="49" spans="1:24" x14ac:dyDescent="0.2">
      <c r="A49" s="2" t="s">
        <v>607</v>
      </c>
      <c r="B49" s="148" t="s">
        <v>596</v>
      </c>
      <c r="C49" s="2" t="s">
        <v>502</v>
      </c>
      <c r="D49" s="2" t="s">
        <v>546</v>
      </c>
      <c r="E49" s="2" t="s">
        <v>503</v>
      </c>
      <c r="F49" s="2" t="s">
        <v>499</v>
      </c>
      <c r="G49" s="293">
        <v>1</v>
      </c>
      <c r="H49" s="2" t="s">
        <v>500</v>
      </c>
      <c r="I49" s="164">
        <v>2026</v>
      </c>
      <c r="J49" s="82">
        <v>2499141.663158325</v>
      </c>
      <c r="K49" s="82">
        <v>2499141.663158325</v>
      </c>
      <c r="L49" s="82">
        <v>2499141.663158325</v>
      </c>
      <c r="M49" s="82">
        <v>2499141.663158325</v>
      </c>
      <c r="N49" s="82">
        <v>2499141.663158325</v>
      </c>
      <c r="O49" s="82">
        <v>2499141.663158325</v>
      </c>
      <c r="P49" s="82">
        <v>2499141.663158325</v>
      </c>
      <c r="Q49" s="82">
        <v>2499141.663158325</v>
      </c>
      <c r="R49" s="82">
        <v>2499141.663158325</v>
      </c>
      <c r="S49" s="82">
        <v>2499141.663158325</v>
      </c>
      <c r="T49" s="82">
        <v>2499141.663158325</v>
      </c>
      <c r="U49" s="82">
        <v>2499141.663158325</v>
      </c>
      <c r="V49" s="82">
        <v>29989699.957899895</v>
      </c>
      <c r="X49" s="294"/>
    </row>
    <row r="50" spans="1:24" x14ac:dyDescent="0.2">
      <c r="A50" s="2" t="s">
        <v>607</v>
      </c>
      <c r="B50" s="148" t="s">
        <v>597</v>
      </c>
      <c r="C50" s="2" t="s">
        <v>502</v>
      </c>
      <c r="D50" s="2" t="s">
        <v>546</v>
      </c>
      <c r="E50" s="2" t="s">
        <v>503</v>
      </c>
      <c r="F50" s="2" t="s">
        <v>501</v>
      </c>
      <c r="G50" s="293">
        <v>0.13</v>
      </c>
      <c r="H50" s="2" t="s">
        <v>500</v>
      </c>
      <c r="I50" s="164">
        <v>2026</v>
      </c>
      <c r="J50" s="82">
        <v>324888.41621058225</v>
      </c>
      <c r="K50" s="82">
        <v>324888.41621058225</v>
      </c>
      <c r="L50" s="82">
        <v>324888.41621058225</v>
      </c>
      <c r="M50" s="82">
        <v>324888.41621058225</v>
      </c>
      <c r="N50" s="82">
        <v>324888.41621058225</v>
      </c>
      <c r="O50" s="82">
        <v>324888.41621058225</v>
      </c>
      <c r="P50" s="82">
        <v>324888.41621058225</v>
      </c>
      <c r="Q50" s="82">
        <v>324888.41621058225</v>
      </c>
      <c r="R50" s="82">
        <v>324888.41621058225</v>
      </c>
      <c r="S50" s="82">
        <v>324888.41621058225</v>
      </c>
      <c r="T50" s="82">
        <v>324888.41621058225</v>
      </c>
      <c r="U50" s="82">
        <v>324888.41621058225</v>
      </c>
      <c r="V50" s="82">
        <v>3898660.9945269879</v>
      </c>
      <c r="X50" s="294"/>
    </row>
    <row r="51" spans="1:24" x14ac:dyDescent="0.2">
      <c r="A51" s="2" t="s">
        <v>608</v>
      </c>
      <c r="B51" s="148" t="s">
        <v>596</v>
      </c>
      <c r="C51" s="2" t="s">
        <v>507</v>
      </c>
      <c r="D51" s="2" t="s">
        <v>508</v>
      </c>
      <c r="E51" s="2" t="s">
        <v>509</v>
      </c>
      <c r="F51" s="2" t="s">
        <v>499</v>
      </c>
      <c r="G51" s="293">
        <v>1</v>
      </c>
      <c r="H51" s="2" t="s">
        <v>500</v>
      </c>
      <c r="I51" s="164">
        <v>2026</v>
      </c>
      <c r="J51" s="82">
        <v>287209.66666666669</v>
      </c>
      <c r="K51" s="82">
        <v>287209.66666666669</v>
      </c>
      <c r="L51" s="82">
        <v>287209.66666666669</v>
      </c>
      <c r="M51" s="82">
        <v>287209.66666666669</v>
      </c>
      <c r="N51" s="82">
        <v>287209.66666666669</v>
      </c>
      <c r="O51" s="82">
        <v>287209.66666666669</v>
      </c>
      <c r="P51" s="82">
        <v>287209.66666666669</v>
      </c>
      <c r="Q51" s="82">
        <v>287209.66666666669</v>
      </c>
      <c r="R51" s="82">
        <v>287209.66666666669</v>
      </c>
      <c r="S51" s="82">
        <v>287209.66666666669</v>
      </c>
      <c r="T51" s="82">
        <v>287209.66666666669</v>
      </c>
      <c r="U51" s="82">
        <v>287209.66666666669</v>
      </c>
      <c r="V51" s="82">
        <v>3446515.9999999995</v>
      </c>
      <c r="X51" s="294"/>
    </row>
    <row r="52" spans="1:24" x14ac:dyDescent="0.2">
      <c r="A52" s="2" t="s">
        <v>609</v>
      </c>
      <c r="B52" s="148" t="s">
        <v>583</v>
      </c>
      <c r="C52" s="2" t="s">
        <v>293</v>
      </c>
      <c r="D52" s="2" t="s">
        <v>594</v>
      </c>
      <c r="E52" s="2" t="s">
        <v>503</v>
      </c>
      <c r="F52" s="2" t="s">
        <v>499</v>
      </c>
      <c r="G52" s="293">
        <v>0.85</v>
      </c>
      <c r="H52" s="2" t="s">
        <v>500</v>
      </c>
      <c r="I52" s="164">
        <v>2026</v>
      </c>
      <c r="J52" s="82">
        <v>753824.96939483995</v>
      </c>
      <c r="K52" s="82">
        <v>753824.96939483995</v>
      </c>
      <c r="L52" s="82">
        <v>753824.96939483995</v>
      </c>
      <c r="M52" s="82">
        <v>753824.96939483995</v>
      </c>
      <c r="N52" s="82">
        <v>753824.96939483995</v>
      </c>
      <c r="O52" s="82">
        <v>753824.96939483995</v>
      </c>
      <c r="P52" s="82">
        <v>753824.96939483995</v>
      </c>
      <c r="Q52" s="82">
        <v>753824.96939483995</v>
      </c>
      <c r="R52" s="82">
        <v>753824.96939483995</v>
      </c>
      <c r="S52" s="82">
        <v>753824.96939483995</v>
      </c>
      <c r="T52" s="82">
        <v>753824.96939483995</v>
      </c>
      <c r="U52" s="82">
        <v>753824.96939483995</v>
      </c>
      <c r="V52" s="82">
        <v>9045899.6327380817</v>
      </c>
      <c r="X52" s="294"/>
    </row>
    <row r="53" spans="1:24" ht="15.75" thickBot="1" x14ac:dyDescent="0.25">
      <c r="A53" s="2" t="s">
        <v>609</v>
      </c>
      <c r="B53" s="148" t="s">
        <v>583</v>
      </c>
      <c r="C53" s="2" t="s">
        <v>293</v>
      </c>
      <c r="D53" s="2" t="s">
        <v>594</v>
      </c>
      <c r="E53" s="2" t="s">
        <v>503</v>
      </c>
      <c r="F53" s="2" t="s">
        <v>598</v>
      </c>
      <c r="G53" s="293">
        <v>0.15</v>
      </c>
      <c r="H53" s="2" t="s">
        <v>500</v>
      </c>
      <c r="I53" s="164">
        <v>2026</v>
      </c>
      <c r="J53" s="82">
        <v>133027.93577555998</v>
      </c>
      <c r="K53" s="82">
        <v>133027.93577555998</v>
      </c>
      <c r="L53" s="82">
        <v>133027.93577555998</v>
      </c>
      <c r="M53" s="82">
        <v>133027.93577555998</v>
      </c>
      <c r="N53" s="82">
        <v>133027.93577555998</v>
      </c>
      <c r="O53" s="82">
        <v>133027.93577555998</v>
      </c>
      <c r="P53" s="82">
        <v>133027.93577555998</v>
      </c>
      <c r="Q53" s="82">
        <v>133027.93577555998</v>
      </c>
      <c r="R53" s="82">
        <v>133027.93577555998</v>
      </c>
      <c r="S53" s="82">
        <v>133027.93577555998</v>
      </c>
      <c r="T53" s="82">
        <v>133027.93577555998</v>
      </c>
      <c r="U53" s="82">
        <v>133027.93577555998</v>
      </c>
      <c r="V53" s="82">
        <v>1596335.2293067193</v>
      </c>
      <c r="X53" s="294"/>
    </row>
    <row r="54" spans="1:24" s="297" customFormat="1" x14ac:dyDescent="0.2">
      <c r="A54" s="2" t="s">
        <v>604</v>
      </c>
      <c r="B54" s="148" t="s">
        <v>596</v>
      </c>
      <c r="C54" s="297" t="s">
        <v>496</v>
      </c>
      <c r="D54" s="297" t="s">
        <v>497</v>
      </c>
      <c r="E54" s="297" t="s">
        <v>498</v>
      </c>
      <c r="F54" s="297" t="s">
        <v>499</v>
      </c>
      <c r="G54" s="298">
        <v>1</v>
      </c>
      <c r="H54" s="297" t="s">
        <v>500</v>
      </c>
      <c r="I54" s="296">
        <v>2027</v>
      </c>
      <c r="J54" s="299">
        <v>8750000</v>
      </c>
      <c r="K54" s="299">
        <v>8750000</v>
      </c>
      <c r="L54" s="299">
        <v>8750000</v>
      </c>
      <c r="M54" s="299">
        <v>8750000</v>
      </c>
      <c r="N54" s="299">
        <v>8750000</v>
      </c>
      <c r="O54" s="299">
        <v>8750000</v>
      </c>
      <c r="P54" s="299">
        <v>8750000</v>
      </c>
      <c r="Q54" s="299">
        <v>8750000</v>
      </c>
      <c r="R54" s="299">
        <v>8750000</v>
      </c>
      <c r="S54" s="299">
        <v>8750000</v>
      </c>
      <c r="T54" s="299">
        <v>8750000</v>
      </c>
      <c r="U54" s="299">
        <v>8750000</v>
      </c>
      <c r="V54" s="299">
        <v>105000000</v>
      </c>
      <c r="X54" s="300"/>
    </row>
    <row r="55" spans="1:24" x14ac:dyDescent="0.2">
      <c r="A55" s="2" t="s">
        <v>604</v>
      </c>
      <c r="B55" s="148" t="s">
        <v>597</v>
      </c>
      <c r="C55" s="2" t="s">
        <v>496</v>
      </c>
      <c r="D55" s="2" t="s">
        <v>497</v>
      </c>
      <c r="E55" s="2" t="s">
        <v>498</v>
      </c>
      <c r="F55" s="2" t="s">
        <v>501</v>
      </c>
      <c r="G55" s="293">
        <v>0.06</v>
      </c>
      <c r="H55" s="2" t="s">
        <v>500</v>
      </c>
      <c r="I55" s="164">
        <v>2027</v>
      </c>
      <c r="J55" s="82">
        <v>525000</v>
      </c>
      <c r="K55" s="82">
        <v>525000</v>
      </c>
      <c r="L55" s="82">
        <v>525000</v>
      </c>
      <c r="M55" s="82">
        <v>525000</v>
      </c>
      <c r="N55" s="82">
        <v>525000</v>
      </c>
      <c r="O55" s="82">
        <v>525000</v>
      </c>
      <c r="P55" s="82">
        <v>525000</v>
      </c>
      <c r="Q55" s="82">
        <v>525000</v>
      </c>
      <c r="R55" s="82">
        <v>525000</v>
      </c>
      <c r="S55" s="82">
        <v>525000</v>
      </c>
      <c r="T55" s="82">
        <v>525000</v>
      </c>
      <c r="U55" s="82">
        <v>525000</v>
      </c>
      <c r="V55" s="82">
        <v>6300000</v>
      </c>
      <c r="X55" s="294"/>
    </row>
    <row r="56" spans="1:24" x14ac:dyDescent="0.2">
      <c r="A56" s="2" t="s">
        <v>605</v>
      </c>
      <c r="B56" s="148" t="s">
        <v>596</v>
      </c>
      <c r="C56" s="2" t="s">
        <v>504</v>
      </c>
      <c r="D56" s="2" t="s">
        <v>505</v>
      </c>
      <c r="E56" s="2" t="s">
        <v>506</v>
      </c>
      <c r="F56" s="2" t="s">
        <v>499</v>
      </c>
      <c r="G56" s="293">
        <v>1</v>
      </c>
      <c r="H56" s="2" t="s">
        <v>500</v>
      </c>
      <c r="I56" s="164">
        <v>2027</v>
      </c>
      <c r="J56" s="82">
        <v>1407480</v>
      </c>
      <c r="K56" s="82">
        <v>1407480</v>
      </c>
      <c r="L56" s="82">
        <v>1407480</v>
      </c>
      <c r="M56" s="82">
        <v>1407480</v>
      </c>
      <c r="N56" s="82">
        <v>1407480</v>
      </c>
      <c r="O56" s="82">
        <v>1407480</v>
      </c>
      <c r="P56" s="82">
        <v>1407480</v>
      </c>
      <c r="Q56" s="82">
        <v>1407480</v>
      </c>
      <c r="R56" s="82">
        <v>1407480</v>
      </c>
      <c r="S56" s="82">
        <v>1407480</v>
      </c>
      <c r="T56" s="82">
        <v>1407480</v>
      </c>
      <c r="U56" s="82">
        <v>1407480</v>
      </c>
      <c r="V56" s="82">
        <v>16889760</v>
      </c>
      <c r="X56" s="294"/>
    </row>
    <row r="57" spans="1:24" x14ac:dyDescent="0.2">
      <c r="A57" s="2" t="s">
        <v>605</v>
      </c>
      <c r="B57" s="148" t="s">
        <v>597</v>
      </c>
      <c r="C57" s="2" t="s">
        <v>504</v>
      </c>
      <c r="D57" s="2" t="s">
        <v>505</v>
      </c>
      <c r="E57" s="2" t="s">
        <v>506</v>
      </c>
      <c r="F57" s="2" t="s">
        <v>501</v>
      </c>
      <c r="G57" s="293">
        <v>0.16</v>
      </c>
      <c r="H57" s="2" t="s">
        <v>500</v>
      </c>
      <c r="I57" s="164">
        <v>2027</v>
      </c>
      <c r="J57" s="82">
        <v>225196.80000000002</v>
      </c>
      <c r="K57" s="82">
        <v>225196.80000000002</v>
      </c>
      <c r="L57" s="82">
        <v>225196.80000000002</v>
      </c>
      <c r="M57" s="82">
        <v>225196.80000000002</v>
      </c>
      <c r="N57" s="82">
        <v>225196.80000000002</v>
      </c>
      <c r="O57" s="82">
        <v>225196.80000000002</v>
      </c>
      <c r="P57" s="82">
        <v>225196.80000000002</v>
      </c>
      <c r="Q57" s="82">
        <v>225196.80000000002</v>
      </c>
      <c r="R57" s="82">
        <v>225196.80000000002</v>
      </c>
      <c r="S57" s="82">
        <v>225196.80000000002</v>
      </c>
      <c r="T57" s="82">
        <v>225196.80000000002</v>
      </c>
      <c r="U57" s="82">
        <v>225196.80000000002</v>
      </c>
      <c r="V57" s="82">
        <v>2702361.5999999996</v>
      </c>
      <c r="X57" s="294"/>
    </row>
    <row r="58" spans="1:24" hidden="1" x14ac:dyDescent="0.2">
      <c r="A58" s="2" t="s">
        <v>606</v>
      </c>
      <c r="B58" s="148" t="s">
        <v>596</v>
      </c>
      <c r="C58" s="2" t="s">
        <v>510</v>
      </c>
      <c r="D58" s="2" t="s">
        <v>511</v>
      </c>
      <c r="E58" s="2" t="s">
        <v>512</v>
      </c>
      <c r="F58" s="2" t="s">
        <v>499</v>
      </c>
      <c r="G58" s="293">
        <v>1</v>
      </c>
      <c r="H58" s="2" t="s">
        <v>500</v>
      </c>
      <c r="I58" s="164">
        <v>2027</v>
      </c>
      <c r="J58" s="82">
        <v>245416.66666666666</v>
      </c>
      <c r="K58" s="82">
        <v>245416.66666666666</v>
      </c>
      <c r="L58" s="82">
        <v>245416.66666666666</v>
      </c>
      <c r="M58" s="82">
        <v>245416.66666666666</v>
      </c>
      <c r="N58" s="82">
        <v>245416.66666666666</v>
      </c>
      <c r="O58" s="82">
        <v>245416.66666666666</v>
      </c>
      <c r="P58" s="82">
        <v>245416.66666666666</v>
      </c>
      <c r="Q58" s="82">
        <v>245416.66666666666</v>
      </c>
      <c r="R58" s="82">
        <v>245416.66666666666</v>
      </c>
      <c r="S58" s="82">
        <v>245416.66666666666</v>
      </c>
      <c r="T58" s="82">
        <v>245416.66666666666</v>
      </c>
      <c r="U58" s="82">
        <v>245416.66666666666</v>
      </c>
      <c r="V58" s="82">
        <v>2944999.9999999995</v>
      </c>
      <c r="X58" s="294"/>
    </row>
    <row r="59" spans="1:24" x14ac:dyDescent="0.2">
      <c r="A59" s="2" t="s">
        <v>607</v>
      </c>
      <c r="B59" s="148" t="s">
        <v>596</v>
      </c>
      <c r="C59" s="2" t="s">
        <v>502</v>
      </c>
      <c r="D59" s="2" t="s">
        <v>546</v>
      </c>
      <c r="E59" s="2" t="s">
        <v>503</v>
      </c>
      <c r="F59" s="2" t="s">
        <v>499</v>
      </c>
      <c r="G59" s="293">
        <v>1</v>
      </c>
      <c r="H59" s="2" t="s">
        <v>500</v>
      </c>
      <c r="I59" s="164">
        <v>2027</v>
      </c>
      <c r="J59" s="82">
        <v>2499722.3126833332</v>
      </c>
      <c r="K59" s="82">
        <v>2499722.3126833332</v>
      </c>
      <c r="L59" s="82">
        <v>2499722.3126833332</v>
      </c>
      <c r="M59" s="82">
        <v>2499722.3126833332</v>
      </c>
      <c r="N59" s="82">
        <v>2499722.3126833332</v>
      </c>
      <c r="O59" s="82">
        <v>2499722.3126833332</v>
      </c>
      <c r="P59" s="82">
        <v>2499722.3126833332</v>
      </c>
      <c r="Q59" s="82">
        <v>2499722.3126833332</v>
      </c>
      <c r="R59" s="82">
        <v>2499722.3126833332</v>
      </c>
      <c r="S59" s="82">
        <v>2499722.3126833332</v>
      </c>
      <c r="T59" s="82">
        <v>2499722.3126833332</v>
      </c>
      <c r="U59" s="82">
        <v>2499722.3126833332</v>
      </c>
      <c r="V59" s="82">
        <v>29996667.752199996</v>
      </c>
      <c r="X59" s="294"/>
    </row>
    <row r="60" spans="1:24" x14ac:dyDescent="0.2">
      <c r="A60" s="2" t="s">
        <v>607</v>
      </c>
      <c r="B60" s="148" t="s">
        <v>597</v>
      </c>
      <c r="C60" s="2" t="s">
        <v>502</v>
      </c>
      <c r="D60" s="2" t="s">
        <v>546</v>
      </c>
      <c r="E60" s="2" t="s">
        <v>503</v>
      </c>
      <c r="F60" s="2" t="s">
        <v>501</v>
      </c>
      <c r="G60" s="293">
        <v>0.13</v>
      </c>
      <c r="H60" s="2" t="s">
        <v>500</v>
      </c>
      <c r="I60" s="164">
        <v>2027</v>
      </c>
      <c r="J60" s="82">
        <v>324963.90064883331</v>
      </c>
      <c r="K60" s="82">
        <v>324963.90064883331</v>
      </c>
      <c r="L60" s="82">
        <v>324963.90064883331</v>
      </c>
      <c r="M60" s="82">
        <v>324963.90064883331</v>
      </c>
      <c r="N60" s="82">
        <v>324963.90064883331</v>
      </c>
      <c r="O60" s="82">
        <v>324963.90064883331</v>
      </c>
      <c r="P60" s="82">
        <v>324963.90064883331</v>
      </c>
      <c r="Q60" s="82">
        <v>324963.90064883331</v>
      </c>
      <c r="R60" s="82">
        <v>324963.90064883331</v>
      </c>
      <c r="S60" s="82">
        <v>324963.90064883331</v>
      </c>
      <c r="T60" s="82">
        <v>324963.90064883331</v>
      </c>
      <c r="U60" s="82">
        <v>324963.90064883331</v>
      </c>
      <c r="V60" s="82">
        <v>3899566.8077859995</v>
      </c>
      <c r="X60" s="294"/>
    </row>
    <row r="61" spans="1:24" x14ac:dyDescent="0.2">
      <c r="A61" s="2" t="s">
        <v>608</v>
      </c>
      <c r="B61" s="148" t="s">
        <v>596</v>
      </c>
      <c r="C61" s="2" t="s">
        <v>507</v>
      </c>
      <c r="D61" s="2" t="s">
        <v>508</v>
      </c>
      <c r="E61" s="2" t="s">
        <v>509</v>
      </c>
      <c r="F61" s="2" t="s">
        <v>499</v>
      </c>
      <c r="G61" s="293">
        <v>1</v>
      </c>
      <c r="H61" s="2" t="s">
        <v>500</v>
      </c>
      <c r="I61" s="164">
        <v>2027</v>
      </c>
      <c r="J61" s="82">
        <v>283643.83333333331</v>
      </c>
      <c r="K61" s="82">
        <v>283643.83333333331</v>
      </c>
      <c r="L61" s="82">
        <v>283643.83333333331</v>
      </c>
      <c r="M61" s="82">
        <v>283643.83333333331</v>
      </c>
      <c r="N61" s="82">
        <v>283643.83333333331</v>
      </c>
      <c r="O61" s="82">
        <v>283643.83333333331</v>
      </c>
      <c r="P61" s="82">
        <v>283643.83333333331</v>
      </c>
      <c r="Q61" s="82">
        <v>283643.83333333331</v>
      </c>
      <c r="R61" s="82">
        <v>283643.83333333331</v>
      </c>
      <c r="S61" s="82">
        <v>283643.83333333331</v>
      </c>
      <c r="T61" s="82">
        <v>283643.83333333331</v>
      </c>
      <c r="U61" s="82">
        <v>283643.83333333331</v>
      </c>
      <c r="V61" s="82">
        <v>3403726.0000000005</v>
      </c>
      <c r="X61" s="294"/>
    </row>
    <row r="62" spans="1:24" x14ac:dyDescent="0.2">
      <c r="A62" s="2" t="s">
        <v>609</v>
      </c>
      <c r="B62" s="148" t="s">
        <v>583</v>
      </c>
      <c r="C62" s="2" t="s">
        <v>293</v>
      </c>
      <c r="D62" s="2" t="s">
        <v>594</v>
      </c>
      <c r="E62" s="2" t="s">
        <v>503</v>
      </c>
      <c r="F62" s="2" t="s">
        <v>499</v>
      </c>
      <c r="G62" s="293">
        <v>0.85</v>
      </c>
      <c r="H62" s="2" t="s">
        <v>500</v>
      </c>
      <c r="I62" s="164">
        <v>2027</v>
      </c>
      <c r="J62" s="82">
        <v>768901.46878273657</v>
      </c>
      <c r="K62" s="82">
        <v>768901.46878273657</v>
      </c>
      <c r="L62" s="82">
        <v>768901.46878273657</v>
      </c>
      <c r="M62" s="82">
        <v>768901.46878273657</v>
      </c>
      <c r="N62" s="82">
        <v>768901.46878273657</v>
      </c>
      <c r="O62" s="82">
        <v>768901.46878273657</v>
      </c>
      <c r="P62" s="82">
        <v>768901.46878273657</v>
      </c>
      <c r="Q62" s="82">
        <v>768901.46878273657</v>
      </c>
      <c r="R62" s="82">
        <v>768901.46878273657</v>
      </c>
      <c r="S62" s="82">
        <v>768901.46878273657</v>
      </c>
      <c r="T62" s="82">
        <v>768901.46878273657</v>
      </c>
      <c r="U62" s="82">
        <v>768901.46878273657</v>
      </c>
      <c r="V62" s="82">
        <v>9226817.6253928393</v>
      </c>
      <c r="X62" s="294"/>
    </row>
    <row r="63" spans="1:24" ht="15.75" thickBot="1" x14ac:dyDescent="0.25">
      <c r="A63" s="2" t="s">
        <v>609</v>
      </c>
      <c r="B63" s="148" t="s">
        <v>583</v>
      </c>
      <c r="C63" s="2" t="s">
        <v>293</v>
      </c>
      <c r="D63" s="2" t="s">
        <v>594</v>
      </c>
      <c r="E63" s="2" t="s">
        <v>503</v>
      </c>
      <c r="F63" s="2" t="s">
        <v>598</v>
      </c>
      <c r="G63" s="293">
        <v>0.15</v>
      </c>
      <c r="H63" s="2" t="s">
        <v>500</v>
      </c>
      <c r="I63" s="164">
        <v>2027</v>
      </c>
      <c r="J63" s="82">
        <v>135688.49449107115</v>
      </c>
      <c r="K63" s="82">
        <v>135688.49449107115</v>
      </c>
      <c r="L63" s="82">
        <v>135688.49449107115</v>
      </c>
      <c r="M63" s="82">
        <v>135688.49449107115</v>
      </c>
      <c r="N63" s="82">
        <v>135688.49449107115</v>
      </c>
      <c r="O63" s="82">
        <v>135688.49449107115</v>
      </c>
      <c r="P63" s="82">
        <v>135688.49449107115</v>
      </c>
      <c r="Q63" s="82">
        <v>135688.49449107115</v>
      </c>
      <c r="R63" s="82">
        <v>135688.49449107115</v>
      </c>
      <c r="S63" s="82">
        <v>135688.49449107115</v>
      </c>
      <c r="T63" s="82">
        <v>135688.49449107115</v>
      </c>
      <c r="U63" s="82">
        <v>135688.49449107115</v>
      </c>
      <c r="V63" s="82">
        <v>1628261.9338928543</v>
      </c>
      <c r="X63" s="294">
        <f>(V63-V53)/V53</f>
        <v>2.0000000000000379E-2</v>
      </c>
    </row>
    <row r="64" spans="1:24" x14ac:dyDescent="0.2">
      <c r="A64" s="2" t="s">
        <v>604</v>
      </c>
      <c r="B64" s="148" t="s">
        <v>596</v>
      </c>
      <c r="C64" s="297" t="s">
        <v>496</v>
      </c>
      <c r="D64" s="297" t="s">
        <v>497</v>
      </c>
      <c r="E64" s="297" t="s">
        <v>498</v>
      </c>
      <c r="F64" s="297" t="s">
        <v>499</v>
      </c>
      <c r="G64" s="298">
        <v>1</v>
      </c>
      <c r="H64" s="297" t="s">
        <v>500</v>
      </c>
      <c r="I64" s="296">
        <v>2028</v>
      </c>
      <c r="J64" s="299">
        <v>8750000</v>
      </c>
      <c r="K64" s="299">
        <v>8750000</v>
      </c>
      <c r="L64" s="299">
        <v>8750000</v>
      </c>
      <c r="M64" s="299">
        <v>8750000</v>
      </c>
      <c r="N64" s="299">
        <v>8750000</v>
      </c>
      <c r="O64" s="299">
        <v>8750000</v>
      </c>
      <c r="P64" s="299">
        <v>8750000</v>
      </c>
      <c r="Q64" s="299">
        <v>8750000</v>
      </c>
      <c r="R64" s="299">
        <v>8750000</v>
      </c>
      <c r="S64" s="299">
        <v>8750000</v>
      </c>
      <c r="T64" s="299">
        <v>8750000</v>
      </c>
      <c r="U64" s="299">
        <v>8750000</v>
      </c>
      <c r="V64" s="299">
        <v>105000000</v>
      </c>
      <c r="X64" s="294"/>
    </row>
    <row r="65" spans="1:24" x14ac:dyDescent="0.2">
      <c r="A65" s="2" t="s">
        <v>604</v>
      </c>
      <c r="B65" s="148" t="s">
        <v>597</v>
      </c>
      <c r="C65" s="2" t="s">
        <v>496</v>
      </c>
      <c r="D65" s="2" t="s">
        <v>497</v>
      </c>
      <c r="E65" s="2" t="s">
        <v>498</v>
      </c>
      <c r="F65" s="2" t="s">
        <v>501</v>
      </c>
      <c r="G65" s="293">
        <v>0.06</v>
      </c>
      <c r="H65" s="2" t="s">
        <v>500</v>
      </c>
      <c r="I65" s="164">
        <v>2028</v>
      </c>
      <c r="J65" s="82">
        <v>525000</v>
      </c>
      <c r="K65" s="82">
        <v>525000</v>
      </c>
      <c r="L65" s="82">
        <v>525000</v>
      </c>
      <c r="M65" s="82">
        <v>525000</v>
      </c>
      <c r="N65" s="82">
        <v>525000</v>
      </c>
      <c r="O65" s="82">
        <v>525000</v>
      </c>
      <c r="P65" s="82">
        <v>525000</v>
      </c>
      <c r="Q65" s="82">
        <v>525000</v>
      </c>
      <c r="R65" s="82">
        <v>525000</v>
      </c>
      <c r="S65" s="82">
        <v>525000</v>
      </c>
      <c r="T65" s="82">
        <v>525000</v>
      </c>
      <c r="U65" s="82">
        <v>525000</v>
      </c>
      <c r="V65" s="82">
        <v>6300000</v>
      </c>
      <c r="X65" s="294"/>
    </row>
    <row r="66" spans="1:24" x14ac:dyDescent="0.2">
      <c r="A66" s="2" t="s">
        <v>605</v>
      </c>
      <c r="B66" s="148" t="s">
        <v>596</v>
      </c>
      <c r="C66" s="2" t="s">
        <v>504</v>
      </c>
      <c r="D66" s="2" t="s">
        <v>505</v>
      </c>
      <c r="E66" s="2" t="s">
        <v>506</v>
      </c>
      <c r="F66" s="2" t="s">
        <v>499</v>
      </c>
      <c r="G66" s="293">
        <v>1</v>
      </c>
      <c r="H66" s="2" t="s">
        <v>500</v>
      </c>
      <c r="I66" s="164">
        <v>2028</v>
      </c>
      <c r="J66" s="82">
        <v>1445630</v>
      </c>
      <c r="K66" s="82">
        <v>1445630</v>
      </c>
      <c r="L66" s="82">
        <v>1445630</v>
      </c>
      <c r="M66" s="82">
        <v>1445630</v>
      </c>
      <c r="N66" s="82">
        <v>1445630</v>
      </c>
      <c r="O66" s="82">
        <v>1445630</v>
      </c>
      <c r="P66" s="82">
        <v>1445630</v>
      </c>
      <c r="Q66" s="82">
        <v>1445630</v>
      </c>
      <c r="R66" s="82">
        <v>1445630</v>
      </c>
      <c r="S66" s="82">
        <v>1445630</v>
      </c>
      <c r="T66" s="82">
        <v>1445630</v>
      </c>
      <c r="U66" s="82">
        <v>1445630</v>
      </c>
      <c r="V66" s="82">
        <v>17347560</v>
      </c>
      <c r="X66" s="294"/>
    </row>
    <row r="67" spans="1:24" x14ac:dyDescent="0.2">
      <c r="A67" s="2" t="s">
        <v>605</v>
      </c>
      <c r="B67" s="148" t="s">
        <v>597</v>
      </c>
      <c r="C67" s="2" t="s">
        <v>504</v>
      </c>
      <c r="D67" s="2" t="s">
        <v>505</v>
      </c>
      <c r="E67" s="2" t="s">
        <v>506</v>
      </c>
      <c r="F67" s="2" t="s">
        <v>501</v>
      </c>
      <c r="G67" s="293">
        <v>0.16</v>
      </c>
      <c r="H67" s="2" t="s">
        <v>500</v>
      </c>
      <c r="I67" s="164">
        <v>2028</v>
      </c>
      <c r="J67" s="82">
        <v>231300.80000000002</v>
      </c>
      <c r="K67" s="82">
        <v>231300.80000000002</v>
      </c>
      <c r="L67" s="82">
        <v>231300.80000000002</v>
      </c>
      <c r="M67" s="82">
        <v>231300.80000000002</v>
      </c>
      <c r="N67" s="82">
        <v>231300.80000000002</v>
      </c>
      <c r="O67" s="82">
        <v>231300.80000000002</v>
      </c>
      <c r="P67" s="82">
        <v>231300.80000000002</v>
      </c>
      <c r="Q67" s="82">
        <v>231300.80000000002</v>
      </c>
      <c r="R67" s="82">
        <v>231300.80000000002</v>
      </c>
      <c r="S67" s="82">
        <v>231300.80000000002</v>
      </c>
      <c r="T67" s="82">
        <v>231300.80000000002</v>
      </c>
      <c r="U67" s="82">
        <v>231300.80000000002</v>
      </c>
      <c r="V67" s="82">
        <v>2775609.5999999996</v>
      </c>
      <c r="X67" s="294"/>
    </row>
    <row r="68" spans="1:24" hidden="1" x14ac:dyDescent="0.2">
      <c r="A68" s="2" t="s">
        <v>606</v>
      </c>
      <c r="B68" s="148" t="s">
        <v>596</v>
      </c>
      <c r="C68" s="2" t="s">
        <v>510</v>
      </c>
      <c r="D68" s="2" t="s">
        <v>511</v>
      </c>
      <c r="E68" s="2" t="s">
        <v>512</v>
      </c>
      <c r="F68" s="2" t="s">
        <v>499</v>
      </c>
      <c r="G68" s="293">
        <v>1</v>
      </c>
      <c r="H68" s="2" t="s">
        <v>500</v>
      </c>
      <c r="I68" s="164">
        <v>2028</v>
      </c>
      <c r="J68" s="82">
        <v>395833.33333333331</v>
      </c>
      <c r="K68" s="82">
        <v>395833.33333333331</v>
      </c>
      <c r="L68" s="82">
        <v>395833.33333333331</v>
      </c>
      <c r="M68" s="82">
        <v>395833.33333333331</v>
      </c>
      <c r="N68" s="82">
        <v>395833.33333333331</v>
      </c>
      <c r="O68" s="82">
        <v>395833.33333333331</v>
      </c>
      <c r="P68" s="82">
        <v>395833.33333333331</v>
      </c>
      <c r="Q68" s="82">
        <v>395833.33333333331</v>
      </c>
      <c r="R68" s="82">
        <v>395833.33333333331</v>
      </c>
      <c r="S68" s="82">
        <v>395833.33333333331</v>
      </c>
      <c r="T68" s="82">
        <v>395833.33333333331</v>
      </c>
      <c r="U68" s="82">
        <v>395833.33333333331</v>
      </c>
      <c r="V68" s="82">
        <v>4750000</v>
      </c>
      <c r="X68" s="294"/>
    </row>
    <row r="69" spans="1:24" x14ac:dyDescent="0.2">
      <c r="A69" s="2" t="s">
        <v>607</v>
      </c>
      <c r="B69" s="148" t="s">
        <v>596</v>
      </c>
      <c r="C69" s="2" t="s">
        <v>502</v>
      </c>
      <c r="D69" s="2" t="s">
        <v>546</v>
      </c>
      <c r="E69" s="2" t="s">
        <v>503</v>
      </c>
      <c r="F69" s="2" t="s">
        <v>499</v>
      </c>
      <c r="G69" s="293">
        <v>1</v>
      </c>
      <c r="H69" s="2" t="s">
        <v>500</v>
      </c>
      <c r="I69" s="164">
        <v>2028</v>
      </c>
      <c r="J69" s="82">
        <v>2499418.2957833251</v>
      </c>
      <c r="K69" s="82">
        <v>2499418.2957833251</v>
      </c>
      <c r="L69" s="82">
        <v>2499418.2957833251</v>
      </c>
      <c r="M69" s="82">
        <v>2499418.2957833251</v>
      </c>
      <c r="N69" s="82">
        <v>2499418.2957833251</v>
      </c>
      <c r="O69" s="82">
        <v>2499418.2957833251</v>
      </c>
      <c r="P69" s="82">
        <v>2499418.2957833251</v>
      </c>
      <c r="Q69" s="82">
        <v>2499418.2957833251</v>
      </c>
      <c r="R69" s="82">
        <v>2499418.2957833251</v>
      </c>
      <c r="S69" s="82">
        <v>2499418.2957833251</v>
      </c>
      <c r="T69" s="82">
        <v>2499418.2957833251</v>
      </c>
      <c r="U69" s="82">
        <v>2499418.2957833251</v>
      </c>
      <c r="V69" s="82">
        <v>29993019.549399909</v>
      </c>
      <c r="X69" s="294"/>
    </row>
    <row r="70" spans="1:24" x14ac:dyDescent="0.2">
      <c r="A70" s="2" t="s">
        <v>607</v>
      </c>
      <c r="B70" s="148" t="s">
        <v>597</v>
      </c>
      <c r="C70" s="2" t="s">
        <v>502</v>
      </c>
      <c r="D70" s="2" t="s">
        <v>546</v>
      </c>
      <c r="E70" s="2" t="s">
        <v>503</v>
      </c>
      <c r="F70" s="2" t="s">
        <v>501</v>
      </c>
      <c r="G70" s="293">
        <v>0.13</v>
      </c>
      <c r="H70" s="2" t="s">
        <v>500</v>
      </c>
      <c r="I70" s="164">
        <v>2028</v>
      </c>
      <c r="J70" s="82">
        <v>324924.37845183228</v>
      </c>
      <c r="K70" s="82">
        <v>324924.37845183228</v>
      </c>
      <c r="L70" s="82">
        <v>324924.37845183228</v>
      </c>
      <c r="M70" s="82">
        <v>324924.37845183228</v>
      </c>
      <c r="N70" s="82">
        <v>324924.37845183228</v>
      </c>
      <c r="O70" s="82">
        <v>324924.37845183228</v>
      </c>
      <c r="P70" s="82">
        <v>324924.37845183228</v>
      </c>
      <c r="Q70" s="82">
        <v>324924.37845183228</v>
      </c>
      <c r="R70" s="82">
        <v>324924.37845183228</v>
      </c>
      <c r="S70" s="82">
        <v>324924.37845183228</v>
      </c>
      <c r="T70" s="82">
        <v>324924.37845183228</v>
      </c>
      <c r="U70" s="82">
        <v>324924.37845183228</v>
      </c>
      <c r="V70" s="82">
        <v>3899092.5414219867</v>
      </c>
      <c r="X70" s="294"/>
    </row>
    <row r="71" spans="1:24" x14ac:dyDescent="0.2">
      <c r="A71" s="2" t="s">
        <v>608</v>
      </c>
      <c r="B71" s="148" t="s">
        <v>596</v>
      </c>
      <c r="C71" s="2" t="s">
        <v>507</v>
      </c>
      <c r="D71" s="2" t="s">
        <v>508</v>
      </c>
      <c r="E71" s="2" t="s">
        <v>509</v>
      </c>
      <c r="F71" s="2" t="s">
        <v>499</v>
      </c>
      <c r="G71" s="293">
        <v>1</v>
      </c>
      <c r="H71" s="2" t="s">
        <v>500</v>
      </c>
      <c r="I71" s="164">
        <v>2028</v>
      </c>
      <c r="J71" s="82">
        <v>261861.75</v>
      </c>
      <c r="K71" s="82">
        <v>261861.75</v>
      </c>
      <c r="L71" s="82">
        <v>261861.75</v>
      </c>
      <c r="M71" s="82">
        <v>261861.75</v>
      </c>
      <c r="N71" s="82">
        <v>261861.75</v>
      </c>
      <c r="O71" s="82">
        <v>261861.75</v>
      </c>
      <c r="P71" s="82">
        <v>261861.75</v>
      </c>
      <c r="Q71" s="82">
        <v>261861.75</v>
      </c>
      <c r="R71" s="82">
        <v>261861.75</v>
      </c>
      <c r="S71" s="82">
        <v>261861.75</v>
      </c>
      <c r="T71" s="82">
        <v>261861.75</v>
      </c>
      <c r="U71" s="82">
        <v>261861.75</v>
      </c>
      <c r="V71" s="82">
        <v>3142341</v>
      </c>
      <c r="X71" s="294"/>
    </row>
    <row r="72" spans="1:24" x14ac:dyDescent="0.2">
      <c r="A72" s="2" t="s">
        <v>609</v>
      </c>
      <c r="B72" s="148" t="s">
        <v>583</v>
      </c>
      <c r="C72" s="2" t="s">
        <v>293</v>
      </c>
      <c r="D72" s="2" t="s">
        <v>594</v>
      </c>
      <c r="E72" s="2" t="s">
        <v>503</v>
      </c>
      <c r="F72" s="2" t="s">
        <v>499</v>
      </c>
      <c r="G72" s="293">
        <v>0.85</v>
      </c>
      <c r="H72" s="2" t="s">
        <v>500</v>
      </c>
      <c r="I72" s="164">
        <v>2028</v>
      </c>
      <c r="J72" s="82">
        <v>784279.49815839145</v>
      </c>
      <c r="K72" s="82">
        <v>784279.49815839145</v>
      </c>
      <c r="L72" s="82">
        <v>784279.49815839145</v>
      </c>
      <c r="M72" s="82">
        <v>784279.49815839145</v>
      </c>
      <c r="N72" s="82">
        <v>784279.49815839145</v>
      </c>
      <c r="O72" s="82">
        <v>784279.49815839145</v>
      </c>
      <c r="P72" s="82">
        <v>784279.49815839145</v>
      </c>
      <c r="Q72" s="82">
        <v>784279.49815839145</v>
      </c>
      <c r="R72" s="82">
        <v>784279.49815839145</v>
      </c>
      <c r="S72" s="82">
        <v>784279.49815839145</v>
      </c>
      <c r="T72" s="82">
        <v>784279.49815839145</v>
      </c>
      <c r="U72" s="82">
        <v>784279.49815839145</v>
      </c>
      <c r="V72" s="82">
        <v>9411353.9779006969</v>
      </c>
      <c r="X72" s="294"/>
    </row>
    <row r="73" spans="1:24" ht="15.75" thickBot="1" x14ac:dyDescent="0.25">
      <c r="A73" s="2" t="s">
        <v>609</v>
      </c>
      <c r="B73" s="148" t="s">
        <v>583</v>
      </c>
      <c r="C73" s="2" t="s">
        <v>293</v>
      </c>
      <c r="D73" s="2" t="s">
        <v>594</v>
      </c>
      <c r="E73" s="2" t="s">
        <v>503</v>
      </c>
      <c r="F73" s="2" t="s">
        <v>598</v>
      </c>
      <c r="G73" s="293">
        <v>0.15</v>
      </c>
      <c r="H73" s="2" t="s">
        <v>500</v>
      </c>
      <c r="I73" s="164">
        <v>2028</v>
      </c>
      <c r="J73" s="82">
        <v>138402.26438089259</v>
      </c>
      <c r="K73" s="82">
        <v>138402.26438089259</v>
      </c>
      <c r="L73" s="82">
        <v>138402.26438089259</v>
      </c>
      <c r="M73" s="82">
        <v>138402.26438089259</v>
      </c>
      <c r="N73" s="82">
        <v>138402.26438089259</v>
      </c>
      <c r="O73" s="82">
        <v>138402.26438089259</v>
      </c>
      <c r="P73" s="82">
        <v>138402.26438089259</v>
      </c>
      <c r="Q73" s="82">
        <v>138402.26438089259</v>
      </c>
      <c r="R73" s="82">
        <v>138402.26438089259</v>
      </c>
      <c r="S73" s="82">
        <v>138402.26438089259</v>
      </c>
      <c r="T73" s="82">
        <v>138402.26438089259</v>
      </c>
      <c r="U73" s="82">
        <v>138402.26438089259</v>
      </c>
      <c r="V73" s="82">
        <v>1660827.1725707108</v>
      </c>
      <c r="X73" s="294">
        <f>(V73-V63)/V63</f>
        <v>1.9999999999999647E-2</v>
      </c>
    </row>
    <row r="74" spans="1:24" x14ac:dyDescent="0.2">
      <c r="A74" s="2" t="s">
        <v>604</v>
      </c>
      <c r="B74" s="148" t="s">
        <v>596</v>
      </c>
      <c r="C74" s="297" t="s">
        <v>496</v>
      </c>
      <c r="D74" s="297" t="s">
        <v>497</v>
      </c>
      <c r="E74" s="297" t="s">
        <v>498</v>
      </c>
      <c r="F74" s="297" t="s">
        <v>499</v>
      </c>
      <c r="G74" s="298">
        <v>1</v>
      </c>
      <c r="H74" s="297" t="s">
        <v>500</v>
      </c>
      <c r="I74" s="296">
        <v>2029</v>
      </c>
      <c r="J74" s="299">
        <v>8750000</v>
      </c>
      <c r="K74" s="299">
        <v>8750000</v>
      </c>
      <c r="L74" s="299">
        <v>8750000</v>
      </c>
      <c r="M74" s="299">
        <v>8750000</v>
      </c>
      <c r="N74" s="299">
        <v>8750000</v>
      </c>
      <c r="O74" s="299">
        <v>8750000</v>
      </c>
      <c r="P74" s="299">
        <v>8750000</v>
      </c>
      <c r="Q74" s="299">
        <v>8750000</v>
      </c>
      <c r="R74" s="299">
        <v>8750000</v>
      </c>
      <c r="S74" s="299">
        <v>8750000</v>
      </c>
      <c r="T74" s="299">
        <v>8750000</v>
      </c>
      <c r="U74" s="299">
        <v>8750000</v>
      </c>
      <c r="V74" s="299">
        <v>105000000</v>
      </c>
      <c r="X74" s="294"/>
    </row>
    <row r="75" spans="1:24" x14ac:dyDescent="0.2">
      <c r="A75" s="2" t="s">
        <v>604</v>
      </c>
      <c r="B75" s="148" t="s">
        <v>597</v>
      </c>
      <c r="C75" s="2" t="s">
        <v>496</v>
      </c>
      <c r="D75" s="2" t="s">
        <v>497</v>
      </c>
      <c r="E75" s="2" t="s">
        <v>498</v>
      </c>
      <c r="F75" s="2" t="s">
        <v>501</v>
      </c>
      <c r="G75" s="293">
        <v>0.06</v>
      </c>
      <c r="H75" s="2" t="s">
        <v>500</v>
      </c>
      <c r="I75" s="164">
        <v>2029</v>
      </c>
      <c r="J75" s="82">
        <v>525000</v>
      </c>
      <c r="K75" s="82">
        <v>525000</v>
      </c>
      <c r="L75" s="82">
        <v>525000</v>
      </c>
      <c r="M75" s="82">
        <v>525000</v>
      </c>
      <c r="N75" s="82">
        <v>525000</v>
      </c>
      <c r="O75" s="82">
        <v>525000</v>
      </c>
      <c r="P75" s="82">
        <v>525000</v>
      </c>
      <c r="Q75" s="82">
        <v>525000</v>
      </c>
      <c r="R75" s="82">
        <v>525000</v>
      </c>
      <c r="S75" s="82">
        <v>525000</v>
      </c>
      <c r="T75" s="82">
        <v>525000</v>
      </c>
      <c r="U75" s="82">
        <v>525000</v>
      </c>
      <c r="V75" s="82">
        <v>6300000</v>
      </c>
      <c r="X75" s="294"/>
    </row>
    <row r="76" spans="1:24" x14ac:dyDescent="0.2">
      <c r="A76" s="2" t="s">
        <v>605</v>
      </c>
      <c r="B76" s="148" t="s">
        <v>596</v>
      </c>
      <c r="C76" s="2" t="s">
        <v>504</v>
      </c>
      <c r="D76" s="2" t="s">
        <v>505</v>
      </c>
      <c r="E76" s="2" t="s">
        <v>506</v>
      </c>
      <c r="F76" s="2" t="s">
        <v>499</v>
      </c>
      <c r="G76" s="293">
        <v>1</v>
      </c>
      <c r="H76" s="2" t="s">
        <v>500</v>
      </c>
      <c r="I76" s="164">
        <v>2029</v>
      </c>
      <c r="J76" s="82">
        <v>1436870</v>
      </c>
      <c r="K76" s="82">
        <v>1436870</v>
      </c>
      <c r="L76" s="82">
        <v>1436870</v>
      </c>
      <c r="M76" s="82">
        <v>1436870</v>
      </c>
      <c r="N76" s="82">
        <v>1436870</v>
      </c>
      <c r="O76" s="82">
        <v>1436870</v>
      </c>
      <c r="P76" s="82">
        <v>1436870</v>
      </c>
      <c r="Q76" s="82">
        <v>1436870</v>
      </c>
      <c r="R76" s="82">
        <v>1436870</v>
      </c>
      <c r="S76" s="82">
        <v>1436870</v>
      </c>
      <c r="T76" s="82">
        <v>1436870</v>
      </c>
      <c r="U76" s="82">
        <v>1436870</v>
      </c>
      <c r="V76" s="82">
        <v>17242440</v>
      </c>
      <c r="X76" s="294"/>
    </row>
    <row r="77" spans="1:24" x14ac:dyDescent="0.2">
      <c r="A77" s="2" t="s">
        <v>605</v>
      </c>
      <c r="B77" s="148" t="s">
        <v>597</v>
      </c>
      <c r="C77" s="2" t="s">
        <v>504</v>
      </c>
      <c r="D77" s="2" t="s">
        <v>505</v>
      </c>
      <c r="E77" s="2" t="s">
        <v>506</v>
      </c>
      <c r="F77" s="2" t="s">
        <v>501</v>
      </c>
      <c r="G77" s="293">
        <v>0.16</v>
      </c>
      <c r="H77" s="2" t="s">
        <v>500</v>
      </c>
      <c r="I77" s="164">
        <v>2029</v>
      </c>
      <c r="J77" s="82">
        <v>229899.2</v>
      </c>
      <c r="K77" s="82">
        <v>229899.2</v>
      </c>
      <c r="L77" s="82">
        <v>229899.2</v>
      </c>
      <c r="M77" s="82">
        <v>229899.2</v>
      </c>
      <c r="N77" s="82">
        <v>229899.2</v>
      </c>
      <c r="O77" s="82">
        <v>229899.2</v>
      </c>
      <c r="P77" s="82">
        <v>229899.2</v>
      </c>
      <c r="Q77" s="82">
        <v>229899.2</v>
      </c>
      <c r="R77" s="82">
        <v>229899.2</v>
      </c>
      <c r="S77" s="82">
        <v>229899.2</v>
      </c>
      <c r="T77" s="82">
        <v>229899.2</v>
      </c>
      <c r="U77" s="82">
        <v>229899.2</v>
      </c>
      <c r="V77" s="82">
        <v>2758790.4000000004</v>
      </c>
      <c r="X77" s="294"/>
    </row>
    <row r="78" spans="1:24" hidden="1" x14ac:dyDescent="0.2">
      <c r="A78" s="2" t="s">
        <v>606</v>
      </c>
      <c r="B78" s="148" t="s">
        <v>596</v>
      </c>
      <c r="C78" s="2" t="s">
        <v>510</v>
      </c>
      <c r="D78" s="2" t="s">
        <v>511</v>
      </c>
      <c r="E78" s="2" t="s">
        <v>512</v>
      </c>
      <c r="F78" s="2" t="s">
        <v>499</v>
      </c>
      <c r="G78" s="293">
        <v>1</v>
      </c>
      <c r="H78" s="2" t="s">
        <v>500</v>
      </c>
      <c r="I78" s="164">
        <v>2029</v>
      </c>
      <c r="J78" s="82">
        <v>55416.666666666664</v>
      </c>
      <c r="K78" s="82">
        <v>55416.666666666664</v>
      </c>
      <c r="L78" s="82">
        <v>55416.666666666664</v>
      </c>
      <c r="M78" s="82">
        <v>55416.666666666664</v>
      </c>
      <c r="N78" s="82">
        <v>55416.666666666664</v>
      </c>
      <c r="O78" s="82">
        <v>55416.666666666664</v>
      </c>
      <c r="P78" s="82">
        <v>55416.666666666664</v>
      </c>
      <c r="Q78" s="82">
        <v>55416.666666666664</v>
      </c>
      <c r="R78" s="82">
        <v>55416.666666666664</v>
      </c>
      <c r="S78" s="82">
        <v>55416.666666666664</v>
      </c>
      <c r="T78" s="82">
        <v>55416.666666666664</v>
      </c>
      <c r="U78" s="82">
        <v>55416.666666666664</v>
      </c>
      <c r="V78" s="82">
        <v>665000</v>
      </c>
      <c r="X78" s="294"/>
    </row>
    <row r="79" spans="1:24" x14ac:dyDescent="0.2">
      <c r="A79" s="2" t="s">
        <v>607</v>
      </c>
      <c r="B79" s="148" t="s">
        <v>596</v>
      </c>
      <c r="C79" s="2" t="s">
        <v>502</v>
      </c>
      <c r="D79" s="2" t="s">
        <v>546</v>
      </c>
      <c r="E79" s="2" t="s">
        <v>503</v>
      </c>
      <c r="F79" s="2" t="s">
        <v>499</v>
      </c>
      <c r="G79" s="293">
        <v>1</v>
      </c>
      <c r="H79" s="2" t="s">
        <v>500</v>
      </c>
      <c r="I79" s="164">
        <v>2029</v>
      </c>
      <c r="J79" s="82">
        <v>2498945.0320916665</v>
      </c>
      <c r="K79" s="82">
        <v>2498945.0320916665</v>
      </c>
      <c r="L79" s="82">
        <v>2498945.0320916665</v>
      </c>
      <c r="M79" s="82">
        <v>2498945.0320916665</v>
      </c>
      <c r="N79" s="82">
        <v>2498945.0320916665</v>
      </c>
      <c r="O79" s="82">
        <v>2498945.0320916665</v>
      </c>
      <c r="P79" s="82">
        <v>2498945.0320916665</v>
      </c>
      <c r="Q79" s="82">
        <v>2498945.0320916665</v>
      </c>
      <c r="R79" s="82">
        <v>2498945.0320916665</v>
      </c>
      <c r="S79" s="82">
        <v>2498945.0320916665</v>
      </c>
      <c r="T79" s="82">
        <v>2498945.0320916665</v>
      </c>
      <c r="U79" s="82">
        <v>2498945.0320916665</v>
      </c>
      <c r="V79" s="82">
        <v>29987340.385099996</v>
      </c>
      <c r="X79" s="294"/>
    </row>
    <row r="80" spans="1:24" x14ac:dyDescent="0.2">
      <c r="A80" s="2" t="s">
        <v>607</v>
      </c>
      <c r="B80" s="148" t="s">
        <v>597</v>
      </c>
      <c r="C80" s="2" t="s">
        <v>502</v>
      </c>
      <c r="D80" s="2" t="s">
        <v>546</v>
      </c>
      <c r="E80" s="2" t="s">
        <v>503</v>
      </c>
      <c r="F80" s="2" t="s">
        <v>501</v>
      </c>
      <c r="G80" s="293">
        <v>0.13</v>
      </c>
      <c r="H80" s="2" t="s">
        <v>500</v>
      </c>
      <c r="I80" s="164">
        <v>2029</v>
      </c>
      <c r="J80" s="82">
        <v>324862.85417191667</v>
      </c>
      <c r="K80" s="82">
        <v>324862.85417191667</v>
      </c>
      <c r="L80" s="82">
        <v>324862.85417191667</v>
      </c>
      <c r="M80" s="82">
        <v>324862.85417191667</v>
      </c>
      <c r="N80" s="82">
        <v>324862.85417191667</v>
      </c>
      <c r="O80" s="82">
        <v>324862.85417191667</v>
      </c>
      <c r="P80" s="82">
        <v>324862.85417191667</v>
      </c>
      <c r="Q80" s="82">
        <v>324862.85417191667</v>
      </c>
      <c r="R80" s="82">
        <v>324862.85417191667</v>
      </c>
      <c r="S80" s="82">
        <v>324862.85417191667</v>
      </c>
      <c r="T80" s="82">
        <v>324862.85417191667</v>
      </c>
      <c r="U80" s="82">
        <v>324862.85417191667</v>
      </c>
      <c r="V80" s="82">
        <v>3898354.2500630007</v>
      </c>
      <c r="X80" s="294"/>
    </row>
    <row r="81" spans="1:24" x14ac:dyDescent="0.2">
      <c r="A81" s="2" t="s">
        <v>608</v>
      </c>
      <c r="B81" s="148" t="s">
        <v>596</v>
      </c>
      <c r="C81" s="2" t="s">
        <v>507</v>
      </c>
      <c r="D81" s="2" t="s">
        <v>508</v>
      </c>
      <c r="E81" s="2" t="s">
        <v>509</v>
      </c>
      <c r="F81" s="2" t="s">
        <v>499</v>
      </c>
      <c r="G81" s="293">
        <v>1</v>
      </c>
      <c r="H81" s="2" t="s">
        <v>500</v>
      </c>
      <c r="I81" s="164">
        <v>2029</v>
      </c>
      <c r="J81" s="82">
        <v>236564.25</v>
      </c>
      <c r="K81" s="82">
        <v>236564.25</v>
      </c>
      <c r="L81" s="82">
        <v>236564.25</v>
      </c>
      <c r="M81" s="82">
        <v>236564.25</v>
      </c>
      <c r="N81" s="82">
        <v>236564.25</v>
      </c>
      <c r="O81" s="82">
        <v>236564.25</v>
      </c>
      <c r="P81" s="82">
        <v>236564.25</v>
      </c>
      <c r="Q81" s="82">
        <v>236564.25</v>
      </c>
      <c r="R81" s="82">
        <v>236564.25</v>
      </c>
      <c r="S81" s="82">
        <v>236564.25</v>
      </c>
      <c r="T81" s="82">
        <v>236564.25</v>
      </c>
      <c r="U81" s="82">
        <v>236564.25</v>
      </c>
      <c r="V81" s="82">
        <v>2838771</v>
      </c>
      <c r="X81" s="294"/>
    </row>
    <row r="82" spans="1:24" x14ac:dyDescent="0.2">
      <c r="A82" s="2" t="s">
        <v>609</v>
      </c>
      <c r="B82" s="148" t="s">
        <v>583</v>
      </c>
      <c r="C82" s="2" t="s">
        <v>293</v>
      </c>
      <c r="D82" s="2" t="s">
        <v>594</v>
      </c>
      <c r="E82" s="2" t="s">
        <v>503</v>
      </c>
      <c r="F82" s="2" t="s">
        <v>499</v>
      </c>
      <c r="G82" s="293">
        <v>0.85</v>
      </c>
      <c r="H82" s="2" t="s">
        <v>500</v>
      </c>
      <c r="I82" s="164">
        <v>2029</v>
      </c>
      <c r="J82" s="82">
        <v>799965.08812155924</v>
      </c>
      <c r="K82" s="82">
        <v>799965.08812155924</v>
      </c>
      <c r="L82" s="82">
        <v>799965.08812155924</v>
      </c>
      <c r="M82" s="82">
        <v>799965.08812155924</v>
      </c>
      <c r="N82" s="82">
        <v>799965.08812155924</v>
      </c>
      <c r="O82" s="82">
        <v>799965.08812155924</v>
      </c>
      <c r="P82" s="82">
        <v>799965.08812155924</v>
      </c>
      <c r="Q82" s="82">
        <v>799965.08812155924</v>
      </c>
      <c r="R82" s="82">
        <v>799965.08812155924</v>
      </c>
      <c r="S82" s="82">
        <v>799965.08812155924</v>
      </c>
      <c r="T82" s="82">
        <v>799965.08812155924</v>
      </c>
      <c r="U82" s="82">
        <v>799965.08812155924</v>
      </c>
      <c r="V82" s="82">
        <v>9599581.0574587118</v>
      </c>
      <c r="X82" s="294"/>
    </row>
    <row r="83" spans="1:24" ht="15.75" thickBot="1" x14ac:dyDescent="0.25">
      <c r="A83" s="2" t="s">
        <v>609</v>
      </c>
      <c r="B83" s="148" t="s">
        <v>583</v>
      </c>
      <c r="C83" s="2" t="s">
        <v>293</v>
      </c>
      <c r="D83" s="2" t="s">
        <v>594</v>
      </c>
      <c r="E83" s="2" t="s">
        <v>503</v>
      </c>
      <c r="F83" s="2" t="s">
        <v>598</v>
      </c>
      <c r="G83" s="293">
        <v>0.15</v>
      </c>
      <c r="H83" s="2" t="s">
        <v>500</v>
      </c>
      <c r="I83" s="164">
        <v>2029</v>
      </c>
      <c r="J83" s="82">
        <v>141170.30966851042</v>
      </c>
      <c r="K83" s="82">
        <v>141170.30966851042</v>
      </c>
      <c r="L83" s="82">
        <v>141170.30966851042</v>
      </c>
      <c r="M83" s="82">
        <v>141170.30966851042</v>
      </c>
      <c r="N83" s="82">
        <v>141170.30966851042</v>
      </c>
      <c r="O83" s="82">
        <v>141170.30966851042</v>
      </c>
      <c r="P83" s="82">
        <v>141170.30966851042</v>
      </c>
      <c r="Q83" s="82">
        <v>141170.30966851042</v>
      </c>
      <c r="R83" s="82">
        <v>141170.30966851042</v>
      </c>
      <c r="S83" s="82">
        <v>141170.30966851042</v>
      </c>
      <c r="T83" s="82">
        <v>141170.30966851042</v>
      </c>
      <c r="U83" s="82">
        <v>141170.30966851042</v>
      </c>
      <c r="V83" s="82">
        <v>1694043.7160221252</v>
      </c>
      <c r="X83" s="294">
        <f>(V83-V73)/V73</f>
        <v>2.0000000000000136E-2</v>
      </c>
    </row>
    <row r="84" spans="1:24" x14ac:dyDescent="0.2">
      <c r="A84" s="2" t="s">
        <v>604</v>
      </c>
      <c r="B84" s="148" t="s">
        <v>596</v>
      </c>
      <c r="C84" s="297" t="s">
        <v>496</v>
      </c>
      <c r="D84" s="297" t="s">
        <v>497</v>
      </c>
      <c r="E84" s="297" t="s">
        <v>498</v>
      </c>
      <c r="F84" s="297" t="s">
        <v>499</v>
      </c>
      <c r="G84" s="298">
        <v>1</v>
      </c>
      <c r="H84" s="297" t="s">
        <v>500</v>
      </c>
      <c r="I84" s="296">
        <v>2030</v>
      </c>
      <c r="J84" s="299">
        <v>9583333.333333334</v>
      </c>
      <c r="K84" s="299">
        <v>9583333.333333334</v>
      </c>
      <c r="L84" s="299">
        <v>9583333.333333334</v>
      </c>
      <c r="M84" s="299">
        <v>9583333.333333334</v>
      </c>
      <c r="N84" s="299">
        <v>9583333.333333334</v>
      </c>
      <c r="O84" s="299">
        <v>9583333.333333334</v>
      </c>
      <c r="P84" s="299">
        <v>9583333.333333334</v>
      </c>
      <c r="Q84" s="299">
        <v>9583333.333333334</v>
      </c>
      <c r="R84" s="299">
        <v>9583333.333333334</v>
      </c>
      <c r="S84" s="299">
        <v>9583333.333333334</v>
      </c>
      <c r="T84" s="299">
        <v>9583333.333333334</v>
      </c>
      <c r="U84" s="299">
        <v>9583333.333333334</v>
      </c>
      <c r="V84" s="299">
        <v>114999999.99999999</v>
      </c>
      <c r="X84" s="294"/>
    </row>
    <row r="85" spans="1:24" x14ac:dyDescent="0.2">
      <c r="A85" s="2" t="s">
        <v>604</v>
      </c>
      <c r="B85" s="148" t="s">
        <v>597</v>
      </c>
      <c r="C85" s="2" t="s">
        <v>496</v>
      </c>
      <c r="D85" s="2" t="s">
        <v>497</v>
      </c>
      <c r="E85" s="2" t="s">
        <v>498</v>
      </c>
      <c r="F85" s="2" t="s">
        <v>501</v>
      </c>
      <c r="G85" s="293">
        <v>0.06</v>
      </c>
      <c r="H85" s="2" t="s">
        <v>500</v>
      </c>
      <c r="I85" s="164">
        <v>2030</v>
      </c>
      <c r="J85" s="82">
        <v>575000</v>
      </c>
      <c r="K85" s="82">
        <v>575000</v>
      </c>
      <c r="L85" s="82">
        <v>575000</v>
      </c>
      <c r="M85" s="82">
        <v>575000</v>
      </c>
      <c r="N85" s="82">
        <v>575000</v>
      </c>
      <c r="O85" s="82">
        <v>575000</v>
      </c>
      <c r="P85" s="82">
        <v>575000</v>
      </c>
      <c r="Q85" s="82">
        <v>575000</v>
      </c>
      <c r="R85" s="82">
        <v>575000</v>
      </c>
      <c r="S85" s="82">
        <v>575000</v>
      </c>
      <c r="T85" s="82">
        <v>575000</v>
      </c>
      <c r="U85" s="82">
        <v>575000</v>
      </c>
      <c r="V85" s="82">
        <v>6900000</v>
      </c>
      <c r="X85" s="294"/>
    </row>
    <row r="86" spans="1:24" x14ac:dyDescent="0.2">
      <c r="A86" s="2" t="s">
        <v>605</v>
      </c>
      <c r="B86" s="148" t="s">
        <v>596</v>
      </c>
      <c r="C86" s="2" t="s">
        <v>504</v>
      </c>
      <c r="D86" s="2" t="s">
        <v>505</v>
      </c>
      <c r="E86" s="2" t="s">
        <v>506</v>
      </c>
      <c r="F86" s="2" t="s">
        <v>499</v>
      </c>
      <c r="G86" s="293">
        <v>1</v>
      </c>
      <c r="H86" s="2" t="s">
        <v>500</v>
      </c>
      <c r="I86" s="164">
        <v>2030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X86" s="294"/>
    </row>
    <row r="87" spans="1:24" x14ac:dyDescent="0.2">
      <c r="A87" s="2" t="s">
        <v>605</v>
      </c>
      <c r="B87" s="148" t="s">
        <v>597</v>
      </c>
      <c r="C87" s="2" t="s">
        <v>504</v>
      </c>
      <c r="D87" s="2" t="s">
        <v>505</v>
      </c>
      <c r="E87" s="2" t="s">
        <v>506</v>
      </c>
      <c r="F87" s="2" t="s">
        <v>501</v>
      </c>
      <c r="G87" s="293">
        <v>0.16</v>
      </c>
      <c r="H87" s="2" t="s">
        <v>500</v>
      </c>
      <c r="I87" s="164">
        <v>2030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X87" s="294"/>
    </row>
    <row r="88" spans="1:24" hidden="1" x14ac:dyDescent="0.2">
      <c r="A88" s="2" t="s">
        <v>606</v>
      </c>
      <c r="B88" s="148" t="s">
        <v>596</v>
      </c>
      <c r="C88" s="2" t="s">
        <v>510</v>
      </c>
      <c r="D88" s="2" t="s">
        <v>511</v>
      </c>
      <c r="E88" s="2" t="s">
        <v>512</v>
      </c>
      <c r="F88" s="2" t="s">
        <v>499</v>
      </c>
      <c r="G88" s="293">
        <v>1</v>
      </c>
      <c r="H88" s="2" t="s">
        <v>500</v>
      </c>
      <c r="I88" s="164">
        <v>2030</v>
      </c>
      <c r="J88" s="82">
        <v>601666.66666666663</v>
      </c>
      <c r="K88" s="82">
        <v>601666.66666666663</v>
      </c>
      <c r="L88" s="82">
        <v>601666.66666666663</v>
      </c>
      <c r="M88" s="82">
        <v>601666.66666666663</v>
      </c>
      <c r="N88" s="82">
        <v>601666.66666666663</v>
      </c>
      <c r="O88" s="82">
        <v>601666.66666666663</v>
      </c>
      <c r="P88" s="82">
        <v>601666.66666666663</v>
      </c>
      <c r="Q88" s="82">
        <v>601666.66666666663</v>
      </c>
      <c r="R88" s="82">
        <v>601666.66666666663</v>
      </c>
      <c r="S88" s="82">
        <v>601666.66666666663</v>
      </c>
      <c r="T88" s="82">
        <v>601666.66666666663</v>
      </c>
      <c r="U88" s="82">
        <v>601666.66666666663</v>
      </c>
      <c r="V88" s="82">
        <v>7220000.0000000009</v>
      </c>
      <c r="X88" s="294"/>
    </row>
    <row r="89" spans="1:24" x14ac:dyDescent="0.2">
      <c r="A89" s="2" t="s">
        <v>607</v>
      </c>
      <c r="B89" s="148" t="s">
        <v>596</v>
      </c>
      <c r="C89" s="2" t="s">
        <v>502</v>
      </c>
      <c r="D89" s="2" t="s">
        <v>546</v>
      </c>
      <c r="E89" s="2" t="s">
        <v>503</v>
      </c>
      <c r="F89" s="2" t="s">
        <v>499</v>
      </c>
      <c r="G89" s="293">
        <v>1</v>
      </c>
      <c r="H89" s="2" t="s">
        <v>500</v>
      </c>
      <c r="I89" s="164">
        <v>2030</v>
      </c>
      <c r="J89" s="82">
        <v>3082906.2373833335</v>
      </c>
      <c r="K89" s="82">
        <v>3082906.2373833335</v>
      </c>
      <c r="L89" s="82">
        <v>3082906.2373833335</v>
      </c>
      <c r="M89" s="82">
        <v>3082906.2373833335</v>
      </c>
      <c r="N89" s="82">
        <v>3082906.2373833335</v>
      </c>
      <c r="O89" s="82">
        <v>3082906.2373833335</v>
      </c>
      <c r="P89" s="82">
        <v>3082906.2373833335</v>
      </c>
      <c r="Q89" s="82">
        <v>3082906.2373833335</v>
      </c>
      <c r="R89" s="82">
        <v>3082906.2373833335</v>
      </c>
      <c r="S89" s="82">
        <v>3082906.2373833335</v>
      </c>
      <c r="T89" s="82">
        <v>3082906.2373833335</v>
      </c>
      <c r="U89" s="82">
        <v>3082906.2373833335</v>
      </c>
      <c r="V89" s="82">
        <v>36994874.8486</v>
      </c>
      <c r="X89" s="294"/>
    </row>
    <row r="90" spans="1:24" x14ac:dyDescent="0.2">
      <c r="A90" s="2" t="s">
        <v>607</v>
      </c>
      <c r="B90" s="148" t="s">
        <v>597</v>
      </c>
      <c r="C90" s="2" t="s">
        <v>502</v>
      </c>
      <c r="D90" s="2" t="s">
        <v>546</v>
      </c>
      <c r="E90" s="2" t="s">
        <v>503</v>
      </c>
      <c r="F90" s="2" t="s">
        <v>501</v>
      </c>
      <c r="G90" s="293">
        <v>0.13</v>
      </c>
      <c r="H90" s="2" t="s">
        <v>500</v>
      </c>
      <c r="I90" s="164">
        <v>2030</v>
      </c>
      <c r="J90" s="82">
        <v>400777.81085983338</v>
      </c>
      <c r="K90" s="82">
        <v>400777.81085983338</v>
      </c>
      <c r="L90" s="82">
        <v>400777.81085983338</v>
      </c>
      <c r="M90" s="82">
        <v>400777.81085983338</v>
      </c>
      <c r="N90" s="82">
        <v>400777.81085983338</v>
      </c>
      <c r="O90" s="82">
        <v>400777.81085983338</v>
      </c>
      <c r="P90" s="82">
        <v>400777.81085983338</v>
      </c>
      <c r="Q90" s="82">
        <v>400777.81085983338</v>
      </c>
      <c r="R90" s="82">
        <v>400777.81085983338</v>
      </c>
      <c r="S90" s="82">
        <v>400777.81085983338</v>
      </c>
      <c r="T90" s="82">
        <v>400777.81085983338</v>
      </c>
      <c r="U90" s="82">
        <v>400777.81085983338</v>
      </c>
      <c r="V90" s="82">
        <v>4809333.7303180005</v>
      </c>
      <c r="X90" s="294"/>
    </row>
    <row r="91" spans="1:24" x14ac:dyDescent="0.2">
      <c r="A91" s="2" t="s">
        <v>608</v>
      </c>
      <c r="B91" s="148" t="s">
        <v>596</v>
      </c>
      <c r="C91" s="2" t="s">
        <v>507</v>
      </c>
      <c r="D91" s="2" t="s">
        <v>508</v>
      </c>
      <c r="E91" s="2" t="s">
        <v>509</v>
      </c>
      <c r="F91" s="2" t="s">
        <v>499</v>
      </c>
      <c r="G91" s="293">
        <v>1</v>
      </c>
      <c r="H91" s="2" t="s">
        <v>500</v>
      </c>
      <c r="I91" s="164">
        <v>2030</v>
      </c>
      <c r="J91" s="82">
        <v>170068.66666666666</v>
      </c>
      <c r="K91" s="82">
        <v>170068.66666666666</v>
      </c>
      <c r="L91" s="82">
        <v>170068.66666666666</v>
      </c>
      <c r="M91" s="82">
        <v>170068.66666666666</v>
      </c>
      <c r="N91" s="82">
        <v>170068.66666666666</v>
      </c>
      <c r="O91" s="82">
        <v>170068.66666666666</v>
      </c>
      <c r="P91" s="82">
        <v>170068.66666666666</v>
      </c>
      <c r="Q91" s="82">
        <v>170068.66666666666</v>
      </c>
      <c r="R91" s="82">
        <v>170068.66666666666</v>
      </c>
      <c r="S91" s="82">
        <v>170068.66666666666</v>
      </c>
      <c r="T91" s="82">
        <v>170068.66666666666</v>
      </c>
      <c r="U91" s="82">
        <v>170068.66666666666</v>
      </c>
      <c r="V91" s="82">
        <v>2040824.0000000002</v>
      </c>
      <c r="X91" s="294"/>
    </row>
    <row r="92" spans="1:24" x14ac:dyDescent="0.2">
      <c r="A92" s="2" t="s">
        <v>609</v>
      </c>
      <c r="B92" s="148" t="s">
        <v>583</v>
      </c>
      <c r="C92" s="2" t="s">
        <v>293</v>
      </c>
      <c r="D92" s="2" t="s">
        <v>594</v>
      </c>
      <c r="E92" s="2" t="s">
        <v>503</v>
      </c>
      <c r="F92" s="2" t="s">
        <v>499</v>
      </c>
      <c r="G92" s="293">
        <v>0.85</v>
      </c>
      <c r="H92" s="2" t="s">
        <v>500</v>
      </c>
      <c r="I92" s="164">
        <v>2030</v>
      </c>
      <c r="J92" s="82">
        <f>$V$92/12</f>
        <v>935286.3155588099</v>
      </c>
      <c r="K92" s="82">
        <f t="shared" ref="K92:U92" si="1">$V$92/12</f>
        <v>935286.3155588099</v>
      </c>
      <c r="L92" s="82">
        <f t="shared" si="1"/>
        <v>935286.3155588099</v>
      </c>
      <c r="M92" s="82">
        <f t="shared" si="1"/>
        <v>935286.3155588099</v>
      </c>
      <c r="N92" s="82">
        <f t="shared" si="1"/>
        <v>935286.3155588099</v>
      </c>
      <c r="O92" s="82">
        <f t="shared" si="1"/>
        <v>935286.3155588099</v>
      </c>
      <c r="P92" s="82">
        <f t="shared" si="1"/>
        <v>935286.3155588099</v>
      </c>
      <c r="Q92" s="82">
        <f t="shared" si="1"/>
        <v>935286.3155588099</v>
      </c>
      <c r="R92" s="82">
        <f t="shared" si="1"/>
        <v>935286.3155588099</v>
      </c>
      <c r="S92" s="82">
        <f t="shared" si="1"/>
        <v>935286.3155588099</v>
      </c>
      <c r="T92" s="82">
        <f t="shared" si="1"/>
        <v>935286.3155588099</v>
      </c>
      <c r="U92" s="82">
        <f t="shared" si="1"/>
        <v>935286.3155588099</v>
      </c>
      <c r="V92" s="82">
        <f>W92-V93</f>
        <v>11223435.786705719</v>
      </c>
      <c r="W92" s="2">
        <v>12960000</v>
      </c>
      <c r="X92" s="294"/>
    </row>
    <row r="93" spans="1:24" ht="15.75" thickBot="1" x14ac:dyDescent="0.25">
      <c r="A93" s="2" t="s">
        <v>609</v>
      </c>
      <c r="B93" s="148" t="s">
        <v>583</v>
      </c>
      <c r="C93" s="2" t="s">
        <v>293</v>
      </c>
      <c r="D93" s="2" t="s">
        <v>594</v>
      </c>
      <c r="E93" s="2" t="s">
        <v>503</v>
      </c>
      <c r="F93" s="2" t="s">
        <v>598</v>
      </c>
      <c r="G93" s="293">
        <v>0.15</v>
      </c>
      <c r="H93" s="2" t="s">
        <v>500</v>
      </c>
      <c r="I93" s="164">
        <v>2030</v>
      </c>
      <c r="J93" s="82">
        <f>$V$93/12</f>
        <v>144713.68444119001</v>
      </c>
      <c r="K93" s="82">
        <f t="shared" ref="K93:U93" si="2">$V$93/12</f>
        <v>144713.68444119001</v>
      </c>
      <c r="L93" s="82">
        <f t="shared" si="2"/>
        <v>144713.68444119001</v>
      </c>
      <c r="M93" s="82">
        <f t="shared" si="2"/>
        <v>144713.68444119001</v>
      </c>
      <c r="N93" s="82">
        <f t="shared" si="2"/>
        <v>144713.68444119001</v>
      </c>
      <c r="O93" s="82">
        <f t="shared" si="2"/>
        <v>144713.68444119001</v>
      </c>
      <c r="P93" s="82">
        <f t="shared" si="2"/>
        <v>144713.68444119001</v>
      </c>
      <c r="Q93" s="82">
        <f t="shared" si="2"/>
        <v>144713.68444119001</v>
      </c>
      <c r="R93" s="82">
        <f t="shared" si="2"/>
        <v>144713.68444119001</v>
      </c>
      <c r="S93" s="82">
        <f t="shared" si="2"/>
        <v>144713.68444119001</v>
      </c>
      <c r="T93" s="82">
        <f t="shared" si="2"/>
        <v>144713.68444119001</v>
      </c>
      <c r="U93" s="82">
        <f t="shared" si="2"/>
        <v>144713.68444119001</v>
      </c>
      <c r="V93" s="82">
        <f>(V83*X104)+V83</f>
        <v>1736564.2132942802</v>
      </c>
      <c r="X93" s="294"/>
    </row>
    <row r="94" spans="1:24" x14ac:dyDescent="0.2">
      <c r="A94" s="2" t="s">
        <v>604</v>
      </c>
      <c r="B94" s="148" t="s">
        <v>596</v>
      </c>
      <c r="C94" s="297" t="s">
        <v>496</v>
      </c>
      <c r="D94" s="297" t="s">
        <v>497</v>
      </c>
      <c r="E94" s="297" t="s">
        <v>498</v>
      </c>
      <c r="F94" s="297" t="s">
        <v>499</v>
      </c>
      <c r="G94" s="298">
        <v>1</v>
      </c>
      <c r="H94" s="297" t="s">
        <v>500</v>
      </c>
      <c r="I94" s="296">
        <v>2031</v>
      </c>
      <c r="J94" s="299">
        <v>9583333.333333334</v>
      </c>
      <c r="K94" s="299">
        <v>9583333.333333334</v>
      </c>
      <c r="L94" s="299">
        <v>9583333.333333334</v>
      </c>
      <c r="M94" s="299">
        <v>9583333.333333334</v>
      </c>
      <c r="N94" s="299">
        <v>9583333.333333334</v>
      </c>
      <c r="O94" s="299">
        <v>9583333.333333334</v>
      </c>
      <c r="P94" s="299">
        <v>9583333.333333334</v>
      </c>
      <c r="Q94" s="299">
        <v>9583333.333333334</v>
      </c>
      <c r="R94" s="299">
        <v>9583333.333333334</v>
      </c>
      <c r="S94" s="299">
        <v>9583333.333333334</v>
      </c>
      <c r="T94" s="299">
        <v>9583333.333333334</v>
      </c>
      <c r="U94" s="299">
        <v>9583333.333333334</v>
      </c>
      <c r="V94" s="299">
        <v>114999999.99999999</v>
      </c>
      <c r="X94" s="294"/>
    </row>
    <row r="95" spans="1:24" x14ac:dyDescent="0.2">
      <c r="A95" s="2" t="s">
        <v>604</v>
      </c>
      <c r="B95" s="148" t="s">
        <v>597</v>
      </c>
      <c r="C95" s="2" t="s">
        <v>496</v>
      </c>
      <c r="D95" s="2" t="s">
        <v>497</v>
      </c>
      <c r="E95" s="2" t="s">
        <v>498</v>
      </c>
      <c r="F95" s="2" t="s">
        <v>501</v>
      </c>
      <c r="G95" s="293">
        <v>0.06</v>
      </c>
      <c r="H95" s="2" t="s">
        <v>500</v>
      </c>
      <c r="I95" s="164">
        <v>2031</v>
      </c>
      <c r="J95" s="82">
        <v>575000</v>
      </c>
      <c r="K95" s="82">
        <v>575000</v>
      </c>
      <c r="L95" s="82">
        <v>575000</v>
      </c>
      <c r="M95" s="82">
        <v>575000</v>
      </c>
      <c r="N95" s="82">
        <v>575000</v>
      </c>
      <c r="O95" s="82">
        <v>575000</v>
      </c>
      <c r="P95" s="82">
        <v>575000</v>
      </c>
      <c r="Q95" s="82">
        <v>575000</v>
      </c>
      <c r="R95" s="82">
        <v>575000</v>
      </c>
      <c r="S95" s="82">
        <v>575000</v>
      </c>
      <c r="T95" s="82">
        <v>575000</v>
      </c>
      <c r="U95" s="82">
        <v>575000</v>
      </c>
      <c r="V95" s="82">
        <v>6900000</v>
      </c>
      <c r="X95" s="294"/>
    </row>
    <row r="96" spans="1:24" x14ac:dyDescent="0.2">
      <c r="A96" s="2" t="s">
        <v>605</v>
      </c>
      <c r="B96" s="148" t="s">
        <v>596</v>
      </c>
      <c r="C96" s="2" t="s">
        <v>504</v>
      </c>
      <c r="D96" s="2" t="s">
        <v>505</v>
      </c>
      <c r="E96" s="2" t="s">
        <v>506</v>
      </c>
      <c r="F96" s="2" t="s">
        <v>499</v>
      </c>
      <c r="G96" s="293">
        <v>1</v>
      </c>
      <c r="H96" s="2" t="s">
        <v>500</v>
      </c>
      <c r="I96" s="164">
        <v>2031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X96" s="294"/>
    </row>
    <row r="97" spans="1:24" x14ac:dyDescent="0.2">
      <c r="A97" s="2" t="s">
        <v>605</v>
      </c>
      <c r="B97" s="148" t="s">
        <v>597</v>
      </c>
      <c r="C97" s="2" t="s">
        <v>504</v>
      </c>
      <c r="D97" s="2" t="s">
        <v>505</v>
      </c>
      <c r="E97" s="2" t="s">
        <v>506</v>
      </c>
      <c r="F97" s="2" t="s">
        <v>501</v>
      </c>
      <c r="G97" s="293">
        <v>0.16</v>
      </c>
      <c r="H97" s="2" t="s">
        <v>500</v>
      </c>
      <c r="I97" s="164">
        <v>2031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82">
        <v>0</v>
      </c>
      <c r="X97" s="294"/>
    </row>
    <row r="98" spans="1:24" hidden="1" x14ac:dyDescent="0.2">
      <c r="A98" s="2" t="s">
        <v>606</v>
      </c>
      <c r="B98" s="148" t="s">
        <v>596</v>
      </c>
      <c r="C98" s="2" t="s">
        <v>510</v>
      </c>
      <c r="D98" s="2" t="s">
        <v>511</v>
      </c>
      <c r="E98" s="2" t="s">
        <v>512</v>
      </c>
      <c r="F98" s="2" t="s">
        <v>499</v>
      </c>
      <c r="G98" s="293">
        <v>1</v>
      </c>
      <c r="H98" s="2" t="s">
        <v>500</v>
      </c>
      <c r="I98" s="164">
        <v>2031</v>
      </c>
      <c r="J98" s="82">
        <v>71250</v>
      </c>
      <c r="K98" s="82">
        <v>71250</v>
      </c>
      <c r="L98" s="82">
        <v>71250</v>
      </c>
      <c r="M98" s="82">
        <v>71250</v>
      </c>
      <c r="N98" s="82">
        <v>71250</v>
      </c>
      <c r="O98" s="82">
        <v>71250</v>
      </c>
      <c r="P98" s="82">
        <v>71250</v>
      </c>
      <c r="Q98" s="82">
        <v>71250</v>
      </c>
      <c r="R98" s="82">
        <v>71250</v>
      </c>
      <c r="S98" s="82">
        <v>71250</v>
      </c>
      <c r="T98" s="82">
        <v>71250</v>
      </c>
      <c r="U98" s="82">
        <v>71250</v>
      </c>
      <c r="V98" s="82">
        <v>855000</v>
      </c>
      <c r="X98" s="294"/>
    </row>
    <row r="99" spans="1:24" x14ac:dyDescent="0.2">
      <c r="A99" s="2" t="s">
        <v>607</v>
      </c>
      <c r="B99" s="148" t="s">
        <v>596</v>
      </c>
      <c r="C99" s="2" t="s">
        <v>502</v>
      </c>
      <c r="D99" s="2" t="s">
        <v>546</v>
      </c>
      <c r="E99" s="2" t="s">
        <v>503</v>
      </c>
      <c r="F99" s="2" t="s">
        <v>499</v>
      </c>
      <c r="G99" s="293">
        <v>1</v>
      </c>
      <c r="H99" s="2" t="s">
        <v>500</v>
      </c>
      <c r="I99" s="164">
        <v>2031</v>
      </c>
      <c r="J99" s="82">
        <v>3082695.3321333327</v>
      </c>
      <c r="K99" s="82">
        <v>3082695.3321333327</v>
      </c>
      <c r="L99" s="82">
        <v>3082695.3321333327</v>
      </c>
      <c r="M99" s="82">
        <v>3082695.3321333327</v>
      </c>
      <c r="N99" s="82">
        <v>3082695.3321333327</v>
      </c>
      <c r="O99" s="82">
        <v>3082695.3321333327</v>
      </c>
      <c r="P99" s="82">
        <v>3082695.3321333327</v>
      </c>
      <c r="Q99" s="82">
        <v>3082695.3321333327</v>
      </c>
      <c r="R99" s="82">
        <v>3082695.3321333327</v>
      </c>
      <c r="S99" s="82">
        <v>3082695.3321333327</v>
      </c>
      <c r="T99" s="82">
        <v>3082695.3321333327</v>
      </c>
      <c r="U99" s="82">
        <v>3082695.3321333327</v>
      </c>
      <c r="V99" s="82">
        <v>36992343.985599995</v>
      </c>
      <c r="X99" s="294"/>
    </row>
    <row r="100" spans="1:24" x14ac:dyDescent="0.2">
      <c r="A100" s="2" t="s">
        <v>607</v>
      </c>
      <c r="B100" s="148" t="s">
        <v>597</v>
      </c>
      <c r="C100" s="2" t="s">
        <v>502</v>
      </c>
      <c r="D100" s="2" t="s">
        <v>546</v>
      </c>
      <c r="E100" s="2" t="s">
        <v>503</v>
      </c>
      <c r="F100" s="2" t="s">
        <v>501</v>
      </c>
      <c r="G100" s="293">
        <v>0.13</v>
      </c>
      <c r="H100" s="2" t="s">
        <v>500</v>
      </c>
      <c r="I100" s="164">
        <v>2031</v>
      </c>
      <c r="J100" s="82">
        <v>400750.39317733329</v>
      </c>
      <c r="K100" s="82">
        <v>400750.39317733329</v>
      </c>
      <c r="L100" s="82">
        <v>400750.39317733329</v>
      </c>
      <c r="M100" s="82">
        <v>400750.39317733329</v>
      </c>
      <c r="N100" s="82">
        <v>400750.39317733329</v>
      </c>
      <c r="O100" s="82">
        <v>400750.39317733329</v>
      </c>
      <c r="P100" s="82">
        <v>400750.39317733329</v>
      </c>
      <c r="Q100" s="82">
        <v>400750.39317733329</v>
      </c>
      <c r="R100" s="82">
        <v>400750.39317733329</v>
      </c>
      <c r="S100" s="82">
        <v>400750.39317733329</v>
      </c>
      <c r="T100" s="82">
        <v>400750.39317733329</v>
      </c>
      <c r="U100" s="82">
        <v>400750.39317733329</v>
      </c>
      <c r="V100" s="82">
        <v>4809004.7181279995</v>
      </c>
      <c r="X100" s="294"/>
    </row>
    <row r="101" spans="1:24" x14ac:dyDescent="0.2">
      <c r="A101" s="2" t="s">
        <v>608</v>
      </c>
      <c r="B101" s="148" t="s">
        <v>596</v>
      </c>
      <c r="C101" s="2" t="s">
        <v>507</v>
      </c>
      <c r="D101" s="2" t="s">
        <v>508</v>
      </c>
      <c r="E101" s="2" t="s">
        <v>509</v>
      </c>
      <c r="F101" s="2" t="s">
        <v>499</v>
      </c>
      <c r="G101" s="293">
        <v>1</v>
      </c>
      <c r="H101" s="2" t="s">
        <v>500</v>
      </c>
      <c r="I101" s="164">
        <v>2031</v>
      </c>
      <c r="J101" s="82">
        <v>368731</v>
      </c>
      <c r="K101" s="82">
        <v>368731</v>
      </c>
      <c r="L101" s="82">
        <v>368731</v>
      </c>
      <c r="M101" s="82">
        <v>368731</v>
      </c>
      <c r="N101" s="82">
        <v>368731</v>
      </c>
      <c r="O101" s="82">
        <v>368731</v>
      </c>
      <c r="P101" s="82">
        <v>368731</v>
      </c>
      <c r="Q101" s="82">
        <v>368731</v>
      </c>
      <c r="R101" s="82">
        <v>368731</v>
      </c>
      <c r="S101" s="82">
        <v>368731</v>
      </c>
      <c r="T101" s="82">
        <v>368731</v>
      </c>
      <c r="U101" s="82">
        <v>368731</v>
      </c>
      <c r="V101" s="82">
        <v>4424772</v>
      </c>
      <c r="X101" s="294"/>
    </row>
    <row r="102" spans="1:24" x14ac:dyDescent="0.2">
      <c r="A102" s="2" t="s">
        <v>609</v>
      </c>
      <c r="B102" s="148" t="s">
        <v>583</v>
      </c>
      <c r="C102" s="2" t="s">
        <v>293</v>
      </c>
      <c r="D102" s="2" t="s">
        <v>594</v>
      </c>
      <c r="E102" s="2" t="s">
        <v>503</v>
      </c>
      <c r="F102" s="2" t="s">
        <v>499</v>
      </c>
      <c r="G102" s="293">
        <v>0.85</v>
      </c>
      <c r="H102" s="2" t="s">
        <v>500</v>
      </c>
      <c r="I102" s="164">
        <v>2031</v>
      </c>
      <c r="J102" s="82">
        <f>$V$102/12</f>
        <v>949987.33541266946</v>
      </c>
      <c r="K102" s="82">
        <f t="shared" ref="K102:U102" si="3">$V$102/12</f>
        <v>949987.33541266946</v>
      </c>
      <c r="L102" s="82">
        <f t="shared" si="3"/>
        <v>949987.33541266946</v>
      </c>
      <c r="M102" s="82">
        <f t="shared" si="3"/>
        <v>949987.33541266946</v>
      </c>
      <c r="N102" s="82">
        <f t="shared" si="3"/>
        <v>949987.33541266946</v>
      </c>
      <c r="O102" s="82">
        <f t="shared" si="3"/>
        <v>949987.33541266946</v>
      </c>
      <c r="P102" s="82">
        <f t="shared" si="3"/>
        <v>949987.33541266946</v>
      </c>
      <c r="Q102" s="82">
        <f t="shared" si="3"/>
        <v>949987.33541266946</v>
      </c>
      <c r="R102" s="82">
        <f t="shared" si="3"/>
        <v>949987.33541266946</v>
      </c>
      <c r="S102" s="82">
        <f t="shared" si="3"/>
        <v>949987.33541266946</v>
      </c>
      <c r="T102" s="82">
        <f t="shared" si="3"/>
        <v>949987.33541266946</v>
      </c>
      <c r="U102" s="82">
        <f t="shared" si="3"/>
        <v>949987.33541266946</v>
      </c>
      <c r="V102" s="82">
        <f>W102-V103</f>
        <v>11399848.024952034</v>
      </c>
      <c r="W102" s="2">
        <v>13180000</v>
      </c>
      <c r="X102" s="294"/>
    </row>
    <row r="103" spans="1:24" x14ac:dyDescent="0.2">
      <c r="A103" s="2" t="s">
        <v>609</v>
      </c>
      <c r="B103" s="148" t="s">
        <v>583</v>
      </c>
      <c r="C103" s="2" t="s">
        <v>293</v>
      </c>
      <c r="D103" s="2" t="s">
        <v>594</v>
      </c>
      <c r="E103" s="2" t="s">
        <v>503</v>
      </c>
      <c r="F103" s="2" t="s">
        <v>598</v>
      </c>
      <c r="G103" s="293">
        <v>0.15</v>
      </c>
      <c r="H103" s="2" t="s">
        <v>500</v>
      </c>
      <c r="I103" s="164">
        <v>2031</v>
      </c>
      <c r="J103" s="82">
        <f>$V$103/12</f>
        <v>148345.99792066385</v>
      </c>
      <c r="K103" s="82">
        <f t="shared" ref="K103:U103" si="4">$V$103/12</f>
        <v>148345.99792066385</v>
      </c>
      <c r="L103" s="82">
        <f t="shared" si="4"/>
        <v>148345.99792066385</v>
      </c>
      <c r="M103" s="82">
        <f t="shared" si="4"/>
        <v>148345.99792066385</v>
      </c>
      <c r="N103" s="82">
        <f t="shared" si="4"/>
        <v>148345.99792066385</v>
      </c>
      <c r="O103" s="82">
        <f t="shared" si="4"/>
        <v>148345.99792066385</v>
      </c>
      <c r="P103" s="82">
        <f t="shared" si="4"/>
        <v>148345.99792066385</v>
      </c>
      <c r="Q103" s="82">
        <f t="shared" si="4"/>
        <v>148345.99792066385</v>
      </c>
      <c r="R103" s="82">
        <f t="shared" si="4"/>
        <v>148345.99792066385</v>
      </c>
      <c r="S103" s="82">
        <f t="shared" si="4"/>
        <v>148345.99792066385</v>
      </c>
      <c r="T103" s="82">
        <f t="shared" si="4"/>
        <v>148345.99792066385</v>
      </c>
      <c r="U103" s="82">
        <f t="shared" si="4"/>
        <v>148345.99792066385</v>
      </c>
      <c r="V103" s="82">
        <f>(V93*X104)+V93</f>
        <v>1780151.9750479662</v>
      </c>
      <c r="X103" s="294"/>
    </row>
    <row r="104" spans="1:24" x14ac:dyDescent="0.2">
      <c r="X104" s="294">
        <f>AVERAGE(X4:X103)</f>
        <v>2.5099999999999758E-2</v>
      </c>
    </row>
    <row r="107" spans="1:24" x14ac:dyDescent="0.2">
      <c r="C107" s="2" t="s">
        <v>1080</v>
      </c>
    </row>
    <row r="109" spans="1:24" ht="15.75" x14ac:dyDescent="0.25">
      <c r="C109" s="1"/>
    </row>
    <row r="110" spans="1:24" x14ac:dyDescent="0.2">
      <c r="G110" s="293"/>
      <c r="I110" s="164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</row>
    <row r="111" spans="1:24" x14ac:dyDescent="0.2">
      <c r="G111" s="293"/>
      <c r="I111" s="164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</row>
    <row r="112" spans="1:24" x14ac:dyDescent="0.2">
      <c r="G112" s="293"/>
      <c r="I112" s="164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</row>
    <row r="113" spans="7:22" x14ac:dyDescent="0.2">
      <c r="G113" s="293"/>
      <c r="I113" s="164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</row>
    <row r="114" spans="7:22" x14ac:dyDescent="0.2">
      <c r="G114" s="293"/>
      <c r="I114" s="164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</row>
    <row r="115" spans="7:22" x14ac:dyDescent="0.2">
      <c r="G115" s="293"/>
      <c r="I115" s="164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</row>
    <row r="116" spans="7:22" x14ac:dyDescent="0.2">
      <c r="G116" s="293"/>
      <c r="I116" s="164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</row>
    <row r="117" spans="7:22" x14ac:dyDescent="0.2">
      <c r="G117" s="293"/>
      <c r="I117" s="164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</row>
    <row r="118" spans="7:22" x14ac:dyDescent="0.2">
      <c r="G118" s="293"/>
      <c r="I118" s="164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</row>
    <row r="119" spans="7:22" x14ac:dyDescent="0.2">
      <c r="G119" s="293"/>
      <c r="I119" s="164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</row>
    <row r="120" spans="7:22" x14ac:dyDescent="0.2">
      <c r="G120" s="293"/>
      <c r="I120" s="164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</row>
    <row r="121" spans="7:22" x14ac:dyDescent="0.2">
      <c r="G121" s="293"/>
      <c r="I121" s="164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</row>
    <row r="122" spans="7:22" x14ac:dyDescent="0.2">
      <c r="G122" s="293"/>
      <c r="I122" s="164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</row>
    <row r="123" spans="7:22" x14ac:dyDescent="0.2">
      <c r="G123" s="293"/>
      <c r="I123" s="164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</row>
    <row r="124" spans="7:22" x14ac:dyDescent="0.2">
      <c r="G124" s="293"/>
      <c r="I124" s="164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</row>
    <row r="125" spans="7:22" x14ac:dyDescent="0.2">
      <c r="G125" s="293"/>
      <c r="I125" s="164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</row>
    <row r="126" spans="7:22" x14ac:dyDescent="0.2">
      <c r="G126" s="293"/>
      <c r="I126" s="164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</row>
    <row r="127" spans="7:22" x14ac:dyDescent="0.2">
      <c r="G127" s="293"/>
      <c r="I127" s="164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</row>
    <row r="128" spans="7:22" x14ac:dyDescent="0.2">
      <c r="G128" s="293"/>
      <c r="I128" s="164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</row>
    <row r="129" spans="7:22" x14ac:dyDescent="0.2">
      <c r="G129" s="293"/>
      <c r="I129" s="164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</row>
  </sheetData>
  <conditionalFormatting sqref="D1:D7 D11:D12 D21:D22 D31 D41 D61 D81 D101 D51 D71 D91 D14:D18 D24:D28 D34:D38 D54:D58 D74:D78 D94:D98 D44:D48 D64:D68 D84:D88 D104:D1048576">
    <cfRule type="containsText" dxfId="32" priority="25" operator="containsText" text="FEEDER">
      <formula>NOT(ISERROR(SEARCH("FEEDER",D1)))</formula>
    </cfRule>
  </conditionalFormatting>
  <conditionalFormatting sqref="D8">
    <cfRule type="containsText" dxfId="31" priority="24" operator="containsText" text="FEEDER">
      <formula>NOT(ISERROR(SEARCH("FEEDER",D8)))</formula>
    </cfRule>
  </conditionalFormatting>
  <conditionalFormatting sqref="D9">
    <cfRule type="containsText" dxfId="30" priority="23" operator="containsText" text="FEEDER">
      <formula>NOT(ISERROR(SEARCH("FEEDER",D9)))</formula>
    </cfRule>
  </conditionalFormatting>
  <conditionalFormatting sqref="D10">
    <cfRule type="containsText" dxfId="29" priority="22" operator="containsText" text="FEEDER">
      <formula>NOT(ISERROR(SEARCH("FEEDER",D10)))</formula>
    </cfRule>
  </conditionalFormatting>
  <conditionalFormatting sqref="D29">
    <cfRule type="containsText" dxfId="28" priority="18" operator="containsText" text="FEEDER">
      <formula>NOT(ISERROR(SEARCH("FEEDER",D29)))</formula>
    </cfRule>
  </conditionalFormatting>
  <conditionalFormatting sqref="D19:D20">
    <cfRule type="containsText" dxfId="27" priority="19" operator="containsText" text="FEEDER">
      <formula>NOT(ISERROR(SEARCH("FEEDER",D19)))</formula>
    </cfRule>
  </conditionalFormatting>
  <conditionalFormatting sqref="D30">
    <cfRule type="containsText" dxfId="26" priority="17" operator="containsText" text="FEEDER">
      <formula>NOT(ISERROR(SEARCH("FEEDER",D30)))</formula>
    </cfRule>
  </conditionalFormatting>
  <conditionalFormatting sqref="D39:D40">
    <cfRule type="containsText" dxfId="25" priority="16" operator="containsText" text="FEEDER">
      <formula>NOT(ISERROR(SEARCH("FEEDER",D39)))</formula>
    </cfRule>
  </conditionalFormatting>
  <conditionalFormatting sqref="D59:D60">
    <cfRule type="containsText" dxfId="24" priority="15" operator="containsText" text="FEEDER">
      <formula>NOT(ISERROR(SEARCH("FEEDER",D59)))</formula>
    </cfRule>
  </conditionalFormatting>
  <conditionalFormatting sqref="D79:D80">
    <cfRule type="containsText" dxfId="23" priority="14" operator="containsText" text="FEEDER">
      <formula>NOT(ISERROR(SEARCH("FEEDER",D79)))</formula>
    </cfRule>
  </conditionalFormatting>
  <conditionalFormatting sqref="D49">
    <cfRule type="containsText" dxfId="22" priority="12" operator="containsText" text="FEEDER">
      <formula>NOT(ISERROR(SEARCH("FEEDER",D49)))</formula>
    </cfRule>
  </conditionalFormatting>
  <conditionalFormatting sqref="D99:D100">
    <cfRule type="containsText" dxfId="21" priority="13" operator="containsText" text="FEEDER">
      <formula>NOT(ISERROR(SEARCH("FEEDER",D99)))</formula>
    </cfRule>
  </conditionalFormatting>
  <conditionalFormatting sqref="D50">
    <cfRule type="containsText" dxfId="20" priority="11" operator="containsText" text="FEEDER">
      <formula>NOT(ISERROR(SEARCH("FEEDER",D50)))</formula>
    </cfRule>
  </conditionalFormatting>
  <conditionalFormatting sqref="D70">
    <cfRule type="containsText" dxfId="19" priority="9" operator="containsText" text="FEEDER">
      <formula>NOT(ISERROR(SEARCH("FEEDER",D70)))</formula>
    </cfRule>
  </conditionalFormatting>
  <conditionalFormatting sqref="D90">
    <cfRule type="containsText" dxfId="18" priority="7" operator="containsText" text="FEEDER">
      <formula>NOT(ISERROR(SEARCH("FEEDER",D90)))</formula>
    </cfRule>
  </conditionalFormatting>
  <conditionalFormatting sqref="D69">
    <cfRule type="containsText" dxfId="17" priority="10" operator="containsText" text="FEEDER">
      <formula>NOT(ISERROR(SEARCH("FEEDER",D69)))</formula>
    </cfRule>
  </conditionalFormatting>
  <conditionalFormatting sqref="D89">
    <cfRule type="containsText" dxfId="16" priority="8" operator="containsText" text="FEEDER">
      <formula>NOT(ISERROR(SEARCH("FEEDER",D89)))</formula>
    </cfRule>
  </conditionalFormatting>
  <conditionalFormatting sqref="D13">
    <cfRule type="containsText" dxfId="15" priority="6" operator="containsText" text="FEEDER">
      <formula>NOT(ISERROR(SEARCH("FEEDER",D13)))</formula>
    </cfRule>
  </conditionalFormatting>
  <conditionalFormatting sqref="D23">
    <cfRule type="containsText" dxfId="14" priority="5" operator="containsText" text="FEEDER">
      <formula>NOT(ISERROR(SEARCH("FEEDER",D23)))</formula>
    </cfRule>
  </conditionalFormatting>
  <conditionalFormatting sqref="D92 D72 D52 D32">
    <cfRule type="containsText" dxfId="13" priority="4" operator="containsText" text="FEEDER">
      <formula>NOT(ISERROR(SEARCH("FEEDER",D32)))</formula>
    </cfRule>
  </conditionalFormatting>
  <conditionalFormatting sqref="D93 D73 D53 D33">
    <cfRule type="containsText" dxfId="12" priority="3" operator="containsText" text="FEEDER">
      <formula>NOT(ISERROR(SEARCH("FEEDER",D33)))</formula>
    </cfRule>
  </conditionalFormatting>
  <conditionalFormatting sqref="D102 D82 D62 D42">
    <cfRule type="containsText" dxfId="11" priority="2" operator="containsText" text="FEEDER">
      <formula>NOT(ISERROR(SEARCH("FEEDER",D42)))</formula>
    </cfRule>
  </conditionalFormatting>
  <conditionalFormatting sqref="D103 D83 D63 D43">
    <cfRule type="containsText" dxfId="10" priority="1" operator="containsText" text="FEEDER">
      <formula>NOT(ISERROR(SEARCH("FEEDER",D43)))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1FCF-5857-4D59-A38B-8B2191D3C682}">
  <dimension ref="A1:X37"/>
  <sheetViews>
    <sheetView zoomScale="80" zoomScaleNormal="80" workbookViewId="0">
      <pane xSplit="9" ySplit="3" topLeftCell="J4" activePane="bottomRight" state="frozen"/>
      <selection pane="topRight" activeCell="H1" sqref="H1"/>
      <selection pane="bottomLeft" activeCell="A4" sqref="A4"/>
      <selection pane="bottomRight"/>
    </sheetView>
  </sheetViews>
  <sheetFormatPr defaultRowHeight="15" x14ac:dyDescent="0.2"/>
  <cols>
    <col min="1" max="1" width="8.88671875" style="2" customWidth="1"/>
    <col min="2" max="2" width="9.33203125" style="148" customWidth="1"/>
    <col min="3" max="3" width="21.21875" style="2" customWidth="1"/>
    <col min="4" max="4" width="48.77734375" style="2" customWidth="1"/>
    <col min="5" max="5" width="18.21875" style="2" customWidth="1"/>
    <col min="6" max="7" width="10.44140625" style="2" bestFit="1" customWidth="1"/>
    <col min="8" max="8" width="11.77734375" style="2" bestFit="1" customWidth="1"/>
    <col min="9" max="9" width="8.77734375" style="290" customWidth="1"/>
    <col min="10" max="21" width="11.33203125" style="2" customWidth="1"/>
    <col min="22" max="22" width="13.5546875" style="2" bestFit="1" customWidth="1"/>
    <col min="23" max="23" width="10" style="2" bestFit="1" customWidth="1"/>
    <col min="24" max="24" width="9.44140625" style="2" bestFit="1" customWidth="1"/>
    <col min="25" max="16384" width="8.88671875" style="2"/>
  </cols>
  <sheetData>
    <row r="1" spans="1:24" x14ac:dyDescent="0.2">
      <c r="C1" s="289"/>
    </row>
    <row r="3" spans="1:24" s="3" customFormat="1" ht="18.75" x14ac:dyDescent="0.3">
      <c r="B3" s="193" t="s">
        <v>595</v>
      </c>
      <c r="C3" s="291" t="s">
        <v>490</v>
      </c>
      <c r="D3" s="291" t="s">
        <v>491</v>
      </c>
      <c r="E3" s="291" t="s">
        <v>492</v>
      </c>
      <c r="F3" s="291" t="s">
        <v>493</v>
      </c>
      <c r="G3" s="291" t="s">
        <v>114</v>
      </c>
      <c r="H3" s="291" t="s">
        <v>494</v>
      </c>
      <c r="I3" s="292" t="s">
        <v>495</v>
      </c>
      <c r="J3" s="291" t="s">
        <v>137</v>
      </c>
      <c r="K3" s="291" t="s">
        <v>138</v>
      </c>
      <c r="L3" s="291" t="s">
        <v>139</v>
      </c>
      <c r="M3" s="291" t="s">
        <v>140</v>
      </c>
      <c r="N3" s="291" t="s">
        <v>89</v>
      </c>
      <c r="O3" s="291" t="s">
        <v>141</v>
      </c>
      <c r="P3" s="291" t="s">
        <v>142</v>
      </c>
      <c r="Q3" s="291" t="s">
        <v>143</v>
      </c>
      <c r="R3" s="291" t="s">
        <v>144</v>
      </c>
      <c r="S3" s="291" t="s">
        <v>145</v>
      </c>
      <c r="T3" s="291" t="s">
        <v>146</v>
      </c>
      <c r="U3" s="291" t="s">
        <v>147</v>
      </c>
      <c r="V3" s="291" t="s">
        <v>6</v>
      </c>
      <c r="W3" s="291"/>
    </row>
    <row r="4" spans="1:24" x14ac:dyDescent="0.2">
      <c r="A4" s="2" t="s">
        <v>606</v>
      </c>
      <c r="B4" s="148" t="s">
        <v>596</v>
      </c>
      <c r="C4" s="2" t="s">
        <v>510</v>
      </c>
      <c r="D4" s="2" t="s">
        <v>511</v>
      </c>
      <c r="E4" s="2" t="s">
        <v>512</v>
      </c>
      <c r="F4" s="2" t="s">
        <v>499</v>
      </c>
      <c r="G4" s="293">
        <v>1</v>
      </c>
      <c r="H4" s="2" t="s">
        <v>500</v>
      </c>
      <c r="I4" s="164" t="s">
        <v>444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82">
        <v>0</v>
      </c>
      <c r="P4" s="82">
        <v>0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82">
        <f t="shared" ref="V4" si="0">SUM(J4:U4)</f>
        <v>0</v>
      </c>
      <c r="W4" s="82"/>
    </row>
    <row r="5" spans="1:24" x14ac:dyDescent="0.2">
      <c r="A5" s="2" t="s">
        <v>606</v>
      </c>
      <c r="B5" s="148" t="s">
        <v>596</v>
      </c>
      <c r="C5" s="2" t="s">
        <v>510</v>
      </c>
      <c r="D5" s="2" t="s">
        <v>511</v>
      </c>
      <c r="E5" s="2" t="s">
        <v>512</v>
      </c>
      <c r="F5" s="2" t="s">
        <v>499</v>
      </c>
      <c r="G5" s="293">
        <v>1</v>
      </c>
      <c r="H5" s="2" t="s">
        <v>500</v>
      </c>
      <c r="I5" s="164">
        <v>2023</v>
      </c>
      <c r="J5" s="82">
        <v>50000</v>
      </c>
      <c r="K5" s="82">
        <v>50000</v>
      </c>
      <c r="L5" s="82">
        <v>0</v>
      </c>
      <c r="M5" s="82">
        <v>0</v>
      </c>
      <c r="N5" s="82">
        <v>0</v>
      </c>
      <c r="O5" s="82">
        <v>0</v>
      </c>
      <c r="P5" s="82">
        <v>0</v>
      </c>
      <c r="Q5" s="82">
        <v>0</v>
      </c>
      <c r="R5" s="82">
        <v>0</v>
      </c>
      <c r="S5" s="82">
        <v>300000</v>
      </c>
      <c r="T5" s="82">
        <v>300000</v>
      </c>
      <c r="U5" s="82">
        <v>0</v>
      </c>
      <c r="V5" s="82">
        <v>700000</v>
      </c>
      <c r="W5" s="82"/>
      <c r="X5" s="294"/>
    </row>
    <row r="6" spans="1:24" x14ac:dyDescent="0.2">
      <c r="A6" s="2" t="s">
        <v>606</v>
      </c>
      <c r="B6" s="148" t="s">
        <v>596</v>
      </c>
      <c r="C6" s="2" t="s">
        <v>510</v>
      </c>
      <c r="D6" s="2" t="s">
        <v>511</v>
      </c>
      <c r="E6" s="2" t="s">
        <v>512</v>
      </c>
      <c r="F6" s="2" t="s">
        <v>499</v>
      </c>
      <c r="G6" s="293">
        <v>1</v>
      </c>
      <c r="H6" s="2" t="s">
        <v>500</v>
      </c>
      <c r="I6" s="164">
        <v>2024</v>
      </c>
      <c r="J6" s="82">
        <f>$V$6/12</f>
        <v>185097.8647686833</v>
      </c>
      <c r="K6" s="82">
        <f t="shared" ref="K6:U6" si="1">$V$6/12</f>
        <v>185097.8647686833</v>
      </c>
      <c r="L6" s="82">
        <f t="shared" si="1"/>
        <v>185097.8647686833</v>
      </c>
      <c r="M6" s="82">
        <f t="shared" si="1"/>
        <v>185097.8647686833</v>
      </c>
      <c r="N6" s="82">
        <f t="shared" si="1"/>
        <v>185097.8647686833</v>
      </c>
      <c r="O6" s="82">
        <f t="shared" si="1"/>
        <v>185097.8647686833</v>
      </c>
      <c r="P6" s="82">
        <f t="shared" si="1"/>
        <v>185097.8647686833</v>
      </c>
      <c r="Q6" s="82">
        <f t="shared" si="1"/>
        <v>185097.8647686833</v>
      </c>
      <c r="R6" s="82">
        <f t="shared" si="1"/>
        <v>185097.8647686833</v>
      </c>
      <c r="S6" s="82">
        <f t="shared" si="1"/>
        <v>185097.8647686833</v>
      </c>
      <c r="T6" s="82">
        <f t="shared" si="1"/>
        <v>185097.8647686833</v>
      </c>
      <c r="U6" s="82">
        <f t="shared" si="1"/>
        <v>185097.8647686833</v>
      </c>
      <c r="V6" s="82">
        <f>D29*E24</f>
        <v>2221174.3772241995</v>
      </c>
      <c r="W6" s="82"/>
      <c r="X6" s="294"/>
    </row>
    <row r="7" spans="1:24" x14ac:dyDescent="0.2">
      <c r="A7" s="2" t="s">
        <v>606</v>
      </c>
      <c r="B7" s="148" t="s">
        <v>596</v>
      </c>
      <c r="D7" s="2" t="s">
        <v>511</v>
      </c>
      <c r="E7" s="2" t="s">
        <v>839</v>
      </c>
      <c r="F7" s="2" t="s">
        <v>499</v>
      </c>
      <c r="G7" s="293">
        <v>1</v>
      </c>
      <c r="H7" s="2" t="s">
        <v>500</v>
      </c>
      <c r="I7" s="164">
        <v>2024</v>
      </c>
      <c r="J7" s="82">
        <f>$V$7/12</f>
        <v>171152.13523131673</v>
      </c>
      <c r="K7" s="82">
        <f t="shared" ref="K7:U7" si="2">$V$7/12</f>
        <v>171152.13523131673</v>
      </c>
      <c r="L7" s="82">
        <f t="shared" si="2"/>
        <v>171152.13523131673</v>
      </c>
      <c r="M7" s="82">
        <f t="shared" si="2"/>
        <v>171152.13523131673</v>
      </c>
      <c r="N7" s="82">
        <f t="shared" si="2"/>
        <v>171152.13523131673</v>
      </c>
      <c r="O7" s="82">
        <f t="shared" si="2"/>
        <v>171152.13523131673</v>
      </c>
      <c r="P7" s="82">
        <f t="shared" si="2"/>
        <v>171152.13523131673</v>
      </c>
      <c r="Q7" s="82">
        <f t="shared" si="2"/>
        <v>171152.13523131673</v>
      </c>
      <c r="R7" s="82">
        <f t="shared" si="2"/>
        <v>171152.13523131673</v>
      </c>
      <c r="S7" s="82">
        <f t="shared" si="2"/>
        <v>171152.13523131673</v>
      </c>
      <c r="T7" s="82">
        <f t="shared" si="2"/>
        <v>171152.13523131673</v>
      </c>
      <c r="U7" s="82">
        <f t="shared" si="2"/>
        <v>171152.13523131673</v>
      </c>
      <c r="V7" s="82">
        <f>D29*E23</f>
        <v>2053825.6227758008</v>
      </c>
      <c r="W7" s="82"/>
      <c r="X7" s="294"/>
    </row>
    <row r="8" spans="1:24" x14ac:dyDescent="0.2">
      <c r="A8" s="2" t="s">
        <v>606</v>
      </c>
      <c r="B8" s="148" t="s">
        <v>596</v>
      </c>
      <c r="C8" s="2" t="s">
        <v>510</v>
      </c>
      <c r="D8" s="2" t="s">
        <v>511</v>
      </c>
      <c r="E8" s="2" t="s">
        <v>512</v>
      </c>
      <c r="F8" s="2" t="s">
        <v>499</v>
      </c>
      <c r="G8" s="293">
        <v>1</v>
      </c>
      <c r="H8" s="2" t="s">
        <v>500</v>
      </c>
      <c r="I8" s="164">
        <v>2025</v>
      </c>
      <c r="J8" s="82">
        <f>$V$8/12</f>
        <v>115172.00474495848</v>
      </c>
      <c r="K8" s="82">
        <f t="shared" ref="K8:U8" si="3">$V$8/12</f>
        <v>115172.00474495848</v>
      </c>
      <c r="L8" s="82">
        <f t="shared" si="3"/>
        <v>115172.00474495848</v>
      </c>
      <c r="M8" s="82">
        <f t="shared" si="3"/>
        <v>115172.00474495848</v>
      </c>
      <c r="N8" s="82">
        <f t="shared" si="3"/>
        <v>115172.00474495848</v>
      </c>
      <c r="O8" s="82">
        <f t="shared" si="3"/>
        <v>115172.00474495848</v>
      </c>
      <c r="P8" s="82">
        <f t="shared" si="3"/>
        <v>115172.00474495848</v>
      </c>
      <c r="Q8" s="82">
        <f t="shared" si="3"/>
        <v>115172.00474495848</v>
      </c>
      <c r="R8" s="82">
        <f t="shared" si="3"/>
        <v>115172.00474495848</v>
      </c>
      <c r="S8" s="82">
        <f t="shared" si="3"/>
        <v>115172.00474495848</v>
      </c>
      <c r="T8" s="82">
        <f t="shared" si="3"/>
        <v>115172.00474495848</v>
      </c>
      <c r="U8" s="82">
        <f t="shared" si="3"/>
        <v>115172.00474495848</v>
      </c>
      <c r="V8" s="82">
        <f>D30*E24</f>
        <v>1382064.0569395018</v>
      </c>
      <c r="W8" s="82"/>
      <c r="X8" s="294"/>
    </row>
    <row r="9" spans="1:24" x14ac:dyDescent="0.2">
      <c r="A9" s="2" t="s">
        <v>606</v>
      </c>
      <c r="B9" s="148" t="s">
        <v>596</v>
      </c>
      <c r="D9" s="2" t="s">
        <v>511</v>
      </c>
      <c r="E9" s="2" t="s">
        <v>839</v>
      </c>
      <c r="F9" s="2" t="s">
        <v>499</v>
      </c>
      <c r="G9" s="293">
        <v>1</v>
      </c>
      <c r="H9" s="2" t="s">
        <v>500</v>
      </c>
      <c r="I9" s="164">
        <v>2025</v>
      </c>
      <c r="J9" s="82">
        <f>$V$9/12</f>
        <v>106494.66192170819</v>
      </c>
      <c r="K9" s="82">
        <f t="shared" ref="K9:U9" si="4">$V$9/12</f>
        <v>106494.66192170819</v>
      </c>
      <c r="L9" s="82">
        <f t="shared" si="4"/>
        <v>106494.66192170819</v>
      </c>
      <c r="M9" s="82">
        <f t="shared" si="4"/>
        <v>106494.66192170819</v>
      </c>
      <c r="N9" s="82">
        <f t="shared" si="4"/>
        <v>106494.66192170819</v>
      </c>
      <c r="O9" s="82">
        <f t="shared" si="4"/>
        <v>106494.66192170819</v>
      </c>
      <c r="P9" s="82">
        <f t="shared" si="4"/>
        <v>106494.66192170819</v>
      </c>
      <c r="Q9" s="82">
        <f t="shared" si="4"/>
        <v>106494.66192170819</v>
      </c>
      <c r="R9" s="82">
        <f t="shared" si="4"/>
        <v>106494.66192170819</v>
      </c>
      <c r="S9" s="82">
        <f t="shared" si="4"/>
        <v>106494.66192170819</v>
      </c>
      <c r="T9" s="82">
        <f t="shared" si="4"/>
        <v>106494.66192170819</v>
      </c>
      <c r="U9" s="82">
        <f t="shared" si="4"/>
        <v>106494.66192170819</v>
      </c>
      <c r="V9" s="82">
        <f>D30*E23</f>
        <v>1277935.9430604982</v>
      </c>
      <c r="W9" s="82"/>
      <c r="X9" s="294"/>
    </row>
    <row r="10" spans="1:24" x14ac:dyDescent="0.2">
      <c r="A10" s="2" t="s">
        <v>606</v>
      </c>
      <c r="B10" s="148" t="s">
        <v>596</v>
      </c>
      <c r="C10" s="2" t="s">
        <v>510</v>
      </c>
      <c r="D10" s="2" t="s">
        <v>511</v>
      </c>
      <c r="E10" s="2" t="s">
        <v>512</v>
      </c>
      <c r="F10" s="2" t="s">
        <v>499</v>
      </c>
      <c r="G10" s="293">
        <v>1</v>
      </c>
      <c r="H10" s="2" t="s">
        <v>500</v>
      </c>
      <c r="I10" s="164">
        <v>2026</v>
      </c>
      <c r="J10" s="82">
        <f>$V$10/12</f>
        <v>143965.0059311981</v>
      </c>
      <c r="K10" s="82">
        <f t="shared" ref="K10:U10" si="5">$V$10/12</f>
        <v>143965.0059311981</v>
      </c>
      <c r="L10" s="82">
        <f t="shared" si="5"/>
        <v>143965.0059311981</v>
      </c>
      <c r="M10" s="82">
        <f t="shared" si="5"/>
        <v>143965.0059311981</v>
      </c>
      <c r="N10" s="82">
        <f t="shared" si="5"/>
        <v>143965.0059311981</v>
      </c>
      <c r="O10" s="82">
        <f t="shared" si="5"/>
        <v>143965.0059311981</v>
      </c>
      <c r="P10" s="82">
        <f t="shared" si="5"/>
        <v>143965.0059311981</v>
      </c>
      <c r="Q10" s="82">
        <f t="shared" si="5"/>
        <v>143965.0059311981</v>
      </c>
      <c r="R10" s="82">
        <f t="shared" si="5"/>
        <v>143965.0059311981</v>
      </c>
      <c r="S10" s="82">
        <f t="shared" si="5"/>
        <v>143965.0059311981</v>
      </c>
      <c r="T10" s="82">
        <f t="shared" si="5"/>
        <v>143965.0059311981</v>
      </c>
      <c r="U10" s="82">
        <f t="shared" si="5"/>
        <v>143965.0059311981</v>
      </c>
      <c r="V10" s="82">
        <f>D31*E24</f>
        <v>1727580.0711743773</v>
      </c>
      <c r="W10" s="82"/>
      <c r="X10" s="294"/>
    </row>
    <row r="11" spans="1:24" x14ac:dyDescent="0.2">
      <c r="A11" s="2" t="s">
        <v>606</v>
      </c>
      <c r="B11" s="148" t="s">
        <v>596</v>
      </c>
      <c r="D11" s="2" t="s">
        <v>511</v>
      </c>
      <c r="E11" s="2" t="s">
        <v>839</v>
      </c>
      <c r="F11" s="2" t="s">
        <v>499</v>
      </c>
      <c r="G11" s="293">
        <v>1</v>
      </c>
      <c r="H11" s="2" t="s">
        <v>500</v>
      </c>
      <c r="I11" s="164">
        <v>2026</v>
      </c>
      <c r="J11" s="82">
        <f>$V$11/12</f>
        <v>133118.32740213527</v>
      </c>
      <c r="K11" s="82">
        <f t="shared" ref="K11:U11" si="6">$V$11/12</f>
        <v>133118.32740213527</v>
      </c>
      <c r="L11" s="82">
        <f t="shared" si="6"/>
        <v>133118.32740213527</v>
      </c>
      <c r="M11" s="82">
        <f t="shared" si="6"/>
        <v>133118.32740213527</v>
      </c>
      <c r="N11" s="82">
        <f t="shared" si="6"/>
        <v>133118.32740213527</v>
      </c>
      <c r="O11" s="82">
        <f t="shared" si="6"/>
        <v>133118.32740213527</v>
      </c>
      <c r="P11" s="82">
        <f t="shared" si="6"/>
        <v>133118.32740213527</v>
      </c>
      <c r="Q11" s="82">
        <f t="shared" si="6"/>
        <v>133118.32740213527</v>
      </c>
      <c r="R11" s="82">
        <f t="shared" si="6"/>
        <v>133118.32740213527</v>
      </c>
      <c r="S11" s="82">
        <f t="shared" si="6"/>
        <v>133118.32740213527</v>
      </c>
      <c r="T11" s="82">
        <f t="shared" si="6"/>
        <v>133118.32740213527</v>
      </c>
      <c r="U11" s="82">
        <f t="shared" si="6"/>
        <v>133118.32740213527</v>
      </c>
      <c r="V11" s="82">
        <f>D31*E23</f>
        <v>1597419.9288256231</v>
      </c>
      <c r="W11" s="82"/>
      <c r="X11" s="294"/>
    </row>
    <row r="12" spans="1:24" x14ac:dyDescent="0.2">
      <c r="A12" s="2" t="s">
        <v>606</v>
      </c>
      <c r="B12" s="148" t="s">
        <v>596</v>
      </c>
      <c r="C12" s="2" t="s">
        <v>510</v>
      </c>
      <c r="D12" s="2" t="s">
        <v>511</v>
      </c>
      <c r="E12" s="2" t="s">
        <v>512</v>
      </c>
      <c r="F12" s="2" t="s">
        <v>499</v>
      </c>
      <c r="G12" s="293">
        <v>1</v>
      </c>
      <c r="H12" s="2" t="s">
        <v>500</v>
      </c>
      <c r="I12" s="164">
        <v>2027</v>
      </c>
      <c r="J12" s="82">
        <f>$V$12/12</f>
        <v>127511.86239620401</v>
      </c>
      <c r="K12" s="82">
        <f t="shared" ref="K12:U12" si="7">$V$12/12</f>
        <v>127511.86239620401</v>
      </c>
      <c r="L12" s="82">
        <f t="shared" si="7"/>
        <v>127511.86239620401</v>
      </c>
      <c r="M12" s="82">
        <f t="shared" si="7"/>
        <v>127511.86239620401</v>
      </c>
      <c r="N12" s="82">
        <f t="shared" si="7"/>
        <v>127511.86239620401</v>
      </c>
      <c r="O12" s="82">
        <f t="shared" si="7"/>
        <v>127511.86239620401</v>
      </c>
      <c r="P12" s="82">
        <f t="shared" si="7"/>
        <v>127511.86239620401</v>
      </c>
      <c r="Q12" s="82">
        <f t="shared" si="7"/>
        <v>127511.86239620401</v>
      </c>
      <c r="R12" s="82">
        <f t="shared" si="7"/>
        <v>127511.86239620401</v>
      </c>
      <c r="S12" s="82">
        <f t="shared" si="7"/>
        <v>127511.86239620401</v>
      </c>
      <c r="T12" s="82">
        <f t="shared" si="7"/>
        <v>127511.86239620401</v>
      </c>
      <c r="U12" s="82">
        <f t="shared" si="7"/>
        <v>127511.86239620401</v>
      </c>
      <c r="V12" s="82">
        <f>D32*E24</f>
        <v>1530142.3487544481</v>
      </c>
      <c r="W12" s="82"/>
      <c r="X12" s="294"/>
    </row>
    <row r="13" spans="1:24" x14ac:dyDescent="0.2">
      <c r="A13" s="2" t="s">
        <v>606</v>
      </c>
      <c r="B13" s="148" t="s">
        <v>596</v>
      </c>
      <c r="D13" s="2" t="s">
        <v>511</v>
      </c>
      <c r="E13" s="2" t="s">
        <v>839</v>
      </c>
      <c r="F13" s="2" t="s">
        <v>499</v>
      </c>
      <c r="G13" s="293">
        <v>1</v>
      </c>
      <c r="H13" s="2" t="s">
        <v>500</v>
      </c>
      <c r="I13" s="164">
        <v>2027</v>
      </c>
      <c r="J13" s="82">
        <f>$V$13/12</f>
        <v>117904.80427046261</v>
      </c>
      <c r="K13" s="82">
        <f t="shared" ref="K13:U13" si="8">$V$13/12</f>
        <v>117904.80427046261</v>
      </c>
      <c r="L13" s="82">
        <f t="shared" si="8"/>
        <v>117904.80427046261</v>
      </c>
      <c r="M13" s="82">
        <f t="shared" si="8"/>
        <v>117904.80427046261</v>
      </c>
      <c r="N13" s="82">
        <f t="shared" si="8"/>
        <v>117904.80427046261</v>
      </c>
      <c r="O13" s="82">
        <f t="shared" si="8"/>
        <v>117904.80427046261</v>
      </c>
      <c r="P13" s="82">
        <f t="shared" si="8"/>
        <v>117904.80427046261</v>
      </c>
      <c r="Q13" s="82">
        <f t="shared" si="8"/>
        <v>117904.80427046261</v>
      </c>
      <c r="R13" s="82">
        <f t="shared" si="8"/>
        <v>117904.80427046261</v>
      </c>
      <c r="S13" s="82">
        <f t="shared" si="8"/>
        <v>117904.80427046261</v>
      </c>
      <c r="T13" s="82">
        <f t="shared" si="8"/>
        <v>117904.80427046261</v>
      </c>
      <c r="U13" s="82">
        <f t="shared" si="8"/>
        <v>117904.80427046261</v>
      </c>
      <c r="V13" s="82">
        <f>D32*E23</f>
        <v>1414857.6512455514</v>
      </c>
      <c r="W13" s="82"/>
      <c r="X13" s="294"/>
    </row>
    <row r="14" spans="1:24" x14ac:dyDescent="0.2">
      <c r="A14" s="2" t="s">
        <v>606</v>
      </c>
      <c r="B14" s="148" t="s">
        <v>596</v>
      </c>
      <c r="C14" s="2" t="s">
        <v>510</v>
      </c>
      <c r="D14" s="2" t="s">
        <v>511</v>
      </c>
      <c r="E14" s="2" t="s">
        <v>512</v>
      </c>
      <c r="F14" s="2" t="s">
        <v>499</v>
      </c>
      <c r="G14" s="293">
        <v>1</v>
      </c>
      <c r="H14" s="2" t="s">
        <v>500</v>
      </c>
      <c r="I14" s="164">
        <v>2028</v>
      </c>
      <c r="J14" s="82">
        <f>$V$14/12</f>
        <v>205664.29418742587</v>
      </c>
      <c r="K14" s="82">
        <f t="shared" ref="K14:U14" si="9">$V$14/12</f>
        <v>205664.29418742587</v>
      </c>
      <c r="L14" s="82">
        <f t="shared" si="9"/>
        <v>205664.29418742587</v>
      </c>
      <c r="M14" s="82">
        <f t="shared" si="9"/>
        <v>205664.29418742587</v>
      </c>
      <c r="N14" s="82">
        <f t="shared" si="9"/>
        <v>205664.29418742587</v>
      </c>
      <c r="O14" s="82">
        <f t="shared" si="9"/>
        <v>205664.29418742587</v>
      </c>
      <c r="P14" s="82">
        <f t="shared" si="9"/>
        <v>205664.29418742587</v>
      </c>
      <c r="Q14" s="82">
        <f t="shared" si="9"/>
        <v>205664.29418742587</v>
      </c>
      <c r="R14" s="82">
        <f t="shared" si="9"/>
        <v>205664.29418742587</v>
      </c>
      <c r="S14" s="82">
        <f t="shared" si="9"/>
        <v>205664.29418742587</v>
      </c>
      <c r="T14" s="82">
        <f t="shared" si="9"/>
        <v>205664.29418742587</v>
      </c>
      <c r="U14" s="82">
        <f t="shared" si="9"/>
        <v>205664.29418742587</v>
      </c>
      <c r="V14" s="82">
        <f>D33*E24</f>
        <v>2467971.5302491104</v>
      </c>
      <c r="W14" s="82"/>
      <c r="X14" s="294"/>
    </row>
    <row r="15" spans="1:24" x14ac:dyDescent="0.2">
      <c r="A15" s="2" t="s">
        <v>606</v>
      </c>
      <c r="B15" s="148" t="s">
        <v>596</v>
      </c>
      <c r="D15" s="2" t="s">
        <v>511</v>
      </c>
      <c r="E15" s="2" t="s">
        <v>839</v>
      </c>
      <c r="F15" s="2" t="s">
        <v>499</v>
      </c>
      <c r="G15" s="293">
        <v>1</v>
      </c>
      <c r="H15" s="2" t="s">
        <v>500</v>
      </c>
      <c r="I15" s="164">
        <v>2028</v>
      </c>
      <c r="J15" s="82">
        <f>$V$15/12</f>
        <v>190169.03914590747</v>
      </c>
      <c r="K15" s="82">
        <f t="shared" ref="K15:U15" si="10">$V$15/12</f>
        <v>190169.03914590747</v>
      </c>
      <c r="L15" s="82">
        <f t="shared" si="10"/>
        <v>190169.03914590747</v>
      </c>
      <c r="M15" s="82">
        <f t="shared" si="10"/>
        <v>190169.03914590747</v>
      </c>
      <c r="N15" s="82">
        <f t="shared" si="10"/>
        <v>190169.03914590747</v>
      </c>
      <c r="O15" s="82">
        <f t="shared" si="10"/>
        <v>190169.03914590747</v>
      </c>
      <c r="P15" s="82">
        <f t="shared" si="10"/>
        <v>190169.03914590747</v>
      </c>
      <c r="Q15" s="82">
        <f t="shared" si="10"/>
        <v>190169.03914590747</v>
      </c>
      <c r="R15" s="82">
        <f t="shared" si="10"/>
        <v>190169.03914590747</v>
      </c>
      <c r="S15" s="82">
        <f t="shared" si="10"/>
        <v>190169.03914590747</v>
      </c>
      <c r="T15" s="82">
        <f t="shared" si="10"/>
        <v>190169.03914590747</v>
      </c>
      <c r="U15" s="82">
        <f t="shared" si="10"/>
        <v>190169.03914590747</v>
      </c>
      <c r="V15" s="82">
        <f>D33*E23</f>
        <v>2282028.4697508896</v>
      </c>
      <c r="W15" s="82"/>
      <c r="X15" s="294"/>
    </row>
    <row r="16" spans="1:24" x14ac:dyDescent="0.2">
      <c r="A16" s="2" t="s">
        <v>606</v>
      </c>
      <c r="B16" s="148" t="s">
        <v>596</v>
      </c>
      <c r="C16" s="2" t="s">
        <v>510</v>
      </c>
      <c r="D16" s="2" t="s">
        <v>511</v>
      </c>
      <c r="E16" s="2" t="s">
        <v>512</v>
      </c>
      <c r="F16" s="2" t="s">
        <v>499</v>
      </c>
      <c r="G16" s="293">
        <v>1</v>
      </c>
      <c r="H16" s="2" t="s">
        <v>500</v>
      </c>
      <c r="I16" s="164">
        <v>2029</v>
      </c>
      <c r="J16" s="82">
        <f>$V$16/12</f>
        <v>59209.667852906285</v>
      </c>
      <c r="K16" s="82">
        <f t="shared" ref="K16:U16" si="11">$V$16/12</f>
        <v>59209.667852906285</v>
      </c>
      <c r="L16" s="82">
        <f t="shared" si="11"/>
        <v>59209.667852906285</v>
      </c>
      <c r="M16" s="82">
        <f t="shared" si="11"/>
        <v>59209.667852906285</v>
      </c>
      <c r="N16" s="82">
        <f t="shared" si="11"/>
        <v>59209.667852906285</v>
      </c>
      <c r="O16" s="82">
        <f t="shared" si="11"/>
        <v>59209.667852906285</v>
      </c>
      <c r="P16" s="82">
        <f t="shared" si="11"/>
        <v>59209.667852906285</v>
      </c>
      <c r="Q16" s="82">
        <f t="shared" si="11"/>
        <v>59209.667852906285</v>
      </c>
      <c r="R16" s="82">
        <f t="shared" si="11"/>
        <v>59209.667852906285</v>
      </c>
      <c r="S16" s="82">
        <f t="shared" si="11"/>
        <v>59209.667852906285</v>
      </c>
      <c r="T16" s="82">
        <f t="shared" si="11"/>
        <v>59209.667852906285</v>
      </c>
      <c r="U16" s="82">
        <f t="shared" si="11"/>
        <v>59209.667852906285</v>
      </c>
      <c r="V16" s="82">
        <f>F34*E24</f>
        <v>710516.01423487545</v>
      </c>
      <c r="W16" s="82"/>
      <c r="X16" s="294"/>
    </row>
    <row r="17" spans="1:24" x14ac:dyDescent="0.2">
      <c r="A17" s="2" t="s">
        <v>606</v>
      </c>
      <c r="B17" s="148" t="s">
        <v>596</v>
      </c>
      <c r="D17" s="2" t="s">
        <v>511</v>
      </c>
      <c r="E17" s="2" t="s">
        <v>839</v>
      </c>
      <c r="F17" s="2" t="s">
        <v>499</v>
      </c>
      <c r="G17" s="293">
        <v>1</v>
      </c>
      <c r="H17" s="2" t="s">
        <v>500</v>
      </c>
      <c r="I17" s="164">
        <v>2029</v>
      </c>
      <c r="J17" s="82">
        <f>$V$17/12</f>
        <v>54748.665480427044</v>
      </c>
      <c r="K17" s="82">
        <f t="shared" ref="K17:U17" si="12">$V$17/12</f>
        <v>54748.665480427044</v>
      </c>
      <c r="L17" s="82">
        <f t="shared" si="12"/>
        <v>54748.665480427044</v>
      </c>
      <c r="M17" s="82">
        <f t="shared" si="12"/>
        <v>54748.665480427044</v>
      </c>
      <c r="N17" s="82">
        <f t="shared" si="12"/>
        <v>54748.665480427044</v>
      </c>
      <c r="O17" s="82">
        <f t="shared" si="12"/>
        <v>54748.665480427044</v>
      </c>
      <c r="P17" s="82">
        <f t="shared" si="12"/>
        <v>54748.665480427044</v>
      </c>
      <c r="Q17" s="82">
        <f t="shared" si="12"/>
        <v>54748.665480427044</v>
      </c>
      <c r="R17" s="82">
        <f t="shared" si="12"/>
        <v>54748.665480427044</v>
      </c>
      <c r="S17" s="82">
        <f t="shared" si="12"/>
        <v>54748.665480427044</v>
      </c>
      <c r="T17" s="82">
        <f t="shared" si="12"/>
        <v>54748.665480427044</v>
      </c>
      <c r="U17" s="82">
        <f t="shared" si="12"/>
        <v>54748.665480427044</v>
      </c>
      <c r="V17" s="82">
        <f>F34*E23</f>
        <v>656983.98576512455</v>
      </c>
      <c r="W17" s="82"/>
      <c r="X17" s="294"/>
    </row>
    <row r="18" spans="1:24" x14ac:dyDescent="0.2">
      <c r="A18" s="2" t="s">
        <v>606</v>
      </c>
      <c r="B18" s="148" t="s">
        <v>596</v>
      </c>
      <c r="C18" s="2" t="s">
        <v>510</v>
      </c>
      <c r="D18" s="2" t="s">
        <v>511</v>
      </c>
      <c r="E18" s="2" t="s">
        <v>512</v>
      </c>
      <c r="F18" s="2" t="s">
        <v>499</v>
      </c>
      <c r="G18" s="293">
        <v>1</v>
      </c>
      <c r="H18" s="2" t="s">
        <v>500</v>
      </c>
      <c r="I18" s="164">
        <v>2030</v>
      </c>
      <c r="J18" s="82">
        <f>$V$18/12</f>
        <v>312609.72716488736</v>
      </c>
      <c r="K18" s="82">
        <f t="shared" ref="K18:U18" si="13">$V$18/12</f>
        <v>312609.72716488736</v>
      </c>
      <c r="L18" s="82">
        <f t="shared" si="13"/>
        <v>312609.72716488736</v>
      </c>
      <c r="M18" s="82">
        <f t="shared" si="13"/>
        <v>312609.72716488736</v>
      </c>
      <c r="N18" s="82">
        <f t="shared" si="13"/>
        <v>312609.72716488736</v>
      </c>
      <c r="O18" s="82">
        <f t="shared" si="13"/>
        <v>312609.72716488736</v>
      </c>
      <c r="P18" s="82">
        <f t="shared" si="13"/>
        <v>312609.72716488736</v>
      </c>
      <c r="Q18" s="82">
        <f t="shared" si="13"/>
        <v>312609.72716488736</v>
      </c>
      <c r="R18" s="82">
        <f t="shared" si="13"/>
        <v>312609.72716488736</v>
      </c>
      <c r="S18" s="82">
        <f t="shared" si="13"/>
        <v>312609.72716488736</v>
      </c>
      <c r="T18" s="82">
        <f t="shared" si="13"/>
        <v>312609.72716488736</v>
      </c>
      <c r="U18" s="82">
        <f t="shared" si="13"/>
        <v>312609.72716488736</v>
      </c>
      <c r="V18" s="82">
        <f>D35*E24</f>
        <v>3751316.7259786483</v>
      </c>
      <c r="W18" s="82"/>
      <c r="X18" s="294"/>
    </row>
    <row r="19" spans="1:24" x14ac:dyDescent="0.2">
      <c r="A19" s="2" t="s">
        <v>606</v>
      </c>
      <c r="B19" s="148" t="s">
        <v>596</v>
      </c>
      <c r="D19" s="2" t="s">
        <v>511</v>
      </c>
      <c r="E19" s="2" t="s">
        <v>839</v>
      </c>
      <c r="F19" s="2" t="s">
        <v>499</v>
      </c>
      <c r="G19" s="293">
        <v>1</v>
      </c>
      <c r="H19" s="2" t="s">
        <v>500</v>
      </c>
      <c r="I19" s="164">
        <v>2030</v>
      </c>
      <c r="J19" s="82">
        <f>$V$19/12</f>
        <v>289056.93950177939</v>
      </c>
      <c r="K19" s="82">
        <f t="shared" ref="K19:U19" si="14">$V$19/12</f>
        <v>289056.93950177939</v>
      </c>
      <c r="L19" s="82">
        <f t="shared" si="14"/>
        <v>289056.93950177939</v>
      </c>
      <c r="M19" s="82">
        <f t="shared" si="14"/>
        <v>289056.93950177939</v>
      </c>
      <c r="N19" s="82">
        <f t="shared" si="14"/>
        <v>289056.93950177939</v>
      </c>
      <c r="O19" s="82">
        <f t="shared" si="14"/>
        <v>289056.93950177939</v>
      </c>
      <c r="P19" s="82">
        <f t="shared" si="14"/>
        <v>289056.93950177939</v>
      </c>
      <c r="Q19" s="82">
        <f t="shared" si="14"/>
        <v>289056.93950177939</v>
      </c>
      <c r="R19" s="82">
        <f t="shared" si="14"/>
        <v>289056.93950177939</v>
      </c>
      <c r="S19" s="82">
        <f t="shared" si="14"/>
        <v>289056.93950177939</v>
      </c>
      <c r="T19" s="82">
        <f t="shared" si="14"/>
        <v>289056.93950177939</v>
      </c>
      <c r="U19" s="82">
        <f t="shared" si="14"/>
        <v>289056.93950177939</v>
      </c>
      <c r="V19" s="82">
        <f>D35*E23</f>
        <v>3468683.2740213526</v>
      </c>
      <c r="W19" s="82"/>
      <c r="X19" s="294"/>
    </row>
    <row r="20" spans="1:24" x14ac:dyDescent="0.2">
      <c r="A20" s="2" t="s">
        <v>606</v>
      </c>
      <c r="B20" s="148" t="s">
        <v>596</v>
      </c>
      <c r="C20" s="2" t="s">
        <v>510</v>
      </c>
      <c r="D20" s="2" t="s">
        <v>511</v>
      </c>
      <c r="E20" s="2" t="s">
        <v>512</v>
      </c>
      <c r="F20" s="2" t="s">
        <v>499</v>
      </c>
      <c r="G20" s="293">
        <v>1</v>
      </c>
      <c r="H20" s="2" t="s">
        <v>500</v>
      </c>
      <c r="I20" s="164">
        <v>2031</v>
      </c>
      <c r="J20" s="82">
        <f>$V$20/12</f>
        <v>67436.239620403314</v>
      </c>
      <c r="K20" s="82">
        <f t="shared" ref="K20:U20" si="15">$V$20/12</f>
        <v>67436.239620403314</v>
      </c>
      <c r="L20" s="82">
        <f t="shared" si="15"/>
        <v>67436.239620403314</v>
      </c>
      <c r="M20" s="82">
        <f t="shared" si="15"/>
        <v>67436.239620403314</v>
      </c>
      <c r="N20" s="82">
        <f t="shared" si="15"/>
        <v>67436.239620403314</v>
      </c>
      <c r="O20" s="82">
        <f t="shared" si="15"/>
        <v>67436.239620403314</v>
      </c>
      <c r="P20" s="82">
        <f t="shared" si="15"/>
        <v>67436.239620403314</v>
      </c>
      <c r="Q20" s="82">
        <f t="shared" si="15"/>
        <v>67436.239620403314</v>
      </c>
      <c r="R20" s="82">
        <f t="shared" si="15"/>
        <v>67436.239620403314</v>
      </c>
      <c r="S20" s="82">
        <f t="shared" si="15"/>
        <v>67436.239620403314</v>
      </c>
      <c r="T20" s="82">
        <f t="shared" si="15"/>
        <v>67436.239620403314</v>
      </c>
      <c r="U20" s="82">
        <f t="shared" si="15"/>
        <v>67436.239620403314</v>
      </c>
      <c r="V20" s="82">
        <f>F36*E24</f>
        <v>809234.87544483982</v>
      </c>
      <c r="W20" s="82"/>
      <c r="X20" s="294"/>
    </row>
    <row r="21" spans="1:24" x14ac:dyDescent="0.2">
      <c r="A21" s="2" t="s">
        <v>606</v>
      </c>
      <c r="B21" s="148" t="s">
        <v>596</v>
      </c>
      <c r="D21" s="2" t="s">
        <v>511</v>
      </c>
      <c r="E21" s="2" t="s">
        <v>839</v>
      </c>
      <c r="F21" s="2" t="s">
        <v>499</v>
      </c>
      <c r="G21" s="293">
        <v>1</v>
      </c>
      <c r="H21" s="2" t="s">
        <v>500</v>
      </c>
      <c r="I21" s="164">
        <v>2031</v>
      </c>
      <c r="J21" s="82">
        <f>$V$21/12</f>
        <v>62355.42704626335</v>
      </c>
      <c r="K21" s="82">
        <f t="shared" ref="K21:U21" si="16">$V$21/12</f>
        <v>62355.42704626335</v>
      </c>
      <c r="L21" s="82">
        <f t="shared" si="16"/>
        <v>62355.42704626335</v>
      </c>
      <c r="M21" s="82">
        <f t="shared" si="16"/>
        <v>62355.42704626335</v>
      </c>
      <c r="N21" s="82">
        <f t="shared" si="16"/>
        <v>62355.42704626335</v>
      </c>
      <c r="O21" s="82">
        <f t="shared" si="16"/>
        <v>62355.42704626335</v>
      </c>
      <c r="P21" s="82">
        <f t="shared" si="16"/>
        <v>62355.42704626335</v>
      </c>
      <c r="Q21" s="82">
        <f t="shared" si="16"/>
        <v>62355.42704626335</v>
      </c>
      <c r="R21" s="82">
        <f t="shared" si="16"/>
        <v>62355.42704626335</v>
      </c>
      <c r="S21" s="82">
        <f t="shared" si="16"/>
        <v>62355.42704626335</v>
      </c>
      <c r="T21" s="82">
        <f t="shared" si="16"/>
        <v>62355.42704626335</v>
      </c>
      <c r="U21" s="82">
        <f t="shared" si="16"/>
        <v>62355.42704626335</v>
      </c>
      <c r="V21" s="82">
        <f>F36*E23</f>
        <v>748265.12455516018</v>
      </c>
      <c r="W21" s="82"/>
      <c r="X21" s="294"/>
    </row>
    <row r="22" spans="1:24" x14ac:dyDescent="0.2">
      <c r="X22" s="294"/>
    </row>
    <row r="23" spans="1:24" x14ac:dyDescent="0.2">
      <c r="C23" s="2" t="s">
        <v>840</v>
      </c>
      <c r="D23" s="2">
        <f>13500000</f>
        <v>13500000</v>
      </c>
      <c r="E23" s="295">
        <f>D23/$D$25</f>
        <v>0.4804270462633452</v>
      </c>
      <c r="H23" s="295"/>
    </row>
    <row r="24" spans="1:24" x14ac:dyDescent="0.2">
      <c r="C24" s="2" t="s">
        <v>841</v>
      </c>
      <c r="D24" s="2">
        <f>15300000-V5</f>
        <v>14600000</v>
      </c>
      <c r="E24" s="295">
        <f t="shared" ref="E24:E25" si="17">D24/$D$25</f>
        <v>0.5195729537366548</v>
      </c>
      <c r="F24" s="29"/>
      <c r="H24" s="295"/>
      <c r="V24" s="29"/>
    </row>
    <row r="25" spans="1:24" x14ac:dyDescent="0.2">
      <c r="C25" s="2" t="s">
        <v>842</v>
      </c>
      <c r="D25" s="2">
        <f>SUM(D23:D24)</f>
        <v>28100000</v>
      </c>
      <c r="E25" s="295">
        <f t="shared" si="17"/>
        <v>1</v>
      </c>
      <c r="H25" s="295"/>
    </row>
    <row r="27" spans="1:24" ht="15.75" x14ac:dyDescent="0.25">
      <c r="C27" s="1"/>
    </row>
    <row r="28" spans="1:24" ht="18.75" x14ac:dyDescent="0.3">
      <c r="C28" s="2" t="s">
        <v>495</v>
      </c>
      <c r="D28" s="291" t="s">
        <v>843</v>
      </c>
      <c r="E28" s="82"/>
      <c r="F28" s="82"/>
      <c r="G28" s="82"/>
      <c r="H28" s="82"/>
      <c r="I28" s="82"/>
      <c r="J28" s="82"/>
    </row>
    <row r="29" spans="1:24" x14ac:dyDescent="0.2">
      <c r="C29" s="164">
        <v>2024</v>
      </c>
      <c r="D29" s="82">
        <v>4275000</v>
      </c>
      <c r="E29" s="82"/>
      <c r="F29" s="82"/>
      <c r="G29" s="82"/>
      <c r="H29" s="82"/>
      <c r="I29" s="82"/>
      <c r="J29" s="82"/>
    </row>
    <row r="30" spans="1:24" x14ac:dyDescent="0.2">
      <c r="C30" s="164">
        <v>2025</v>
      </c>
      <c r="D30" s="82">
        <v>2660000</v>
      </c>
      <c r="E30" s="82"/>
      <c r="F30" s="82"/>
      <c r="G30" s="82"/>
      <c r="H30" s="82"/>
      <c r="I30" s="82"/>
      <c r="J30" s="82"/>
    </row>
    <row r="31" spans="1:24" x14ac:dyDescent="0.2">
      <c r="C31" s="164">
        <v>2026</v>
      </c>
      <c r="D31" s="82">
        <v>3325000.0000000005</v>
      </c>
      <c r="E31" s="82"/>
      <c r="F31" s="82"/>
      <c r="G31" s="82"/>
      <c r="H31" s="82"/>
      <c r="I31" s="82"/>
      <c r="J31" s="82"/>
    </row>
    <row r="32" spans="1:24" x14ac:dyDescent="0.2">
      <c r="C32" s="164">
        <v>2027</v>
      </c>
      <c r="D32" s="82">
        <v>2944999.9999999995</v>
      </c>
      <c r="E32" s="82"/>
      <c r="F32" s="82"/>
      <c r="G32" s="82"/>
      <c r="H32" s="82"/>
      <c r="I32" s="82"/>
      <c r="J32" s="82"/>
    </row>
    <row r="33" spans="3:22" x14ac:dyDescent="0.2">
      <c r="C33" s="164">
        <v>2028</v>
      </c>
      <c r="D33" s="82">
        <v>4750000</v>
      </c>
      <c r="E33" s="82"/>
      <c r="F33" s="82"/>
      <c r="G33" s="82"/>
      <c r="H33" s="82"/>
      <c r="I33" s="82"/>
      <c r="J33" s="82"/>
    </row>
    <row r="34" spans="3:22" x14ac:dyDescent="0.2">
      <c r="C34" s="164">
        <v>2029</v>
      </c>
      <c r="D34" s="82">
        <v>665000</v>
      </c>
      <c r="E34" s="82">
        <v>702500</v>
      </c>
      <c r="F34" s="82">
        <f>D34+E34</f>
        <v>1367500</v>
      </c>
      <c r="G34" s="82"/>
      <c r="H34" s="82"/>
      <c r="I34" s="82"/>
      <c r="J34" s="82"/>
    </row>
    <row r="35" spans="3:22" x14ac:dyDescent="0.2">
      <c r="C35" s="164">
        <v>2030</v>
      </c>
      <c r="D35" s="82">
        <v>7220000.0000000009</v>
      </c>
      <c r="E35" s="82"/>
      <c r="F35" s="82"/>
      <c r="G35" s="82"/>
      <c r="H35" s="82"/>
      <c r="I35" s="82"/>
      <c r="J35" s="82"/>
    </row>
    <row r="36" spans="3:22" x14ac:dyDescent="0.2">
      <c r="C36" s="164">
        <v>2031</v>
      </c>
      <c r="D36" s="82">
        <v>855000</v>
      </c>
      <c r="E36" s="82">
        <v>702500</v>
      </c>
      <c r="F36" s="82">
        <f t="shared" ref="F36" si="18">D36+E36</f>
        <v>1557500</v>
      </c>
      <c r="G36" s="82"/>
      <c r="H36" s="82"/>
      <c r="I36" s="82"/>
      <c r="J36" s="82"/>
    </row>
    <row r="37" spans="3:22" x14ac:dyDescent="0.2">
      <c r="G37" s="293"/>
      <c r="I37" s="164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</sheetData>
  <conditionalFormatting sqref="D1:D3 D5:D6 D8 D10 D12 D14 D16 D18 D20 D22:D27 D37:D1048576">
    <cfRule type="containsText" dxfId="9" priority="31" operator="containsText" text="FEEDER">
      <formula>NOT(ISERROR(SEARCH("FEEDER",D1)))</formula>
    </cfRule>
  </conditionalFormatting>
  <conditionalFormatting sqref="D4">
    <cfRule type="containsText" dxfId="8" priority="30" operator="containsText" text="FEEDER">
      <formula>NOT(ISERROR(SEARCH("FEEDER",D4)))</formula>
    </cfRule>
  </conditionalFormatting>
  <conditionalFormatting sqref="D7">
    <cfRule type="containsText" dxfId="7" priority="8" operator="containsText" text="FEEDER">
      <formula>NOT(ISERROR(SEARCH("FEEDER",D7)))</formula>
    </cfRule>
  </conditionalFormatting>
  <conditionalFormatting sqref="D9">
    <cfRule type="containsText" dxfId="6" priority="7" operator="containsText" text="FEEDER">
      <formula>NOT(ISERROR(SEARCH("FEEDER",D9)))</formula>
    </cfRule>
  </conditionalFormatting>
  <conditionalFormatting sqref="D11">
    <cfRule type="containsText" dxfId="5" priority="6" operator="containsText" text="FEEDER">
      <formula>NOT(ISERROR(SEARCH("FEEDER",D11)))</formula>
    </cfRule>
  </conditionalFormatting>
  <conditionalFormatting sqref="D13">
    <cfRule type="containsText" dxfId="4" priority="5" operator="containsText" text="FEEDER">
      <formula>NOT(ISERROR(SEARCH("FEEDER",D13)))</formula>
    </cfRule>
  </conditionalFormatting>
  <conditionalFormatting sqref="D15">
    <cfRule type="containsText" dxfId="3" priority="4" operator="containsText" text="FEEDER">
      <formula>NOT(ISERROR(SEARCH("FEEDER",D15)))</formula>
    </cfRule>
  </conditionalFormatting>
  <conditionalFormatting sqref="D17">
    <cfRule type="containsText" dxfId="2" priority="3" operator="containsText" text="FEEDER">
      <formula>NOT(ISERROR(SEARCH("FEEDER",D17)))</formula>
    </cfRule>
  </conditionalFormatting>
  <conditionalFormatting sqref="D19">
    <cfRule type="containsText" dxfId="1" priority="2" operator="containsText" text="FEEDER">
      <formula>NOT(ISERROR(SEARCH("FEEDER",D19)))</formula>
    </cfRule>
  </conditionalFormatting>
  <conditionalFormatting sqref="D21">
    <cfRule type="containsText" dxfId="0" priority="1" operator="containsText" text="FEEDER">
      <formula>NOT(ISERROR(SEARCH("FEEDER",D21)))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73"/>
  <sheetViews>
    <sheetView zoomScale="80" zoomScaleNormal="80" workbookViewId="0">
      <selection sqref="A1:I1"/>
    </sheetView>
  </sheetViews>
  <sheetFormatPr defaultColWidth="8.88671875" defaultRowHeight="15" x14ac:dyDescent="0.2"/>
  <cols>
    <col min="1" max="1" width="3" style="56" customWidth="1"/>
    <col min="2" max="2" width="17.109375" style="56" customWidth="1"/>
    <col min="3" max="3" width="9.77734375" style="56" customWidth="1"/>
    <col min="4" max="4" width="12.44140625" style="56" customWidth="1"/>
    <col min="5" max="5" width="34.5546875" style="56" bestFit="1" customWidth="1"/>
    <col min="6" max="6" width="11" style="56" bestFit="1" customWidth="1"/>
    <col min="7" max="7" width="10" style="56" customWidth="1"/>
    <col min="8" max="8" width="11.88671875" style="56" customWidth="1"/>
    <col min="9" max="9" width="11" style="56" bestFit="1" customWidth="1"/>
    <col min="10" max="10" width="20.44140625" style="56" customWidth="1"/>
    <col min="11" max="11" width="4.6640625" style="56" customWidth="1"/>
    <col min="12" max="16384" width="8.88671875" style="56"/>
  </cols>
  <sheetData>
    <row r="1" spans="1:10" ht="18" x14ac:dyDescent="0.25">
      <c r="A1" s="470" t="s">
        <v>0</v>
      </c>
      <c r="B1" s="471"/>
      <c r="C1" s="471"/>
      <c r="D1" s="471"/>
      <c r="E1" s="471"/>
      <c r="F1" s="471"/>
      <c r="G1" s="471"/>
      <c r="H1" s="471"/>
      <c r="I1" s="471"/>
      <c r="J1" s="93"/>
    </row>
    <row r="2" spans="1:10" ht="18" x14ac:dyDescent="0.25">
      <c r="A2" s="472" t="s">
        <v>613</v>
      </c>
      <c r="B2" s="473"/>
      <c r="C2" s="473"/>
      <c r="D2" s="473"/>
      <c r="E2" s="473"/>
      <c r="F2" s="473"/>
      <c r="G2" s="473"/>
      <c r="H2" s="473"/>
      <c r="I2" s="473"/>
      <c r="J2" s="286"/>
    </row>
    <row r="3" spans="1:10" ht="18" x14ac:dyDescent="0.25">
      <c r="A3" s="474" t="s">
        <v>168</v>
      </c>
      <c r="B3" s="475"/>
      <c r="C3" s="475"/>
      <c r="D3" s="475"/>
      <c r="E3" s="475"/>
      <c r="F3" s="475"/>
      <c r="G3" s="475"/>
      <c r="H3" s="475"/>
      <c r="I3" s="475"/>
      <c r="J3" s="286"/>
    </row>
    <row r="4" spans="1:10" ht="18" x14ac:dyDescent="0.25">
      <c r="A4" s="476" t="s">
        <v>642</v>
      </c>
      <c r="B4" s="477"/>
      <c r="C4" s="477"/>
      <c r="D4" s="477"/>
      <c r="E4" s="477"/>
      <c r="F4" s="477"/>
      <c r="G4" s="477"/>
      <c r="H4" s="477"/>
      <c r="I4" s="477"/>
      <c r="J4" s="286"/>
    </row>
    <row r="5" spans="1:10" ht="18" x14ac:dyDescent="0.2">
      <c r="A5" s="480"/>
      <c r="B5" s="481"/>
      <c r="C5" s="481"/>
      <c r="D5" s="481"/>
      <c r="E5" s="481"/>
      <c r="F5" s="481"/>
      <c r="G5" s="481"/>
      <c r="H5" s="481"/>
      <c r="I5" s="481"/>
      <c r="J5" s="94"/>
    </row>
    <row r="6" spans="1:10" x14ac:dyDescent="0.2">
      <c r="A6" s="95"/>
      <c r="B6" s="96"/>
      <c r="C6" s="96"/>
      <c r="D6" s="96"/>
      <c r="E6" s="96"/>
      <c r="F6" s="96"/>
      <c r="G6" s="96"/>
      <c r="H6" s="96"/>
      <c r="I6" s="96"/>
      <c r="J6" s="94"/>
    </row>
    <row r="7" spans="1:10" ht="15.75" x14ac:dyDescent="0.25">
      <c r="A7" s="478" t="s">
        <v>106</v>
      </c>
      <c r="B7" s="479"/>
      <c r="C7" s="479"/>
      <c r="D7" s="479"/>
      <c r="E7" s="479"/>
      <c r="F7" s="479"/>
      <c r="G7" s="479"/>
      <c r="H7" s="479"/>
      <c r="I7" s="479"/>
      <c r="J7" s="94"/>
    </row>
    <row r="8" spans="1:10" ht="18" x14ac:dyDescent="0.25">
      <c r="A8" s="468" t="s">
        <v>79</v>
      </c>
      <c r="B8" s="469"/>
      <c r="C8" s="469"/>
      <c r="D8" s="469"/>
      <c r="E8" s="469"/>
      <c r="F8" s="469"/>
      <c r="G8" s="469"/>
      <c r="H8" s="469"/>
      <c r="I8" s="469"/>
      <c r="J8" s="94"/>
    </row>
    <row r="9" spans="1:10" x14ac:dyDescent="0.2">
      <c r="A9" s="95"/>
      <c r="B9" s="96"/>
      <c r="C9" s="96"/>
      <c r="D9" s="96"/>
      <c r="E9" s="96"/>
      <c r="F9" s="96"/>
      <c r="G9" s="96"/>
      <c r="H9" s="96"/>
      <c r="I9" s="96"/>
      <c r="J9" s="94"/>
    </row>
    <row r="10" spans="1:10" x14ac:dyDescent="0.2">
      <c r="A10" s="95"/>
      <c r="B10" s="96"/>
      <c r="C10" s="96"/>
      <c r="D10" s="96"/>
      <c r="E10" s="96"/>
      <c r="F10" s="96"/>
      <c r="G10" s="96"/>
      <c r="H10" s="96"/>
      <c r="I10" s="96"/>
      <c r="J10" s="94"/>
    </row>
    <row r="11" spans="1:10" x14ac:dyDescent="0.2">
      <c r="A11" s="95"/>
      <c r="B11" s="96"/>
      <c r="C11" s="96"/>
      <c r="D11" s="96"/>
      <c r="E11" s="97" t="s">
        <v>80</v>
      </c>
      <c r="F11" s="97" t="s">
        <v>81</v>
      </c>
      <c r="G11" s="97" t="s">
        <v>82</v>
      </c>
      <c r="H11" s="97" t="s">
        <v>83</v>
      </c>
      <c r="I11" s="97"/>
      <c r="J11" s="94"/>
    </row>
    <row r="12" spans="1:10" x14ac:dyDescent="0.2">
      <c r="A12" s="95"/>
      <c r="B12" s="96"/>
      <c r="C12" s="96"/>
      <c r="D12" s="96"/>
      <c r="E12" s="80" t="s">
        <v>107</v>
      </c>
      <c r="F12" s="80"/>
      <c r="G12" s="80"/>
      <c r="H12" s="80" t="s">
        <v>108</v>
      </c>
      <c r="I12" s="80"/>
      <c r="J12" s="94"/>
    </row>
    <row r="13" spans="1:10" x14ac:dyDescent="0.2">
      <c r="A13" s="95"/>
      <c r="B13" s="96"/>
      <c r="C13" s="96"/>
      <c r="D13" s="96"/>
      <c r="E13" s="80" t="s">
        <v>109</v>
      </c>
      <c r="F13" s="80"/>
      <c r="G13" s="80" t="s">
        <v>110</v>
      </c>
      <c r="H13" s="80" t="s">
        <v>110</v>
      </c>
      <c r="I13" s="80"/>
      <c r="J13" s="94"/>
    </row>
    <row r="14" spans="1:10" ht="15.75" x14ac:dyDescent="0.25">
      <c r="A14" s="95"/>
      <c r="B14" s="96"/>
      <c r="C14" s="96"/>
      <c r="D14" s="96"/>
      <c r="E14" s="195" t="s">
        <v>857</v>
      </c>
      <c r="F14" s="80" t="s">
        <v>111</v>
      </c>
      <c r="G14" s="80" t="s">
        <v>112</v>
      </c>
      <c r="H14" s="80" t="s">
        <v>112</v>
      </c>
      <c r="I14" s="80"/>
      <c r="J14" s="94"/>
    </row>
    <row r="15" spans="1:10" x14ac:dyDescent="0.2">
      <c r="A15" s="95"/>
      <c r="B15" s="96"/>
      <c r="C15" s="96"/>
      <c r="D15" s="96"/>
      <c r="E15" s="81" t="s">
        <v>113</v>
      </c>
      <c r="F15" s="74" t="s">
        <v>114</v>
      </c>
      <c r="G15" s="74" t="s">
        <v>114</v>
      </c>
      <c r="H15" s="74" t="s">
        <v>114</v>
      </c>
      <c r="I15" s="80"/>
      <c r="J15" s="94"/>
    </row>
    <row r="16" spans="1:10" x14ac:dyDescent="0.2">
      <c r="A16" s="98"/>
      <c r="B16" s="100" t="s">
        <v>115</v>
      </c>
      <c r="C16" s="96"/>
      <c r="D16" s="96"/>
      <c r="E16" s="284">
        <v>2799862.9948207592</v>
      </c>
      <c r="F16" s="102">
        <f>ROUND(E16/$E$25,6)</f>
        <v>0.35020899999999999</v>
      </c>
      <c r="G16" s="102">
        <v>4.1700000000000001E-2</v>
      </c>
      <c r="H16" s="112">
        <f>ROUND(F16*G16,6)</f>
        <v>1.4604000000000001E-2</v>
      </c>
      <c r="I16" s="99"/>
      <c r="J16" s="94"/>
    </row>
    <row r="17" spans="1:10" x14ac:dyDescent="0.2">
      <c r="A17" s="98"/>
      <c r="B17" s="96" t="s">
        <v>116</v>
      </c>
      <c r="C17" s="96"/>
      <c r="D17" s="96"/>
      <c r="E17" s="108">
        <v>237124.00723149729</v>
      </c>
      <c r="F17" s="102">
        <f t="shared" ref="F17:F22" si="0">ROUND(E17/$E$25,6)</f>
        <v>2.9659999999999999E-2</v>
      </c>
      <c r="G17" s="102">
        <v>1.01E-2</v>
      </c>
      <c r="H17" s="112">
        <f t="shared" ref="H17:H22" si="1">ROUND(F17*G17,6)</f>
        <v>2.9999999999999997E-4</v>
      </c>
      <c r="I17" s="99"/>
      <c r="J17" s="94"/>
    </row>
    <row r="18" spans="1:10" x14ac:dyDescent="0.2">
      <c r="A18" s="98"/>
      <c r="B18" s="96" t="s">
        <v>117</v>
      </c>
      <c r="C18" s="96"/>
      <c r="D18" s="96"/>
      <c r="E18" s="108">
        <v>0</v>
      </c>
      <c r="F18" s="102">
        <f t="shared" si="0"/>
        <v>0</v>
      </c>
      <c r="G18" s="102">
        <v>0</v>
      </c>
      <c r="H18" s="112">
        <f t="shared" si="1"/>
        <v>0</v>
      </c>
      <c r="I18" s="99"/>
      <c r="J18" s="94"/>
    </row>
    <row r="19" spans="1:10" x14ac:dyDescent="0.2">
      <c r="A19" s="98"/>
      <c r="B19" s="96" t="s">
        <v>118</v>
      </c>
      <c r="C19" s="96"/>
      <c r="D19" s="96"/>
      <c r="E19" s="108">
        <v>91410.372409517571</v>
      </c>
      <c r="F19" s="102">
        <f t="shared" si="0"/>
        <v>1.1434E-2</v>
      </c>
      <c r="G19" s="102">
        <v>2.4400000000000002E-2</v>
      </c>
      <c r="H19" s="112">
        <f t="shared" si="1"/>
        <v>2.7900000000000001E-4</v>
      </c>
      <c r="I19" s="99"/>
      <c r="J19" s="94"/>
    </row>
    <row r="20" spans="1:10" x14ac:dyDescent="0.2">
      <c r="A20" s="98"/>
      <c r="B20" s="100" t="s">
        <v>119</v>
      </c>
      <c r="C20" s="96"/>
      <c r="D20" s="96"/>
      <c r="E20" s="108">
        <v>3646406.1147878785</v>
      </c>
      <c r="F20" s="102">
        <f t="shared" si="0"/>
        <v>0.45609499999999997</v>
      </c>
      <c r="G20" s="102">
        <v>9.9500000000000005E-2</v>
      </c>
      <c r="H20" s="112">
        <f t="shared" si="1"/>
        <v>4.5380999999999998E-2</v>
      </c>
      <c r="I20" s="99"/>
      <c r="J20" s="94"/>
    </row>
    <row r="21" spans="1:10" x14ac:dyDescent="0.2">
      <c r="A21" s="98"/>
      <c r="B21" s="100" t="s">
        <v>428</v>
      </c>
      <c r="C21" s="96"/>
      <c r="D21" s="96"/>
      <c r="E21" s="108">
        <v>954274.85937285295</v>
      </c>
      <c r="F21" s="102">
        <f t="shared" si="0"/>
        <v>0.11936099999999999</v>
      </c>
      <c r="G21" s="102">
        <v>0</v>
      </c>
      <c r="H21" s="112">
        <f t="shared" si="1"/>
        <v>0</v>
      </c>
      <c r="I21" s="99"/>
      <c r="J21" s="94"/>
    </row>
    <row r="22" spans="1:10" x14ac:dyDescent="0.2">
      <c r="A22" s="98"/>
      <c r="B22" s="96" t="s">
        <v>120</v>
      </c>
      <c r="C22" s="96"/>
      <c r="D22" s="96"/>
      <c r="E22" s="109">
        <v>265755.40348089149</v>
      </c>
      <c r="F22" s="285">
        <f t="shared" si="0"/>
        <v>3.3241E-2</v>
      </c>
      <c r="G22" s="102">
        <v>7.6499999999999999E-2</v>
      </c>
      <c r="H22" s="113">
        <f t="shared" si="1"/>
        <v>2.5430000000000001E-3</v>
      </c>
      <c r="I22" s="99"/>
      <c r="J22" s="94"/>
    </row>
    <row r="23" spans="1:10" x14ac:dyDescent="0.2">
      <c r="A23" s="98"/>
      <c r="B23" s="100"/>
      <c r="C23" s="96"/>
      <c r="D23" s="96"/>
      <c r="E23" s="101"/>
      <c r="F23" s="101"/>
      <c r="G23" s="101"/>
      <c r="H23" s="102"/>
      <c r="I23" s="96"/>
      <c r="J23" s="94"/>
    </row>
    <row r="24" spans="1:10" x14ac:dyDescent="0.2">
      <c r="A24" s="98"/>
      <c r="B24" s="96"/>
      <c r="C24" s="96"/>
      <c r="D24" s="96"/>
      <c r="E24" s="96"/>
      <c r="F24" s="96"/>
      <c r="G24" s="96"/>
      <c r="H24" s="103"/>
      <c r="I24" s="96"/>
      <c r="J24" s="94"/>
    </row>
    <row r="25" spans="1:10" x14ac:dyDescent="0.2">
      <c r="A25" s="98"/>
      <c r="B25" s="80" t="s">
        <v>6</v>
      </c>
      <c r="C25" s="96"/>
      <c r="D25" s="96"/>
      <c r="E25" s="104">
        <f>SUM(E16:E24)</f>
        <v>7994833.7521033967</v>
      </c>
      <c r="F25" s="105">
        <f>SUM(F16:F24)</f>
        <v>0.99999999999999989</v>
      </c>
      <c r="G25" s="101"/>
      <c r="H25" s="105">
        <f>SUM(H16:H24)</f>
        <v>6.3106999999999996E-2</v>
      </c>
      <c r="I25" s="112"/>
      <c r="J25" s="94"/>
    </row>
    <row r="26" spans="1:10" x14ac:dyDescent="0.2">
      <c r="A26" s="98"/>
      <c r="B26" s="96"/>
      <c r="C26" s="96"/>
      <c r="D26" s="96"/>
      <c r="E26" s="96"/>
      <c r="F26" s="96"/>
      <c r="G26" s="96"/>
      <c r="H26" s="96"/>
      <c r="I26" s="96"/>
      <c r="J26" s="94"/>
    </row>
    <row r="27" spans="1:10" x14ac:dyDescent="0.2">
      <c r="A27" s="98"/>
      <c r="B27" s="96"/>
      <c r="C27" s="96"/>
      <c r="D27" s="96"/>
      <c r="E27" s="96"/>
      <c r="F27" s="96"/>
      <c r="G27" s="96"/>
      <c r="H27" s="96"/>
      <c r="I27" s="96"/>
      <c r="J27" s="94"/>
    </row>
    <row r="28" spans="1:10" ht="15.75" x14ac:dyDescent="0.25">
      <c r="A28" s="98"/>
      <c r="B28" s="106" t="s">
        <v>123</v>
      </c>
      <c r="C28" s="96"/>
      <c r="D28" s="96"/>
      <c r="E28" s="96"/>
      <c r="F28" s="96"/>
      <c r="G28" s="96"/>
      <c r="H28" s="96"/>
      <c r="I28" s="96"/>
      <c r="J28" s="94"/>
    </row>
    <row r="29" spans="1:10" x14ac:dyDescent="0.2">
      <c r="A29" s="98"/>
      <c r="B29" s="100" t="s">
        <v>115</v>
      </c>
      <c r="C29" s="96"/>
      <c r="D29" s="96"/>
      <c r="E29" s="107">
        <f>E16</f>
        <v>2799862.9948207592</v>
      </c>
      <c r="F29" s="96"/>
      <c r="G29" s="100" t="s">
        <v>115</v>
      </c>
      <c r="H29" s="96"/>
      <c r="I29" s="102">
        <f>ROUND(E29/E$33,4)+2.57%</f>
        <v>0.46</v>
      </c>
      <c r="J29" s="94"/>
    </row>
    <row r="30" spans="1:10" x14ac:dyDescent="0.2">
      <c r="A30" s="98"/>
      <c r="B30" s="96" t="s">
        <v>121</v>
      </c>
      <c r="C30" s="96"/>
      <c r="D30" s="96"/>
      <c r="E30" s="108">
        <f>E18</f>
        <v>0</v>
      </c>
      <c r="F30" s="96"/>
      <c r="G30" s="96" t="s">
        <v>121</v>
      </c>
      <c r="H30" s="96"/>
      <c r="I30" s="102">
        <f>ROUND(E30/E$33,4)</f>
        <v>0</v>
      </c>
      <c r="J30" s="94"/>
    </row>
    <row r="31" spans="1:10" x14ac:dyDescent="0.2">
      <c r="A31" s="98"/>
      <c r="B31" s="100" t="s">
        <v>122</v>
      </c>
      <c r="C31" s="96"/>
      <c r="D31" s="96"/>
      <c r="E31" s="109">
        <f>E20</f>
        <v>3646406.1147878785</v>
      </c>
      <c r="F31" s="96"/>
      <c r="G31" s="100" t="s">
        <v>122</v>
      </c>
      <c r="H31" s="96"/>
      <c r="I31" s="285">
        <f>ROUND(E31/E$33,4)-2.57%</f>
        <v>0.54</v>
      </c>
      <c r="J31" s="94"/>
    </row>
    <row r="32" spans="1:10" x14ac:dyDescent="0.2">
      <c r="A32" s="98"/>
      <c r="B32" s="100"/>
      <c r="C32" s="96"/>
      <c r="D32" s="96"/>
      <c r="E32" s="96"/>
      <c r="F32" s="96"/>
      <c r="G32" s="100"/>
      <c r="H32" s="96"/>
      <c r="I32" s="96"/>
      <c r="J32" s="94"/>
    </row>
    <row r="33" spans="1:10" x14ac:dyDescent="0.2">
      <c r="A33" s="98"/>
      <c r="B33" s="80" t="s">
        <v>6</v>
      </c>
      <c r="C33" s="96"/>
      <c r="D33" s="96"/>
      <c r="E33" s="104">
        <f>SUM(E29:E32)</f>
        <v>6446269.1096086372</v>
      </c>
      <c r="F33" s="96"/>
      <c r="G33" s="80" t="s">
        <v>6</v>
      </c>
      <c r="H33" s="96"/>
      <c r="I33" s="105">
        <f>SUM(I29:I32)</f>
        <v>1</v>
      </c>
      <c r="J33" s="94"/>
    </row>
    <row r="34" spans="1:10" x14ac:dyDescent="0.2">
      <c r="A34" s="95"/>
      <c r="B34" s="96"/>
      <c r="C34" s="96"/>
      <c r="D34" s="96"/>
      <c r="E34" s="96"/>
      <c r="F34" s="96"/>
      <c r="G34" s="96"/>
      <c r="H34" s="96"/>
      <c r="I34" s="96"/>
      <c r="J34" s="94"/>
    </row>
    <row r="35" spans="1:10" x14ac:dyDescent="0.2">
      <c r="A35" s="95"/>
      <c r="B35" s="96"/>
      <c r="C35" s="96"/>
      <c r="D35" s="96"/>
      <c r="E35" s="96"/>
      <c r="F35" s="96"/>
      <c r="G35" s="96"/>
      <c r="H35" s="96"/>
      <c r="I35" s="96"/>
      <c r="J35" s="94"/>
    </row>
    <row r="36" spans="1:10" x14ac:dyDescent="0.2">
      <c r="A36" s="95"/>
      <c r="B36" s="96"/>
      <c r="C36" s="96"/>
      <c r="D36" s="96"/>
      <c r="E36" s="96"/>
      <c r="F36" s="96"/>
      <c r="G36" s="96"/>
      <c r="H36" s="96"/>
      <c r="I36" s="96"/>
      <c r="J36" s="94"/>
    </row>
    <row r="37" spans="1:10" ht="15.75" x14ac:dyDescent="0.25">
      <c r="A37" s="95"/>
      <c r="B37" s="110" t="s">
        <v>124</v>
      </c>
      <c r="C37" s="96"/>
      <c r="D37" s="96"/>
      <c r="E37" s="96"/>
      <c r="F37" s="96"/>
      <c r="G37" s="96"/>
      <c r="H37" s="96"/>
      <c r="I37" s="96"/>
      <c r="J37" s="94"/>
    </row>
    <row r="38" spans="1:10" x14ac:dyDescent="0.2">
      <c r="A38" s="95"/>
      <c r="B38" s="111" t="s">
        <v>1078</v>
      </c>
      <c r="C38" s="96"/>
      <c r="D38" s="96"/>
      <c r="E38" s="112">
        <f>ROUND(H22*I29,6)</f>
        <v>1.17E-3</v>
      </c>
      <c r="F38" s="102"/>
      <c r="G38" s="96"/>
      <c r="H38" s="103"/>
      <c r="I38" s="96"/>
      <c r="J38" s="94"/>
    </row>
    <row r="39" spans="1:10" x14ac:dyDescent="0.2">
      <c r="A39" s="95"/>
      <c r="B39" s="96" t="s">
        <v>1079</v>
      </c>
      <c r="C39" s="96"/>
      <c r="D39" s="96"/>
      <c r="E39" s="113">
        <f>ROUND(H22*(I30+I31),6)</f>
        <v>1.3730000000000001E-3</v>
      </c>
      <c r="F39" s="102"/>
      <c r="G39" s="96"/>
      <c r="H39" s="103"/>
      <c r="I39" s="96"/>
      <c r="J39" s="94"/>
    </row>
    <row r="40" spans="1:10" x14ac:dyDescent="0.2">
      <c r="A40" s="95"/>
      <c r="B40" s="96"/>
      <c r="C40" s="111" t="s">
        <v>125</v>
      </c>
      <c r="D40" s="96"/>
      <c r="E40" s="114">
        <f>SUM(E38:E39)</f>
        <v>2.5430000000000001E-3</v>
      </c>
      <c r="F40" s="105"/>
      <c r="G40" s="96"/>
      <c r="H40" s="96"/>
      <c r="I40" s="96"/>
      <c r="J40" s="94"/>
    </row>
    <row r="41" spans="1:10" x14ac:dyDescent="0.2">
      <c r="A41" s="95"/>
      <c r="B41" s="96"/>
      <c r="C41" s="96"/>
      <c r="D41" s="96"/>
      <c r="E41" s="96"/>
      <c r="F41" s="96"/>
      <c r="G41" s="96"/>
      <c r="H41" s="96"/>
      <c r="I41" s="96"/>
      <c r="J41" s="94"/>
    </row>
    <row r="42" spans="1:10" x14ac:dyDescent="0.2">
      <c r="A42" s="95"/>
      <c r="B42" s="96"/>
      <c r="C42" s="96"/>
      <c r="D42" s="96"/>
      <c r="E42" s="96"/>
      <c r="F42" s="96"/>
      <c r="G42" s="96"/>
      <c r="H42" s="96"/>
      <c r="I42" s="96"/>
      <c r="J42" s="94"/>
    </row>
    <row r="43" spans="1:10" x14ac:dyDescent="0.2">
      <c r="A43" s="95"/>
      <c r="B43" s="96"/>
      <c r="C43" s="96"/>
      <c r="D43" s="96"/>
      <c r="E43" s="96"/>
      <c r="F43" s="96"/>
      <c r="G43" s="96"/>
      <c r="H43" s="96"/>
      <c r="I43" s="96"/>
      <c r="J43" s="94"/>
    </row>
    <row r="44" spans="1:10" ht="15.75" x14ac:dyDescent="0.25">
      <c r="A44" s="95"/>
      <c r="B44" s="110" t="s">
        <v>126</v>
      </c>
      <c r="C44" s="96"/>
      <c r="D44" s="96"/>
      <c r="E44" s="96"/>
      <c r="F44" s="96"/>
      <c r="G44" s="96"/>
      <c r="H44" s="96"/>
      <c r="I44" s="96"/>
      <c r="J44" s="94"/>
    </row>
    <row r="45" spans="1:10" x14ac:dyDescent="0.2">
      <c r="A45" s="95"/>
      <c r="B45" s="111" t="s">
        <v>127</v>
      </c>
      <c r="C45" s="96"/>
      <c r="D45" s="96"/>
      <c r="E45" s="112">
        <f>H18</f>
        <v>0</v>
      </c>
      <c r="F45" s="96"/>
      <c r="G45" s="115"/>
      <c r="H45" s="112"/>
      <c r="I45" s="96"/>
      <c r="J45" s="94"/>
    </row>
    <row r="46" spans="1:10" x14ac:dyDescent="0.2">
      <c r="A46" s="95"/>
      <c r="B46" s="96" t="s">
        <v>119</v>
      </c>
      <c r="C46" s="96"/>
      <c r="D46" s="96"/>
      <c r="E46" s="112">
        <f>H20</f>
        <v>4.5380999999999998E-2</v>
      </c>
      <c r="F46" s="112"/>
      <c r="G46" s="115"/>
      <c r="H46" s="112"/>
      <c r="I46" s="96"/>
      <c r="J46" s="94"/>
    </row>
    <row r="47" spans="1:10" x14ac:dyDescent="0.2">
      <c r="A47" s="95"/>
      <c r="B47" s="96" t="s">
        <v>120</v>
      </c>
      <c r="C47" s="96"/>
      <c r="D47" s="96"/>
      <c r="E47" s="113">
        <f>E39</f>
        <v>1.3730000000000001E-3</v>
      </c>
      <c r="F47" s="112"/>
      <c r="G47" s="115"/>
      <c r="H47" s="112"/>
      <c r="I47" s="96"/>
      <c r="J47" s="94"/>
    </row>
    <row r="48" spans="1:10" x14ac:dyDescent="0.2">
      <c r="A48" s="95"/>
      <c r="B48" s="96"/>
      <c r="C48" s="96"/>
      <c r="D48" s="96"/>
      <c r="E48" s="99">
        <f>SUM(E45:E47)</f>
        <v>4.6753999999999997E-2</v>
      </c>
      <c r="F48" s="96"/>
      <c r="G48" s="96"/>
      <c r="H48" s="114"/>
      <c r="I48" s="96"/>
      <c r="J48" s="94"/>
    </row>
    <row r="49" spans="1:10" x14ac:dyDescent="0.2">
      <c r="A49" s="95"/>
      <c r="B49" s="96" t="s">
        <v>128</v>
      </c>
      <c r="C49" s="111"/>
      <c r="D49" s="96"/>
      <c r="E49" s="287">
        <v>1.3431500000000001</v>
      </c>
      <c r="F49" s="96"/>
      <c r="G49" s="96"/>
      <c r="H49" s="96"/>
      <c r="I49" s="96"/>
      <c r="J49" s="94"/>
    </row>
    <row r="50" spans="1:10" x14ac:dyDescent="0.2">
      <c r="A50" s="95"/>
      <c r="B50" s="96"/>
      <c r="C50" s="111" t="s">
        <v>129</v>
      </c>
      <c r="D50" s="96"/>
      <c r="E50" s="114">
        <f>ROUND(E48*E49,6)</f>
        <v>6.2798000000000007E-2</v>
      </c>
      <c r="F50" s="170"/>
      <c r="G50" s="96"/>
      <c r="H50" s="96"/>
      <c r="I50" s="96"/>
      <c r="J50" s="94"/>
    </row>
    <row r="51" spans="1:10" x14ac:dyDescent="0.2">
      <c r="A51" s="95"/>
      <c r="B51" s="96"/>
      <c r="C51" s="96"/>
      <c r="D51" s="96"/>
      <c r="E51" s="96"/>
      <c r="F51" s="115"/>
      <c r="G51" s="96"/>
      <c r="H51" s="96"/>
      <c r="I51" s="96"/>
      <c r="J51" s="94"/>
    </row>
    <row r="52" spans="1:10" x14ac:dyDescent="0.2">
      <c r="A52" s="95"/>
      <c r="B52" s="96"/>
      <c r="C52" s="96"/>
      <c r="D52" s="96"/>
      <c r="E52" s="96"/>
      <c r="F52" s="96"/>
      <c r="G52" s="96"/>
      <c r="H52" s="96"/>
      <c r="I52" s="96"/>
      <c r="J52" s="94"/>
    </row>
    <row r="53" spans="1:10" x14ac:dyDescent="0.2">
      <c r="A53" s="95"/>
      <c r="B53" s="96"/>
      <c r="C53" s="96"/>
      <c r="D53" s="96"/>
      <c r="E53" s="96"/>
      <c r="F53" s="96"/>
      <c r="G53" s="96"/>
      <c r="H53" s="96"/>
      <c r="I53" s="96"/>
      <c r="J53" s="94"/>
    </row>
    <row r="54" spans="1:10" ht="15.75" x14ac:dyDescent="0.25">
      <c r="A54" s="95"/>
      <c r="B54" s="110" t="s">
        <v>130</v>
      </c>
      <c r="C54" s="96"/>
      <c r="D54" s="96"/>
      <c r="E54" s="96"/>
      <c r="F54" s="96"/>
      <c r="G54" s="96"/>
      <c r="H54" s="96"/>
      <c r="I54" s="96"/>
      <c r="J54" s="94"/>
    </row>
    <row r="55" spans="1:10" x14ac:dyDescent="0.2">
      <c r="A55" s="95"/>
      <c r="B55" s="111" t="s">
        <v>115</v>
      </c>
      <c r="C55" s="96"/>
      <c r="D55" s="96"/>
      <c r="E55" s="112">
        <f>H16</f>
        <v>1.4604000000000001E-2</v>
      </c>
      <c r="F55" s="96"/>
      <c r="G55" s="96"/>
      <c r="H55" s="96"/>
      <c r="I55" s="96"/>
      <c r="J55" s="94"/>
    </row>
    <row r="56" spans="1:10" x14ac:dyDescent="0.2">
      <c r="A56" s="95"/>
      <c r="B56" s="96" t="s">
        <v>116</v>
      </c>
      <c r="C56" s="96"/>
      <c r="D56" s="96"/>
      <c r="E56" s="112">
        <f>H17</f>
        <v>2.9999999999999997E-4</v>
      </c>
      <c r="F56" s="96"/>
      <c r="G56" s="96"/>
      <c r="H56" s="96"/>
      <c r="I56" s="96"/>
      <c r="J56" s="94"/>
    </row>
    <row r="57" spans="1:10" x14ac:dyDescent="0.2">
      <c r="A57" s="95"/>
      <c r="B57" s="96" t="s">
        <v>118</v>
      </c>
      <c r="C57" s="96"/>
      <c r="D57" s="96"/>
      <c r="E57" s="112">
        <f>H19</f>
        <v>2.7900000000000001E-4</v>
      </c>
      <c r="F57" s="96"/>
      <c r="G57" s="96"/>
      <c r="H57" s="96"/>
      <c r="I57" s="96"/>
      <c r="J57" s="94"/>
    </row>
    <row r="58" spans="1:10" x14ac:dyDescent="0.2">
      <c r="A58" s="95"/>
      <c r="B58" s="96" t="s">
        <v>120</v>
      </c>
      <c r="C58" s="96"/>
      <c r="D58" s="96"/>
      <c r="E58" s="113">
        <f>E38</f>
        <v>1.17E-3</v>
      </c>
      <c r="F58" s="96"/>
      <c r="G58" s="96"/>
      <c r="H58" s="96"/>
      <c r="I58" s="96"/>
      <c r="J58" s="94"/>
    </row>
    <row r="59" spans="1:10" x14ac:dyDescent="0.2">
      <c r="A59" s="95"/>
      <c r="B59" s="96"/>
      <c r="C59" s="111" t="s">
        <v>131</v>
      </c>
      <c r="D59" s="96"/>
      <c r="E59" s="114">
        <f>(SUM(E55:E58))</f>
        <v>1.6352999999999999E-2</v>
      </c>
      <c r="F59" s="170"/>
      <c r="G59" s="96"/>
      <c r="H59" s="96"/>
      <c r="I59" s="96"/>
      <c r="J59" s="94"/>
    </row>
    <row r="60" spans="1:10" x14ac:dyDescent="0.2">
      <c r="A60" s="95"/>
      <c r="B60" s="96"/>
      <c r="C60" s="96"/>
      <c r="D60" s="96"/>
      <c r="E60" s="96"/>
      <c r="F60" s="96"/>
      <c r="G60" s="96"/>
      <c r="H60" s="96"/>
      <c r="I60" s="96"/>
      <c r="J60" s="94"/>
    </row>
    <row r="61" spans="1:10" ht="15.75" thickBot="1" x14ac:dyDescent="0.25">
      <c r="A61" s="95"/>
      <c r="B61" s="96"/>
      <c r="C61" s="96"/>
      <c r="D61" s="96"/>
      <c r="E61" s="288">
        <f>+E50+E59</f>
        <v>7.9150999999999999E-2</v>
      </c>
      <c r="F61" s="96"/>
      <c r="G61" s="96"/>
      <c r="H61" s="96"/>
      <c r="I61" s="96"/>
      <c r="J61" s="94"/>
    </row>
    <row r="62" spans="1:10" ht="15.75" thickTop="1" x14ac:dyDescent="0.2">
      <c r="A62" s="95"/>
      <c r="B62" s="96"/>
      <c r="C62" s="96"/>
      <c r="D62" s="96"/>
      <c r="E62" s="96"/>
      <c r="F62" s="96"/>
      <c r="G62" s="96"/>
      <c r="H62" s="96"/>
      <c r="I62" s="96"/>
      <c r="J62" s="94"/>
    </row>
    <row r="63" spans="1:10" x14ac:dyDescent="0.2">
      <c r="A63" s="95"/>
      <c r="B63" s="96"/>
      <c r="C63" s="96"/>
      <c r="D63" s="96"/>
      <c r="E63" s="96"/>
      <c r="F63" s="96"/>
      <c r="G63" s="96"/>
      <c r="H63" s="96"/>
      <c r="I63" s="96"/>
      <c r="J63" s="94"/>
    </row>
    <row r="64" spans="1:10" x14ac:dyDescent="0.2">
      <c r="A64" s="95"/>
      <c r="B64" s="96"/>
      <c r="C64" s="96"/>
      <c r="D64" s="96"/>
      <c r="E64" s="96"/>
      <c r="F64" s="96"/>
      <c r="G64" s="96"/>
      <c r="H64" s="96"/>
      <c r="I64" s="96"/>
      <c r="J64" s="94"/>
    </row>
    <row r="65" spans="1:10" ht="15.75" x14ac:dyDescent="0.25">
      <c r="A65" s="95"/>
      <c r="B65" s="116" t="s">
        <v>8</v>
      </c>
      <c r="C65" s="96"/>
      <c r="D65" s="96"/>
      <c r="E65" s="96"/>
      <c r="F65" s="96"/>
      <c r="G65" s="96"/>
      <c r="H65" s="96"/>
      <c r="I65" s="96"/>
      <c r="J65" s="94"/>
    </row>
    <row r="66" spans="1:10" x14ac:dyDescent="0.2">
      <c r="A66" s="117"/>
      <c r="B66" s="118" t="s">
        <v>1076</v>
      </c>
      <c r="C66" s="96"/>
      <c r="D66" s="96"/>
      <c r="E66" s="96"/>
      <c r="F66" s="96"/>
      <c r="G66" s="96"/>
      <c r="H66" s="96"/>
      <c r="I66" s="96"/>
      <c r="J66" s="94"/>
    </row>
    <row r="67" spans="1:10" x14ac:dyDescent="0.2">
      <c r="A67" s="117"/>
      <c r="B67" s="119" t="s">
        <v>132</v>
      </c>
      <c r="C67" s="96"/>
      <c r="D67" s="96"/>
      <c r="E67" s="96"/>
      <c r="F67" s="96"/>
      <c r="G67" s="96"/>
      <c r="H67" s="96"/>
      <c r="I67" s="96"/>
      <c r="J67" s="94"/>
    </row>
    <row r="68" spans="1:10" x14ac:dyDescent="0.2">
      <c r="A68" s="117"/>
      <c r="B68" s="118" t="s">
        <v>1077</v>
      </c>
      <c r="C68" s="96"/>
      <c r="D68" s="96"/>
      <c r="E68" s="96"/>
      <c r="F68" s="96"/>
      <c r="G68" s="96"/>
      <c r="H68" s="96"/>
      <c r="I68" s="96"/>
      <c r="J68" s="94"/>
    </row>
    <row r="69" spans="1:10" x14ac:dyDescent="0.2">
      <c r="A69" s="117"/>
      <c r="B69" s="118" t="s">
        <v>133</v>
      </c>
      <c r="C69" s="96"/>
      <c r="D69" s="96"/>
      <c r="E69" s="96"/>
      <c r="F69" s="96"/>
      <c r="G69" s="96"/>
      <c r="H69" s="96"/>
      <c r="I69" s="96"/>
      <c r="J69" s="94"/>
    </row>
    <row r="70" spans="1:10" x14ac:dyDescent="0.2">
      <c r="A70" s="120"/>
      <c r="B70" s="121"/>
      <c r="C70" s="122"/>
      <c r="D70" s="122"/>
      <c r="E70" s="122"/>
      <c r="F70" s="122"/>
      <c r="G70" s="122"/>
      <c r="H70" s="122"/>
      <c r="I70" s="122"/>
      <c r="J70" s="123"/>
    </row>
    <row r="71" spans="1:10" x14ac:dyDescent="0.2">
      <c r="A71" s="54"/>
      <c r="B71" s="57"/>
    </row>
    <row r="72" spans="1:10" x14ac:dyDescent="0.2">
      <c r="A72" s="54"/>
      <c r="B72" s="55"/>
    </row>
    <row r="73" spans="1:10" x14ac:dyDescent="0.2">
      <c r="A73" s="54"/>
      <c r="B73" s="58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78C8-AF0B-4FF2-9315-0BA617545BBB}">
  <dimension ref="A1:AN521"/>
  <sheetViews>
    <sheetView zoomScale="90" zoomScaleNormal="90" zoomScaleSheetLayoutView="80" workbookViewId="0">
      <pane ySplit="11" topLeftCell="A12" activePane="bottomLeft" state="frozen"/>
      <selection activeCell="J77" sqref="J77"/>
      <selection pane="bottomLeft"/>
    </sheetView>
  </sheetViews>
  <sheetFormatPr defaultRowHeight="14.1" customHeight="1" x14ac:dyDescent="0.2"/>
  <cols>
    <col min="1" max="1" width="3.5546875" style="223" customWidth="1"/>
    <col min="2" max="2" width="4.77734375" style="223" customWidth="1"/>
    <col min="3" max="3" width="9.33203125" style="223" customWidth="1"/>
    <col min="4" max="4" width="32.77734375" style="223" customWidth="1"/>
    <col min="5" max="5" width="1.77734375" style="223" customWidth="1"/>
    <col min="6" max="6" width="8.21875" style="223" customWidth="1"/>
    <col min="7" max="7" width="1.77734375" style="223" customWidth="1"/>
    <col min="8" max="8" width="13" style="223" customWidth="1"/>
    <col min="9" max="9" width="1.77734375" style="223" customWidth="1"/>
    <col min="10" max="10" width="13" style="223" customWidth="1"/>
    <col min="11" max="11" width="1.77734375" style="223" customWidth="1"/>
    <col min="12" max="12" width="13" style="223" customWidth="1"/>
    <col min="13" max="13" width="1.77734375" style="223" customWidth="1"/>
    <col min="14" max="14" width="13" style="223" customWidth="1"/>
    <col min="15" max="15" width="1.77734375" style="223" customWidth="1"/>
    <col min="16" max="16" width="13" style="223" customWidth="1"/>
    <col min="17" max="17" width="1.77734375" style="223" customWidth="1"/>
    <col min="18" max="18" width="13.33203125" style="223" customWidth="1"/>
    <col min="19" max="19" width="2.5546875" style="223" customWidth="1"/>
    <col min="20" max="20" width="3.88671875" style="223" customWidth="1"/>
    <col min="21" max="21" width="6.33203125" style="223" customWidth="1"/>
    <col min="22" max="22" width="8.6640625" style="223" customWidth="1"/>
    <col min="23" max="23" width="32.109375" style="223" customWidth="1"/>
    <col min="24" max="24" width="1.77734375" style="223" customWidth="1"/>
    <col min="25" max="25" width="8.5546875" style="223" customWidth="1"/>
    <col min="26" max="26" width="1.77734375" style="223" customWidth="1"/>
    <col min="27" max="27" width="13.33203125" style="223" customWidth="1"/>
    <col min="28" max="28" width="1.77734375" style="223" customWidth="1"/>
    <col min="29" max="29" width="13.33203125" style="223" customWidth="1"/>
    <col min="30" max="30" width="1.77734375" style="223" customWidth="1"/>
    <col min="31" max="31" width="13.33203125" style="223" customWidth="1"/>
    <col min="32" max="32" width="1.77734375" style="223" customWidth="1"/>
    <col min="33" max="33" width="13.33203125" style="223" customWidth="1"/>
    <col min="34" max="34" width="1.77734375" style="223" customWidth="1"/>
    <col min="35" max="35" width="13.33203125" style="223" customWidth="1"/>
    <col min="36" max="36" width="1.77734375" style="223" customWidth="1"/>
    <col min="37" max="37" width="13.33203125" style="223" customWidth="1"/>
    <col min="38" max="38" width="10.5546875" style="223" customWidth="1"/>
    <col min="39" max="256" width="8.88671875" style="223"/>
    <col min="257" max="257" width="2.77734375" style="223" customWidth="1"/>
    <col min="258" max="258" width="5.21875" style="223" customWidth="1"/>
    <col min="259" max="259" width="8.33203125" style="223" customWidth="1"/>
    <col min="260" max="260" width="31.33203125" style="223" customWidth="1"/>
    <col min="261" max="261" width="1.77734375" style="223" customWidth="1"/>
    <col min="262" max="262" width="7.44140625" style="223" customWidth="1"/>
    <col min="263" max="263" width="1.77734375" style="223" customWidth="1"/>
    <col min="264" max="264" width="10.5546875" style="223" customWidth="1"/>
    <col min="265" max="265" width="1.77734375" style="223" customWidth="1"/>
    <col min="266" max="266" width="10.5546875" style="223" customWidth="1"/>
    <col min="267" max="267" width="1.77734375" style="223" customWidth="1"/>
    <col min="268" max="268" width="10.5546875" style="223" customWidth="1"/>
    <col min="269" max="269" width="1.77734375" style="223" customWidth="1"/>
    <col min="270" max="270" width="10.5546875" style="223" customWidth="1"/>
    <col min="271" max="271" width="1.77734375" style="223" customWidth="1"/>
    <col min="272" max="272" width="10.5546875" style="223" customWidth="1"/>
    <col min="273" max="273" width="1.77734375" style="223" customWidth="1"/>
    <col min="274" max="274" width="10.5546875" style="223" customWidth="1"/>
    <col min="275" max="275" width="2.5546875" style="223" customWidth="1"/>
    <col min="276" max="276" width="2.77734375" style="223" customWidth="1"/>
    <col min="277" max="277" width="8.77734375" style="223" customWidth="1"/>
    <col min="278" max="278" width="9.109375" style="223" customWidth="1"/>
    <col min="279" max="279" width="31.33203125" style="223" customWidth="1"/>
    <col min="280" max="280" width="1.77734375" style="223" customWidth="1"/>
    <col min="281" max="281" width="7.44140625" style="223" customWidth="1"/>
    <col min="282" max="282" width="1.77734375" style="223" customWidth="1"/>
    <col min="283" max="283" width="10.5546875" style="223" customWidth="1"/>
    <col min="284" max="284" width="1.77734375" style="223" customWidth="1"/>
    <col min="285" max="285" width="10.5546875" style="223" customWidth="1"/>
    <col min="286" max="286" width="1.77734375" style="223" customWidth="1"/>
    <col min="287" max="287" width="10.5546875" style="223" customWidth="1"/>
    <col min="288" max="288" width="1.77734375" style="223" customWidth="1"/>
    <col min="289" max="289" width="10.5546875" style="223" customWidth="1"/>
    <col min="290" max="290" width="1.77734375" style="223" customWidth="1"/>
    <col min="291" max="291" width="10.5546875" style="223" customWidth="1"/>
    <col min="292" max="292" width="1.77734375" style="223" customWidth="1"/>
    <col min="293" max="294" width="10.5546875" style="223" customWidth="1"/>
    <col min="295" max="512" width="8.88671875" style="223"/>
    <col min="513" max="513" width="2.77734375" style="223" customWidth="1"/>
    <col min="514" max="514" width="5.21875" style="223" customWidth="1"/>
    <col min="515" max="515" width="8.33203125" style="223" customWidth="1"/>
    <col min="516" max="516" width="31.33203125" style="223" customWidth="1"/>
    <col min="517" max="517" width="1.77734375" style="223" customWidth="1"/>
    <col min="518" max="518" width="7.44140625" style="223" customWidth="1"/>
    <col min="519" max="519" width="1.77734375" style="223" customWidth="1"/>
    <col min="520" max="520" width="10.5546875" style="223" customWidth="1"/>
    <col min="521" max="521" width="1.77734375" style="223" customWidth="1"/>
    <col min="522" max="522" width="10.5546875" style="223" customWidth="1"/>
    <col min="523" max="523" width="1.77734375" style="223" customWidth="1"/>
    <col min="524" max="524" width="10.5546875" style="223" customWidth="1"/>
    <col min="525" max="525" width="1.77734375" style="223" customWidth="1"/>
    <col min="526" max="526" width="10.5546875" style="223" customWidth="1"/>
    <col min="527" max="527" width="1.77734375" style="223" customWidth="1"/>
    <col min="528" max="528" width="10.5546875" style="223" customWidth="1"/>
    <col min="529" max="529" width="1.77734375" style="223" customWidth="1"/>
    <col min="530" max="530" width="10.5546875" style="223" customWidth="1"/>
    <col min="531" max="531" width="2.5546875" style="223" customWidth="1"/>
    <col min="532" max="532" width="2.77734375" style="223" customWidth="1"/>
    <col min="533" max="533" width="8.77734375" style="223" customWidth="1"/>
    <col min="534" max="534" width="9.109375" style="223" customWidth="1"/>
    <col min="535" max="535" width="31.33203125" style="223" customWidth="1"/>
    <col min="536" max="536" width="1.77734375" style="223" customWidth="1"/>
    <col min="537" max="537" width="7.44140625" style="223" customWidth="1"/>
    <col min="538" max="538" width="1.77734375" style="223" customWidth="1"/>
    <col min="539" max="539" width="10.5546875" style="223" customWidth="1"/>
    <col min="540" max="540" width="1.77734375" style="223" customWidth="1"/>
    <col min="541" max="541" width="10.5546875" style="223" customWidth="1"/>
    <col min="542" max="542" width="1.77734375" style="223" customWidth="1"/>
    <col min="543" max="543" width="10.5546875" style="223" customWidth="1"/>
    <col min="544" max="544" width="1.77734375" style="223" customWidth="1"/>
    <col min="545" max="545" width="10.5546875" style="223" customWidth="1"/>
    <col min="546" max="546" width="1.77734375" style="223" customWidth="1"/>
    <col min="547" max="547" width="10.5546875" style="223" customWidth="1"/>
    <col min="548" max="548" width="1.77734375" style="223" customWidth="1"/>
    <col min="549" max="550" width="10.5546875" style="223" customWidth="1"/>
    <col min="551" max="768" width="8.88671875" style="223"/>
    <col min="769" max="769" width="2.77734375" style="223" customWidth="1"/>
    <col min="770" max="770" width="5.21875" style="223" customWidth="1"/>
    <col min="771" max="771" width="8.33203125" style="223" customWidth="1"/>
    <col min="772" max="772" width="31.33203125" style="223" customWidth="1"/>
    <col min="773" max="773" width="1.77734375" style="223" customWidth="1"/>
    <col min="774" max="774" width="7.44140625" style="223" customWidth="1"/>
    <col min="775" max="775" width="1.77734375" style="223" customWidth="1"/>
    <col min="776" max="776" width="10.5546875" style="223" customWidth="1"/>
    <col min="777" max="777" width="1.77734375" style="223" customWidth="1"/>
    <col min="778" max="778" width="10.5546875" style="223" customWidth="1"/>
    <col min="779" max="779" width="1.77734375" style="223" customWidth="1"/>
    <col min="780" max="780" width="10.5546875" style="223" customWidth="1"/>
    <col min="781" max="781" width="1.77734375" style="223" customWidth="1"/>
    <col min="782" max="782" width="10.5546875" style="223" customWidth="1"/>
    <col min="783" max="783" width="1.77734375" style="223" customWidth="1"/>
    <col min="784" max="784" width="10.5546875" style="223" customWidth="1"/>
    <col min="785" max="785" width="1.77734375" style="223" customWidth="1"/>
    <col min="786" max="786" width="10.5546875" style="223" customWidth="1"/>
    <col min="787" max="787" width="2.5546875" style="223" customWidth="1"/>
    <col min="788" max="788" width="2.77734375" style="223" customWidth="1"/>
    <col min="789" max="789" width="8.77734375" style="223" customWidth="1"/>
    <col min="790" max="790" width="9.109375" style="223" customWidth="1"/>
    <col min="791" max="791" width="31.33203125" style="223" customWidth="1"/>
    <col min="792" max="792" width="1.77734375" style="223" customWidth="1"/>
    <col min="793" max="793" width="7.44140625" style="223" customWidth="1"/>
    <col min="794" max="794" width="1.77734375" style="223" customWidth="1"/>
    <col min="795" max="795" width="10.5546875" style="223" customWidth="1"/>
    <col min="796" max="796" width="1.77734375" style="223" customWidth="1"/>
    <col min="797" max="797" width="10.5546875" style="223" customWidth="1"/>
    <col min="798" max="798" width="1.77734375" style="223" customWidth="1"/>
    <col min="799" max="799" width="10.5546875" style="223" customWidth="1"/>
    <col min="800" max="800" width="1.77734375" style="223" customWidth="1"/>
    <col min="801" max="801" width="10.5546875" style="223" customWidth="1"/>
    <col min="802" max="802" width="1.77734375" style="223" customWidth="1"/>
    <col min="803" max="803" width="10.5546875" style="223" customWidth="1"/>
    <col min="804" max="804" width="1.77734375" style="223" customWidth="1"/>
    <col min="805" max="806" width="10.5546875" style="223" customWidth="1"/>
    <col min="807" max="1024" width="8.88671875" style="223"/>
    <col min="1025" max="1025" width="2.77734375" style="223" customWidth="1"/>
    <col min="1026" max="1026" width="5.21875" style="223" customWidth="1"/>
    <col min="1027" max="1027" width="8.33203125" style="223" customWidth="1"/>
    <col min="1028" max="1028" width="31.33203125" style="223" customWidth="1"/>
    <col min="1029" max="1029" width="1.77734375" style="223" customWidth="1"/>
    <col min="1030" max="1030" width="7.44140625" style="223" customWidth="1"/>
    <col min="1031" max="1031" width="1.77734375" style="223" customWidth="1"/>
    <col min="1032" max="1032" width="10.5546875" style="223" customWidth="1"/>
    <col min="1033" max="1033" width="1.77734375" style="223" customWidth="1"/>
    <col min="1034" max="1034" width="10.5546875" style="223" customWidth="1"/>
    <col min="1035" max="1035" width="1.77734375" style="223" customWidth="1"/>
    <col min="1036" max="1036" width="10.5546875" style="223" customWidth="1"/>
    <col min="1037" max="1037" width="1.77734375" style="223" customWidth="1"/>
    <col min="1038" max="1038" width="10.5546875" style="223" customWidth="1"/>
    <col min="1039" max="1039" width="1.77734375" style="223" customWidth="1"/>
    <col min="1040" max="1040" width="10.5546875" style="223" customWidth="1"/>
    <col min="1041" max="1041" width="1.77734375" style="223" customWidth="1"/>
    <col min="1042" max="1042" width="10.5546875" style="223" customWidth="1"/>
    <col min="1043" max="1043" width="2.5546875" style="223" customWidth="1"/>
    <col min="1044" max="1044" width="2.77734375" style="223" customWidth="1"/>
    <col min="1045" max="1045" width="8.77734375" style="223" customWidth="1"/>
    <col min="1046" max="1046" width="9.109375" style="223" customWidth="1"/>
    <col min="1047" max="1047" width="31.33203125" style="223" customWidth="1"/>
    <col min="1048" max="1048" width="1.77734375" style="223" customWidth="1"/>
    <col min="1049" max="1049" width="7.44140625" style="223" customWidth="1"/>
    <col min="1050" max="1050" width="1.77734375" style="223" customWidth="1"/>
    <col min="1051" max="1051" width="10.5546875" style="223" customWidth="1"/>
    <col min="1052" max="1052" width="1.77734375" style="223" customWidth="1"/>
    <col min="1053" max="1053" width="10.5546875" style="223" customWidth="1"/>
    <col min="1054" max="1054" width="1.77734375" style="223" customWidth="1"/>
    <col min="1055" max="1055" width="10.5546875" style="223" customWidth="1"/>
    <col min="1056" max="1056" width="1.77734375" style="223" customWidth="1"/>
    <col min="1057" max="1057" width="10.5546875" style="223" customWidth="1"/>
    <col min="1058" max="1058" width="1.77734375" style="223" customWidth="1"/>
    <col min="1059" max="1059" width="10.5546875" style="223" customWidth="1"/>
    <col min="1060" max="1060" width="1.77734375" style="223" customWidth="1"/>
    <col min="1061" max="1062" width="10.5546875" style="223" customWidth="1"/>
    <col min="1063" max="1280" width="8.88671875" style="223"/>
    <col min="1281" max="1281" width="2.77734375" style="223" customWidth="1"/>
    <col min="1282" max="1282" width="5.21875" style="223" customWidth="1"/>
    <col min="1283" max="1283" width="8.33203125" style="223" customWidth="1"/>
    <col min="1284" max="1284" width="31.33203125" style="223" customWidth="1"/>
    <col min="1285" max="1285" width="1.77734375" style="223" customWidth="1"/>
    <col min="1286" max="1286" width="7.44140625" style="223" customWidth="1"/>
    <col min="1287" max="1287" width="1.77734375" style="223" customWidth="1"/>
    <col min="1288" max="1288" width="10.5546875" style="223" customWidth="1"/>
    <col min="1289" max="1289" width="1.77734375" style="223" customWidth="1"/>
    <col min="1290" max="1290" width="10.5546875" style="223" customWidth="1"/>
    <col min="1291" max="1291" width="1.77734375" style="223" customWidth="1"/>
    <col min="1292" max="1292" width="10.5546875" style="223" customWidth="1"/>
    <col min="1293" max="1293" width="1.77734375" style="223" customWidth="1"/>
    <col min="1294" max="1294" width="10.5546875" style="223" customWidth="1"/>
    <col min="1295" max="1295" width="1.77734375" style="223" customWidth="1"/>
    <col min="1296" max="1296" width="10.5546875" style="223" customWidth="1"/>
    <col min="1297" max="1297" width="1.77734375" style="223" customWidth="1"/>
    <col min="1298" max="1298" width="10.5546875" style="223" customWidth="1"/>
    <col min="1299" max="1299" width="2.5546875" style="223" customWidth="1"/>
    <col min="1300" max="1300" width="2.77734375" style="223" customWidth="1"/>
    <col min="1301" max="1301" width="8.77734375" style="223" customWidth="1"/>
    <col min="1302" max="1302" width="9.109375" style="223" customWidth="1"/>
    <col min="1303" max="1303" width="31.33203125" style="223" customWidth="1"/>
    <col min="1304" max="1304" width="1.77734375" style="223" customWidth="1"/>
    <col min="1305" max="1305" width="7.44140625" style="223" customWidth="1"/>
    <col min="1306" max="1306" width="1.77734375" style="223" customWidth="1"/>
    <col min="1307" max="1307" width="10.5546875" style="223" customWidth="1"/>
    <col min="1308" max="1308" width="1.77734375" style="223" customWidth="1"/>
    <col min="1309" max="1309" width="10.5546875" style="223" customWidth="1"/>
    <col min="1310" max="1310" width="1.77734375" style="223" customWidth="1"/>
    <col min="1311" max="1311" width="10.5546875" style="223" customWidth="1"/>
    <col min="1312" max="1312" width="1.77734375" style="223" customWidth="1"/>
    <col min="1313" max="1313" width="10.5546875" style="223" customWidth="1"/>
    <col min="1314" max="1314" width="1.77734375" style="223" customWidth="1"/>
    <col min="1315" max="1315" width="10.5546875" style="223" customWidth="1"/>
    <col min="1316" max="1316" width="1.77734375" style="223" customWidth="1"/>
    <col min="1317" max="1318" width="10.5546875" style="223" customWidth="1"/>
    <col min="1319" max="1536" width="8.88671875" style="223"/>
    <col min="1537" max="1537" width="2.77734375" style="223" customWidth="1"/>
    <col min="1538" max="1538" width="5.21875" style="223" customWidth="1"/>
    <col min="1539" max="1539" width="8.33203125" style="223" customWidth="1"/>
    <col min="1540" max="1540" width="31.33203125" style="223" customWidth="1"/>
    <col min="1541" max="1541" width="1.77734375" style="223" customWidth="1"/>
    <col min="1542" max="1542" width="7.44140625" style="223" customWidth="1"/>
    <col min="1543" max="1543" width="1.77734375" style="223" customWidth="1"/>
    <col min="1544" max="1544" width="10.5546875" style="223" customWidth="1"/>
    <col min="1545" max="1545" width="1.77734375" style="223" customWidth="1"/>
    <col min="1546" max="1546" width="10.5546875" style="223" customWidth="1"/>
    <col min="1547" max="1547" width="1.77734375" style="223" customWidth="1"/>
    <col min="1548" max="1548" width="10.5546875" style="223" customWidth="1"/>
    <col min="1549" max="1549" width="1.77734375" style="223" customWidth="1"/>
    <col min="1550" max="1550" width="10.5546875" style="223" customWidth="1"/>
    <col min="1551" max="1551" width="1.77734375" style="223" customWidth="1"/>
    <col min="1552" max="1552" width="10.5546875" style="223" customWidth="1"/>
    <col min="1553" max="1553" width="1.77734375" style="223" customWidth="1"/>
    <col min="1554" max="1554" width="10.5546875" style="223" customWidth="1"/>
    <col min="1555" max="1555" width="2.5546875" style="223" customWidth="1"/>
    <col min="1556" max="1556" width="2.77734375" style="223" customWidth="1"/>
    <col min="1557" max="1557" width="8.77734375" style="223" customWidth="1"/>
    <col min="1558" max="1558" width="9.109375" style="223" customWidth="1"/>
    <col min="1559" max="1559" width="31.33203125" style="223" customWidth="1"/>
    <col min="1560" max="1560" width="1.77734375" style="223" customWidth="1"/>
    <col min="1561" max="1561" width="7.44140625" style="223" customWidth="1"/>
    <col min="1562" max="1562" width="1.77734375" style="223" customWidth="1"/>
    <col min="1563" max="1563" width="10.5546875" style="223" customWidth="1"/>
    <col min="1564" max="1564" width="1.77734375" style="223" customWidth="1"/>
    <col min="1565" max="1565" width="10.5546875" style="223" customWidth="1"/>
    <col min="1566" max="1566" width="1.77734375" style="223" customWidth="1"/>
    <col min="1567" max="1567" width="10.5546875" style="223" customWidth="1"/>
    <col min="1568" max="1568" width="1.77734375" style="223" customWidth="1"/>
    <col min="1569" max="1569" width="10.5546875" style="223" customWidth="1"/>
    <col min="1570" max="1570" width="1.77734375" style="223" customWidth="1"/>
    <col min="1571" max="1571" width="10.5546875" style="223" customWidth="1"/>
    <col min="1572" max="1572" width="1.77734375" style="223" customWidth="1"/>
    <col min="1573" max="1574" width="10.5546875" style="223" customWidth="1"/>
    <col min="1575" max="1792" width="8.88671875" style="223"/>
    <col min="1793" max="1793" width="2.77734375" style="223" customWidth="1"/>
    <col min="1794" max="1794" width="5.21875" style="223" customWidth="1"/>
    <col min="1795" max="1795" width="8.33203125" style="223" customWidth="1"/>
    <col min="1796" max="1796" width="31.33203125" style="223" customWidth="1"/>
    <col min="1797" max="1797" width="1.77734375" style="223" customWidth="1"/>
    <col min="1798" max="1798" width="7.44140625" style="223" customWidth="1"/>
    <col min="1799" max="1799" width="1.77734375" style="223" customWidth="1"/>
    <col min="1800" max="1800" width="10.5546875" style="223" customWidth="1"/>
    <col min="1801" max="1801" width="1.77734375" style="223" customWidth="1"/>
    <col min="1802" max="1802" width="10.5546875" style="223" customWidth="1"/>
    <col min="1803" max="1803" width="1.77734375" style="223" customWidth="1"/>
    <col min="1804" max="1804" width="10.5546875" style="223" customWidth="1"/>
    <col min="1805" max="1805" width="1.77734375" style="223" customWidth="1"/>
    <col min="1806" max="1806" width="10.5546875" style="223" customWidth="1"/>
    <col min="1807" max="1807" width="1.77734375" style="223" customWidth="1"/>
    <col min="1808" max="1808" width="10.5546875" style="223" customWidth="1"/>
    <col min="1809" max="1809" width="1.77734375" style="223" customWidth="1"/>
    <col min="1810" max="1810" width="10.5546875" style="223" customWidth="1"/>
    <col min="1811" max="1811" width="2.5546875" style="223" customWidth="1"/>
    <col min="1812" max="1812" width="2.77734375" style="223" customWidth="1"/>
    <col min="1813" max="1813" width="8.77734375" style="223" customWidth="1"/>
    <col min="1814" max="1814" width="9.109375" style="223" customWidth="1"/>
    <col min="1815" max="1815" width="31.33203125" style="223" customWidth="1"/>
    <col min="1816" max="1816" width="1.77734375" style="223" customWidth="1"/>
    <col min="1817" max="1817" width="7.44140625" style="223" customWidth="1"/>
    <col min="1818" max="1818" width="1.77734375" style="223" customWidth="1"/>
    <col min="1819" max="1819" width="10.5546875" style="223" customWidth="1"/>
    <col min="1820" max="1820" width="1.77734375" style="223" customWidth="1"/>
    <col min="1821" max="1821" width="10.5546875" style="223" customWidth="1"/>
    <col min="1822" max="1822" width="1.77734375" style="223" customWidth="1"/>
    <col min="1823" max="1823" width="10.5546875" style="223" customWidth="1"/>
    <col min="1824" max="1824" width="1.77734375" style="223" customWidth="1"/>
    <col min="1825" max="1825" width="10.5546875" style="223" customWidth="1"/>
    <col min="1826" max="1826" width="1.77734375" style="223" customWidth="1"/>
    <col min="1827" max="1827" width="10.5546875" style="223" customWidth="1"/>
    <col min="1828" max="1828" width="1.77734375" style="223" customWidth="1"/>
    <col min="1829" max="1830" width="10.5546875" style="223" customWidth="1"/>
    <col min="1831" max="2048" width="8.88671875" style="223"/>
    <col min="2049" max="2049" width="2.77734375" style="223" customWidth="1"/>
    <col min="2050" max="2050" width="5.21875" style="223" customWidth="1"/>
    <col min="2051" max="2051" width="8.33203125" style="223" customWidth="1"/>
    <col min="2052" max="2052" width="31.33203125" style="223" customWidth="1"/>
    <col min="2053" max="2053" width="1.77734375" style="223" customWidth="1"/>
    <col min="2054" max="2054" width="7.44140625" style="223" customWidth="1"/>
    <col min="2055" max="2055" width="1.77734375" style="223" customWidth="1"/>
    <col min="2056" max="2056" width="10.5546875" style="223" customWidth="1"/>
    <col min="2057" max="2057" width="1.77734375" style="223" customWidth="1"/>
    <col min="2058" max="2058" width="10.5546875" style="223" customWidth="1"/>
    <col min="2059" max="2059" width="1.77734375" style="223" customWidth="1"/>
    <col min="2060" max="2060" width="10.5546875" style="223" customWidth="1"/>
    <col min="2061" max="2061" width="1.77734375" style="223" customWidth="1"/>
    <col min="2062" max="2062" width="10.5546875" style="223" customWidth="1"/>
    <col min="2063" max="2063" width="1.77734375" style="223" customWidth="1"/>
    <col min="2064" max="2064" width="10.5546875" style="223" customWidth="1"/>
    <col min="2065" max="2065" width="1.77734375" style="223" customWidth="1"/>
    <col min="2066" max="2066" width="10.5546875" style="223" customWidth="1"/>
    <col min="2067" max="2067" width="2.5546875" style="223" customWidth="1"/>
    <col min="2068" max="2068" width="2.77734375" style="223" customWidth="1"/>
    <col min="2069" max="2069" width="8.77734375" style="223" customWidth="1"/>
    <col min="2070" max="2070" width="9.109375" style="223" customWidth="1"/>
    <col min="2071" max="2071" width="31.33203125" style="223" customWidth="1"/>
    <col min="2072" max="2072" width="1.77734375" style="223" customWidth="1"/>
    <col min="2073" max="2073" width="7.44140625" style="223" customWidth="1"/>
    <col min="2074" max="2074" width="1.77734375" style="223" customWidth="1"/>
    <col min="2075" max="2075" width="10.5546875" style="223" customWidth="1"/>
    <col min="2076" max="2076" width="1.77734375" style="223" customWidth="1"/>
    <col min="2077" max="2077" width="10.5546875" style="223" customWidth="1"/>
    <col min="2078" max="2078" width="1.77734375" style="223" customWidth="1"/>
    <col min="2079" max="2079" width="10.5546875" style="223" customWidth="1"/>
    <col min="2080" max="2080" width="1.77734375" style="223" customWidth="1"/>
    <col min="2081" max="2081" width="10.5546875" style="223" customWidth="1"/>
    <col min="2082" max="2082" width="1.77734375" style="223" customWidth="1"/>
    <col min="2083" max="2083" width="10.5546875" style="223" customWidth="1"/>
    <col min="2084" max="2084" width="1.77734375" style="223" customWidth="1"/>
    <col min="2085" max="2086" width="10.5546875" style="223" customWidth="1"/>
    <col min="2087" max="2304" width="8.88671875" style="223"/>
    <col min="2305" max="2305" width="2.77734375" style="223" customWidth="1"/>
    <col min="2306" max="2306" width="5.21875" style="223" customWidth="1"/>
    <col min="2307" max="2307" width="8.33203125" style="223" customWidth="1"/>
    <col min="2308" max="2308" width="31.33203125" style="223" customWidth="1"/>
    <col min="2309" max="2309" width="1.77734375" style="223" customWidth="1"/>
    <col min="2310" max="2310" width="7.44140625" style="223" customWidth="1"/>
    <col min="2311" max="2311" width="1.77734375" style="223" customWidth="1"/>
    <col min="2312" max="2312" width="10.5546875" style="223" customWidth="1"/>
    <col min="2313" max="2313" width="1.77734375" style="223" customWidth="1"/>
    <col min="2314" max="2314" width="10.5546875" style="223" customWidth="1"/>
    <col min="2315" max="2315" width="1.77734375" style="223" customWidth="1"/>
    <col min="2316" max="2316" width="10.5546875" style="223" customWidth="1"/>
    <col min="2317" max="2317" width="1.77734375" style="223" customWidth="1"/>
    <col min="2318" max="2318" width="10.5546875" style="223" customWidth="1"/>
    <col min="2319" max="2319" width="1.77734375" style="223" customWidth="1"/>
    <col min="2320" max="2320" width="10.5546875" style="223" customWidth="1"/>
    <col min="2321" max="2321" width="1.77734375" style="223" customWidth="1"/>
    <col min="2322" max="2322" width="10.5546875" style="223" customWidth="1"/>
    <col min="2323" max="2323" width="2.5546875" style="223" customWidth="1"/>
    <col min="2324" max="2324" width="2.77734375" style="223" customWidth="1"/>
    <col min="2325" max="2325" width="8.77734375" style="223" customWidth="1"/>
    <col min="2326" max="2326" width="9.109375" style="223" customWidth="1"/>
    <col min="2327" max="2327" width="31.33203125" style="223" customWidth="1"/>
    <col min="2328" max="2328" width="1.77734375" style="223" customWidth="1"/>
    <col min="2329" max="2329" width="7.44140625" style="223" customWidth="1"/>
    <col min="2330" max="2330" width="1.77734375" style="223" customWidth="1"/>
    <col min="2331" max="2331" width="10.5546875" style="223" customWidth="1"/>
    <col min="2332" max="2332" width="1.77734375" style="223" customWidth="1"/>
    <col min="2333" max="2333" width="10.5546875" style="223" customWidth="1"/>
    <col min="2334" max="2334" width="1.77734375" style="223" customWidth="1"/>
    <col min="2335" max="2335" width="10.5546875" style="223" customWidth="1"/>
    <col min="2336" max="2336" width="1.77734375" style="223" customWidth="1"/>
    <col min="2337" max="2337" width="10.5546875" style="223" customWidth="1"/>
    <col min="2338" max="2338" width="1.77734375" style="223" customWidth="1"/>
    <col min="2339" max="2339" width="10.5546875" style="223" customWidth="1"/>
    <col min="2340" max="2340" width="1.77734375" style="223" customWidth="1"/>
    <col min="2341" max="2342" width="10.5546875" style="223" customWidth="1"/>
    <col min="2343" max="2560" width="8.88671875" style="223"/>
    <col min="2561" max="2561" width="2.77734375" style="223" customWidth="1"/>
    <col min="2562" max="2562" width="5.21875" style="223" customWidth="1"/>
    <col min="2563" max="2563" width="8.33203125" style="223" customWidth="1"/>
    <col min="2564" max="2564" width="31.33203125" style="223" customWidth="1"/>
    <col min="2565" max="2565" width="1.77734375" style="223" customWidth="1"/>
    <col min="2566" max="2566" width="7.44140625" style="223" customWidth="1"/>
    <col min="2567" max="2567" width="1.77734375" style="223" customWidth="1"/>
    <col min="2568" max="2568" width="10.5546875" style="223" customWidth="1"/>
    <col min="2569" max="2569" width="1.77734375" style="223" customWidth="1"/>
    <col min="2570" max="2570" width="10.5546875" style="223" customWidth="1"/>
    <col min="2571" max="2571" width="1.77734375" style="223" customWidth="1"/>
    <col min="2572" max="2572" width="10.5546875" style="223" customWidth="1"/>
    <col min="2573" max="2573" width="1.77734375" style="223" customWidth="1"/>
    <col min="2574" max="2574" width="10.5546875" style="223" customWidth="1"/>
    <col min="2575" max="2575" width="1.77734375" style="223" customWidth="1"/>
    <col min="2576" max="2576" width="10.5546875" style="223" customWidth="1"/>
    <col min="2577" max="2577" width="1.77734375" style="223" customWidth="1"/>
    <col min="2578" max="2578" width="10.5546875" style="223" customWidth="1"/>
    <col min="2579" max="2579" width="2.5546875" style="223" customWidth="1"/>
    <col min="2580" max="2580" width="2.77734375" style="223" customWidth="1"/>
    <col min="2581" max="2581" width="8.77734375" style="223" customWidth="1"/>
    <col min="2582" max="2582" width="9.109375" style="223" customWidth="1"/>
    <col min="2583" max="2583" width="31.33203125" style="223" customWidth="1"/>
    <col min="2584" max="2584" width="1.77734375" style="223" customWidth="1"/>
    <col min="2585" max="2585" width="7.44140625" style="223" customWidth="1"/>
    <col min="2586" max="2586" width="1.77734375" style="223" customWidth="1"/>
    <col min="2587" max="2587" width="10.5546875" style="223" customWidth="1"/>
    <col min="2588" max="2588" width="1.77734375" style="223" customWidth="1"/>
    <col min="2589" max="2589" width="10.5546875" style="223" customWidth="1"/>
    <col min="2590" max="2590" width="1.77734375" style="223" customWidth="1"/>
    <col min="2591" max="2591" width="10.5546875" style="223" customWidth="1"/>
    <col min="2592" max="2592" width="1.77734375" style="223" customWidth="1"/>
    <col min="2593" max="2593" width="10.5546875" style="223" customWidth="1"/>
    <col min="2594" max="2594" width="1.77734375" style="223" customWidth="1"/>
    <col min="2595" max="2595" width="10.5546875" style="223" customWidth="1"/>
    <col min="2596" max="2596" width="1.77734375" style="223" customWidth="1"/>
    <col min="2597" max="2598" width="10.5546875" style="223" customWidth="1"/>
    <col min="2599" max="2816" width="8.88671875" style="223"/>
    <col min="2817" max="2817" width="2.77734375" style="223" customWidth="1"/>
    <col min="2818" max="2818" width="5.21875" style="223" customWidth="1"/>
    <col min="2819" max="2819" width="8.33203125" style="223" customWidth="1"/>
    <col min="2820" max="2820" width="31.33203125" style="223" customWidth="1"/>
    <col min="2821" max="2821" width="1.77734375" style="223" customWidth="1"/>
    <col min="2822" max="2822" width="7.44140625" style="223" customWidth="1"/>
    <col min="2823" max="2823" width="1.77734375" style="223" customWidth="1"/>
    <col min="2824" max="2824" width="10.5546875" style="223" customWidth="1"/>
    <col min="2825" max="2825" width="1.77734375" style="223" customWidth="1"/>
    <col min="2826" max="2826" width="10.5546875" style="223" customWidth="1"/>
    <col min="2827" max="2827" width="1.77734375" style="223" customWidth="1"/>
    <col min="2828" max="2828" width="10.5546875" style="223" customWidth="1"/>
    <col min="2829" max="2829" width="1.77734375" style="223" customWidth="1"/>
    <col min="2830" max="2830" width="10.5546875" style="223" customWidth="1"/>
    <col min="2831" max="2831" width="1.77734375" style="223" customWidth="1"/>
    <col min="2832" max="2832" width="10.5546875" style="223" customWidth="1"/>
    <col min="2833" max="2833" width="1.77734375" style="223" customWidth="1"/>
    <col min="2834" max="2834" width="10.5546875" style="223" customWidth="1"/>
    <col min="2835" max="2835" width="2.5546875" style="223" customWidth="1"/>
    <col min="2836" max="2836" width="2.77734375" style="223" customWidth="1"/>
    <col min="2837" max="2837" width="8.77734375" style="223" customWidth="1"/>
    <col min="2838" max="2838" width="9.109375" style="223" customWidth="1"/>
    <col min="2839" max="2839" width="31.33203125" style="223" customWidth="1"/>
    <col min="2840" max="2840" width="1.77734375" style="223" customWidth="1"/>
    <col min="2841" max="2841" width="7.44140625" style="223" customWidth="1"/>
    <col min="2842" max="2842" width="1.77734375" style="223" customWidth="1"/>
    <col min="2843" max="2843" width="10.5546875" style="223" customWidth="1"/>
    <col min="2844" max="2844" width="1.77734375" style="223" customWidth="1"/>
    <col min="2845" max="2845" width="10.5546875" style="223" customWidth="1"/>
    <col min="2846" max="2846" width="1.77734375" style="223" customWidth="1"/>
    <col min="2847" max="2847" width="10.5546875" style="223" customWidth="1"/>
    <col min="2848" max="2848" width="1.77734375" style="223" customWidth="1"/>
    <col min="2849" max="2849" width="10.5546875" style="223" customWidth="1"/>
    <col min="2850" max="2850" width="1.77734375" style="223" customWidth="1"/>
    <col min="2851" max="2851" width="10.5546875" style="223" customWidth="1"/>
    <col min="2852" max="2852" width="1.77734375" style="223" customWidth="1"/>
    <col min="2853" max="2854" width="10.5546875" style="223" customWidth="1"/>
    <col min="2855" max="3072" width="8.88671875" style="223"/>
    <col min="3073" max="3073" width="2.77734375" style="223" customWidth="1"/>
    <col min="3074" max="3074" width="5.21875" style="223" customWidth="1"/>
    <col min="3075" max="3075" width="8.33203125" style="223" customWidth="1"/>
    <col min="3076" max="3076" width="31.33203125" style="223" customWidth="1"/>
    <col min="3077" max="3077" width="1.77734375" style="223" customWidth="1"/>
    <col min="3078" max="3078" width="7.44140625" style="223" customWidth="1"/>
    <col min="3079" max="3079" width="1.77734375" style="223" customWidth="1"/>
    <col min="3080" max="3080" width="10.5546875" style="223" customWidth="1"/>
    <col min="3081" max="3081" width="1.77734375" style="223" customWidth="1"/>
    <col min="3082" max="3082" width="10.5546875" style="223" customWidth="1"/>
    <col min="3083" max="3083" width="1.77734375" style="223" customWidth="1"/>
    <col min="3084" max="3084" width="10.5546875" style="223" customWidth="1"/>
    <col min="3085" max="3085" width="1.77734375" style="223" customWidth="1"/>
    <col min="3086" max="3086" width="10.5546875" style="223" customWidth="1"/>
    <col min="3087" max="3087" width="1.77734375" style="223" customWidth="1"/>
    <col min="3088" max="3088" width="10.5546875" style="223" customWidth="1"/>
    <col min="3089" max="3089" width="1.77734375" style="223" customWidth="1"/>
    <col min="3090" max="3090" width="10.5546875" style="223" customWidth="1"/>
    <col min="3091" max="3091" width="2.5546875" style="223" customWidth="1"/>
    <col min="3092" max="3092" width="2.77734375" style="223" customWidth="1"/>
    <col min="3093" max="3093" width="8.77734375" style="223" customWidth="1"/>
    <col min="3094" max="3094" width="9.109375" style="223" customWidth="1"/>
    <col min="3095" max="3095" width="31.33203125" style="223" customWidth="1"/>
    <col min="3096" max="3096" width="1.77734375" style="223" customWidth="1"/>
    <col min="3097" max="3097" width="7.44140625" style="223" customWidth="1"/>
    <col min="3098" max="3098" width="1.77734375" style="223" customWidth="1"/>
    <col min="3099" max="3099" width="10.5546875" style="223" customWidth="1"/>
    <col min="3100" max="3100" width="1.77734375" style="223" customWidth="1"/>
    <col min="3101" max="3101" width="10.5546875" style="223" customWidth="1"/>
    <col min="3102" max="3102" width="1.77734375" style="223" customWidth="1"/>
    <col min="3103" max="3103" width="10.5546875" style="223" customWidth="1"/>
    <col min="3104" max="3104" width="1.77734375" style="223" customWidth="1"/>
    <col min="3105" max="3105" width="10.5546875" style="223" customWidth="1"/>
    <col min="3106" max="3106" width="1.77734375" style="223" customWidth="1"/>
    <col min="3107" max="3107" width="10.5546875" style="223" customWidth="1"/>
    <col min="3108" max="3108" width="1.77734375" style="223" customWidth="1"/>
    <col min="3109" max="3110" width="10.5546875" style="223" customWidth="1"/>
    <col min="3111" max="3328" width="8.88671875" style="223"/>
    <col min="3329" max="3329" width="2.77734375" style="223" customWidth="1"/>
    <col min="3330" max="3330" width="5.21875" style="223" customWidth="1"/>
    <col min="3331" max="3331" width="8.33203125" style="223" customWidth="1"/>
    <col min="3332" max="3332" width="31.33203125" style="223" customWidth="1"/>
    <col min="3333" max="3333" width="1.77734375" style="223" customWidth="1"/>
    <col min="3334" max="3334" width="7.44140625" style="223" customWidth="1"/>
    <col min="3335" max="3335" width="1.77734375" style="223" customWidth="1"/>
    <col min="3336" max="3336" width="10.5546875" style="223" customWidth="1"/>
    <col min="3337" max="3337" width="1.77734375" style="223" customWidth="1"/>
    <col min="3338" max="3338" width="10.5546875" style="223" customWidth="1"/>
    <col min="3339" max="3339" width="1.77734375" style="223" customWidth="1"/>
    <col min="3340" max="3340" width="10.5546875" style="223" customWidth="1"/>
    <col min="3341" max="3341" width="1.77734375" style="223" customWidth="1"/>
    <col min="3342" max="3342" width="10.5546875" style="223" customWidth="1"/>
    <col min="3343" max="3343" width="1.77734375" style="223" customWidth="1"/>
    <col min="3344" max="3344" width="10.5546875" style="223" customWidth="1"/>
    <col min="3345" max="3345" width="1.77734375" style="223" customWidth="1"/>
    <col min="3346" max="3346" width="10.5546875" style="223" customWidth="1"/>
    <col min="3347" max="3347" width="2.5546875" style="223" customWidth="1"/>
    <col min="3348" max="3348" width="2.77734375" style="223" customWidth="1"/>
    <col min="3349" max="3349" width="8.77734375" style="223" customWidth="1"/>
    <col min="3350" max="3350" width="9.109375" style="223" customWidth="1"/>
    <col min="3351" max="3351" width="31.33203125" style="223" customWidth="1"/>
    <col min="3352" max="3352" width="1.77734375" style="223" customWidth="1"/>
    <col min="3353" max="3353" width="7.44140625" style="223" customWidth="1"/>
    <col min="3354" max="3354" width="1.77734375" style="223" customWidth="1"/>
    <col min="3355" max="3355" width="10.5546875" style="223" customWidth="1"/>
    <col min="3356" max="3356" width="1.77734375" style="223" customWidth="1"/>
    <col min="3357" max="3357" width="10.5546875" style="223" customWidth="1"/>
    <col min="3358" max="3358" width="1.77734375" style="223" customWidth="1"/>
    <col min="3359" max="3359" width="10.5546875" style="223" customWidth="1"/>
    <col min="3360" max="3360" width="1.77734375" style="223" customWidth="1"/>
    <col min="3361" max="3361" width="10.5546875" style="223" customWidth="1"/>
    <col min="3362" max="3362" width="1.77734375" style="223" customWidth="1"/>
    <col min="3363" max="3363" width="10.5546875" style="223" customWidth="1"/>
    <col min="3364" max="3364" width="1.77734375" style="223" customWidth="1"/>
    <col min="3365" max="3366" width="10.5546875" style="223" customWidth="1"/>
    <col min="3367" max="3584" width="8.88671875" style="223"/>
    <col min="3585" max="3585" width="2.77734375" style="223" customWidth="1"/>
    <col min="3586" max="3586" width="5.21875" style="223" customWidth="1"/>
    <col min="3587" max="3587" width="8.33203125" style="223" customWidth="1"/>
    <col min="3588" max="3588" width="31.33203125" style="223" customWidth="1"/>
    <col min="3589" max="3589" width="1.77734375" style="223" customWidth="1"/>
    <col min="3590" max="3590" width="7.44140625" style="223" customWidth="1"/>
    <col min="3591" max="3591" width="1.77734375" style="223" customWidth="1"/>
    <col min="3592" max="3592" width="10.5546875" style="223" customWidth="1"/>
    <col min="3593" max="3593" width="1.77734375" style="223" customWidth="1"/>
    <col min="3594" max="3594" width="10.5546875" style="223" customWidth="1"/>
    <col min="3595" max="3595" width="1.77734375" style="223" customWidth="1"/>
    <col min="3596" max="3596" width="10.5546875" style="223" customWidth="1"/>
    <col min="3597" max="3597" width="1.77734375" style="223" customWidth="1"/>
    <col min="3598" max="3598" width="10.5546875" style="223" customWidth="1"/>
    <col min="3599" max="3599" width="1.77734375" style="223" customWidth="1"/>
    <col min="3600" max="3600" width="10.5546875" style="223" customWidth="1"/>
    <col min="3601" max="3601" width="1.77734375" style="223" customWidth="1"/>
    <col min="3602" max="3602" width="10.5546875" style="223" customWidth="1"/>
    <col min="3603" max="3603" width="2.5546875" style="223" customWidth="1"/>
    <col min="3604" max="3604" width="2.77734375" style="223" customWidth="1"/>
    <col min="3605" max="3605" width="8.77734375" style="223" customWidth="1"/>
    <col min="3606" max="3606" width="9.109375" style="223" customWidth="1"/>
    <col min="3607" max="3607" width="31.33203125" style="223" customWidth="1"/>
    <col min="3608" max="3608" width="1.77734375" style="223" customWidth="1"/>
    <col min="3609" max="3609" width="7.44140625" style="223" customWidth="1"/>
    <col min="3610" max="3610" width="1.77734375" style="223" customWidth="1"/>
    <col min="3611" max="3611" width="10.5546875" style="223" customWidth="1"/>
    <col min="3612" max="3612" width="1.77734375" style="223" customWidth="1"/>
    <col min="3613" max="3613" width="10.5546875" style="223" customWidth="1"/>
    <col min="3614" max="3614" width="1.77734375" style="223" customWidth="1"/>
    <col min="3615" max="3615" width="10.5546875" style="223" customWidth="1"/>
    <col min="3616" max="3616" width="1.77734375" style="223" customWidth="1"/>
    <col min="3617" max="3617" width="10.5546875" style="223" customWidth="1"/>
    <col min="3618" max="3618" width="1.77734375" style="223" customWidth="1"/>
    <col min="3619" max="3619" width="10.5546875" style="223" customWidth="1"/>
    <col min="3620" max="3620" width="1.77734375" style="223" customWidth="1"/>
    <col min="3621" max="3622" width="10.5546875" style="223" customWidth="1"/>
    <col min="3623" max="3840" width="8.88671875" style="223"/>
    <col min="3841" max="3841" width="2.77734375" style="223" customWidth="1"/>
    <col min="3842" max="3842" width="5.21875" style="223" customWidth="1"/>
    <col min="3843" max="3843" width="8.33203125" style="223" customWidth="1"/>
    <col min="3844" max="3844" width="31.33203125" style="223" customWidth="1"/>
    <col min="3845" max="3845" width="1.77734375" style="223" customWidth="1"/>
    <col min="3846" max="3846" width="7.44140625" style="223" customWidth="1"/>
    <col min="3847" max="3847" width="1.77734375" style="223" customWidth="1"/>
    <col min="3848" max="3848" width="10.5546875" style="223" customWidth="1"/>
    <col min="3849" max="3849" width="1.77734375" style="223" customWidth="1"/>
    <col min="3850" max="3850" width="10.5546875" style="223" customWidth="1"/>
    <col min="3851" max="3851" width="1.77734375" style="223" customWidth="1"/>
    <col min="3852" max="3852" width="10.5546875" style="223" customWidth="1"/>
    <col min="3853" max="3853" width="1.77734375" style="223" customWidth="1"/>
    <col min="3854" max="3854" width="10.5546875" style="223" customWidth="1"/>
    <col min="3855" max="3855" width="1.77734375" style="223" customWidth="1"/>
    <col min="3856" max="3856" width="10.5546875" style="223" customWidth="1"/>
    <col min="3857" max="3857" width="1.77734375" style="223" customWidth="1"/>
    <col min="3858" max="3858" width="10.5546875" style="223" customWidth="1"/>
    <col min="3859" max="3859" width="2.5546875" style="223" customWidth="1"/>
    <col min="3860" max="3860" width="2.77734375" style="223" customWidth="1"/>
    <col min="3861" max="3861" width="8.77734375" style="223" customWidth="1"/>
    <col min="3862" max="3862" width="9.109375" style="223" customWidth="1"/>
    <col min="3863" max="3863" width="31.33203125" style="223" customWidth="1"/>
    <col min="3864" max="3864" width="1.77734375" style="223" customWidth="1"/>
    <col min="3865" max="3865" width="7.44140625" style="223" customWidth="1"/>
    <col min="3866" max="3866" width="1.77734375" style="223" customWidth="1"/>
    <col min="3867" max="3867" width="10.5546875" style="223" customWidth="1"/>
    <col min="3868" max="3868" width="1.77734375" style="223" customWidth="1"/>
    <col min="3869" max="3869" width="10.5546875" style="223" customWidth="1"/>
    <col min="3870" max="3870" width="1.77734375" style="223" customWidth="1"/>
    <col min="3871" max="3871" width="10.5546875" style="223" customWidth="1"/>
    <col min="3872" max="3872" width="1.77734375" style="223" customWidth="1"/>
    <col min="3873" max="3873" width="10.5546875" style="223" customWidth="1"/>
    <col min="3874" max="3874" width="1.77734375" style="223" customWidth="1"/>
    <col min="3875" max="3875" width="10.5546875" style="223" customWidth="1"/>
    <col min="3876" max="3876" width="1.77734375" style="223" customWidth="1"/>
    <col min="3877" max="3878" width="10.5546875" style="223" customWidth="1"/>
    <col min="3879" max="4096" width="8.88671875" style="223"/>
    <col min="4097" max="4097" width="2.77734375" style="223" customWidth="1"/>
    <col min="4098" max="4098" width="5.21875" style="223" customWidth="1"/>
    <col min="4099" max="4099" width="8.33203125" style="223" customWidth="1"/>
    <col min="4100" max="4100" width="31.33203125" style="223" customWidth="1"/>
    <col min="4101" max="4101" width="1.77734375" style="223" customWidth="1"/>
    <col min="4102" max="4102" width="7.44140625" style="223" customWidth="1"/>
    <col min="4103" max="4103" width="1.77734375" style="223" customWidth="1"/>
    <col min="4104" max="4104" width="10.5546875" style="223" customWidth="1"/>
    <col min="4105" max="4105" width="1.77734375" style="223" customWidth="1"/>
    <col min="4106" max="4106" width="10.5546875" style="223" customWidth="1"/>
    <col min="4107" max="4107" width="1.77734375" style="223" customWidth="1"/>
    <col min="4108" max="4108" width="10.5546875" style="223" customWidth="1"/>
    <col min="4109" max="4109" width="1.77734375" style="223" customWidth="1"/>
    <col min="4110" max="4110" width="10.5546875" style="223" customWidth="1"/>
    <col min="4111" max="4111" width="1.77734375" style="223" customWidth="1"/>
    <col min="4112" max="4112" width="10.5546875" style="223" customWidth="1"/>
    <col min="4113" max="4113" width="1.77734375" style="223" customWidth="1"/>
    <col min="4114" max="4114" width="10.5546875" style="223" customWidth="1"/>
    <col min="4115" max="4115" width="2.5546875" style="223" customWidth="1"/>
    <col min="4116" max="4116" width="2.77734375" style="223" customWidth="1"/>
    <col min="4117" max="4117" width="8.77734375" style="223" customWidth="1"/>
    <col min="4118" max="4118" width="9.109375" style="223" customWidth="1"/>
    <col min="4119" max="4119" width="31.33203125" style="223" customWidth="1"/>
    <col min="4120" max="4120" width="1.77734375" style="223" customWidth="1"/>
    <col min="4121" max="4121" width="7.44140625" style="223" customWidth="1"/>
    <col min="4122" max="4122" width="1.77734375" style="223" customWidth="1"/>
    <col min="4123" max="4123" width="10.5546875" style="223" customWidth="1"/>
    <col min="4124" max="4124" width="1.77734375" style="223" customWidth="1"/>
    <col min="4125" max="4125" width="10.5546875" style="223" customWidth="1"/>
    <col min="4126" max="4126" width="1.77734375" style="223" customWidth="1"/>
    <col min="4127" max="4127" width="10.5546875" style="223" customWidth="1"/>
    <col min="4128" max="4128" width="1.77734375" style="223" customWidth="1"/>
    <col min="4129" max="4129" width="10.5546875" style="223" customWidth="1"/>
    <col min="4130" max="4130" width="1.77734375" style="223" customWidth="1"/>
    <col min="4131" max="4131" width="10.5546875" style="223" customWidth="1"/>
    <col min="4132" max="4132" width="1.77734375" style="223" customWidth="1"/>
    <col min="4133" max="4134" width="10.5546875" style="223" customWidth="1"/>
    <col min="4135" max="4352" width="8.88671875" style="223"/>
    <col min="4353" max="4353" width="2.77734375" style="223" customWidth="1"/>
    <col min="4354" max="4354" width="5.21875" style="223" customWidth="1"/>
    <col min="4355" max="4355" width="8.33203125" style="223" customWidth="1"/>
    <col min="4356" max="4356" width="31.33203125" style="223" customWidth="1"/>
    <col min="4357" max="4357" width="1.77734375" style="223" customWidth="1"/>
    <col min="4358" max="4358" width="7.44140625" style="223" customWidth="1"/>
    <col min="4359" max="4359" width="1.77734375" style="223" customWidth="1"/>
    <col min="4360" max="4360" width="10.5546875" style="223" customWidth="1"/>
    <col min="4361" max="4361" width="1.77734375" style="223" customWidth="1"/>
    <col min="4362" max="4362" width="10.5546875" style="223" customWidth="1"/>
    <col min="4363" max="4363" width="1.77734375" style="223" customWidth="1"/>
    <col min="4364" max="4364" width="10.5546875" style="223" customWidth="1"/>
    <col min="4365" max="4365" width="1.77734375" style="223" customWidth="1"/>
    <col min="4366" max="4366" width="10.5546875" style="223" customWidth="1"/>
    <col min="4367" max="4367" width="1.77734375" style="223" customWidth="1"/>
    <col min="4368" max="4368" width="10.5546875" style="223" customWidth="1"/>
    <col min="4369" max="4369" width="1.77734375" style="223" customWidth="1"/>
    <col min="4370" max="4370" width="10.5546875" style="223" customWidth="1"/>
    <col min="4371" max="4371" width="2.5546875" style="223" customWidth="1"/>
    <col min="4372" max="4372" width="2.77734375" style="223" customWidth="1"/>
    <col min="4373" max="4373" width="8.77734375" style="223" customWidth="1"/>
    <col min="4374" max="4374" width="9.109375" style="223" customWidth="1"/>
    <col min="4375" max="4375" width="31.33203125" style="223" customWidth="1"/>
    <col min="4376" max="4376" width="1.77734375" style="223" customWidth="1"/>
    <col min="4377" max="4377" width="7.44140625" style="223" customWidth="1"/>
    <col min="4378" max="4378" width="1.77734375" style="223" customWidth="1"/>
    <col min="4379" max="4379" width="10.5546875" style="223" customWidth="1"/>
    <col min="4380" max="4380" width="1.77734375" style="223" customWidth="1"/>
    <col min="4381" max="4381" width="10.5546875" style="223" customWidth="1"/>
    <col min="4382" max="4382" width="1.77734375" style="223" customWidth="1"/>
    <col min="4383" max="4383" width="10.5546875" style="223" customWidth="1"/>
    <col min="4384" max="4384" width="1.77734375" style="223" customWidth="1"/>
    <col min="4385" max="4385" width="10.5546875" style="223" customWidth="1"/>
    <col min="4386" max="4386" width="1.77734375" style="223" customWidth="1"/>
    <col min="4387" max="4387" width="10.5546875" style="223" customWidth="1"/>
    <col min="4388" max="4388" width="1.77734375" style="223" customWidth="1"/>
    <col min="4389" max="4390" width="10.5546875" style="223" customWidth="1"/>
    <col min="4391" max="4608" width="8.88671875" style="223"/>
    <col min="4609" max="4609" width="2.77734375" style="223" customWidth="1"/>
    <col min="4610" max="4610" width="5.21875" style="223" customWidth="1"/>
    <col min="4611" max="4611" width="8.33203125" style="223" customWidth="1"/>
    <col min="4612" max="4612" width="31.33203125" style="223" customWidth="1"/>
    <col min="4613" max="4613" width="1.77734375" style="223" customWidth="1"/>
    <col min="4614" max="4614" width="7.44140625" style="223" customWidth="1"/>
    <col min="4615" max="4615" width="1.77734375" style="223" customWidth="1"/>
    <col min="4616" max="4616" width="10.5546875" style="223" customWidth="1"/>
    <col min="4617" max="4617" width="1.77734375" style="223" customWidth="1"/>
    <col min="4618" max="4618" width="10.5546875" style="223" customWidth="1"/>
    <col min="4619" max="4619" width="1.77734375" style="223" customWidth="1"/>
    <col min="4620" max="4620" width="10.5546875" style="223" customWidth="1"/>
    <col min="4621" max="4621" width="1.77734375" style="223" customWidth="1"/>
    <col min="4622" max="4622" width="10.5546875" style="223" customWidth="1"/>
    <col min="4623" max="4623" width="1.77734375" style="223" customWidth="1"/>
    <col min="4624" max="4624" width="10.5546875" style="223" customWidth="1"/>
    <col min="4625" max="4625" width="1.77734375" style="223" customWidth="1"/>
    <col min="4626" max="4626" width="10.5546875" style="223" customWidth="1"/>
    <col min="4627" max="4627" width="2.5546875" style="223" customWidth="1"/>
    <col min="4628" max="4628" width="2.77734375" style="223" customWidth="1"/>
    <col min="4629" max="4629" width="8.77734375" style="223" customWidth="1"/>
    <col min="4630" max="4630" width="9.109375" style="223" customWidth="1"/>
    <col min="4631" max="4631" width="31.33203125" style="223" customWidth="1"/>
    <col min="4632" max="4632" width="1.77734375" style="223" customWidth="1"/>
    <col min="4633" max="4633" width="7.44140625" style="223" customWidth="1"/>
    <col min="4634" max="4634" width="1.77734375" style="223" customWidth="1"/>
    <col min="4635" max="4635" width="10.5546875" style="223" customWidth="1"/>
    <col min="4636" max="4636" width="1.77734375" style="223" customWidth="1"/>
    <col min="4637" max="4637" width="10.5546875" style="223" customWidth="1"/>
    <col min="4638" max="4638" width="1.77734375" style="223" customWidth="1"/>
    <col min="4639" max="4639" width="10.5546875" style="223" customWidth="1"/>
    <col min="4640" max="4640" width="1.77734375" style="223" customWidth="1"/>
    <col min="4641" max="4641" width="10.5546875" style="223" customWidth="1"/>
    <col min="4642" max="4642" width="1.77734375" style="223" customWidth="1"/>
    <col min="4643" max="4643" width="10.5546875" style="223" customWidth="1"/>
    <col min="4644" max="4644" width="1.77734375" style="223" customWidth="1"/>
    <col min="4645" max="4646" width="10.5546875" style="223" customWidth="1"/>
    <col min="4647" max="4864" width="8.88671875" style="223"/>
    <col min="4865" max="4865" width="2.77734375" style="223" customWidth="1"/>
    <col min="4866" max="4866" width="5.21875" style="223" customWidth="1"/>
    <col min="4867" max="4867" width="8.33203125" style="223" customWidth="1"/>
    <col min="4868" max="4868" width="31.33203125" style="223" customWidth="1"/>
    <col min="4869" max="4869" width="1.77734375" style="223" customWidth="1"/>
    <col min="4870" max="4870" width="7.44140625" style="223" customWidth="1"/>
    <col min="4871" max="4871" width="1.77734375" style="223" customWidth="1"/>
    <col min="4872" max="4872" width="10.5546875" style="223" customWidth="1"/>
    <col min="4873" max="4873" width="1.77734375" style="223" customWidth="1"/>
    <col min="4874" max="4874" width="10.5546875" style="223" customWidth="1"/>
    <col min="4875" max="4875" width="1.77734375" style="223" customWidth="1"/>
    <col min="4876" max="4876" width="10.5546875" style="223" customWidth="1"/>
    <col min="4877" max="4877" width="1.77734375" style="223" customWidth="1"/>
    <col min="4878" max="4878" width="10.5546875" style="223" customWidth="1"/>
    <col min="4879" max="4879" width="1.77734375" style="223" customWidth="1"/>
    <col min="4880" max="4880" width="10.5546875" style="223" customWidth="1"/>
    <col min="4881" max="4881" width="1.77734375" style="223" customWidth="1"/>
    <col min="4882" max="4882" width="10.5546875" style="223" customWidth="1"/>
    <col min="4883" max="4883" width="2.5546875" style="223" customWidth="1"/>
    <col min="4884" max="4884" width="2.77734375" style="223" customWidth="1"/>
    <col min="4885" max="4885" width="8.77734375" style="223" customWidth="1"/>
    <col min="4886" max="4886" width="9.109375" style="223" customWidth="1"/>
    <col min="4887" max="4887" width="31.33203125" style="223" customWidth="1"/>
    <col min="4888" max="4888" width="1.77734375" style="223" customWidth="1"/>
    <col min="4889" max="4889" width="7.44140625" style="223" customWidth="1"/>
    <col min="4890" max="4890" width="1.77734375" style="223" customWidth="1"/>
    <col min="4891" max="4891" width="10.5546875" style="223" customWidth="1"/>
    <col min="4892" max="4892" width="1.77734375" style="223" customWidth="1"/>
    <col min="4893" max="4893" width="10.5546875" style="223" customWidth="1"/>
    <col min="4894" max="4894" width="1.77734375" style="223" customWidth="1"/>
    <col min="4895" max="4895" width="10.5546875" style="223" customWidth="1"/>
    <col min="4896" max="4896" width="1.77734375" style="223" customWidth="1"/>
    <col min="4897" max="4897" width="10.5546875" style="223" customWidth="1"/>
    <col min="4898" max="4898" width="1.77734375" style="223" customWidth="1"/>
    <col min="4899" max="4899" width="10.5546875" style="223" customWidth="1"/>
    <col min="4900" max="4900" width="1.77734375" style="223" customWidth="1"/>
    <col min="4901" max="4902" width="10.5546875" style="223" customWidth="1"/>
    <col min="4903" max="5120" width="8.88671875" style="223"/>
    <col min="5121" max="5121" width="2.77734375" style="223" customWidth="1"/>
    <col min="5122" max="5122" width="5.21875" style="223" customWidth="1"/>
    <col min="5123" max="5123" width="8.33203125" style="223" customWidth="1"/>
    <col min="5124" max="5124" width="31.33203125" style="223" customWidth="1"/>
    <col min="5125" max="5125" width="1.77734375" style="223" customWidth="1"/>
    <col min="5126" max="5126" width="7.44140625" style="223" customWidth="1"/>
    <col min="5127" max="5127" width="1.77734375" style="223" customWidth="1"/>
    <col min="5128" max="5128" width="10.5546875" style="223" customWidth="1"/>
    <col min="5129" max="5129" width="1.77734375" style="223" customWidth="1"/>
    <col min="5130" max="5130" width="10.5546875" style="223" customWidth="1"/>
    <col min="5131" max="5131" width="1.77734375" style="223" customWidth="1"/>
    <col min="5132" max="5132" width="10.5546875" style="223" customWidth="1"/>
    <col min="5133" max="5133" width="1.77734375" style="223" customWidth="1"/>
    <col min="5134" max="5134" width="10.5546875" style="223" customWidth="1"/>
    <col min="5135" max="5135" width="1.77734375" style="223" customWidth="1"/>
    <col min="5136" max="5136" width="10.5546875" style="223" customWidth="1"/>
    <col min="5137" max="5137" width="1.77734375" style="223" customWidth="1"/>
    <col min="5138" max="5138" width="10.5546875" style="223" customWidth="1"/>
    <col min="5139" max="5139" width="2.5546875" style="223" customWidth="1"/>
    <col min="5140" max="5140" width="2.77734375" style="223" customWidth="1"/>
    <col min="5141" max="5141" width="8.77734375" style="223" customWidth="1"/>
    <col min="5142" max="5142" width="9.109375" style="223" customWidth="1"/>
    <col min="5143" max="5143" width="31.33203125" style="223" customWidth="1"/>
    <col min="5144" max="5144" width="1.77734375" style="223" customWidth="1"/>
    <col min="5145" max="5145" width="7.44140625" style="223" customWidth="1"/>
    <col min="5146" max="5146" width="1.77734375" style="223" customWidth="1"/>
    <col min="5147" max="5147" width="10.5546875" style="223" customWidth="1"/>
    <col min="5148" max="5148" width="1.77734375" style="223" customWidth="1"/>
    <col min="5149" max="5149" width="10.5546875" style="223" customWidth="1"/>
    <col min="5150" max="5150" width="1.77734375" style="223" customWidth="1"/>
    <col min="5151" max="5151" width="10.5546875" style="223" customWidth="1"/>
    <col min="5152" max="5152" width="1.77734375" style="223" customWidth="1"/>
    <col min="5153" max="5153" width="10.5546875" style="223" customWidth="1"/>
    <col min="5154" max="5154" width="1.77734375" style="223" customWidth="1"/>
    <col min="5155" max="5155" width="10.5546875" style="223" customWidth="1"/>
    <col min="5156" max="5156" width="1.77734375" style="223" customWidth="1"/>
    <col min="5157" max="5158" width="10.5546875" style="223" customWidth="1"/>
    <col min="5159" max="5376" width="8.88671875" style="223"/>
    <col min="5377" max="5377" width="2.77734375" style="223" customWidth="1"/>
    <col min="5378" max="5378" width="5.21875" style="223" customWidth="1"/>
    <col min="5379" max="5379" width="8.33203125" style="223" customWidth="1"/>
    <col min="5380" max="5380" width="31.33203125" style="223" customWidth="1"/>
    <col min="5381" max="5381" width="1.77734375" style="223" customWidth="1"/>
    <col min="5382" max="5382" width="7.44140625" style="223" customWidth="1"/>
    <col min="5383" max="5383" width="1.77734375" style="223" customWidth="1"/>
    <col min="5384" max="5384" width="10.5546875" style="223" customWidth="1"/>
    <col min="5385" max="5385" width="1.77734375" style="223" customWidth="1"/>
    <col min="5386" max="5386" width="10.5546875" style="223" customWidth="1"/>
    <col min="5387" max="5387" width="1.77734375" style="223" customWidth="1"/>
    <col min="5388" max="5388" width="10.5546875" style="223" customWidth="1"/>
    <col min="5389" max="5389" width="1.77734375" style="223" customWidth="1"/>
    <col min="5390" max="5390" width="10.5546875" style="223" customWidth="1"/>
    <col min="5391" max="5391" width="1.77734375" style="223" customWidth="1"/>
    <col min="5392" max="5392" width="10.5546875" style="223" customWidth="1"/>
    <col min="5393" max="5393" width="1.77734375" style="223" customWidth="1"/>
    <col min="5394" max="5394" width="10.5546875" style="223" customWidth="1"/>
    <col min="5395" max="5395" width="2.5546875" style="223" customWidth="1"/>
    <col min="5396" max="5396" width="2.77734375" style="223" customWidth="1"/>
    <col min="5397" max="5397" width="8.77734375" style="223" customWidth="1"/>
    <col min="5398" max="5398" width="9.109375" style="223" customWidth="1"/>
    <col min="5399" max="5399" width="31.33203125" style="223" customWidth="1"/>
    <col min="5400" max="5400" width="1.77734375" style="223" customWidth="1"/>
    <col min="5401" max="5401" width="7.44140625" style="223" customWidth="1"/>
    <col min="5402" max="5402" width="1.77734375" style="223" customWidth="1"/>
    <col min="5403" max="5403" width="10.5546875" style="223" customWidth="1"/>
    <col min="5404" max="5404" width="1.77734375" style="223" customWidth="1"/>
    <col min="5405" max="5405" width="10.5546875" style="223" customWidth="1"/>
    <col min="5406" max="5406" width="1.77734375" style="223" customWidth="1"/>
    <col min="5407" max="5407" width="10.5546875" style="223" customWidth="1"/>
    <col min="5408" max="5408" width="1.77734375" style="223" customWidth="1"/>
    <col min="5409" max="5409" width="10.5546875" style="223" customWidth="1"/>
    <col min="5410" max="5410" width="1.77734375" style="223" customWidth="1"/>
    <col min="5411" max="5411" width="10.5546875" style="223" customWidth="1"/>
    <col min="5412" max="5412" width="1.77734375" style="223" customWidth="1"/>
    <col min="5413" max="5414" width="10.5546875" style="223" customWidth="1"/>
    <col min="5415" max="5632" width="8.88671875" style="223"/>
    <col min="5633" max="5633" width="2.77734375" style="223" customWidth="1"/>
    <col min="5634" max="5634" width="5.21875" style="223" customWidth="1"/>
    <col min="5635" max="5635" width="8.33203125" style="223" customWidth="1"/>
    <col min="5636" max="5636" width="31.33203125" style="223" customWidth="1"/>
    <col min="5637" max="5637" width="1.77734375" style="223" customWidth="1"/>
    <col min="5638" max="5638" width="7.44140625" style="223" customWidth="1"/>
    <col min="5639" max="5639" width="1.77734375" style="223" customWidth="1"/>
    <col min="5640" max="5640" width="10.5546875" style="223" customWidth="1"/>
    <col min="5641" max="5641" width="1.77734375" style="223" customWidth="1"/>
    <col min="5642" max="5642" width="10.5546875" style="223" customWidth="1"/>
    <col min="5643" max="5643" width="1.77734375" style="223" customWidth="1"/>
    <col min="5644" max="5644" width="10.5546875" style="223" customWidth="1"/>
    <col min="5645" max="5645" width="1.77734375" style="223" customWidth="1"/>
    <col min="5646" max="5646" width="10.5546875" style="223" customWidth="1"/>
    <col min="5647" max="5647" width="1.77734375" style="223" customWidth="1"/>
    <col min="5648" max="5648" width="10.5546875" style="223" customWidth="1"/>
    <col min="5649" max="5649" width="1.77734375" style="223" customWidth="1"/>
    <col min="5650" max="5650" width="10.5546875" style="223" customWidth="1"/>
    <col min="5651" max="5651" width="2.5546875" style="223" customWidth="1"/>
    <col min="5652" max="5652" width="2.77734375" style="223" customWidth="1"/>
    <col min="5653" max="5653" width="8.77734375" style="223" customWidth="1"/>
    <col min="5654" max="5654" width="9.109375" style="223" customWidth="1"/>
    <col min="5655" max="5655" width="31.33203125" style="223" customWidth="1"/>
    <col min="5656" max="5656" width="1.77734375" style="223" customWidth="1"/>
    <col min="5657" max="5657" width="7.44140625" style="223" customWidth="1"/>
    <col min="5658" max="5658" width="1.77734375" style="223" customWidth="1"/>
    <col min="5659" max="5659" width="10.5546875" style="223" customWidth="1"/>
    <col min="5660" max="5660" width="1.77734375" style="223" customWidth="1"/>
    <col min="5661" max="5661" width="10.5546875" style="223" customWidth="1"/>
    <col min="5662" max="5662" width="1.77734375" style="223" customWidth="1"/>
    <col min="5663" max="5663" width="10.5546875" style="223" customWidth="1"/>
    <col min="5664" max="5664" width="1.77734375" style="223" customWidth="1"/>
    <col min="5665" max="5665" width="10.5546875" style="223" customWidth="1"/>
    <col min="5666" max="5666" width="1.77734375" style="223" customWidth="1"/>
    <col min="5667" max="5667" width="10.5546875" style="223" customWidth="1"/>
    <col min="5668" max="5668" width="1.77734375" style="223" customWidth="1"/>
    <col min="5669" max="5670" width="10.5546875" style="223" customWidth="1"/>
    <col min="5671" max="5888" width="8.88671875" style="223"/>
    <col min="5889" max="5889" width="2.77734375" style="223" customWidth="1"/>
    <col min="5890" max="5890" width="5.21875" style="223" customWidth="1"/>
    <col min="5891" max="5891" width="8.33203125" style="223" customWidth="1"/>
    <col min="5892" max="5892" width="31.33203125" style="223" customWidth="1"/>
    <col min="5893" max="5893" width="1.77734375" style="223" customWidth="1"/>
    <col min="5894" max="5894" width="7.44140625" style="223" customWidth="1"/>
    <col min="5895" max="5895" width="1.77734375" style="223" customWidth="1"/>
    <col min="5896" max="5896" width="10.5546875" style="223" customWidth="1"/>
    <col min="5897" max="5897" width="1.77734375" style="223" customWidth="1"/>
    <col min="5898" max="5898" width="10.5546875" style="223" customWidth="1"/>
    <col min="5899" max="5899" width="1.77734375" style="223" customWidth="1"/>
    <col min="5900" max="5900" width="10.5546875" style="223" customWidth="1"/>
    <col min="5901" max="5901" width="1.77734375" style="223" customWidth="1"/>
    <col min="5902" max="5902" width="10.5546875" style="223" customWidth="1"/>
    <col min="5903" max="5903" width="1.77734375" style="223" customWidth="1"/>
    <col min="5904" max="5904" width="10.5546875" style="223" customWidth="1"/>
    <col min="5905" max="5905" width="1.77734375" style="223" customWidth="1"/>
    <col min="5906" max="5906" width="10.5546875" style="223" customWidth="1"/>
    <col min="5907" max="5907" width="2.5546875" style="223" customWidth="1"/>
    <col min="5908" max="5908" width="2.77734375" style="223" customWidth="1"/>
    <col min="5909" max="5909" width="8.77734375" style="223" customWidth="1"/>
    <col min="5910" max="5910" width="9.109375" style="223" customWidth="1"/>
    <col min="5911" max="5911" width="31.33203125" style="223" customWidth="1"/>
    <col min="5912" max="5912" width="1.77734375" style="223" customWidth="1"/>
    <col min="5913" max="5913" width="7.44140625" style="223" customWidth="1"/>
    <col min="5914" max="5914" width="1.77734375" style="223" customWidth="1"/>
    <col min="5915" max="5915" width="10.5546875" style="223" customWidth="1"/>
    <col min="5916" max="5916" width="1.77734375" style="223" customWidth="1"/>
    <col min="5917" max="5917" width="10.5546875" style="223" customWidth="1"/>
    <col min="5918" max="5918" width="1.77734375" style="223" customWidth="1"/>
    <col min="5919" max="5919" width="10.5546875" style="223" customWidth="1"/>
    <col min="5920" max="5920" width="1.77734375" style="223" customWidth="1"/>
    <col min="5921" max="5921" width="10.5546875" style="223" customWidth="1"/>
    <col min="5922" max="5922" width="1.77734375" style="223" customWidth="1"/>
    <col min="5923" max="5923" width="10.5546875" style="223" customWidth="1"/>
    <col min="5924" max="5924" width="1.77734375" style="223" customWidth="1"/>
    <col min="5925" max="5926" width="10.5546875" style="223" customWidth="1"/>
    <col min="5927" max="6144" width="8.88671875" style="223"/>
    <col min="6145" max="6145" width="2.77734375" style="223" customWidth="1"/>
    <col min="6146" max="6146" width="5.21875" style="223" customWidth="1"/>
    <col min="6147" max="6147" width="8.33203125" style="223" customWidth="1"/>
    <col min="6148" max="6148" width="31.33203125" style="223" customWidth="1"/>
    <col min="6149" max="6149" width="1.77734375" style="223" customWidth="1"/>
    <col min="6150" max="6150" width="7.44140625" style="223" customWidth="1"/>
    <col min="6151" max="6151" width="1.77734375" style="223" customWidth="1"/>
    <col min="6152" max="6152" width="10.5546875" style="223" customWidth="1"/>
    <col min="6153" max="6153" width="1.77734375" style="223" customWidth="1"/>
    <col min="6154" max="6154" width="10.5546875" style="223" customWidth="1"/>
    <col min="6155" max="6155" width="1.77734375" style="223" customWidth="1"/>
    <col min="6156" max="6156" width="10.5546875" style="223" customWidth="1"/>
    <col min="6157" max="6157" width="1.77734375" style="223" customWidth="1"/>
    <col min="6158" max="6158" width="10.5546875" style="223" customWidth="1"/>
    <col min="6159" max="6159" width="1.77734375" style="223" customWidth="1"/>
    <col min="6160" max="6160" width="10.5546875" style="223" customWidth="1"/>
    <col min="6161" max="6161" width="1.77734375" style="223" customWidth="1"/>
    <col min="6162" max="6162" width="10.5546875" style="223" customWidth="1"/>
    <col min="6163" max="6163" width="2.5546875" style="223" customWidth="1"/>
    <col min="6164" max="6164" width="2.77734375" style="223" customWidth="1"/>
    <col min="6165" max="6165" width="8.77734375" style="223" customWidth="1"/>
    <col min="6166" max="6166" width="9.109375" style="223" customWidth="1"/>
    <col min="6167" max="6167" width="31.33203125" style="223" customWidth="1"/>
    <col min="6168" max="6168" width="1.77734375" style="223" customWidth="1"/>
    <col min="6169" max="6169" width="7.44140625" style="223" customWidth="1"/>
    <col min="6170" max="6170" width="1.77734375" style="223" customWidth="1"/>
    <col min="6171" max="6171" width="10.5546875" style="223" customWidth="1"/>
    <col min="6172" max="6172" width="1.77734375" style="223" customWidth="1"/>
    <col min="6173" max="6173" width="10.5546875" style="223" customWidth="1"/>
    <col min="6174" max="6174" width="1.77734375" style="223" customWidth="1"/>
    <col min="6175" max="6175" width="10.5546875" style="223" customWidth="1"/>
    <col min="6176" max="6176" width="1.77734375" style="223" customWidth="1"/>
    <col min="6177" max="6177" width="10.5546875" style="223" customWidth="1"/>
    <col min="6178" max="6178" width="1.77734375" style="223" customWidth="1"/>
    <col min="6179" max="6179" width="10.5546875" style="223" customWidth="1"/>
    <col min="6180" max="6180" width="1.77734375" style="223" customWidth="1"/>
    <col min="6181" max="6182" width="10.5546875" style="223" customWidth="1"/>
    <col min="6183" max="6400" width="8.88671875" style="223"/>
    <col min="6401" max="6401" width="2.77734375" style="223" customWidth="1"/>
    <col min="6402" max="6402" width="5.21875" style="223" customWidth="1"/>
    <col min="6403" max="6403" width="8.33203125" style="223" customWidth="1"/>
    <col min="6404" max="6404" width="31.33203125" style="223" customWidth="1"/>
    <col min="6405" max="6405" width="1.77734375" style="223" customWidth="1"/>
    <col min="6406" max="6406" width="7.44140625" style="223" customWidth="1"/>
    <col min="6407" max="6407" width="1.77734375" style="223" customWidth="1"/>
    <col min="6408" max="6408" width="10.5546875" style="223" customWidth="1"/>
    <col min="6409" max="6409" width="1.77734375" style="223" customWidth="1"/>
    <col min="6410" max="6410" width="10.5546875" style="223" customWidth="1"/>
    <col min="6411" max="6411" width="1.77734375" style="223" customWidth="1"/>
    <col min="6412" max="6412" width="10.5546875" style="223" customWidth="1"/>
    <col min="6413" max="6413" width="1.77734375" style="223" customWidth="1"/>
    <col min="6414" max="6414" width="10.5546875" style="223" customWidth="1"/>
    <col min="6415" max="6415" width="1.77734375" style="223" customWidth="1"/>
    <col min="6416" max="6416" width="10.5546875" style="223" customWidth="1"/>
    <col min="6417" max="6417" width="1.77734375" style="223" customWidth="1"/>
    <col min="6418" max="6418" width="10.5546875" style="223" customWidth="1"/>
    <col min="6419" max="6419" width="2.5546875" style="223" customWidth="1"/>
    <col min="6420" max="6420" width="2.77734375" style="223" customWidth="1"/>
    <col min="6421" max="6421" width="8.77734375" style="223" customWidth="1"/>
    <col min="6422" max="6422" width="9.109375" style="223" customWidth="1"/>
    <col min="6423" max="6423" width="31.33203125" style="223" customWidth="1"/>
    <col min="6424" max="6424" width="1.77734375" style="223" customWidth="1"/>
    <col min="6425" max="6425" width="7.44140625" style="223" customWidth="1"/>
    <col min="6426" max="6426" width="1.77734375" style="223" customWidth="1"/>
    <col min="6427" max="6427" width="10.5546875" style="223" customWidth="1"/>
    <col min="6428" max="6428" width="1.77734375" style="223" customWidth="1"/>
    <col min="6429" max="6429" width="10.5546875" style="223" customWidth="1"/>
    <col min="6430" max="6430" width="1.77734375" style="223" customWidth="1"/>
    <col min="6431" max="6431" width="10.5546875" style="223" customWidth="1"/>
    <col min="6432" max="6432" width="1.77734375" style="223" customWidth="1"/>
    <col min="6433" max="6433" width="10.5546875" style="223" customWidth="1"/>
    <col min="6434" max="6434" width="1.77734375" style="223" customWidth="1"/>
    <col min="6435" max="6435" width="10.5546875" style="223" customWidth="1"/>
    <col min="6436" max="6436" width="1.77734375" style="223" customWidth="1"/>
    <col min="6437" max="6438" width="10.5546875" style="223" customWidth="1"/>
    <col min="6439" max="6656" width="8.88671875" style="223"/>
    <col min="6657" max="6657" width="2.77734375" style="223" customWidth="1"/>
    <col min="6658" max="6658" width="5.21875" style="223" customWidth="1"/>
    <col min="6659" max="6659" width="8.33203125" style="223" customWidth="1"/>
    <col min="6660" max="6660" width="31.33203125" style="223" customWidth="1"/>
    <col min="6661" max="6661" width="1.77734375" style="223" customWidth="1"/>
    <col min="6662" max="6662" width="7.44140625" style="223" customWidth="1"/>
    <col min="6663" max="6663" width="1.77734375" style="223" customWidth="1"/>
    <col min="6664" max="6664" width="10.5546875" style="223" customWidth="1"/>
    <col min="6665" max="6665" width="1.77734375" style="223" customWidth="1"/>
    <col min="6666" max="6666" width="10.5546875" style="223" customWidth="1"/>
    <col min="6667" max="6667" width="1.77734375" style="223" customWidth="1"/>
    <col min="6668" max="6668" width="10.5546875" style="223" customWidth="1"/>
    <col min="6669" max="6669" width="1.77734375" style="223" customWidth="1"/>
    <col min="6670" max="6670" width="10.5546875" style="223" customWidth="1"/>
    <col min="6671" max="6671" width="1.77734375" style="223" customWidth="1"/>
    <col min="6672" max="6672" width="10.5546875" style="223" customWidth="1"/>
    <col min="6673" max="6673" width="1.77734375" style="223" customWidth="1"/>
    <col min="6674" max="6674" width="10.5546875" style="223" customWidth="1"/>
    <col min="6675" max="6675" width="2.5546875" style="223" customWidth="1"/>
    <col min="6676" max="6676" width="2.77734375" style="223" customWidth="1"/>
    <col min="6677" max="6677" width="8.77734375" style="223" customWidth="1"/>
    <col min="6678" max="6678" width="9.109375" style="223" customWidth="1"/>
    <col min="6679" max="6679" width="31.33203125" style="223" customWidth="1"/>
    <col min="6680" max="6680" width="1.77734375" style="223" customWidth="1"/>
    <col min="6681" max="6681" width="7.44140625" style="223" customWidth="1"/>
    <col min="6682" max="6682" width="1.77734375" style="223" customWidth="1"/>
    <col min="6683" max="6683" width="10.5546875" style="223" customWidth="1"/>
    <col min="6684" max="6684" width="1.77734375" style="223" customWidth="1"/>
    <col min="6685" max="6685" width="10.5546875" style="223" customWidth="1"/>
    <col min="6686" max="6686" width="1.77734375" style="223" customWidth="1"/>
    <col min="6687" max="6687" width="10.5546875" style="223" customWidth="1"/>
    <col min="6688" max="6688" width="1.77734375" style="223" customWidth="1"/>
    <col min="6689" max="6689" width="10.5546875" style="223" customWidth="1"/>
    <col min="6690" max="6690" width="1.77734375" style="223" customWidth="1"/>
    <col min="6691" max="6691" width="10.5546875" style="223" customWidth="1"/>
    <col min="6692" max="6692" width="1.77734375" style="223" customWidth="1"/>
    <col min="6693" max="6694" width="10.5546875" style="223" customWidth="1"/>
    <col min="6695" max="6912" width="8.88671875" style="223"/>
    <col min="6913" max="6913" width="2.77734375" style="223" customWidth="1"/>
    <col min="6914" max="6914" width="5.21875" style="223" customWidth="1"/>
    <col min="6915" max="6915" width="8.33203125" style="223" customWidth="1"/>
    <col min="6916" max="6916" width="31.33203125" style="223" customWidth="1"/>
    <col min="6917" max="6917" width="1.77734375" style="223" customWidth="1"/>
    <col min="6918" max="6918" width="7.44140625" style="223" customWidth="1"/>
    <col min="6919" max="6919" width="1.77734375" style="223" customWidth="1"/>
    <col min="6920" max="6920" width="10.5546875" style="223" customWidth="1"/>
    <col min="6921" max="6921" width="1.77734375" style="223" customWidth="1"/>
    <col min="6922" max="6922" width="10.5546875" style="223" customWidth="1"/>
    <col min="6923" max="6923" width="1.77734375" style="223" customWidth="1"/>
    <col min="6924" max="6924" width="10.5546875" style="223" customWidth="1"/>
    <col min="6925" max="6925" width="1.77734375" style="223" customWidth="1"/>
    <col min="6926" max="6926" width="10.5546875" style="223" customWidth="1"/>
    <col min="6927" max="6927" width="1.77734375" style="223" customWidth="1"/>
    <col min="6928" max="6928" width="10.5546875" style="223" customWidth="1"/>
    <col min="6929" max="6929" width="1.77734375" style="223" customWidth="1"/>
    <col min="6930" max="6930" width="10.5546875" style="223" customWidth="1"/>
    <col min="6931" max="6931" width="2.5546875" style="223" customWidth="1"/>
    <col min="6932" max="6932" width="2.77734375" style="223" customWidth="1"/>
    <col min="6933" max="6933" width="8.77734375" style="223" customWidth="1"/>
    <col min="6934" max="6934" width="9.109375" style="223" customWidth="1"/>
    <col min="6935" max="6935" width="31.33203125" style="223" customWidth="1"/>
    <col min="6936" max="6936" width="1.77734375" style="223" customWidth="1"/>
    <col min="6937" max="6937" width="7.44140625" style="223" customWidth="1"/>
    <col min="6938" max="6938" width="1.77734375" style="223" customWidth="1"/>
    <col min="6939" max="6939" width="10.5546875" style="223" customWidth="1"/>
    <col min="6940" max="6940" width="1.77734375" style="223" customWidth="1"/>
    <col min="6941" max="6941" width="10.5546875" style="223" customWidth="1"/>
    <col min="6942" max="6942" width="1.77734375" style="223" customWidth="1"/>
    <col min="6943" max="6943" width="10.5546875" style="223" customWidth="1"/>
    <col min="6944" max="6944" width="1.77734375" style="223" customWidth="1"/>
    <col min="6945" max="6945" width="10.5546875" style="223" customWidth="1"/>
    <col min="6946" max="6946" width="1.77734375" style="223" customWidth="1"/>
    <col min="6947" max="6947" width="10.5546875" style="223" customWidth="1"/>
    <col min="6948" max="6948" width="1.77734375" style="223" customWidth="1"/>
    <col min="6949" max="6950" width="10.5546875" style="223" customWidth="1"/>
    <col min="6951" max="7168" width="8.88671875" style="223"/>
    <col min="7169" max="7169" width="2.77734375" style="223" customWidth="1"/>
    <col min="7170" max="7170" width="5.21875" style="223" customWidth="1"/>
    <col min="7171" max="7171" width="8.33203125" style="223" customWidth="1"/>
    <col min="7172" max="7172" width="31.33203125" style="223" customWidth="1"/>
    <col min="7173" max="7173" width="1.77734375" style="223" customWidth="1"/>
    <col min="7174" max="7174" width="7.44140625" style="223" customWidth="1"/>
    <col min="7175" max="7175" width="1.77734375" style="223" customWidth="1"/>
    <col min="7176" max="7176" width="10.5546875" style="223" customWidth="1"/>
    <col min="7177" max="7177" width="1.77734375" style="223" customWidth="1"/>
    <col min="7178" max="7178" width="10.5546875" style="223" customWidth="1"/>
    <col min="7179" max="7179" width="1.77734375" style="223" customWidth="1"/>
    <col min="7180" max="7180" width="10.5546875" style="223" customWidth="1"/>
    <col min="7181" max="7181" width="1.77734375" style="223" customWidth="1"/>
    <col min="7182" max="7182" width="10.5546875" style="223" customWidth="1"/>
    <col min="7183" max="7183" width="1.77734375" style="223" customWidth="1"/>
    <col min="7184" max="7184" width="10.5546875" style="223" customWidth="1"/>
    <col min="7185" max="7185" width="1.77734375" style="223" customWidth="1"/>
    <col min="7186" max="7186" width="10.5546875" style="223" customWidth="1"/>
    <col min="7187" max="7187" width="2.5546875" style="223" customWidth="1"/>
    <col min="7188" max="7188" width="2.77734375" style="223" customWidth="1"/>
    <col min="7189" max="7189" width="8.77734375" style="223" customWidth="1"/>
    <col min="7190" max="7190" width="9.109375" style="223" customWidth="1"/>
    <col min="7191" max="7191" width="31.33203125" style="223" customWidth="1"/>
    <col min="7192" max="7192" width="1.77734375" style="223" customWidth="1"/>
    <col min="7193" max="7193" width="7.44140625" style="223" customWidth="1"/>
    <col min="7194" max="7194" width="1.77734375" style="223" customWidth="1"/>
    <col min="7195" max="7195" width="10.5546875" style="223" customWidth="1"/>
    <col min="7196" max="7196" width="1.77734375" style="223" customWidth="1"/>
    <col min="7197" max="7197" width="10.5546875" style="223" customWidth="1"/>
    <col min="7198" max="7198" width="1.77734375" style="223" customWidth="1"/>
    <col min="7199" max="7199" width="10.5546875" style="223" customWidth="1"/>
    <col min="7200" max="7200" width="1.77734375" style="223" customWidth="1"/>
    <col min="7201" max="7201" width="10.5546875" style="223" customWidth="1"/>
    <col min="7202" max="7202" width="1.77734375" style="223" customWidth="1"/>
    <col min="7203" max="7203" width="10.5546875" style="223" customWidth="1"/>
    <col min="7204" max="7204" width="1.77734375" style="223" customWidth="1"/>
    <col min="7205" max="7206" width="10.5546875" style="223" customWidth="1"/>
    <col min="7207" max="7424" width="8.88671875" style="223"/>
    <col min="7425" max="7425" width="2.77734375" style="223" customWidth="1"/>
    <col min="7426" max="7426" width="5.21875" style="223" customWidth="1"/>
    <col min="7427" max="7427" width="8.33203125" style="223" customWidth="1"/>
    <col min="7428" max="7428" width="31.33203125" style="223" customWidth="1"/>
    <col min="7429" max="7429" width="1.77734375" style="223" customWidth="1"/>
    <col min="7430" max="7430" width="7.44140625" style="223" customWidth="1"/>
    <col min="7431" max="7431" width="1.77734375" style="223" customWidth="1"/>
    <col min="7432" max="7432" width="10.5546875" style="223" customWidth="1"/>
    <col min="7433" max="7433" width="1.77734375" style="223" customWidth="1"/>
    <col min="7434" max="7434" width="10.5546875" style="223" customWidth="1"/>
    <col min="7435" max="7435" width="1.77734375" style="223" customWidth="1"/>
    <col min="7436" max="7436" width="10.5546875" style="223" customWidth="1"/>
    <col min="7437" max="7437" width="1.77734375" style="223" customWidth="1"/>
    <col min="7438" max="7438" width="10.5546875" style="223" customWidth="1"/>
    <col min="7439" max="7439" width="1.77734375" style="223" customWidth="1"/>
    <col min="7440" max="7440" width="10.5546875" style="223" customWidth="1"/>
    <col min="7441" max="7441" width="1.77734375" style="223" customWidth="1"/>
    <col min="7442" max="7442" width="10.5546875" style="223" customWidth="1"/>
    <col min="7443" max="7443" width="2.5546875" style="223" customWidth="1"/>
    <col min="7444" max="7444" width="2.77734375" style="223" customWidth="1"/>
    <col min="7445" max="7445" width="8.77734375" style="223" customWidth="1"/>
    <col min="7446" max="7446" width="9.109375" style="223" customWidth="1"/>
    <col min="7447" max="7447" width="31.33203125" style="223" customWidth="1"/>
    <col min="7448" max="7448" width="1.77734375" style="223" customWidth="1"/>
    <col min="7449" max="7449" width="7.44140625" style="223" customWidth="1"/>
    <col min="7450" max="7450" width="1.77734375" style="223" customWidth="1"/>
    <col min="7451" max="7451" width="10.5546875" style="223" customWidth="1"/>
    <col min="7452" max="7452" width="1.77734375" style="223" customWidth="1"/>
    <col min="7453" max="7453" width="10.5546875" style="223" customWidth="1"/>
    <col min="7454" max="7454" width="1.77734375" style="223" customWidth="1"/>
    <col min="7455" max="7455" width="10.5546875" style="223" customWidth="1"/>
    <col min="7456" max="7456" width="1.77734375" style="223" customWidth="1"/>
    <col min="7457" max="7457" width="10.5546875" style="223" customWidth="1"/>
    <col min="7458" max="7458" width="1.77734375" style="223" customWidth="1"/>
    <col min="7459" max="7459" width="10.5546875" style="223" customWidth="1"/>
    <col min="7460" max="7460" width="1.77734375" style="223" customWidth="1"/>
    <col min="7461" max="7462" width="10.5546875" style="223" customWidth="1"/>
    <col min="7463" max="7680" width="8.88671875" style="223"/>
    <col min="7681" max="7681" width="2.77734375" style="223" customWidth="1"/>
    <col min="7682" max="7682" width="5.21875" style="223" customWidth="1"/>
    <col min="7683" max="7683" width="8.33203125" style="223" customWidth="1"/>
    <col min="7684" max="7684" width="31.33203125" style="223" customWidth="1"/>
    <col min="7685" max="7685" width="1.77734375" style="223" customWidth="1"/>
    <col min="7686" max="7686" width="7.44140625" style="223" customWidth="1"/>
    <col min="7687" max="7687" width="1.77734375" style="223" customWidth="1"/>
    <col min="7688" max="7688" width="10.5546875" style="223" customWidth="1"/>
    <col min="7689" max="7689" width="1.77734375" style="223" customWidth="1"/>
    <col min="7690" max="7690" width="10.5546875" style="223" customWidth="1"/>
    <col min="7691" max="7691" width="1.77734375" style="223" customWidth="1"/>
    <col min="7692" max="7692" width="10.5546875" style="223" customWidth="1"/>
    <col min="7693" max="7693" width="1.77734375" style="223" customWidth="1"/>
    <col min="7694" max="7694" width="10.5546875" style="223" customWidth="1"/>
    <col min="7695" max="7695" width="1.77734375" style="223" customWidth="1"/>
    <col min="7696" max="7696" width="10.5546875" style="223" customWidth="1"/>
    <col min="7697" max="7697" width="1.77734375" style="223" customWidth="1"/>
    <col min="7698" max="7698" width="10.5546875" style="223" customWidth="1"/>
    <col min="7699" max="7699" width="2.5546875" style="223" customWidth="1"/>
    <col min="7700" max="7700" width="2.77734375" style="223" customWidth="1"/>
    <col min="7701" max="7701" width="8.77734375" style="223" customWidth="1"/>
    <col min="7702" max="7702" width="9.109375" style="223" customWidth="1"/>
    <col min="7703" max="7703" width="31.33203125" style="223" customWidth="1"/>
    <col min="7704" max="7704" width="1.77734375" style="223" customWidth="1"/>
    <col min="7705" max="7705" width="7.44140625" style="223" customWidth="1"/>
    <col min="7706" max="7706" width="1.77734375" style="223" customWidth="1"/>
    <col min="7707" max="7707" width="10.5546875" style="223" customWidth="1"/>
    <col min="7708" max="7708" width="1.77734375" style="223" customWidth="1"/>
    <col min="7709" max="7709" width="10.5546875" style="223" customWidth="1"/>
    <col min="7710" max="7710" width="1.77734375" style="223" customWidth="1"/>
    <col min="7711" max="7711" width="10.5546875" style="223" customWidth="1"/>
    <col min="7712" max="7712" width="1.77734375" style="223" customWidth="1"/>
    <col min="7713" max="7713" width="10.5546875" style="223" customWidth="1"/>
    <col min="7714" max="7714" width="1.77734375" style="223" customWidth="1"/>
    <col min="7715" max="7715" width="10.5546875" style="223" customWidth="1"/>
    <col min="7716" max="7716" width="1.77734375" style="223" customWidth="1"/>
    <col min="7717" max="7718" width="10.5546875" style="223" customWidth="1"/>
    <col min="7719" max="7936" width="8.88671875" style="223"/>
    <col min="7937" max="7937" width="2.77734375" style="223" customWidth="1"/>
    <col min="7938" max="7938" width="5.21875" style="223" customWidth="1"/>
    <col min="7939" max="7939" width="8.33203125" style="223" customWidth="1"/>
    <col min="7940" max="7940" width="31.33203125" style="223" customWidth="1"/>
    <col min="7941" max="7941" width="1.77734375" style="223" customWidth="1"/>
    <col min="7942" max="7942" width="7.44140625" style="223" customWidth="1"/>
    <col min="7943" max="7943" width="1.77734375" style="223" customWidth="1"/>
    <col min="7944" max="7944" width="10.5546875" style="223" customWidth="1"/>
    <col min="7945" max="7945" width="1.77734375" style="223" customWidth="1"/>
    <col min="7946" max="7946" width="10.5546875" style="223" customWidth="1"/>
    <col min="7947" max="7947" width="1.77734375" style="223" customWidth="1"/>
    <col min="7948" max="7948" width="10.5546875" style="223" customWidth="1"/>
    <col min="7949" max="7949" width="1.77734375" style="223" customWidth="1"/>
    <col min="7950" max="7950" width="10.5546875" style="223" customWidth="1"/>
    <col min="7951" max="7951" width="1.77734375" style="223" customWidth="1"/>
    <col min="7952" max="7952" width="10.5546875" style="223" customWidth="1"/>
    <col min="7953" max="7953" width="1.77734375" style="223" customWidth="1"/>
    <col min="7954" max="7954" width="10.5546875" style="223" customWidth="1"/>
    <col min="7955" max="7955" width="2.5546875" style="223" customWidth="1"/>
    <col min="7956" max="7956" width="2.77734375" style="223" customWidth="1"/>
    <col min="7957" max="7957" width="8.77734375" style="223" customWidth="1"/>
    <col min="7958" max="7958" width="9.109375" style="223" customWidth="1"/>
    <col min="7959" max="7959" width="31.33203125" style="223" customWidth="1"/>
    <col min="7960" max="7960" width="1.77734375" style="223" customWidth="1"/>
    <col min="7961" max="7961" width="7.44140625" style="223" customWidth="1"/>
    <col min="7962" max="7962" width="1.77734375" style="223" customWidth="1"/>
    <col min="7963" max="7963" width="10.5546875" style="223" customWidth="1"/>
    <col min="7964" max="7964" width="1.77734375" style="223" customWidth="1"/>
    <col min="7965" max="7965" width="10.5546875" style="223" customWidth="1"/>
    <col min="7966" max="7966" width="1.77734375" style="223" customWidth="1"/>
    <col min="7967" max="7967" width="10.5546875" style="223" customWidth="1"/>
    <col min="7968" max="7968" width="1.77734375" style="223" customWidth="1"/>
    <col min="7969" max="7969" width="10.5546875" style="223" customWidth="1"/>
    <col min="7970" max="7970" width="1.77734375" style="223" customWidth="1"/>
    <col min="7971" max="7971" width="10.5546875" style="223" customWidth="1"/>
    <col min="7972" max="7972" width="1.77734375" style="223" customWidth="1"/>
    <col min="7973" max="7974" width="10.5546875" style="223" customWidth="1"/>
    <col min="7975" max="8192" width="8.88671875" style="223"/>
    <col min="8193" max="8193" width="2.77734375" style="223" customWidth="1"/>
    <col min="8194" max="8194" width="5.21875" style="223" customWidth="1"/>
    <col min="8195" max="8195" width="8.33203125" style="223" customWidth="1"/>
    <col min="8196" max="8196" width="31.33203125" style="223" customWidth="1"/>
    <col min="8197" max="8197" width="1.77734375" style="223" customWidth="1"/>
    <col min="8198" max="8198" width="7.44140625" style="223" customWidth="1"/>
    <col min="8199" max="8199" width="1.77734375" style="223" customWidth="1"/>
    <col min="8200" max="8200" width="10.5546875" style="223" customWidth="1"/>
    <col min="8201" max="8201" width="1.77734375" style="223" customWidth="1"/>
    <col min="8202" max="8202" width="10.5546875" style="223" customWidth="1"/>
    <col min="8203" max="8203" width="1.77734375" style="223" customWidth="1"/>
    <col min="8204" max="8204" width="10.5546875" style="223" customWidth="1"/>
    <col min="8205" max="8205" width="1.77734375" style="223" customWidth="1"/>
    <col min="8206" max="8206" width="10.5546875" style="223" customWidth="1"/>
    <col min="8207" max="8207" width="1.77734375" style="223" customWidth="1"/>
    <col min="8208" max="8208" width="10.5546875" style="223" customWidth="1"/>
    <col min="8209" max="8209" width="1.77734375" style="223" customWidth="1"/>
    <col min="8210" max="8210" width="10.5546875" style="223" customWidth="1"/>
    <col min="8211" max="8211" width="2.5546875" style="223" customWidth="1"/>
    <col min="8212" max="8212" width="2.77734375" style="223" customWidth="1"/>
    <col min="8213" max="8213" width="8.77734375" style="223" customWidth="1"/>
    <col min="8214" max="8214" width="9.109375" style="223" customWidth="1"/>
    <col min="8215" max="8215" width="31.33203125" style="223" customWidth="1"/>
    <col min="8216" max="8216" width="1.77734375" style="223" customWidth="1"/>
    <col min="8217" max="8217" width="7.44140625" style="223" customWidth="1"/>
    <col min="8218" max="8218" width="1.77734375" style="223" customWidth="1"/>
    <col min="8219" max="8219" width="10.5546875" style="223" customWidth="1"/>
    <col min="8220" max="8220" width="1.77734375" style="223" customWidth="1"/>
    <col min="8221" max="8221" width="10.5546875" style="223" customWidth="1"/>
    <col min="8222" max="8222" width="1.77734375" style="223" customWidth="1"/>
    <col min="8223" max="8223" width="10.5546875" style="223" customWidth="1"/>
    <col min="8224" max="8224" width="1.77734375" style="223" customWidth="1"/>
    <col min="8225" max="8225" width="10.5546875" style="223" customWidth="1"/>
    <col min="8226" max="8226" width="1.77734375" style="223" customWidth="1"/>
    <col min="8227" max="8227" width="10.5546875" style="223" customWidth="1"/>
    <col min="8228" max="8228" width="1.77734375" style="223" customWidth="1"/>
    <col min="8229" max="8230" width="10.5546875" style="223" customWidth="1"/>
    <col min="8231" max="8448" width="8.88671875" style="223"/>
    <col min="8449" max="8449" width="2.77734375" style="223" customWidth="1"/>
    <col min="8450" max="8450" width="5.21875" style="223" customWidth="1"/>
    <col min="8451" max="8451" width="8.33203125" style="223" customWidth="1"/>
    <col min="8452" max="8452" width="31.33203125" style="223" customWidth="1"/>
    <col min="8453" max="8453" width="1.77734375" style="223" customWidth="1"/>
    <col min="8454" max="8454" width="7.44140625" style="223" customWidth="1"/>
    <col min="8455" max="8455" width="1.77734375" style="223" customWidth="1"/>
    <col min="8456" max="8456" width="10.5546875" style="223" customWidth="1"/>
    <col min="8457" max="8457" width="1.77734375" style="223" customWidth="1"/>
    <col min="8458" max="8458" width="10.5546875" style="223" customWidth="1"/>
    <col min="8459" max="8459" width="1.77734375" style="223" customWidth="1"/>
    <col min="8460" max="8460" width="10.5546875" style="223" customWidth="1"/>
    <col min="8461" max="8461" width="1.77734375" style="223" customWidth="1"/>
    <col min="8462" max="8462" width="10.5546875" style="223" customWidth="1"/>
    <col min="8463" max="8463" width="1.77734375" style="223" customWidth="1"/>
    <col min="8464" max="8464" width="10.5546875" style="223" customWidth="1"/>
    <col min="8465" max="8465" width="1.77734375" style="223" customWidth="1"/>
    <col min="8466" max="8466" width="10.5546875" style="223" customWidth="1"/>
    <col min="8467" max="8467" width="2.5546875" style="223" customWidth="1"/>
    <col min="8468" max="8468" width="2.77734375" style="223" customWidth="1"/>
    <col min="8469" max="8469" width="8.77734375" style="223" customWidth="1"/>
    <col min="8470" max="8470" width="9.109375" style="223" customWidth="1"/>
    <col min="8471" max="8471" width="31.33203125" style="223" customWidth="1"/>
    <col min="8472" max="8472" width="1.77734375" style="223" customWidth="1"/>
    <col min="8473" max="8473" width="7.44140625" style="223" customWidth="1"/>
    <col min="8474" max="8474" width="1.77734375" style="223" customWidth="1"/>
    <col min="8475" max="8475" width="10.5546875" style="223" customWidth="1"/>
    <col min="8476" max="8476" width="1.77734375" style="223" customWidth="1"/>
    <col min="8477" max="8477" width="10.5546875" style="223" customWidth="1"/>
    <col min="8478" max="8478" width="1.77734375" style="223" customWidth="1"/>
    <col min="8479" max="8479" width="10.5546875" style="223" customWidth="1"/>
    <col min="8480" max="8480" width="1.77734375" style="223" customWidth="1"/>
    <col min="8481" max="8481" width="10.5546875" style="223" customWidth="1"/>
    <col min="8482" max="8482" width="1.77734375" style="223" customWidth="1"/>
    <col min="8483" max="8483" width="10.5546875" style="223" customWidth="1"/>
    <col min="8484" max="8484" width="1.77734375" style="223" customWidth="1"/>
    <col min="8485" max="8486" width="10.5546875" style="223" customWidth="1"/>
    <col min="8487" max="8704" width="8.88671875" style="223"/>
    <col min="8705" max="8705" width="2.77734375" style="223" customWidth="1"/>
    <col min="8706" max="8706" width="5.21875" style="223" customWidth="1"/>
    <col min="8707" max="8707" width="8.33203125" style="223" customWidth="1"/>
    <col min="8708" max="8708" width="31.33203125" style="223" customWidth="1"/>
    <col min="8709" max="8709" width="1.77734375" style="223" customWidth="1"/>
    <col min="8710" max="8710" width="7.44140625" style="223" customWidth="1"/>
    <col min="8711" max="8711" width="1.77734375" style="223" customWidth="1"/>
    <col min="8712" max="8712" width="10.5546875" style="223" customWidth="1"/>
    <col min="8713" max="8713" width="1.77734375" style="223" customWidth="1"/>
    <col min="8714" max="8714" width="10.5546875" style="223" customWidth="1"/>
    <col min="8715" max="8715" width="1.77734375" style="223" customWidth="1"/>
    <col min="8716" max="8716" width="10.5546875" style="223" customWidth="1"/>
    <col min="8717" max="8717" width="1.77734375" style="223" customWidth="1"/>
    <col min="8718" max="8718" width="10.5546875" style="223" customWidth="1"/>
    <col min="8719" max="8719" width="1.77734375" style="223" customWidth="1"/>
    <col min="8720" max="8720" width="10.5546875" style="223" customWidth="1"/>
    <col min="8721" max="8721" width="1.77734375" style="223" customWidth="1"/>
    <col min="8722" max="8722" width="10.5546875" style="223" customWidth="1"/>
    <col min="8723" max="8723" width="2.5546875" style="223" customWidth="1"/>
    <col min="8724" max="8724" width="2.77734375" style="223" customWidth="1"/>
    <col min="8725" max="8725" width="8.77734375" style="223" customWidth="1"/>
    <col min="8726" max="8726" width="9.109375" style="223" customWidth="1"/>
    <col min="8727" max="8727" width="31.33203125" style="223" customWidth="1"/>
    <col min="8728" max="8728" width="1.77734375" style="223" customWidth="1"/>
    <col min="8729" max="8729" width="7.44140625" style="223" customWidth="1"/>
    <col min="8730" max="8730" width="1.77734375" style="223" customWidth="1"/>
    <col min="8731" max="8731" width="10.5546875" style="223" customWidth="1"/>
    <col min="8732" max="8732" width="1.77734375" style="223" customWidth="1"/>
    <col min="8733" max="8733" width="10.5546875" style="223" customWidth="1"/>
    <col min="8734" max="8734" width="1.77734375" style="223" customWidth="1"/>
    <col min="8735" max="8735" width="10.5546875" style="223" customWidth="1"/>
    <col min="8736" max="8736" width="1.77734375" style="223" customWidth="1"/>
    <col min="8737" max="8737" width="10.5546875" style="223" customWidth="1"/>
    <col min="8738" max="8738" width="1.77734375" style="223" customWidth="1"/>
    <col min="8739" max="8739" width="10.5546875" style="223" customWidth="1"/>
    <col min="8740" max="8740" width="1.77734375" style="223" customWidth="1"/>
    <col min="8741" max="8742" width="10.5546875" style="223" customWidth="1"/>
    <col min="8743" max="8960" width="8.88671875" style="223"/>
    <col min="8961" max="8961" width="2.77734375" style="223" customWidth="1"/>
    <col min="8962" max="8962" width="5.21875" style="223" customWidth="1"/>
    <col min="8963" max="8963" width="8.33203125" style="223" customWidth="1"/>
    <col min="8964" max="8964" width="31.33203125" style="223" customWidth="1"/>
    <col min="8965" max="8965" width="1.77734375" style="223" customWidth="1"/>
    <col min="8966" max="8966" width="7.44140625" style="223" customWidth="1"/>
    <col min="8967" max="8967" width="1.77734375" style="223" customWidth="1"/>
    <col min="8968" max="8968" width="10.5546875" style="223" customWidth="1"/>
    <col min="8969" max="8969" width="1.77734375" style="223" customWidth="1"/>
    <col min="8970" max="8970" width="10.5546875" style="223" customWidth="1"/>
    <col min="8971" max="8971" width="1.77734375" style="223" customWidth="1"/>
    <col min="8972" max="8972" width="10.5546875" style="223" customWidth="1"/>
    <col min="8973" max="8973" width="1.77734375" style="223" customWidth="1"/>
    <col min="8974" max="8974" width="10.5546875" style="223" customWidth="1"/>
    <col min="8975" max="8975" width="1.77734375" style="223" customWidth="1"/>
    <col min="8976" max="8976" width="10.5546875" style="223" customWidth="1"/>
    <col min="8977" max="8977" width="1.77734375" style="223" customWidth="1"/>
    <col min="8978" max="8978" width="10.5546875" style="223" customWidth="1"/>
    <col min="8979" max="8979" width="2.5546875" style="223" customWidth="1"/>
    <col min="8980" max="8980" width="2.77734375" style="223" customWidth="1"/>
    <col min="8981" max="8981" width="8.77734375" style="223" customWidth="1"/>
    <col min="8982" max="8982" width="9.109375" style="223" customWidth="1"/>
    <col min="8983" max="8983" width="31.33203125" style="223" customWidth="1"/>
    <col min="8984" max="8984" width="1.77734375" style="223" customWidth="1"/>
    <col min="8985" max="8985" width="7.44140625" style="223" customWidth="1"/>
    <col min="8986" max="8986" width="1.77734375" style="223" customWidth="1"/>
    <col min="8987" max="8987" width="10.5546875" style="223" customWidth="1"/>
    <col min="8988" max="8988" width="1.77734375" style="223" customWidth="1"/>
    <col min="8989" max="8989" width="10.5546875" style="223" customWidth="1"/>
    <col min="8990" max="8990" width="1.77734375" style="223" customWidth="1"/>
    <col min="8991" max="8991" width="10.5546875" style="223" customWidth="1"/>
    <col min="8992" max="8992" width="1.77734375" style="223" customWidth="1"/>
    <col min="8993" max="8993" width="10.5546875" style="223" customWidth="1"/>
    <col min="8994" max="8994" width="1.77734375" style="223" customWidth="1"/>
    <col min="8995" max="8995" width="10.5546875" style="223" customWidth="1"/>
    <col min="8996" max="8996" width="1.77734375" style="223" customWidth="1"/>
    <col min="8997" max="8998" width="10.5546875" style="223" customWidth="1"/>
    <col min="8999" max="9216" width="8.88671875" style="223"/>
    <col min="9217" max="9217" width="2.77734375" style="223" customWidth="1"/>
    <col min="9218" max="9218" width="5.21875" style="223" customWidth="1"/>
    <col min="9219" max="9219" width="8.33203125" style="223" customWidth="1"/>
    <col min="9220" max="9220" width="31.33203125" style="223" customWidth="1"/>
    <col min="9221" max="9221" width="1.77734375" style="223" customWidth="1"/>
    <col min="9222" max="9222" width="7.44140625" style="223" customWidth="1"/>
    <col min="9223" max="9223" width="1.77734375" style="223" customWidth="1"/>
    <col min="9224" max="9224" width="10.5546875" style="223" customWidth="1"/>
    <col min="9225" max="9225" width="1.77734375" style="223" customWidth="1"/>
    <col min="9226" max="9226" width="10.5546875" style="223" customWidth="1"/>
    <col min="9227" max="9227" width="1.77734375" style="223" customWidth="1"/>
    <col min="9228" max="9228" width="10.5546875" style="223" customWidth="1"/>
    <col min="9229" max="9229" width="1.77734375" style="223" customWidth="1"/>
    <col min="9230" max="9230" width="10.5546875" style="223" customWidth="1"/>
    <col min="9231" max="9231" width="1.77734375" style="223" customWidth="1"/>
    <col min="9232" max="9232" width="10.5546875" style="223" customWidth="1"/>
    <col min="9233" max="9233" width="1.77734375" style="223" customWidth="1"/>
    <col min="9234" max="9234" width="10.5546875" style="223" customWidth="1"/>
    <col min="9235" max="9235" width="2.5546875" style="223" customWidth="1"/>
    <col min="9236" max="9236" width="2.77734375" style="223" customWidth="1"/>
    <col min="9237" max="9237" width="8.77734375" style="223" customWidth="1"/>
    <col min="9238" max="9238" width="9.109375" style="223" customWidth="1"/>
    <col min="9239" max="9239" width="31.33203125" style="223" customWidth="1"/>
    <col min="9240" max="9240" width="1.77734375" style="223" customWidth="1"/>
    <col min="9241" max="9241" width="7.44140625" style="223" customWidth="1"/>
    <col min="9242" max="9242" width="1.77734375" style="223" customWidth="1"/>
    <col min="9243" max="9243" width="10.5546875" style="223" customWidth="1"/>
    <col min="9244" max="9244" width="1.77734375" style="223" customWidth="1"/>
    <col min="9245" max="9245" width="10.5546875" style="223" customWidth="1"/>
    <col min="9246" max="9246" width="1.77734375" style="223" customWidth="1"/>
    <col min="9247" max="9247" width="10.5546875" style="223" customWidth="1"/>
    <col min="9248" max="9248" width="1.77734375" style="223" customWidth="1"/>
    <col min="9249" max="9249" width="10.5546875" style="223" customWidth="1"/>
    <col min="9250" max="9250" width="1.77734375" style="223" customWidth="1"/>
    <col min="9251" max="9251" width="10.5546875" style="223" customWidth="1"/>
    <col min="9252" max="9252" width="1.77734375" style="223" customWidth="1"/>
    <col min="9253" max="9254" width="10.5546875" style="223" customWidth="1"/>
    <col min="9255" max="9472" width="8.88671875" style="223"/>
    <col min="9473" max="9473" width="2.77734375" style="223" customWidth="1"/>
    <col min="9474" max="9474" width="5.21875" style="223" customWidth="1"/>
    <col min="9475" max="9475" width="8.33203125" style="223" customWidth="1"/>
    <col min="9476" max="9476" width="31.33203125" style="223" customWidth="1"/>
    <col min="9477" max="9477" width="1.77734375" style="223" customWidth="1"/>
    <col min="9478" max="9478" width="7.44140625" style="223" customWidth="1"/>
    <col min="9479" max="9479" width="1.77734375" style="223" customWidth="1"/>
    <col min="9480" max="9480" width="10.5546875" style="223" customWidth="1"/>
    <col min="9481" max="9481" width="1.77734375" style="223" customWidth="1"/>
    <col min="9482" max="9482" width="10.5546875" style="223" customWidth="1"/>
    <col min="9483" max="9483" width="1.77734375" style="223" customWidth="1"/>
    <col min="9484" max="9484" width="10.5546875" style="223" customWidth="1"/>
    <col min="9485" max="9485" width="1.77734375" style="223" customWidth="1"/>
    <col min="9486" max="9486" width="10.5546875" style="223" customWidth="1"/>
    <col min="9487" max="9487" width="1.77734375" style="223" customWidth="1"/>
    <col min="9488" max="9488" width="10.5546875" style="223" customWidth="1"/>
    <col min="9489" max="9489" width="1.77734375" style="223" customWidth="1"/>
    <col min="9490" max="9490" width="10.5546875" style="223" customWidth="1"/>
    <col min="9491" max="9491" width="2.5546875" style="223" customWidth="1"/>
    <col min="9492" max="9492" width="2.77734375" style="223" customWidth="1"/>
    <col min="9493" max="9493" width="8.77734375" style="223" customWidth="1"/>
    <col min="9494" max="9494" width="9.109375" style="223" customWidth="1"/>
    <col min="9495" max="9495" width="31.33203125" style="223" customWidth="1"/>
    <col min="9496" max="9496" width="1.77734375" style="223" customWidth="1"/>
    <col min="9497" max="9497" width="7.44140625" style="223" customWidth="1"/>
    <col min="9498" max="9498" width="1.77734375" style="223" customWidth="1"/>
    <col min="9499" max="9499" width="10.5546875" style="223" customWidth="1"/>
    <col min="9500" max="9500" width="1.77734375" style="223" customWidth="1"/>
    <col min="9501" max="9501" width="10.5546875" style="223" customWidth="1"/>
    <col min="9502" max="9502" width="1.77734375" style="223" customWidth="1"/>
    <col min="9503" max="9503" width="10.5546875" style="223" customWidth="1"/>
    <col min="9504" max="9504" width="1.77734375" style="223" customWidth="1"/>
    <col min="9505" max="9505" width="10.5546875" style="223" customWidth="1"/>
    <col min="9506" max="9506" width="1.77734375" style="223" customWidth="1"/>
    <col min="9507" max="9507" width="10.5546875" style="223" customWidth="1"/>
    <col min="9508" max="9508" width="1.77734375" style="223" customWidth="1"/>
    <col min="9509" max="9510" width="10.5546875" style="223" customWidth="1"/>
    <col min="9511" max="9728" width="8.88671875" style="223"/>
    <col min="9729" max="9729" width="2.77734375" style="223" customWidth="1"/>
    <col min="9730" max="9730" width="5.21875" style="223" customWidth="1"/>
    <col min="9731" max="9731" width="8.33203125" style="223" customWidth="1"/>
    <col min="9732" max="9732" width="31.33203125" style="223" customWidth="1"/>
    <col min="9733" max="9733" width="1.77734375" style="223" customWidth="1"/>
    <col min="9734" max="9734" width="7.44140625" style="223" customWidth="1"/>
    <col min="9735" max="9735" width="1.77734375" style="223" customWidth="1"/>
    <col min="9736" max="9736" width="10.5546875" style="223" customWidth="1"/>
    <col min="9737" max="9737" width="1.77734375" style="223" customWidth="1"/>
    <col min="9738" max="9738" width="10.5546875" style="223" customWidth="1"/>
    <col min="9739" max="9739" width="1.77734375" style="223" customWidth="1"/>
    <col min="9740" max="9740" width="10.5546875" style="223" customWidth="1"/>
    <col min="9741" max="9741" width="1.77734375" style="223" customWidth="1"/>
    <col min="9742" max="9742" width="10.5546875" style="223" customWidth="1"/>
    <col min="9743" max="9743" width="1.77734375" style="223" customWidth="1"/>
    <col min="9744" max="9744" width="10.5546875" style="223" customWidth="1"/>
    <col min="9745" max="9745" width="1.77734375" style="223" customWidth="1"/>
    <col min="9746" max="9746" width="10.5546875" style="223" customWidth="1"/>
    <col min="9747" max="9747" width="2.5546875" style="223" customWidth="1"/>
    <col min="9748" max="9748" width="2.77734375" style="223" customWidth="1"/>
    <col min="9749" max="9749" width="8.77734375" style="223" customWidth="1"/>
    <col min="9750" max="9750" width="9.109375" style="223" customWidth="1"/>
    <col min="9751" max="9751" width="31.33203125" style="223" customWidth="1"/>
    <col min="9752" max="9752" width="1.77734375" style="223" customWidth="1"/>
    <col min="9753" max="9753" width="7.44140625" style="223" customWidth="1"/>
    <col min="9754" max="9754" width="1.77734375" style="223" customWidth="1"/>
    <col min="9755" max="9755" width="10.5546875" style="223" customWidth="1"/>
    <col min="9756" max="9756" width="1.77734375" style="223" customWidth="1"/>
    <col min="9757" max="9757" width="10.5546875" style="223" customWidth="1"/>
    <col min="9758" max="9758" width="1.77734375" style="223" customWidth="1"/>
    <col min="9759" max="9759" width="10.5546875" style="223" customWidth="1"/>
    <col min="9760" max="9760" width="1.77734375" style="223" customWidth="1"/>
    <col min="9761" max="9761" width="10.5546875" style="223" customWidth="1"/>
    <col min="9762" max="9762" width="1.77734375" style="223" customWidth="1"/>
    <col min="9763" max="9763" width="10.5546875" style="223" customWidth="1"/>
    <col min="9764" max="9764" width="1.77734375" style="223" customWidth="1"/>
    <col min="9765" max="9766" width="10.5546875" style="223" customWidth="1"/>
    <col min="9767" max="9984" width="8.88671875" style="223"/>
    <col min="9985" max="9985" width="2.77734375" style="223" customWidth="1"/>
    <col min="9986" max="9986" width="5.21875" style="223" customWidth="1"/>
    <col min="9987" max="9987" width="8.33203125" style="223" customWidth="1"/>
    <col min="9988" max="9988" width="31.33203125" style="223" customWidth="1"/>
    <col min="9989" max="9989" width="1.77734375" style="223" customWidth="1"/>
    <col min="9990" max="9990" width="7.44140625" style="223" customWidth="1"/>
    <col min="9991" max="9991" width="1.77734375" style="223" customWidth="1"/>
    <col min="9992" max="9992" width="10.5546875" style="223" customWidth="1"/>
    <col min="9993" max="9993" width="1.77734375" style="223" customWidth="1"/>
    <col min="9994" max="9994" width="10.5546875" style="223" customWidth="1"/>
    <col min="9995" max="9995" width="1.77734375" style="223" customWidth="1"/>
    <col min="9996" max="9996" width="10.5546875" style="223" customWidth="1"/>
    <col min="9997" max="9997" width="1.77734375" style="223" customWidth="1"/>
    <col min="9998" max="9998" width="10.5546875" style="223" customWidth="1"/>
    <col min="9999" max="9999" width="1.77734375" style="223" customWidth="1"/>
    <col min="10000" max="10000" width="10.5546875" style="223" customWidth="1"/>
    <col min="10001" max="10001" width="1.77734375" style="223" customWidth="1"/>
    <col min="10002" max="10002" width="10.5546875" style="223" customWidth="1"/>
    <col min="10003" max="10003" width="2.5546875" style="223" customWidth="1"/>
    <col min="10004" max="10004" width="2.77734375" style="223" customWidth="1"/>
    <col min="10005" max="10005" width="8.77734375" style="223" customWidth="1"/>
    <col min="10006" max="10006" width="9.109375" style="223" customWidth="1"/>
    <col min="10007" max="10007" width="31.33203125" style="223" customWidth="1"/>
    <col min="10008" max="10008" width="1.77734375" style="223" customWidth="1"/>
    <col min="10009" max="10009" width="7.44140625" style="223" customWidth="1"/>
    <col min="10010" max="10010" width="1.77734375" style="223" customWidth="1"/>
    <col min="10011" max="10011" width="10.5546875" style="223" customWidth="1"/>
    <col min="10012" max="10012" width="1.77734375" style="223" customWidth="1"/>
    <col min="10013" max="10013" width="10.5546875" style="223" customWidth="1"/>
    <col min="10014" max="10014" width="1.77734375" style="223" customWidth="1"/>
    <col min="10015" max="10015" width="10.5546875" style="223" customWidth="1"/>
    <col min="10016" max="10016" width="1.77734375" style="223" customWidth="1"/>
    <col min="10017" max="10017" width="10.5546875" style="223" customWidth="1"/>
    <col min="10018" max="10018" width="1.77734375" style="223" customWidth="1"/>
    <col min="10019" max="10019" width="10.5546875" style="223" customWidth="1"/>
    <col min="10020" max="10020" width="1.77734375" style="223" customWidth="1"/>
    <col min="10021" max="10022" width="10.5546875" style="223" customWidth="1"/>
    <col min="10023" max="10240" width="8.88671875" style="223"/>
    <col min="10241" max="10241" width="2.77734375" style="223" customWidth="1"/>
    <col min="10242" max="10242" width="5.21875" style="223" customWidth="1"/>
    <col min="10243" max="10243" width="8.33203125" style="223" customWidth="1"/>
    <col min="10244" max="10244" width="31.33203125" style="223" customWidth="1"/>
    <col min="10245" max="10245" width="1.77734375" style="223" customWidth="1"/>
    <col min="10246" max="10246" width="7.44140625" style="223" customWidth="1"/>
    <col min="10247" max="10247" width="1.77734375" style="223" customWidth="1"/>
    <col min="10248" max="10248" width="10.5546875" style="223" customWidth="1"/>
    <col min="10249" max="10249" width="1.77734375" style="223" customWidth="1"/>
    <col min="10250" max="10250" width="10.5546875" style="223" customWidth="1"/>
    <col min="10251" max="10251" width="1.77734375" style="223" customWidth="1"/>
    <col min="10252" max="10252" width="10.5546875" style="223" customWidth="1"/>
    <col min="10253" max="10253" width="1.77734375" style="223" customWidth="1"/>
    <col min="10254" max="10254" width="10.5546875" style="223" customWidth="1"/>
    <col min="10255" max="10255" width="1.77734375" style="223" customWidth="1"/>
    <col min="10256" max="10256" width="10.5546875" style="223" customWidth="1"/>
    <col min="10257" max="10257" width="1.77734375" style="223" customWidth="1"/>
    <col min="10258" max="10258" width="10.5546875" style="223" customWidth="1"/>
    <col min="10259" max="10259" width="2.5546875" style="223" customWidth="1"/>
    <col min="10260" max="10260" width="2.77734375" style="223" customWidth="1"/>
    <col min="10261" max="10261" width="8.77734375" style="223" customWidth="1"/>
    <col min="10262" max="10262" width="9.109375" style="223" customWidth="1"/>
    <col min="10263" max="10263" width="31.33203125" style="223" customWidth="1"/>
    <col min="10264" max="10264" width="1.77734375" style="223" customWidth="1"/>
    <col min="10265" max="10265" width="7.44140625" style="223" customWidth="1"/>
    <col min="10266" max="10266" width="1.77734375" style="223" customWidth="1"/>
    <col min="10267" max="10267" width="10.5546875" style="223" customWidth="1"/>
    <col min="10268" max="10268" width="1.77734375" style="223" customWidth="1"/>
    <col min="10269" max="10269" width="10.5546875" style="223" customWidth="1"/>
    <col min="10270" max="10270" width="1.77734375" style="223" customWidth="1"/>
    <col min="10271" max="10271" width="10.5546875" style="223" customWidth="1"/>
    <col min="10272" max="10272" width="1.77734375" style="223" customWidth="1"/>
    <col min="10273" max="10273" width="10.5546875" style="223" customWidth="1"/>
    <col min="10274" max="10274" width="1.77734375" style="223" customWidth="1"/>
    <col min="10275" max="10275" width="10.5546875" style="223" customWidth="1"/>
    <col min="10276" max="10276" width="1.77734375" style="223" customWidth="1"/>
    <col min="10277" max="10278" width="10.5546875" style="223" customWidth="1"/>
    <col min="10279" max="10496" width="8.88671875" style="223"/>
    <col min="10497" max="10497" width="2.77734375" style="223" customWidth="1"/>
    <col min="10498" max="10498" width="5.21875" style="223" customWidth="1"/>
    <col min="10499" max="10499" width="8.33203125" style="223" customWidth="1"/>
    <col min="10500" max="10500" width="31.33203125" style="223" customWidth="1"/>
    <col min="10501" max="10501" width="1.77734375" style="223" customWidth="1"/>
    <col min="10502" max="10502" width="7.44140625" style="223" customWidth="1"/>
    <col min="10503" max="10503" width="1.77734375" style="223" customWidth="1"/>
    <col min="10504" max="10504" width="10.5546875" style="223" customWidth="1"/>
    <col min="10505" max="10505" width="1.77734375" style="223" customWidth="1"/>
    <col min="10506" max="10506" width="10.5546875" style="223" customWidth="1"/>
    <col min="10507" max="10507" width="1.77734375" style="223" customWidth="1"/>
    <col min="10508" max="10508" width="10.5546875" style="223" customWidth="1"/>
    <col min="10509" max="10509" width="1.77734375" style="223" customWidth="1"/>
    <col min="10510" max="10510" width="10.5546875" style="223" customWidth="1"/>
    <col min="10511" max="10511" width="1.77734375" style="223" customWidth="1"/>
    <col min="10512" max="10512" width="10.5546875" style="223" customWidth="1"/>
    <col min="10513" max="10513" width="1.77734375" style="223" customWidth="1"/>
    <col min="10514" max="10514" width="10.5546875" style="223" customWidth="1"/>
    <col min="10515" max="10515" width="2.5546875" style="223" customWidth="1"/>
    <col min="10516" max="10516" width="2.77734375" style="223" customWidth="1"/>
    <col min="10517" max="10517" width="8.77734375" style="223" customWidth="1"/>
    <col min="10518" max="10518" width="9.109375" style="223" customWidth="1"/>
    <col min="10519" max="10519" width="31.33203125" style="223" customWidth="1"/>
    <col min="10520" max="10520" width="1.77734375" style="223" customWidth="1"/>
    <col min="10521" max="10521" width="7.44140625" style="223" customWidth="1"/>
    <col min="10522" max="10522" width="1.77734375" style="223" customWidth="1"/>
    <col min="10523" max="10523" width="10.5546875" style="223" customWidth="1"/>
    <col min="10524" max="10524" width="1.77734375" style="223" customWidth="1"/>
    <col min="10525" max="10525" width="10.5546875" style="223" customWidth="1"/>
    <col min="10526" max="10526" width="1.77734375" style="223" customWidth="1"/>
    <col min="10527" max="10527" width="10.5546875" style="223" customWidth="1"/>
    <col min="10528" max="10528" width="1.77734375" style="223" customWidth="1"/>
    <col min="10529" max="10529" width="10.5546875" style="223" customWidth="1"/>
    <col min="10530" max="10530" width="1.77734375" style="223" customWidth="1"/>
    <col min="10531" max="10531" width="10.5546875" style="223" customWidth="1"/>
    <col min="10532" max="10532" width="1.77734375" style="223" customWidth="1"/>
    <col min="10533" max="10534" width="10.5546875" style="223" customWidth="1"/>
    <col min="10535" max="10752" width="8.88671875" style="223"/>
    <col min="10753" max="10753" width="2.77734375" style="223" customWidth="1"/>
    <col min="10754" max="10754" width="5.21875" style="223" customWidth="1"/>
    <col min="10755" max="10755" width="8.33203125" style="223" customWidth="1"/>
    <col min="10756" max="10756" width="31.33203125" style="223" customWidth="1"/>
    <col min="10757" max="10757" width="1.77734375" style="223" customWidth="1"/>
    <col min="10758" max="10758" width="7.44140625" style="223" customWidth="1"/>
    <col min="10759" max="10759" width="1.77734375" style="223" customWidth="1"/>
    <col min="10760" max="10760" width="10.5546875" style="223" customWidth="1"/>
    <col min="10761" max="10761" width="1.77734375" style="223" customWidth="1"/>
    <col min="10762" max="10762" width="10.5546875" style="223" customWidth="1"/>
    <col min="10763" max="10763" width="1.77734375" style="223" customWidth="1"/>
    <col min="10764" max="10764" width="10.5546875" style="223" customWidth="1"/>
    <col min="10765" max="10765" width="1.77734375" style="223" customWidth="1"/>
    <col min="10766" max="10766" width="10.5546875" style="223" customWidth="1"/>
    <col min="10767" max="10767" width="1.77734375" style="223" customWidth="1"/>
    <col min="10768" max="10768" width="10.5546875" style="223" customWidth="1"/>
    <col min="10769" max="10769" width="1.77734375" style="223" customWidth="1"/>
    <col min="10770" max="10770" width="10.5546875" style="223" customWidth="1"/>
    <col min="10771" max="10771" width="2.5546875" style="223" customWidth="1"/>
    <col min="10772" max="10772" width="2.77734375" style="223" customWidth="1"/>
    <col min="10773" max="10773" width="8.77734375" style="223" customWidth="1"/>
    <col min="10774" max="10774" width="9.109375" style="223" customWidth="1"/>
    <col min="10775" max="10775" width="31.33203125" style="223" customWidth="1"/>
    <col min="10776" max="10776" width="1.77734375" style="223" customWidth="1"/>
    <col min="10777" max="10777" width="7.44140625" style="223" customWidth="1"/>
    <col min="10778" max="10778" width="1.77734375" style="223" customWidth="1"/>
    <col min="10779" max="10779" width="10.5546875" style="223" customWidth="1"/>
    <col min="10780" max="10780" width="1.77734375" style="223" customWidth="1"/>
    <col min="10781" max="10781" width="10.5546875" style="223" customWidth="1"/>
    <col min="10782" max="10782" width="1.77734375" style="223" customWidth="1"/>
    <col min="10783" max="10783" width="10.5546875" style="223" customWidth="1"/>
    <col min="10784" max="10784" width="1.77734375" style="223" customWidth="1"/>
    <col min="10785" max="10785" width="10.5546875" style="223" customWidth="1"/>
    <col min="10786" max="10786" width="1.77734375" style="223" customWidth="1"/>
    <col min="10787" max="10787" width="10.5546875" style="223" customWidth="1"/>
    <col min="10788" max="10788" width="1.77734375" style="223" customWidth="1"/>
    <col min="10789" max="10790" width="10.5546875" style="223" customWidth="1"/>
    <col min="10791" max="11008" width="8.88671875" style="223"/>
    <col min="11009" max="11009" width="2.77734375" style="223" customWidth="1"/>
    <col min="11010" max="11010" width="5.21875" style="223" customWidth="1"/>
    <col min="11011" max="11011" width="8.33203125" style="223" customWidth="1"/>
    <col min="11012" max="11012" width="31.33203125" style="223" customWidth="1"/>
    <col min="11013" max="11013" width="1.77734375" style="223" customWidth="1"/>
    <col min="11014" max="11014" width="7.44140625" style="223" customWidth="1"/>
    <col min="11015" max="11015" width="1.77734375" style="223" customWidth="1"/>
    <col min="11016" max="11016" width="10.5546875" style="223" customWidth="1"/>
    <col min="11017" max="11017" width="1.77734375" style="223" customWidth="1"/>
    <col min="11018" max="11018" width="10.5546875" style="223" customWidth="1"/>
    <col min="11019" max="11019" width="1.77734375" style="223" customWidth="1"/>
    <col min="11020" max="11020" width="10.5546875" style="223" customWidth="1"/>
    <col min="11021" max="11021" width="1.77734375" style="223" customWidth="1"/>
    <col min="11022" max="11022" width="10.5546875" style="223" customWidth="1"/>
    <col min="11023" max="11023" width="1.77734375" style="223" customWidth="1"/>
    <col min="11024" max="11024" width="10.5546875" style="223" customWidth="1"/>
    <col min="11025" max="11025" width="1.77734375" style="223" customWidth="1"/>
    <col min="11026" max="11026" width="10.5546875" style="223" customWidth="1"/>
    <col min="11027" max="11027" width="2.5546875" style="223" customWidth="1"/>
    <col min="11028" max="11028" width="2.77734375" style="223" customWidth="1"/>
    <col min="11029" max="11029" width="8.77734375" style="223" customWidth="1"/>
    <col min="11030" max="11030" width="9.109375" style="223" customWidth="1"/>
    <col min="11031" max="11031" width="31.33203125" style="223" customWidth="1"/>
    <col min="11032" max="11032" width="1.77734375" style="223" customWidth="1"/>
    <col min="11033" max="11033" width="7.44140625" style="223" customWidth="1"/>
    <col min="11034" max="11034" width="1.77734375" style="223" customWidth="1"/>
    <col min="11035" max="11035" width="10.5546875" style="223" customWidth="1"/>
    <col min="11036" max="11036" width="1.77734375" style="223" customWidth="1"/>
    <col min="11037" max="11037" width="10.5546875" style="223" customWidth="1"/>
    <col min="11038" max="11038" width="1.77734375" style="223" customWidth="1"/>
    <col min="11039" max="11039" width="10.5546875" style="223" customWidth="1"/>
    <col min="11040" max="11040" width="1.77734375" style="223" customWidth="1"/>
    <col min="11041" max="11041" width="10.5546875" style="223" customWidth="1"/>
    <col min="11042" max="11042" width="1.77734375" style="223" customWidth="1"/>
    <col min="11043" max="11043" width="10.5546875" style="223" customWidth="1"/>
    <col min="11044" max="11044" width="1.77734375" style="223" customWidth="1"/>
    <col min="11045" max="11046" width="10.5546875" style="223" customWidth="1"/>
    <col min="11047" max="11264" width="8.88671875" style="223"/>
    <col min="11265" max="11265" width="2.77734375" style="223" customWidth="1"/>
    <col min="11266" max="11266" width="5.21875" style="223" customWidth="1"/>
    <col min="11267" max="11267" width="8.33203125" style="223" customWidth="1"/>
    <col min="11268" max="11268" width="31.33203125" style="223" customWidth="1"/>
    <col min="11269" max="11269" width="1.77734375" style="223" customWidth="1"/>
    <col min="11270" max="11270" width="7.44140625" style="223" customWidth="1"/>
    <col min="11271" max="11271" width="1.77734375" style="223" customWidth="1"/>
    <col min="11272" max="11272" width="10.5546875" style="223" customWidth="1"/>
    <col min="11273" max="11273" width="1.77734375" style="223" customWidth="1"/>
    <col min="11274" max="11274" width="10.5546875" style="223" customWidth="1"/>
    <col min="11275" max="11275" width="1.77734375" style="223" customWidth="1"/>
    <col min="11276" max="11276" width="10.5546875" style="223" customWidth="1"/>
    <col min="11277" max="11277" width="1.77734375" style="223" customWidth="1"/>
    <col min="11278" max="11278" width="10.5546875" style="223" customWidth="1"/>
    <col min="11279" max="11279" width="1.77734375" style="223" customWidth="1"/>
    <col min="11280" max="11280" width="10.5546875" style="223" customWidth="1"/>
    <col min="11281" max="11281" width="1.77734375" style="223" customWidth="1"/>
    <col min="11282" max="11282" width="10.5546875" style="223" customWidth="1"/>
    <col min="11283" max="11283" width="2.5546875" style="223" customWidth="1"/>
    <col min="11284" max="11284" width="2.77734375" style="223" customWidth="1"/>
    <col min="11285" max="11285" width="8.77734375" style="223" customWidth="1"/>
    <col min="11286" max="11286" width="9.109375" style="223" customWidth="1"/>
    <col min="11287" max="11287" width="31.33203125" style="223" customWidth="1"/>
    <col min="11288" max="11288" width="1.77734375" style="223" customWidth="1"/>
    <col min="11289" max="11289" width="7.44140625" style="223" customWidth="1"/>
    <col min="11290" max="11290" width="1.77734375" style="223" customWidth="1"/>
    <col min="11291" max="11291" width="10.5546875" style="223" customWidth="1"/>
    <col min="11292" max="11292" width="1.77734375" style="223" customWidth="1"/>
    <col min="11293" max="11293" width="10.5546875" style="223" customWidth="1"/>
    <col min="11294" max="11294" width="1.77734375" style="223" customWidth="1"/>
    <col min="11295" max="11295" width="10.5546875" style="223" customWidth="1"/>
    <col min="11296" max="11296" width="1.77734375" style="223" customWidth="1"/>
    <col min="11297" max="11297" width="10.5546875" style="223" customWidth="1"/>
    <col min="11298" max="11298" width="1.77734375" style="223" customWidth="1"/>
    <col min="11299" max="11299" width="10.5546875" style="223" customWidth="1"/>
    <col min="11300" max="11300" width="1.77734375" style="223" customWidth="1"/>
    <col min="11301" max="11302" width="10.5546875" style="223" customWidth="1"/>
    <col min="11303" max="11520" width="8.88671875" style="223"/>
    <col min="11521" max="11521" width="2.77734375" style="223" customWidth="1"/>
    <col min="11522" max="11522" width="5.21875" style="223" customWidth="1"/>
    <col min="11523" max="11523" width="8.33203125" style="223" customWidth="1"/>
    <col min="11524" max="11524" width="31.33203125" style="223" customWidth="1"/>
    <col min="11525" max="11525" width="1.77734375" style="223" customWidth="1"/>
    <col min="11526" max="11526" width="7.44140625" style="223" customWidth="1"/>
    <col min="11527" max="11527" width="1.77734375" style="223" customWidth="1"/>
    <col min="11528" max="11528" width="10.5546875" style="223" customWidth="1"/>
    <col min="11529" max="11529" width="1.77734375" style="223" customWidth="1"/>
    <col min="11530" max="11530" width="10.5546875" style="223" customWidth="1"/>
    <col min="11531" max="11531" width="1.77734375" style="223" customWidth="1"/>
    <col min="11532" max="11532" width="10.5546875" style="223" customWidth="1"/>
    <col min="11533" max="11533" width="1.77734375" style="223" customWidth="1"/>
    <col min="11534" max="11534" width="10.5546875" style="223" customWidth="1"/>
    <col min="11535" max="11535" width="1.77734375" style="223" customWidth="1"/>
    <col min="11536" max="11536" width="10.5546875" style="223" customWidth="1"/>
    <col min="11537" max="11537" width="1.77734375" style="223" customWidth="1"/>
    <col min="11538" max="11538" width="10.5546875" style="223" customWidth="1"/>
    <col min="11539" max="11539" width="2.5546875" style="223" customWidth="1"/>
    <col min="11540" max="11540" width="2.77734375" style="223" customWidth="1"/>
    <col min="11541" max="11541" width="8.77734375" style="223" customWidth="1"/>
    <col min="11542" max="11542" width="9.109375" style="223" customWidth="1"/>
    <col min="11543" max="11543" width="31.33203125" style="223" customWidth="1"/>
    <col min="11544" max="11544" width="1.77734375" style="223" customWidth="1"/>
    <col min="11545" max="11545" width="7.44140625" style="223" customWidth="1"/>
    <col min="11546" max="11546" width="1.77734375" style="223" customWidth="1"/>
    <col min="11547" max="11547" width="10.5546875" style="223" customWidth="1"/>
    <col min="11548" max="11548" width="1.77734375" style="223" customWidth="1"/>
    <col min="11549" max="11549" width="10.5546875" style="223" customWidth="1"/>
    <col min="11550" max="11550" width="1.77734375" style="223" customWidth="1"/>
    <col min="11551" max="11551" width="10.5546875" style="223" customWidth="1"/>
    <col min="11552" max="11552" width="1.77734375" style="223" customWidth="1"/>
    <col min="11553" max="11553" width="10.5546875" style="223" customWidth="1"/>
    <col min="11554" max="11554" width="1.77734375" style="223" customWidth="1"/>
    <col min="11555" max="11555" width="10.5546875" style="223" customWidth="1"/>
    <col min="11556" max="11556" width="1.77734375" style="223" customWidth="1"/>
    <col min="11557" max="11558" width="10.5546875" style="223" customWidth="1"/>
    <col min="11559" max="11776" width="8.88671875" style="223"/>
    <col min="11777" max="11777" width="2.77734375" style="223" customWidth="1"/>
    <col min="11778" max="11778" width="5.21875" style="223" customWidth="1"/>
    <col min="11779" max="11779" width="8.33203125" style="223" customWidth="1"/>
    <col min="11780" max="11780" width="31.33203125" style="223" customWidth="1"/>
    <col min="11781" max="11781" width="1.77734375" style="223" customWidth="1"/>
    <col min="11782" max="11782" width="7.44140625" style="223" customWidth="1"/>
    <col min="11783" max="11783" width="1.77734375" style="223" customWidth="1"/>
    <col min="11784" max="11784" width="10.5546875" style="223" customWidth="1"/>
    <col min="11785" max="11785" width="1.77734375" style="223" customWidth="1"/>
    <col min="11786" max="11786" width="10.5546875" style="223" customWidth="1"/>
    <col min="11787" max="11787" width="1.77734375" style="223" customWidth="1"/>
    <col min="11788" max="11788" width="10.5546875" style="223" customWidth="1"/>
    <col min="11789" max="11789" width="1.77734375" style="223" customWidth="1"/>
    <col min="11790" max="11790" width="10.5546875" style="223" customWidth="1"/>
    <col min="11791" max="11791" width="1.77734375" style="223" customWidth="1"/>
    <col min="11792" max="11792" width="10.5546875" style="223" customWidth="1"/>
    <col min="11793" max="11793" width="1.77734375" style="223" customWidth="1"/>
    <col min="11794" max="11794" width="10.5546875" style="223" customWidth="1"/>
    <col min="11795" max="11795" width="2.5546875" style="223" customWidth="1"/>
    <col min="11796" max="11796" width="2.77734375" style="223" customWidth="1"/>
    <col min="11797" max="11797" width="8.77734375" style="223" customWidth="1"/>
    <col min="11798" max="11798" width="9.109375" style="223" customWidth="1"/>
    <col min="11799" max="11799" width="31.33203125" style="223" customWidth="1"/>
    <col min="11800" max="11800" width="1.77734375" style="223" customWidth="1"/>
    <col min="11801" max="11801" width="7.44140625" style="223" customWidth="1"/>
    <col min="11802" max="11802" width="1.77734375" style="223" customWidth="1"/>
    <col min="11803" max="11803" width="10.5546875" style="223" customWidth="1"/>
    <col min="11804" max="11804" width="1.77734375" style="223" customWidth="1"/>
    <col min="11805" max="11805" width="10.5546875" style="223" customWidth="1"/>
    <col min="11806" max="11806" width="1.77734375" style="223" customWidth="1"/>
    <col min="11807" max="11807" width="10.5546875" style="223" customWidth="1"/>
    <col min="11808" max="11808" width="1.77734375" style="223" customWidth="1"/>
    <col min="11809" max="11809" width="10.5546875" style="223" customWidth="1"/>
    <col min="11810" max="11810" width="1.77734375" style="223" customWidth="1"/>
    <col min="11811" max="11811" width="10.5546875" style="223" customWidth="1"/>
    <col min="11812" max="11812" width="1.77734375" style="223" customWidth="1"/>
    <col min="11813" max="11814" width="10.5546875" style="223" customWidth="1"/>
    <col min="11815" max="12032" width="8.88671875" style="223"/>
    <col min="12033" max="12033" width="2.77734375" style="223" customWidth="1"/>
    <col min="12034" max="12034" width="5.21875" style="223" customWidth="1"/>
    <col min="12035" max="12035" width="8.33203125" style="223" customWidth="1"/>
    <col min="12036" max="12036" width="31.33203125" style="223" customWidth="1"/>
    <col min="12037" max="12037" width="1.77734375" style="223" customWidth="1"/>
    <col min="12038" max="12038" width="7.44140625" style="223" customWidth="1"/>
    <col min="12039" max="12039" width="1.77734375" style="223" customWidth="1"/>
    <col min="12040" max="12040" width="10.5546875" style="223" customWidth="1"/>
    <col min="12041" max="12041" width="1.77734375" style="223" customWidth="1"/>
    <col min="12042" max="12042" width="10.5546875" style="223" customWidth="1"/>
    <col min="12043" max="12043" width="1.77734375" style="223" customWidth="1"/>
    <col min="12044" max="12044" width="10.5546875" style="223" customWidth="1"/>
    <col min="12045" max="12045" width="1.77734375" style="223" customWidth="1"/>
    <col min="12046" max="12046" width="10.5546875" style="223" customWidth="1"/>
    <col min="12047" max="12047" width="1.77734375" style="223" customWidth="1"/>
    <col min="12048" max="12048" width="10.5546875" style="223" customWidth="1"/>
    <col min="12049" max="12049" width="1.77734375" style="223" customWidth="1"/>
    <col min="12050" max="12050" width="10.5546875" style="223" customWidth="1"/>
    <col min="12051" max="12051" width="2.5546875" style="223" customWidth="1"/>
    <col min="12052" max="12052" width="2.77734375" style="223" customWidth="1"/>
    <col min="12053" max="12053" width="8.77734375" style="223" customWidth="1"/>
    <col min="12054" max="12054" width="9.109375" style="223" customWidth="1"/>
    <col min="12055" max="12055" width="31.33203125" style="223" customWidth="1"/>
    <col min="12056" max="12056" width="1.77734375" style="223" customWidth="1"/>
    <col min="12057" max="12057" width="7.44140625" style="223" customWidth="1"/>
    <col min="12058" max="12058" width="1.77734375" style="223" customWidth="1"/>
    <col min="12059" max="12059" width="10.5546875" style="223" customWidth="1"/>
    <col min="12060" max="12060" width="1.77734375" style="223" customWidth="1"/>
    <col min="12061" max="12061" width="10.5546875" style="223" customWidth="1"/>
    <col min="12062" max="12062" width="1.77734375" style="223" customWidth="1"/>
    <col min="12063" max="12063" width="10.5546875" style="223" customWidth="1"/>
    <col min="12064" max="12064" width="1.77734375" style="223" customWidth="1"/>
    <col min="12065" max="12065" width="10.5546875" style="223" customWidth="1"/>
    <col min="12066" max="12066" width="1.77734375" style="223" customWidth="1"/>
    <col min="12067" max="12067" width="10.5546875" style="223" customWidth="1"/>
    <col min="12068" max="12068" width="1.77734375" style="223" customWidth="1"/>
    <col min="12069" max="12070" width="10.5546875" style="223" customWidth="1"/>
    <col min="12071" max="12288" width="8.88671875" style="223"/>
    <col min="12289" max="12289" width="2.77734375" style="223" customWidth="1"/>
    <col min="12290" max="12290" width="5.21875" style="223" customWidth="1"/>
    <col min="12291" max="12291" width="8.33203125" style="223" customWidth="1"/>
    <col min="12292" max="12292" width="31.33203125" style="223" customWidth="1"/>
    <col min="12293" max="12293" width="1.77734375" style="223" customWidth="1"/>
    <col min="12294" max="12294" width="7.44140625" style="223" customWidth="1"/>
    <col min="12295" max="12295" width="1.77734375" style="223" customWidth="1"/>
    <col min="12296" max="12296" width="10.5546875" style="223" customWidth="1"/>
    <col min="12297" max="12297" width="1.77734375" style="223" customWidth="1"/>
    <col min="12298" max="12298" width="10.5546875" style="223" customWidth="1"/>
    <col min="12299" max="12299" width="1.77734375" style="223" customWidth="1"/>
    <col min="12300" max="12300" width="10.5546875" style="223" customWidth="1"/>
    <col min="12301" max="12301" width="1.77734375" style="223" customWidth="1"/>
    <col min="12302" max="12302" width="10.5546875" style="223" customWidth="1"/>
    <col min="12303" max="12303" width="1.77734375" style="223" customWidth="1"/>
    <col min="12304" max="12304" width="10.5546875" style="223" customWidth="1"/>
    <col min="12305" max="12305" width="1.77734375" style="223" customWidth="1"/>
    <col min="12306" max="12306" width="10.5546875" style="223" customWidth="1"/>
    <col min="12307" max="12307" width="2.5546875" style="223" customWidth="1"/>
    <col min="12308" max="12308" width="2.77734375" style="223" customWidth="1"/>
    <col min="12309" max="12309" width="8.77734375" style="223" customWidth="1"/>
    <col min="12310" max="12310" width="9.109375" style="223" customWidth="1"/>
    <col min="12311" max="12311" width="31.33203125" style="223" customWidth="1"/>
    <col min="12312" max="12312" width="1.77734375" style="223" customWidth="1"/>
    <col min="12313" max="12313" width="7.44140625" style="223" customWidth="1"/>
    <col min="12314" max="12314" width="1.77734375" style="223" customWidth="1"/>
    <col min="12315" max="12315" width="10.5546875" style="223" customWidth="1"/>
    <col min="12316" max="12316" width="1.77734375" style="223" customWidth="1"/>
    <col min="12317" max="12317" width="10.5546875" style="223" customWidth="1"/>
    <col min="12318" max="12318" width="1.77734375" style="223" customWidth="1"/>
    <col min="12319" max="12319" width="10.5546875" style="223" customWidth="1"/>
    <col min="12320" max="12320" width="1.77734375" style="223" customWidth="1"/>
    <col min="12321" max="12321" width="10.5546875" style="223" customWidth="1"/>
    <col min="12322" max="12322" width="1.77734375" style="223" customWidth="1"/>
    <col min="12323" max="12323" width="10.5546875" style="223" customWidth="1"/>
    <col min="12324" max="12324" width="1.77734375" style="223" customWidth="1"/>
    <col min="12325" max="12326" width="10.5546875" style="223" customWidth="1"/>
    <col min="12327" max="12544" width="8.88671875" style="223"/>
    <col min="12545" max="12545" width="2.77734375" style="223" customWidth="1"/>
    <col min="12546" max="12546" width="5.21875" style="223" customWidth="1"/>
    <col min="12547" max="12547" width="8.33203125" style="223" customWidth="1"/>
    <col min="12548" max="12548" width="31.33203125" style="223" customWidth="1"/>
    <col min="12549" max="12549" width="1.77734375" style="223" customWidth="1"/>
    <col min="12550" max="12550" width="7.44140625" style="223" customWidth="1"/>
    <col min="12551" max="12551" width="1.77734375" style="223" customWidth="1"/>
    <col min="12552" max="12552" width="10.5546875" style="223" customWidth="1"/>
    <col min="12553" max="12553" width="1.77734375" style="223" customWidth="1"/>
    <col min="12554" max="12554" width="10.5546875" style="223" customWidth="1"/>
    <col min="12555" max="12555" width="1.77734375" style="223" customWidth="1"/>
    <col min="12556" max="12556" width="10.5546875" style="223" customWidth="1"/>
    <col min="12557" max="12557" width="1.77734375" style="223" customWidth="1"/>
    <col min="12558" max="12558" width="10.5546875" style="223" customWidth="1"/>
    <col min="12559" max="12559" width="1.77734375" style="223" customWidth="1"/>
    <col min="12560" max="12560" width="10.5546875" style="223" customWidth="1"/>
    <col min="12561" max="12561" width="1.77734375" style="223" customWidth="1"/>
    <col min="12562" max="12562" width="10.5546875" style="223" customWidth="1"/>
    <col min="12563" max="12563" width="2.5546875" style="223" customWidth="1"/>
    <col min="12564" max="12564" width="2.77734375" style="223" customWidth="1"/>
    <col min="12565" max="12565" width="8.77734375" style="223" customWidth="1"/>
    <col min="12566" max="12566" width="9.109375" style="223" customWidth="1"/>
    <col min="12567" max="12567" width="31.33203125" style="223" customWidth="1"/>
    <col min="12568" max="12568" width="1.77734375" style="223" customWidth="1"/>
    <col min="12569" max="12569" width="7.44140625" style="223" customWidth="1"/>
    <col min="12570" max="12570" width="1.77734375" style="223" customWidth="1"/>
    <col min="12571" max="12571" width="10.5546875" style="223" customWidth="1"/>
    <col min="12572" max="12572" width="1.77734375" style="223" customWidth="1"/>
    <col min="12573" max="12573" width="10.5546875" style="223" customWidth="1"/>
    <col min="12574" max="12574" width="1.77734375" style="223" customWidth="1"/>
    <col min="12575" max="12575" width="10.5546875" style="223" customWidth="1"/>
    <col min="12576" max="12576" width="1.77734375" style="223" customWidth="1"/>
    <col min="12577" max="12577" width="10.5546875" style="223" customWidth="1"/>
    <col min="12578" max="12578" width="1.77734375" style="223" customWidth="1"/>
    <col min="12579" max="12579" width="10.5546875" style="223" customWidth="1"/>
    <col min="12580" max="12580" width="1.77734375" style="223" customWidth="1"/>
    <col min="12581" max="12582" width="10.5546875" style="223" customWidth="1"/>
    <col min="12583" max="12800" width="8.88671875" style="223"/>
    <col min="12801" max="12801" width="2.77734375" style="223" customWidth="1"/>
    <col min="12802" max="12802" width="5.21875" style="223" customWidth="1"/>
    <col min="12803" max="12803" width="8.33203125" style="223" customWidth="1"/>
    <col min="12804" max="12804" width="31.33203125" style="223" customWidth="1"/>
    <col min="12805" max="12805" width="1.77734375" style="223" customWidth="1"/>
    <col min="12806" max="12806" width="7.44140625" style="223" customWidth="1"/>
    <col min="12807" max="12807" width="1.77734375" style="223" customWidth="1"/>
    <col min="12808" max="12808" width="10.5546875" style="223" customWidth="1"/>
    <col min="12809" max="12809" width="1.77734375" style="223" customWidth="1"/>
    <col min="12810" max="12810" width="10.5546875" style="223" customWidth="1"/>
    <col min="12811" max="12811" width="1.77734375" style="223" customWidth="1"/>
    <col min="12812" max="12812" width="10.5546875" style="223" customWidth="1"/>
    <col min="12813" max="12813" width="1.77734375" style="223" customWidth="1"/>
    <col min="12814" max="12814" width="10.5546875" style="223" customWidth="1"/>
    <col min="12815" max="12815" width="1.77734375" style="223" customWidth="1"/>
    <col min="12816" max="12816" width="10.5546875" style="223" customWidth="1"/>
    <col min="12817" max="12817" width="1.77734375" style="223" customWidth="1"/>
    <col min="12818" max="12818" width="10.5546875" style="223" customWidth="1"/>
    <col min="12819" max="12819" width="2.5546875" style="223" customWidth="1"/>
    <col min="12820" max="12820" width="2.77734375" style="223" customWidth="1"/>
    <col min="12821" max="12821" width="8.77734375" style="223" customWidth="1"/>
    <col min="12822" max="12822" width="9.109375" style="223" customWidth="1"/>
    <col min="12823" max="12823" width="31.33203125" style="223" customWidth="1"/>
    <col min="12824" max="12824" width="1.77734375" style="223" customWidth="1"/>
    <col min="12825" max="12825" width="7.44140625" style="223" customWidth="1"/>
    <col min="12826" max="12826" width="1.77734375" style="223" customWidth="1"/>
    <col min="12827" max="12827" width="10.5546875" style="223" customWidth="1"/>
    <col min="12828" max="12828" width="1.77734375" style="223" customWidth="1"/>
    <col min="12829" max="12829" width="10.5546875" style="223" customWidth="1"/>
    <col min="12830" max="12830" width="1.77734375" style="223" customWidth="1"/>
    <col min="12831" max="12831" width="10.5546875" style="223" customWidth="1"/>
    <col min="12832" max="12832" width="1.77734375" style="223" customWidth="1"/>
    <col min="12833" max="12833" width="10.5546875" style="223" customWidth="1"/>
    <col min="12834" max="12834" width="1.77734375" style="223" customWidth="1"/>
    <col min="12835" max="12835" width="10.5546875" style="223" customWidth="1"/>
    <col min="12836" max="12836" width="1.77734375" style="223" customWidth="1"/>
    <col min="12837" max="12838" width="10.5546875" style="223" customWidth="1"/>
    <col min="12839" max="13056" width="8.88671875" style="223"/>
    <col min="13057" max="13057" width="2.77734375" style="223" customWidth="1"/>
    <col min="13058" max="13058" width="5.21875" style="223" customWidth="1"/>
    <col min="13059" max="13059" width="8.33203125" style="223" customWidth="1"/>
    <col min="13060" max="13060" width="31.33203125" style="223" customWidth="1"/>
    <col min="13061" max="13061" width="1.77734375" style="223" customWidth="1"/>
    <col min="13062" max="13062" width="7.44140625" style="223" customWidth="1"/>
    <col min="13063" max="13063" width="1.77734375" style="223" customWidth="1"/>
    <col min="13064" max="13064" width="10.5546875" style="223" customWidth="1"/>
    <col min="13065" max="13065" width="1.77734375" style="223" customWidth="1"/>
    <col min="13066" max="13066" width="10.5546875" style="223" customWidth="1"/>
    <col min="13067" max="13067" width="1.77734375" style="223" customWidth="1"/>
    <col min="13068" max="13068" width="10.5546875" style="223" customWidth="1"/>
    <col min="13069" max="13069" width="1.77734375" style="223" customWidth="1"/>
    <col min="13070" max="13070" width="10.5546875" style="223" customWidth="1"/>
    <col min="13071" max="13071" width="1.77734375" style="223" customWidth="1"/>
    <col min="13072" max="13072" width="10.5546875" style="223" customWidth="1"/>
    <col min="13073" max="13073" width="1.77734375" style="223" customWidth="1"/>
    <col min="13074" max="13074" width="10.5546875" style="223" customWidth="1"/>
    <col min="13075" max="13075" width="2.5546875" style="223" customWidth="1"/>
    <col min="13076" max="13076" width="2.77734375" style="223" customWidth="1"/>
    <col min="13077" max="13077" width="8.77734375" style="223" customWidth="1"/>
    <col min="13078" max="13078" width="9.109375" style="223" customWidth="1"/>
    <col min="13079" max="13079" width="31.33203125" style="223" customWidth="1"/>
    <col min="13080" max="13080" width="1.77734375" style="223" customWidth="1"/>
    <col min="13081" max="13081" width="7.44140625" style="223" customWidth="1"/>
    <col min="13082" max="13082" width="1.77734375" style="223" customWidth="1"/>
    <col min="13083" max="13083" width="10.5546875" style="223" customWidth="1"/>
    <col min="13084" max="13084" width="1.77734375" style="223" customWidth="1"/>
    <col min="13085" max="13085" width="10.5546875" style="223" customWidth="1"/>
    <col min="13086" max="13086" width="1.77734375" style="223" customWidth="1"/>
    <col min="13087" max="13087" width="10.5546875" style="223" customWidth="1"/>
    <col min="13088" max="13088" width="1.77734375" style="223" customWidth="1"/>
    <col min="13089" max="13089" width="10.5546875" style="223" customWidth="1"/>
    <col min="13090" max="13090" width="1.77734375" style="223" customWidth="1"/>
    <col min="13091" max="13091" width="10.5546875" style="223" customWidth="1"/>
    <col min="13092" max="13092" width="1.77734375" style="223" customWidth="1"/>
    <col min="13093" max="13094" width="10.5546875" style="223" customWidth="1"/>
    <col min="13095" max="13312" width="8.88671875" style="223"/>
    <col min="13313" max="13313" width="2.77734375" style="223" customWidth="1"/>
    <col min="13314" max="13314" width="5.21875" style="223" customWidth="1"/>
    <col min="13315" max="13315" width="8.33203125" style="223" customWidth="1"/>
    <col min="13316" max="13316" width="31.33203125" style="223" customWidth="1"/>
    <col min="13317" max="13317" width="1.77734375" style="223" customWidth="1"/>
    <col min="13318" max="13318" width="7.44140625" style="223" customWidth="1"/>
    <col min="13319" max="13319" width="1.77734375" style="223" customWidth="1"/>
    <col min="13320" max="13320" width="10.5546875" style="223" customWidth="1"/>
    <col min="13321" max="13321" width="1.77734375" style="223" customWidth="1"/>
    <col min="13322" max="13322" width="10.5546875" style="223" customWidth="1"/>
    <col min="13323" max="13323" width="1.77734375" style="223" customWidth="1"/>
    <col min="13324" max="13324" width="10.5546875" style="223" customWidth="1"/>
    <col min="13325" max="13325" width="1.77734375" style="223" customWidth="1"/>
    <col min="13326" max="13326" width="10.5546875" style="223" customWidth="1"/>
    <col min="13327" max="13327" width="1.77734375" style="223" customWidth="1"/>
    <col min="13328" max="13328" width="10.5546875" style="223" customWidth="1"/>
    <col min="13329" max="13329" width="1.77734375" style="223" customWidth="1"/>
    <col min="13330" max="13330" width="10.5546875" style="223" customWidth="1"/>
    <col min="13331" max="13331" width="2.5546875" style="223" customWidth="1"/>
    <col min="13332" max="13332" width="2.77734375" style="223" customWidth="1"/>
    <col min="13333" max="13333" width="8.77734375" style="223" customWidth="1"/>
    <col min="13334" max="13334" width="9.109375" style="223" customWidth="1"/>
    <col min="13335" max="13335" width="31.33203125" style="223" customWidth="1"/>
    <col min="13336" max="13336" width="1.77734375" style="223" customWidth="1"/>
    <col min="13337" max="13337" width="7.44140625" style="223" customWidth="1"/>
    <col min="13338" max="13338" width="1.77734375" style="223" customWidth="1"/>
    <col min="13339" max="13339" width="10.5546875" style="223" customWidth="1"/>
    <col min="13340" max="13340" width="1.77734375" style="223" customWidth="1"/>
    <col min="13341" max="13341" width="10.5546875" style="223" customWidth="1"/>
    <col min="13342" max="13342" width="1.77734375" style="223" customWidth="1"/>
    <col min="13343" max="13343" width="10.5546875" style="223" customWidth="1"/>
    <col min="13344" max="13344" width="1.77734375" style="223" customWidth="1"/>
    <col min="13345" max="13345" width="10.5546875" style="223" customWidth="1"/>
    <col min="13346" max="13346" width="1.77734375" style="223" customWidth="1"/>
    <col min="13347" max="13347" width="10.5546875" style="223" customWidth="1"/>
    <col min="13348" max="13348" width="1.77734375" style="223" customWidth="1"/>
    <col min="13349" max="13350" width="10.5546875" style="223" customWidth="1"/>
    <col min="13351" max="13568" width="8.88671875" style="223"/>
    <col min="13569" max="13569" width="2.77734375" style="223" customWidth="1"/>
    <col min="13570" max="13570" width="5.21875" style="223" customWidth="1"/>
    <col min="13571" max="13571" width="8.33203125" style="223" customWidth="1"/>
    <col min="13572" max="13572" width="31.33203125" style="223" customWidth="1"/>
    <col min="13573" max="13573" width="1.77734375" style="223" customWidth="1"/>
    <col min="13574" max="13574" width="7.44140625" style="223" customWidth="1"/>
    <col min="13575" max="13575" width="1.77734375" style="223" customWidth="1"/>
    <col min="13576" max="13576" width="10.5546875" style="223" customWidth="1"/>
    <col min="13577" max="13577" width="1.77734375" style="223" customWidth="1"/>
    <col min="13578" max="13578" width="10.5546875" style="223" customWidth="1"/>
    <col min="13579" max="13579" width="1.77734375" style="223" customWidth="1"/>
    <col min="13580" max="13580" width="10.5546875" style="223" customWidth="1"/>
    <col min="13581" max="13581" width="1.77734375" style="223" customWidth="1"/>
    <col min="13582" max="13582" width="10.5546875" style="223" customWidth="1"/>
    <col min="13583" max="13583" width="1.77734375" style="223" customWidth="1"/>
    <col min="13584" max="13584" width="10.5546875" style="223" customWidth="1"/>
    <col min="13585" max="13585" width="1.77734375" style="223" customWidth="1"/>
    <col min="13586" max="13586" width="10.5546875" style="223" customWidth="1"/>
    <col min="13587" max="13587" width="2.5546875" style="223" customWidth="1"/>
    <col min="13588" max="13588" width="2.77734375" style="223" customWidth="1"/>
    <col min="13589" max="13589" width="8.77734375" style="223" customWidth="1"/>
    <col min="13590" max="13590" width="9.109375" style="223" customWidth="1"/>
    <col min="13591" max="13591" width="31.33203125" style="223" customWidth="1"/>
    <col min="13592" max="13592" width="1.77734375" style="223" customWidth="1"/>
    <col min="13593" max="13593" width="7.44140625" style="223" customWidth="1"/>
    <col min="13594" max="13594" width="1.77734375" style="223" customWidth="1"/>
    <col min="13595" max="13595" width="10.5546875" style="223" customWidth="1"/>
    <col min="13596" max="13596" width="1.77734375" style="223" customWidth="1"/>
    <col min="13597" max="13597" width="10.5546875" style="223" customWidth="1"/>
    <col min="13598" max="13598" width="1.77734375" style="223" customWidth="1"/>
    <col min="13599" max="13599" width="10.5546875" style="223" customWidth="1"/>
    <col min="13600" max="13600" width="1.77734375" style="223" customWidth="1"/>
    <col min="13601" max="13601" width="10.5546875" style="223" customWidth="1"/>
    <col min="13602" max="13602" width="1.77734375" style="223" customWidth="1"/>
    <col min="13603" max="13603" width="10.5546875" style="223" customWidth="1"/>
    <col min="13604" max="13604" width="1.77734375" style="223" customWidth="1"/>
    <col min="13605" max="13606" width="10.5546875" style="223" customWidth="1"/>
    <col min="13607" max="13824" width="8.88671875" style="223"/>
    <col min="13825" max="13825" width="2.77734375" style="223" customWidth="1"/>
    <col min="13826" max="13826" width="5.21875" style="223" customWidth="1"/>
    <col min="13827" max="13827" width="8.33203125" style="223" customWidth="1"/>
    <col min="13828" max="13828" width="31.33203125" style="223" customWidth="1"/>
    <col min="13829" max="13829" width="1.77734375" style="223" customWidth="1"/>
    <col min="13830" max="13830" width="7.44140625" style="223" customWidth="1"/>
    <col min="13831" max="13831" width="1.77734375" style="223" customWidth="1"/>
    <col min="13832" max="13832" width="10.5546875" style="223" customWidth="1"/>
    <col min="13833" max="13833" width="1.77734375" style="223" customWidth="1"/>
    <col min="13834" max="13834" width="10.5546875" style="223" customWidth="1"/>
    <col min="13835" max="13835" width="1.77734375" style="223" customWidth="1"/>
    <col min="13836" max="13836" width="10.5546875" style="223" customWidth="1"/>
    <col min="13837" max="13837" width="1.77734375" style="223" customWidth="1"/>
    <col min="13838" max="13838" width="10.5546875" style="223" customWidth="1"/>
    <col min="13839" max="13839" width="1.77734375" style="223" customWidth="1"/>
    <col min="13840" max="13840" width="10.5546875" style="223" customWidth="1"/>
    <col min="13841" max="13841" width="1.77734375" style="223" customWidth="1"/>
    <col min="13842" max="13842" width="10.5546875" style="223" customWidth="1"/>
    <col min="13843" max="13843" width="2.5546875" style="223" customWidth="1"/>
    <col min="13844" max="13844" width="2.77734375" style="223" customWidth="1"/>
    <col min="13845" max="13845" width="8.77734375" style="223" customWidth="1"/>
    <col min="13846" max="13846" width="9.109375" style="223" customWidth="1"/>
    <col min="13847" max="13847" width="31.33203125" style="223" customWidth="1"/>
    <col min="13848" max="13848" width="1.77734375" style="223" customWidth="1"/>
    <col min="13849" max="13849" width="7.44140625" style="223" customWidth="1"/>
    <col min="13850" max="13850" width="1.77734375" style="223" customWidth="1"/>
    <col min="13851" max="13851" width="10.5546875" style="223" customWidth="1"/>
    <col min="13852" max="13852" width="1.77734375" style="223" customWidth="1"/>
    <col min="13853" max="13853" width="10.5546875" style="223" customWidth="1"/>
    <col min="13854" max="13854" width="1.77734375" style="223" customWidth="1"/>
    <col min="13855" max="13855" width="10.5546875" style="223" customWidth="1"/>
    <col min="13856" max="13856" width="1.77734375" style="223" customWidth="1"/>
    <col min="13857" max="13857" width="10.5546875" style="223" customWidth="1"/>
    <col min="13858" max="13858" width="1.77734375" style="223" customWidth="1"/>
    <col min="13859" max="13859" width="10.5546875" style="223" customWidth="1"/>
    <col min="13860" max="13860" width="1.77734375" style="223" customWidth="1"/>
    <col min="13861" max="13862" width="10.5546875" style="223" customWidth="1"/>
    <col min="13863" max="14080" width="8.88671875" style="223"/>
    <col min="14081" max="14081" width="2.77734375" style="223" customWidth="1"/>
    <col min="14082" max="14082" width="5.21875" style="223" customWidth="1"/>
    <col min="14083" max="14083" width="8.33203125" style="223" customWidth="1"/>
    <col min="14084" max="14084" width="31.33203125" style="223" customWidth="1"/>
    <col min="14085" max="14085" width="1.77734375" style="223" customWidth="1"/>
    <col min="14086" max="14086" width="7.44140625" style="223" customWidth="1"/>
    <col min="14087" max="14087" width="1.77734375" style="223" customWidth="1"/>
    <col min="14088" max="14088" width="10.5546875" style="223" customWidth="1"/>
    <col min="14089" max="14089" width="1.77734375" style="223" customWidth="1"/>
    <col min="14090" max="14090" width="10.5546875" style="223" customWidth="1"/>
    <col min="14091" max="14091" width="1.77734375" style="223" customWidth="1"/>
    <col min="14092" max="14092" width="10.5546875" style="223" customWidth="1"/>
    <col min="14093" max="14093" width="1.77734375" style="223" customWidth="1"/>
    <col min="14094" max="14094" width="10.5546875" style="223" customWidth="1"/>
    <col min="14095" max="14095" width="1.77734375" style="223" customWidth="1"/>
    <col min="14096" max="14096" width="10.5546875" style="223" customWidth="1"/>
    <col min="14097" max="14097" width="1.77734375" style="223" customWidth="1"/>
    <col min="14098" max="14098" width="10.5546875" style="223" customWidth="1"/>
    <col min="14099" max="14099" width="2.5546875" style="223" customWidth="1"/>
    <col min="14100" max="14100" width="2.77734375" style="223" customWidth="1"/>
    <col min="14101" max="14101" width="8.77734375" style="223" customWidth="1"/>
    <col min="14102" max="14102" width="9.109375" style="223" customWidth="1"/>
    <col min="14103" max="14103" width="31.33203125" style="223" customWidth="1"/>
    <col min="14104" max="14104" width="1.77734375" style="223" customWidth="1"/>
    <col min="14105" max="14105" width="7.44140625" style="223" customWidth="1"/>
    <col min="14106" max="14106" width="1.77734375" style="223" customWidth="1"/>
    <col min="14107" max="14107" width="10.5546875" style="223" customWidth="1"/>
    <col min="14108" max="14108" width="1.77734375" style="223" customWidth="1"/>
    <col min="14109" max="14109" width="10.5546875" style="223" customWidth="1"/>
    <col min="14110" max="14110" width="1.77734375" style="223" customWidth="1"/>
    <col min="14111" max="14111" width="10.5546875" style="223" customWidth="1"/>
    <col min="14112" max="14112" width="1.77734375" style="223" customWidth="1"/>
    <col min="14113" max="14113" width="10.5546875" style="223" customWidth="1"/>
    <col min="14114" max="14114" width="1.77734375" style="223" customWidth="1"/>
    <col min="14115" max="14115" width="10.5546875" style="223" customWidth="1"/>
    <col min="14116" max="14116" width="1.77734375" style="223" customWidth="1"/>
    <col min="14117" max="14118" width="10.5546875" style="223" customWidth="1"/>
    <col min="14119" max="14336" width="8.88671875" style="223"/>
    <col min="14337" max="14337" width="2.77734375" style="223" customWidth="1"/>
    <col min="14338" max="14338" width="5.21875" style="223" customWidth="1"/>
    <col min="14339" max="14339" width="8.33203125" style="223" customWidth="1"/>
    <col min="14340" max="14340" width="31.33203125" style="223" customWidth="1"/>
    <col min="14341" max="14341" width="1.77734375" style="223" customWidth="1"/>
    <col min="14342" max="14342" width="7.44140625" style="223" customWidth="1"/>
    <col min="14343" max="14343" width="1.77734375" style="223" customWidth="1"/>
    <col min="14344" max="14344" width="10.5546875" style="223" customWidth="1"/>
    <col min="14345" max="14345" width="1.77734375" style="223" customWidth="1"/>
    <col min="14346" max="14346" width="10.5546875" style="223" customWidth="1"/>
    <col min="14347" max="14347" width="1.77734375" style="223" customWidth="1"/>
    <col min="14348" max="14348" width="10.5546875" style="223" customWidth="1"/>
    <col min="14349" max="14349" width="1.77734375" style="223" customWidth="1"/>
    <col min="14350" max="14350" width="10.5546875" style="223" customWidth="1"/>
    <col min="14351" max="14351" width="1.77734375" style="223" customWidth="1"/>
    <col min="14352" max="14352" width="10.5546875" style="223" customWidth="1"/>
    <col min="14353" max="14353" width="1.77734375" style="223" customWidth="1"/>
    <col min="14354" max="14354" width="10.5546875" style="223" customWidth="1"/>
    <col min="14355" max="14355" width="2.5546875" style="223" customWidth="1"/>
    <col min="14356" max="14356" width="2.77734375" style="223" customWidth="1"/>
    <col min="14357" max="14357" width="8.77734375" style="223" customWidth="1"/>
    <col min="14358" max="14358" width="9.109375" style="223" customWidth="1"/>
    <col min="14359" max="14359" width="31.33203125" style="223" customWidth="1"/>
    <col min="14360" max="14360" width="1.77734375" style="223" customWidth="1"/>
    <col min="14361" max="14361" width="7.44140625" style="223" customWidth="1"/>
    <col min="14362" max="14362" width="1.77734375" style="223" customWidth="1"/>
    <col min="14363" max="14363" width="10.5546875" style="223" customWidth="1"/>
    <col min="14364" max="14364" width="1.77734375" style="223" customWidth="1"/>
    <col min="14365" max="14365" width="10.5546875" style="223" customWidth="1"/>
    <col min="14366" max="14366" width="1.77734375" style="223" customWidth="1"/>
    <col min="14367" max="14367" width="10.5546875" style="223" customWidth="1"/>
    <col min="14368" max="14368" width="1.77734375" style="223" customWidth="1"/>
    <col min="14369" max="14369" width="10.5546875" style="223" customWidth="1"/>
    <col min="14370" max="14370" width="1.77734375" style="223" customWidth="1"/>
    <col min="14371" max="14371" width="10.5546875" style="223" customWidth="1"/>
    <col min="14372" max="14372" width="1.77734375" style="223" customWidth="1"/>
    <col min="14373" max="14374" width="10.5546875" style="223" customWidth="1"/>
    <col min="14375" max="14592" width="8.88671875" style="223"/>
    <col min="14593" max="14593" width="2.77734375" style="223" customWidth="1"/>
    <col min="14594" max="14594" width="5.21875" style="223" customWidth="1"/>
    <col min="14595" max="14595" width="8.33203125" style="223" customWidth="1"/>
    <col min="14596" max="14596" width="31.33203125" style="223" customWidth="1"/>
    <col min="14597" max="14597" width="1.77734375" style="223" customWidth="1"/>
    <col min="14598" max="14598" width="7.44140625" style="223" customWidth="1"/>
    <col min="14599" max="14599" width="1.77734375" style="223" customWidth="1"/>
    <col min="14600" max="14600" width="10.5546875" style="223" customWidth="1"/>
    <col min="14601" max="14601" width="1.77734375" style="223" customWidth="1"/>
    <col min="14602" max="14602" width="10.5546875" style="223" customWidth="1"/>
    <col min="14603" max="14603" width="1.77734375" style="223" customWidth="1"/>
    <col min="14604" max="14604" width="10.5546875" style="223" customWidth="1"/>
    <col min="14605" max="14605" width="1.77734375" style="223" customWidth="1"/>
    <col min="14606" max="14606" width="10.5546875" style="223" customWidth="1"/>
    <col min="14607" max="14607" width="1.77734375" style="223" customWidth="1"/>
    <col min="14608" max="14608" width="10.5546875" style="223" customWidth="1"/>
    <col min="14609" max="14609" width="1.77734375" style="223" customWidth="1"/>
    <col min="14610" max="14610" width="10.5546875" style="223" customWidth="1"/>
    <col min="14611" max="14611" width="2.5546875" style="223" customWidth="1"/>
    <col min="14612" max="14612" width="2.77734375" style="223" customWidth="1"/>
    <col min="14613" max="14613" width="8.77734375" style="223" customWidth="1"/>
    <col min="14614" max="14614" width="9.109375" style="223" customWidth="1"/>
    <col min="14615" max="14615" width="31.33203125" style="223" customWidth="1"/>
    <col min="14616" max="14616" width="1.77734375" style="223" customWidth="1"/>
    <col min="14617" max="14617" width="7.44140625" style="223" customWidth="1"/>
    <col min="14618" max="14618" width="1.77734375" style="223" customWidth="1"/>
    <col min="14619" max="14619" width="10.5546875" style="223" customWidth="1"/>
    <col min="14620" max="14620" width="1.77734375" style="223" customWidth="1"/>
    <col min="14621" max="14621" width="10.5546875" style="223" customWidth="1"/>
    <col min="14622" max="14622" width="1.77734375" style="223" customWidth="1"/>
    <col min="14623" max="14623" width="10.5546875" style="223" customWidth="1"/>
    <col min="14624" max="14624" width="1.77734375" style="223" customWidth="1"/>
    <col min="14625" max="14625" width="10.5546875" style="223" customWidth="1"/>
    <col min="14626" max="14626" width="1.77734375" style="223" customWidth="1"/>
    <col min="14627" max="14627" width="10.5546875" style="223" customWidth="1"/>
    <col min="14628" max="14628" width="1.77734375" style="223" customWidth="1"/>
    <col min="14629" max="14630" width="10.5546875" style="223" customWidth="1"/>
    <col min="14631" max="14848" width="8.88671875" style="223"/>
    <col min="14849" max="14849" width="2.77734375" style="223" customWidth="1"/>
    <col min="14850" max="14850" width="5.21875" style="223" customWidth="1"/>
    <col min="14851" max="14851" width="8.33203125" style="223" customWidth="1"/>
    <col min="14852" max="14852" width="31.33203125" style="223" customWidth="1"/>
    <col min="14853" max="14853" width="1.77734375" style="223" customWidth="1"/>
    <col min="14854" max="14854" width="7.44140625" style="223" customWidth="1"/>
    <col min="14855" max="14855" width="1.77734375" style="223" customWidth="1"/>
    <col min="14856" max="14856" width="10.5546875" style="223" customWidth="1"/>
    <col min="14857" max="14857" width="1.77734375" style="223" customWidth="1"/>
    <col min="14858" max="14858" width="10.5546875" style="223" customWidth="1"/>
    <col min="14859" max="14859" width="1.77734375" style="223" customWidth="1"/>
    <col min="14860" max="14860" width="10.5546875" style="223" customWidth="1"/>
    <col min="14861" max="14861" width="1.77734375" style="223" customWidth="1"/>
    <col min="14862" max="14862" width="10.5546875" style="223" customWidth="1"/>
    <col min="14863" max="14863" width="1.77734375" style="223" customWidth="1"/>
    <col min="14864" max="14864" width="10.5546875" style="223" customWidth="1"/>
    <col min="14865" max="14865" width="1.77734375" style="223" customWidth="1"/>
    <col min="14866" max="14866" width="10.5546875" style="223" customWidth="1"/>
    <col min="14867" max="14867" width="2.5546875" style="223" customWidth="1"/>
    <col min="14868" max="14868" width="2.77734375" style="223" customWidth="1"/>
    <col min="14869" max="14869" width="8.77734375" style="223" customWidth="1"/>
    <col min="14870" max="14870" width="9.109375" style="223" customWidth="1"/>
    <col min="14871" max="14871" width="31.33203125" style="223" customWidth="1"/>
    <col min="14872" max="14872" width="1.77734375" style="223" customWidth="1"/>
    <col min="14873" max="14873" width="7.44140625" style="223" customWidth="1"/>
    <col min="14874" max="14874" width="1.77734375" style="223" customWidth="1"/>
    <col min="14875" max="14875" width="10.5546875" style="223" customWidth="1"/>
    <col min="14876" max="14876" width="1.77734375" style="223" customWidth="1"/>
    <col min="14877" max="14877" width="10.5546875" style="223" customWidth="1"/>
    <col min="14878" max="14878" width="1.77734375" style="223" customWidth="1"/>
    <col min="14879" max="14879" width="10.5546875" style="223" customWidth="1"/>
    <col min="14880" max="14880" width="1.77734375" style="223" customWidth="1"/>
    <col min="14881" max="14881" width="10.5546875" style="223" customWidth="1"/>
    <col min="14882" max="14882" width="1.77734375" style="223" customWidth="1"/>
    <col min="14883" max="14883" width="10.5546875" style="223" customWidth="1"/>
    <col min="14884" max="14884" width="1.77734375" style="223" customWidth="1"/>
    <col min="14885" max="14886" width="10.5546875" style="223" customWidth="1"/>
    <col min="14887" max="15104" width="8.88671875" style="223"/>
    <col min="15105" max="15105" width="2.77734375" style="223" customWidth="1"/>
    <col min="15106" max="15106" width="5.21875" style="223" customWidth="1"/>
    <col min="15107" max="15107" width="8.33203125" style="223" customWidth="1"/>
    <col min="15108" max="15108" width="31.33203125" style="223" customWidth="1"/>
    <col min="15109" max="15109" width="1.77734375" style="223" customWidth="1"/>
    <col min="15110" max="15110" width="7.44140625" style="223" customWidth="1"/>
    <col min="15111" max="15111" width="1.77734375" style="223" customWidth="1"/>
    <col min="15112" max="15112" width="10.5546875" style="223" customWidth="1"/>
    <col min="15113" max="15113" width="1.77734375" style="223" customWidth="1"/>
    <col min="15114" max="15114" width="10.5546875" style="223" customWidth="1"/>
    <col min="15115" max="15115" width="1.77734375" style="223" customWidth="1"/>
    <col min="15116" max="15116" width="10.5546875" style="223" customWidth="1"/>
    <col min="15117" max="15117" width="1.77734375" style="223" customWidth="1"/>
    <col min="15118" max="15118" width="10.5546875" style="223" customWidth="1"/>
    <col min="15119" max="15119" width="1.77734375" style="223" customWidth="1"/>
    <col min="15120" max="15120" width="10.5546875" style="223" customWidth="1"/>
    <col min="15121" max="15121" width="1.77734375" style="223" customWidth="1"/>
    <col min="15122" max="15122" width="10.5546875" style="223" customWidth="1"/>
    <col min="15123" max="15123" width="2.5546875" style="223" customWidth="1"/>
    <col min="15124" max="15124" width="2.77734375" style="223" customWidth="1"/>
    <col min="15125" max="15125" width="8.77734375" style="223" customWidth="1"/>
    <col min="15126" max="15126" width="9.109375" style="223" customWidth="1"/>
    <col min="15127" max="15127" width="31.33203125" style="223" customWidth="1"/>
    <col min="15128" max="15128" width="1.77734375" style="223" customWidth="1"/>
    <col min="15129" max="15129" width="7.44140625" style="223" customWidth="1"/>
    <col min="15130" max="15130" width="1.77734375" style="223" customWidth="1"/>
    <col min="15131" max="15131" width="10.5546875" style="223" customWidth="1"/>
    <col min="15132" max="15132" width="1.77734375" style="223" customWidth="1"/>
    <col min="15133" max="15133" width="10.5546875" style="223" customWidth="1"/>
    <col min="15134" max="15134" width="1.77734375" style="223" customWidth="1"/>
    <col min="15135" max="15135" width="10.5546875" style="223" customWidth="1"/>
    <col min="15136" max="15136" width="1.77734375" style="223" customWidth="1"/>
    <col min="15137" max="15137" width="10.5546875" style="223" customWidth="1"/>
    <col min="15138" max="15138" width="1.77734375" style="223" customWidth="1"/>
    <col min="15139" max="15139" width="10.5546875" style="223" customWidth="1"/>
    <col min="15140" max="15140" width="1.77734375" style="223" customWidth="1"/>
    <col min="15141" max="15142" width="10.5546875" style="223" customWidth="1"/>
    <col min="15143" max="15360" width="8.88671875" style="223"/>
    <col min="15361" max="15361" width="2.77734375" style="223" customWidth="1"/>
    <col min="15362" max="15362" width="5.21875" style="223" customWidth="1"/>
    <col min="15363" max="15363" width="8.33203125" style="223" customWidth="1"/>
    <col min="15364" max="15364" width="31.33203125" style="223" customWidth="1"/>
    <col min="15365" max="15365" width="1.77734375" style="223" customWidth="1"/>
    <col min="15366" max="15366" width="7.44140625" style="223" customWidth="1"/>
    <col min="15367" max="15367" width="1.77734375" style="223" customWidth="1"/>
    <col min="15368" max="15368" width="10.5546875" style="223" customWidth="1"/>
    <col min="15369" max="15369" width="1.77734375" style="223" customWidth="1"/>
    <col min="15370" max="15370" width="10.5546875" style="223" customWidth="1"/>
    <col min="15371" max="15371" width="1.77734375" style="223" customWidth="1"/>
    <col min="15372" max="15372" width="10.5546875" style="223" customWidth="1"/>
    <col min="15373" max="15373" width="1.77734375" style="223" customWidth="1"/>
    <col min="15374" max="15374" width="10.5546875" style="223" customWidth="1"/>
    <col min="15375" max="15375" width="1.77734375" style="223" customWidth="1"/>
    <col min="15376" max="15376" width="10.5546875" style="223" customWidth="1"/>
    <col min="15377" max="15377" width="1.77734375" style="223" customWidth="1"/>
    <col min="15378" max="15378" width="10.5546875" style="223" customWidth="1"/>
    <col min="15379" max="15379" width="2.5546875" style="223" customWidth="1"/>
    <col min="15380" max="15380" width="2.77734375" style="223" customWidth="1"/>
    <col min="15381" max="15381" width="8.77734375" style="223" customWidth="1"/>
    <col min="15382" max="15382" width="9.109375" style="223" customWidth="1"/>
    <col min="15383" max="15383" width="31.33203125" style="223" customWidth="1"/>
    <col min="15384" max="15384" width="1.77734375" style="223" customWidth="1"/>
    <col min="15385" max="15385" width="7.44140625" style="223" customWidth="1"/>
    <col min="15386" max="15386" width="1.77734375" style="223" customWidth="1"/>
    <col min="15387" max="15387" width="10.5546875" style="223" customWidth="1"/>
    <col min="15388" max="15388" width="1.77734375" style="223" customWidth="1"/>
    <col min="15389" max="15389" width="10.5546875" style="223" customWidth="1"/>
    <col min="15390" max="15390" width="1.77734375" style="223" customWidth="1"/>
    <col min="15391" max="15391" width="10.5546875" style="223" customWidth="1"/>
    <col min="15392" max="15392" width="1.77734375" style="223" customWidth="1"/>
    <col min="15393" max="15393" width="10.5546875" style="223" customWidth="1"/>
    <col min="15394" max="15394" width="1.77734375" style="223" customWidth="1"/>
    <col min="15395" max="15395" width="10.5546875" style="223" customWidth="1"/>
    <col min="15396" max="15396" width="1.77734375" style="223" customWidth="1"/>
    <col min="15397" max="15398" width="10.5546875" style="223" customWidth="1"/>
    <col min="15399" max="15616" width="8.88671875" style="223"/>
    <col min="15617" max="15617" width="2.77734375" style="223" customWidth="1"/>
    <col min="15618" max="15618" width="5.21875" style="223" customWidth="1"/>
    <col min="15619" max="15619" width="8.33203125" style="223" customWidth="1"/>
    <col min="15620" max="15620" width="31.33203125" style="223" customWidth="1"/>
    <col min="15621" max="15621" width="1.77734375" style="223" customWidth="1"/>
    <col min="15622" max="15622" width="7.44140625" style="223" customWidth="1"/>
    <col min="15623" max="15623" width="1.77734375" style="223" customWidth="1"/>
    <col min="15624" max="15624" width="10.5546875" style="223" customWidth="1"/>
    <col min="15625" max="15625" width="1.77734375" style="223" customWidth="1"/>
    <col min="15626" max="15626" width="10.5546875" style="223" customWidth="1"/>
    <col min="15627" max="15627" width="1.77734375" style="223" customWidth="1"/>
    <col min="15628" max="15628" width="10.5546875" style="223" customWidth="1"/>
    <col min="15629" max="15629" width="1.77734375" style="223" customWidth="1"/>
    <col min="15630" max="15630" width="10.5546875" style="223" customWidth="1"/>
    <col min="15631" max="15631" width="1.77734375" style="223" customWidth="1"/>
    <col min="15632" max="15632" width="10.5546875" style="223" customWidth="1"/>
    <col min="15633" max="15633" width="1.77734375" style="223" customWidth="1"/>
    <col min="15634" max="15634" width="10.5546875" style="223" customWidth="1"/>
    <col min="15635" max="15635" width="2.5546875" style="223" customWidth="1"/>
    <col min="15636" max="15636" width="2.77734375" style="223" customWidth="1"/>
    <col min="15637" max="15637" width="8.77734375" style="223" customWidth="1"/>
    <col min="15638" max="15638" width="9.109375" style="223" customWidth="1"/>
    <col min="15639" max="15639" width="31.33203125" style="223" customWidth="1"/>
    <col min="15640" max="15640" width="1.77734375" style="223" customWidth="1"/>
    <col min="15641" max="15641" width="7.44140625" style="223" customWidth="1"/>
    <col min="15642" max="15642" width="1.77734375" style="223" customWidth="1"/>
    <col min="15643" max="15643" width="10.5546875" style="223" customWidth="1"/>
    <col min="15644" max="15644" width="1.77734375" style="223" customWidth="1"/>
    <col min="15645" max="15645" width="10.5546875" style="223" customWidth="1"/>
    <col min="15646" max="15646" width="1.77734375" style="223" customWidth="1"/>
    <col min="15647" max="15647" width="10.5546875" style="223" customWidth="1"/>
    <col min="15648" max="15648" width="1.77734375" style="223" customWidth="1"/>
    <col min="15649" max="15649" width="10.5546875" style="223" customWidth="1"/>
    <col min="15650" max="15650" width="1.77734375" style="223" customWidth="1"/>
    <col min="15651" max="15651" width="10.5546875" style="223" customWidth="1"/>
    <col min="15652" max="15652" width="1.77734375" style="223" customWidth="1"/>
    <col min="15653" max="15654" width="10.5546875" style="223" customWidth="1"/>
    <col min="15655" max="15872" width="8.88671875" style="223"/>
    <col min="15873" max="15873" width="2.77734375" style="223" customWidth="1"/>
    <col min="15874" max="15874" width="5.21875" style="223" customWidth="1"/>
    <col min="15875" max="15875" width="8.33203125" style="223" customWidth="1"/>
    <col min="15876" max="15876" width="31.33203125" style="223" customWidth="1"/>
    <col min="15877" max="15877" width="1.77734375" style="223" customWidth="1"/>
    <col min="15878" max="15878" width="7.44140625" style="223" customWidth="1"/>
    <col min="15879" max="15879" width="1.77734375" style="223" customWidth="1"/>
    <col min="15880" max="15880" width="10.5546875" style="223" customWidth="1"/>
    <col min="15881" max="15881" width="1.77734375" style="223" customWidth="1"/>
    <col min="15882" max="15882" width="10.5546875" style="223" customWidth="1"/>
    <col min="15883" max="15883" width="1.77734375" style="223" customWidth="1"/>
    <col min="15884" max="15884" width="10.5546875" style="223" customWidth="1"/>
    <col min="15885" max="15885" width="1.77734375" style="223" customWidth="1"/>
    <col min="15886" max="15886" width="10.5546875" style="223" customWidth="1"/>
    <col min="15887" max="15887" width="1.77734375" style="223" customWidth="1"/>
    <col min="15888" max="15888" width="10.5546875" style="223" customWidth="1"/>
    <col min="15889" max="15889" width="1.77734375" style="223" customWidth="1"/>
    <col min="15890" max="15890" width="10.5546875" style="223" customWidth="1"/>
    <col min="15891" max="15891" width="2.5546875" style="223" customWidth="1"/>
    <col min="15892" max="15892" width="2.77734375" style="223" customWidth="1"/>
    <col min="15893" max="15893" width="8.77734375" style="223" customWidth="1"/>
    <col min="15894" max="15894" width="9.109375" style="223" customWidth="1"/>
    <col min="15895" max="15895" width="31.33203125" style="223" customWidth="1"/>
    <col min="15896" max="15896" width="1.77734375" style="223" customWidth="1"/>
    <col min="15897" max="15897" width="7.44140625" style="223" customWidth="1"/>
    <col min="15898" max="15898" width="1.77734375" style="223" customWidth="1"/>
    <col min="15899" max="15899" width="10.5546875" style="223" customWidth="1"/>
    <col min="15900" max="15900" width="1.77734375" style="223" customWidth="1"/>
    <col min="15901" max="15901" width="10.5546875" style="223" customWidth="1"/>
    <col min="15902" max="15902" width="1.77734375" style="223" customWidth="1"/>
    <col min="15903" max="15903" width="10.5546875" style="223" customWidth="1"/>
    <col min="15904" max="15904" width="1.77734375" style="223" customWidth="1"/>
    <col min="15905" max="15905" width="10.5546875" style="223" customWidth="1"/>
    <col min="15906" max="15906" width="1.77734375" style="223" customWidth="1"/>
    <col min="15907" max="15907" width="10.5546875" style="223" customWidth="1"/>
    <col min="15908" max="15908" width="1.77734375" style="223" customWidth="1"/>
    <col min="15909" max="15910" width="10.5546875" style="223" customWidth="1"/>
    <col min="15911" max="16128" width="8.88671875" style="223"/>
    <col min="16129" max="16129" width="2.77734375" style="223" customWidth="1"/>
    <col min="16130" max="16130" width="5.21875" style="223" customWidth="1"/>
    <col min="16131" max="16131" width="8.33203125" style="223" customWidth="1"/>
    <col min="16132" max="16132" width="31.33203125" style="223" customWidth="1"/>
    <col min="16133" max="16133" width="1.77734375" style="223" customWidth="1"/>
    <col min="16134" max="16134" width="7.44140625" style="223" customWidth="1"/>
    <col min="16135" max="16135" width="1.77734375" style="223" customWidth="1"/>
    <col min="16136" max="16136" width="10.5546875" style="223" customWidth="1"/>
    <col min="16137" max="16137" width="1.77734375" style="223" customWidth="1"/>
    <col min="16138" max="16138" width="10.5546875" style="223" customWidth="1"/>
    <col min="16139" max="16139" width="1.77734375" style="223" customWidth="1"/>
    <col min="16140" max="16140" width="10.5546875" style="223" customWidth="1"/>
    <col min="16141" max="16141" width="1.77734375" style="223" customWidth="1"/>
    <col min="16142" max="16142" width="10.5546875" style="223" customWidth="1"/>
    <col min="16143" max="16143" width="1.77734375" style="223" customWidth="1"/>
    <col min="16144" max="16144" width="10.5546875" style="223" customWidth="1"/>
    <col min="16145" max="16145" width="1.77734375" style="223" customWidth="1"/>
    <col min="16146" max="16146" width="10.5546875" style="223" customWidth="1"/>
    <col min="16147" max="16147" width="2.5546875" style="223" customWidth="1"/>
    <col min="16148" max="16148" width="2.77734375" style="223" customWidth="1"/>
    <col min="16149" max="16149" width="8.77734375" style="223" customWidth="1"/>
    <col min="16150" max="16150" width="9.109375" style="223" customWidth="1"/>
    <col min="16151" max="16151" width="31.33203125" style="223" customWidth="1"/>
    <col min="16152" max="16152" width="1.77734375" style="223" customWidth="1"/>
    <col min="16153" max="16153" width="7.44140625" style="223" customWidth="1"/>
    <col min="16154" max="16154" width="1.77734375" style="223" customWidth="1"/>
    <col min="16155" max="16155" width="10.5546875" style="223" customWidth="1"/>
    <col min="16156" max="16156" width="1.77734375" style="223" customWidth="1"/>
    <col min="16157" max="16157" width="10.5546875" style="223" customWidth="1"/>
    <col min="16158" max="16158" width="1.77734375" style="223" customWidth="1"/>
    <col min="16159" max="16159" width="10.5546875" style="223" customWidth="1"/>
    <col min="16160" max="16160" width="1.77734375" style="223" customWidth="1"/>
    <col min="16161" max="16161" width="10.5546875" style="223" customWidth="1"/>
    <col min="16162" max="16162" width="1.77734375" style="223" customWidth="1"/>
    <col min="16163" max="16163" width="10.5546875" style="223" customWidth="1"/>
    <col min="16164" max="16164" width="1.77734375" style="223" customWidth="1"/>
    <col min="16165" max="16166" width="10.5546875" style="223" customWidth="1"/>
    <col min="16167" max="16384" width="8.88671875" style="223"/>
  </cols>
  <sheetData>
    <row r="1" spans="1:37" s="199" customFormat="1" ht="14.1" customHeight="1" thickBot="1" x14ac:dyDescent="0.25">
      <c r="A1" s="196" t="s">
        <v>858</v>
      </c>
      <c r="B1" s="197"/>
      <c r="C1" s="197"/>
      <c r="D1" s="197"/>
      <c r="E1" s="197"/>
      <c r="F1" s="197"/>
      <c r="G1" s="197" t="s">
        <v>859</v>
      </c>
      <c r="H1" s="197"/>
      <c r="I1" s="197"/>
      <c r="J1" s="197"/>
      <c r="K1" s="197"/>
      <c r="L1" s="197"/>
      <c r="M1" s="197"/>
      <c r="N1" s="197"/>
      <c r="O1" s="197"/>
      <c r="P1" s="198">
        <v>10</v>
      </c>
      <c r="Q1" s="197"/>
      <c r="R1" s="197" t="s">
        <v>860</v>
      </c>
      <c r="T1" s="196" t="s">
        <v>858</v>
      </c>
      <c r="U1" s="197"/>
      <c r="V1" s="197"/>
      <c r="W1" s="197"/>
      <c r="X1" s="197"/>
      <c r="Y1" s="197"/>
      <c r="Z1" s="197" t="s">
        <v>859</v>
      </c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 t="s">
        <v>861</v>
      </c>
    </row>
    <row r="2" spans="1:37" ht="14.1" customHeight="1" x14ac:dyDescent="0.2">
      <c r="A2" s="223" t="s">
        <v>862</v>
      </c>
      <c r="E2" s="224" t="s">
        <v>863</v>
      </c>
      <c r="F2" s="225" t="s">
        <v>864</v>
      </c>
      <c r="J2" s="226"/>
      <c r="K2" s="226"/>
      <c r="M2" s="226"/>
      <c r="N2" s="226"/>
      <c r="O2" s="226"/>
      <c r="P2" s="226" t="s">
        <v>865</v>
      </c>
      <c r="R2" s="227"/>
      <c r="S2" s="227"/>
      <c r="T2" s="223" t="s">
        <v>862</v>
      </c>
      <c r="X2" s="224" t="s">
        <v>863</v>
      </c>
      <c r="Y2" s="223" t="s">
        <v>864</v>
      </c>
      <c r="AC2" s="226"/>
      <c r="AD2" s="226"/>
      <c r="AF2" s="226"/>
      <c r="AG2" s="226"/>
      <c r="AH2" s="226"/>
      <c r="AI2" s="226" t="s">
        <v>865</v>
      </c>
      <c r="AK2" s="227"/>
    </row>
    <row r="3" spans="1:37" ht="14.1" customHeight="1" x14ac:dyDescent="0.2">
      <c r="F3" s="223" t="s">
        <v>866</v>
      </c>
      <c r="J3" s="224"/>
      <c r="K3" s="227"/>
      <c r="N3" s="224"/>
      <c r="O3" s="224"/>
      <c r="P3" s="228" t="s">
        <v>867</v>
      </c>
      <c r="R3" s="224"/>
      <c r="S3" s="227"/>
      <c r="Y3" s="223" t="s">
        <v>866</v>
      </c>
      <c r="AC3" s="224"/>
      <c r="AD3" s="227"/>
      <c r="AG3" s="224"/>
      <c r="AH3" s="224"/>
      <c r="AI3" s="227" t="s">
        <v>867</v>
      </c>
      <c r="AK3" s="224"/>
    </row>
    <row r="4" spans="1:37" ht="14.1" customHeight="1" x14ac:dyDescent="0.2">
      <c r="A4" s="223" t="s">
        <v>868</v>
      </c>
      <c r="J4" s="224"/>
      <c r="K4" s="227"/>
      <c r="L4" s="224"/>
      <c r="O4" s="224"/>
      <c r="P4" s="228"/>
      <c r="R4" s="224"/>
      <c r="S4" s="227"/>
      <c r="T4" s="223" t="s">
        <v>868</v>
      </c>
      <c r="AC4" s="224"/>
      <c r="AD4" s="227"/>
      <c r="AE4" s="224"/>
      <c r="AH4" s="224"/>
      <c r="AI4" s="227">
        <v>0</v>
      </c>
      <c r="AK4" s="224"/>
    </row>
    <row r="5" spans="1:37" ht="14.1" customHeight="1" x14ac:dyDescent="0.2">
      <c r="J5" s="224"/>
      <c r="K5" s="227"/>
      <c r="L5" s="224"/>
      <c r="O5" s="224"/>
      <c r="P5" s="228"/>
      <c r="R5" s="224"/>
      <c r="S5" s="227"/>
      <c r="AC5" s="224"/>
      <c r="AD5" s="227"/>
      <c r="AE5" s="224"/>
      <c r="AH5" s="224"/>
      <c r="AI5" s="227"/>
      <c r="AK5" s="224"/>
    </row>
    <row r="6" spans="1:37" ht="14.1" customHeight="1" thickBot="1" x14ac:dyDescent="0.25">
      <c r="A6" s="196" t="s">
        <v>869</v>
      </c>
      <c r="B6" s="229"/>
      <c r="C6" s="229"/>
      <c r="D6" s="229"/>
      <c r="E6" s="229"/>
      <c r="F6" s="229"/>
      <c r="G6" s="229"/>
      <c r="H6" s="230"/>
      <c r="I6" s="229"/>
      <c r="J6" s="229"/>
      <c r="K6" s="229"/>
      <c r="L6" s="229"/>
      <c r="M6" s="229"/>
      <c r="N6" s="229"/>
      <c r="O6" s="229"/>
      <c r="P6" s="196"/>
      <c r="Q6" s="229"/>
      <c r="R6" s="229"/>
      <c r="T6" s="231" t="s">
        <v>869</v>
      </c>
      <c r="U6" s="229"/>
      <c r="V6" s="229"/>
      <c r="W6" s="229"/>
      <c r="X6" s="229"/>
      <c r="Y6" s="229"/>
      <c r="Z6" s="229"/>
      <c r="AA6" s="230"/>
      <c r="AB6" s="229"/>
      <c r="AC6" s="229"/>
      <c r="AD6" s="229"/>
      <c r="AE6" s="229"/>
      <c r="AF6" s="229"/>
      <c r="AG6" s="229"/>
      <c r="AH6" s="229"/>
      <c r="AI6" s="232"/>
      <c r="AJ6" s="229"/>
      <c r="AK6" s="229"/>
    </row>
    <row r="7" spans="1:37" ht="14.1" customHeight="1" x14ac:dyDescent="0.2"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</row>
    <row r="8" spans="1:37" ht="14.1" customHeight="1" x14ac:dyDescent="0.2">
      <c r="C8" s="233" t="s">
        <v>80</v>
      </c>
      <c r="D8" s="233" t="s">
        <v>81</v>
      </c>
      <c r="E8" s="233"/>
      <c r="F8" s="233" t="s">
        <v>82</v>
      </c>
      <c r="G8" s="233"/>
      <c r="H8" s="233" t="s">
        <v>83</v>
      </c>
      <c r="I8" s="233"/>
      <c r="J8" s="234" t="s">
        <v>150</v>
      </c>
      <c r="K8" s="234"/>
      <c r="L8" s="233" t="s">
        <v>151</v>
      </c>
      <c r="M8" s="233"/>
      <c r="N8" s="233" t="s">
        <v>152</v>
      </c>
      <c r="O8" s="233"/>
      <c r="P8" s="233" t="s">
        <v>153</v>
      </c>
      <c r="Q8" s="233"/>
      <c r="R8" s="233" t="s">
        <v>154</v>
      </c>
      <c r="V8" s="233" t="s">
        <v>80</v>
      </c>
      <c r="W8" s="233" t="s">
        <v>81</v>
      </c>
      <c r="X8" s="233"/>
      <c r="Y8" s="233" t="s">
        <v>82</v>
      </c>
      <c r="Z8" s="233"/>
      <c r="AA8" s="233" t="s">
        <v>83</v>
      </c>
      <c r="AB8" s="233"/>
      <c r="AC8" s="234" t="s">
        <v>150</v>
      </c>
      <c r="AD8" s="234"/>
      <c r="AE8" s="233" t="s">
        <v>151</v>
      </c>
      <c r="AF8" s="233"/>
      <c r="AG8" s="233" t="s">
        <v>152</v>
      </c>
      <c r="AH8" s="233"/>
      <c r="AI8" s="233" t="s">
        <v>153</v>
      </c>
      <c r="AJ8" s="233"/>
      <c r="AK8" s="233" t="s">
        <v>154</v>
      </c>
    </row>
    <row r="9" spans="1:37" ht="14.1" customHeight="1" x14ac:dyDescent="0.2">
      <c r="C9" s="234" t="s">
        <v>460</v>
      </c>
      <c r="D9" s="234" t="s">
        <v>460</v>
      </c>
      <c r="F9" s="234" t="s">
        <v>436</v>
      </c>
      <c r="G9" s="234"/>
      <c r="H9" s="233" t="s">
        <v>870</v>
      </c>
      <c r="I9" s="234"/>
      <c r="J9" s="233" t="s">
        <v>6</v>
      </c>
      <c r="K9" s="234"/>
      <c r="L9" s="234" t="s">
        <v>6</v>
      </c>
      <c r="M9" s="234"/>
      <c r="P9" s="234" t="s">
        <v>870</v>
      </c>
      <c r="R9" s="234"/>
      <c r="V9" s="234" t="s">
        <v>460</v>
      </c>
      <c r="W9" s="234" t="s">
        <v>460</v>
      </c>
      <c r="Y9" s="234" t="s">
        <v>436</v>
      </c>
      <c r="Z9" s="234"/>
      <c r="AA9" s="233" t="s">
        <v>870</v>
      </c>
      <c r="AB9" s="234"/>
      <c r="AC9" s="233" t="s">
        <v>6</v>
      </c>
      <c r="AD9" s="234"/>
      <c r="AE9" s="234" t="s">
        <v>6</v>
      </c>
      <c r="AF9" s="234"/>
      <c r="AI9" s="234" t="s">
        <v>870</v>
      </c>
      <c r="AK9" s="234"/>
    </row>
    <row r="10" spans="1:37" ht="14.1" customHeight="1" x14ac:dyDescent="0.2">
      <c r="A10" s="223" t="s">
        <v>3</v>
      </c>
      <c r="B10" s="234"/>
      <c r="C10" s="234" t="s">
        <v>461</v>
      </c>
      <c r="D10" s="234" t="s">
        <v>461</v>
      </c>
      <c r="E10" s="233"/>
      <c r="F10" s="234" t="s">
        <v>462</v>
      </c>
      <c r="G10" s="234"/>
      <c r="H10" s="234" t="s">
        <v>871</v>
      </c>
      <c r="I10" s="234"/>
      <c r="J10" s="234" t="s">
        <v>870</v>
      </c>
      <c r="K10" s="233"/>
      <c r="L10" s="234" t="s">
        <v>870</v>
      </c>
      <c r="M10" s="227"/>
      <c r="N10" s="234" t="s">
        <v>872</v>
      </c>
      <c r="O10" s="233"/>
      <c r="P10" s="233" t="s">
        <v>871</v>
      </c>
      <c r="Q10" s="233"/>
      <c r="R10" s="234" t="s">
        <v>873</v>
      </c>
      <c r="T10" s="223" t="s">
        <v>3</v>
      </c>
      <c r="U10" s="234"/>
      <c r="V10" s="234" t="s">
        <v>461</v>
      </c>
      <c r="W10" s="234" t="s">
        <v>461</v>
      </c>
      <c r="X10" s="233"/>
      <c r="Y10" s="234" t="s">
        <v>462</v>
      </c>
      <c r="Z10" s="234"/>
      <c r="AA10" s="234" t="s">
        <v>871</v>
      </c>
      <c r="AB10" s="234"/>
      <c r="AC10" s="234" t="s">
        <v>870</v>
      </c>
      <c r="AD10" s="233"/>
      <c r="AE10" s="234" t="s">
        <v>870</v>
      </c>
      <c r="AF10" s="227"/>
      <c r="AG10" s="234" t="s">
        <v>872</v>
      </c>
      <c r="AH10" s="233"/>
      <c r="AI10" s="233" t="s">
        <v>871</v>
      </c>
      <c r="AJ10" s="233"/>
      <c r="AK10" s="234" t="s">
        <v>873</v>
      </c>
    </row>
    <row r="11" spans="1:37" ht="14.1" customHeight="1" thickBot="1" x14ac:dyDescent="0.25">
      <c r="A11" s="229" t="s">
        <v>874</v>
      </c>
      <c r="B11" s="230"/>
      <c r="C11" s="230" t="s">
        <v>463</v>
      </c>
      <c r="D11" s="230" t="s">
        <v>464</v>
      </c>
      <c r="E11" s="230"/>
      <c r="F11" s="235" t="s">
        <v>156</v>
      </c>
      <c r="G11" s="235"/>
      <c r="H11" s="235" t="s">
        <v>875</v>
      </c>
      <c r="I11" s="236"/>
      <c r="J11" s="235" t="s">
        <v>876</v>
      </c>
      <c r="K11" s="236"/>
      <c r="L11" s="236" t="s">
        <v>877</v>
      </c>
      <c r="M11" s="237"/>
      <c r="N11" s="237" t="s">
        <v>878</v>
      </c>
      <c r="O11" s="237"/>
      <c r="P11" s="237" t="s">
        <v>879</v>
      </c>
      <c r="Q11" s="237"/>
      <c r="R11" s="237" t="s">
        <v>880</v>
      </c>
      <c r="T11" s="229" t="s">
        <v>874</v>
      </c>
      <c r="U11" s="230"/>
      <c r="V11" s="230" t="s">
        <v>463</v>
      </c>
      <c r="W11" s="230" t="s">
        <v>464</v>
      </c>
      <c r="X11" s="230"/>
      <c r="Y11" s="235" t="s">
        <v>156</v>
      </c>
      <c r="Z11" s="235"/>
      <c r="AA11" s="235" t="s">
        <v>875</v>
      </c>
      <c r="AB11" s="236"/>
      <c r="AC11" s="235" t="s">
        <v>876</v>
      </c>
      <c r="AD11" s="236"/>
      <c r="AE11" s="236" t="s">
        <v>877</v>
      </c>
      <c r="AF11" s="237"/>
      <c r="AG11" s="237" t="s">
        <v>878</v>
      </c>
      <c r="AH11" s="237"/>
      <c r="AI11" s="237" t="s">
        <v>879</v>
      </c>
      <c r="AJ11" s="237"/>
      <c r="AK11" s="237" t="s">
        <v>880</v>
      </c>
    </row>
    <row r="12" spans="1:37" ht="14.1" customHeight="1" x14ac:dyDescent="0.2">
      <c r="A12" s="223">
        <v>1</v>
      </c>
      <c r="B12" s="200"/>
      <c r="T12" s="223">
        <v>1</v>
      </c>
      <c r="U12" s="200"/>
    </row>
    <row r="13" spans="1:37" ht="14.1" customHeight="1" x14ac:dyDescent="0.2">
      <c r="A13" s="223">
        <v>2</v>
      </c>
      <c r="B13" s="200"/>
      <c r="D13" s="199" t="s">
        <v>881</v>
      </c>
      <c r="F13" s="238">
        <v>17</v>
      </c>
      <c r="G13" s="239"/>
      <c r="H13" s="238">
        <v>3</v>
      </c>
      <c r="I13" s="239"/>
      <c r="J13" s="238">
        <v>4</v>
      </c>
      <c r="K13" s="239"/>
      <c r="L13" s="238">
        <v>5</v>
      </c>
      <c r="M13" s="239"/>
      <c r="N13" s="238">
        <v>6</v>
      </c>
      <c r="O13" s="239"/>
      <c r="P13" s="238">
        <v>7</v>
      </c>
      <c r="Q13" s="239"/>
      <c r="R13" s="238">
        <v>8</v>
      </c>
      <c r="T13" s="223">
        <v>2</v>
      </c>
      <c r="U13" s="200"/>
    </row>
    <row r="14" spans="1:37" ht="14.1" customHeight="1" x14ac:dyDescent="0.2">
      <c r="A14" s="223">
        <v>3</v>
      </c>
      <c r="B14" s="200"/>
      <c r="D14" s="223" t="s">
        <v>882</v>
      </c>
      <c r="T14" s="223">
        <v>3</v>
      </c>
      <c r="U14" s="200"/>
      <c r="W14" s="223" t="s">
        <v>883</v>
      </c>
      <c r="Y14" s="181"/>
      <c r="Z14" s="181"/>
      <c r="AA14" s="181">
        <v>1333211295.0540001</v>
      </c>
      <c r="AB14" s="181"/>
      <c r="AC14" s="181">
        <v>53498610.559999995</v>
      </c>
      <c r="AD14" s="181"/>
      <c r="AE14" s="181">
        <v>-10699722.112</v>
      </c>
      <c r="AF14" s="181"/>
      <c r="AG14" s="181">
        <v>0</v>
      </c>
      <c r="AH14" s="181"/>
      <c r="AI14" s="181">
        <v>1376010183.5019999</v>
      </c>
      <c r="AJ14" s="181"/>
      <c r="AK14" s="181">
        <v>1354885193.4589229</v>
      </c>
    </row>
    <row r="15" spans="1:37" ht="14.1" customHeight="1" x14ac:dyDescent="0.2">
      <c r="A15" s="223">
        <v>4</v>
      </c>
      <c r="B15" s="200"/>
      <c r="D15" s="223" t="s">
        <v>884</v>
      </c>
      <c r="H15" s="240"/>
      <c r="I15" s="240"/>
      <c r="J15" s="181"/>
      <c r="K15" s="181"/>
      <c r="L15" s="181"/>
      <c r="M15" s="181"/>
      <c r="N15" s="181"/>
      <c r="O15" s="181"/>
      <c r="P15" s="241"/>
      <c r="Q15" s="241"/>
      <c r="R15" s="181"/>
      <c r="T15" s="223">
        <v>4</v>
      </c>
      <c r="U15" s="200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</row>
    <row r="16" spans="1:37" ht="14.1" customHeight="1" x14ac:dyDescent="0.2">
      <c r="A16" s="223">
        <v>5</v>
      </c>
      <c r="B16" s="200"/>
      <c r="C16" s="234">
        <v>31140</v>
      </c>
      <c r="D16" s="223" t="s">
        <v>885</v>
      </c>
      <c r="F16" s="242">
        <v>3.2</v>
      </c>
      <c r="G16" s="224"/>
      <c r="H16" s="183">
        <v>166834989.85000008</v>
      </c>
      <c r="I16" s="178"/>
      <c r="J16" s="183">
        <v>0</v>
      </c>
      <c r="K16" s="179"/>
      <c r="L16" s="183">
        <v>0</v>
      </c>
      <c r="M16" s="179"/>
      <c r="N16" s="183">
        <v>0</v>
      </c>
      <c r="O16" s="179"/>
      <c r="P16" s="183">
        <v>166834989.85000008</v>
      </c>
      <c r="Q16" s="179"/>
      <c r="R16" s="183">
        <v>166834989.85000011</v>
      </c>
      <c r="T16" s="223">
        <v>5</v>
      </c>
      <c r="U16" s="200"/>
      <c r="W16" s="223" t="s">
        <v>886</v>
      </c>
      <c r="Y16" s="181"/>
      <c r="Z16" s="181"/>
      <c r="AA16" s="186">
        <v>4068194639.5500002</v>
      </c>
      <c r="AB16" s="181"/>
      <c r="AC16" s="186">
        <v>812924833.82999992</v>
      </c>
      <c r="AD16" s="181"/>
      <c r="AE16" s="186">
        <v>-25093282.892000005</v>
      </c>
      <c r="AF16" s="181"/>
      <c r="AG16" s="186">
        <v>0</v>
      </c>
      <c r="AH16" s="181"/>
      <c r="AI16" s="186">
        <v>4856026190.4880009</v>
      </c>
      <c r="AJ16" s="181"/>
      <c r="AK16" s="186">
        <v>4150595810.1704621</v>
      </c>
    </row>
    <row r="17" spans="1:40" ht="14.1" customHeight="1" x14ac:dyDescent="0.2">
      <c r="A17" s="223">
        <v>6</v>
      </c>
      <c r="B17" s="200"/>
      <c r="C17" s="234">
        <v>31240</v>
      </c>
      <c r="D17" s="223" t="s">
        <v>887</v>
      </c>
      <c r="F17" s="242">
        <v>4.5999999999999996</v>
      </c>
      <c r="G17" s="224"/>
      <c r="H17" s="183">
        <v>189463563.57600001</v>
      </c>
      <c r="I17" s="178"/>
      <c r="J17" s="183">
        <v>15614304.104999997</v>
      </c>
      <c r="K17" s="179"/>
      <c r="L17" s="183">
        <v>-3122860.8209999995</v>
      </c>
      <c r="M17" s="179"/>
      <c r="N17" s="183">
        <v>0</v>
      </c>
      <c r="O17" s="179"/>
      <c r="P17" s="183">
        <v>201955006.85999998</v>
      </c>
      <c r="Q17" s="179"/>
      <c r="R17" s="183">
        <v>195889737.50769231</v>
      </c>
      <c r="T17" s="223">
        <v>6</v>
      </c>
      <c r="U17" s="200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</row>
    <row r="18" spans="1:40" ht="14.1" customHeight="1" x14ac:dyDescent="0.2">
      <c r="A18" s="223">
        <v>7</v>
      </c>
      <c r="B18" s="200"/>
      <c r="C18" s="234">
        <v>31440</v>
      </c>
      <c r="D18" s="223" t="s">
        <v>888</v>
      </c>
      <c r="F18" s="242">
        <v>3.1</v>
      </c>
      <c r="G18" s="224"/>
      <c r="H18" s="183">
        <v>15951556.716000004</v>
      </c>
      <c r="I18" s="178"/>
      <c r="J18" s="183">
        <v>15614304.104999997</v>
      </c>
      <c r="K18" s="179"/>
      <c r="L18" s="183">
        <v>-3122860.8209999995</v>
      </c>
      <c r="M18" s="179"/>
      <c r="N18" s="183">
        <v>0</v>
      </c>
      <c r="O18" s="179"/>
      <c r="P18" s="183">
        <v>28443000.000000004</v>
      </c>
      <c r="Q18" s="179"/>
      <c r="R18" s="183">
        <v>22377730.647692308</v>
      </c>
      <c r="T18" s="223">
        <v>7</v>
      </c>
      <c r="U18" s="200"/>
      <c r="W18" s="223" t="s">
        <v>889</v>
      </c>
      <c r="Y18" s="181"/>
      <c r="Z18" s="181"/>
      <c r="AA18" s="181">
        <v>5401405934.6040001</v>
      </c>
      <c r="AB18" s="181"/>
      <c r="AC18" s="181">
        <v>866423444.38999987</v>
      </c>
      <c r="AD18" s="181"/>
      <c r="AE18" s="181">
        <v>-35793005.004000008</v>
      </c>
      <c r="AF18" s="181"/>
      <c r="AG18" s="181">
        <v>0</v>
      </c>
      <c r="AH18" s="181"/>
      <c r="AI18" s="181">
        <v>6232036373.9900007</v>
      </c>
      <c r="AJ18" s="181">
        <v>0</v>
      </c>
      <c r="AK18" s="181">
        <v>5505481003.629385</v>
      </c>
    </row>
    <row r="19" spans="1:40" ht="14.1" customHeight="1" x14ac:dyDescent="0.2">
      <c r="A19" s="223">
        <v>8</v>
      </c>
      <c r="B19" s="200"/>
      <c r="C19" s="234">
        <v>31540</v>
      </c>
      <c r="D19" s="223" t="s">
        <v>890</v>
      </c>
      <c r="F19" s="242">
        <v>3.5000000000000004</v>
      </c>
      <c r="G19" s="224"/>
      <c r="H19" s="183">
        <v>43821817.589999981</v>
      </c>
      <c r="I19" s="178"/>
      <c r="J19" s="183">
        <v>0</v>
      </c>
      <c r="K19" s="179"/>
      <c r="L19" s="183">
        <v>0</v>
      </c>
      <c r="M19" s="179"/>
      <c r="N19" s="183">
        <v>0</v>
      </c>
      <c r="O19" s="179"/>
      <c r="P19" s="183">
        <v>43821817.589999981</v>
      </c>
      <c r="Q19" s="179"/>
      <c r="R19" s="183">
        <v>43821817.589999981</v>
      </c>
      <c r="T19" s="223">
        <v>8</v>
      </c>
      <c r="U19" s="200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</row>
    <row r="20" spans="1:40" ht="14.1" customHeight="1" x14ac:dyDescent="0.2">
      <c r="A20" s="223">
        <v>9</v>
      </c>
      <c r="B20" s="200"/>
      <c r="C20" s="234">
        <v>31640</v>
      </c>
      <c r="D20" s="223" t="s">
        <v>891</v>
      </c>
      <c r="F20" s="242">
        <v>3.3000000000000003</v>
      </c>
      <c r="G20" s="224"/>
      <c r="H20" s="183">
        <v>25096602.700000007</v>
      </c>
      <c r="I20" s="178"/>
      <c r="J20" s="183">
        <v>0</v>
      </c>
      <c r="K20" s="179"/>
      <c r="L20" s="183">
        <v>0</v>
      </c>
      <c r="M20" s="179"/>
      <c r="N20" s="183">
        <v>0</v>
      </c>
      <c r="O20" s="179"/>
      <c r="P20" s="183">
        <v>25096602.700000007</v>
      </c>
      <c r="Q20" s="179"/>
      <c r="R20" s="183">
        <v>25096602.700000007</v>
      </c>
      <c r="T20" s="223">
        <v>9</v>
      </c>
      <c r="U20" s="200"/>
      <c r="W20" s="223" t="s">
        <v>892</v>
      </c>
      <c r="Y20" s="181"/>
      <c r="Z20" s="181"/>
      <c r="AA20" s="181">
        <v>1074032465.0606201</v>
      </c>
      <c r="AB20" s="181"/>
      <c r="AC20" s="181">
        <v>94219459.760000005</v>
      </c>
      <c r="AD20" s="181"/>
      <c r="AE20" s="181">
        <v>-11932370.005000001</v>
      </c>
      <c r="AF20" s="181"/>
      <c r="AG20" s="181">
        <v>0</v>
      </c>
      <c r="AH20" s="181"/>
      <c r="AI20" s="181">
        <v>1156319554.8156202</v>
      </c>
      <c r="AJ20" s="181"/>
      <c r="AK20" s="181">
        <v>1111328751.6871104</v>
      </c>
    </row>
    <row r="21" spans="1:40" ht="14.1" customHeight="1" x14ac:dyDescent="0.2">
      <c r="A21" s="223">
        <v>10</v>
      </c>
      <c r="B21" s="200"/>
      <c r="C21" s="234"/>
      <c r="D21" s="223" t="s">
        <v>893</v>
      </c>
      <c r="H21" s="184">
        <v>441168530.4320001</v>
      </c>
      <c r="I21" s="180"/>
      <c r="J21" s="184">
        <v>31228608.209999993</v>
      </c>
      <c r="K21" s="180"/>
      <c r="L21" s="184">
        <v>-6245721.6419999991</v>
      </c>
      <c r="M21" s="180"/>
      <c r="N21" s="184">
        <v>0</v>
      </c>
      <c r="O21" s="180"/>
      <c r="P21" s="184">
        <v>466151417</v>
      </c>
      <c r="Q21" s="180"/>
      <c r="R21" s="184">
        <v>454020878.29538471</v>
      </c>
      <c r="T21" s="223">
        <v>10</v>
      </c>
      <c r="U21" s="200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</row>
    <row r="22" spans="1:40" ht="14.1" customHeight="1" x14ac:dyDescent="0.2">
      <c r="A22" s="223">
        <v>11</v>
      </c>
      <c r="B22" s="200"/>
      <c r="C22" s="234"/>
      <c r="H22" s="243"/>
      <c r="I22" s="243"/>
      <c r="J22" s="243"/>
      <c r="K22" s="185"/>
      <c r="L22" s="243"/>
      <c r="M22" s="185"/>
      <c r="N22" s="243"/>
      <c r="O22" s="185"/>
      <c r="P22" s="243"/>
      <c r="Q22" s="185"/>
      <c r="R22" s="243"/>
      <c r="T22" s="223">
        <v>11</v>
      </c>
      <c r="U22" s="200"/>
      <c r="W22" s="223" t="s">
        <v>894</v>
      </c>
      <c r="Y22" s="181"/>
      <c r="Z22" s="181"/>
      <c r="AA22" s="181">
        <v>3127623108.0379868</v>
      </c>
      <c r="AB22" s="181"/>
      <c r="AC22" s="181">
        <v>310736035.26000005</v>
      </c>
      <c r="AD22" s="181"/>
      <c r="AE22" s="181">
        <v>-91492478.516367704</v>
      </c>
      <c r="AF22" s="181"/>
      <c r="AG22" s="181">
        <v>0</v>
      </c>
      <c r="AH22" s="181"/>
      <c r="AI22" s="181">
        <v>3346866664.7816191</v>
      </c>
      <c r="AJ22" s="181"/>
      <c r="AK22" s="181">
        <v>3239826724.1740298</v>
      </c>
    </row>
    <row r="23" spans="1:40" ht="14.1" customHeight="1" x14ac:dyDescent="0.2">
      <c r="A23" s="223">
        <v>12</v>
      </c>
      <c r="B23" s="200"/>
      <c r="C23" s="234"/>
      <c r="D23" s="223" t="s">
        <v>895</v>
      </c>
      <c r="H23" s="244"/>
      <c r="I23" s="244"/>
      <c r="J23" s="244"/>
      <c r="K23" s="185"/>
      <c r="L23" s="244"/>
      <c r="M23" s="185"/>
      <c r="N23" s="244"/>
      <c r="O23" s="185"/>
      <c r="P23" s="244"/>
      <c r="Q23" s="185"/>
      <c r="R23" s="244"/>
      <c r="T23" s="223">
        <v>12</v>
      </c>
      <c r="U23" s="200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</row>
    <row r="24" spans="1:40" ht="14.1" customHeight="1" x14ac:dyDescent="0.2">
      <c r="A24" s="223">
        <v>13</v>
      </c>
      <c r="B24" s="200"/>
      <c r="C24" s="234">
        <v>31141</v>
      </c>
      <c r="D24" s="223" t="s">
        <v>885</v>
      </c>
      <c r="F24" s="242">
        <v>2.8</v>
      </c>
      <c r="G24" s="224"/>
      <c r="H24" s="183">
        <v>2434372.9800000004</v>
      </c>
      <c r="I24" s="178"/>
      <c r="J24" s="183">
        <v>0</v>
      </c>
      <c r="K24" s="179"/>
      <c r="L24" s="183">
        <v>0</v>
      </c>
      <c r="M24" s="179"/>
      <c r="N24" s="183">
        <v>0</v>
      </c>
      <c r="O24" s="179"/>
      <c r="P24" s="183">
        <v>2434372.9800000004</v>
      </c>
      <c r="Q24" s="179"/>
      <c r="R24" s="183">
        <v>2434372.9800000004</v>
      </c>
      <c r="T24" s="223">
        <v>13</v>
      </c>
      <c r="U24" s="200"/>
      <c r="W24" s="223" t="s">
        <v>896</v>
      </c>
      <c r="Y24" s="181"/>
      <c r="Z24" s="181"/>
      <c r="AA24" s="186">
        <v>390184559.17531961</v>
      </c>
      <c r="AB24" s="181"/>
      <c r="AC24" s="186">
        <v>23963689.940000001</v>
      </c>
      <c r="AD24" s="181"/>
      <c r="AE24" s="186">
        <v>-3907803.0597419073</v>
      </c>
      <c r="AF24" s="181"/>
      <c r="AG24" s="186">
        <v>0</v>
      </c>
      <c r="AH24" s="181"/>
      <c r="AI24" s="186">
        <v>410240446.05557775</v>
      </c>
      <c r="AJ24" s="181"/>
      <c r="AK24" s="186">
        <v>397148667.73102349</v>
      </c>
    </row>
    <row r="25" spans="1:40" ht="14.1" customHeight="1" x14ac:dyDescent="0.2">
      <c r="A25" s="223">
        <v>14</v>
      </c>
      <c r="B25" s="200"/>
      <c r="C25" s="234">
        <v>31241</v>
      </c>
      <c r="D25" s="223" t="s">
        <v>887</v>
      </c>
      <c r="F25" s="242">
        <v>5.2</v>
      </c>
      <c r="G25" s="224"/>
      <c r="H25" s="183">
        <v>1005718.0600000024</v>
      </c>
      <c r="I25" s="178"/>
      <c r="J25" s="183">
        <v>0</v>
      </c>
      <c r="K25" s="179"/>
      <c r="L25" s="183">
        <v>0</v>
      </c>
      <c r="M25" s="179"/>
      <c r="N25" s="183">
        <v>0</v>
      </c>
      <c r="O25" s="179"/>
      <c r="P25" s="183">
        <v>1005718.0600000024</v>
      </c>
      <c r="Q25" s="179"/>
      <c r="R25" s="183">
        <v>1005718.0600000024</v>
      </c>
      <c r="T25" s="223">
        <v>14</v>
      </c>
      <c r="U25" s="200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</row>
    <row r="26" spans="1:40" ht="14.1" customHeight="1" x14ac:dyDescent="0.2">
      <c r="A26" s="223">
        <v>15</v>
      </c>
      <c r="B26" s="200"/>
      <c r="C26" s="234">
        <v>31441</v>
      </c>
      <c r="D26" s="223" t="s">
        <v>888</v>
      </c>
      <c r="F26" s="242">
        <v>5.8</v>
      </c>
      <c r="G26" s="224"/>
      <c r="H26" s="183">
        <v>21935698.260000002</v>
      </c>
      <c r="I26" s="178"/>
      <c r="J26" s="183">
        <v>0</v>
      </c>
      <c r="K26" s="179"/>
      <c r="L26" s="183">
        <v>0</v>
      </c>
      <c r="M26" s="179"/>
      <c r="N26" s="183">
        <v>0</v>
      </c>
      <c r="O26" s="179"/>
      <c r="P26" s="183">
        <v>21935698.260000002</v>
      </c>
      <c r="Q26" s="179"/>
      <c r="R26" s="183">
        <v>21935698.259999998</v>
      </c>
      <c r="T26" s="223">
        <v>15</v>
      </c>
      <c r="U26" s="200"/>
      <c r="W26" s="225" t="s">
        <v>897</v>
      </c>
      <c r="Y26" s="181"/>
      <c r="Z26" s="181"/>
      <c r="AA26" s="181">
        <v>9993246066.8779259</v>
      </c>
      <c r="AB26" s="181"/>
      <c r="AC26" s="181">
        <v>1295342629.3499999</v>
      </c>
      <c r="AD26" s="181"/>
      <c r="AE26" s="181">
        <v>-143125656.58510962</v>
      </c>
      <c r="AF26" s="181"/>
      <c r="AG26" s="181">
        <v>0</v>
      </c>
      <c r="AH26" s="181"/>
      <c r="AI26" s="181">
        <v>11145463039.642818</v>
      </c>
      <c r="AJ26" s="181"/>
      <c r="AK26" s="181">
        <v>10253785147.22155</v>
      </c>
    </row>
    <row r="27" spans="1:40" ht="14.1" customHeight="1" x14ac:dyDescent="0.2">
      <c r="A27" s="223">
        <v>16</v>
      </c>
      <c r="B27" s="200"/>
      <c r="C27" s="234">
        <v>31541</v>
      </c>
      <c r="D27" s="223" t="s">
        <v>890</v>
      </c>
      <c r="F27" s="242">
        <v>4.4000000000000004</v>
      </c>
      <c r="G27" s="224"/>
      <c r="H27" s="183">
        <v>241506.82000000589</v>
      </c>
      <c r="I27" s="178"/>
      <c r="J27" s="183">
        <v>0</v>
      </c>
      <c r="K27" s="179"/>
      <c r="L27" s="183">
        <v>0</v>
      </c>
      <c r="M27" s="179"/>
      <c r="N27" s="183">
        <v>0</v>
      </c>
      <c r="O27" s="179"/>
      <c r="P27" s="183">
        <v>241506.82000000589</v>
      </c>
      <c r="Q27" s="179"/>
      <c r="R27" s="183">
        <v>241506.82000000589</v>
      </c>
      <c r="T27" s="223">
        <v>16</v>
      </c>
      <c r="U27" s="200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</row>
    <row r="28" spans="1:40" ht="14.1" customHeight="1" x14ac:dyDescent="0.2">
      <c r="A28" s="223">
        <v>17</v>
      </c>
      <c r="B28" s="200"/>
      <c r="C28" s="234">
        <v>31641</v>
      </c>
      <c r="D28" s="223" t="s">
        <v>891</v>
      </c>
      <c r="F28" s="242">
        <v>3.6000000000000005</v>
      </c>
      <c r="G28" s="224"/>
      <c r="H28" s="183">
        <v>286868.9099999998</v>
      </c>
      <c r="I28" s="178"/>
      <c r="J28" s="183">
        <v>0</v>
      </c>
      <c r="K28" s="179"/>
      <c r="L28" s="183">
        <v>0</v>
      </c>
      <c r="M28" s="179"/>
      <c r="N28" s="183">
        <v>0</v>
      </c>
      <c r="O28" s="179"/>
      <c r="P28" s="183">
        <v>286868.9099999998</v>
      </c>
      <c r="Q28" s="179"/>
      <c r="R28" s="183">
        <v>286868.90999999974</v>
      </c>
      <c r="T28" s="223">
        <v>17</v>
      </c>
      <c r="U28" s="200"/>
      <c r="W28" s="225" t="s">
        <v>898</v>
      </c>
      <c r="Y28" s="181"/>
      <c r="Z28" s="181"/>
      <c r="AA28" s="181">
        <v>162843146.57999998</v>
      </c>
      <c r="AB28" s="181"/>
      <c r="AC28" s="181">
        <v>46118305.360000007</v>
      </c>
      <c r="AD28" s="181"/>
      <c r="AE28" s="181">
        <v>0</v>
      </c>
      <c r="AF28" s="181"/>
      <c r="AG28" s="181">
        <v>0</v>
      </c>
      <c r="AH28" s="181"/>
      <c r="AI28" s="181">
        <v>208961451.94</v>
      </c>
      <c r="AJ28" s="181"/>
      <c r="AK28" s="181">
        <v>172911091.09615383</v>
      </c>
    </row>
    <row r="29" spans="1:40" ht="14.1" customHeight="1" x14ac:dyDescent="0.2">
      <c r="A29" s="223">
        <v>18</v>
      </c>
      <c r="B29" s="200"/>
      <c r="C29" s="234"/>
      <c r="D29" s="223" t="s">
        <v>899</v>
      </c>
      <c r="F29" s="242"/>
      <c r="H29" s="184">
        <v>25904165.030000012</v>
      </c>
      <c r="I29" s="185"/>
      <c r="J29" s="184">
        <v>0</v>
      </c>
      <c r="K29" s="185"/>
      <c r="L29" s="184">
        <v>0</v>
      </c>
      <c r="M29" s="185"/>
      <c r="N29" s="184">
        <v>0</v>
      </c>
      <c r="O29" s="185"/>
      <c r="P29" s="184">
        <v>25904165.030000012</v>
      </c>
      <c r="Q29" s="185"/>
      <c r="R29" s="184">
        <v>25904165.030000005</v>
      </c>
      <c r="T29" s="223">
        <v>18</v>
      </c>
      <c r="U29" s="200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</row>
    <row r="30" spans="1:40" ht="14.1" customHeight="1" x14ac:dyDescent="0.2">
      <c r="A30" s="223">
        <v>19</v>
      </c>
      <c r="B30" s="200"/>
      <c r="T30" s="223">
        <v>19</v>
      </c>
      <c r="U30" s="200"/>
      <c r="W30" s="223" t="s">
        <v>900</v>
      </c>
      <c r="Y30" s="181"/>
      <c r="Z30" s="181"/>
      <c r="AA30" s="245">
        <v>433832822.53999996</v>
      </c>
      <c r="AB30" s="245"/>
      <c r="AC30" s="245">
        <v>59690950.400000006</v>
      </c>
      <c r="AD30" s="245"/>
      <c r="AE30" s="245">
        <v>0</v>
      </c>
      <c r="AF30" s="245"/>
      <c r="AG30" s="245">
        <v>0</v>
      </c>
      <c r="AH30" s="245"/>
      <c r="AI30" s="245">
        <v>493523772.93999994</v>
      </c>
      <c r="AJ30" s="245"/>
      <c r="AK30" s="245">
        <v>444815314.05307686</v>
      </c>
    </row>
    <row r="31" spans="1:40" ht="14.1" customHeight="1" x14ac:dyDescent="0.2">
      <c r="A31" s="223">
        <v>20</v>
      </c>
      <c r="B31" s="200"/>
      <c r="C31" s="234"/>
      <c r="D31" s="246" t="s">
        <v>901</v>
      </c>
      <c r="E31" s="246"/>
      <c r="F31" s="242"/>
      <c r="G31" s="246"/>
      <c r="H31" s="243"/>
      <c r="I31" s="243"/>
      <c r="J31" s="243"/>
      <c r="K31" s="185"/>
      <c r="L31" s="243"/>
      <c r="M31" s="185"/>
      <c r="N31" s="243"/>
      <c r="O31" s="185"/>
      <c r="P31" s="243"/>
      <c r="Q31" s="185"/>
      <c r="R31" s="243"/>
      <c r="T31" s="223">
        <v>20</v>
      </c>
      <c r="U31" s="200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</row>
    <row r="32" spans="1:40" ht="14.1" customHeight="1" x14ac:dyDescent="0.2">
      <c r="A32" s="223">
        <v>21</v>
      </c>
      <c r="B32" s="200"/>
      <c r="C32" s="234">
        <v>31142</v>
      </c>
      <c r="D32" s="223" t="s">
        <v>885</v>
      </c>
      <c r="F32" s="242">
        <v>2.6</v>
      </c>
      <c r="G32" s="224"/>
      <c r="H32" s="183">
        <v>258.77999999932945</v>
      </c>
      <c r="I32" s="178"/>
      <c r="J32" s="183">
        <v>0</v>
      </c>
      <c r="K32" s="179"/>
      <c r="L32" s="183">
        <v>0</v>
      </c>
      <c r="M32" s="179"/>
      <c r="N32" s="183">
        <v>0</v>
      </c>
      <c r="O32" s="179"/>
      <c r="P32" s="183">
        <v>258.77999999932945</v>
      </c>
      <c r="Q32" s="179"/>
      <c r="R32" s="183">
        <v>258.77999999932945</v>
      </c>
      <c r="T32" s="223">
        <v>21</v>
      </c>
      <c r="U32" s="200"/>
      <c r="W32" s="223" t="s">
        <v>902</v>
      </c>
      <c r="AA32" s="245">
        <v>47680400.68999999</v>
      </c>
      <c r="AB32" s="245">
        <v>0</v>
      </c>
      <c r="AC32" s="245">
        <v>0</v>
      </c>
      <c r="AD32" s="245">
        <v>0</v>
      </c>
      <c r="AE32" s="245">
        <v>0</v>
      </c>
      <c r="AF32" s="245">
        <v>0</v>
      </c>
      <c r="AG32" s="245">
        <v>0</v>
      </c>
      <c r="AH32" s="245">
        <v>0</v>
      </c>
      <c r="AI32" s="245">
        <v>47680400.68999999</v>
      </c>
      <c r="AJ32" s="245">
        <v>0</v>
      </c>
      <c r="AK32" s="245">
        <v>47680400.68999999</v>
      </c>
      <c r="AN32" s="245">
        <v>0</v>
      </c>
    </row>
    <row r="33" spans="1:37" ht="14.1" customHeight="1" x14ac:dyDescent="0.2">
      <c r="A33" s="223">
        <v>22</v>
      </c>
      <c r="B33" s="200"/>
      <c r="C33" s="234">
        <v>31242</v>
      </c>
      <c r="D33" s="223" t="s">
        <v>887</v>
      </c>
      <c r="F33" s="242">
        <v>4.3</v>
      </c>
      <c r="G33" s="224"/>
      <c r="H33" s="183">
        <v>1480962.4020000249</v>
      </c>
      <c r="I33" s="178"/>
      <c r="J33" s="183">
        <v>0</v>
      </c>
      <c r="K33" s="179"/>
      <c r="L33" s="183">
        <v>0</v>
      </c>
      <c r="M33" s="179"/>
      <c r="N33" s="183">
        <v>0</v>
      </c>
      <c r="O33" s="179"/>
      <c r="P33" s="183">
        <v>1480962.4020000249</v>
      </c>
      <c r="Q33" s="179"/>
      <c r="R33" s="183">
        <v>1480962.4020000249</v>
      </c>
      <c r="T33" s="223">
        <v>22</v>
      </c>
      <c r="U33" s="200"/>
    </row>
    <row r="34" spans="1:37" ht="14.1" customHeight="1" x14ac:dyDescent="0.2">
      <c r="A34" s="223">
        <v>23</v>
      </c>
      <c r="B34" s="200"/>
      <c r="C34" s="234">
        <v>31442</v>
      </c>
      <c r="D34" s="223" t="s">
        <v>888</v>
      </c>
      <c r="F34" s="242">
        <v>4.0999999999999996</v>
      </c>
      <c r="G34" s="224"/>
      <c r="H34" s="183">
        <v>5595.9920000135899</v>
      </c>
      <c r="I34" s="178"/>
      <c r="J34" s="183">
        <v>0</v>
      </c>
      <c r="K34" s="179"/>
      <c r="L34" s="183">
        <v>0</v>
      </c>
      <c r="M34" s="179"/>
      <c r="N34" s="183">
        <v>0</v>
      </c>
      <c r="O34" s="179"/>
      <c r="P34" s="183">
        <v>5595.9920000135899</v>
      </c>
      <c r="Q34" s="179"/>
      <c r="R34" s="183">
        <v>5595.9920000135899</v>
      </c>
      <c r="T34" s="223">
        <v>23</v>
      </c>
      <c r="U34" s="200"/>
      <c r="W34" s="223" t="s">
        <v>903</v>
      </c>
      <c r="AA34" s="186">
        <v>24239538.109999999</v>
      </c>
      <c r="AB34" s="181"/>
      <c r="AC34" s="186">
        <v>-1714391.25</v>
      </c>
      <c r="AD34" s="181"/>
      <c r="AE34" s="186">
        <v>0</v>
      </c>
      <c r="AF34" s="181"/>
      <c r="AG34" s="186">
        <v>0</v>
      </c>
      <c r="AH34" s="181"/>
      <c r="AI34" s="186">
        <v>22525146.859999999</v>
      </c>
      <c r="AJ34" s="181"/>
      <c r="AK34" s="186">
        <v>23389415.304615386</v>
      </c>
    </row>
    <row r="35" spans="1:37" ht="14.1" customHeight="1" x14ac:dyDescent="0.2">
      <c r="A35" s="223">
        <v>24</v>
      </c>
      <c r="B35" s="200"/>
      <c r="C35" s="234">
        <v>31542</v>
      </c>
      <c r="D35" s="223" t="s">
        <v>890</v>
      </c>
      <c r="F35" s="242">
        <v>5</v>
      </c>
      <c r="G35" s="224"/>
      <c r="H35" s="183">
        <v>-3.7252902984619141E-9</v>
      </c>
      <c r="I35" s="178"/>
      <c r="J35" s="183">
        <v>0</v>
      </c>
      <c r="K35" s="179"/>
      <c r="L35" s="183">
        <v>0</v>
      </c>
      <c r="M35" s="179"/>
      <c r="N35" s="183">
        <v>0</v>
      </c>
      <c r="O35" s="179"/>
      <c r="P35" s="183">
        <v>-3.7252902984619141E-9</v>
      </c>
      <c r="Q35" s="179"/>
      <c r="R35" s="183">
        <v>-3.7252902984619141E-9</v>
      </c>
      <c r="T35" s="223">
        <v>24</v>
      </c>
      <c r="U35" s="200"/>
    </row>
    <row r="36" spans="1:37" ht="14.1" customHeight="1" x14ac:dyDescent="0.2">
      <c r="A36" s="223">
        <v>25</v>
      </c>
      <c r="B36" s="200"/>
      <c r="C36" s="234">
        <v>31642</v>
      </c>
      <c r="D36" s="223" t="s">
        <v>891</v>
      </c>
      <c r="F36" s="242">
        <v>1.4</v>
      </c>
      <c r="G36" s="224"/>
      <c r="H36" s="183">
        <v>0</v>
      </c>
      <c r="I36" s="178"/>
      <c r="J36" s="183">
        <v>0</v>
      </c>
      <c r="K36" s="179"/>
      <c r="L36" s="183">
        <v>0</v>
      </c>
      <c r="M36" s="179"/>
      <c r="N36" s="183">
        <v>0</v>
      </c>
      <c r="O36" s="179"/>
      <c r="P36" s="183">
        <v>0</v>
      </c>
      <c r="Q36" s="179"/>
      <c r="R36" s="183">
        <v>0</v>
      </c>
      <c r="T36" s="223">
        <v>25</v>
      </c>
      <c r="U36" s="200"/>
      <c r="W36" s="223" t="s">
        <v>904</v>
      </c>
      <c r="Y36" s="181"/>
      <c r="Z36" s="181"/>
      <c r="AA36" s="181">
        <v>10661841974.797926</v>
      </c>
      <c r="AB36" s="181"/>
      <c r="AC36" s="181">
        <v>1399437493.8599999</v>
      </c>
      <c r="AD36" s="181"/>
      <c r="AE36" s="181">
        <v>-143125656.58510962</v>
      </c>
      <c r="AF36" s="181"/>
      <c r="AG36" s="181">
        <v>0</v>
      </c>
      <c r="AH36" s="181"/>
      <c r="AI36" s="181">
        <v>11918153812.072821</v>
      </c>
      <c r="AJ36" s="181"/>
      <c r="AK36" s="181">
        <v>10942581368.365396</v>
      </c>
    </row>
    <row r="37" spans="1:37" ht="14.1" customHeight="1" x14ac:dyDescent="0.2">
      <c r="A37" s="223">
        <v>26</v>
      </c>
      <c r="B37" s="200"/>
      <c r="C37" s="234"/>
      <c r="D37" s="247" t="s">
        <v>905</v>
      </c>
      <c r="E37" s="247"/>
      <c r="F37" s="242"/>
      <c r="H37" s="184">
        <v>1486817.1740000341</v>
      </c>
      <c r="I37" s="185"/>
      <c r="J37" s="184">
        <v>0</v>
      </c>
      <c r="K37" s="185"/>
      <c r="L37" s="184">
        <v>0</v>
      </c>
      <c r="M37" s="185"/>
      <c r="N37" s="184">
        <v>0</v>
      </c>
      <c r="O37" s="185"/>
      <c r="P37" s="184">
        <v>1486817.1740000341</v>
      </c>
      <c r="Q37" s="185"/>
      <c r="R37" s="184">
        <v>1486817.1740000341</v>
      </c>
      <c r="T37" s="223">
        <v>26</v>
      </c>
      <c r="U37" s="200"/>
    </row>
    <row r="38" spans="1:37" ht="14.1" customHeight="1" x14ac:dyDescent="0.2">
      <c r="A38" s="223">
        <v>27</v>
      </c>
      <c r="B38" s="200"/>
      <c r="C38" s="234"/>
      <c r="D38" s="247"/>
      <c r="E38" s="247"/>
      <c r="F38" s="242"/>
      <c r="G38" s="247"/>
      <c r="H38" s="185"/>
      <c r="I38" s="185"/>
      <c r="J38" s="185"/>
      <c r="K38" s="185"/>
      <c r="L38" s="185"/>
      <c r="M38" s="185"/>
      <c r="N38" s="185"/>
      <c r="O38" s="243"/>
      <c r="P38" s="185"/>
      <c r="Q38" s="243"/>
      <c r="R38" s="185"/>
      <c r="T38" s="223">
        <v>27</v>
      </c>
      <c r="U38" s="200"/>
      <c r="W38" s="225" t="s">
        <v>906</v>
      </c>
      <c r="AA38" s="248">
        <v>7484822.7599999998</v>
      </c>
      <c r="AC38" s="248">
        <v>0</v>
      </c>
      <c r="AD38" s="181"/>
      <c r="AE38" s="248">
        <v>0</v>
      </c>
      <c r="AF38" s="181"/>
      <c r="AG38" s="248">
        <v>0</v>
      </c>
      <c r="AH38" s="181"/>
      <c r="AI38" s="248">
        <v>7484822.7599999998</v>
      </c>
      <c r="AJ38" s="181"/>
      <c r="AK38" s="248">
        <v>7484822.7599999998</v>
      </c>
    </row>
    <row r="39" spans="1:37" ht="14.1" customHeight="1" x14ac:dyDescent="0.2">
      <c r="A39" s="223">
        <v>28</v>
      </c>
      <c r="B39" s="200"/>
      <c r="C39" s="234"/>
      <c r="D39" s="247" t="s">
        <v>907</v>
      </c>
      <c r="E39" s="247"/>
      <c r="F39" s="242"/>
      <c r="G39" s="247"/>
      <c r="H39" s="185"/>
      <c r="I39" s="185"/>
      <c r="J39" s="185"/>
      <c r="K39" s="185"/>
      <c r="L39" s="185"/>
      <c r="M39" s="185"/>
      <c r="N39" s="185"/>
      <c r="O39" s="243"/>
      <c r="P39" s="185"/>
      <c r="Q39" s="243"/>
      <c r="R39" s="185"/>
      <c r="T39" s="223">
        <v>28</v>
      </c>
      <c r="U39" s="200"/>
    </row>
    <row r="40" spans="1:37" ht="14.1" customHeight="1" x14ac:dyDescent="0.2">
      <c r="A40" s="223">
        <v>29</v>
      </c>
      <c r="B40" s="200"/>
      <c r="C40" s="234">
        <v>31143</v>
      </c>
      <c r="D40" s="223" t="s">
        <v>885</v>
      </c>
      <c r="F40" s="242">
        <v>1.7000000000000002</v>
      </c>
      <c r="G40" s="224"/>
      <c r="H40" s="183">
        <v>1.862645149230957E-9</v>
      </c>
      <c r="I40" s="178"/>
      <c r="J40" s="183">
        <v>0</v>
      </c>
      <c r="K40" s="179"/>
      <c r="L40" s="183">
        <v>0</v>
      </c>
      <c r="M40" s="179"/>
      <c r="N40" s="183">
        <v>0</v>
      </c>
      <c r="O40" s="179"/>
      <c r="P40" s="183">
        <v>1.862645149230957E-9</v>
      </c>
      <c r="Q40" s="179"/>
      <c r="R40" s="183">
        <v>1.862645149230957E-9</v>
      </c>
      <c r="T40" s="223">
        <v>29</v>
      </c>
      <c r="U40" s="200"/>
      <c r="W40" s="249" t="s">
        <v>908</v>
      </c>
      <c r="Y40" s="181"/>
      <c r="Z40" s="181"/>
      <c r="AA40" s="181">
        <v>0</v>
      </c>
      <c r="AB40" s="181"/>
      <c r="AC40" s="181">
        <v>0</v>
      </c>
      <c r="AD40" s="181"/>
      <c r="AE40" s="181">
        <v>0</v>
      </c>
      <c r="AF40" s="181"/>
      <c r="AG40" s="181">
        <v>0</v>
      </c>
      <c r="AH40" s="181"/>
      <c r="AI40" s="181">
        <v>0</v>
      </c>
      <c r="AJ40" s="181"/>
      <c r="AK40" s="181">
        <v>0</v>
      </c>
    </row>
    <row r="41" spans="1:37" ht="14.1" customHeight="1" x14ac:dyDescent="0.2">
      <c r="A41" s="223">
        <v>30</v>
      </c>
      <c r="B41" s="200"/>
      <c r="C41" s="234">
        <v>31243</v>
      </c>
      <c r="D41" s="223" t="s">
        <v>887</v>
      </c>
      <c r="F41" s="242">
        <v>3.6000000000000005</v>
      </c>
      <c r="G41" s="224"/>
      <c r="H41" s="183">
        <v>356769.90599998832</v>
      </c>
      <c r="I41" s="178"/>
      <c r="J41" s="183">
        <v>0</v>
      </c>
      <c r="K41" s="179"/>
      <c r="L41" s="183">
        <v>0</v>
      </c>
      <c r="M41" s="179"/>
      <c r="N41" s="183">
        <v>0</v>
      </c>
      <c r="O41" s="179"/>
      <c r="P41" s="183">
        <v>356769.90599998832</v>
      </c>
      <c r="Q41" s="179"/>
      <c r="R41" s="183">
        <v>356769.90599998832</v>
      </c>
      <c r="T41" s="223">
        <v>30</v>
      </c>
      <c r="U41" s="200"/>
    </row>
    <row r="42" spans="1:37" ht="14.1" customHeight="1" x14ac:dyDescent="0.2">
      <c r="A42" s="223">
        <v>31</v>
      </c>
      <c r="B42" s="200"/>
      <c r="C42" s="234">
        <v>31443</v>
      </c>
      <c r="D42" s="223" t="s">
        <v>888</v>
      </c>
      <c r="F42" s="242">
        <v>3.8</v>
      </c>
      <c r="G42" s="224"/>
      <c r="H42" s="183">
        <v>116385.23599997908</v>
      </c>
      <c r="I42" s="178"/>
      <c r="J42" s="183">
        <v>0</v>
      </c>
      <c r="K42" s="179"/>
      <c r="L42" s="183">
        <v>0</v>
      </c>
      <c r="M42" s="179"/>
      <c r="N42" s="183">
        <v>0</v>
      </c>
      <c r="O42" s="179"/>
      <c r="P42" s="183">
        <v>116385.23599997908</v>
      </c>
      <c r="Q42" s="179"/>
      <c r="R42" s="183">
        <v>116385.23599997908</v>
      </c>
      <c r="T42" s="223">
        <v>31</v>
      </c>
      <c r="U42" s="200"/>
      <c r="W42" s="223" t="s">
        <v>909</v>
      </c>
      <c r="AA42" s="181">
        <v>61271044.840000018</v>
      </c>
      <c r="AC42" s="181">
        <v>502552.74</v>
      </c>
      <c r="AE42" s="181">
        <v>0</v>
      </c>
      <c r="AG42" s="181">
        <v>0</v>
      </c>
      <c r="AI42" s="181">
        <v>61773597.580000021</v>
      </c>
      <c r="AK42" s="181">
        <v>61426461.910769261</v>
      </c>
    </row>
    <row r="43" spans="1:37" ht="14.1" customHeight="1" x14ac:dyDescent="0.2">
      <c r="A43" s="223">
        <v>32</v>
      </c>
      <c r="B43" s="200"/>
      <c r="C43" s="234">
        <v>31543</v>
      </c>
      <c r="D43" s="223" t="s">
        <v>890</v>
      </c>
      <c r="F43" s="242">
        <v>3.3000000000000003</v>
      </c>
      <c r="G43" s="224"/>
      <c r="H43" s="183">
        <v>-354889.35000000522</v>
      </c>
      <c r="I43" s="178"/>
      <c r="J43" s="183">
        <v>0</v>
      </c>
      <c r="K43" s="179"/>
      <c r="L43" s="183">
        <v>0</v>
      </c>
      <c r="M43" s="179"/>
      <c r="N43" s="183">
        <v>0</v>
      </c>
      <c r="O43" s="179"/>
      <c r="P43" s="183">
        <v>-354889.35000000522</v>
      </c>
      <c r="Q43" s="179"/>
      <c r="R43" s="183">
        <v>-354889.35000000522</v>
      </c>
      <c r="T43" s="223">
        <v>32</v>
      </c>
      <c r="U43" s="200"/>
      <c r="Y43" s="181"/>
      <c r="Z43" s="181"/>
      <c r="AA43" s="250"/>
      <c r="AB43" s="181"/>
      <c r="AC43" s="250"/>
      <c r="AD43" s="181"/>
      <c r="AE43" s="250"/>
      <c r="AF43" s="181"/>
      <c r="AG43" s="250"/>
      <c r="AH43" s="181"/>
      <c r="AI43" s="250"/>
      <c r="AJ43" s="181"/>
      <c r="AK43" s="250"/>
    </row>
    <row r="44" spans="1:37" ht="14.1" customHeight="1" thickBot="1" x14ac:dyDescent="0.25">
      <c r="A44" s="223">
        <v>33</v>
      </c>
      <c r="B44" s="200"/>
      <c r="C44" s="234">
        <v>31643</v>
      </c>
      <c r="D44" s="223" t="s">
        <v>891</v>
      </c>
      <c r="F44" s="242">
        <v>3.6000000000000005</v>
      </c>
      <c r="G44" s="224"/>
      <c r="H44" s="183">
        <v>2.3283064365386963E-10</v>
      </c>
      <c r="I44" s="178"/>
      <c r="J44" s="183">
        <v>0</v>
      </c>
      <c r="K44" s="179"/>
      <c r="L44" s="183">
        <v>0</v>
      </c>
      <c r="M44" s="179"/>
      <c r="N44" s="183">
        <v>0</v>
      </c>
      <c r="O44" s="179"/>
      <c r="P44" s="183">
        <v>2.3283064365386963E-10</v>
      </c>
      <c r="Q44" s="179"/>
      <c r="R44" s="183">
        <v>2.3283064365386963E-10</v>
      </c>
      <c r="T44" s="223">
        <v>33</v>
      </c>
      <c r="U44" s="200"/>
      <c r="W44" s="223" t="s">
        <v>910</v>
      </c>
      <c r="Y44" s="181"/>
      <c r="Z44" s="181"/>
      <c r="AA44" s="171">
        <v>10730597842.397926</v>
      </c>
      <c r="AB44" s="182"/>
      <c r="AC44" s="171">
        <v>1399940046.5999999</v>
      </c>
      <c r="AD44" s="199"/>
      <c r="AE44" s="171">
        <v>-143125656.58510962</v>
      </c>
      <c r="AF44" s="199"/>
      <c r="AG44" s="171">
        <v>0</v>
      </c>
      <c r="AH44" s="199"/>
      <c r="AI44" s="171">
        <v>11987412232.412821</v>
      </c>
      <c r="AJ44" s="199"/>
      <c r="AK44" s="171">
        <v>11011492653.036165</v>
      </c>
    </row>
    <row r="45" spans="1:37" ht="14.1" customHeight="1" thickTop="1" x14ac:dyDescent="0.2">
      <c r="A45" s="223">
        <v>34</v>
      </c>
      <c r="B45" s="200"/>
      <c r="C45" s="234"/>
      <c r="D45" s="247" t="s">
        <v>911</v>
      </c>
      <c r="E45" s="247"/>
      <c r="F45" s="242"/>
      <c r="H45" s="184">
        <v>118265.79199996428</v>
      </c>
      <c r="I45" s="185"/>
      <c r="J45" s="184">
        <v>0</v>
      </c>
      <c r="K45" s="185"/>
      <c r="L45" s="184">
        <v>0</v>
      </c>
      <c r="M45" s="185"/>
      <c r="N45" s="184">
        <v>0</v>
      </c>
      <c r="O45" s="185"/>
      <c r="P45" s="184">
        <v>118265.79199996428</v>
      </c>
      <c r="Q45" s="185"/>
      <c r="R45" s="184">
        <v>118265.79199996428</v>
      </c>
      <c r="T45" s="223">
        <v>34</v>
      </c>
      <c r="U45" s="200"/>
      <c r="AA45" s="182">
        <v>0</v>
      </c>
      <c r="AB45" s="182"/>
      <c r="AC45" s="182">
        <v>0</v>
      </c>
      <c r="AD45" s="182"/>
      <c r="AE45" s="182">
        <v>0</v>
      </c>
      <c r="AF45" s="182"/>
      <c r="AG45" s="182">
        <v>0</v>
      </c>
      <c r="AH45" s="182"/>
      <c r="AI45" s="182">
        <v>0</v>
      </c>
      <c r="AJ45" s="182"/>
      <c r="AK45" s="182">
        <v>0</v>
      </c>
    </row>
    <row r="46" spans="1:37" ht="14.1" customHeight="1" x14ac:dyDescent="0.2">
      <c r="A46" s="223">
        <v>35</v>
      </c>
      <c r="B46" s="200"/>
      <c r="T46" s="223">
        <v>35</v>
      </c>
      <c r="U46" s="200"/>
    </row>
    <row r="47" spans="1:37" ht="14.1" customHeight="1" x14ac:dyDescent="0.2">
      <c r="A47" s="223">
        <v>36</v>
      </c>
      <c r="B47" s="200"/>
      <c r="C47" s="251"/>
      <c r="D47" s="247" t="s">
        <v>912</v>
      </c>
      <c r="E47" s="247"/>
      <c r="F47" s="242"/>
      <c r="G47" s="247"/>
      <c r="H47" s="185"/>
      <c r="I47" s="185"/>
      <c r="J47" s="185"/>
      <c r="K47" s="185"/>
      <c r="L47" s="185"/>
      <c r="M47" s="185"/>
      <c r="N47" s="185"/>
      <c r="O47" s="243"/>
      <c r="P47" s="185"/>
      <c r="Q47" s="243"/>
      <c r="R47" s="185"/>
      <c r="T47" s="223">
        <v>36</v>
      </c>
      <c r="U47" s="200"/>
    </row>
    <row r="48" spans="1:37" ht="14.1" customHeight="1" x14ac:dyDescent="0.2">
      <c r="A48" s="223">
        <v>37</v>
      </c>
      <c r="B48" s="201"/>
      <c r="C48" s="234">
        <v>31144</v>
      </c>
      <c r="D48" s="223" t="s">
        <v>885</v>
      </c>
      <c r="F48" s="242">
        <v>1.9</v>
      </c>
      <c r="G48" s="224"/>
      <c r="H48" s="183">
        <v>64771779.650000013</v>
      </c>
      <c r="I48" s="178"/>
      <c r="J48" s="183">
        <v>0</v>
      </c>
      <c r="K48" s="179"/>
      <c r="L48" s="183">
        <v>0</v>
      </c>
      <c r="M48" s="179"/>
      <c r="N48" s="183">
        <v>0</v>
      </c>
      <c r="O48" s="179"/>
      <c r="P48" s="183">
        <v>64771779.650000013</v>
      </c>
      <c r="Q48" s="179"/>
      <c r="R48" s="183">
        <v>64771779.650000006</v>
      </c>
      <c r="T48" s="223">
        <v>37</v>
      </c>
      <c r="U48" s="201"/>
    </row>
    <row r="49" spans="1:37" ht="14.1" customHeight="1" x14ac:dyDescent="0.2">
      <c r="A49" s="223">
        <v>38</v>
      </c>
      <c r="B49" s="201"/>
      <c r="C49" s="234">
        <v>31244</v>
      </c>
      <c r="D49" s="223" t="s">
        <v>887</v>
      </c>
      <c r="F49" s="242">
        <v>3.3000000000000003</v>
      </c>
      <c r="G49" s="224"/>
      <c r="H49" s="183">
        <v>291535014.69999999</v>
      </c>
      <c r="I49" s="178"/>
      <c r="J49" s="183">
        <v>7446635.9999999991</v>
      </c>
      <c r="K49" s="179"/>
      <c r="L49" s="183">
        <v>-1489327.1999999997</v>
      </c>
      <c r="M49" s="179"/>
      <c r="N49" s="183">
        <v>0</v>
      </c>
      <c r="O49" s="179"/>
      <c r="P49" s="183">
        <v>297492323.5</v>
      </c>
      <c r="Q49" s="179"/>
      <c r="R49" s="183">
        <v>294887539.8058461</v>
      </c>
      <c r="T49" s="223">
        <v>38</v>
      </c>
      <c r="U49" s="201"/>
    </row>
    <row r="50" spans="1:37" ht="14.1" customHeight="1" x14ac:dyDescent="0.2">
      <c r="A50" s="223">
        <v>39</v>
      </c>
      <c r="B50" s="201"/>
      <c r="C50" s="234">
        <v>31444</v>
      </c>
      <c r="D50" s="223" t="s">
        <v>888</v>
      </c>
      <c r="F50" s="242">
        <v>3.2</v>
      </c>
      <c r="G50" s="224"/>
      <c r="H50" s="183">
        <v>113075260.69999997</v>
      </c>
      <c r="I50" s="178"/>
      <c r="J50" s="183">
        <v>7446635.9999999991</v>
      </c>
      <c r="K50" s="179"/>
      <c r="L50" s="183">
        <v>-1489327.1999999997</v>
      </c>
      <c r="M50" s="179"/>
      <c r="N50" s="183">
        <v>0</v>
      </c>
      <c r="O50" s="179"/>
      <c r="P50" s="183">
        <v>119032569.49999997</v>
      </c>
      <c r="Q50" s="179"/>
      <c r="R50" s="183">
        <v>116427785.80584612</v>
      </c>
      <c r="T50" s="223">
        <v>39</v>
      </c>
      <c r="U50" s="201"/>
    </row>
    <row r="51" spans="1:37" ht="14.1" customHeight="1" x14ac:dyDescent="0.2">
      <c r="A51" s="223">
        <v>40</v>
      </c>
      <c r="B51" s="201"/>
      <c r="C51" s="234">
        <v>31544</v>
      </c>
      <c r="D51" s="223" t="s">
        <v>890</v>
      </c>
      <c r="F51" s="242">
        <v>2.9</v>
      </c>
      <c r="G51" s="224"/>
      <c r="H51" s="183">
        <v>51508720.270000011</v>
      </c>
      <c r="I51" s="178"/>
      <c r="J51" s="183">
        <v>0</v>
      </c>
      <c r="K51" s="179"/>
      <c r="L51" s="183">
        <v>0</v>
      </c>
      <c r="M51" s="179"/>
      <c r="N51" s="183">
        <v>0</v>
      </c>
      <c r="O51" s="179"/>
      <c r="P51" s="183">
        <v>51508720.270000011</v>
      </c>
      <c r="Q51" s="179"/>
      <c r="R51" s="183">
        <v>51508720.269999996</v>
      </c>
      <c r="T51" s="223">
        <v>40</v>
      </c>
      <c r="U51" s="201"/>
    </row>
    <row r="52" spans="1:37" ht="14.1" customHeight="1" x14ac:dyDescent="0.2">
      <c r="A52" s="223">
        <v>41</v>
      </c>
      <c r="B52" s="201"/>
      <c r="C52" s="234">
        <v>31644</v>
      </c>
      <c r="D52" s="223" t="s">
        <v>891</v>
      </c>
      <c r="F52" s="242">
        <v>1.8000000000000003</v>
      </c>
      <c r="G52" s="224"/>
      <c r="H52" s="183">
        <v>5865811.79</v>
      </c>
      <c r="I52" s="178"/>
      <c r="J52" s="183">
        <v>0</v>
      </c>
      <c r="K52" s="179"/>
      <c r="L52" s="183">
        <v>0</v>
      </c>
      <c r="M52" s="179"/>
      <c r="N52" s="183">
        <v>0</v>
      </c>
      <c r="O52" s="179"/>
      <c r="P52" s="183">
        <v>5865811.79</v>
      </c>
      <c r="Q52" s="179"/>
      <c r="R52" s="183">
        <v>5865811.790000001</v>
      </c>
      <c r="T52" s="223">
        <v>41</v>
      </c>
      <c r="U52" s="201"/>
    </row>
    <row r="53" spans="1:37" ht="14.1" customHeight="1" x14ac:dyDescent="0.2">
      <c r="A53" s="223">
        <v>42</v>
      </c>
      <c r="B53" s="201"/>
      <c r="D53" s="247" t="s">
        <v>913</v>
      </c>
      <c r="E53" s="247"/>
      <c r="F53" s="242"/>
      <c r="H53" s="184">
        <v>526756587.11000007</v>
      </c>
      <c r="I53" s="185"/>
      <c r="J53" s="184">
        <v>14893271.999999998</v>
      </c>
      <c r="K53" s="185"/>
      <c r="L53" s="184">
        <v>-2978654.3999999994</v>
      </c>
      <c r="M53" s="185"/>
      <c r="N53" s="184">
        <v>0</v>
      </c>
      <c r="O53" s="185"/>
      <c r="P53" s="184">
        <v>538671204.70999992</v>
      </c>
      <c r="Q53" s="185"/>
      <c r="R53" s="184">
        <v>533461637.32169217</v>
      </c>
      <c r="T53" s="223">
        <v>42</v>
      </c>
      <c r="U53" s="201"/>
    </row>
    <row r="54" spans="1:37" ht="14.1" customHeight="1" x14ac:dyDescent="0.2">
      <c r="A54" s="223">
        <v>43</v>
      </c>
      <c r="B54" s="201"/>
      <c r="T54" s="223">
        <v>43</v>
      </c>
      <c r="U54" s="201"/>
    </row>
    <row r="55" spans="1:37" ht="14.1" customHeight="1" thickBot="1" x14ac:dyDescent="0.25">
      <c r="A55" s="223">
        <v>44</v>
      </c>
      <c r="B55" s="252" t="s">
        <v>914</v>
      </c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T55" s="223">
        <v>44</v>
      </c>
      <c r="U55" s="252" t="s">
        <v>914</v>
      </c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</row>
    <row r="56" spans="1:37" ht="14.1" customHeight="1" x14ac:dyDescent="0.2">
      <c r="A56" s="227" t="s">
        <v>1</v>
      </c>
      <c r="P56" s="223" t="s">
        <v>1</v>
      </c>
    </row>
    <row r="57" spans="1:37" ht="14.1" customHeight="1" thickBot="1" x14ac:dyDescent="0.25">
      <c r="A57" s="229" t="s">
        <v>858</v>
      </c>
      <c r="B57" s="229"/>
      <c r="C57" s="229"/>
      <c r="D57" s="229"/>
      <c r="E57" s="229"/>
      <c r="F57" s="229"/>
      <c r="G57" s="229" t="s">
        <v>859</v>
      </c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 t="s">
        <v>915</v>
      </c>
    </row>
    <row r="58" spans="1:37" ht="14.1" customHeight="1" x14ac:dyDescent="0.2">
      <c r="A58" s="223" t="s">
        <v>862</v>
      </c>
      <c r="B58" s="253"/>
      <c r="E58" s="224" t="s">
        <v>863</v>
      </c>
      <c r="F58" s="223" t="s">
        <v>864</v>
      </c>
      <c r="J58" s="226"/>
      <c r="K58" s="226"/>
      <c r="M58" s="226"/>
      <c r="N58" s="226"/>
      <c r="O58" s="226" t="s">
        <v>916</v>
      </c>
      <c r="R58" s="227"/>
    </row>
    <row r="59" spans="1:37" ht="14.1" customHeight="1" x14ac:dyDescent="0.2">
      <c r="B59" s="253"/>
      <c r="F59" s="223" t="s">
        <v>866</v>
      </c>
      <c r="J59" s="224"/>
      <c r="K59" s="227"/>
      <c r="N59" s="224"/>
      <c r="O59" s="224" t="s">
        <v>917</v>
      </c>
      <c r="P59" s="227" t="s">
        <v>867</v>
      </c>
      <c r="R59" s="224"/>
      <c r="AA59" s="181"/>
    </row>
    <row r="60" spans="1:37" ht="14.1" customHeight="1" x14ac:dyDescent="0.2">
      <c r="A60" s="223" t="s">
        <v>868</v>
      </c>
      <c r="B60" s="253"/>
      <c r="F60" s="223" t="s">
        <v>917</v>
      </c>
      <c r="J60" s="224"/>
      <c r="K60" s="227"/>
      <c r="L60" s="224"/>
      <c r="O60" s="224" t="s">
        <v>917</v>
      </c>
      <c r="P60" s="227">
        <v>0</v>
      </c>
      <c r="R60" s="224"/>
    </row>
    <row r="61" spans="1:37" ht="14.1" customHeight="1" x14ac:dyDescent="0.2">
      <c r="B61" s="253"/>
      <c r="F61" s="223" t="s">
        <v>917</v>
      </c>
      <c r="J61" s="224"/>
      <c r="K61" s="227"/>
      <c r="L61" s="224"/>
      <c r="O61" s="224" t="s">
        <v>917</v>
      </c>
      <c r="P61" s="227"/>
      <c r="R61" s="224"/>
    </row>
    <row r="62" spans="1:37" ht="14.1" customHeight="1" thickBot="1" x14ac:dyDescent="0.25">
      <c r="A62" s="229" t="s">
        <v>869</v>
      </c>
      <c r="B62" s="254"/>
      <c r="C62" s="229"/>
      <c r="D62" s="229"/>
      <c r="E62" s="229"/>
      <c r="F62" s="229" t="s">
        <v>917</v>
      </c>
      <c r="G62" s="229"/>
      <c r="H62" s="230"/>
      <c r="I62" s="229"/>
      <c r="J62" s="229"/>
      <c r="K62" s="229"/>
      <c r="L62" s="229"/>
      <c r="M62" s="229"/>
      <c r="N62" s="229"/>
      <c r="O62" s="229"/>
      <c r="P62" s="231"/>
      <c r="Q62" s="229"/>
      <c r="R62" s="229"/>
    </row>
    <row r="63" spans="1:37" ht="14.1" customHeight="1" x14ac:dyDescent="0.2"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</row>
    <row r="64" spans="1:37" ht="14.1" customHeight="1" x14ac:dyDescent="0.2">
      <c r="C64" s="233" t="s">
        <v>80</v>
      </c>
      <c r="D64" s="233" t="s">
        <v>81</v>
      </c>
      <c r="E64" s="233"/>
      <c r="F64" s="233" t="s">
        <v>82</v>
      </c>
      <c r="G64" s="233"/>
      <c r="H64" s="233" t="s">
        <v>83</v>
      </c>
      <c r="I64" s="233"/>
      <c r="J64" s="234" t="s">
        <v>150</v>
      </c>
      <c r="K64" s="234"/>
      <c r="L64" s="233" t="s">
        <v>151</v>
      </c>
      <c r="M64" s="233"/>
      <c r="N64" s="233" t="s">
        <v>152</v>
      </c>
      <c r="O64" s="233"/>
      <c r="P64" s="233" t="s">
        <v>153</v>
      </c>
      <c r="Q64" s="233"/>
      <c r="R64" s="233" t="s">
        <v>154</v>
      </c>
    </row>
    <row r="65" spans="1:21" ht="14.1" customHeight="1" x14ac:dyDescent="0.2">
      <c r="C65" s="234" t="s">
        <v>460</v>
      </c>
      <c r="D65" s="234" t="s">
        <v>460</v>
      </c>
      <c r="F65" s="234" t="s">
        <v>436</v>
      </c>
      <c r="G65" s="234"/>
      <c r="H65" s="233" t="s">
        <v>870</v>
      </c>
      <c r="I65" s="234"/>
      <c r="J65" s="233" t="s">
        <v>6</v>
      </c>
      <c r="K65" s="234"/>
      <c r="L65" s="234" t="s">
        <v>6</v>
      </c>
      <c r="M65" s="234"/>
      <c r="P65" s="234" t="s">
        <v>870</v>
      </c>
      <c r="R65" s="234"/>
    </row>
    <row r="66" spans="1:21" ht="14.1" customHeight="1" x14ac:dyDescent="0.2">
      <c r="A66" s="223" t="s">
        <v>3</v>
      </c>
      <c r="B66" s="234"/>
      <c r="C66" s="234" t="s">
        <v>461</v>
      </c>
      <c r="D66" s="234" t="s">
        <v>461</v>
      </c>
      <c r="E66" s="233"/>
      <c r="F66" s="234" t="s">
        <v>462</v>
      </c>
      <c r="G66" s="234"/>
      <c r="H66" s="234" t="s">
        <v>871</v>
      </c>
      <c r="I66" s="234"/>
      <c r="J66" s="234" t="s">
        <v>870</v>
      </c>
      <c r="K66" s="233"/>
      <c r="L66" s="234" t="s">
        <v>870</v>
      </c>
      <c r="M66" s="227"/>
      <c r="N66" s="234" t="s">
        <v>872</v>
      </c>
      <c r="O66" s="233"/>
      <c r="P66" s="233" t="s">
        <v>871</v>
      </c>
      <c r="Q66" s="233"/>
      <c r="R66" s="234" t="s">
        <v>873</v>
      </c>
    </row>
    <row r="67" spans="1:21" ht="14.1" customHeight="1" thickBot="1" x14ac:dyDescent="0.25">
      <c r="A67" s="229" t="s">
        <v>874</v>
      </c>
      <c r="B67" s="230"/>
      <c r="C67" s="230" t="s">
        <v>463</v>
      </c>
      <c r="D67" s="230" t="s">
        <v>464</v>
      </c>
      <c r="E67" s="230"/>
      <c r="F67" s="235" t="s">
        <v>156</v>
      </c>
      <c r="G67" s="235"/>
      <c r="H67" s="235" t="s">
        <v>875</v>
      </c>
      <c r="I67" s="236"/>
      <c r="J67" s="235" t="s">
        <v>876</v>
      </c>
      <c r="K67" s="236"/>
      <c r="L67" s="236" t="s">
        <v>877</v>
      </c>
      <c r="M67" s="237"/>
      <c r="N67" s="237" t="s">
        <v>878</v>
      </c>
      <c r="O67" s="237"/>
      <c r="P67" s="237" t="s">
        <v>879</v>
      </c>
      <c r="Q67" s="237"/>
      <c r="R67" s="237" t="s">
        <v>880</v>
      </c>
    </row>
    <row r="68" spans="1:21" ht="14.1" customHeight="1" x14ac:dyDescent="0.2">
      <c r="A68" s="223">
        <v>1</v>
      </c>
      <c r="B68" s="234"/>
    </row>
    <row r="69" spans="1:21" ht="14.1" customHeight="1" x14ac:dyDescent="0.2">
      <c r="A69" s="223">
        <v>2</v>
      </c>
      <c r="B69" s="200"/>
      <c r="D69" s="255" t="s">
        <v>918</v>
      </c>
      <c r="E69" s="247"/>
      <c r="F69" s="247"/>
      <c r="G69" s="247"/>
    </row>
    <row r="70" spans="1:21" ht="14.1" customHeight="1" x14ac:dyDescent="0.2">
      <c r="A70" s="223">
        <v>3</v>
      </c>
      <c r="B70" s="200"/>
      <c r="C70" s="234">
        <v>31145</v>
      </c>
      <c r="D70" s="223" t="s">
        <v>885</v>
      </c>
      <c r="F70" s="242">
        <v>2.1</v>
      </c>
      <c r="G70" s="224"/>
      <c r="H70" s="183">
        <v>24499660.690000013</v>
      </c>
      <c r="I70" s="178"/>
      <c r="J70" s="183">
        <v>0</v>
      </c>
      <c r="K70" s="179"/>
      <c r="L70" s="183">
        <v>0</v>
      </c>
      <c r="M70" s="179"/>
      <c r="N70" s="183">
        <v>0</v>
      </c>
      <c r="O70" s="179"/>
      <c r="P70" s="183">
        <v>24499660.690000013</v>
      </c>
      <c r="Q70" s="179"/>
      <c r="R70" s="183">
        <v>24499660.690000005</v>
      </c>
      <c r="U70" s="245"/>
    </row>
    <row r="71" spans="1:21" ht="14.1" customHeight="1" x14ac:dyDescent="0.2">
      <c r="A71" s="223">
        <v>4</v>
      </c>
      <c r="B71" s="200"/>
      <c r="C71" s="234">
        <v>31245</v>
      </c>
      <c r="D71" s="223" t="s">
        <v>887</v>
      </c>
      <c r="F71" s="242">
        <v>3.1</v>
      </c>
      <c r="G71" s="224"/>
      <c r="H71" s="183">
        <v>170362734.02799994</v>
      </c>
      <c r="I71" s="178"/>
      <c r="J71" s="183">
        <v>3688365.1749999998</v>
      </c>
      <c r="K71" s="179"/>
      <c r="L71" s="183">
        <v>-737673.03500000003</v>
      </c>
      <c r="M71" s="179"/>
      <c r="N71" s="183">
        <v>0</v>
      </c>
      <c r="O71" s="179"/>
      <c r="P71" s="183">
        <v>173313426.16799995</v>
      </c>
      <c r="Q71" s="179"/>
      <c r="R71" s="183">
        <v>171420984.19292301</v>
      </c>
      <c r="U71" s="245"/>
    </row>
    <row r="72" spans="1:21" ht="14.1" customHeight="1" x14ac:dyDescent="0.2">
      <c r="A72" s="223">
        <v>5</v>
      </c>
      <c r="B72" s="200"/>
      <c r="C72" s="234">
        <v>31545</v>
      </c>
      <c r="D72" s="223" t="s">
        <v>890</v>
      </c>
      <c r="F72" s="242">
        <v>2.4</v>
      </c>
      <c r="G72" s="224"/>
      <c r="H72" s="183">
        <v>34641684.117999993</v>
      </c>
      <c r="I72" s="178"/>
      <c r="J72" s="183">
        <v>3688365.1749999998</v>
      </c>
      <c r="K72" s="179"/>
      <c r="L72" s="183">
        <v>-737673.03500000003</v>
      </c>
      <c r="M72" s="179"/>
      <c r="N72" s="183">
        <v>0</v>
      </c>
      <c r="O72" s="179"/>
      <c r="P72" s="183">
        <v>37592376.257999994</v>
      </c>
      <c r="Q72" s="179"/>
      <c r="R72" s="183">
        <v>35699934.282923073</v>
      </c>
      <c r="U72" s="245"/>
    </row>
    <row r="73" spans="1:21" ht="14.1" customHeight="1" x14ac:dyDescent="0.2">
      <c r="A73" s="223">
        <v>6</v>
      </c>
      <c r="B73" s="200"/>
      <c r="C73" s="234">
        <v>31645</v>
      </c>
      <c r="D73" s="223" t="s">
        <v>891</v>
      </c>
      <c r="F73" s="242">
        <v>0.6</v>
      </c>
      <c r="G73" s="224"/>
      <c r="H73" s="183">
        <v>672913.55</v>
      </c>
      <c r="I73" s="178"/>
      <c r="J73" s="183">
        <v>0</v>
      </c>
      <c r="K73" s="179"/>
      <c r="L73" s="183">
        <v>0</v>
      </c>
      <c r="M73" s="179"/>
      <c r="N73" s="183">
        <v>0</v>
      </c>
      <c r="O73" s="179"/>
      <c r="P73" s="183">
        <v>672913.55</v>
      </c>
      <c r="Q73" s="179"/>
      <c r="R73" s="183">
        <v>672913.54999999993</v>
      </c>
      <c r="U73" s="245"/>
    </row>
    <row r="74" spans="1:21" ht="14.1" customHeight="1" x14ac:dyDescent="0.2">
      <c r="A74" s="223">
        <v>7</v>
      </c>
      <c r="B74" s="234"/>
      <c r="C74" s="234"/>
      <c r="D74" s="255" t="s">
        <v>919</v>
      </c>
      <c r="E74" s="247"/>
      <c r="F74" s="242"/>
      <c r="H74" s="184">
        <v>230176992.38599995</v>
      </c>
      <c r="I74" s="185"/>
      <c r="J74" s="184">
        <v>7376730.3499999996</v>
      </c>
      <c r="K74" s="185"/>
      <c r="L74" s="184">
        <v>-1475346.07</v>
      </c>
      <c r="M74" s="185"/>
      <c r="N74" s="184">
        <v>0</v>
      </c>
      <c r="O74" s="185"/>
      <c r="P74" s="184">
        <v>236078376.66599998</v>
      </c>
      <c r="Q74" s="185"/>
      <c r="R74" s="184">
        <v>232293492.71584609</v>
      </c>
      <c r="U74" s="245"/>
    </row>
    <row r="75" spans="1:21" ht="14.1" customHeight="1" x14ac:dyDescent="0.2">
      <c r="A75" s="223">
        <v>8</v>
      </c>
      <c r="B75" s="234"/>
      <c r="U75" s="245"/>
    </row>
    <row r="76" spans="1:21" ht="14.1" customHeight="1" x14ac:dyDescent="0.2">
      <c r="A76" s="223">
        <v>9</v>
      </c>
      <c r="B76" s="200"/>
      <c r="F76" s="242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U76" s="245"/>
    </row>
    <row r="77" spans="1:21" ht="14.1" customHeight="1" x14ac:dyDescent="0.2">
      <c r="A77" s="223">
        <v>10</v>
      </c>
      <c r="B77" s="200"/>
      <c r="C77" s="234"/>
      <c r="D77" s="247" t="s">
        <v>920</v>
      </c>
      <c r="E77" s="247"/>
      <c r="F77" s="242"/>
      <c r="G77" s="247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U77" s="245"/>
    </row>
    <row r="78" spans="1:21" ht="14.1" customHeight="1" x14ac:dyDescent="0.2">
      <c r="A78" s="223">
        <v>11</v>
      </c>
      <c r="B78" s="200"/>
      <c r="C78" s="234">
        <v>31146</v>
      </c>
      <c r="D78" s="223" t="s">
        <v>885</v>
      </c>
      <c r="F78" s="242">
        <v>2.9</v>
      </c>
      <c r="G78" s="224"/>
      <c r="H78" s="183">
        <v>7283081.4900000021</v>
      </c>
      <c r="I78" s="178"/>
      <c r="J78" s="183">
        <v>0</v>
      </c>
      <c r="K78" s="179"/>
      <c r="L78" s="183">
        <v>0</v>
      </c>
      <c r="M78" s="179"/>
      <c r="N78" s="183">
        <v>0</v>
      </c>
      <c r="O78" s="179"/>
      <c r="P78" s="183">
        <v>7283081.4900000021</v>
      </c>
      <c r="Q78" s="179"/>
      <c r="R78" s="183">
        <v>7283081.490000003</v>
      </c>
      <c r="U78" s="245"/>
    </row>
    <row r="79" spans="1:21" ht="14.1" customHeight="1" x14ac:dyDescent="0.2">
      <c r="A79" s="223">
        <v>12</v>
      </c>
      <c r="B79" s="200"/>
      <c r="C79" s="234">
        <v>31246</v>
      </c>
      <c r="D79" s="223" t="s">
        <v>887</v>
      </c>
      <c r="F79" s="242">
        <v>4.3</v>
      </c>
      <c r="G79" s="224"/>
      <c r="H79" s="183">
        <v>16458090.999999993</v>
      </c>
      <c r="I79" s="178"/>
      <c r="J79" s="183">
        <v>0</v>
      </c>
      <c r="K79" s="179"/>
      <c r="L79" s="183">
        <v>0</v>
      </c>
      <c r="M79" s="179"/>
      <c r="N79" s="183">
        <v>0</v>
      </c>
      <c r="O79" s="179"/>
      <c r="P79" s="183">
        <v>16458090.999999993</v>
      </c>
      <c r="Q79" s="179"/>
      <c r="R79" s="183">
        <v>16458090.999999998</v>
      </c>
      <c r="U79" s="245"/>
    </row>
    <row r="80" spans="1:21" ht="14.1" customHeight="1" x14ac:dyDescent="0.2">
      <c r="A80" s="223">
        <v>13</v>
      </c>
      <c r="B80" s="200"/>
      <c r="C80" s="234">
        <v>31546</v>
      </c>
      <c r="D80" s="223" t="s">
        <v>890</v>
      </c>
      <c r="F80" s="242">
        <v>3.5000000000000004</v>
      </c>
      <c r="G80" s="224"/>
      <c r="H80" s="183">
        <v>312010.40999999829</v>
      </c>
      <c r="I80" s="178"/>
      <c r="J80" s="183">
        <v>0</v>
      </c>
      <c r="K80" s="179"/>
      <c r="L80" s="183">
        <v>0</v>
      </c>
      <c r="M80" s="179"/>
      <c r="N80" s="183">
        <v>0</v>
      </c>
      <c r="O80" s="179"/>
      <c r="P80" s="183">
        <v>312010.40999999829</v>
      </c>
      <c r="Q80" s="179"/>
      <c r="R80" s="183">
        <v>312010.40999999829</v>
      </c>
      <c r="U80" s="245"/>
    </row>
    <row r="81" spans="1:21" ht="14.1" customHeight="1" x14ac:dyDescent="0.2">
      <c r="A81" s="223">
        <v>14</v>
      </c>
      <c r="B81" s="200"/>
      <c r="C81" s="234">
        <v>31646</v>
      </c>
      <c r="D81" s="223" t="s">
        <v>891</v>
      </c>
      <c r="F81" s="242">
        <v>2.7</v>
      </c>
      <c r="G81" s="224"/>
      <c r="H81" s="183">
        <v>1021934.3999999999</v>
      </c>
      <c r="I81" s="178"/>
      <c r="J81" s="183">
        <v>0</v>
      </c>
      <c r="K81" s="179"/>
      <c r="L81" s="183">
        <v>0</v>
      </c>
      <c r="M81" s="179"/>
      <c r="N81" s="183">
        <v>0</v>
      </c>
      <c r="O81" s="179"/>
      <c r="P81" s="183">
        <v>1021934.3999999999</v>
      </c>
      <c r="Q81" s="179"/>
      <c r="R81" s="183">
        <v>1021934.4000000003</v>
      </c>
      <c r="U81" s="245"/>
    </row>
    <row r="82" spans="1:21" ht="14.1" customHeight="1" x14ac:dyDescent="0.2">
      <c r="A82" s="223">
        <v>15</v>
      </c>
      <c r="B82" s="200"/>
      <c r="C82" s="234"/>
      <c r="D82" s="247" t="s">
        <v>921</v>
      </c>
      <c r="E82" s="247"/>
      <c r="F82" s="242"/>
      <c r="H82" s="184">
        <v>25075117.29999999</v>
      </c>
      <c r="I82" s="185"/>
      <c r="J82" s="184">
        <v>0</v>
      </c>
      <c r="K82" s="185"/>
      <c r="L82" s="184">
        <v>0</v>
      </c>
      <c r="M82" s="185"/>
      <c r="N82" s="184">
        <v>0</v>
      </c>
      <c r="O82" s="185"/>
      <c r="P82" s="184">
        <v>25075117.29999999</v>
      </c>
      <c r="Q82" s="185"/>
      <c r="R82" s="184">
        <v>25075117.299999997</v>
      </c>
      <c r="U82" s="245"/>
    </row>
    <row r="83" spans="1:21" ht="14.1" customHeight="1" x14ac:dyDescent="0.2">
      <c r="A83" s="223">
        <v>16</v>
      </c>
      <c r="B83" s="200"/>
      <c r="U83" s="245"/>
    </row>
    <row r="84" spans="1:21" ht="14.1" customHeight="1" x14ac:dyDescent="0.2">
      <c r="A84" s="223">
        <v>17</v>
      </c>
      <c r="B84" s="200"/>
      <c r="U84" s="245"/>
    </row>
    <row r="85" spans="1:21" ht="14.1" customHeight="1" x14ac:dyDescent="0.2">
      <c r="A85" s="223">
        <v>18</v>
      </c>
      <c r="B85" s="200"/>
      <c r="C85" s="257"/>
      <c r="D85" s="255" t="s">
        <v>922</v>
      </c>
      <c r="F85" s="242"/>
      <c r="H85" s="258"/>
      <c r="I85" s="185"/>
      <c r="J85" s="258"/>
      <c r="K85" s="185"/>
      <c r="L85" s="258"/>
      <c r="M85" s="185"/>
      <c r="N85" s="258"/>
      <c r="O85" s="185"/>
      <c r="P85" s="258"/>
      <c r="Q85" s="185"/>
      <c r="R85" s="258"/>
      <c r="U85" s="245"/>
    </row>
    <row r="86" spans="1:21" ht="14.1" customHeight="1" x14ac:dyDescent="0.2">
      <c r="A86" s="223">
        <v>19</v>
      </c>
      <c r="B86" s="200"/>
      <c r="C86" s="234">
        <v>31151</v>
      </c>
      <c r="D86" s="223" t="s">
        <v>885</v>
      </c>
      <c r="F86" s="242">
        <v>4</v>
      </c>
      <c r="G86" s="224"/>
      <c r="H86" s="183">
        <v>172082.14999999851</v>
      </c>
      <c r="I86" s="178"/>
      <c r="J86" s="183">
        <v>0</v>
      </c>
      <c r="K86" s="179"/>
      <c r="L86" s="183">
        <v>0</v>
      </c>
      <c r="M86" s="179"/>
      <c r="N86" s="183">
        <v>0</v>
      </c>
      <c r="O86" s="179"/>
      <c r="P86" s="183">
        <v>172082.14999999851</v>
      </c>
      <c r="Q86" s="179"/>
      <c r="R86" s="183">
        <v>172082.14999999851</v>
      </c>
      <c r="U86" s="245"/>
    </row>
    <row r="87" spans="1:21" ht="14.1" customHeight="1" x14ac:dyDescent="0.2">
      <c r="A87" s="223">
        <v>20</v>
      </c>
      <c r="B87" s="200"/>
      <c r="C87" s="234">
        <v>31251</v>
      </c>
      <c r="D87" s="223" t="s">
        <v>887</v>
      </c>
      <c r="F87" s="242">
        <v>4.3</v>
      </c>
      <c r="G87" s="224"/>
      <c r="H87" s="183">
        <v>7714334.1600000188</v>
      </c>
      <c r="I87" s="178"/>
      <c r="J87" s="183">
        <v>0</v>
      </c>
      <c r="K87" s="179"/>
      <c r="L87" s="183">
        <v>0</v>
      </c>
      <c r="M87" s="179"/>
      <c r="N87" s="183">
        <v>0</v>
      </c>
      <c r="O87" s="179"/>
      <c r="P87" s="183">
        <v>7714334.1600000188</v>
      </c>
      <c r="Q87" s="179"/>
      <c r="R87" s="183">
        <v>7714334.1600000216</v>
      </c>
      <c r="U87" s="245"/>
    </row>
    <row r="88" spans="1:21" ht="14.1" customHeight="1" x14ac:dyDescent="0.2">
      <c r="A88" s="223">
        <v>21</v>
      </c>
      <c r="B88" s="200"/>
      <c r="C88" s="234">
        <v>31551</v>
      </c>
      <c r="D88" s="223" t="s">
        <v>890</v>
      </c>
      <c r="F88" s="242">
        <v>4</v>
      </c>
      <c r="G88" s="224"/>
      <c r="H88" s="183">
        <v>4832031.0500000045</v>
      </c>
      <c r="I88" s="178"/>
      <c r="J88" s="183">
        <v>0</v>
      </c>
      <c r="K88" s="179"/>
      <c r="L88" s="183">
        <v>0</v>
      </c>
      <c r="M88" s="179"/>
      <c r="N88" s="183">
        <v>0</v>
      </c>
      <c r="O88" s="179"/>
      <c r="P88" s="183">
        <v>4832031.0500000045</v>
      </c>
      <c r="Q88" s="179"/>
      <c r="R88" s="183">
        <v>4832031.0500000045</v>
      </c>
      <c r="U88" s="245"/>
    </row>
    <row r="89" spans="1:21" ht="14.1" customHeight="1" x14ac:dyDescent="0.2">
      <c r="A89" s="223">
        <v>22</v>
      </c>
      <c r="B89" s="200"/>
      <c r="C89" s="234">
        <v>31651</v>
      </c>
      <c r="D89" s="223" t="s">
        <v>923</v>
      </c>
      <c r="F89" s="242">
        <v>4</v>
      </c>
      <c r="G89" s="224"/>
      <c r="H89" s="183">
        <v>-1.1641532182693481E-10</v>
      </c>
      <c r="I89" s="178"/>
      <c r="J89" s="183">
        <v>0</v>
      </c>
      <c r="K89" s="179"/>
      <c r="L89" s="183">
        <v>0</v>
      </c>
      <c r="M89" s="179"/>
      <c r="N89" s="183">
        <v>0</v>
      </c>
      <c r="O89" s="179"/>
      <c r="P89" s="183">
        <v>-1.1641532182693481E-10</v>
      </c>
      <c r="Q89" s="179"/>
      <c r="R89" s="183">
        <v>-1.1641532182693481E-10</v>
      </c>
      <c r="U89" s="245"/>
    </row>
    <row r="90" spans="1:21" ht="14.1" customHeight="1" x14ac:dyDescent="0.2">
      <c r="A90" s="223">
        <v>23</v>
      </c>
      <c r="B90" s="200"/>
      <c r="C90" s="234"/>
      <c r="D90" s="225" t="s">
        <v>924</v>
      </c>
      <c r="H90" s="184">
        <v>12718447.360000022</v>
      </c>
      <c r="I90" s="185"/>
      <c r="J90" s="184">
        <v>0</v>
      </c>
      <c r="K90" s="185"/>
      <c r="L90" s="184">
        <v>0</v>
      </c>
      <c r="M90" s="185"/>
      <c r="N90" s="184">
        <v>0</v>
      </c>
      <c r="O90" s="185"/>
      <c r="P90" s="184">
        <v>12718447.360000022</v>
      </c>
      <c r="Q90" s="185"/>
      <c r="R90" s="184">
        <v>12718447.360000025</v>
      </c>
      <c r="U90" s="245"/>
    </row>
    <row r="91" spans="1:21" ht="14.1" customHeight="1" x14ac:dyDescent="0.2">
      <c r="A91" s="223">
        <v>24</v>
      </c>
      <c r="B91" s="200"/>
      <c r="U91" s="245"/>
    </row>
    <row r="92" spans="1:21" ht="14.1" customHeight="1" x14ac:dyDescent="0.2">
      <c r="A92" s="223">
        <v>25</v>
      </c>
      <c r="B92" s="200"/>
      <c r="U92" s="245"/>
    </row>
    <row r="93" spans="1:21" ht="14.1" customHeight="1" x14ac:dyDescent="0.2">
      <c r="A93" s="223">
        <v>26</v>
      </c>
      <c r="B93" s="200"/>
      <c r="C93" s="257"/>
      <c r="D93" s="255" t="s">
        <v>925</v>
      </c>
      <c r="E93" s="247"/>
      <c r="F93" s="242"/>
      <c r="G93" s="247"/>
      <c r="H93" s="185"/>
      <c r="I93" s="185"/>
      <c r="J93" s="185"/>
      <c r="K93" s="185"/>
      <c r="L93" s="185"/>
      <c r="M93" s="185"/>
      <c r="N93" s="243"/>
      <c r="O93" s="243"/>
      <c r="P93" s="243"/>
      <c r="Q93" s="243"/>
      <c r="R93" s="185"/>
      <c r="U93" s="245"/>
    </row>
    <row r="94" spans="1:21" ht="14.1" customHeight="1" x14ac:dyDescent="0.2">
      <c r="A94" s="223">
        <v>27</v>
      </c>
      <c r="B94" s="200"/>
      <c r="C94" s="234">
        <v>31152</v>
      </c>
      <c r="D94" s="223" t="s">
        <v>885</v>
      </c>
      <c r="F94" s="242">
        <v>3.5000000000000004</v>
      </c>
      <c r="G94" s="224"/>
      <c r="H94" s="183">
        <v>3.7252902984619141E-9</v>
      </c>
      <c r="I94" s="178"/>
      <c r="J94" s="183">
        <v>0</v>
      </c>
      <c r="K94" s="179"/>
      <c r="L94" s="183">
        <v>0</v>
      </c>
      <c r="M94" s="179"/>
      <c r="N94" s="183">
        <v>0</v>
      </c>
      <c r="O94" s="179"/>
      <c r="P94" s="183">
        <v>3.7252902984619141E-9</v>
      </c>
      <c r="Q94" s="179"/>
      <c r="R94" s="183">
        <v>3.7252902984619141E-9</v>
      </c>
      <c r="U94" s="245"/>
    </row>
    <row r="95" spans="1:21" ht="14.1" customHeight="1" x14ac:dyDescent="0.2">
      <c r="A95" s="223">
        <v>28</v>
      </c>
      <c r="B95" s="200"/>
      <c r="C95" s="234">
        <v>31252</v>
      </c>
      <c r="D95" s="223" t="s">
        <v>887</v>
      </c>
      <c r="F95" s="242">
        <v>4.2</v>
      </c>
      <c r="G95" s="224"/>
      <c r="H95" s="183">
        <v>5.9604644775390625E-8</v>
      </c>
      <c r="I95" s="178"/>
      <c r="J95" s="183">
        <v>0</v>
      </c>
      <c r="K95" s="179"/>
      <c r="L95" s="183">
        <v>0</v>
      </c>
      <c r="M95" s="179"/>
      <c r="N95" s="183">
        <v>0</v>
      </c>
      <c r="O95" s="179"/>
      <c r="P95" s="183">
        <v>5.9604644775390625E-8</v>
      </c>
      <c r="Q95" s="179"/>
      <c r="R95" s="183">
        <v>5.9604644775390625E-8</v>
      </c>
      <c r="U95" s="245"/>
    </row>
    <row r="96" spans="1:21" ht="14.1" customHeight="1" x14ac:dyDescent="0.2">
      <c r="A96" s="223">
        <v>29</v>
      </c>
      <c r="B96" s="200"/>
      <c r="C96" s="234">
        <v>31552</v>
      </c>
      <c r="D96" s="223" t="s">
        <v>890</v>
      </c>
      <c r="F96" s="242">
        <v>3.7000000000000006</v>
      </c>
      <c r="G96" s="224"/>
      <c r="H96" s="183">
        <v>-2.7939677238464355E-8</v>
      </c>
      <c r="I96" s="178"/>
      <c r="J96" s="183">
        <v>0</v>
      </c>
      <c r="K96" s="179"/>
      <c r="L96" s="183">
        <v>0</v>
      </c>
      <c r="M96" s="179"/>
      <c r="N96" s="183">
        <v>0</v>
      </c>
      <c r="O96" s="179"/>
      <c r="P96" s="183">
        <v>-2.7939677238464355E-8</v>
      </c>
      <c r="Q96" s="179"/>
      <c r="R96" s="183">
        <v>-2.7939677238464355E-8</v>
      </c>
      <c r="U96" s="245"/>
    </row>
    <row r="97" spans="1:21" ht="14.1" customHeight="1" x14ac:dyDescent="0.2">
      <c r="A97" s="223">
        <v>30</v>
      </c>
      <c r="B97" s="200"/>
      <c r="C97" s="234">
        <v>31652</v>
      </c>
      <c r="D97" s="223" t="s">
        <v>891</v>
      </c>
      <c r="F97" s="242">
        <v>3.4000000000000004</v>
      </c>
      <c r="G97" s="224"/>
      <c r="H97" s="183">
        <v>-1.1641532182693481E-10</v>
      </c>
      <c r="I97" s="178"/>
      <c r="J97" s="183">
        <v>0</v>
      </c>
      <c r="K97" s="179"/>
      <c r="L97" s="183">
        <v>0</v>
      </c>
      <c r="M97" s="179"/>
      <c r="N97" s="183">
        <v>0</v>
      </c>
      <c r="O97" s="179"/>
      <c r="P97" s="183">
        <v>-1.1641532182693481E-10</v>
      </c>
      <c r="Q97" s="179"/>
      <c r="R97" s="183">
        <v>-1.1641532182693481E-10</v>
      </c>
      <c r="U97" s="245"/>
    </row>
    <row r="98" spans="1:21" ht="14.1" customHeight="1" x14ac:dyDescent="0.2">
      <c r="A98" s="223">
        <v>31</v>
      </c>
      <c r="B98" s="200"/>
      <c r="D98" s="255" t="s">
        <v>926</v>
      </c>
      <c r="E98" s="247"/>
      <c r="F98" s="242"/>
      <c r="H98" s="184">
        <v>3.5273842513561249E-8</v>
      </c>
      <c r="I98" s="185"/>
      <c r="J98" s="184">
        <v>0</v>
      </c>
      <c r="K98" s="185"/>
      <c r="L98" s="184">
        <v>0</v>
      </c>
      <c r="M98" s="185"/>
      <c r="N98" s="184">
        <v>0</v>
      </c>
      <c r="O98" s="185"/>
      <c r="P98" s="184">
        <v>3.5273842513561249E-8</v>
      </c>
      <c r="Q98" s="185"/>
      <c r="R98" s="184">
        <v>3.5273842513561249E-8</v>
      </c>
      <c r="U98" s="245"/>
    </row>
    <row r="99" spans="1:21" ht="14.1" customHeight="1" x14ac:dyDescent="0.2">
      <c r="A99" s="223">
        <v>32</v>
      </c>
      <c r="B99" s="200"/>
      <c r="U99" s="245"/>
    </row>
    <row r="100" spans="1:21" ht="14.1" customHeight="1" x14ac:dyDescent="0.2">
      <c r="A100" s="223">
        <v>33</v>
      </c>
      <c r="B100" s="200"/>
      <c r="D100" s="247"/>
      <c r="E100" s="247"/>
      <c r="F100" s="259"/>
      <c r="G100" s="259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U100" s="245"/>
    </row>
    <row r="101" spans="1:21" ht="14.1" customHeight="1" x14ac:dyDescent="0.2">
      <c r="A101" s="223">
        <v>34</v>
      </c>
      <c r="B101" s="200"/>
      <c r="C101" s="257"/>
      <c r="D101" s="255" t="s">
        <v>927</v>
      </c>
      <c r="E101" s="247"/>
      <c r="F101" s="247"/>
      <c r="G101" s="247"/>
      <c r="U101" s="245"/>
    </row>
    <row r="102" spans="1:21" ht="14.1" customHeight="1" x14ac:dyDescent="0.2">
      <c r="A102" s="223">
        <v>35</v>
      </c>
      <c r="B102" s="200"/>
      <c r="C102" s="234">
        <v>31153</v>
      </c>
      <c r="D102" s="223" t="s">
        <v>885</v>
      </c>
      <c r="F102" s="242">
        <v>3.1</v>
      </c>
      <c r="G102" s="224"/>
      <c r="H102" s="183">
        <v>-3.7252902984619141E-9</v>
      </c>
      <c r="I102" s="178"/>
      <c r="J102" s="183">
        <v>0</v>
      </c>
      <c r="K102" s="179"/>
      <c r="L102" s="183">
        <v>0</v>
      </c>
      <c r="M102" s="179"/>
      <c r="N102" s="183">
        <v>0</v>
      </c>
      <c r="O102" s="179"/>
      <c r="P102" s="183">
        <v>-3.7252902984619141E-9</v>
      </c>
      <c r="Q102" s="179"/>
      <c r="R102" s="183">
        <v>-3.7252902984619141E-9</v>
      </c>
      <c r="U102" s="245"/>
    </row>
    <row r="103" spans="1:21" ht="14.1" customHeight="1" x14ac:dyDescent="0.2">
      <c r="A103" s="223">
        <v>36</v>
      </c>
      <c r="B103" s="200"/>
      <c r="C103" s="234">
        <v>31253</v>
      </c>
      <c r="D103" s="223" t="s">
        <v>887</v>
      </c>
      <c r="F103" s="242">
        <v>3.5000000000000004</v>
      </c>
      <c r="G103" s="224"/>
      <c r="H103" s="183">
        <v>0</v>
      </c>
      <c r="I103" s="178"/>
      <c r="J103" s="183">
        <v>0</v>
      </c>
      <c r="K103" s="179"/>
      <c r="L103" s="183">
        <v>0</v>
      </c>
      <c r="M103" s="179"/>
      <c r="N103" s="183">
        <v>0</v>
      </c>
      <c r="O103" s="179"/>
      <c r="P103" s="183">
        <v>0</v>
      </c>
      <c r="Q103" s="179"/>
      <c r="R103" s="183">
        <v>0</v>
      </c>
      <c r="U103" s="245"/>
    </row>
    <row r="104" spans="1:21" ht="14.1" customHeight="1" x14ac:dyDescent="0.2">
      <c r="A104" s="223">
        <v>37</v>
      </c>
      <c r="B104" s="200"/>
      <c r="C104" s="234">
        <v>31553</v>
      </c>
      <c r="D104" s="223" t="s">
        <v>890</v>
      </c>
      <c r="F104" s="242">
        <v>3.2</v>
      </c>
      <c r="G104" s="224"/>
      <c r="H104" s="183">
        <v>1.862645149230957E-9</v>
      </c>
      <c r="I104" s="178"/>
      <c r="J104" s="183">
        <v>0</v>
      </c>
      <c r="K104" s="179"/>
      <c r="L104" s="183">
        <v>0</v>
      </c>
      <c r="M104" s="179"/>
      <c r="N104" s="183">
        <v>0</v>
      </c>
      <c r="O104" s="179"/>
      <c r="P104" s="183">
        <v>1.862645149230957E-9</v>
      </c>
      <c r="Q104" s="179"/>
      <c r="R104" s="183">
        <v>1.862645149230957E-9</v>
      </c>
      <c r="U104" s="245"/>
    </row>
    <row r="105" spans="1:21" ht="14.1" customHeight="1" x14ac:dyDescent="0.2">
      <c r="A105" s="223">
        <v>38</v>
      </c>
      <c r="B105" s="200"/>
      <c r="C105" s="234">
        <v>31653</v>
      </c>
      <c r="D105" s="223" t="s">
        <v>891</v>
      </c>
      <c r="F105" s="242">
        <v>2.9</v>
      </c>
      <c r="G105" s="224"/>
      <c r="H105" s="183">
        <v>0</v>
      </c>
      <c r="I105" s="178"/>
      <c r="J105" s="183">
        <v>0</v>
      </c>
      <c r="K105" s="179"/>
      <c r="L105" s="183">
        <v>0</v>
      </c>
      <c r="M105" s="179"/>
      <c r="N105" s="183">
        <v>0</v>
      </c>
      <c r="O105" s="179"/>
      <c r="P105" s="183">
        <v>0</v>
      </c>
      <c r="Q105" s="179"/>
      <c r="R105" s="183">
        <v>0</v>
      </c>
      <c r="U105" s="245"/>
    </row>
    <row r="106" spans="1:21" ht="14.1" customHeight="1" x14ac:dyDescent="0.2">
      <c r="A106" s="223">
        <v>39</v>
      </c>
      <c r="B106" s="200"/>
      <c r="C106" s="234"/>
      <c r="D106" s="255" t="s">
        <v>928</v>
      </c>
      <c r="E106" s="247"/>
      <c r="F106" s="242"/>
      <c r="H106" s="184">
        <v>-1.862645149230957E-9</v>
      </c>
      <c r="I106" s="185"/>
      <c r="J106" s="184">
        <v>0</v>
      </c>
      <c r="K106" s="185"/>
      <c r="L106" s="184">
        <v>0</v>
      </c>
      <c r="M106" s="185"/>
      <c r="N106" s="184">
        <v>0</v>
      </c>
      <c r="O106" s="185"/>
      <c r="P106" s="184">
        <v>-1.862645149230957E-9</v>
      </c>
      <c r="Q106" s="185"/>
      <c r="R106" s="184">
        <v>-1.862645149230957E-9</v>
      </c>
      <c r="U106" s="245"/>
    </row>
    <row r="107" spans="1:21" ht="14.1" customHeight="1" x14ac:dyDescent="0.2">
      <c r="A107" s="223">
        <v>40</v>
      </c>
      <c r="B107" s="200"/>
      <c r="C107" s="234"/>
      <c r="F107" s="224"/>
      <c r="G107" s="224"/>
      <c r="H107" s="181"/>
      <c r="I107" s="185"/>
      <c r="J107" s="181"/>
      <c r="K107" s="185"/>
      <c r="L107" s="181"/>
      <c r="M107" s="185"/>
      <c r="N107" s="181"/>
      <c r="O107" s="185"/>
      <c r="P107" s="181"/>
      <c r="Q107" s="185"/>
      <c r="R107" s="181"/>
      <c r="U107" s="245"/>
    </row>
    <row r="108" spans="1:21" ht="14.1" customHeight="1" x14ac:dyDescent="0.2">
      <c r="A108" s="223">
        <v>41</v>
      </c>
      <c r="B108" s="200"/>
      <c r="C108" s="234"/>
      <c r="F108" s="224"/>
      <c r="G108" s="224"/>
      <c r="H108" s="181"/>
      <c r="I108" s="185"/>
      <c r="J108" s="181"/>
      <c r="K108" s="185"/>
      <c r="L108" s="181"/>
      <c r="M108" s="185"/>
      <c r="N108" s="181"/>
      <c r="O108" s="185"/>
      <c r="P108" s="181"/>
      <c r="Q108" s="185"/>
      <c r="R108" s="181"/>
      <c r="U108" s="245"/>
    </row>
    <row r="109" spans="1:21" ht="14.1" customHeight="1" x14ac:dyDescent="0.2">
      <c r="A109" s="223">
        <v>42</v>
      </c>
      <c r="B109" s="200"/>
      <c r="C109" s="234"/>
      <c r="F109" s="224"/>
      <c r="G109" s="224"/>
      <c r="H109" s="181"/>
      <c r="I109" s="185"/>
      <c r="J109" s="181"/>
      <c r="K109" s="185"/>
      <c r="L109" s="181"/>
      <c r="M109" s="185"/>
      <c r="N109" s="181"/>
      <c r="O109" s="185"/>
      <c r="P109" s="181"/>
      <c r="Q109" s="185"/>
      <c r="R109" s="181"/>
      <c r="U109" s="245"/>
    </row>
    <row r="110" spans="1:21" ht="14.1" customHeight="1" x14ac:dyDescent="0.2">
      <c r="A110" s="223">
        <v>43</v>
      </c>
      <c r="B110" s="200"/>
      <c r="C110" s="234"/>
      <c r="F110" s="224"/>
      <c r="G110" s="224"/>
      <c r="H110" s="181"/>
      <c r="I110" s="185"/>
      <c r="J110" s="181"/>
      <c r="K110" s="185"/>
      <c r="L110" s="181"/>
      <c r="M110" s="185"/>
      <c r="N110" s="181"/>
      <c r="O110" s="185"/>
      <c r="P110" s="181"/>
      <c r="Q110" s="185"/>
      <c r="R110" s="181"/>
      <c r="U110" s="245"/>
    </row>
    <row r="111" spans="1:21" ht="14.1" customHeight="1" thickBot="1" x14ac:dyDescent="0.25">
      <c r="A111" s="223">
        <v>44</v>
      </c>
      <c r="B111" s="252" t="s">
        <v>914</v>
      </c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U111" s="245"/>
    </row>
    <row r="112" spans="1:21" ht="14.1" customHeight="1" x14ac:dyDescent="0.2">
      <c r="A112" s="223" t="s">
        <v>1</v>
      </c>
      <c r="P112" s="223" t="s">
        <v>1</v>
      </c>
      <c r="U112" s="245"/>
    </row>
    <row r="113" spans="1:21" ht="14.1" customHeight="1" thickBot="1" x14ac:dyDescent="0.25">
      <c r="A113" s="229" t="s">
        <v>858</v>
      </c>
      <c r="B113" s="229"/>
      <c r="C113" s="229"/>
      <c r="D113" s="229"/>
      <c r="E113" s="229"/>
      <c r="F113" s="229"/>
      <c r="G113" s="229" t="s">
        <v>859</v>
      </c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 t="s">
        <v>929</v>
      </c>
      <c r="U113" s="245"/>
    </row>
    <row r="114" spans="1:21" ht="14.1" customHeight="1" x14ac:dyDescent="0.2">
      <c r="A114" s="223" t="s">
        <v>862</v>
      </c>
      <c r="B114" s="253"/>
      <c r="E114" s="224" t="s">
        <v>863</v>
      </c>
      <c r="F114" s="223" t="s">
        <v>864</v>
      </c>
      <c r="J114" s="226"/>
      <c r="K114" s="226"/>
      <c r="M114" s="226"/>
      <c r="N114" s="226"/>
      <c r="O114" s="226" t="s">
        <v>916</v>
      </c>
      <c r="R114" s="227"/>
      <c r="U114" s="245"/>
    </row>
    <row r="115" spans="1:21" ht="14.1" customHeight="1" x14ac:dyDescent="0.2">
      <c r="B115" s="253"/>
      <c r="F115" s="223" t="s">
        <v>866</v>
      </c>
      <c r="J115" s="224"/>
      <c r="K115" s="227"/>
      <c r="N115" s="224"/>
      <c r="O115" s="224" t="s">
        <v>917</v>
      </c>
      <c r="P115" s="227" t="s">
        <v>867</v>
      </c>
      <c r="R115" s="224"/>
      <c r="U115" s="245"/>
    </row>
    <row r="116" spans="1:21" ht="14.1" customHeight="1" x14ac:dyDescent="0.2">
      <c r="A116" s="223" t="s">
        <v>868</v>
      </c>
      <c r="B116" s="253"/>
      <c r="F116" s="223" t="s">
        <v>917</v>
      </c>
      <c r="J116" s="224"/>
      <c r="K116" s="227"/>
      <c r="L116" s="224"/>
      <c r="O116" s="224" t="s">
        <v>917</v>
      </c>
      <c r="P116" s="227">
        <v>0</v>
      </c>
      <c r="R116" s="224"/>
      <c r="U116" s="245"/>
    </row>
    <row r="117" spans="1:21" ht="14.1" customHeight="1" x14ac:dyDescent="0.2">
      <c r="B117" s="253"/>
      <c r="F117" s="223" t="s">
        <v>917</v>
      </c>
      <c r="J117" s="224"/>
      <c r="K117" s="227"/>
      <c r="L117" s="224"/>
      <c r="O117" s="224" t="s">
        <v>917</v>
      </c>
      <c r="P117" s="227"/>
      <c r="R117" s="224"/>
      <c r="U117" s="245"/>
    </row>
    <row r="118" spans="1:21" ht="14.1" customHeight="1" thickBot="1" x14ac:dyDescent="0.25">
      <c r="A118" s="229" t="s">
        <v>869</v>
      </c>
      <c r="B118" s="254"/>
      <c r="C118" s="229"/>
      <c r="D118" s="229"/>
      <c r="E118" s="229"/>
      <c r="F118" s="229" t="s">
        <v>917</v>
      </c>
      <c r="G118" s="229"/>
      <c r="H118" s="230"/>
      <c r="I118" s="229"/>
      <c r="J118" s="229"/>
      <c r="K118" s="229"/>
      <c r="L118" s="229"/>
      <c r="M118" s="229"/>
      <c r="N118" s="229"/>
      <c r="O118" s="229"/>
      <c r="P118" s="231"/>
      <c r="Q118" s="229"/>
      <c r="R118" s="229"/>
      <c r="U118" s="245"/>
    </row>
    <row r="119" spans="1:21" ht="14.1" customHeight="1" x14ac:dyDescent="0.2">
      <c r="C119" s="233"/>
      <c r="D119" s="233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U119" s="245"/>
    </row>
    <row r="120" spans="1:21" ht="14.1" customHeight="1" x14ac:dyDescent="0.2">
      <c r="C120" s="233" t="s">
        <v>80</v>
      </c>
      <c r="D120" s="233" t="s">
        <v>81</v>
      </c>
      <c r="E120" s="233"/>
      <c r="F120" s="233" t="s">
        <v>82</v>
      </c>
      <c r="G120" s="233"/>
      <c r="H120" s="233" t="s">
        <v>83</v>
      </c>
      <c r="I120" s="233"/>
      <c r="J120" s="234" t="s">
        <v>150</v>
      </c>
      <c r="K120" s="234"/>
      <c r="L120" s="233" t="s">
        <v>151</v>
      </c>
      <c r="M120" s="233"/>
      <c r="N120" s="233" t="s">
        <v>152</v>
      </c>
      <c r="O120" s="233"/>
      <c r="P120" s="233" t="s">
        <v>153</v>
      </c>
      <c r="Q120" s="233"/>
      <c r="R120" s="233" t="s">
        <v>154</v>
      </c>
      <c r="U120" s="245"/>
    </row>
    <row r="121" spans="1:21" ht="14.1" customHeight="1" x14ac:dyDescent="0.2">
      <c r="C121" s="234" t="s">
        <v>460</v>
      </c>
      <c r="D121" s="234" t="s">
        <v>460</v>
      </c>
      <c r="F121" s="234" t="s">
        <v>436</v>
      </c>
      <c r="G121" s="234"/>
      <c r="H121" s="233" t="s">
        <v>870</v>
      </c>
      <c r="I121" s="234"/>
      <c r="J121" s="233" t="s">
        <v>6</v>
      </c>
      <c r="K121" s="234"/>
      <c r="L121" s="234" t="s">
        <v>6</v>
      </c>
      <c r="M121" s="234"/>
      <c r="P121" s="234" t="s">
        <v>870</v>
      </c>
      <c r="R121" s="234"/>
      <c r="U121" s="245"/>
    </row>
    <row r="122" spans="1:21" ht="14.1" customHeight="1" x14ac:dyDescent="0.2">
      <c r="A122" s="223" t="s">
        <v>3</v>
      </c>
      <c r="B122" s="234"/>
      <c r="C122" s="234" t="s">
        <v>461</v>
      </c>
      <c r="D122" s="234" t="s">
        <v>461</v>
      </c>
      <c r="E122" s="233"/>
      <c r="F122" s="234" t="s">
        <v>462</v>
      </c>
      <c r="G122" s="234"/>
      <c r="H122" s="234" t="s">
        <v>871</v>
      </c>
      <c r="I122" s="234"/>
      <c r="J122" s="234" t="s">
        <v>870</v>
      </c>
      <c r="K122" s="233"/>
      <c r="L122" s="234" t="s">
        <v>870</v>
      </c>
      <c r="M122" s="227"/>
      <c r="N122" s="234" t="s">
        <v>872</v>
      </c>
      <c r="O122" s="233"/>
      <c r="P122" s="233" t="s">
        <v>871</v>
      </c>
      <c r="Q122" s="233"/>
      <c r="R122" s="234" t="s">
        <v>873</v>
      </c>
      <c r="U122" s="245"/>
    </row>
    <row r="123" spans="1:21" ht="14.1" customHeight="1" thickBot="1" x14ac:dyDescent="0.25">
      <c r="A123" s="229" t="s">
        <v>874</v>
      </c>
      <c r="B123" s="230"/>
      <c r="C123" s="230" t="s">
        <v>463</v>
      </c>
      <c r="D123" s="230" t="s">
        <v>464</v>
      </c>
      <c r="E123" s="230"/>
      <c r="F123" s="235" t="s">
        <v>156</v>
      </c>
      <c r="G123" s="235"/>
      <c r="H123" s="235" t="s">
        <v>875</v>
      </c>
      <c r="I123" s="236"/>
      <c r="J123" s="235" t="s">
        <v>876</v>
      </c>
      <c r="K123" s="236"/>
      <c r="L123" s="236" t="s">
        <v>877</v>
      </c>
      <c r="M123" s="237"/>
      <c r="N123" s="237" t="s">
        <v>878</v>
      </c>
      <c r="O123" s="237"/>
      <c r="P123" s="237" t="s">
        <v>879</v>
      </c>
      <c r="Q123" s="237"/>
      <c r="R123" s="237" t="s">
        <v>880</v>
      </c>
      <c r="U123" s="245"/>
    </row>
    <row r="124" spans="1:21" ht="14.1" customHeight="1" x14ac:dyDescent="0.2">
      <c r="A124" s="223">
        <v>1</v>
      </c>
      <c r="B124" s="234"/>
      <c r="U124" s="245"/>
    </row>
    <row r="125" spans="1:21" ht="14.1" customHeight="1" x14ac:dyDescent="0.2">
      <c r="A125" s="223">
        <v>2</v>
      </c>
      <c r="B125" s="200"/>
      <c r="C125" s="257"/>
      <c r="D125" s="255" t="s">
        <v>930</v>
      </c>
      <c r="E125" s="247"/>
      <c r="F125" s="242"/>
      <c r="G125" s="247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U125" s="245"/>
    </row>
    <row r="126" spans="1:21" ht="14.1" customHeight="1" x14ac:dyDescent="0.2">
      <c r="A126" s="223">
        <v>3</v>
      </c>
      <c r="B126" s="200"/>
      <c r="C126" s="234">
        <v>31154</v>
      </c>
      <c r="D126" s="223" t="s">
        <v>885</v>
      </c>
      <c r="F126" s="242">
        <v>2.8</v>
      </c>
      <c r="G126" s="224"/>
      <c r="H126" s="183">
        <v>16857249.890000001</v>
      </c>
      <c r="I126" s="178"/>
      <c r="J126" s="183">
        <v>0</v>
      </c>
      <c r="K126" s="179"/>
      <c r="L126" s="183">
        <v>0</v>
      </c>
      <c r="M126" s="179"/>
      <c r="N126" s="183">
        <v>0</v>
      </c>
      <c r="O126" s="179"/>
      <c r="P126" s="183">
        <v>16857249.890000001</v>
      </c>
      <c r="Q126" s="179"/>
      <c r="R126" s="183">
        <v>16857249.889999993</v>
      </c>
      <c r="U126" s="245"/>
    </row>
    <row r="127" spans="1:21" ht="14.1" customHeight="1" x14ac:dyDescent="0.2">
      <c r="A127" s="223">
        <v>4</v>
      </c>
      <c r="B127" s="200"/>
      <c r="C127" s="234">
        <v>31254</v>
      </c>
      <c r="D127" s="223" t="s">
        <v>887</v>
      </c>
      <c r="F127" s="242">
        <v>3.6000000000000005</v>
      </c>
      <c r="G127" s="224"/>
      <c r="H127" s="183">
        <v>30373191.169999998</v>
      </c>
      <c r="I127" s="178"/>
      <c r="J127" s="183">
        <v>0</v>
      </c>
      <c r="K127" s="179"/>
      <c r="L127" s="183">
        <v>0</v>
      </c>
      <c r="M127" s="179"/>
      <c r="N127" s="183">
        <v>0</v>
      </c>
      <c r="O127" s="179"/>
      <c r="P127" s="183">
        <v>30373191.169999998</v>
      </c>
      <c r="Q127" s="179"/>
      <c r="R127" s="183">
        <v>30373191.170000002</v>
      </c>
      <c r="U127" s="245"/>
    </row>
    <row r="128" spans="1:21" ht="14.1" customHeight="1" x14ac:dyDescent="0.2">
      <c r="A128" s="223">
        <v>5</v>
      </c>
      <c r="B128" s="200"/>
      <c r="C128" s="234">
        <v>31554</v>
      </c>
      <c r="D128" s="223" t="s">
        <v>890</v>
      </c>
      <c r="F128" s="242">
        <v>2.8</v>
      </c>
      <c r="G128" s="224"/>
      <c r="H128" s="183">
        <v>10642026.83</v>
      </c>
      <c r="I128" s="178"/>
      <c r="J128" s="183">
        <v>0</v>
      </c>
      <c r="K128" s="179"/>
      <c r="L128" s="183">
        <v>0</v>
      </c>
      <c r="M128" s="179"/>
      <c r="N128" s="183">
        <v>0</v>
      </c>
      <c r="O128" s="179"/>
      <c r="P128" s="183">
        <v>10642026.83</v>
      </c>
      <c r="Q128" s="179"/>
      <c r="R128" s="183">
        <v>10642026.83</v>
      </c>
      <c r="U128" s="245"/>
    </row>
    <row r="129" spans="1:21" ht="14.1" customHeight="1" x14ac:dyDescent="0.2">
      <c r="A129" s="223">
        <v>6</v>
      </c>
      <c r="B129" s="200"/>
      <c r="C129" s="234">
        <v>31654</v>
      </c>
      <c r="D129" s="223" t="s">
        <v>891</v>
      </c>
      <c r="F129" s="242">
        <v>2.4</v>
      </c>
      <c r="G129" s="224"/>
      <c r="H129" s="183">
        <v>687934.36</v>
      </c>
      <c r="I129" s="178"/>
      <c r="J129" s="183">
        <v>0</v>
      </c>
      <c r="K129" s="179"/>
      <c r="L129" s="183">
        <v>0</v>
      </c>
      <c r="M129" s="179"/>
      <c r="N129" s="183">
        <v>0</v>
      </c>
      <c r="O129" s="179"/>
      <c r="P129" s="183">
        <v>687934.36</v>
      </c>
      <c r="Q129" s="179"/>
      <c r="R129" s="183">
        <v>687934.3600000001</v>
      </c>
      <c r="U129" s="245"/>
    </row>
    <row r="130" spans="1:21" ht="14.1" customHeight="1" x14ac:dyDescent="0.2">
      <c r="A130" s="223">
        <v>7</v>
      </c>
      <c r="B130" s="234"/>
      <c r="C130" s="234"/>
      <c r="D130" s="255" t="s">
        <v>931</v>
      </c>
      <c r="E130" s="247"/>
      <c r="F130" s="242"/>
      <c r="H130" s="184">
        <v>58560402.25</v>
      </c>
      <c r="I130" s="185"/>
      <c r="J130" s="184">
        <v>0</v>
      </c>
      <c r="K130" s="185"/>
      <c r="L130" s="184">
        <v>0</v>
      </c>
      <c r="M130" s="185"/>
      <c r="N130" s="184">
        <v>0</v>
      </c>
      <c r="O130" s="185"/>
      <c r="P130" s="184">
        <v>58560402.25</v>
      </c>
      <c r="Q130" s="185"/>
      <c r="R130" s="184">
        <v>58560402.249999993</v>
      </c>
      <c r="U130" s="245"/>
    </row>
    <row r="131" spans="1:21" ht="14.1" customHeight="1" x14ac:dyDescent="0.2">
      <c r="A131" s="223">
        <v>8</v>
      </c>
      <c r="B131" s="234"/>
      <c r="U131" s="245"/>
    </row>
    <row r="132" spans="1:21" ht="14.1" customHeight="1" x14ac:dyDescent="0.2">
      <c r="A132" s="223">
        <v>9</v>
      </c>
      <c r="B132" s="200"/>
      <c r="C132" s="234">
        <v>31247</v>
      </c>
      <c r="D132" s="223" t="s">
        <v>932</v>
      </c>
      <c r="F132" s="242">
        <v>20</v>
      </c>
      <c r="H132" s="183">
        <v>10146046.359999999</v>
      </c>
      <c r="I132" s="178"/>
      <c r="J132" s="183">
        <v>0</v>
      </c>
      <c r="K132" s="179"/>
      <c r="L132" s="183">
        <v>0</v>
      </c>
      <c r="M132" s="179"/>
      <c r="N132" s="183">
        <v>0</v>
      </c>
      <c r="O132" s="179"/>
      <c r="P132" s="183">
        <v>10146046.359999999</v>
      </c>
      <c r="Q132" s="179"/>
      <c r="R132" s="183">
        <v>10146046.359999999</v>
      </c>
      <c r="U132" s="245"/>
    </row>
    <row r="133" spans="1:21" ht="14.1" customHeight="1" x14ac:dyDescent="0.2">
      <c r="A133" s="223">
        <v>10</v>
      </c>
      <c r="B133" s="200"/>
      <c r="U133" s="245"/>
    </row>
    <row r="134" spans="1:21" ht="14.1" customHeight="1" x14ac:dyDescent="0.2">
      <c r="A134" s="223">
        <v>11</v>
      </c>
      <c r="B134" s="200"/>
      <c r="C134" s="233">
        <v>31647</v>
      </c>
      <c r="D134" s="223" t="s">
        <v>933</v>
      </c>
      <c r="F134" s="242">
        <v>14.3</v>
      </c>
      <c r="G134" s="224"/>
      <c r="H134" s="183">
        <v>1099923.8599999999</v>
      </c>
      <c r="I134" s="178"/>
      <c r="J134" s="183">
        <v>0</v>
      </c>
      <c r="K134" s="179"/>
      <c r="L134" s="183">
        <v>0</v>
      </c>
      <c r="M134" s="179"/>
      <c r="N134" s="183">
        <v>0</v>
      </c>
      <c r="O134" s="179"/>
      <c r="P134" s="183">
        <v>1099923.8599999999</v>
      </c>
      <c r="Q134" s="179"/>
      <c r="R134" s="183">
        <v>1099923.8599999996</v>
      </c>
      <c r="U134" s="245"/>
    </row>
    <row r="135" spans="1:21" ht="14.1" customHeight="1" x14ac:dyDescent="0.2">
      <c r="A135" s="223">
        <v>12</v>
      </c>
      <c r="B135" s="200"/>
      <c r="C135" s="234"/>
      <c r="F135" s="242"/>
      <c r="H135" s="260"/>
      <c r="I135" s="185"/>
      <c r="J135" s="260"/>
      <c r="K135" s="185"/>
      <c r="L135" s="260"/>
      <c r="M135" s="185"/>
      <c r="N135" s="260"/>
      <c r="O135" s="185"/>
      <c r="P135" s="260"/>
      <c r="Q135" s="185"/>
      <c r="R135" s="260"/>
      <c r="U135" s="245"/>
    </row>
    <row r="136" spans="1:21" ht="14.1" customHeight="1" thickBot="1" x14ac:dyDescent="0.25">
      <c r="A136" s="223">
        <v>13</v>
      </c>
      <c r="B136" s="200"/>
      <c r="C136" s="234"/>
      <c r="D136" s="225" t="s">
        <v>934</v>
      </c>
      <c r="F136" s="242"/>
      <c r="G136" s="224"/>
      <c r="H136" s="261">
        <v>1333211295.0540001</v>
      </c>
      <c r="I136" s="185"/>
      <c r="J136" s="261">
        <v>53498610.559999995</v>
      </c>
      <c r="K136" s="185"/>
      <c r="L136" s="261">
        <v>-10699722.112</v>
      </c>
      <c r="M136" s="185"/>
      <c r="N136" s="261">
        <v>0</v>
      </c>
      <c r="O136" s="185"/>
      <c r="P136" s="261">
        <v>1376010183.5019999</v>
      </c>
      <c r="Q136" s="185"/>
      <c r="R136" s="261">
        <v>1354885193.4589229</v>
      </c>
      <c r="U136" s="245"/>
    </row>
    <row r="137" spans="1:21" ht="14.1" customHeight="1" thickTop="1" x14ac:dyDescent="0.2">
      <c r="A137" s="223">
        <v>14</v>
      </c>
      <c r="B137" s="200"/>
      <c r="C137" s="234"/>
      <c r="F137" s="224"/>
      <c r="G137" s="224"/>
      <c r="H137" s="181"/>
      <c r="I137" s="185"/>
      <c r="J137" s="181"/>
      <c r="K137" s="185"/>
      <c r="L137" s="181"/>
      <c r="M137" s="185"/>
      <c r="N137" s="181"/>
      <c r="O137" s="185"/>
      <c r="P137" s="181"/>
      <c r="Q137" s="185"/>
      <c r="R137" s="181"/>
      <c r="U137" s="245"/>
    </row>
    <row r="138" spans="1:21" ht="14.1" customHeight="1" thickBot="1" x14ac:dyDescent="0.25">
      <c r="A138" s="223">
        <v>15</v>
      </c>
      <c r="B138" s="200"/>
      <c r="C138" s="234"/>
      <c r="D138" s="199" t="s">
        <v>883</v>
      </c>
      <c r="F138" s="224"/>
      <c r="G138" s="224"/>
      <c r="H138" s="261">
        <v>1333211295.0540001</v>
      </c>
      <c r="I138" s="185"/>
      <c r="J138" s="261">
        <v>53498610.559999995</v>
      </c>
      <c r="K138" s="185"/>
      <c r="L138" s="261">
        <v>-10699722.112</v>
      </c>
      <c r="M138" s="185"/>
      <c r="N138" s="261">
        <v>0</v>
      </c>
      <c r="O138" s="185"/>
      <c r="P138" s="261">
        <v>1376010183.5019999</v>
      </c>
      <c r="Q138" s="185"/>
      <c r="R138" s="261">
        <v>1354885193.4589229</v>
      </c>
      <c r="U138" s="245"/>
    </row>
    <row r="139" spans="1:21" ht="14.1" customHeight="1" thickTop="1" x14ac:dyDescent="0.2">
      <c r="A139" s="223">
        <v>16</v>
      </c>
      <c r="B139" s="200"/>
      <c r="U139" s="245"/>
    </row>
    <row r="140" spans="1:21" ht="14.1" customHeight="1" x14ac:dyDescent="0.2">
      <c r="A140" s="223">
        <v>17</v>
      </c>
      <c r="B140" s="200"/>
      <c r="D140" s="199" t="s">
        <v>935</v>
      </c>
      <c r="U140" s="245"/>
    </row>
    <row r="141" spans="1:21" ht="14.1" customHeight="1" x14ac:dyDescent="0.2">
      <c r="A141" s="223">
        <v>18</v>
      </c>
      <c r="B141" s="200"/>
      <c r="D141" s="199" t="s">
        <v>882</v>
      </c>
      <c r="U141" s="245"/>
    </row>
    <row r="142" spans="1:21" ht="14.1" customHeight="1" x14ac:dyDescent="0.2">
      <c r="A142" s="223">
        <v>19</v>
      </c>
      <c r="B142" s="200"/>
      <c r="D142" s="223" t="s">
        <v>936</v>
      </c>
      <c r="E142" s="234"/>
      <c r="F142" s="262"/>
      <c r="G142" s="262"/>
      <c r="H142" s="183"/>
      <c r="I142" s="263"/>
      <c r="J142" s="183"/>
      <c r="K142" s="263"/>
      <c r="L142" s="263"/>
      <c r="M142" s="263"/>
      <c r="N142" s="263"/>
      <c r="O142" s="263"/>
      <c r="P142" s="263"/>
      <c r="Q142" s="263"/>
      <c r="R142" s="263"/>
      <c r="U142" s="245"/>
    </row>
    <row r="143" spans="1:21" ht="14.1" customHeight="1" x14ac:dyDescent="0.2">
      <c r="A143" s="223">
        <v>20</v>
      </c>
      <c r="B143" s="200"/>
      <c r="C143" s="233">
        <v>34144</v>
      </c>
      <c r="D143" s="223" t="s">
        <v>885</v>
      </c>
      <c r="E143" s="234"/>
      <c r="F143" s="242">
        <v>3.6000000000000005</v>
      </c>
      <c r="G143" s="224"/>
      <c r="H143" s="183">
        <v>3311083.09</v>
      </c>
      <c r="I143" s="178"/>
      <c r="J143" s="183">
        <v>0</v>
      </c>
      <c r="K143" s="179"/>
      <c r="L143" s="183">
        <v>0</v>
      </c>
      <c r="M143" s="179"/>
      <c r="N143" s="183">
        <v>0</v>
      </c>
      <c r="O143" s="179"/>
      <c r="P143" s="183">
        <v>3311083.09</v>
      </c>
      <c r="Q143" s="179"/>
      <c r="R143" s="183">
        <v>3311083.0900000003</v>
      </c>
      <c r="U143" s="245"/>
    </row>
    <row r="144" spans="1:21" ht="14.1" customHeight="1" x14ac:dyDescent="0.2">
      <c r="A144" s="223">
        <v>21</v>
      </c>
      <c r="B144" s="200"/>
      <c r="C144" s="233">
        <v>34244</v>
      </c>
      <c r="D144" s="223" t="s">
        <v>887</v>
      </c>
      <c r="E144" s="234"/>
      <c r="F144" s="242">
        <v>2.6</v>
      </c>
      <c r="G144" s="224"/>
      <c r="H144" s="183">
        <v>2353181.4699999997</v>
      </c>
      <c r="I144" s="178"/>
      <c r="J144" s="183">
        <v>0</v>
      </c>
      <c r="K144" s="179"/>
      <c r="L144" s="183">
        <v>0</v>
      </c>
      <c r="M144" s="179"/>
      <c r="N144" s="183">
        <v>0</v>
      </c>
      <c r="O144" s="179"/>
      <c r="P144" s="183">
        <v>2353181.4699999997</v>
      </c>
      <c r="Q144" s="179"/>
      <c r="R144" s="183">
        <v>2353181.4699999993</v>
      </c>
      <c r="U144" s="245"/>
    </row>
    <row r="145" spans="1:22" ht="14.1" customHeight="1" x14ac:dyDescent="0.2">
      <c r="A145" s="223">
        <v>22</v>
      </c>
      <c r="B145" s="200"/>
      <c r="C145" s="233">
        <v>34344</v>
      </c>
      <c r="D145" s="223" t="s">
        <v>888</v>
      </c>
      <c r="E145" s="234"/>
      <c r="F145" s="242">
        <v>3.1</v>
      </c>
      <c r="G145" s="224"/>
      <c r="H145" s="183">
        <v>19816850.59</v>
      </c>
      <c r="I145" s="178"/>
      <c r="J145" s="183">
        <v>0</v>
      </c>
      <c r="K145" s="179"/>
      <c r="L145" s="183">
        <v>0</v>
      </c>
      <c r="M145" s="179"/>
      <c r="N145" s="183">
        <v>0</v>
      </c>
      <c r="O145" s="179"/>
      <c r="P145" s="183">
        <v>19816850.59</v>
      </c>
      <c r="Q145" s="179"/>
      <c r="R145" s="183">
        <v>19816850.59</v>
      </c>
      <c r="U145" s="245"/>
    </row>
    <row r="146" spans="1:22" ht="14.1" customHeight="1" x14ac:dyDescent="0.2">
      <c r="A146" s="223">
        <v>23</v>
      </c>
      <c r="B146" s="200"/>
      <c r="C146" s="233">
        <v>34544</v>
      </c>
      <c r="D146" s="223" t="s">
        <v>890</v>
      </c>
      <c r="E146" s="234"/>
      <c r="F146" s="242">
        <v>2.8</v>
      </c>
      <c r="G146" s="224"/>
      <c r="H146" s="183">
        <v>15324704.390000001</v>
      </c>
      <c r="I146" s="178"/>
      <c r="J146" s="183">
        <v>0</v>
      </c>
      <c r="K146" s="179"/>
      <c r="L146" s="183">
        <v>0</v>
      </c>
      <c r="M146" s="179"/>
      <c r="N146" s="183">
        <v>0</v>
      </c>
      <c r="O146" s="179"/>
      <c r="P146" s="183">
        <v>15324704.390000001</v>
      </c>
      <c r="Q146" s="179"/>
      <c r="R146" s="183">
        <v>15324704.389999995</v>
      </c>
      <c r="U146" s="245"/>
    </row>
    <row r="147" spans="1:22" ht="14.1" customHeight="1" x14ac:dyDescent="0.2">
      <c r="A147" s="223">
        <v>24</v>
      </c>
      <c r="B147" s="200"/>
      <c r="C147" s="233">
        <v>34644</v>
      </c>
      <c r="D147" s="223" t="s">
        <v>891</v>
      </c>
      <c r="F147" s="242">
        <v>2.9</v>
      </c>
      <c r="G147" s="224"/>
      <c r="H147" s="183">
        <v>510664.71</v>
      </c>
      <c r="I147" s="178"/>
      <c r="J147" s="183">
        <v>0</v>
      </c>
      <c r="K147" s="179"/>
      <c r="L147" s="183">
        <v>0</v>
      </c>
      <c r="M147" s="179"/>
      <c r="N147" s="183">
        <v>0</v>
      </c>
      <c r="O147" s="179"/>
      <c r="P147" s="183">
        <v>510664.71</v>
      </c>
      <c r="Q147" s="179"/>
      <c r="R147" s="183">
        <v>510664.71</v>
      </c>
      <c r="U147" s="245"/>
    </row>
    <row r="148" spans="1:22" ht="14.1" customHeight="1" x14ac:dyDescent="0.2">
      <c r="A148" s="223">
        <v>25</v>
      </c>
      <c r="B148" s="200"/>
      <c r="C148" s="233"/>
      <c r="D148" s="225" t="s">
        <v>937</v>
      </c>
      <c r="E148" s="234"/>
      <c r="F148" s="242"/>
      <c r="H148" s="184">
        <v>41316484.25</v>
      </c>
      <c r="I148" s="180"/>
      <c r="J148" s="184">
        <v>0</v>
      </c>
      <c r="K148" s="180"/>
      <c r="L148" s="184">
        <v>0</v>
      </c>
      <c r="M148" s="180"/>
      <c r="N148" s="184">
        <v>0</v>
      </c>
      <c r="O148" s="180"/>
      <c r="P148" s="184">
        <v>41316484.25</v>
      </c>
      <c r="Q148" s="180"/>
      <c r="R148" s="184">
        <v>41316484.249999993</v>
      </c>
      <c r="U148" s="245"/>
    </row>
    <row r="149" spans="1:22" ht="14.1" customHeight="1" x14ac:dyDescent="0.2">
      <c r="A149" s="223">
        <v>26</v>
      </c>
      <c r="B149" s="200"/>
      <c r="C149" s="234"/>
      <c r="D149" s="234"/>
      <c r="E149" s="234"/>
      <c r="F149" s="262"/>
      <c r="G149" s="262"/>
      <c r="H149" s="183"/>
      <c r="I149" s="180"/>
      <c r="J149" s="183"/>
      <c r="K149" s="180"/>
      <c r="L149" s="183"/>
      <c r="M149" s="180"/>
      <c r="N149" s="183"/>
      <c r="O149" s="180"/>
      <c r="P149" s="183"/>
      <c r="Q149" s="180"/>
      <c r="R149" s="183"/>
      <c r="U149" s="245"/>
    </row>
    <row r="150" spans="1:22" ht="14.1" customHeight="1" x14ac:dyDescent="0.2">
      <c r="A150" s="223">
        <v>27</v>
      </c>
      <c r="B150" s="200"/>
      <c r="C150" s="234"/>
      <c r="D150" s="223" t="s">
        <v>938</v>
      </c>
      <c r="U150" s="245"/>
    </row>
    <row r="151" spans="1:22" ht="14.1" customHeight="1" x14ac:dyDescent="0.2">
      <c r="A151" s="223">
        <v>28</v>
      </c>
      <c r="B151" s="200"/>
      <c r="C151" s="234">
        <v>34345</v>
      </c>
      <c r="D151" s="245" t="s">
        <v>939</v>
      </c>
      <c r="F151" s="242">
        <v>2.9</v>
      </c>
      <c r="G151" s="224"/>
      <c r="H151" s="183">
        <v>204876682.49999997</v>
      </c>
      <c r="I151" s="178"/>
      <c r="J151" s="183">
        <v>468098</v>
      </c>
      <c r="K151" s="179"/>
      <c r="L151" s="183">
        <v>0</v>
      </c>
      <c r="M151" s="179"/>
      <c r="N151" s="183">
        <v>0</v>
      </c>
      <c r="O151" s="179"/>
      <c r="P151" s="183">
        <v>205344780.49999997</v>
      </c>
      <c r="Q151" s="179"/>
      <c r="R151" s="183">
        <v>205277757.88461536</v>
      </c>
      <c r="U151" s="245"/>
    </row>
    <row r="152" spans="1:22" ht="14.1" customHeight="1" x14ac:dyDescent="0.2">
      <c r="A152" s="223">
        <v>29</v>
      </c>
      <c r="B152" s="200"/>
      <c r="C152" s="234"/>
      <c r="D152" s="225" t="s">
        <v>940</v>
      </c>
      <c r="H152" s="184">
        <v>204876682.49999997</v>
      </c>
      <c r="I152" s="180"/>
      <c r="J152" s="184">
        <v>468098</v>
      </c>
      <c r="K152" s="180"/>
      <c r="L152" s="184">
        <v>0</v>
      </c>
      <c r="M152" s="180"/>
      <c r="N152" s="184">
        <v>0</v>
      </c>
      <c r="O152" s="180"/>
      <c r="P152" s="184">
        <v>205344780.49999997</v>
      </c>
      <c r="Q152" s="180"/>
      <c r="R152" s="184">
        <v>205277757.88461536</v>
      </c>
      <c r="U152" s="245"/>
    </row>
    <row r="153" spans="1:22" ht="14.1" customHeight="1" x14ac:dyDescent="0.2">
      <c r="A153" s="223">
        <v>30</v>
      </c>
      <c r="B153" s="200"/>
      <c r="C153" s="234"/>
      <c r="U153" s="245"/>
    </row>
    <row r="154" spans="1:22" ht="14.1" customHeight="1" x14ac:dyDescent="0.2">
      <c r="A154" s="223">
        <v>31</v>
      </c>
      <c r="B154" s="200"/>
      <c r="C154" s="234"/>
      <c r="D154" s="223" t="s">
        <v>941</v>
      </c>
      <c r="U154" s="245"/>
    </row>
    <row r="155" spans="1:22" ht="14.1" customHeight="1" x14ac:dyDescent="0.2">
      <c r="A155" s="223">
        <v>32</v>
      </c>
      <c r="B155" s="200"/>
      <c r="C155" s="234">
        <v>34346</v>
      </c>
      <c r="D155" s="245" t="s">
        <v>942</v>
      </c>
      <c r="F155" s="242">
        <v>2.9</v>
      </c>
      <c r="G155" s="224"/>
      <c r="H155" s="183">
        <v>136821119.33000001</v>
      </c>
      <c r="I155" s="178"/>
      <c r="J155" s="183">
        <v>16098</v>
      </c>
      <c r="K155" s="179"/>
      <c r="L155" s="183">
        <v>0</v>
      </c>
      <c r="M155" s="179"/>
      <c r="N155" s="183">
        <v>0</v>
      </c>
      <c r="O155" s="179"/>
      <c r="P155" s="183">
        <v>136837217.33000001</v>
      </c>
      <c r="Q155" s="179"/>
      <c r="R155" s="183">
        <v>136833502.40692306</v>
      </c>
      <c r="U155" s="245"/>
    </row>
    <row r="156" spans="1:22" ht="14.1" customHeight="1" x14ac:dyDescent="0.2">
      <c r="A156" s="223">
        <v>33</v>
      </c>
      <c r="B156" s="200"/>
      <c r="C156" s="234"/>
      <c r="D156" s="225" t="s">
        <v>943</v>
      </c>
      <c r="H156" s="184">
        <v>136821119.33000001</v>
      </c>
      <c r="I156" s="180"/>
      <c r="J156" s="184">
        <v>16098</v>
      </c>
      <c r="K156" s="180"/>
      <c r="L156" s="184">
        <v>0</v>
      </c>
      <c r="M156" s="180"/>
      <c r="N156" s="184">
        <v>0</v>
      </c>
      <c r="O156" s="180"/>
      <c r="P156" s="184">
        <v>136837217.33000001</v>
      </c>
      <c r="Q156" s="180"/>
      <c r="R156" s="184">
        <v>136833502.40692306</v>
      </c>
      <c r="U156" s="245"/>
    </row>
    <row r="157" spans="1:22" ht="14.1" customHeight="1" x14ac:dyDescent="0.2">
      <c r="A157" s="223">
        <v>34</v>
      </c>
      <c r="B157" s="200"/>
      <c r="C157" s="234"/>
      <c r="U157" s="245"/>
      <c r="V157" s="245"/>
    </row>
    <row r="158" spans="1:22" ht="14.1" customHeight="1" x14ac:dyDescent="0.2">
      <c r="A158" s="223">
        <v>35</v>
      </c>
      <c r="B158" s="200"/>
      <c r="C158" s="234"/>
      <c r="D158" s="223" t="s">
        <v>944</v>
      </c>
      <c r="U158" s="245"/>
    </row>
    <row r="159" spans="1:22" ht="14.1" customHeight="1" x14ac:dyDescent="0.2">
      <c r="A159" s="223">
        <v>36</v>
      </c>
      <c r="B159" s="200"/>
      <c r="C159" s="234">
        <v>34343</v>
      </c>
      <c r="D159" s="245" t="s">
        <v>945</v>
      </c>
      <c r="F159" s="242">
        <v>2.9</v>
      </c>
      <c r="G159" s="224"/>
      <c r="H159" s="183">
        <v>10412606.624</v>
      </c>
      <c r="I159" s="178"/>
      <c r="J159" s="183">
        <v>445519475.2299999</v>
      </c>
      <c r="K159" s="179"/>
      <c r="L159" s="183">
        <v>-23045.4</v>
      </c>
      <c r="M159" s="179"/>
      <c r="N159" s="183">
        <v>0</v>
      </c>
      <c r="O159" s="179"/>
      <c r="P159" s="183">
        <v>455909036.45399994</v>
      </c>
      <c r="Q159" s="179"/>
      <c r="R159" s="183">
        <v>44750536.057076916</v>
      </c>
      <c r="U159" s="245"/>
    </row>
    <row r="160" spans="1:22" ht="14.1" customHeight="1" x14ac:dyDescent="0.2">
      <c r="A160" s="223">
        <v>37</v>
      </c>
      <c r="B160" s="200"/>
      <c r="C160" s="234"/>
      <c r="D160" s="225" t="s">
        <v>946</v>
      </c>
      <c r="H160" s="184">
        <v>10412606.624</v>
      </c>
      <c r="I160" s="180"/>
      <c r="J160" s="184">
        <v>445519475.2299999</v>
      </c>
      <c r="K160" s="180"/>
      <c r="L160" s="184">
        <v>-23045.4</v>
      </c>
      <c r="M160" s="180"/>
      <c r="N160" s="184">
        <v>0</v>
      </c>
      <c r="O160" s="180"/>
      <c r="P160" s="184">
        <v>455909036.45399994</v>
      </c>
      <c r="Q160" s="180"/>
      <c r="R160" s="184">
        <v>44750536.057076916</v>
      </c>
      <c r="U160" s="245"/>
    </row>
    <row r="161" spans="1:21" ht="14.1" customHeight="1" x14ac:dyDescent="0.2">
      <c r="A161" s="223">
        <v>38</v>
      </c>
      <c r="B161" s="200"/>
      <c r="C161" s="234"/>
      <c r="U161" s="245"/>
    </row>
    <row r="162" spans="1:21" ht="14.1" customHeight="1" x14ac:dyDescent="0.2">
      <c r="A162" s="223">
        <v>39</v>
      </c>
      <c r="B162" s="200"/>
      <c r="U162" s="245"/>
    </row>
    <row r="163" spans="1:21" ht="14.1" customHeight="1" x14ac:dyDescent="0.2">
      <c r="A163" s="223">
        <v>40</v>
      </c>
      <c r="B163" s="200"/>
      <c r="U163" s="245"/>
    </row>
    <row r="164" spans="1:21" ht="14.1" customHeight="1" x14ac:dyDescent="0.2">
      <c r="A164" s="223">
        <v>41</v>
      </c>
      <c r="B164" s="200"/>
      <c r="U164" s="245"/>
    </row>
    <row r="165" spans="1:21" ht="14.1" customHeight="1" thickBot="1" x14ac:dyDescent="0.25">
      <c r="A165" s="223">
        <v>42</v>
      </c>
      <c r="B165" s="200"/>
      <c r="D165" s="202" t="s">
        <v>934</v>
      </c>
      <c r="F165" s="242"/>
      <c r="G165" s="264"/>
      <c r="H165" s="171">
        <v>393426892.704</v>
      </c>
      <c r="I165" s="172"/>
      <c r="J165" s="171">
        <v>446003671.2299999</v>
      </c>
      <c r="K165" s="172"/>
      <c r="L165" s="171">
        <v>-23045.4</v>
      </c>
      <c r="M165" s="172"/>
      <c r="N165" s="171">
        <v>0</v>
      </c>
      <c r="O165" s="172"/>
      <c r="P165" s="171">
        <v>839407518.53399992</v>
      </c>
      <c r="Q165" s="172"/>
      <c r="R165" s="171">
        <v>428178280.59861535</v>
      </c>
      <c r="U165" s="245"/>
    </row>
    <row r="166" spans="1:21" ht="14.1" customHeight="1" thickTop="1" x14ac:dyDescent="0.2">
      <c r="A166" s="223">
        <v>43</v>
      </c>
      <c r="B166" s="200"/>
      <c r="C166" s="234"/>
      <c r="F166" s="224"/>
      <c r="G166" s="224"/>
      <c r="H166" s="181"/>
      <c r="I166" s="185"/>
      <c r="J166" s="181"/>
      <c r="K166" s="185"/>
      <c r="L166" s="181"/>
      <c r="M166" s="185"/>
      <c r="N166" s="181"/>
      <c r="O166" s="185"/>
      <c r="P166" s="181"/>
      <c r="Q166" s="185"/>
      <c r="R166" s="181"/>
      <c r="U166" s="245"/>
    </row>
    <row r="167" spans="1:21" ht="14.1" customHeight="1" thickBot="1" x14ac:dyDescent="0.25">
      <c r="A167" s="223">
        <v>44</v>
      </c>
      <c r="B167" s="252" t="s">
        <v>914</v>
      </c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U167" s="245"/>
    </row>
    <row r="168" spans="1:21" ht="14.1" customHeight="1" x14ac:dyDescent="0.2">
      <c r="A168" s="223" t="s">
        <v>1</v>
      </c>
      <c r="P168" s="223" t="s">
        <v>1</v>
      </c>
      <c r="U168" s="245"/>
    </row>
    <row r="169" spans="1:21" ht="14.1" customHeight="1" thickBot="1" x14ac:dyDescent="0.25">
      <c r="A169" s="229" t="s">
        <v>858</v>
      </c>
      <c r="B169" s="229"/>
      <c r="C169" s="229"/>
      <c r="D169" s="229"/>
      <c r="E169" s="229"/>
      <c r="F169" s="229"/>
      <c r="G169" s="229" t="s">
        <v>859</v>
      </c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 t="s">
        <v>947</v>
      </c>
      <c r="U169" s="245"/>
    </row>
    <row r="170" spans="1:21" ht="14.1" customHeight="1" x14ac:dyDescent="0.2">
      <c r="A170" s="223" t="s">
        <v>862</v>
      </c>
      <c r="B170" s="253"/>
      <c r="E170" s="224" t="s">
        <v>863</v>
      </c>
      <c r="F170" s="223" t="s">
        <v>864</v>
      </c>
      <c r="J170" s="226"/>
      <c r="K170" s="226"/>
      <c r="M170" s="226"/>
      <c r="N170" s="226"/>
      <c r="O170" s="226" t="s">
        <v>916</v>
      </c>
      <c r="R170" s="227"/>
      <c r="U170" s="245"/>
    </row>
    <row r="171" spans="1:21" ht="14.1" customHeight="1" x14ac:dyDescent="0.2">
      <c r="B171" s="253"/>
      <c r="F171" s="223" t="s">
        <v>866</v>
      </c>
      <c r="J171" s="224"/>
      <c r="K171" s="227"/>
      <c r="N171" s="224"/>
      <c r="O171" s="224" t="s">
        <v>917</v>
      </c>
      <c r="P171" s="227" t="s">
        <v>867</v>
      </c>
      <c r="R171" s="224"/>
      <c r="U171" s="245"/>
    </row>
    <row r="172" spans="1:21" ht="14.1" customHeight="1" x14ac:dyDescent="0.2">
      <c r="A172" s="223" t="s">
        <v>868</v>
      </c>
      <c r="B172" s="253"/>
      <c r="F172" s="223" t="s">
        <v>917</v>
      </c>
      <c r="J172" s="224"/>
      <c r="K172" s="227"/>
      <c r="L172" s="224"/>
      <c r="O172" s="224" t="s">
        <v>917</v>
      </c>
      <c r="P172" s="227">
        <v>0</v>
      </c>
      <c r="R172" s="224"/>
      <c r="U172" s="245"/>
    </row>
    <row r="173" spans="1:21" ht="14.1" customHeight="1" x14ac:dyDescent="0.2">
      <c r="B173" s="253"/>
      <c r="F173" s="223" t="s">
        <v>917</v>
      </c>
      <c r="J173" s="224"/>
      <c r="K173" s="227"/>
      <c r="L173" s="224"/>
      <c r="O173" s="224" t="s">
        <v>917</v>
      </c>
      <c r="P173" s="227"/>
      <c r="R173" s="224"/>
      <c r="U173" s="245"/>
    </row>
    <row r="174" spans="1:21" ht="14.1" customHeight="1" thickBot="1" x14ac:dyDescent="0.25">
      <c r="A174" s="229" t="s">
        <v>869</v>
      </c>
      <c r="B174" s="254"/>
      <c r="C174" s="229"/>
      <c r="D174" s="229"/>
      <c r="E174" s="229"/>
      <c r="F174" s="229" t="s">
        <v>917</v>
      </c>
      <c r="G174" s="229"/>
      <c r="H174" s="230"/>
      <c r="I174" s="229"/>
      <c r="J174" s="229"/>
      <c r="K174" s="229"/>
      <c r="L174" s="229"/>
      <c r="M174" s="229"/>
      <c r="N174" s="229"/>
      <c r="O174" s="229"/>
      <c r="P174" s="231"/>
      <c r="Q174" s="229"/>
      <c r="R174" s="229"/>
      <c r="U174" s="245"/>
    </row>
    <row r="175" spans="1:21" ht="14.1" customHeight="1" x14ac:dyDescent="0.2">
      <c r="C175" s="233"/>
      <c r="D175" s="233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U175" s="245"/>
    </row>
    <row r="176" spans="1:21" ht="14.1" customHeight="1" x14ac:dyDescent="0.2">
      <c r="C176" s="233" t="s">
        <v>80</v>
      </c>
      <c r="D176" s="233" t="s">
        <v>81</v>
      </c>
      <c r="E176" s="233"/>
      <c r="F176" s="233" t="s">
        <v>82</v>
      </c>
      <c r="G176" s="233"/>
      <c r="H176" s="233" t="s">
        <v>83</v>
      </c>
      <c r="I176" s="233"/>
      <c r="J176" s="234" t="s">
        <v>150</v>
      </c>
      <c r="K176" s="234"/>
      <c r="L176" s="233" t="s">
        <v>151</v>
      </c>
      <c r="M176" s="233"/>
      <c r="N176" s="233" t="s">
        <v>152</v>
      </c>
      <c r="O176" s="233"/>
      <c r="P176" s="233" t="s">
        <v>153</v>
      </c>
      <c r="Q176" s="233"/>
      <c r="R176" s="233" t="s">
        <v>154</v>
      </c>
      <c r="U176" s="245"/>
    </row>
    <row r="177" spans="1:21" ht="14.1" customHeight="1" x14ac:dyDescent="0.2">
      <c r="C177" s="234" t="s">
        <v>460</v>
      </c>
      <c r="D177" s="234" t="s">
        <v>460</v>
      </c>
      <c r="F177" s="234" t="s">
        <v>436</v>
      </c>
      <c r="G177" s="234"/>
      <c r="H177" s="233" t="s">
        <v>870</v>
      </c>
      <c r="I177" s="234"/>
      <c r="J177" s="233" t="s">
        <v>6</v>
      </c>
      <c r="K177" s="234"/>
      <c r="L177" s="234" t="s">
        <v>6</v>
      </c>
      <c r="M177" s="234"/>
      <c r="P177" s="234" t="s">
        <v>870</v>
      </c>
      <c r="R177" s="234"/>
      <c r="U177" s="245"/>
    </row>
    <row r="178" spans="1:21" ht="14.1" customHeight="1" x14ac:dyDescent="0.2">
      <c r="A178" s="223" t="s">
        <v>3</v>
      </c>
      <c r="B178" s="234"/>
      <c r="C178" s="234" t="s">
        <v>461</v>
      </c>
      <c r="D178" s="234" t="s">
        <v>461</v>
      </c>
      <c r="E178" s="233"/>
      <c r="F178" s="234" t="s">
        <v>462</v>
      </c>
      <c r="G178" s="234"/>
      <c r="H178" s="234" t="s">
        <v>871</v>
      </c>
      <c r="I178" s="234"/>
      <c r="J178" s="234" t="s">
        <v>870</v>
      </c>
      <c r="K178" s="233"/>
      <c r="L178" s="234" t="s">
        <v>870</v>
      </c>
      <c r="M178" s="227"/>
      <c r="N178" s="234" t="s">
        <v>872</v>
      </c>
      <c r="O178" s="233"/>
      <c r="P178" s="233" t="s">
        <v>871</v>
      </c>
      <c r="Q178" s="233"/>
      <c r="R178" s="234" t="s">
        <v>873</v>
      </c>
      <c r="U178" s="245"/>
    </row>
    <row r="179" spans="1:21" ht="14.1" customHeight="1" thickBot="1" x14ac:dyDescent="0.25">
      <c r="A179" s="229" t="s">
        <v>874</v>
      </c>
      <c r="B179" s="230"/>
      <c r="C179" s="230" t="s">
        <v>463</v>
      </c>
      <c r="D179" s="230" t="s">
        <v>464</v>
      </c>
      <c r="E179" s="230"/>
      <c r="F179" s="235" t="s">
        <v>156</v>
      </c>
      <c r="G179" s="235"/>
      <c r="H179" s="235" t="s">
        <v>875</v>
      </c>
      <c r="I179" s="236"/>
      <c r="J179" s="235" t="s">
        <v>876</v>
      </c>
      <c r="K179" s="236"/>
      <c r="L179" s="236" t="s">
        <v>877</v>
      </c>
      <c r="M179" s="237"/>
      <c r="N179" s="237" t="s">
        <v>878</v>
      </c>
      <c r="O179" s="237"/>
      <c r="P179" s="237" t="s">
        <v>879</v>
      </c>
      <c r="Q179" s="237"/>
      <c r="R179" s="237" t="s">
        <v>880</v>
      </c>
      <c r="U179" s="245"/>
    </row>
    <row r="180" spans="1:21" ht="14.1" customHeight="1" x14ac:dyDescent="0.2">
      <c r="A180" s="223">
        <v>1</v>
      </c>
      <c r="B180" s="234"/>
      <c r="U180" s="245"/>
    </row>
    <row r="181" spans="1:21" ht="14.1" customHeight="1" x14ac:dyDescent="0.2">
      <c r="A181" s="223">
        <v>2</v>
      </c>
      <c r="B181" s="234"/>
      <c r="D181" s="199" t="s">
        <v>948</v>
      </c>
      <c r="I181" s="178"/>
      <c r="K181" s="178"/>
      <c r="M181" s="178"/>
      <c r="O181" s="178"/>
      <c r="Q181" s="178"/>
      <c r="U181" s="245"/>
    </row>
    <row r="182" spans="1:21" ht="14.1" customHeight="1" x14ac:dyDescent="0.2">
      <c r="A182" s="223">
        <v>3</v>
      </c>
      <c r="B182" s="234"/>
      <c r="C182" s="234"/>
      <c r="D182" s="225" t="s">
        <v>949</v>
      </c>
      <c r="F182" s="242"/>
      <c r="G182" s="264"/>
      <c r="H182" s="185"/>
      <c r="I182" s="178"/>
      <c r="J182" s="256"/>
      <c r="K182" s="178"/>
      <c r="L182" s="256"/>
      <c r="M182" s="178"/>
      <c r="N182" s="256"/>
      <c r="O182" s="178"/>
      <c r="P182" s="256"/>
      <c r="Q182" s="178"/>
      <c r="R182" s="256"/>
      <c r="U182" s="245"/>
    </row>
    <row r="183" spans="1:21" ht="14.1" customHeight="1" x14ac:dyDescent="0.2">
      <c r="A183" s="223">
        <v>4</v>
      </c>
      <c r="B183" s="234"/>
      <c r="C183" s="233">
        <v>34180</v>
      </c>
      <c r="D183" s="223" t="s">
        <v>885</v>
      </c>
      <c r="F183" s="242">
        <v>3.1</v>
      </c>
      <c r="G183" s="224"/>
      <c r="H183" s="183">
        <v>190276105.04000008</v>
      </c>
      <c r="I183" s="178"/>
      <c r="J183" s="183">
        <v>0</v>
      </c>
      <c r="K183" s="179"/>
      <c r="L183" s="183">
        <v>0</v>
      </c>
      <c r="M183" s="179"/>
      <c r="N183" s="183">
        <v>0</v>
      </c>
      <c r="O183" s="179"/>
      <c r="P183" s="183">
        <v>190276105.04000008</v>
      </c>
      <c r="Q183" s="179"/>
      <c r="R183" s="183">
        <v>190276105.04000002</v>
      </c>
      <c r="U183" s="245"/>
    </row>
    <row r="184" spans="1:21" ht="14.1" customHeight="1" x14ac:dyDescent="0.2">
      <c r="A184" s="223">
        <v>5</v>
      </c>
      <c r="B184" s="234"/>
      <c r="C184" s="233">
        <v>34280</v>
      </c>
      <c r="D184" s="223" t="s">
        <v>950</v>
      </c>
      <c r="F184" s="242">
        <v>3</v>
      </c>
      <c r="G184" s="224"/>
      <c r="H184" s="183">
        <v>9807279.5479999855</v>
      </c>
      <c r="I184" s="178"/>
      <c r="J184" s="183">
        <v>27526428.560000002</v>
      </c>
      <c r="K184" s="179"/>
      <c r="L184" s="183">
        <v>-5505285.7120000012</v>
      </c>
      <c r="M184" s="179"/>
      <c r="N184" s="183">
        <v>0</v>
      </c>
      <c r="O184" s="179"/>
      <c r="P184" s="183">
        <v>31828422.395999987</v>
      </c>
      <c r="Q184" s="179"/>
      <c r="R184" s="183">
        <v>11576927.888307674</v>
      </c>
      <c r="U184" s="245"/>
    </row>
    <row r="185" spans="1:21" ht="14.1" customHeight="1" x14ac:dyDescent="0.2">
      <c r="A185" s="223">
        <v>6</v>
      </c>
      <c r="B185" s="234"/>
      <c r="C185" s="233">
        <v>34380</v>
      </c>
      <c r="D185" s="223" t="s">
        <v>951</v>
      </c>
      <c r="F185" s="242">
        <v>3.6000000000000005</v>
      </c>
      <c r="G185" s="224"/>
      <c r="H185" s="183">
        <v>10906614.217999987</v>
      </c>
      <c r="I185" s="178"/>
      <c r="J185" s="183">
        <v>27526428.560000002</v>
      </c>
      <c r="K185" s="179"/>
      <c r="L185" s="183">
        <v>-5505285.7120000012</v>
      </c>
      <c r="M185" s="179"/>
      <c r="N185" s="183">
        <v>0</v>
      </c>
      <c r="O185" s="179"/>
      <c r="P185" s="183">
        <v>32927757.065999988</v>
      </c>
      <c r="Q185" s="179"/>
      <c r="R185" s="183">
        <v>12676262.558307678</v>
      </c>
      <c r="U185" s="245"/>
    </row>
    <row r="186" spans="1:21" ht="14.1" customHeight="1" x14ac:dyDescent="0.2">
      <c r="A186" s="223">
        <v>7</v>
      </c>
      <c r="B186" s="234"/>
      <c r="C186" s="233">
        <v>34580</v>
      </c>
      <c r="D186" s="223" t="s">
        <v>890</v>
      </c>
      <c r="F186" s="242">
        <v>3.6000000000000005</v>
      </c>
      <c r="G186" s="224"/>
      <c r="H186" s="183">
        <v>13912445.110000003</v>
      </c>
      <c r="I186" s="178"/>
      <c r="J186" s="183">
        <v>0</v>
      </c>
      <c r="K186" s="179"/>
      <c r="L186" s="183">
        <v>0</v>
      </c>
      <c r="M186" s="179"/>
      <c r="N186" s="183">
        <v>0</v>
      </c>
      <c r="O186" s="179"/>
      <c r="P186" s="183">
        <v>13912445.110000003</v>
      </c>
      <c r="Q186" s="179"/>
      <c r="R186" s="183">
        <v>13912445.110000005</v>
      </c>
      <c r="U186" s="245"/>
    </row>
    <row r="187" spans="1:21" ht="14.1" customHeight="1" x14ac:dyDescent="0.2">
      <c r="A187" s="223">
        <v>8</v>
      </c>
      <c r="B187" s="234"/>
      <c r="C187" s="233">
        <v>34680</v>
      </c>
      <c r="D187" s="223" t="s">
        <v>891</v>
      </c>
      <c r="F187" s="242">
        <v>5.6</v>
      </c>
      <c r="G187" s="224"/>
      <c r="H187" s="183">
        <v>850630.8600000001</v>
      </c>
      <c r="I187" s="178"/>
      <c r="J187" s="183">
        <v>0</v>
      </c>
      <c r="K187" s="179"/>
      <c r="L187" s="183">
        <v>0</v>
      </c>
      <c r="M187" s="179"/>
      <c r="N187" s="183">
        <v>0</v>
      </c>
      <c r="O187" s="179"/>
      <c r="P187" s="183">
        <v>850630.8600000001</v>
      </c>
      <c r="Q187" s="179"/>
      <c r="R187" s="183">
        <v>850630.86</v>
      </c>
      <c r="U187" s="245"/>
    </row>
    <row r="188" spans="1:21" ht="14.1" customHeight="1" x14ac:dyDescent="0.2">
      <c r="A188" s="223">
        <v>9</v>
      </c>
      <c r="B188" s="200"/>
      <c r="C188" s="234"/>
      <c r="D188" s="223" t="s">
        <v>952</v>
      </c>
      <c r="F188" s="242"/>
      <c r="H188" s="184">
        <v>225753074.77600008</v>
      </c>
      <c r="I188" s="185"/>
      <c r="J188" s="184">
        <v>55052857.120000005</v>
      </c>
      <c r="K188" s="185"/>
      <c r="L188" s="184">
        <v>-11010571.424000002</v>
      </c>
      <c r="M188" s="185"/>
      <c r="N188" s="184">
        <v>0</v>
      </c>
      <c r="O188" s="185"/>
      <c r="P188" s="184">
        <v>269795360.47200006</v>
      </c>
      <c r="Q188" s="185"/>
      <c r="R188" s="184">
        <v>229292371.45661539</v>
      </c>
      <c r="U188" s="245"/>
    </row>
    <row r="189" spans="1:21" ht="14.1" customHeight="1" x14ac:dyDescent="0.2">
      <c r="A189" s="223">
        <v>10</v>
      </c>
      <c r="B189" s="200"/>
      <c r="U189" s="245"/>
    </row>
    <row r="190" spans="1:21" ht="14.1" customHeight="1" x14ac:dyDescent="0.2">
      <c r="A190" s="223">
        <v>11</v>
      </c>
      <c r="B190" s="200"/>
      <c r="U190" s="245"/>
    </row>
    <row r="191" spans="1:21" ht="14.1" customHeight="1" x14ac:dyDescent="0.2">
      <c r="A191" s="223">
        <v>12</v>
      </c>
      <c r="B191" s="200"/>
      <c r="D191" s="223" t="s">
        <v>953</v>
      </c>
      <c r="F191" s="242"/>
      <c r="G191" s="264"/>
      <c r="H191" s="243"/>
      <c r="I191" s="178"/>
      <c r="J191" s="243"/>
      <c r="K191" s="178"/>
      <c r="L191" s="185"/>
      <c r="M191" s="178"/>
      <c r="N191" s="185"/>
      <c r="O191" s="178"/>
      <c r="P191" s="185"/>
      <c r="Q191" s="178"/>
      <c r="R191" s="185"/>
      <c r="U191" s="245"/>
    </row>
    <row r="192" spans="1:21" ht="14.1" customHeight="1" x14ac:dyDescent="0.2">
      <c r="A192" s="223">
        <v>13</v>
      </c>
      <c r="B192" s="200"/>
      <c r="C192" s="233">
        <v>34181</v>
      </c>
      <c r="D192" s="223" t="s">
        <v>885</v>
      </c>
      <c r="F192" s="242">
        <v>3.7000000000000006</v>
      </c>
      <c r="G192" s="224"/>
      <c r="H192" s="183">
        <v>50518479.320000008</v>
      </c>
      <c r="I192" s="178"/>
      <c r="J192" s="183">
        <v>0</v>
      </c>
      <c r="K192" s="179"/>
      <c r="L192" s="183">
        <v>0</v>
      </c>
      <c r="M192" s="179"/>
      <c r="N192" s="183">
        <v>0</v>
      </c>
      <c r="O192" s="179"/>
      <c r="P192" s="183">
        <v>50518479.320000008</v>
      </c>
      <c r="Q192" s="179"/>
      <c r="R192" s="183">
        <v>50518479.320000008</v>
      </c>
      <c r="U192" s="245"/>
    </row>
    <row r="193" spans="1:21" ht="14.1" customHeight="1" x14ac:dyDescent="0.2">
      <c r="A193" s="223">
        <v>14</v>
      </c>
      <c r="B193" s="200"/>
      <c r="C193" s="233">
        <v>34281</v>
      </c>
      <c r="D193" s="223" t="s">
        <v>950</v>
      </c>
      <c r="F193" s="242">
        <v>4.0999999999999996</v>
      </c>
      <c r="G193" s="224"/>
      <c r="H193" s="183">
        <v>249470191.64000013</v>
      </c>
      <c r="I193" s="178"/>
      <c r="J193" s="183">
        <v>2318571.4400000004</v>
      </c>
      <c r="K193" s="179"/>
      <c r="L193" s="183">
        <v>-463714.28800000006</v>
      </c>
      <c r="M193" s="179"/>
      <c r="N193" s="183">
        <v>0</v>
      </c>
      <c r="O193" s="179"/>
      <c r="P193" s="183">
        <v>251325048.79200014</v>
      </c>
      <c r="Q193" s="179"/>
      <c r="R193" s="183">
        <v>249824697.13907716</v>
      </c>
      <c r="U193" s="245"/>
    </row>
    <row r="194" spans="1:21" ht="14.1" customHeight="1" x14ac:dyDescent="0.2">
      <c r="A194" s="223">
        <v>15</v>
      </c>
      <c r="B194" s="200"/>
      <c r="C194" s="233">
        <v>34381</v>
      </c>
      <c r="D194" s="223" t="s">
        <v>951</v>
      </c>
      <c r="F194" s="242">
        <v>4.5999999999999996</v>
      </c>
      <c r="G194" s="224"/>
      <c r="H194" s="183">
        <v>151555412.66000003</v>
      </c>
      <c r="I194" s="178"/>
      <c r="J194" s="183">
        <v>2318571.4400000004</v>
      </c>
      <c r="K194" s="179"/>
      <c r="L194" s="183">
        <v>-463714.28800000006</v>
      </c>
      <c r="M194" s="179"/>
      <c r="N194" s="183">
        <v>0</v>
      </c>
      <c r="O194" s="179"/>
      <c r="P194" s="183">
        <v>153410269.81200004</v>
      </c>
      <c r="Q194" s="179"/>
      <c r="R194" s="183">
        <v>151909918.15907702</v>
      </c>
      <c r="U194" s="245"/>
    </row>
    <row r="195" spans="1:21" ht="14.1" customHeight="1" x14ac:dyDescent="0.2">
      <c r="A195" s="223">
        <v>16</v>
      </c>
      <c r="B195" s="200"/>
      <c r="C195" s="233">
        <v>34581</v>
      </c>
      <c r="D195" s="223" t="s">
        <v>890</v>
      </c>
      <c r="F195" s="242">
        <v>3.3000000000000003</v>
      </c>
      <c r="G195" s="224"/>
      <c r="H195" s="183">
        <v>58038686.56999997</v>
      </c>
      <c r="I195" s="178"/>
      <c r="J195" s="183">
        <v>0</v>
      </c>
      <c r="K195" s="179"/>
      <c r="L195" s="183">
        <v>0</v>
      </c>
      <c r="M195" s="179"/>
      <c r="N195" s="183">
        <v>0</v>
      </c>
      <c r="O195" s="179"/>
      <c r="P195" s="183">
        <v>58038686.56999997</v>
      </c>
      <c r="Q195" s="179"/>
      <c r="R195" s="183">
        <v>58038686.56999997</v>
      </c>
      <c r="U195" s="245"/>
    </row>
    <row r="196" spans="1:21" ht="14.1" customHeight="1" x14ac:dyDescent="0.2">
      <c r="A196" s="223">
        <v>17</v>
      </c>
      <c r="B196" s="200"/>
      <c r="C196" s="233">
        <v>34681</v>
      </c>
      <c r="D196" s="223" t="s">
        <v>891</v>
      </c>
      <c r="F196" s="242">
        <v>4.2</v>
      </c>
      <c r="G196" s="224"/>
      <c r="H196" s="183">
        <v>6060776.8499999987</v>
      </c>
      <c r="I196" s="178"/>
      <c r="J196" s="183">
        <v>0</v>
      </c>
      <c r="K196" s="179"/>
      <c r="L196" s="183">
        <v>0</v>
      </c>
      <c r="M196" s="179"/>
      <c r="N196" s="183">
        <v>0</v>
      </c>
      <c r="O196" s="179"/>
      <c r="P196" s="183">
        <v>6060776.8499999987</v>
      </c>
      <c r="Q196" s="179"/>
      <c r="R196" s="183">
        <v>6060776.8499999996</v>
      </c>
      <c r="U196" s="245"/>
    </row>
    <row r="197" spans="1:21" ht="14.1" customHeight="1" x14ac:dyDescent="0.2">
      <c r="A197" s="223">
        <v>18</v>
      </c>
      <c r="B197" s="200"/>
      <c r="C197" s="233"/>
      <c r="D197" s="225" t="s">
        <v>954</v>
      </c>
      <c r="F197" s="242"/>
      <c r="H197" s="184">
        <v>515643547.0400002</v>
      </c>
      <c r="I197" s="185"/>
      <c r="J197" s="184">
        <v>4637142.8800000008</v>
      </c>
      <c r="K197" s="185"/>
      <c r="L197" s="184">
        <v>-927428.57600000012</v>
      </c>
      <c r="M197" s="185"/>
      <c r="N197" s="184">
        <v>0</v>
      </c>
      <c r="O197" s="185"/>
      <c r="P197" s="184">
        <v>519353261.34400022</v>
      </c>
      <c r="Q197" s="185"/>
      <c r="R197" s="184">
        <v>516352558.03815418</v>
      </c>
      <c r="U197" s="245"/>
    </row>
    <row r="198" spans="1:21" ht="14.1" customHeight="1" x14ac:dyDescent="0.2">
      <c r="A198" s="223">
        <v>19</v>
      </c>
      <c r="B198" s="200"/>
      <c r="U198" s="245"/>
    </row>
    <row r="199" spans="1:21" ht="14.1" customHeight="1" x14ac:dyDescent="0.2">
      <c r="A199" s="223">
        <v>20</v>
      </c>
      <c r="B199" s="200"/>
      <c r="C199" s="234"/>
      <c r="D199" s="225" t="s">
        <v>955</v>
      </c>
      <c r="H199" s="265"/>
      <c r="I199" s="178"/>
      <c r="J199" s="266"/>
      <c r="K199" s="178"/>
      <c r="L199" s="266"/>
      <c r="M199" s="178"/>
      <c r="N199" s="266"/>
      <c r="O199" s="178"/>
      <c r="P199" s="266"/>
      <c r="Q199" s="178"/>
      <c r="R199" s="266"/>
      <c r="U199" s="245"/>
    </row>
    <row r="200" spans="1:21" ht="14.1" customHeight="1" x14ac:dyDescent="0.2">
      <c r="A200" s="223">
        <v>21</v>
      </c>
      <c r="B200" s="200"/>
      <c r="C200" s="233">
        <v>34182</v>
      </c>
      <c r="D200" s="223" t="s">
        <v>885</v>
      </c>
      <c r="F200" s="242">
        <v>2.6</v>
      </c>
      <c r="G200" s="224"/>
      <c r="H200" s="183">
        <v>2160338.06</v>
      </c>
      <c r="I200" s="178"/>
      <c r="J200" s="183">
        <v>0</v>
      </c>
      <c r="K200" s="179"/>
      <c r="L200" s="183">
        <v>0</v>
      </c>
      <c r="M200" s="179"/>
      <c r="N200" s="183">
        <v>0</v>
      </c>
      <c r="O200" s="179"/>
      <c r="P200" s="183">
        <v>2160338.06</v>
      </c>
      <c r="Q200" s="179"/>
      <c r="R200" s="183">
        <v>2160338.0599999996</v>
      </c>
      <c r="U200" s="245"/>
    </row>
    <row r="201" spans="1:21" ht="14.1" customHeight="1" x14ac:dyDescent="0.2">
      <c r="A201" s="223">
        <v>22</v>
      </c>
      <c r="B201" s="200"/>
      <c r="C201" s="233">
        <v>34282</v>
      </c>
      <c r="D201" s="223" t="s">
        <v>950</v>
      </c>
      <c r="F201" s="242">
        <v>4.3</v>
      </c>
      <c r="G201" s="224"/>
      <c r="H201" s="183">
        <v>6431450.1019999972</v>
      </c>
      <c r="I201" s="178"/>
      <c r="J201" s="183">
        <v>2437693.895</v>
      </c>
      <c r="K201" s="179"/>
      <c r="L201" s="183">
        <v>-487538.77899999998</v>
      </c>
      <c r="M201" s="179"/>
      <c r="N201" s="183">
        <v>0</v>
      </c>
      <c r="O201" s="179"/>
      <c r="P201" s="183">
        <v>8381605.2179999975</v>
      </c>
      <c r="Q201" s="179"/>
      <c r="R201" s="183">
        <v>6871238.329384611</v>
      </c>
      <c r="U201" s="245"/>
    </row>
    <row r="202" spans="1:21" ht="14.1" customHeight="1" x14ac:dyDescent="0.2">
      <c r="A202" s="223">
        <v>23</v>
      </c>
      <c r="B202" s="200"/>
      <c r="C202" s="233">
        <v>34382</v>
      </c>
      <c r="D202" s="223" t="s">
        <v>951</v>
      </c>
      <c r="F202" s="242">
        <v>4.9000000000000004</v>
      </c>
      <c r="G202" s="224"/>
      <c r="H202" s="183">
        <v>30488230.362000018</v>
      </c>
      <c r="I202" s="178"/>
      <c r="J202" s="183">
        <v>2437693.895</v>
      </c>
      <c r="K202" s="179"/>
      <c r="L202" s="183">
        <v>-487538.77899999998</v>
      </c>
      <c r="M202" s="179"/>
      <c r="N202" s="183">
        <v>0</v>
      </c>
      <c r="O202" s="179"/>
      <c r="P202" s="183">
        <v>32438385.478000019</v>
      </c>
      <c r="Q202" s="179"/>
      <c r="R202" s="183">
        <v>30928018.589384641</v>
      </c>
      <c r="U202" s="245"/>
    </row>
    <row r="203" spans="1:21" ht="14.1" customHeight="1" x14ac:dyDescent="0.2">
      <c r="A203" s="223">
        <v>24</v>
      </c>
      <c r="B203" s="200"/>
      <c r="C203" s="233">
        <v>34582</v>
      </c>
      <c r="D203" s="223" t="s">
        <v>890</v>
      </c>
      <c r="F203" s="242">
        <v>3.4000000000000004</v>
      </c>
      <c r="G203" s="224"/>
      <c r="H203" s="183">
        <v>17658861.830000002</v>
      </c>
      <c r="I203" s="178"/>
      <c r="J203" s="183">
        <v>0</v>
      </c>
      <c r="K203" s="179"/>
      <c r="L203" s="183">
        <v>0</v>
      </c>
      <c r="M203" s="179"/>
      <c r="N203" s="183">
        <v>0</v>
      </c>
      <c r="O203" s="179"/>
      <c r="P203" s="183">
        <v>17658861.830000002</v>
      </c>
      <c r="Q203" s="179"/>
      <c r="R203" s="183">
        <v>17658861.830000006</v>
      </c>
      <c r="U203" s="245"/>
    </row>
    <row r="204" spans="1:21" ht="14.1" customHeight="1" x14ac:dyDescent="0.2">
      <c r="A204" s="223">
        <v>25</v>
      </c>
      <c r="B204" s="200"/>
      <c r="C204" s="233">
        <v>34682</v>
      </c>
      <c r="D204" s="223" t="s">
        <v>891</v>
      </c>
      <c r="F204" s="242">
        <v>1.7000000000000002</v>
      </c>
      <c r="G204" s="224"/>
      <c r="H204" s="183">
        <v>173209.91</v>
      </c>
      <c r="I204" s="178"/>
      <c r="J204" s="183">
        <v>0</v>
      </c>
      <c r="K204" s="179"/>
      <c r="L204" s="183">
        <v>0</v>
      </c>
      <c r="M204" s="179"/>
      <c r="N204" s="183">
        <v>0</v>
      </c>
      <c r="O204" s="179"/>
      <c r="P204" s="183">
        <v>173209.91</v>
      </c>
      <c r="Q204" s="179"/>
      <c r="R204" s="183">
        <v>173209.90999999997</v>
      </c>
      <c r="U204" s="245"/>
    </row>
    <row r="205" spans="1:21" ht="14.1" customHeight="1" x14ac:dyDescent="0.2">
      <c r="A205" s="223">
        <v>26</v>
      </c>
      <c r="B205" s="200"/>
      <c r="C205" s="234"/>
      <c r="D205" s="225" t="s">
        <v>956</v>
      </c>
      <c r="F205" s="242"/>
      <c r="H205" s="184">
        <v>56912090.264000013</v>
      </c>
      <c r="I205" s="185"/>
      <c r="J205" s="184">
        <v>4875387.79</v>
      </c>
      <c r="K205" s="185"/>
      <c r="L205" s="184">
        <v>-975077.55799999996</v>
      </c>
      <c r="M205" s="185"/>
      <c r="N205" s="184">
        <v>0</v>
      </c>
      <c r="O205" s="185"/>
      <c r="P205" s="184">
        <v>60812400.496000007</v>
      </c>
      <c r="Q205" s="185"/>
      <c r="R205" s="184">
        <v>57791666.718769252</v>
      </c>
      <c r="U205" s="245"/>
    </row>
    <row r="206" spans="1:21" ht="14.1" customHeight="1" x14ac:dyDescent="0.2">
      <c r="A206" s="223">
        <v>27</v>
      </c>
      <c r="B206" s="200"/>
      <c r="U206" s="245"/>
    </row>
    <row r="207" spans="1:21" ht="14.1" customHeight="1" x14ac:dyDescent="0.2">
      <c r="A207" s="223">
        <v>28</v>
      </c>
      <c r="B207" s="200"/>
      <c r="C207" s="251"/>
      <c r="D207" s="225" t="s">
        <v>957</v>
      </c>
      <c r="F207" s="242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U207" s="245"/>
    </row>
    <row r="208" spans="1:21" ht="14.1" customHeight="1" x14ac:dyDescent="0.2">
      <c r="A208" s="223">
        <v>29</v>
      </c>
      <c r="B208" s="200"/>
      <c r="C208" s="233">
        <v>34183</v>
      </c>
      <c r="D208" s="223" t="s">
        <v>885</v>
      </c>
      <c r="F208" s="242">
        <v>2.6</v>
      </c>
      <c r="G208" s="224"/>
      <c r="H208" s="183">
        <v>10533315.640000001</v>
      </c>
      <c r="I208" s="178"/>
      <c r="J208" s="183">
        <v>0</v>
      </c>
      <c r="K208" s="179"/>
      <c r="L208" s="183">
        <v>0</v>
      </c>
      <c r="M208" s="179"/>
      <c r="N208" s="183">
        <v>0</v>
      </c>
      <c r="O208" s="179"/>
      <c r="P208" s="183">
        <v>10533315.640000001</v>
      </c>
      <c r="Q208" s="179"/>
      <c r="R208" s="183">
        <v>10533315.639999999</v>
      </c>
      <c r="U208" s="245"/>
    </row>
    <row r="209" spans="1:21" ht="14.1" customHeight="1" x14ac:dyDescent="0.2">
      <c r="A209" s="223">
        <v>30</v>
      </c>
      <c r="B209" s="200"/>
      <c r="C209" s="233">
        <v>34283</v>
      </c>
      <c r="D209" s="223" t="s">
        <v>950</v>
      </c>
      <c r="F209" s="242">
        <v>3.2</v>
      </c>
      <c r="G209" s="224"/>
      <c r="H209" s="183">
        <v>4131798.9239999996</v>
      </c>
      <c r="I209" s="178"/>
      <c r="J209" s="183">
        <v>872011.99999999988</v>
      </c>
      <c r="K209" s="179"/>
      <c r="L209" s="183">
        <v>-174402.4</v>
      </c>
      <c r="M209" s="179"/>
      <c r="N209" s="183">
        <v>0</v>
      </c>
      <c r="O209" s="179"/>
      <c r="P209" s="183">
        <v>4829408.5239999993</v>
      </c>
      <c r="Q209" s="179"/>
      <c r="R209" s="183">
        <v>4475237.4963076925</v>
      </c>
      <c r="U209" s="245"/>
    </row>
    <row r="210" spans="1:21" ht="14.1" customHeight="1" x14ac:dyDescent="0.2">
      <c r="A210" s="223">
        <v>31</v>
      </c>
      <c r="C210" s="233">
        <v>34383</v>
      </c>
      <c r="D210" s="223" t="s">
        <v>951</v>
      </c>
      <c r="F210" s="242">
        <v>3.6000000000000005</v>
      </c>
      <c r="G210" s="224"/>
      <c r="H210" s="183">
        <v>35461164.604000017</v>
      </c>
      <c r="I210" s="178"/>
      <c r="J210" s="183">
        <v>872011.99999999988</v>
      </c>
      <c r="K210" s="179"/>
      <c r="L210" s="183">
        <v>-174402.4</v>
      </c>
      <c r="M210" s="179"/>
      <c r="N210" s="183">
        <v>0</v>
      </c>
      <c r="O210" s="179"/>
      <c r="P210" s="183">
        <v>36158774.204000019</v>
      </c>
      <c r="Q210" s="179"/>
      <c r="R210" s="183">
        <v>35804603.176307715</v>
      </c>
      <c r="U210" s="245"/>
    </row>
    <row r="211" spans="1:21" ht="14.1" customHeight="1" x14ac:dyDescent="0.2">
      <c r="A211" s="223">
        <v>32</v>
      </c>
      <c r="C211" s="233">
        <v>34583</v>
      </c>
      <c r="D211" s="223" t="s">
        <v>890</v>
      </c>
      <c r="F211" s="242">
        <v>3.8</v>
      </c>
      <c r="G211" s="224"/>
      <c r="H211" s="183">
        <v>9098307.0300000031</v>
      </c>
      <c r="I211" s="178"/>
      <c r="J211" s="183">
        <v>0</v>
      </c>
      <c r="K211" s="179"/>
      <c r="L211" s="183">
        <v>0</v>
      </c>
      <c r="M211" s="179"/>
      <c r="N211" s="183">
        <v>0</v>
      </c>
      <c r="O211" s="179"/>
      <c r="P211" s="183">
        <v>9098307.0300000031</v>
      </c>
      <c r="Q211" s="179"/>
      <c r="R211" s="183">
        <v>9098307.0300000031</v>
      </c>
      <c r="U211" s="245"/>
    </row>
    <row r="212" spans="1:21" ht="14.1" customHeight="1" x14ac:dyDescent="0.2">
      <c r="A212" s="223">
        <v>33</v>
      </c>
      <c r="C212" s="233">
        <v>34683</v>
      </c>
      <c r="D212" s="223" t="s">
        <v>891</v>
      </c>
      <c r="F212" s="242">
        <v>2.2000000000000002</v>
      </c>
      <c r="G212" s="224"/>
      <c r="H212" s="183">
        <v>432910.42</v>
      </c>
      <c r="I212" s="178"/>
      <c r="J212" s="183">
        <v>0</v>
      </c>
      <c r="K212" s="179"/>
      <c r="L212" s="183">
        <v>0</v>
      </c>
      <c r="M212" s="179"/>
      <c r="N212" s="183">
        <v>0</v>
      </c>
      <c r="O212" s="179"/>
      <c r="P212" s="183">
        <v>432910.42</v>
      </c>
      <c r="Q212" s="179"/>
      <c r="R212" s="183">
        <v>432910.42</v>
      </c>
      <c r="U212" s="245"/>
    </row>
    <row r="213" spans="1:21" ht="14.1" customHeight="1" x14ac:dyDescent="0.2">
      <c r="A213" s="223">
        <v>34</v>
      </c>
      <c r="D213" s="225" t="s">
        <v>958</v>
      </c>
      <c r="F213" s="242"/>
      <c r="H213" s="184">
        <v>59657496.618000016</v>
      </c>
      <c r="I213" s="185"/>
      <c r="J213" s="184">
        <v>1744023.9999999998</v>
      </c>
      <c r="K213" s="185"/>
      <c r="L213" s="184">
        <v>-348804.8</v>
      </c>
      <c r="M213" s="185"/>
      <c r="N213" s="184">
        <v>0</v>
      </c>
      <c r="O213" s="185"/>
      <c r="P213" s="184">
        <v>61052715.818000019</v>
      </c>
      <c r="Q213" s="185"/>
      <c r="R213" s="184">
        <v>60344373.762615412</v>
      </c>
      <c r="U213" s="245"/>
    </row>
    <row r="214" spans="1:21" ht="14.1" customHeight="1" x14ac:dyDescent="0.2">
      <c r="A214" s="223">
        <v>35</v>
      </c>
      <c r="I214" s="185"/>
      <c r="K214" s="185"/>
      <c r="M214" s="185"/>
      <c r="O214" s="185"/>
      <c r="Q214" s="185"/>
      <c r="U214" s="245"/>
    </row>
    <row r="215" spans="1:21" ht="14.1" customHeight="1" x14ac:dyDescent="0.2">
      <c r="A215" s="223">
        <v>36</v>
      </c>
      <c r="C215" s="234"/>
      <c r="D215" s="225" t="s">
        <v>959</v>
      </c>
      <c r="F215" s="242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U215" s="245"/>
    </row>
    <row r="216" spans="1:21" ht="14.1" customHeight="1" x14ac:dyDescent="0.2">
      <c r="A216" s="223">
        <v>37</v>
      </c>
      <c r="C216" s="233">
        <v>34184</v>
      </c>
      <c r="D216" s="223" t="s">
        <v>885</v>
      </c>
      <c r="F216" s="242">
        <v>2.7</v>
      </c>
      <c r="G216" s="224"/>
      <c r="H216" s="183">
        <v>5811519.6599999992</v>
      </c>
      <c r="I216" s="178"/>
      <c r="J216" s="183">
        <v>0</v>
      </c>
      <c r="K216" s="179"/>
      <c r="L216" s="183">
        <v>0</v>
      </c>
      <c r="M216" s="179"/>
      <c r="N216" s="183">
        <v>0</v>
      </c>
      <c r="O216" s="179"/>
      <c r="P216" s="183">
        <v>5811519.6599999992</v>
      </c>
      <c r="Q216" s="179"/>
      <c r="R216" s="183">
        <v>5811519.6599999974</v>
      </c>
      <c r="U216" s="245"/>
    </row>
    <row r="217" spans="1:21" ht="14.1" customHeight="1" x14ac:dyDescent="0.2">
      <c r="A217" s="223">
        <v>38</v>
      </c>
      <c r="C217" s="233">
        <v>34284</v>
      </c>
      <c r="D217" s="223" t="s">
        <v>950</v>
      </c>
      <c r="F217" s="242">
        <v>2.8</v>
      </c>
      <c r="G217" s="224"/>
      <c r="H217" s="183">
        <v>5075516.3360000001</v>
      </c>
      <c r="I217" s="178"/>
      <c r="J217" s="183">
        <v>1038262</v>
      </c>
      <c r="K217" s="179"/>
      <c r="L217" s="183">
        <v>-207652.40000000002</v>
      </c>
      <c r="M217" s="179"/>
      <c r="N217" s="183">
        <v>0</v>
      </c>
      <c r="O217" s="179"/>
      <c r="P217" s="183">
        <v>5906125.9359999998</v>
      </c>
      <c r="Q217" s="179"/>
      <c r="R217" s="183">
        <v>5459231.831384616</v>
      </c>
      <c r="U217" s="245"/>
    </row>
    <row r="218" spans="1:21" ht="14.1" customHeight="1" x14ac:dyDescent="0.2">
      <c r="A218" s="223">
        <v>39</v>
      </c>
      <c r="C218" s="233">
        <v>34384</v>
      </c>
      <c r="D218" s="223" t="s">
        <v>951</v>
      </c>
      <c r="F218" s="242">
        <v>4.7</v>
      </c>
      <c r="G218" s="224"/>
      <c r="H218" s="183">
        <v>25115499.726000004</v>
      </c>
      <c r="I218" s="178"/>
      <c r="J218" s="183">
        <v>1038262</v>
      </c>
      <c r="K218" s="179"/>
      <c r="L218" s="183">
        <v>-207652.40000000002</v>
      </c>
      <c r="M218" s="179"/>
      <c r="N218" s="183">
        <v>0</v>
      </c>
      <c r="O218" s="179"/>
      <c r="P218" s="183">
        <v>25946109.326000005</v>
      </c>
      <c r="Q218" s="179"/>
      <c r="R218" s="183">
        <v>25499215.221384622</v>
      </c>
      <c r="U218" s="245"/>
    </row>
    <row r="219" spans="1:21" ht="14.1" customHeight="1" x14ac:dyDescent="0.2">
      <c r="A219" s="223">
        <v>40</v>
      </c>
      <c r="C219" s="233">
        <v>34584</v>
      </c>
      <c r="D219" s="223" t="s">
        <v>890</v>
      </c>
      <c r="F219" s="242">
        <v>2.5</v>
      </c>
      <c r="G219" s="224"/>
      <c r="H219" s="183">
        <v>5573653.129999999</v>
      </c>
      <c r="I219" s="178"/>
      <c r="J219" s="183">
        <v>0</v>
      </c>
      <c r="K219" s="179"/>
      <c r="L219" s="183">
        <v>0</v>
      </c>
      <c r="M219" s="179"/>
      <c r="N219" s="183">
        <v>0</v>
      </c>
      <c r="O219" s="179"/>
      <c r="P219" s="183">
        <v>5573653.129999999</v>
      </c>
      <c r="Q219" s="179"/>
      <c r="R219" s="183">
        <v>5573653.1299999971</v>
      </c>
      <c r="U219" s="245"/>
    </row>
    <row r="220" spans="1:21" ht="14.1" customHeight="1" x14ac:dyDescent="0.2">
      <c r="A220" s="223">
        <v>41</v>
      </c>
      <c r="C220" s="233">
        <v>34684</v>
      </c>
      <c r="D220" s="223" t="s">
        <v>891</v>
      </c>
      <c r="F220" s="242">
        <v>3.6000000000000005</v>
      </c>
      <c r="G220" s="224"/>
      <c r="H220" s="183">
        <v>0</v>
      </c>
      <c r="I220" s="178"/>
      <c r="J220" s="183">
        <v>0</v>
      </c>
      <c r="K220" s="179"/>
      <c r="L220" s="183">
        <v>0</v>
      </c>
      <c r="M220" s="179"/>
      <c r="N220" s="183">
        <v>0</v>
      </c>
      <c r="O220" s="179"/>
      <c r="P220" s="183">
        <v>0</v>
      </c>
      <c r="Q220" s="179"/>
      <c r="R220" s="183">
        <v>0</v>
      </c>
      <c r="U220" s="245"/>
    </row>
    <row r="221" spans="1:21" ht="14.45" customHeight="1" x14ac:dyDescent="0.2">
      <c r="A221" s="223">
        <v>42</v>
      </c>
      <c r="C221" s="234"/>
      <c r="D221" s="225" t="s">
        <v>960</v>
      </c>
      <c r="F221" s="242"/>
      <c r="H221" s="184">
        <v>41576188.851999998</v>
      </c>
      <c r="I221" s="185"/>
      <c r="J221" s="184">
        <v>2076524</v>
      </c>
      <c r="K221" s="185"/>
      <c r="L221" s="184">
        <v>-415304.80000000005</v>
      </c>
      <c r="M221" s="185"/>
      <c r="N221" s="184">
        <v>0</v>
      </c>
      <c r="O221" s="185"/>
      <c r="P221" s="184">
        <v>43237408.052000001</v>
      </c>
      <c r="Q221" s="185"/>
      <c r="R221" s="184">
        <v>42343619.842769235</v>
      </c>
      <c r="U221" s="245"/>
    </row>
    <row r="222" spans="1:21" ht="14.45" customHeight="1" x14ac:dyDescent="0.2">
      <c r="A222" s="223">
        <v>43</v>
      </c>
      <c r="U222" s="245"/>
    </row>
    <row r="223" spans="1:21" ht="14.1" customHeight="1" thickBot="1" x14ac:dyDescent="0.25">
      <c r="A223" s="223">
        <v>44</v>
      </c>
      <c r="B223" s="252" t="s">
        <v>914</v>
      </c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U223" s="245"/>
    </row>
    <row r="224" spans="1:21" ht="14.1" customHeight="1" x14ac:dyDescent="0.2">
      <c r="A224" s="223" t="s">
        <v>1</v>
      </c>
      <c r="P224" s="223" t="s">
        <v>1</v>
      </c>
      <c r="U224" s="245"/>
    </row>
    <row r="225" spans="1:21" ht="14.1" customHeight="1" thickBot="1" x14ac:dyDescent="0.25">
      <c r="A225" s="229" t="s">
        <v>858</v>
      </c>
      <c r="B225" s="229"/>
      <c r="C225" s="229"/>
      <c r="D225" s="229"/>
      <c r="E225" s="229"/>
      <c r="F225" s="229"/>
      <c r="G225" s="229" t="s">
        <v>859</v>
      </c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 t="s">
        <v>961</v>
      </c>
      <c r="U225" s="245"/>
    </row>
    <row r="226" spans="1:21" ht="14.1" customHeight="1" x14ac:dyDescent="0.2">
      <c r="A226" s="223" t="s">
        <v>862</v>
      </c>
      <c r="B226" s="253"/>
      <c r="E226" s="224" t="s">
        <v>863</v>
      </c>
      <c r="F226" s="223" t="s">
        <v>864</v>
      </c>
      <c r="J226" s="226"/>
      <c r="K226" s="226"/>
      <c r="M226" s="226"/>
      <c r="N226" s="226"/>
      <c r="O226" s="226" t="s">
        <v>916</v>
      </c>
      <c r="R226" s="227"/>
      <c r="U226" s="245"/>
    </row>
    <row r="227" spans="1:21" ht="14.1" customHeight="1" x14ac:dyDescent="0.2">
      <c r="B227" s="253"/>
      <c r="F227" s="223" t="s">
        <v>866</v>
      </c>
      <c r="J227" s="224"/>
      <c r="K227" s="227"/>
      <c r="N227" s="224"/>
      <c r="O227" s="224" t="s">
        <v>917</v>
      </c>
      <c r="P227" s="227" t="s">
        <v>867</v>
      </c>
      <c r="R227" s="224"/>
      <c r="U227" s="245"/>
    </row>
    <row r="228" spans="1:21" ht="14.1" customHeight="1" x14ac:dyDescent="0.2">
      <c r="A228" s="223" t="s">
        <v>868</v>
      </c>
      <c r="B228" s="253"/>
      <c r="F228" s="223" t="s">
        <v>917</v>
      </c>
      <c r="J228" s="224"/>
      <c r="K228" s="227"/>
      <c r="L228" s="224"/>
      <c r="O228" s="224" t="s">
        <v>917</v>
      </c>
      <c r="P228" s="227">
        <v>0</v>
      </c>
      <c r="R228" s="224"/>
      <c r="U228" s="245"/>
    </row>
    <row r="229" spans="1:21" ht="14.1" customHeight="1" x14ac:dyDescent="0.2">
      <c r="B229" s="253"/>
      <c r="F229" s="223" t="s">
        <v>917</v>
      </c>
      <c r="J229" s="224"/>
      <c r="K229" s="227"/>
      <c r="L229" s="224"/>
      <c r="O229" s="224" t="s">
        <v>917</v>
      </c>
      <c r="P229" s="227"/>
      <c r="R229" s="224"/>
      <c r="U229" s="245"/>
    </row>
    <row r="230" spans="1:21" ht="14.1" customHeight="1" thickBot="1" x14ac:dyDescent="0.25">
      <c r="A230" s="229" t="s">
        <v>869</v>
      </c>
      <c r="B230" s="254"/>
      <c r="C230" s="229"/>
      <c r="D230" s="229"/>
      <c r="E230" s="229"/>
      <c r="F230" s="229" t="s">
        <v>917</v>
      </c>
      <c r="G230" s="229"/>
      <c r="H230" s="230"/>
      <c r="I230" s="229"/>
      <c r="J230" s="229"/>
      <c r="K230" s="229"/>
      <c r="L230" s="229"/>
      <c r="M230" s="229"/>
      <c r="N230" s="229"/>
      <c r="O230" s="229"/>
      <c r="P230" s="231"/>
      <c r="Q230" s="229"/>
      <c r="R230" s="229"/>
      <c r="U230" s="245"/>
    </row>
    <row r="231" spans="1:21" ht="14.1" customHeight="1" x14ac:dyDescent="0.2"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U231" s="245"/>
    </row>
    <row r="232" spans="1:21" ht="14.1" customHeight="1" x14ac:dyDescent="0.2">
      <c r="C232" s="233" t="s">
        <v>80</v>
      </c>
      <c r="D232" s="233" t="s">
        <v>81</v>
      </c>
      <c r="E232" s="233"/>
      <c r="F232" s="233" t="s">
        <v>82</v>
      </c>
      <c r="G232" s="233"/>
      <c r="H232" s="233" t="s">
        <v>83</v>
      </c>
      <c r="I232" s="233"/>
      <c r="J232" s="234" t="s">
        <v>150</v>
      </c>
      <c r="K232" s="234"/>
      <c r="L232" s="233" t="s">
        <v>151</v>
      </c>
      <c r="M232" s="233"/>
      <c r="N232" s="233" t="s">
        <v>152</v>
      </c>
      <c r="O232" s="233"/>
      <c r="P232" s="233" t="s">
        <v>153</v>
      </c>
      <c r="Q232" s="233"/>
      <c r="R232" s="233" t="s">
        <v>154</v>
      </c>
      <c r="U232" s="245"/>
    </row>
    <row r="233" spans="1:21" ht="14.1" customHeight="1" x14ac:dyDescent="0.2">
      <c r="C233" s="234" t="s">
        <v>460</v>
      </c>
      <c r="D233" s="234" t="s">
        <v>460</v>
      </c>
      <c r="F233" s="234" t="s">
        <v>436</v>
      </c>
      <c r="G233" s="234"/>
      <c r="H233" s="233" t="s">
        <v>870</v>
      </c>
      <c r="I233" s="234"/>
      <c r="J233" s="233" t="s">
        <v>6</v>
      </c>
      <c r="K233" s="234"/>
      <c r="L233" s="234" t="s">
        <v>6</v>
      </c>
      <c r="M233" s="234"/>
      <c r="P233" s="234" t="s">
        <v>870</v>
      </c>
      <c r="R233" s="234"/>
      <c r="U233" s="245"/>
    </row>
    <row r="234" spans="1:21" ht="14.1" customHeight="1" x14ac:dyDescent="0.2">
      <c r="A234" s="223" t="s">
        <v>3</v>
      </c>
      <c r="B234" s="234"/>
      <c r="C234" s="234" t="s">
        <v>461</v>
      </c>
      <c r="D234" s="234" t="s">
        <v>461</v>
      </c>
      <c r="E234" s="233"/>
      <c r="F234" s="234" t="s">
        <v>462</v>
      </c>
      <c r="G234" s="234"/>
      <c r="H234" s="234" t="s">
        <v>871</v>
      </c>
      <c r="I234" s="234"/>
      <c r="J234" s="234" t="s">
        <v>870</v>
      </c>
      <c r="K234" s="233"/>
      <c r="L234" s="234" t="s">
        <v>870</v>
      </c>
      <c r="M234" s="227"/>
      <c r="N234" s="234" t="s">
        <v>872</v>
      </c>
      <c r="O234" s="233"/>
      <c r="P234" s="233" t="s">
        <v>871</v>
      </c>
      <c r="Q234" s="233"/>
      <c r="R234" s="234" t="s">
        <v>873</v>
      </c>
      <c r="U234" s="245"/>
    </row>
    <row r="235" spans="1:21" ht="14.1" customHeight="1" thickBot="1" x14ac:dyDescent="0.25">
      <c r="A235" s="229" t="s">
        <v>874</v>
      </c>
      <c r="B235" s="230"/>
      <c r="C235" s="230" t="s">
        <v>463</v>
      </c>
      <c r="D235" s="230" t="s">
        <v>464</v>
      </c>
      <c r="E235" s="230"/>
      <c r="F235" s="235" t="s">
        <v>156</v>
      </c>
      <c r="G235" s="235"/>
      <c r="H235" s="235" t="s">
        <v>875</v>
      </c>
      <c r="I235" s="236"/>
      <c r="J235" s="235" t="s">
        <v>876</v>
      </c>
      <c r="K235" s="236"/>
      <c r="L235" s="236" t="s">
        <v>877</v>
      </c>
      <c r="M235" s="237"/>
      <c r="N235" s="237" t="s">
        <v>878</v>
      </c>
      <c r="O235" s="237"/>
      <c r="P235" s="237" t="s">
        <v>879</v>
      </c>
      <c r="Q235" s="237"/>
      <c r="R235" s="237" t="s">
        <v>880</v>
      </c>
      <c r="U235" s="245"/>
    </row>
    <row r="236" spans="1:21" ht="14.1" customHeight="1" x14ac:dyDescent="0.2">
      <c r="A236" s="223">
        <v>1</v>
      </c>
      <c r="B236" s="234"/>
      <c r="U236" s="245"/>
    </row>
    <row r="237" spans="1:21" ht="14.1" customHeight="1" x14ac:dyDescent="0.2">
      <c r="A237" s="223">
        <v>2</v>
      </c>
      <c r="B237" s="200"/>
      <c r="C237" s="234"/>
      <c r="D237" s="225" t="s">
        <v>962</v>
      </c>
      <c r="F237" s="242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U237" s="245"/>
    </row>
    <row r="238" spans="1:21" ht="14.1" customHeight="1" x14ac:dyDescent="0.2">
      <c r="A238" s="223">
        <v>3</v>
      </c>
      <c r="B238" s="200"/>
      <c r="C238" s="233">
        <v>34185</v>
      </c>
      <c r="D238" s="223" t="s">
        <v>885</v>
      </c>
      <c r="F238" s="242">
        <v>2.7</v>
      </c>
      <c r="G238" s="224"/>
      <c r="H238" s="183">
        <v>5746580.1099999994</v>
      </c>
      <c r="I238" s="178"/>
      <c r="J238" s="183">
        <v>0</v>
      </c>
      <c r="K238" s="179"/>
      <c r="L238" s="183">
        <v>0</v>
      </c>
      <c r="M238" s="179"/>
      <c r="N238" s="183">
        <v>0</v>
      </c>
      <c r="O238" s="179"/>
      <c r="P238" s="183">
        <v>5746580.1099999994</v>
      </c>
      <c r="Q238" s="179"/>
      <c r="R238" s="183">
        <v>5746580.1099999994</v>
      </c>
      <c r="U238" s="245"/>
    </row>
    <row r="239" spans="1:21" ht="14.1" customHeight="1" x14ac:dyDescent="0.2">
      <c r="A239" s="223">
        <v>4</v>
      </c>
      <c r="B239" s="200"/>
      <c r="C239" s="233">
        <v>34285</v>
      </c>
      <c r="D239" s="223" t="s">
        <v>950</v>
      </c>
      <c r="F239" s="242">
        <v>3.7000000000000006</v>
      </c>
      <c r="G239" s="224"/>
      <c r="H239" s="183">
        <v>2834461.675999999</v>
      </c>
      <c r="I239" s="178"/>
      <c r="J239" s="183">
        <v>1055873.0699999998</v>
      </c>
      <c r="K239" s="179"/>
      <c r="L239" s="183">
        <v>-211174.614</v>
      </c>
      <c r="M239" s="179"/>
      <c r="N239" s="183">
        <v>0</v>
      </c>
      <c r="O239" s="179"/>
      <c r="P239" s="183">
        <v>3679160.1319999988</v>
      </c>
      <c r="Q239" s="179"/>
      <c r="R239" s="183">
        <v>3209738.9609230757</v>
      </c>
      <c r="U239" s="245"/>
    </row>
    <row r="240" spans="1:21" ht="14.1" customHeight="1" x14ac:dyDescent="0.2">
      <c r="A240" s="223">
        <v>5</v>
      </c>
      <c r="B240" s="200"/>
      <c r="C240" s="233">
        <v>34385</v>
      </c>
      <c r="D240" s="223" t="s">
        <v>951</v>
      </c>
      <c r="F240" s="242">
        <v>5</v>
      </c>
      <c r="G240" s="224"/>
      <c r="H240" s="183">
        <v>25701162.486000016</v>
      </c>
      <c r="I240" s="178"/>
      <c r="J240" s="183">
        <v>1055873.0699999998</v>
      </c>
      <c r="K240" s="179"/>
      <c r="L240" s="183">
        <v>-211174.614</v>
      </c>
      <c r="M240" s="179"/>
      <c r="N240" s="183">
        <v>0</v>
      </c>
      <c r="O240" s="179"/>
      <c r="P240" s="183">
        <v>26545860.942000017</v>
      </c>
      <c r="Q240" s="179"/>
      <c r="R240" s="183">
        <v>26076439.7709231</v>
      </c>
      <c r="U240" s="245"/>
    </row>
    <row r="241" spans="1:21" ht="14.1" customHeight="1" x14ac:dyDescent="0.2">
      <c r="A241" s="223">
        <v>6</v>
      </c>
      <c r="B241" s="200"/>
      <c r="C241" s="233">
        <v>34585</v>
      </c>
      <c r="D241" s="223" t="s">
        <v>890</v>
      </c>
      <c r="F241" s="242">
        <v>2.6</v>
      </c>
      <c r="G241" s="224"/>
      <c r="H241" s="183">
        <v>5465054.8999999994</v>
      </c>
      <c r="I241" s="178"/>
      <c r="J241" s="183">
        <v>0</v>
      </c>
      <c r="K241" s="179"/>
      <c r="L241" s="183">
        <v>0</v>
      </c>
      <c r="M241" s="179"/>
      <c r="N241" s="183">
        <v>0</v>
      </c>
      <c r="O241" s="179"/>
      <c r="P241" s="183">
        <v>5465054.8999999994</v>
      </c>
      <c r="Q241" s="179"/>
      <c r="R241" s="183">
        <v>5465054.8999999994</v>
      </c>
      <c r="U241" s="245"/>
    </row>
    <row r="242" spans="1:21" ht="14.1" customHeight="1" x14ac:dyDescent="0.2">
      <c r="A242" s="223">
        <v>7</v>
      </c>
      <c r="B242" s="234"/>
      <c r="C242" s="233">
        <v>34685</v>
      </c>
      <c r="D242" s="223" t="s">
        <v>891</v>
      </c>
      <c r="F242" s="242">
        <v>3.6000000000000005</v>
      </c>
      <c r="G242" s="224"/>
      <c r="H242" s="183">
        <v>0</v>
      </c>
      <c r="I242" s="178"/>
      <c r="J242" s="183">
        <v>0</v>
      </c>
      <c r="K242" s="179"/>
      <c r="L242" s="183">
        <v>0</v>
      </c>
      <c r="M242" s="179"/>
      <c r="N242" s="183">
        <v>0</v>
      </c>
      <c r="O242" s="179"/>
      <c r="P242" s="183">
        <v>0</v>
      </c>
      <c r="Q242" s="179"/>
      <c r="R242" s="183">
        <v>0</v>
      </c>
      <c r="U242" s="245"/>
    </row>
    <row r="243" spans="1:21" ht="14.1" customHeight="1" x14ac:dyDescent="0.2">
      <c r="A243" s="223">
        <v>8</v>
      </c>
      <c r="B243" s="234"/>
      <c r="C243" s="234"/>
      <c r="D243" s="225" t="s">
        <v>963</v>
      </c>
      <c r="F243" s="242"/>
      <c r="H243" s="184">
        <v>39747259.172000013</v>
      </c>
      <c r="I243" s="185"/>
      <c r="J243" s="184">
        <v>2111746.1399999997</v>
      </c>
      <c r="K243" s="185"/>
      <c r="L243" s="184">
        <v>-422349.228</v>
      </c>
      <c r="M243" s="185"/>
      <c r="N243" s="184">
        <v>0</v>
      </c>
      <c r="O243" s="185"/>
      <c r="P243" s="184">
        <v>41436656.084000014</v>
      </c>
      <c r="Q243" s="185"/>
      <c r="R243" s="184">
        <v>40497813.741846174</v>
      </c>
      <c r="U243" s="245"/>
    </row>
    <row r="244" spans="1:21" s="199" customFormat="1" ht="14.1" customHeight="1" x14ac:dyDescent="0.2">
      <c r="A244" s="199">
        <v>9</v>
      </c>
      <c r="B244" s="203"/>
      <c r="U244" s="204"/>
    </row>
    <row r="245" spans="1:21" ht="14.1" customHeight="1" x14ac:dyDescent="0.2">
      <c r="A245" s="223">
        <v>10</v>
      </c>
      <c r="B245" s="234"/>
      <c r="C245" s="234"/>
      <c r="D245" s="225" t="s">
        <v>964</v>
      </c>
      <c r="F245" s="242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U245" s="245"/>
    </row>
    <row r="246" spans="1:21" ht="14.1" customHeight="1" x14ac:dyDescent="0.2">
      <c r="A246" s="223">
        <v>11</v>
      </c>
      <c r="B246" s="234"/>
      <c r="C246" s="233">
        <v>34186</v>
      </c>
      <c r="D246" s="223" t="s">
        <v>885</v>
      </c>
      <c r="F246" s="242">
        <v>2.6</v>
      </c>
      <c r="G246" s="224"/>
      <c r="H246" s="183">
        <v>13374554.049999999</v>
      </c>
      <c r="I246" s="178"/>
      <c r="J246" s="183">
        <v>0</v>
      </c>
      <c r="K246" s="179"/>
      <c r="L246" s="183">
        <v>0</v>
      </c>
      <c r="M246" s="179"/>
      <c r="N246" s="183">
        <v>0</v>
      </c>
      <c r="O246" s="179"/>
      <c r="P246" s="183">
        <v>13374554.049999999</v>
      </c>
      <c r="Q246" s="179"/>
      <c r="R246" s="183">
        <v>13374554.050000001</v>
      </c>
      <c r="U246" s="245"/>
    </row>
    <row r="247" spans="1:21" ht="14.1" customHeight="1" x14ac:dyDescent="0.2">
      <c r="A247" s="223">
        <v>12</v>
      </c>
      <c r="B247" s="200"/>
      <c r="C247" s="233">
        <v>34286</v>
      </c>
      <c r="D247" s="223" t="s">
        <v>950</v>
      </c>
      <c r="F247" s="242">
        <v>3</v>
      </c>
      <c r="G247" s="224"/>
      <c r="H247" s="183">
        <v>214649379.35999987</v>
      </c>
      <c r="I247" s="178"/>
      <c r="J247" s="183">
        <v>550000.00000000012</v>
      </c>
      <c r="K247" s="179"/>
      <c r="L247" s="183">
        <v>-110000.00000000003</v>
      </c>
      <c r="M247" s="179"/>
      <c r="N247" s="183">
        <v>0</v>
      </c>
      <c r="O247" s="179"/>
      <c r="P247" s="183">
        <v>215089379.35999987</v>
      </c>
      <c r="Q247" s="179"/>
      <c r="R247" s="183">
        <v>214683225.51384598</v>
      </c>
      <c r="U247" s="245"/>
    </row>
    <row r="248" spans="1:21" ht="14.1" customHeight="1" x14ac:dyDescent="0.2">
      <c r="A248" s="223">
        <v>13</v>
      </c>
      <c r="B248" s="200"/>
      <c r="C248" s="233">
        <v>34386</v>
      </c>
      <c r="D248" s="223" t="s">
        <v>951</v>
      </c>
      <c r="F248" s="242">
        <v>3.1</v>
      </c>
      <c r="G248" s="224"/>
      <c r="H248" s="183">
        <v>224652163.87999991</v>
      </c>
      <c r="I248" s="178"/>
      <c r="J248" s="183">
        <v>550000.00000000012</v>
      </c>
      <c r="K248" s="179"/>
      <c r="L248" s="183">
        <v>-110000.00000000003</v>
      </c>
      <c r="M248" s="179"/>
      <c r="N248" s="183">
        <v>0</v>
      </c>
      <c r="O248" s="179"/>
      <c r="P248" s="183">
        <v>225092163.87999991</v>
      </c>
      <c r="Q248" s="179"/>
      <c r="R248" s="183">
        <v>224686010.03384611</v>
      </c>
      <c r="U248" s="245"/>
    </row>
    <row r="249" spans="1:21" ht="14.1" customHeight="1" x14ac:dyDescent="0.2">
      <c r="A249" s="223">
        <v>14</v>
      </c>
      <c r="B249" s="200"/>
      <c r="C249" s="233">
        <v>34586</v>
      </c>
      <c r="D249" s="223" t="s">
        <v>890</v>
      </c>
      <c r="F249" s="242">
        <v>3</v>
      </c>
      <c r="G249" s="224"/>
      <c r="H249" s="183">
        <v>18335993.590000004</v>
      </c>
      <c r="I249" s="178"/>
      <c r="J249" s="183">
        <v>0</v>
      </c>
      <c r="K249" s="179"/>
      <c r="L249" s="183">
        <v>0</v>
      </c>
      <c r="M249" s="179"/>
      <c r="N249" s="183">
        <v>0</v>
      </c>
      <c r="O249" s="179"/>
      <c r="P249" s="183">
        <v>18335993.590000004</v>
      </c>
      <c r="Q249" s="179"/>
      <c r="R249" s="183">
        <v>18335993.590000004</v>
      </c>
      <c r="U249" s="245"/>
    </row>
    <row r="250" spans="1:21" ht="14.1" customHeight="1" x14ac:dyDescent="0.2">
      <c r="A250" s="223">
        <v>15</v>
      </c>
      <c r="B250" s="200"/>
      <c r="C250" s="233">
        <v>34686</v>
      </c>
      <c r="D250" s="223" t="s">
        <v>890</v>
      </c>
      <c r="F250" s="242">
        <v>3</v>
      </c>
      <c r="G250" s="224"/>
      <c r="H250" s="183">
        <v>141626.41</v>
      </c>
      <c r="I250" s="178"/>
      <c r="J250" s="183">
        <v>0</v>
      </c>
      <c r="K250" s="179"/>
      <c r="L250" s="183">
        <v>0</v>
      </c>
      <c r="M250" s="179"/>
      <c r="N250" s="183">
        <v>0</v>
      </c>
      <c r="O250" s="179"/>
      <c r="P250" s="183">
        <v>141626.41</v>
      </c>
      <c r="Q250" s="179"/>
      <c r="R250" s="183">
        <v>141626.40999999997</v>
      </c>
      <c r="U250" s="245"/>
    </row>
    <row r="251" spans="1:21" ht="14.1" customHeight="1" x14ac:dyDescent="0.2">
      <c r="A251" s="223">
        <v>16</v>
      </c>
      <c r="B251" s="200"/>
      <c r="C251" s="233"/>
      <c r="D251" s="225" t="s">
        <v>965</v>
      </c>
      <c r="F251" s="242"/>
      <c r="H251" s="184">
        <v>471153717.28999978</v>
      </c>
      <c r="I251" s="185"/>
      <c r="J251" s="184">
        <v>1100000.0000000002</v>
      </c>
      <c r="K251" s="185"/>
      <c r="L251" s="184">
        <v>-220000.00000000006</v>
      </c>
      <c r="M251" s="185"/>
      <c r="N251" s="184">
        <v>0</v>
      </c>
      <c r="O251" s="185"/>
      <c r="P251" s="184">
        <v>472033717.28999978</v>
      </c>
      <c r="Q251" s="185"/>
      <c r="R251" s="184">
        <v>471221409.59769219</v>
      </c>
      <c r="U251" s="245"/>
    </row>
    <row r="252" spans="1:21" ht="14.1" customHeight="1" x14ac:dyDescent="0.2">
      <c r="A252" s="223">
        <v>17</v>
      </c>
      <c r="B252" s="200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U252" s="245"/>
    </row>
    <row r="253" spans="1:21" ht="14.1" customHeight="1" x14ac:dyDescent="0.2">
      <c r="A253" s="223">
        <v>18</v>
      </c>
      <c r="B253" s="200"/>
      <c r="C253" s="233">
        <v>34287</v>
      </c>
      <c r="D253" s="225" t="s">
        <v>966</v>
      </c>
      <c r="F253" s="242">
        <v>20</v>
      </c>
      <c r="G253" s="264"/>
      <c r="H253" s="183">
        <v>4.4383341446518898E-10</v>
      </c>
      <c r="I253" s="178"/>
      <c r="J253" s="183">
        <v>0</v>
      </c>
      <c r="K253" s="179"/>
      <c r="L253" s="183">
        <v>0</v>
      </c>
      <c r="M253" s="179"/>
      <c r="N253" s="183">
        <v>0</v>
      </c>
      <c r="O253" s="179"/>
      <c r="P253" s="183">
        <v>4.4383341446518898E-10</v>
      </c>
      <c r="Q253" s="179"/>
      <c r="R253" s="183">
        <v>4.4383341446518898E-10</v>
      </c>
      <c r="U253" s="245"/>
    </row>
    <row r="254" spans="1:21" ht="14.1" customHeight="1" x14ac:dyDescent="0.2">
      <c r="A254" s="223">
        <v>19</v>
      </c>
      <c r="B254" s="200"/>
      <c r="U254" s="245"/>
    </row>
    <row r="255" spans="1:21" ht="14.1" customHeight="1" x14ac:dyDescent="0.2">
      <c r="A255" s="223">
        <v>20</v>
      </c>
      <c r="B255" s="200"/>
      <c r="C255" s="233">
        <v>34687</v>
      </c>
      <c r="D255" s="223" t="s">
        <v>967</v>
      </c>
      <c r="F255" s="242">
        <v>14.3</v>
      </c>
      <c r="G255" s="224"/>
      <c r="H255" s="183">
        <v>771104.75000000023</v>
      </c>
      <c r="I255" s="178"/>
      <c r="J255" s="183">
        <v>0</v>
      </c>
      <c r="K255" s="179"/>
      <c r="L255" s="183">
        <v>0</v>
      </c>
      <c r="M255" s="179"/>
      <c r="N255" s="183">
        <v>0</v>
      </c>
      <c r="O255" s="179"/>
      <c r="P255" s="183">
        <v>771104.75000000023</v>
      </c>
      <c r="Q255" s="179"/>
      <c r="R255" s="183">
        <v>771104.75000000012</v>
      </c>
      <c r="U255" s="245"/>
    </row>
    <row r="256" spans="1:21" ht="14.1" customHeight="1" x14ac:dyDescent="0.2">
      <c r="A256" s="223">
        <v>21</v>
      </c>
      <c r="B256" s="200"/>
      <c r="C256" s="234"/>
      <c r="F256" s="242"/>
      <c r="H256" s="184"/>
      <c r="I256" s="185"/>
      <c r="J256" s="184"/>
      <c r="K256" s="185"/>
      <c r="L256" s="184"/>
      <c r="M256" s="185"/>
      <c r="N256" s="184"/>
      <c r="O256" s="185"/>
      <c r="P256" s="184"/>
      <c r="Q256" s="185"/>
      <c r="R256" s="184"/>
      <c r="U256" s="245"/>
    </row>
    <row r="257" spans="1:21" ht="14.1" customHeight="1" thickBot="1" x14ac:dyDescent="0.25">
      <c r="A257" s="223">
        <v>22</v>
      </c>
      <c r="B257" s="200"/>
      <c r="C257" s="203"/>
      <c r="D257" s="199" t="s">
        <v>968</v>
      </c>
      <c r="E257" s="199"/>
      <c r="F257" s="205"/>
      <c r="G257" s="199"/>
      <c r="H257" s="171">
        <v>1411214478.7620001</v>
      </c>
      <c r="I257" s="175"/>
      <c r="J257" s="171">
        <v>71597681.930000007</v>
      </c>
      <c r="K257" s="175"/>
      <c r="L257" s="171">
        <v>-14319536.386000004</v>
      </c>
      <c r="M257" s="175"/>
      <c r="N257" s="171">
        <v>0</v>
      </c>
      <c r="O257" s="175"/>
      <c r="P257" s="171">
        <v>1468492624.3060002</v>
      </c>
      <c r="Q257" s="175"/>
      <c r="R257" s="171">
        <v>1418614917.908462</v>
      </c>
      <c r="U257" s="245"/>
    </row>
    <row r="258" spans="1:21" ht="14.1" customHeight="1" thickTop="1" x14ac:dyDescent="0.2">
      <c r="A258" s="223">
        <v>23</v>
      </c>
      <c r="B258" s="200"/>
      <c r="U258" s="245"/>
    </row>
    <row r="259" spans="1:21" ht="14.1" customHeight="1" x14ac:dyDescent="0.2">
      <c r="A259" s="223">
        <v>24</v>
      </c>
      <c r="B259" s="200"/>
      <c r="U259" s="245"/>
    </row>
    <row r="260" spans="1:21" ht="14.1" customHeight="1" x14ac:dyDescent="0.2">
      <c r="A260" s="223">
        <v>25</v>
      </c>
      <c r="B260" s="200"/>
      <c r="D260" s="199" t="s">
        <v>969</v>
      </c>
      <c r="U260" s="245"/>
    </row>
    <row r="261" spans="1:21" ht="14.1" customHeight="1" x14ac:dyDescent="0.2">
      <c r="A261" s="223">
        <v>26</v>
      </c>
      <c r="B261" s="201"/>
      <c r="D261" s="225" t="s">
        <v>970</v>
      </c>
      <c r="F261" s="242"/>
      <c r="H261" s="256"/>
      <c r="I261" s="185"/>
      <c r="J261" s="256"/>
      <c r="K261" s="185"/>
      <c r="L261" s="256"/>
      <c r="M261" s="185"/>
      <c r="N261" s="256"/>
      <c r="O261" s="185"/>
      <c r="P261" s="256"/>
      <c r="Q261" s="185"/>
      <c r="R261" s="256"/>
      <c r="U261" s="245"/>
    </row>
    <row r="262" spans="1:21" ht="14.1" customHeight="1" x14ac:dyDescent="0.2">
      <c r="A262" s="223">
        <v>27</v>
      </c>
      <c r="B262" s="201"/>
      <c r="C262" s="234">
        <v>34130</v>
      </c>
      <c r="D262" s="223" t="s">
        <v>885</v>
      </c>
      <c r="F262" s="242">
        <v>3.4000000000000004</v>
      </c>
      <c r="G262" s="224"/>
      <c r="H262" s="183">
        <v>84179579.349999994</v>
      </c>
      <c r="I262" s="178"/>
      <c r="J262" s="183">
        <v>0</v>
      </c>
      <c r="K262" s="179"/>
      <c r="L262" s="183">
        <v>0</v>
      </c>
      <c r="M262" s="179"/>
      <c r="N262" s="183">
        <v>0</v>
      </c>
      <c r="O262" s="179"/>
      <c r="P262" s="183">
        <v>84179579.349999994</v>
      </c>
      <c r="Q262" s="179"/>
      <c r="R262" s="183">
        <v>84179579.350000009</v>
      </c>
      <c r="U262" s="245"/>
    </row>
    <row r="263" spans="1:21" ht="14.1" customHeight="1" x14ac:dyDescent="0.2">
      <c r="A263" s="223">
        <v>28</v>
      </c>
      <c r="B263" s="201"/>
      <c r="C263" s="234">
        <v>34230</v>
      </c>
      <c r="D263" s="223" t="s">
        <v>950</v>
      </c>
      <c r="F263" s="242">
        <v>3</v>
      </c>
      <c r="G263" s="224"/>
      <c r="H263" s="183">
        <v>28820226.926000014</v>
      </c>
      <c r="I263" s="178"/>
      <c r="J263" s="183">
        <v>1270129.9100000001</v>
      </c>
      <c r="K263" s="179"/>
      <c r="L263" s="183">
        <v>-254025.98200000002</v>
      </c>
      <c r="M263" s="179"/>
      <c r="N263" s="183">
        <v>0</v>
      </c>
      <c r="O263" s="179"/>
      <c r="P263" s="183">
        <v>29836330.854000013</v>
      </c>
      <c r="Q263" s="179"/>
      <c r="R263" s="183">
        <v>28988608.546000011</v>
      </c>
      <c r="U263" s="245"/>
    </row>
    <row r="264" spans="1:21" ht="14.1" customHeight="1" x14ac:dyDescent="0.2">
      <c r="A264" s="223">
        <v>29</v>
      </c>
      <c r="B264" s="200"/>
      <c r="C264" s="234">
        <v>34330</v>
      </c>
      <c r="D264" s="223" t="s">
        <v>951</v>
      </c>
      <c r="F264" s="242">
        <v>5.5</v>
      </c>
      <c r="G264" s="224"/>
      <c r="H264" s="183">
        <v>45095140.425999999</v>
      </c>
      <c r="I264" s="178"/>
      <c r="J264" s="183">
        <v>1270129.9100000001</v>
      </c>
      <c r="K264" s="179"/>
      <c r="L264" s="183">
        <v>-254025.98200000002</v>
      </c>
      <c r="M264" s="179"/>
      <c r="N264" s="183">
        <v>0</v>
      </c>
      <c r="O264" s="179"/>
      <c r="P264" s="183">
        <v>46111244.353999995</v>
      </c>
      <c r="Q264" s="179"/>
      <c r="R264" s="183">
        <v>45263522.045999996</v>
      </c>
      <c r="U264" s="245"/>
    </row>
    <row r="265" spans="1:21" ht="14.1" customHeight="1" x14ac:dyDescent="0.2">
      <c r="A265" s="223">
        <v>30</v>
      </c>
      <c r="B265" s="200"/>
      <c r="C265" s="234">
        <v>34530</v>
      </c>
      <c r="D265" s="223" t="s">
        <v>890</v>
      </c>
      <c r="F265" s="242">
        <v>3.3000000000000003</v>
      </c>
      <c r="G265" s="224"/>
      <c r="H265" s="183">
        <v>29294635.780000001</v>
      </c>
      <c r="I265" s="178"/>
      <c r="J265" s="183">
        <v>0</v>
      </c>
      <c r="K265" s="179"/>
      <c r="L265" s="183">
        <v>0</v>
      </c>
      <c r="M265" s="179"/>
      <c r="N265" s="183">
        <v>0</v>
      </c>
      <c r="O265" s="179"/>
      <c r="P265" s="183">
        <v>29294635.780000001</v>
      </c>
      <c r="Q265" s="179"/>
      <c r="R265" s="183">
        <v>29294635.779999997</v>
      </c>
      <c r="U265" s="245"/>
    </row>
    <row r="266" spans="1:21" ht="14.1" customHeight="1" x14ac:dyDescent="0.2">
      <c r="A266" s="223">
        <v>31</v>
      </c>
      <c r="B266" s="200"/>
      <c r="C266" s="234">
        <v>34630</v>
      </c>
      <c r="D266" s="223" t="s">
        <v>891</v>
      </c>
      <c r="F266" s="242">
        <v>4</v>
      </c>
      <c r="G266" s="224"/>
      <c r="H266" s="183">
        <v>11054023.24</v>
      </c>
      <c r="I266" s="178"/>
      <c r="J266" s="183">
        <v>0</v>
      </c>
      <c r="K266" s="179"/>
      <c r="L266" s="183">
        <v>0</v>
      </c>
      <c r="M266" s="179"/>
      <c r="N266" s="183">
        <v>0</v>
      </c>
      <c r="O266" s="179"/>
      <c r="P266" s="183">
        <v>11054023.24</v>
      </c>
      <c r="Q266" s="179"/>
      <c r="R266" s="183">
        <v>11054023.239999998</v>
      </c>
      <c r="U266" s="245"/>
    </row>
    <row r="267" spans="1:21" ht="14.1" customHeight="1" x14ac:dyDescent="0.2">
      <c r="A267" s="223">
        <v>32</v>
      </c>
      <c r="B267" s="200"/>
      <c r="C267" s="234"/>
      <c r="D267" s="225" t="s">
        <v>971</v>
      </c>
      <c r="F267" s="242"/>
      <c r="H267" s="184">
        <v>198443605.72200003</v>
      </c>
      <c r="I267" s="185"/>
      <c r="J267" s="184">
        <v>2540259.8200000003</v>
      </c>
      <c r="K267" s="185"/>
      <c r="L267" s="184">
        <v>-508051.96400000004</v>
      </c>
      <c r="M267" s="185"/>
      <c r="N267" s="184">
        <v>0</v>
      </c>
      <c r="O267" s="185"/>
      <c r="P267" s="184">
        <v>200475813.57800001</v>
      </c>
      <c r="Q267" s="185"/>
      <c r="R267" s="184">
        <v>198780368.96200004</v>
      </c>
      <c r="U267" s="245"/>
    </row>
    <row r="268" spans="1:21" ht="14.1" customHeight="1" x14ac:dyDescent="0.2">
      <c r="A268" s="223">
        <v>33</v>
      </c>
      <c r="B268" s="200"/>
      <c r="U268" s="245"/>
    </row>
    <row r="269" spans="1:21" ht="14.1" customHeight="1" x14ac:dyDescent="0.2">
      <c r="A269" s="223">
        <v>34</v>
      </c>
      <c r="D269" s="225" t="s">
        <v>972</v>
      </c>
      <c r="H269" s="267"/>
      <c r="I269" s="267"/>
      <c r="J269" s="267"/>
      <c r="K269" s="267"/>
      <c r="L269" s="266"/>
      <c r="M269" s="266"/>
      <c r="N269" s="266"/>
      <c r="O269" s="266"/>
      <c r="P269" s="267"/>
      <c r="Q269" s="267"/>
      <c r="R269" s="267"/>
      <c r="U269" s="245"/>
    </row>
    <row r="270" spans="1:21" ht="14.1" customHeight="1" x14ac:dyDescent="0.2">
      <c r="A270" s="223">
        <v>35</v>
      </c>
      <c r="C270" s="233">
        <v>34131</v>
      </c>
      <c r="D270" s="223" t="s">
        <v>885</v>
      </c>
      <c r="F270" s="242">
        <v>3.6000000000000005</v>
      </c>
      <c r="G270" s="224"/>
      <c r="H270" s="183">
        <v>21508359.090000004</v>
      </c>
      <c r="I270" s="178"/>
      <c r="J270" s="183">
        <v>0</v>
      </c>
      <c r="K270" s="179"/>
      <c r="L270" s="183">
        <v>0</v>
      </c>
      <c r="M270" s="179"/>
      <c r="N270" s="183">
        <v>0</v>
      </c>
      <c r="O270" s="179"/>
      <c r="P270" s="183">
        <v>21508359.090000004</v>
      </c>
      <c r="Q270" s="179"/>
      <c r="R270" s="183">
        <v>21508359.090000007</v>
      </c>
      <c r="U270" s="245"/>
    </row>
    <row r="271" spans="1:21" ht="14.1" customHeight="1" x14ac:dyDescent="0.2">
      <c r="A271" s="223">
        <v>36</v>
      </c>
      <c r="C271" s="233">
        <v>34231</v>
      </c>
      <c r="D271" s="223" t="s">
        <v>950</v>
      </c>
      <c r="F271" s="242">
        <v>4</v>
      </c>
      <c r="G271" s="224"/>
      <c r="H271" s="183">
        <v>81042998.602000043</v>
      </c>
      <c r="I271" s="178"/>
      <c r="J271" s="183">
        <v>25606622.854999997</v>
      </c>
      <c r="K271" s="179"/>
      <c r="L271" s="183">
        <v>-5121324.5709999995</v>
      </c>
      <c r="M271" s="179"/>
      <c r="N271" s="183">
        <v>0</v>
      </c>
      <c r="O271" s="179"/>
      <c r="P271" s="183">
        <v>101528296.88600005</v>
      </c>
      <c r="Q271" s="179"/>
      <c r="R271" s="183">
        <v>85107515.238615423</v>
      </c>
      <c r="U271" s="245"/>
    </row>
    <row r="272" spans="1:21" ht="14.1" customHeight="1" x14ac:dyDescent="0.2">
      <c r="A272" s="223">
        <v>37</v>
      </c>
      <c r="C272" s="233">
        <v>34331</v>
      </c>
      <c r="D272" s="223" t="s">
        <v>951</v>
      </c>
      <c r="F272" s="242">
        <v>6.1</v>
      </c>
      <c r="G272" s="224"/>
      <c r="H272" s="183">
        <v>213491877.97200003</v>
      </c>
      <c r="I272" s="178"/>
      <c r="J272" s="183">
        <v>25606622.854999997</v>
      </c>
      <c r="K272" s="179"/>
      <c r="L272" s="183">
        <v>-5121324.5709999995</v>
      </c>
      <c r="M272" s="179"/>
      <c r="N272" s="183">
        <v>0</v>
      </c>
      <c r="O272" s="179"/>
      <c r="P272" s="183">
        <v>233977176.25600001</v>
      </c>
      <c r="Q272" s="179"/>
      <c r="R272" s="183">
        <v>217556394.60861543</v>
      </c>
      <c r="U272" s="245"/>
    </row>
    <row r="273" spans="1:21" ht="14.1" customHeight="1" x14ac:dyDescent="0.2">
      <c r="A273" s="223">
        <v>38</v>
      </c>
      <c r="C273" s="233">
        <v>34531</v>
      </c>
      <c r="D273" s="223" t="s">
        <v>890</v>
      </c>
      <c r="F273" s="242">
        <v>4.0999999999999996</v>
      </c>
      <c r="G273" s="224"/>
      <c r="H273" s="183">
        <v>39338144.729999989</v>
      </c>
      <c r="I273" s="178"/>
      <c r="J273" s="183">
        <v>0</v>
      </c>
      <c r="K273" s="179"/>
      <c r="L273" s="183">
        <v>0</v>
      </c>
      <c r="M273" s="179"/>
      <c r="N273" s="183">
        <v>0</v>
      </c>
      <c r="O273" s="179"/>
      <c r="P273" s="183">
        <v>39338144.729999989</v>
      </c>
      <c r="Q273" s="179"/>
      <c r="R273" s="183">
        <v>39338144.730000004</v>
      </c>
      <c r="U273" s="245"/>
    </row>
    <row r="274" spans="1:21" ht="14.1" customHeight="1" x14ac:dyDescent="0.2">
      <c r="A274" s="223">
        <v>39</v>
      </c>
      <c r="C274" s="233">
        <v>34631</v>
      </c>
      <c r="D274" s="223" t="s">
        <v>891</v>
      </c>
      <c r="F274" s="242">
        <v>3.2</v>
      </c>
      <c r="G274" s="224"/>
      <c r="H274" s="183">
        <v>1152705.94</v>
      </c>
      <c r="I274" s="178"/>
      <c r="J274" s="183">
        <v>0</v>
      </c>
      <c r="K274" s="179"/>
      <c r="L274" s="183">
        <v>0</v>
      </c>
      <c r="M274" s="179"/>
      <c r="N274" s="183">
        <v>0</v>
      </c>
      <c r="O274" s="179"/>
      <c r="P274" s="183">
        <v>1152705.94</v>
      </c>
      <c r="Q274" s="179"/>
      <c r="R274" s="183">
        <v>1152705.9399999997</v>
      </c>
      <c r="U274" s="245"/>
    </row>
    <row r="275" spans="1:21" ht="14.1" customHeight="1" x14ac:dyDescent="0.2">
      <c r="A275" s="223">
        <v>40</v>
      </c>
      <c r="C275" s="234"/>
      <c r="D275" s="225" t="s">
        <v>973</v>
      </c>
      <c r="F275" s="242"/>
      <c r="H275" s="184">
        <v>356534086.33400005</v>
      </c>
      <c r="I275" s="185"/>
      <c r="J275" s="184">
        <v>51213245.709999993</v>
      </c>
      <c r="K275" s="185"/>
      <c r="L275" s="184">
        <v>-10242649.141999999</v>
      </c>
      <c r="M275" s="185"/>
      <c r="N275" s="184">
        <v>0</v>
      </c>
      <c r="O275" s="185"/>
      <c r="P275" s="184">
        <v>397504682.90200001</v>
      </c>
      <c r="Q275" s="185"/>
      <c r="R275" s="184">
        <v>364663119.60723084</v>
      </c>
      <c r="U275" s="245"/>
    </row>
    <row r="276" spans="1:21" ht="14.1" customHeight="1" x14ac:dyDescent="0.2">
      <c r="A276" s="223">
        <v>41</v>
      </c>
      <c r="U276" s="245"/>
    </row>
    <row r="277" spans="1:21" ht="14.1" customHeight="1" x14ac:dyDescent="0.2">
      <c r="A277" s="223">
        <v>42</v>
      </c>
      <c r="U277" s="245"/>
    </row>
    <row r="278" spans="1:21" ht="14.1" customHeight="1" x14ac:dyDescent="0.2">
      <c r="A278" s="223">
        <v>43</v>
      </c>
      <c r="U278" s="245"/>
    </row>
    <row r="279" spans="1:21" ht="14.1" customHeight="1" thickBot="1" x14ac:dyDescent="0.25">
      <c r="A279" s="223">
        <v>44</v>
      </c>
      <c r="B279" s="252" t="s">
        <v>914</v>
      </c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U279" s="245"/>
    </row>
    <row r="280" spans="1:21" ht="14.1" customHeight="1" x14ac:dyDescent="0.2">
      <c r="A280" s="223" t="s">
        <v>1</v>
      </c>
      <c r="P280" s="223" t="s">
        <v>1</v>
      </c>
      <c r="U280" s="245"/>
    </row>
    <row r="281" spans="1:21" ht="14.1" customHeight="1" thickBot="1" x14ac:dyDescent="0.25">
      <c r="A281" s="229" t="s">
        <v>858</v>
      </c>
      <c r="B281" s="229"/>
      <c r="C281" s="229"/>
      <c r="D281" s="229"/>
      <c r="E281" s="229"/>
      <c r="F281" s="229"/>
      <c r="G281" s="229" t="s">
        <v>859</v>
      </c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 t="s">
        <v>974</v>
      </c>
      <c r="U281" s="245"/>
    </row>
    <row r="282" spans="1:21" ht="14.1" customHeight="1" x14ac:dyDescent="0.2">
      <c r="A282" s="223" t="s">
        <v>862</v>
      </c>
      <c r="B282" s="253"/>
      <c r="E282" s="224" t="s">
        <v>863</v>
      </c>
      <c r="F282" s="223" t="s">
        <v>864</v>
      </c>
      <c r="J282" s="226"/>
      <c r="K282" s="226"/>
      <c r="M282" s="226"/>
      <c r="N282" s="226"/>
      <c r="O282" s="226" t="s">
        <v>916</v>
      </c>
      <c r="R282" s="227"/>
      <c r="U282" s="245"/>
    </row>
    <row r="283" spans="1:21" ht="14.1" customHeight="1" x14ac:dyDescent="0.2">
      <c r="B283" s="253"/>
      <c r="F283" s="223" t="s">
        <v>866</v>
      </c>
      <c r="J283" s="224"/>
      <c r="K283" s="227"/>
      <c r="N283" s="224"/>
      <c r="O283" s="224" t="s">
        <v>917</v>
      </c>
      <c r="P283" s="227" t="s">
        <v>867</v>
      </c>
      <c r="R283" s="224"/>
      <c r="U283" s="245"/>
    </row>
    <row r="284" spans="1:21" ht="14.1" customHeight="1" x14ac:dyDescent="0.2">
      <c r="A284" s="223" t="s">
        <v>868</v>
      </c>
      <c r="B284" s="253"/>
      <c r="F284" s="223" t="s">
        <v>917</v>
      </c>
      <c r="J284" s="224"/>
      <c r="K284" s="227"/>
      <c r="L284" s="224"/>
      <c r="O284" s="224" t="s">
        <v>917</v>
      </c>
      <c r="P284" s="227">
        <v>0</v>
      </c>
      <c r="R284" s="224"/>
      <c r="U284" s="245"/>
    </row>
    <row r="285" spans="1:21" ht="14.1" customHeight="1" x14ac:dyDescent="0.2">
      <c r="B285" s="253"/>
      <c r="F285" s="223" t="s">
        <v>917</v>
      </c>
      <c r="J285" s="224"/>
      <c r="K285" s="227"/>
      <c r="L285" s="224"/>
      <c r="O285" s="224" t="s">
        <v>917</v>
      </c>
      <c r="P285" s="227"/>
      <c r="R285" s="224"/>
      <c r="U285" s="245"/>
    </row>
    <row r="286" spans="1:21" ht="14.1" customHeight="1" thickBot="1" x14ac:dyDescent="0.25">
      <c r="A286" s="229" t="s">
        <v>869</v>
      </c>
      <c r="B286" s="254"/>
      <c r="C286" s="229"/>
      <c r="D286" s="229"/>
      <c r="E286" s="229"/>
      <c r="F286" s="229" t="s">
        <v>917</v>
      </c>
      <c r="G286" s="229"/>
      <c r="H286" s="230"/>
      <c r="I286" s="229"/>
      <c r="J286" s="229"/>
      <c r="K286" s="229"/>
      <c r="L286" s="229"/>
      <c r="M286" s="229"/>
      <c r="N286" s="229"/>
      <c r="O286" s="229"/>
      <c r="P286" s="231"/>
      <c r="Q286" s="229"/>
      <c r="R286" s="229"/>
      <c r="U286" s="245"/>
    </row>
    <row r="287" spans="1:21" ht="14.1" customHeight="1" x14ac:dyDescent="0.2"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U287" s="245"/>
    </row>
    <row r="288" spans="1:21" ht="14.1" customHeight="1" x14ac:dyDescent="0.2">
      <c r="C288" s="233" t="s">
        <v>80</v>
      </c>
      <c r="D288" s="233" t="s">
        <v>81</v>
      </c>
      <c r="E288" s="233"/>
      <c r="F288" s="233" t="s">
        <v>82</v>
      </c>
      <c r="G288" s="233"/>
      <c r="H288" s="233" t="s">
        <v>83</v>
      </c>
      <c r="I288" s="233"/>
      <c r="J288" s="234" t="s">
        <v>150</v>
      </c>
      <c r="K288" s="234"/>
      <c r="L288" s="233" t="s">
        <v>151</v>
      </c>
      <c r="M288" s="233"/>
      <c r="N288" s="233" t="s">
        <v>152</v>
      </c>
      <c r="O288" s="233"/>
      <c r="P288" s="233" t="s">
        <v>153</v>
      </c>
      <c r="Q288" s="233"/>
      <c r="R288" s="233" t="s">
        <v>154</v>
      </c>
      <c r="U288" s="245"/>
    </row>
    <row r="289" spans="1:21" ht="14.1" customHeight="1" x14ac:dyDescent="0.2">
      <c r="C289" s="234" t="s">
        <v>460</v>
      </c>
      <c r="D289" s="234" t="s">
        <v>460</v>
      </c>
      <c r="F289" s="234" t="s">
        <v>436</v>
      </c>
      <c r="G289" s="234"/>
      <c r="H289" s="233" t="s">
        <v>870</v>
      </c>
      <c r="I289" s="234"/>
      <c r="J289" s="233" t="s">
        <v>6</v>
      </c>
      <c r="K289" s="234"/>
      <c r="L289" s="234" t="s">
        <v>6</v>
      </c>
      <c r="M289" s="234"/>
      <c r="P289" s="234" t="s">
        <v>870</v>
      </c>
      <c r="R289" s="234"/>
      <c r="U289" s="245"/>
    </row>
    <row r="290" spans="1:21" ht="14.1" customHeight="1" x14ac:dyDescent="0.2">
      <c r="A290" s="223" t="s">
        <v>3</v>
      </c>
      <c r="B290" s="234"/>
      <c r="C290" s="234" t="s">
        <v>461</v>
      </c>
      <c r="D290" s="234" t="s">
        <v>461</v>
      </c>
      <c r="E290" s="233"/>
      <c r="F290" s="234" t="s">
        <v>462</v>
      </c>
      <c r="G290" s="234"/>
      <c r="H290" s="234" t="s">
        <v>871</v>
      </c>
      <c r="I290" s="234"/>
      <c r="J290" s="234" t="s">
        <v>870</v>
      </c>
      <c r="K290" s="233"/>
      <c r="L290" s="234" t="s">
        <v>870</v>
      </c>
      <c r="M290" s="227"/>
      <c r="N290" s="234" t="s">
        <v>872</v>
      </c>
      <c r="O290" s="233"/>
      <c r="P290" s="233" t="s">
        <v>871</v>
      </c>
      <c r="Q290" s="233"/>
      <c r="R290" s="234" t="s">
        <v>873</v>
      </c>
      <c r="U290" s="245"/>
    </row>
    <row r="291" spans="1:21" ht="14.1" customHeight="1" thickBot="1" x14ac:dyDescent="0.25">
      <c r="A291" s="229" t="s">
        <v>874</v>
      </c>
      <c r="B291" s="230"/>
      <c r="C291" s="230" t="s">
        <v>463</v>
      </c>
      <c r="D291" s="230" t="s">
        <v>464</v>
      </c>
      <c r="E291" s="230"/>
      <c r="F291" s="235" t="s">
        <v>156</v>
      </c>
      <c r="G291" s="235"/>
      <c r="H291" s="235" t="s">
        <v>875</v>
      </c>
      <c r="I291" s="236"/>
      <c r="J291" s="235" t="s">
        <v>876</v>
      </c>
      <c r="K291" s="236"/>
      <c r="L291" s="236" t="s">
        <v>877</v>
      </c>
      <c r="M291" s="237"/>
      <c r="N291" s="237" t="s">
        <v>878</v>
      </c>
      <c r="O291" s="237"/>
      <c r="P291" s="237" t="s">
        <v>879</v>
      </c>
      <c r="Q291" s="237"/>
      <c r="R291" s="237" t="s">
        <v>880</v>
      </c>
      <c r="U291" s="245"/>
    </row>
    <row r="292" spans="1:21" ht="14.1" customHeight="1" x14ac:dyDescent="0.2">
      <c r="A292" s="223">
        <v>1</v>
      </c>
      <c r="B292" s="200"/>
      <c r="U292" s="245"/>
    </row>
    <row r="293" spans="1:21" ht="14.1" customHeight="1" x14ac:dyDescent="0.2">
      <c r="A293" s="223">
        <v>2</v>
      </c>
      <c r="B293" s="200"/>
      <c r="C293" s="234"/>
      <c r="D293" s="225" t="s">
        <v>975</v>
      </c>
      <c r="F293" s="242"/>
      <c r="H293" s="243"/>
      <c r="I293" s="185"/>
      <c r="J293" s="185"/>
      <c r="K293" s="185"/>
      <c r="L293" s="185"/>
      <c r="M293" s="185"/>
      <c r="N293" s="185"/>
      <c r="O293" s="185"/>
      <c r="P293" s="180"/>
      <c r="Q293" s="185"/>
      <c r="R293" s="185"/>
      <c r="U293" s="245"/>
    </row>
    <row r="294" spans="1:21" ht="14.1" customHeight="1" x14ac:dyDescent="0.2">
      <c r="A294" s="223">
        <v>3</v>
      </c>
      <c r="B294" s="200"/>
      <c r="C294" s="233">
        <v>34132</v>
      </c>
      <c r="D294" s="223" t="s">
        <v>885</v>
      </c>
      <c r="F294" s="242">
        <v>3.5000000000000004</v>
      </c>
      <c r="G294" s="224"/>
      <c r="H294" s="183">
        <v>26971966.289999995</v>
      </c>
      <c r="I294" s="178"/>
      <c r="J294" s="183">
        <v>0</v>
      </c>
      <c r="K294" s="179"/>
      <c r="L294" s="183">
        <v>0</v>
      </c>
      <c r="M294" s="179"/>
      <c r="N294" s="183">
        <v>0</v>
      </c>
      <c r="O294" s="179"/>
      <c r="P294" s="183">
        <v>26971966.289999995</v>
      </c>
      <c r="Q294" s="179"/>
      <c r="R294" s="183">
        <v>26971966.290000003</v>
      </c>
      <c r="U294" s="245"/>
    </row>
    <row r="295" spans="1:21" ht="14.1" customHeight="1" x14ac:dyDescent="0.2">
      <c r="A295" s="223">
        <v>4</v>
      </c>
      <c r="B295" s="200"/>
      <c r="C295" s="233">
        <v>34232</v>
      </c>
      <c r="D295" s="223" t="s">
        <v>950</v>
      </c>
      <c r="F295" s="242">
        <v>3.9</v>
      </c>
      <c r="G295" s="224"/>
      <c r="H295" s="183">
        <v>104956994.09800003</v>
      </c>
      <c r="I295" s="178"/>
      <c r="J295" s="183">
        <v>0</v>
      </c>
      <c r="K295" s="179"/>
      <c r="L295" s="183">
        <v>0</v>
      </c>
      <c r="M295" s="179"/>
      <c r="N295" s="183">
        <v>0</v>
      </c>
      <c r="O295" s="179"/>
      <c r="P295" s="183">
        <v>104956994.09800003</v>
      </c>
      <c r="Q295" s="179"/>
      <c r="R295" s="183">
        <v>104956994.09800003</v>
      </c>
      <c r="U295" s="245"/>
    </row>
    <row r="296" spans="1:21" ht="14.1" customHeight="1" x14ac:dyDescent="0.2">
      <c r="A296" s="223">
        <v>5</v>
      </c>
      <c r="B296" s="200"/>
      <c r="C296" s="233">
        <v>34332</v>
      </c>
      <c r="D296" s="223" t="s">
        <v>951</v>
      </c>
      <c r="F296" s="242">
        <v>6.2</v>
      </c>
      <c r="G296" s="224"/>
      <c r="H296" s="183">
        <v>289324978.75800008</v>
      </c>
      <c r="I296" s="178"/>
      <c r="J296" s="183">
        <v>0</v>
      </c>
      <c r="K296" s="179"/>
      <c r="L296" s="183">
        <v>0</v>
      </c>
      <c r="M296" s="179"/>
      <c r="N296" s="183">
        <v>0</v>
      </c>
      <c r="O296" s="179"/>
      <c r="P296" s="183">
        <v>289324978.75800008</v>
      </c>
      <c r="Q296" s="179"/>
      <c r="R296" s="183">
        <v>289324978.75800002</v>
      </c>
      <c r="U296" s="245"/>
    </row>
    <row r="297" spans="1:21" ht="14.1" customHeight="1" x14ac:dyDescent="0.2">
      <c r="A297" s="223">
        <v>6</v>
      </c>
      <c r="B297" s="200"/>
      <c r="C297" s="233">
        <v>34532</v>
      </c>
      <c r="D297" s="223" t="s">
        <v>890</v>
      </c>
      <c r="F297" s="242">
        <v>4.0999999999999996</v>
      </c>
      <c r="G297" s="224"/>
      <c r="H297" s="183">
        <v>44058767.359999999</v>
      </c>
      <c r="I297" s="178"/>
      <c r="J297" s="183">
        <v>0</v>
      </c>
      <c r="K297" s="179"/>
      <c r="L297" s="183">
        <v>0</v>
      </c>
      <c r="M297" s="179"/>
      <c r="N297" s="183">
        <v>0</v>
      </c>
      <c r="O297" s="179"/>
      <c r="P297" s="183">
        <v>44058767.359999999</v>
      </c>
      <c r="Q297" s="179"/>
      <c r="R297" s="183">
        <v>44058767.360000007</v>
      </c>
      <c r="U297" s="245"/>
    </row>
    <row r="298" spans="1:21" ht="14.1" customHeight="1" x14ac:dyDescent="0.2">
      <c r="A298" s="223">
        <v>7</v>
      </c>
      <c r="B298" s="200"/>
      <c r="C298" s="233">
        <v>34632</v>
      </c>
      <c r="D298" s="223" t="s">
        <v>891</v>
      </c>
      <c r="F298" s="242">
        <v>3.3000000000000003</v>
      </c>
      <c r="G298" s="224"/>
      <c r="H298" s="183">
        <v>1455592.35</v>
      </c>
      <c r="I298" s="178"/>
      <c r="J298" s="183">
        <v>0</v>
      </c>
      <c r="K298" s="179"/>
      <c r="L298" s="183">
        <v>0</v>
      </c>
      <c r="M298" s="179"/>
      <c r="N298" s="183">
        <v>0</v>
      </c>
      <c r="O298" s="179"/>
      <c r="P298" s="183">
        <v>1455592.35</v>
      </c>
      <c r="Q298" s="179"/>
      <c r="R298" s="183">
        <v>1455592.35</v>
      </c>
      <c r="U298" s="245"/>
    </row>
    <row r="299" spans="1:21" ht="14.1" customHeight="1" x14ac:dyDescent="0.2">
      <c r="A299" s="223">
        <v>8</v>
      </c>
      <c r="B299" s="200"/>
      <c r="C299" s="234"/>
      <c r="D299" s="225" t="s">
        <v>976</v>
      </c>
      <c r="F299" s="242"/>
      <c r="H299" s="184">
        <v>466768298.85600013</v>
      </c>
      <c r="I299" s="185"/>
      <c r="J299" s="184">
        <v>0</v>
      </c>
      <c r="K299" s="185"/>
      <c r="L299" s="184">
        <v>0</v>
      </c>
      <c r="M299" s="185"/>
      <c r="N299" s="184">
        <v>0</v>
      </c>
      <c r="O299" s="185"/>
      <c r="P299" s="184">
        <v>466768298.85600013</v>
      </c>
      <c r="Q299" s="185"/>
      <c r="R299" s="184">
        <v>466768298.85600007</v>
      </c>
      <c r="U299" s="245"/>
    </row>
    <row r="300" spans="1:21" ht="14.1" customHeight="1" x14ac:dyDescent="0.2">
      <c r="A300" s="223">
        <v>9</v>
      </c>
      <c r="B300" s="200"/>
      <c r="U300" s="245"/>
    </row>
    <row r="301" spans="1:21" ht="14.1" customHeight="1" x14ac:dyDescent="0.2">
      <c r="A301" s="223">
        <v>10</v>
      </c>
      <c r="B301" s="200"/>
      <c r="C301" s="234"/>
      <c r="D301" s="225" t="s">
        <v>977</v>
      </c>
      <c r="I301" s="185"/>
      <c r="K301" s="185"/>
      <c r="M301" s="185"/>
      <c r="O301" s="185"/>
      <c r="Q301" s="185"/>
      <c r="U301" s="245"/>
    </row>
    <row r="302" spans="1:21" ht="14.1" customHeight="1" x14ac:dyDescent="0.2">
      <c r="A302" s="223">
        <v>11</v>
      </c>
      <c r="B302" s="200"/>
      <c r="C302" s="233">
        <v>34133</v>
      </c>
      <c r="D302" s="223" t="s">
        <v>885</v>
      </c>
      <c r="F302" s="242">
        <v>3.5000000000000004</v>
      </c>
      <c r="G302" s="224"/>
      <c r="H302" s="183">
        <v>656349.29</v>
      </c>
      <c r="I302" s="178"/>
      <c r="J302" s="183">
        <v>0</v>
      </c>
      <c r="K302" s="179"/>
      <c r="L302" s="183">
        <v>0</v>
      </c>
      <c r="M302" s="179"/>
      <c r="N302" s="183">
        <v>0</v>
      </c>
      <c r="O302" s="179"/>
      <c r="P302" s="183">
        <v>656349.29</v>
      </c>
      <c r="Q302" s="179"/>
      <c r="R302" s="183">
        <v>656349.28999999992</v>
      </c>
      <c r="U302" s="245"/>
    </row>
    <row r="303" spans="1:21" ht="14.1" customHeight="1" x14ac:dyDescent="0.2">
      <c r="A303" s="223">
        <v>12</v>
      </c>
      <c r="B303" s="200"/>
      <c r="C303" s="233">
        <v>34233</v>
      </c>
      <c r="D303" s="223" t="s">
        <v>950</v>
      </c>
      <c r="F303" s="242">
        <v>3.2</v>
      </c>
      <c r="G303" s="224"/>
      <c r="H303" s="183">
        <v>3790289.2899999991</v>
      </c>
      <c r="I303" s="178"/>
      <c r="J303" s="183">
        <v>0</v>
      </c>
      <c r="K303" s="179"/>
      <c r="L303" s="183">
        <v>0</v>
      </c>
      <c r="M303" s="179"/>
      <c r="N303" s="183">
        <v>0</v>
      </c>
      <c r="O303" s="179"/>
      <c r="P303" s="183">
        <v>3790289.2899999991</v>
      </c>
      <c r="Q303" s="179"/>
      <c r="R303" s="183">
        <v>3790289.2899999991</v>
      </c>
      <c r="U303" s="245"/>
    </row>
    <row r="304" spans="1:21" ht="14.1" customHeight="1" x14ac:dyDescent="0.2">
      <c r="A304" s="223">
        <v>13</v>
      </c>
      <c r="B304" s="200"/>
      <c r="C304" s="233">
        <v>34333</v>
      </c>
      <c r="D304" s="223" t="s">
        <v>951</v>
      </c>
      <c r="F304" s="242">
        <v>3.1</v>
      </c>
      <c r="G304" s="224"/>
      <c r="H304" s="183">
        <v>15859302.920000004</v>
      </c>
      <c r="I304" s="178"/>
      <c r="J304" s="183">
        <v>0</v>
      </c>
      <c r="K304" s="179"/>
      <c r="L304" s="183">
        <v>0</v>
      </c>
      <c r="M304" s="179"/>
      <c r="N304" s="183">
        <v>0</v>
      </c>
      <c r="O304" s="179"/>
      <c r="P304" s="183">
        <v>15859302.920000004</v>
      </c>
      <c r="Q304" s="179"/>
      <c r="R304" s="183">
        <v>15859302.920000007</v>
      </c>
      <c r="U304" s="245"/>
    </row>
    <row r="305" spans="1:21" ht="14.1" customHeight="1" x14ac:dyDescent="0.2">
      <c r="A305" s="223">
        <v>14</v>
      </c>
      <c r="B305" s="200"/>
      <c r="C305" s="233">
        <v>34533</v>
      </c>
      <c r="D305" s="223" t="s">
        <v>890</v>
      </c>
      <c r="F305" s="242">
        <v>2.7</v>
      </c>
      <c r="G305" s="224"/>
      <c r="H305" s="183">
        <v>14155293.100000001</v>
      </c>
      <c r="I305" s="178"/>
      <c r="J305" s="183">
        <v>0</v>
      </c>
      <c r="K305" s="179"/>
      <c r="L305" s="183">
        <v>0</v>
      </c>
      <c r="M305" s="179"/>
      <c r="N305" s="183">
        <v>0</v>
      </c>
      <c r="O305" s="179"/>
      <c r="P305" s="183">
        <v>14155293.100000001</v>
      </c>
      <c r="Q305" s="179"/>
      <c r="R305" s="183">
        <v>14155293.099999996</v>
      </c>
      <c r="U305" s="245"/>
    </row>
    <row r="306" spans="1:21" ht="14.1" customHeight="1" x14ac:dyDescent="0.2">
      <c r="A306" s="223">
        <v>15</v>
      </c>
      <c r="B306" s="200"/>
      <c r="C306" s="233">
        <v>34633</v>
      </c>
      <c r="D306" s="223" t="s">
        <v>891</v>
      </c>
      <c r="F306" s="242">
        <v>3.4000000000000004</v>
      </c>
      <c r="G306" s="224"/>
      <c r="H306" s="183">
        <v>904.61</v>
      </c>
      <c r="I306" s="178"/>
      <c r="J306" s="183">
        <v>0</v>
      </c>
      <c r="K306" s="179"/>
      <c r="L306" s="183">
        <v>0</v>
      </c>
      <c r="M306" s="179"/>
      <c r="N306" s="183">
        <v>0</v>
      </c>
      <c r="O306" s="179"/>
      <c r="P306" s="183">
        <v>904.61</v>
      </c>
      <c r="Q306" s="179"/>
      <c r="R306" s="183">
        <v>904.61</v>
      </c>
      <c r="U306" s="245"/>
    </row>
    <row r="307" spans="1:21" ht="14.1" customHeight="1" x14ac:dyDescent="0.2">
      <c r="A307" s="223">
        <v>16</v>
      </c>
      <c r="B307" s="200"/>
      <c r="D307" s="225" t="s">
        <v>978</v>
      </c>
      <c r="F307" s="242"/>
      <c r="H307" s="184">
        <v>34462139.210000008</v>
      </c>
      <c r="I307" s="185"/>
      <c r="J307" s="184">
        <v>0</v>
      </c>
      <c r="K307" s="185"/>
      <c r="L307" s="184">
        <v>0</v>
      </c>
      <c r="M307" s="185"/>
      <c r="N307" s="184">
        <v>0</v>
      </c>
      <c r="O307" s="185"/>
      <c r="P307" s="184">
        <v>34462139.210000008</v>
      </c>
      <c r="Q307" s="185"/>
      <c r="R307" s="184">
        <v>34462139.210000001</v>
      </c>
      <c r="U307" s="245"/>
    </row>
    <row r="308" spans="1:21" ht="14.1" customHeight="1" x14ac:dyDescent="0.2">
      <c r="A308" s="223">
        <v>17</v>
      </c>
      <c r="B308" s="200"/>
      <c r="U308" s="245"/>
    </row>
    <row r="309" spans="1:21" ht="14.1" customHeight="1" x14ac:dyDescent="0.2">
      <c r="A309" s="223">
        <v>18</v>
      </c>
      <c r="B309" s="200"/>
      <c r="C309" s="234"/>
      <c r="D309" s="225" t="s">
        <v>979</v>
      </c>
      <c r="I309" s="185"/>
      <c r="K309" s="185"/>
      <c r="M309" s="185"/>
      <c r="O309" s="185"/>
      <c r="Q309" s="185"/>
      <c r="U309" s="245"/>
    </row>
    <row r="310" spans="1:21" ht="14.1" customHeight="1" x14ac:dyDescent="0.2">
      <c r="A310" s="223">
        <v>19</v>
      </c>
      <c r="B310" s="200"/>
      <c r="C310" s="233">
        <v>34134</v>
      </c>
      <c r="D310" s="223" t="s">
        <v>885</v>
      </c>
      <c r="F310" s="242">
        <v>5.0999999999999996</v>
      </c>
      <c r="G310" s="224"/>
      <c r="H310" s="183">
        <v>242333.96</v>
      </c>
      <c r="I310" s="178"/>
      <c r="J310" s="183">
        <v>0</v>
      </c>
      <c r="K310" s="179"/>
      <c r="L310" s="183">
        <v>0</v>
      </c>
      <c r="M310" s="179"/>
      <c r="N310" s="183">
        <v>0</v>
      </c>
      <c r="O310" s="179"/>
      <c r="P310" s="183">
        <v>242333.96</v>
      </c>
      <c r="Q310" s="179"/>
      <c r="R310" s="183">
        <v>242333.96</v>
      </c>
      <c r="U310" s="245"/>
    </row>
    <row r="311" spans="1:21" ht="14.1" customHeight="1" x14ac:dyDescent="0.2">
      <c r="A311" s="223">
        <v>20</v>
      </c>
      <c r="B311" s="200"/>
      <c r="C311" s="233">
        <v>34234</v>
      </c>
      <c r="D311" s="223" t="s">
        <v>950</v>
      </c>
      <c r="F311" s="242">
        <v>3.2</v>
      </c>
      <c r="G311" s="224"/>
      <c r="H311" s="183">
        <v>3362686.3400000003</v>
      </c>
      <c r="I311" s="178"/>
      <c r="J311" s="183">
        <v>0</v>
      </c>
      <c r="K311" s="179"/>
      <c r="L311" s="183">
        <v>0</v>
      </c>
      <c r="M311" s="179"/>
      <c r="N311" s="183">
        <v>0</v>
      </c>
      <c r="O311" s="179"/>
      <c r="P311" s="183">
        <v>3362686.3400000003</v>
      </c>
      <c r="Q311" s="179"/>
      <c r="R311" s="183">
        <v>3362686.3400000012</v>
      </c>
      <c r="U311" s="245"/>
    </row>
    <row r="312" spans="1:21" ht="14.1" customHeight="1" x14ac:dyDescent="0.2">
      <c r="A312" s="223">
        <v>21</v>
      </c>
      <c r="B312" s="200"/>
      <c r="C312" s="233">
        <v>34334</v>
      </c>
      <c r="D312" s="223" t="s">
        <v>951</v>
      </c>
      <c r="F312" s="242">
        <v>3.2</v>
      </c>
      <c r="G312" s="224"/>
      <c r="H312" s="183">
        <v>15883616.469999997</v>
      </c>
      <c r="I312" s="178"/>
      <c r="J312" s="183">
        <v>0</v>
      </c>
      <c r="K312" s="179"/>
      <c r="L312" s="183">
        <v>0</v>
      </c>
      <c r="M312" s="179"/>
      <c r="N312" s="183">
        <v>0</v>
      </c>
      <c r="O312" s="179"/>
      <c r="P312" s="183">
        <v>15883616.469999997</v>
      </c>
      <c r="Q312" s="179"/>
      <c r="R312" s="183">
        <v>15883616.469999997</v>
      </c>
      <c r="U312" s="245"/>
    </row>
    <row r="313" spans="1:21" ht="14.1" customHeight="1" x14ac:dyDescent="0.2">
      <c r="A313" s="223">
        <v>22</v>
      </c>
      <c r="B313" s="200"/>
      <c r="C313" s="233">
        <v>34534</v>
      </c>
      <c r="D313" s="223" t="s">
        <v>890</v>
      </c>
      <c r="F313" s="242">
        <v>2.8</v>
      </c>
      <c r="G313" s="224"/>
      <c r="H313" s="183">
        <v>4168999</v>
      </c>
      <c r="I313" s="178"/>
      <c r="J313" s="183">
        <v>0</v>
      </c>
      <c r="K313" s="179"/>
      <c r="L313" s="183">
        <v>0</v>
      </c>
      <c r="M313" s="179"/>
      <c r="N313" s="183">
        <v>0</v>
      </c>
      <c r="O313" s="179"/>
      <c r="P313" s="183">
        <v>4168999</v>
      </c>
      <c r="Q313" s="179"/>
      <c r="R313" s="183">
        <v>4168999</v>
      </c>
      <c r="U313" s="245"/>
    </row>
    <row r="314" spans="1:21" ht="14.1" customHeight="1" x14ac:dyDescent="0.2">
      <c r="A314" s="223">
        <v>23</v>
      </c>
      <c r="B314" s="200"/>
      <c r="C314" s="233">
        <v>34634</v>
      </c>
      <c r="D314" s="223" t="s">
        <v>891</v>
      </c>
      <c r="F314" s="242">
        <v>3.4000000000000004</v>
      </c>
      <c r="G314" s="224"/>
      <c r="H314" s="183">
        <v>904.61</v>
      </c>
      <c r="I314" s="178"/>
      <c r="J314" s="183">
        <v>0</v>
      </c>
      <c r="K314" s="179"/>
      <c r="L314" s="183">
        <v>0</v>
      </c>
      <c r="M314" s="179"/>
      <c r="N314" s="183">
        <v>0</v>
      </c>
      <c r="O314" s="179"/>
      <c r="P314" s="183">
        <v>904.61</v>
      </c>
      <c r="Q314" s="179"/>
      <c r="R314" s="183">
        <v>904.61</v>
      </c>
      <c r="U314" s="245"/>
    </row>
    <row r="315" spans="1:21" ht="14.1" customHeight="1" x14ac:dyDescent="0.2">
      <c r="A315" s="223">
        <v>24</v>
      </c>
      <c r="B315" s="200"/>
      <c r="C315" s="234"/>
      <c r="D315" s="225" t="s">
        <v>980</v>
      </c>
      <c r="F315" s="242"/>
      <c r="H315" s="184">
        <v>23658540.379999995</v>
      </c>
      <c r="I315" s="185"/>
      <c r="J315" s="184">
        <v>0</v>
      </c>
      <c r="K315" s="185"/>
      <c r="L315" s="184">
        <v>0</v>
      </c>
      <c r="M315" s="185"/>
      <c r="N315" s="184">
        <v>0</v>
      </c>
      <c r="O315" s="185"/>
      <c r="P315" s="184">
        <v>23658540.379999995</v>
      </c>
      <c r="Q315" s="185"/>
      <c r="R315" s="184">
        <v>23658540.379999999</v>
      </c>
      <c r="U315" s="245"/>
    </row>
    <row r="316" spans="1:21" ht="14.1" customHeight="1" x14ac:dyDescent="0.2">
      <c r="A316" s="223">
        <v>25</v>
      </c>
      <c r="B316" s="200"/>
      <c r="U316" s="245"/>
    </row>
    <row r="317" spans="1:21" ht="14.1" customHeight="1" x14ac:dyDescent="0.2">
      <c r="A317" s="223">
        <v>26</v>
      </c>
      <c r="B317" s="200"/>
      <c r="C317" s="251"/>
      <c r="D317" s="225" t="s">
        <v>981</v>
      </c>
      <c r="E317" s="234"/>
      <c r="F317" s="262"/>
      <c r="G317" s="262"/>
      <c r="H317" s="262"/>
      <c r="I317" s="268"/>
      <c r="J317" s="262"/>
      <c r="K317" s="268"/>
      <c r="L317" s="268"/>
      <c r="M317" s="233"/>
      <c r="N317" s="233"/>
      <c r="O317" s="233"/>
      <c r="P317" s="233"/>
      <c r="Q317" s="233"/>
      <c r="R317" s="233"/>
      <c r="U317" s="245"/>
    </row>
    <row r="318" spans="1:21" ht="14.1" customHeight="1" x14ac:dyDescent="0.2">
      <c r="A318" s="223">
        <v>27</v>
      </c>
      <c r="B318" s="200"/>
      <c r="C318" s="233">
        <v>34135</v>
      </c>
      <c r="D318" s="223" t="s">
        <v>885</v>
      </c>
      <c r="E318" s="234"/>
      <c r="F318" s="242">
        <v>4.4000000000000004</v>
      </c>
      <c r="G318" s="224"/>
      <c r="H318" s="183">
        <v>793114.26</v>
      </c>
      <c r="I318" s="178"/>
      <c r="J318" s="183">
        <v>0</v>
      </c>
      <c r="K318" s="179"/>
      <c r="L318" s="183">
        <v>0</v>
      </c>
      <c r="M318" s="179"/>
      <c r="N318" s="183">
        <v>0</v>
      </c>
      <c r="O318" s="179"/>
      <c r="P318" s="183">
        <v>793114.26</v>
      </c>
      <c r="Q318" s="179"/>
      <c r="R318" s="183">
        <v>793114.25999999989</v>
      </c>
      <c r="U318" s="245"/>
    </row>
    <row r="319" spans="1:21" ht="14.1" customHeight="1" x14ac:dyDescent="0.2">
      <c r="A319" s="223">
        <v>28</v>
      </c>
      <c r="B319" s="200"/>
      <c r="C319" s="233">
        <v>34235</v>
      </c>
      <c r="D319" s="223" t="s">
        <v>950</v>
      </c>
      <c r="E319" s="234"/>
      <c r="F319" s="242">
        <v>3.3000000000000003</v>
      </c>
      <c r="G319" s="224"/>
      <c r="H319" s="183">
        <v>2058969.66</v>
      </c>
      <c r="I319" s="178"/>
      <c r="J319" s="183">
        <v>0</v>
      </c>
      <c r="K319" s="179"/>
      <c r="L319" s="183">
        <v>0</v>
      </c>
      <c r="M319" s="179"/>
      <c r="N319" s="183">
        <v>0</v>
      </c>
      <c r="O319" s="179"/>
      <c r="P319" s="183">
        <v>2058969.66</v>
      </c>
      <c r="Q319" s="179"/>
      <c r="R319" s="183">
        <v>2058969.66</v>
      </c>
      <c r="U319" s="245"/>
    </row>
    <row r="320" spans="1:21" ht="14.1" customHeight="1" x14ac:dyDescent="0.2">
      <c r="A320" s="223">
        <v>29</v>
      </c>
      <c r="B320" s="200"/>
      <c r="C320" s="233">
        <v>34335</v>
      </c>
      <c r="D320" s="223" t="s">
        <v>951</v>
      </c>
      <c r="E320" s="234"/>
      <c r="F320" s="242">
        <v>3.4000000000000004</v>
      </c>
      <c r="G320" s="224"/>
      <c r="H320" s="183">
        <v>18636066.409999996</v>
      </c>
      <c r="I320" s="178"/>
      <c r="J320" s="183">
        <v>0</v>
      </c>
      <c r="K320" s="179"/>
      <c r="L320" s="183">
        <v>0</v>
      </c>
      <c r="M320" s="179"/>
      <c r="N320" s="183">
        <v>0</v>
      </c>
      <c r="O320" s="179"/>
      <c r="P320" s="183">
        <v>18636066.409999996</v>
      </c>
      <c r="Q320" s="179"/>
      <c r="R320" s="183">
        <v>18636066.409999996</v>
      </c>
      <c r="U320" s="245"/>
    </row>
    <row r="321" spans="1:21" ht="14.1" customHeight="1" x14ac:dyDescent="0.2">
      <c r="A321" s="223">
        <v>30</v>
      </c>
      <c r="B321" s="200"/>
      <c r="C321" s="233">
        <v>34535</v>
      </c>
      <c r="D321" s="223" t="s">
        <v>890</v>
      </c>
      <c r="E321" s="234"/>
      <c r="F321" s="242">
        <v>2.7</v>
      </c>
      <c r="G321" s="224"/>
      <c r="H321" s="183">
        <v>10351046.949999999</v>
      </c>
      <c r="I321" s="178"/>
      <c r="J321" s="183">
        <v>0</v>
      </c>
      <c r="K321" s="179"/>
      <c r="L321" s="183">
        <v>0</v>
      </c>
      <c r="M321" s="179"/>
      <c r="N321" s="183">
        <v>0</v>
      </c>
      <c r="O321" s="179"/>
      <c r="P321" s="183">
        <v>10351046.949999999</v>
      </c>
      <c r="Q321" s="179"/>
      <c r="R321" s="183">
        <v>10351046.950000001</v>
      </c>
      <c r="U321" s="245"/>
    </row>
    <row r="322" spans="1:21" ht="14.1" customHeight="1" x14ac:dyDescent="0.2">
      <c r="A322" s="223">
        <v>31</v>
      </c>
      <c r="B322" s="200"/>
      <c r="C322" s="233">
        <v>34635</v>
      </c>
      <c r="D322" s="223" t="s">
        <v>891</v>
      </c>
      <c r="F322" s="242">
        <v>3.9</v>
      </c>
      <c r="G322" s="224"/>
      <c r="H322" s="183">
        <v>0</v>
      </c>
      <c r="I322" s="178"/>
      <c r="J322" s="183">
        <v>0</v>
      </c>
      <c r="K322" s="179"/>
      <c r="L322" s="183">
        <v>0</v>
      </c>
      <c r="M322" s="179"/>
      <c r="N322" s="183">
        <v>0</v>
      </c>
      <c r="O322" s="179"/>
      <c r="P322" s="183">
        <v>0</v>
      </c>
      <c r="Q322" s="179"/>
      <c r="R322" s="183">
        <v>0</v>
      </c>
      <c r="U322" s="245"/>
    </row>
    <row r="323" spans="1:21" ht="14.1" customHeight="1" x14ac:dyDescent="0.2">
      <c r="A323" s="223">
        <v>32</v>
      </c>
      <c r="B323" s="200"/>
      <c r="C323" s="234"/>
      <c r="D323" s="225" t="s">
        <v>982</v>
      </c>
      <c r="E323" s="234"/>
      <c r="F323" s="242"/>
      <c r="H323" s="184">
        <v>31839197.279999997</v>
      </c>
      <c r="I323" s="185"/>
      <c r="J323" s="184">
        <v>0</v>
      </c>
      <c r="K323" s="185"/>
      <c r="L323" s="184">
        <v>0</v>
      </c>
      <c r="M323" s="185"/>
      <c r="N323" s="184">
        <v>0</v>
      </c>
      <c r="O323" s="185"/>
      <c r="P323" s="184">
        <v>31839197.279999997</v>
      </c>
      <c r="Q323" s="185"/>
      <c r="R323" s="184">
        <v>31839197.280000001</v>
      </c>
      <c r="U323" s="245"/>
    </row>
    <row r="324" spans="1:21" ht="14.1" customHeight="1" x14ac:dyDescent="0.2">
      <c r="A324" s="223">
        <v>33</v>
      </c>
      <c r="B324" s="200"/>
      <c r="U324" s="245"/>
    </row>
    <row r="325" spans="1:21" ht="14.1" customHeight="1" x14ac:dyDescent="0.2">
      <c r="A325" s="223">
        <v>34</v>
      </c>
      <c r="B325" s="200"/>
      <c r="U325" s="245"/>
    </row>
    <row r="326" spans="1:21" ht="14.1" customHeight="1" x14ac:dyDescent="0.2">
      <c r="A326" s="223">
        <v>35</v>
      </c>
      <c r="B326" s="200"/>
      <c r="U326" s="245"/>
    </row>
    <row r="327" spans="1:21" s="199" customFormat="1" ht="14.1" customHeight="1" x14ac:dyDescent="0.2">
      <c r="A327" s="223">
        <v>36</v>
      </c>
      <c r="B327" s="206"/>
      <c r="U327" s="204"/>
    </row>
    <row r="328" spans="1:21" ht="14.1" customHeight="1" x14ac:dyDescent="0.2">
      <c r="A328" s="223">
        <v>37</v>
      </c>
      <c r="B328" s="200"/>
      <c r="U328" s="245"/>
    </row>
    <row r="329" spans="1:21" ht="14.1" customHeight="1" x14ac:dyDescent="0.2">
      <c r="A329" s="223">
        <v>38</v>
      </c>
      <c r="B329" s="200"/>
      <c r="H329" s="245"/>
      <c r="U329" s="245"/>
    </row>
    <row r="330" spans="1:21" ht="14.1" customHeight="1" x14ac:dyDescent="0.2">
      <c r="A330" s="223">
        <v>39</v>
      </c>
      <c r="B330" s="200"/>
      <c r="H330" s="245"/>
      <c r="U330" s="245"/>
    </row>
    <row r="331" spans="1:21" ht="14.1" customHeight="1" x14ac:dyDescent="0.2">
      <c r="A331" s="223">
        <v>40</v>
      </c>
      <c r="B331" s="200"/>
      <c r="H331" s="245"/>
      <c r="U331" s="245"/>
    </row>
    <row r="332" spans="1:21" ht="14.1" customHeight="1" x14ac:dyDescent="0.2">
      <c r="A332" s="223">
        <v>41</v>
      </c>
      <c r="B332" s="200"/>
      <c r="H332" s="245"/>
      <c r="U332" s="245"/>
    </row>
    <row r="333" spans="1:21" ht="14.1" customHeight="1" x14ac:dyDescent="0.2">
      <c r="A333" s="223">
        <v>42</v>
      </c>
      <c r="B333" s="200"/>
      <c r="H333" s="245"/>
      <c r="U333" s="245"/>
    </row>
    <row r="334" spans="1:21" ht="14.1" customHeight="1" x14ac:dyDescent="0.2">
      <c r="A334" s="223">
        <v>43</v>
      </c>
      <c r="B334" s="200"/>
      <c r="H334" s="245"/>
      <c r="U334" s="245"/>
    </row>
    <row r="335" spans="1:21" ht="14.1" customHeight="1" thickBot="1" x14ac:dyDescent="0.25">
      <c r="A335" s="223">
        <v>44</v>
      </c>
      <c r="B335" s="252" t="s">
        <v>914</v>
      </c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U335" s="245"/>
    </row>
    <row r="336" spans="1:21" ht="14.1" customHeight="1" x14ac:dyDescent="0.2">
      <c r="A336" s="223" t="s">
        <v>1</v>
      </c>
      <c r="P336" s="223" t="s">
        <v>1</v>
      </c>
      <c r="U336" s="245"/>
    </row>
    <row r="337" spans="1:21" ht="14.1" customHeight="1" thickBot="1" x14ac:dyDescent="0.25">
      <c r="A337" s="229" t="s">
        <v>858</v>
      </c>
      <c r="B337" s="229"/>
      <c r="C337" s="229"/>
      <c r="D337" s="229"/>
      <c r="E337" s="229"/>
      <c r="F337" s="229"/>
      <c r="G337" s="229" t="s">
        <v>859</v>
      </c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 t="s">
        <v>983</v>
      </c>
      <c r="U337" s="245"/>
    </row>
    <row r="338" spans="1:21" ht="14.1" customHeight="1" x14ac:dyDescent="0.2">
      <c r="A338" s="223" t="s">
        <v>862</v>
      </c>
      <c r="B338" s="253"/>
      <c r="E338" s="224" t="s">
        <v>863</v>
      </c>
      <c r="F338" s="223" t="s">
        <v>864</v>
      </c>
      <c r="J338" s="226"/>
      <c r="K338" s="226"/>
      <c r="M338" s="226"/>
      <c r="N338" s="226"/>
      <c r="O338" s="226" t="s">
        <v>916</v>
      </c>
      <c r="R338" s="227"/>
      <c r="U338" s="245"/>
    </row>
    <row r="339" spans="1:21" ht="14.1" customHeight="1" x14ac:dyDescent="0.2">
      <c r="B339" s="253"/>
      <c r="F339" s="223" t="s">
        <v>866</v>
      </c>
      <c r="J339" s="224"/>
      <c r="K339" s="227"/>
      <c r="N339" s="224"/>
      <c r="O339" s="224" t="s">
        <v>917</v>
      </c>
      <c r="P339" s="227" t="s">
        <v>867</v>
      </c>
      <c r="R339" s="224"/>
      <c r="U339" s="245"/>
    </row>
    <row r="340" spans="1:21" ht="14.1" customHeight="1" x14ac:dyDescent="0.2">
      <c r="A340" s="223" t="s">
        <v>868</v>
      </c>
      <c r="B340" s="253"/>
      <c r="F340" s="223" t="s">
        <v>917</v>
      </c>
      <c r="J340" s="224"/>
      <c r="K340" s="227"/>
      <c r="L340" s="224"/>
      <c r="O340" s="224" t="s">
        <v>917</v>
      </c>
      <c r="P340" s="227">
        <v>0</v>
      </c>
      <c r="R340" s="224"/>
      <c r="U340" s="245"/>
    </row>
    <row r="341" spans="1:21" ht="14.1" customHeight="1" x14ac:dyDescent="0.2">
      <c r="B341" s="253"/>
      <c r="F341" s="223" t="s">
        <v>917</v>
      </c>
      <c r="J341" s="224"/>
      <c r="K341" s="227"/>
      <c r="L341" s="224"/>
      <c r="O341" s="224" t="s">
        <v>917</v>
      </c>
      <c r="P341" s="227">
        <v>0</v>
      </c>
      <c r="R341" s="224"/>
      <c r="U341" s="245"/>
    </row>
    <row r="342" spans="1:21" ht="14.1" customHeight="1" thickBot="1" x14ac:dyDescent="0.25">
      <c r="A342" s="229" t="s">
        <v>869</v>
      </c>
      <c r="B342" s="254"/>
      <c r="C342" s="229"/>
      <c r="D342" s="229"/>
      <c r="E342" s="229"/>
      <c r="F342" s="229" t="s">
        <v>917</v>
      </c>
      <c r="G342" s="229"/>
      <c r="H342" s="230"/>
      <c r="I342" s="229"/>
      <c r="J342" s="229"/>
      <c r="K342" s="229"/>
      <c r="L342" s="229"/>
      <c r="M342" s="229"/>
      <c r="N342" s="229"/>
      <c r="O342" s="229"/>
      <c r="P342" s="231">
        <v>0</v>
      </c>
      <c r="Q342" s="229"/>
      <c r="R342" s="229"/>
      <c r="U342" s="245"/>
    </row>
    <row r="343" spans="1:21" ht="14.1" customHeight="1" x14ac:dyDescent="0.2">
      <c r="C343" s="233"/>
      <c r="D343" s="233"/>
      <c r="E343" s="233"/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U343" s="245"/>
    </row>
    <row r="344" spans="1:21" ht="14.1" customHeight="1" x14ac:dyDescent="0.2">
      <c r="C344" s="233" t="s">
        <v>80</v>
      </c>
      <c r="D344" s="233" t="s">
        <v>81</v>
      </c>
      <c r="E344" s="233"/>
      <c r="F344" s="233" t="s">
        <v>82</v>
      </c>
      <c r="G344" s="233"/>
      <c r="H344" s="233" t="s">
        <v>83</v>
      </c>
      <c r="I344" s="233"/>
      <c r="J344" s="234" t="s">
        <v>150</v>
      </c>
      <c r="K344" s="234"/>
      <c r="L344" s="233" t="s">
        <v>151</v>
      </c>
      <c r="M344" s="233"/>
      <c r="N344" s="233" t="s">
        <v>152</v>
      </c>
      <c r="O344" s="233"/>
      <c r="P344" s="233" t="s">
        <v>153</v>
      </c>
      <c r="Q344" s="233"/>
      <c r="R344" s="233" t="s">
        <v>154</v>
      </c>
      <c r="U344" s="245"/>
    </row>
    <row r="345" spans="1:21" ht="14.1" customHeight="1" x14ac:dyDescent="0.2">
      <c r="C345" s="234" t="s">
        <v>460</v>
      </c>
      <c r="D345" s="234" t="s">
        <v>460</v>
      </c>
      <c r="F345" s="234" t="s">
        <v>436</v>
      </c>
      <c r="G345" s="234"/>
      <c r="H345" s="233" t="s">
        <v>870</v>
      </c>
      <c r="I345" s="234"/>
      <c r="J345" s="233" t="s">
        <v>6</v>
      </c>
      <c r="K345" s="234"/>
      <c r="L345" s="234" t="s">
        <v>6</v>
      </c>
      <c r="M345" s="234"/>
      <c r="P345" s="234" t="s">
        <v>870</v>
      </c>
      <c r="R345" s="234"/>
      <c r="U345" s="245"/>
    </row>
    <row r="346" spans="1:21" ht="14.1" customHeight="1" x14ac:dyDescent="0.2">
      <c r="A346" s="223" t="s">
        <v>3</v>
      </c>
      <c r="B346" s="234"/>
      <c r="C346" s="234" t="s">
        <v>461</v>
      </c>
      <c r="D346" s="234" t="s">
        <v>461</v>
      </c>
      <c r="E346" s="233"/>
      <c r="F346" s="234" t="s">
        <v>462</v>
      </c>
      <c r="G346" s="234"/>
      <c r="H346" s="234" t="s">
        <v>871</v>
      </c>
      <c r="I346" s="234"/>
      <c r="J346" s="234" t="s">
        <v>870</v>
      </c>
      <c r="K346" s="233"/>
      <c r="L346" s="234" t="s">
        <v>870</v>
      </c>
      <c r="M346" s="227"/>
      <c r="N346" s="234" t="s">
        <v>872</v>
      </c>
      <c r="O346" s="233"/>
      <c r="P346" s="233" t="s">
        <v>871</v>
      </c>
      <c r="Q346" s="233"/>
      <c r="R346" s="234" t="s">
        <v>873</v>
      </c>
      <c r="U346" s="245"/>
    </row>
    <row r="347" spans="1:21" ht="14.1" customHeight="1" thickBot="1" x14ac:dyDescent="0.25">
      <c r="A347" s="229" t="s">
        <v>874</v>
      </c>
      <c r="B347" s="230"/>
      <c r="C347" s="230" t="s">
        <v>463</v>
      </c>
      <c r="D347" s="230" t="s">
        <v>464</v>
      </c>
      <c r="E347" s="230"/>
      <c r="F347" s="235" t="s">
        <v>156</v>
      </c>
      <c r="G347" s="235"/>
      <c r="H347" s="235" t="s">
        <v>875</v>
      </c>
      <c r="I347" s="236"/>
      <c r="J347" s="235" t="s">
        <v>876</v>
      </c>
      <c r="K347" s="236"/>
      <c r="L347" s="236" t="s">
        <v>877</v>
      </c>
      <c r="M347" s="237"/>
      <c r="N347" s="237" t="s">
        <v>878</v>
      </c>
      <c r="O347" s="237"/>
      <c r="P347" s="237" t="s">
        <v>879</v>
      </c>
      <c r="Q347" s="237"/>
      <c r="R347" s="237" t="s">
        <v>880</v>
      </c>
      <c r="U347" s="245"/>
    </row>
    <row r="348" spans="1:21" ht="14.1" customHeight="1" x14ac:dyDescent="0.2">
      <c r="A348" s="223">
        <v>1</v>
      </c>
      <c r="B348" s="200"/>
      <c r="U348" s="245"/>
    </row>
    <row r="349" spans="1:21" ht="14.1" customHeight="1" x14ac:dyDescent="0.2">
      <c r="A349" s="223">
        <v>2</v>
      </c>
      <c r="B349" s="200"/>
      <c r="C349" s="234"/>
      <c r="D349" s="225" t="s">
        <v>984</v>
      </c>
      <c r="I349" s="185"/>
      <c r="K349" s="185"/>
      <c r="M349" s="185"/>
      <c r="O349" s="185"/>
      <c r="Q349" s="185"/>
      <c r="U349" s="245"/>
    </row>
    <row r="350" spans="1:21" ht="14.1" customHeight="1" x14ac:dyDescent="0.2">
      <c r="A350" s="223">
        <v>3</v>
      </c>
      <c r="B350" s="200"/>
      <c r="C350" s="233">
        <v>34136</v>
      </c>
      <c r="D350" s="223" t="s">
        <v>885</v>
      </c>
      <c r="F350" s="242">
        <v>3.1</v>
      </c>
      <c r="G350" s="224"/>
      <c r="H350" s="183">
        <v>2656231.54</v>
      </c>
      <c r="I350" s="178"/>
      <c r="J350" s="183">
        <v>0</v>
      </c>
      <c r="K350" s="179"/>
      <c r="L350" s="183">
        <v>0</v>
      </c>
      <c r="M350" s="179"/>
      <c r="N350" s="183">
        <v>0</v>
      </c>
      <c r="O350" s="179"/>
      <c r="P350" s="183">
        <v>2656231.54</v>
      </c>
      <c r="Q350" s="179"/>
      <c r="R350" s="183">
        <v>2656231.5399999996</v>
      </c>
      <c r="U350" s="245"/>
    </row>
    <row r="351" spans="1:21" ht="14.1" customHeight="1" x14ac:dyDescent="0.2">
      <c r="A351" s="223">
        <v>4</v>
      </c>
      <c r="B351" s="200"/>
      <c r="C351" s="233">
        <v>34236</v>
      </c>
      <c r="D351" s="223" t="s">
        <v>950</v>
      </c>
      <c r="F351" s="242">
        <v>3.7000000000000006</v>
      </c>
      <c r="G351" s="224"/>
      <c r="H351" s="183">
        <v>1537569.196</v>
      </c>
      <c r="I351" s="178"/>
      <c r="J351" s="183">
        <v>0</v>
      </c>
      <c r="K351" s="179"/>
      <c r="L351" s="183">
        <v>0</v>
      </c>
      <c r="M351" s="179"/>
      <c r="N351" s="183">
        <v>0</v>
      </c>
      <c r="O351" s="179"/>
      <c r="P351" s="183">
        <v>1537569.196</v>
      </c>
      <c r="Q351" s="179"/>
      <c r="R351" s="183">
        <v>1537569.196</v>
      </c>
      <c r="U351" s="245"/>
    </row>
    <row r="352" spans="1:21" ht="14.1" customHeight="1" x14ac:dyDescent="0.2">
      <c r="A352" s="223">
        <v>5</v>
      </c>
      <c r="B352" s="200"/>
      <c r="C352" s="233">
        <v>34336</v>
      </c>
      <c r="D352" s="223" t="s">
        <v>951</v>
      </c>
      <c r="F352" s="242">
        <v>2.7</v>
      </c>
      <c r="G352" s="224"/>
      <c r="H352" s="183">
        <v>17517610.866</v>
      </c>
      <c r="I352" s="178"/>
      <c r="J352" s="183">
        <v>0</v>
      </c>
      <c r="K352" s="179"/>
      <c r="L352" s="183">
        <v>0</v>
      </c>
      <c r="M352" s="179"/>
      <c r="N352" s="183">
        <v>0</v>
      </c>
      <c r="O352" s="179"/>
      <c r="P352" s="183">
        <v>17517610.866</v>
      </c>
      <c r="Q352" s="179"/>
      <c r="R352" s="183">
        <v>17517610.866</v>
      </c>
      <c r="U352" s="245"/>
    </row>
    <row r="353" spans="1:21" ht="14.1" customHeight="1" x14ac:dyDescent="0.2">
      <c r="A353" s="223">
        <v>6</v>
      </c>
      <c r="B353" s="200"/>
      <c r="C353" s="233">
        <v>34536</v>
      </c>
      <c r="D353" s="223" t="s">
        <v>890</v>
      </c>
      <c r="F353" s="242">
        <v>2.8</v>
      </c>
      <c r="G353" s="224"/>
      <c r="H353" s="183">
        <v>14358606.639999999</v>
      </c>
      <c r="I353" s="178"/>
      <c r="J353" s="183">
        <v>0</v>
      </c>
      <c r="K353" s="179"/>
      <c r="L353" s="183">
        <v>0</v>
      </c>
      <c r="M353" s="179"/>
      <c r="N353" s="183">
        <v>0</v>
      </c>
      <c r="O353" s="179"/>
      <c r="P353" s="183">
        <v>14358606.639999999</v>
      </c>
      <c r="Q353" s="179"/>
      <c r="R353" s="183">
        <v>14358606.639999995</v>
      </c>
      <c r="U353" s="245"/>
    </row>
    <row r="354" spans="1:21" ht="14.1" customHeight="1" x14ac:dyDescent="0.2">
      <c r="A354" s="223">
        <v>7</v>
      </c>
      <c r="B354" s="200"/>
      <c r="C354" s="233">
        <v>34636</v>
      </c>
      <c r="D354" s="223" t="s">
        <v>891</v>
      </c>
      <c r="F354" s="242">
        <v>2.2000000000000002</v>
      </c>
      <c r="G354" s="224"/>
      <c r="H354" s="183">
        <v>11736.48</v>
      </c>
      <c r="I354" s="178"/>
      <c r="J354" s="183">
        <v>0</v>
      </c>
      <c r="K354" s="179"/>
      <c r="L354" s="183">
        <v>0</v>
      </c>
      <c r="M354" s="179"/>
      <c r="N354" s="183">
        <v>0</v>
      </c>
      <c r="O354" s="179"/>
      <c r="P354" s="183">
        <v>11736.48</v>
      </c>
      <c r="Q354" s="179"/>
      <c r="R354" s="183">
        <v>11736.48</v>
      </c>
      <c r="U354" s="245"/>
    </row>
    <row r="355" spans="1:21" ht="14.1" customHeight="1" x14ac:dyDescent="0.2">
      <c r="A355" s="223">
        <v>8</v>
      </c>
      <c r="B355" s="200"/>
      <c r="C355" s="234"/>
      <c r="D355" s="225" t="s">
        <v>985</v>
      </c>
      <c r="F355" s="242"/>
      <c r="H355" s="184">
        <v>36081754.721999995</v>
      </c>
      <c r="I355" s="185"/>
      <c r="J355" s="184">
        <v>0</v>
      </c>
      <c r="K355" s="185"/>
      <c r="L355" s="184">
        <v>0</v>
      </c>
      <c r="M355" s="185"/>
      <c r="N355" s="184">
        <v>0</v>
      </c>
      <c r="O355" s="185"/>
      <c r="P355" s="184">
        <v>36081754.721999995</v>
      </c>
      <c r="Q355" s="185"/>
      <c r="R355" s="184">
        <v>36081754.721999988</v>
      </c>
      <c r="U355" s="245"/>
    </row>
    <row r="356" spans="1:21" ht="14.1" customHeight="1" x14ac:dyDescent="0.2">
      <c r="A356" s="223">
        <v>9</v>
      </c>
      <c r="B356" s="200"/>
      <c r="U356" s="245"/>
    </row>
    <row r="357" spans="1:21" ht="14.1" customHeight="1" x14ac:dyDescent="0.2">
      <c r="A357" s="223">
        <v>10</v>
      </c>
      <c r="B357" s="200"/>
      <c r="C357" s="233">
        <v>34637</v>
      </c>
      <c r="D357" s="225" t="s">
        <v>986</v>
      </c>
      <c r="F357" s="242">
        <v>14.3</v>
      </c>
      <c r="H357" s="183">
        <v>449557.30999999982</v>
      </c>
      <c r="J357" s="183">
        <v>0</v>
      </c>
      <c r="K357" s="179"/>
      <c r="L357" s="183">
        <v>0</v>
      </c>
      <c r="M357" s="179"/>
      <c r="N357" s="183">
        <v>0</v>
      </c>
      <c r="O357" s="179"/>
      <c r="P357" s="183">
        <v>449557.30999999982</v>
      </c>
      <c r="Q357" s="179"/>
      <c r="R357" s="183">
        <v>449557.30999999965</v>
      </c>
      <c r="U357" s="245"/>
    </row>
    <row r="358" spans="1:21" ht="14.1" customHeight="1" x14ac:dyDescent="0.2">
      <c r="A358" s="223">
        <v>11</v>
      </c>
      <c r="B358" s="200"/>
      <c r="U358" s="245"/>
    </row>
    <row r="359" spans="1:21" ht="14.1" customHeight="1" thickBot="1" x14ac:dyDescent="0.25">
      <c r="A359" s="223">
        <v>12</v>
      </c>
      <c r="B359" s="200"/>
      <c r="C359" s="199"/>
      <c r="D359" s="199" t="s">
        <v>987</v>
      </c>
      <c r="E359" s="199"/>
      <c r="F359" s="205"/>
      <c r="G359" s="199"/>
      <c r="H359" s="171">
        <v>1148237179.8140001</v>
      </c>
      <c r="I359" s="175"/>
      <c r="J359" s="171">
        <v>53753505.529999994</v>
      </c>
      <c r="K359" s="175"/>
      <c r="L359" s="171">
        <v>-10750701.105999999</v>
      </c>
      <c r="M359" s="175"/>
      <c r="N359" s="171">
        <v>0</v>
      </c>
      <c r="O359" s="175"/>
      <c r="P359" s="171">
        <v>1191239984.2379999</v>
      </c>
      <c r="Q359" s="175"/>
      <c r="R359" s="171">
        <v>1156702976.3272309</v>
      </c>
      <c r="U359" s="245"/>
    </row>
    <row r="360" spans="1:21" ht="14.1" customHeight="1" thickTop="1" x14ac:dyDescent="0.2">
      <c r="A360" s="223">
        <v>13</v>
      </c>
      <c r="B360" s="200"/>
      <c r="U360" s="245"/>
    </row>
    <row r="361" spans="1:21" ht="14.1" customHeight="1" x14ac:dyDescent="0.2">
      <c r="A361" s="223">
        <v>14</v>
      </c>
      <c r="B361" s="200"/>
      <c r="D361" s="199" t="s">
        <v>988</v>
      </c>
      <c r="I361" s="185"/>
      <c r="K361" s="185"/>
      <c r="M361" s="185"/>
      <c r="O361" s="185"/>
      <c r="Q361" s="185"/>
      <c r="U361" s="245"/>
    </row>
    <row r="362" spans="1:21" ht="14.1" customHeight="1" x14ac:dyDescent="0.2">
      <c r="A362" s="223">
        <v>15</v>
      </c>
      <c r="B362" s="200"/>
      <c r="C362" s="233">
        <v>34199</v>
      </c>
      <c r="D362" s="223" t="s">
        <v>989</v>
      </c>
      <c r="F362" s="242">
        <v>2.9</v>
      </c>
      <c r="H362" s="183">
        <v>224151489.55999994</v>
      </c>
      <c r="I362" s="178"/>
      <c r="J362" s="183">
        <v>0</v>
      </c>
      <c r="K362" s="179"/>
      <c r="L362" s="183">
        <v>0</v>
      </c>
      <c r="M362" s="179"/>
      <c r="N362" s="183">
        <v>0</v>
      </c>
      <c r="O362" s="179"/>
      <c r="P362" s="183">
        <v>224151489.55999994</v>
      </c>
      <c r="Q362" s="179"/>
      <c r="R362" s="183">
        <v>224151489.55999994</v>
      </c>
      <c r="U362" s="245"/>
    </row>
    <row r="363" spans="1:21" ht="14.1" customHeight="1" x14ac:dyDescent="0.2">
      <c r="A363" s="223">
        <v>16</v>
      </c>
      <c r="B363" s="200"/>
      <c r="C363" s="234">
        <v>34399</v>
      </c>
      <c r="D363" s="223" t="s">
        <v>990</v>
      </c>
      <c r="F363" s="242">
        <v>2.9</v>
      </c>
      <c r="H363" s="183">
        <v>714172643.09000015</v>
      </c>
      <c r="I363" s="183"/>
      <c r="J363" s="183">
        <v>241569975.14000005</v>
      </c>
      <c r="K363" s="185"/>
      <c r="L363" s="183">
        <v>0</v>
      </c>
      <c r="M363" s="185"/>
      <c r="N363" s="183">
        <v>0</v>
      </c>
      <c r="O363" s="185"/>
      <c r="P363" s="183">
        <v>955742618.23000026</v>
      </c>
      <c r="Q363" s="185"/>
      <c r="R363" s="183">
        <v>745956190.15615392</v>
      </c>
      <c r="U363" s="245"/>
    </row>
    <row r="364" spans="1:21" ht="14.1" customHeight="1" x14ac:dyDescent="0.2">
      <c r="A364" s="223">
        <v>17</v>
      </c>
      <c r="B364" s="200"/>
      <c r="C364" s="234">
        <v>34599</v>
      </c>
      <c r="D364" s="223" t="s">
        <v>991</v>
      </c>
      <c r="F364" s="242">
        <v>2.9</v>
      </c>
      <c r="H364" s="183">
        <v>167518681.77000001</v>
      </c>
      <c r="I364" s="183"/>
      <c r="J364" s="183">
        <v>0</v>
      </c>
      <c r="K364" s="185"/>
      <c r="L364" s="183">
        <v>0</v>
      </c>
      <c r="M364" s="185"/>
      <c r="N364" s="183">
        <v>0</v>
      </c>
      <c r="O364" s="185"/>
      <c r="P364" s="183">
        <v>167518681.77000001</v>
      </c>
      <c r="Q364" s="185"/>
      <c r="R364" s="183">
        <v>167518681.77000001</v>
      </c>
      <c r="U364" s="245"/>
    </row>
    <row r="365" spans="1:21" ht="14.1" customHeight="1" x14ac:dyDescent="0.2">
      <c r="A365" s="223">
        <v>18</v>
      </c>
      <c r="B365" s="201"/>
      <c r="C365" s="234"/>
      <c r="D365" s="199" t="s">
        <v>992</v>
      </c>
      <c r="F365" s="234"/>
      <c r="H365" s="173">
        <v>1105842814.4200001</v>
      </c>
      <c r="I365" s="183"/>
      <c r="J365" s="173">
        <v>241569975.14000005</v>
      </c>
      <c r="K365" s="180"/>
      <c r="L365" s="173">
        <v>0</v>
      </c>
      <c r="M365" s="180"/>
      <c r="N365" s="173">
        <v>0</v>
      </c>
      <c r="O365" s="180"/>
      <c r="P365" s="173">
        <v>1347412789.5600002</v>
      </c>
      <c r="Q365" s="180"/>
      <c r="R365" s="173">
        <v>1137626361.4861538</v>
      </c>
      <c r="U365" s="245"/>
    </row>
    <row r="366" spans="1:21" ht="14.1" customHeight="1" x14ac:dyDescent="0.2">
      <c r="A366" s="223">
        <v>19</v>
      </c>
      <c r="B366" s="201"/>
      <c r="U366" s="245"/>
    </row>
    <row r="367" spans="1:21" ht="14.1" customHeight="1" x14ac:dyDescent="0.2">
      <c r="A367" s="223">
        <v>20</v>
      </c>
      <c r="B367" s="200"/>
      <c r="D367" s="207" t="s">
        <v>993</v>
      </c>
      <c r="U367" s="245"/>
    </row>
    <row r="368" spans="1:21" ht="14.1" customHeight="1" x14ac:dyDescent="0.2">
      <c r="A368" s="223">
        <v>21</v>
      </c>
      <c r="B368" s="200"/>
      <c r="C368" s="233">
        <v>34800</v>
      </c>
      <c r="D368" s="223" t="s">
        <v>994</v>
      </c>
      <c r="F368" s="242">
        <v>10</v>
      </c>
      <c r="G368" s="181"/>
      <c r="H368" s="183">
        <v>0</v>
      </c>
      <c r="I368" s="181"/>
      <c r="J368" s="183">
        <v>0</v>
      </c>
      <c r="K368" s="185"/>
      <c r="L368" s="183">
        <v>0</v>
      </c>
      <c r="M368" s="185"/>
      <c r="N368" s="183">
        <v>0</v>
      </c>
      <c r="O368" s="185"/>
      <c r="P368" s="183">
        <v>0</v>
      </c>
      <c r="Q368" s="185"/>
      <c r="R368" s="183">
        <v>0</v>
      </c>
      <c r="U368" s="245"/>
    </row>
    <row r="369" spans="1:21" ht="14.1" customHeight="1" x14ac:dyDescent="0.2">
      <c r="A369" s="223">
        <v>22</v>
      </c>
      <c r="B369" s="200"/>
      <c r="C369" s="233">
        <v>34899</v>
      </c>
      <c r="D369" s="223" t="s">
        <v>995</v>
      </c>
      <c r="F369" s="242">
        <v>10</v>
      </c>
      <c r="G369" s="181"/>
      <c r="H369" s="183">
        <v>9473273.8499999996</v>
      </c>
      <c r="I369" s="181"/>
      <c r="J369" s="183">
        <v>0</v>
      </c>
      <c r="K369" s="185"/>
      <c r="L369" s="183">
        <v>0</v>
      </c>
      <c r="M369" s="185"/>
      <c r="N369" s="183">
        <v>0</v>
      </c>
      <c r="O369" s="185"/>
      <c r="P369" s="183">
        <v>9473273.8499999996</v>
      </c>
      <c r="Q369" s="185"/>
      <c r="R369" s="183">
        <v>9473273.8499999978</v>
      </c>
      <c r="U369" s="245"/>
    </row>
    <row r="370" spans="1:21" ht="14.1" customHeight="1" x14ac:dyDescent="0.2">
      <c r="A370" s="223">
        <v>23</v>
      </c>
      <c r="B370" s="200"/>
      <c r="C370" s="233">
        <v>34388</v>
      </c>
      <c r="D370" s="223" t="s">
        <v>996</v>
      </c>
      <c r="F370" s="242">
        <v>4</v>
      </c>
      <c r="H370" s="183">
        <v>0</v>
      </c>
      <c r="I370" s="183"/>
      <c r="J370" s="183">
        <v>0</v>
      </c>
      <c r="K370" s="185"/>
      <c r="L370" s="183">
        <v>0</v>
      </c>
      <c r="M370" s="185"/>
      <c r="N370" s="183">
        <v>0</v>
      </c>
      <c r="O370" s="185"/>
      <c r="P370" s="183">
        <v>0</v>
      </c>
      <c r="Q370" s="185"/>
      <c r="R370" s="183">
        <v>0</v>
      </c>
      <c r="U370" s="245"/>
    </row>
    <row r="371" spans="1:21" ht="14.1" customHeight="1" x14ac:dyDescent="0.2">
      <c r="A371" s="223">
        <v>24</v>
      </c>
      <c r="B371" s="200"/>
      <c r="D371" s="199" t="s">
        <v>997</v>
      </c>
      <c r="H371" s="173">
        <v>9473273.8499999996</v>
      </c>
      <c r="I371" s="183"/>
      <c r="J371" s="173">
        <v>0</v>
      </c>
      <c r="K371" s="180"/>
      <c r="L371" s="173">
        <v>0</v>
      </c>
      <c r="M371" s="180"/>
      <c r="N371" s="173">
        <v>0</v>
      </c>
      <c r="O371" s="180"/>
      <c r="P371" s="173">
        <v>9473273.8499999996</v>
      </c>
      <c r="Q371" s="180"/>
      <c r="R371" s="173">
        <v>9473273.8499999978</v>
      </c>
      <c r="U371" s="245"/>
    </row>
    <row r="372" spans="1:21" ht="14.1" customHeight="1" x14ac:dyDescent="0.2">
      <c r="A372" s="223">
        <v>25</v>
      </c>
      <c r="B372" s="200"/>
      <c r="U372" s="245"/>
    </row>
    <row r="373" spans="1:21" ht="14.1" customHeight="1" thickBot="1" x14ac:dyDescent="0.25">
      <c r="A373" s="223">
        <v>26</v>
      </c>
      <c r="C373" s="234"/>
      <c r="D373" s="223" t="s">
        <v>886</v>
      </c>
      <c r="H373" s="174">
        <v>4068194639.5500002</v>
      </c>
      <c r="I373" s="175"/>
      <c r="J373" s="174">
        <v>812924833.82999992</v>
      </c>
      <c r="K373" s="175"/>
      <c r="L373" s="174">
        <v>-25093282.892000005</v>
      </c>
      <c r="M373" s="175"/>
      <c r="N373" s="174">
        <v>0</v>
      </c>
      <c r="O373" s="175"/>
      <c r="P373" s="174">
        <v>4856026190.4880009</v>
      </c>
      <c r="Q373" s="175"/>
      <c r="R373" s="174">
        <v>4150595810.1704621</v>
      </c>
      <c r="U373" s="245"/>
    </row>
    <row r="374" spans="1:21" ht="14.1" customHeight="1" thickTop="1" x14ac:dyDescent="0.2">
      <c r="A374" s="223">
        <v>27</v>
      </c>
      <c r="C374" s="233"/>
      <c r="H374" s="256"/>
      <c r="I374" s="185"/>
      <c r="J374" s="256"/>
      <c r="K374" s="185"/>
      <c r="L374" s="256"/>
      <c r="M374" s="185"/>
      <c r="N374" s="256"/>
      <c r="O374" s="185"/>
      <c r="P374" s="256"/>
      <c r="Q374" s="185"/>
      <c r="R374" s="256"/>
      <c r="U374" s="245"/>
    </row>
    <row r="375" spans="1:21" ht="14.1" customHeight="1" thickBot="1" x14ac:dyDescent="0.25">
      <c r="A375" s="223">
        <v>28</v>
      </c>
      <c r="B375" s="200"/>
      <c r="C375" s="208"/>
      <c r="D375" s="199" t="s">
        <v>889</v>
      </c>
      <c r="E375" s="199"/>
      <c r="G375" s="199"/>
      <c r="H375" s="171">
        <v>5401405934.6040001</v>
      </c>
      <c r="I375" s="175"/>
      <c r="J375" s="171">
        <v>866423444.38999987</v>
      </c>
      <c r="K375" s="175"/>
      <c r="L375" s="171">
        <v>-35793005.004000008</v>
      </c>
      <c r="M375" s="175"/>
      <c r="N375" s="171">
        <v>0</v>
      </c>
      <c r="O375" s="175"/>
      <c r="P375" s="171">
        <v>6232036373.9900007</v>
      </c>
      <c r="Q375" s="175"/>
      <c r="R375" s="171">
        <v>5505481003.629385</v>
      </c>
      <c r="U375" s="245"/>
    </row>
    <row r="376" spans="1:21" ht="14.1" customHeight="1" thickTop="1" x14ac:dyDescent="0.2">
      <c r="A376" s="223">
        <v>29</v>
      </c>
      <c r="B376" s="200"/>
      <c r="C376" s="234"/>
      <c r="D376" s="234"/>
      <c r="E376" s="234"/>
      <c r="F376" s="262"/>
      <c r="G376" s="262"/>
      <c r="H376" s="269"/>
      <c r="I376" s="185"/>
      <c r="J376" s="269"/>
      <c r="K376" s="269"/>
      <c r="L376" s="269"/>
      <c r="M376" s="269"/>
      <c r="N376" s="269"/>
      <c r="O376" s="269"/>
      <c r="P376" s="269"/>
      <c r="Q376" s="269"/>
      <c r="R376" s="269"/>
      <c r="U376" s="245"/>
    </row>
    <row r="377" spans="1:21" ht="14.1" customHeight="1" x14ac:dyDescent="0.2">
      <c r="A377" s="223">
        <v>30</v>
      </c>
      <c r="B377" s="200"/>
      <c r="C377" s="203"/>
      <c r="D377" s="209" t="s">
        <v>478</v>
      </c>
      <c r="E377" s="209"/>
      <c r="F377" s="199"/>
      <c r="G377" s="199"/>
      <c r="H377" s="175"/>
      <c r="I377" s="175"/>
      <c r="J377" s="210"/>
      <c r="K377" s="210"/>
      <c r="L377" s="211"/>
      <c r="M377" s="210"/>
      <c r="N377" s="210"/>
      <c r="O377" s="210"/>
      <c r="P377" s="210"/>
      <c r="Q377" s="210"/>
      <c r="R377" s="210"/>
      <c r="U377" s="245"/>
    </row>
    <row r="378" spans="1:21" ht="14.1" customHeight="1" x14ac:dyDescent="0.2">
      <c r="A378" s="223">
        <v>31</v>
      </c>
      <c r="B378" s="200"/>
      <c r="C378" s="233">
        <v>35001</v>
      </c>
      <c r="D378" s="223" t="s">
        <v>466</v>
      </c>
      <c r="F378" s="242">
        <v>1.3</v>
      </c>
      <c r="G378" s="224"/>
      <c r="H378" s="183">
        <v>12151664.619999999</v>
      </c>
      <c r="I378" s="178"/>
      <c r="J378" s="183">
        <v>0</v>
      </c>
      <c r="K378" s="179"/>
      <c r="L378" s="183">
        <v>0</v>
      </c>
      <c r="M378" s="179"/>
      <c r="N378" s="183">
        <v>0</v>
      </c>
      <c r="O378" s="179"/>
      <c r="P378" s="183">
        <v>12151664.619999999</v>
      </c>
      <c r="Q378" s="179"/>
      <c r="R378" s="183">
        <v>12151664.620000003</v>
      </c>
      <c r="U378" s="245"/>
    </row>
    <row r="379" spans="1:21" ht="14.1" customHeight="1" x14ac:dyDescent="0.2">
      <c r="A379" s="223">
        <v>32</v>
      </c>
      <c r="B379" s="200"/>
      <c r="C379" s="233">
        <v>35200</v>
      </c>
      <c r="D379" s="223" t="s">
        <v>467</v>
      </c>
      <c r="F379" s="242">
        <v>1.8000000000000003</v>
      </c>
      <c r="G379" s="224"/>
      <c r="H379" s="183">
        <v>56965020.840000004</v>
      </c>
      <c r="I379" s="178"/>
      <c r="J379" s="183">
        <v>0</v>
      </c>
      <c r="K379" s="179"/>
      <c r="L379" s="183">
        <v>0</v>
      </c>
      <c r="M379" s="179"/>
      <c r="N379" s="183">
        <v>0</v>
      </c>
      <c r="O379" s="179"/>
      <c r="P379" s="183">
        <v>56965020.840000004</v>
      </c>
      <c r="Q379" s="179"/>
      <c r="R379" s="183">
        <v>56965020.840000026</v>
      </c>
      <c r="U379" s="245"/>
    </row>
    <row r="380" spans="1:21" ht="14.1" customHeight="1" x14ac:dyDescent="0.2">
      <c r="A380" s="223">
        <v>33</v>
      </c>
      <c r="B380" s="200"/>
      <c r="C380" s="233">
        <v>35300</v>
      </c>
      <c r="D380" s="246" t="s">
        <v>468</v>
      </c>
      <c r="E380" s="246"/>
      <c r="F380" s="242">
        <v>2.4</v>
      </c>
      <c r="G380" s="224"/>
      <c r="H380" s="183">
        <v>365564840.4323802</v>
      </c>
      <c r="I380" s="178"/>
      <c r="J380" s="183">
        <v>12996535.590000002</v>
      </c>
      <c r="K380" s="179"/>
      <c r="L380" s="183">
        <v>-1299653.5590000001</v>
      </c>
      <c r="M380" s="179"/>
      <c r="N380" s="183">
        <v>0</v>
      </c>
      <c r="O380" s="179"/>
      <c r="P380" s="183">
        <v>377261722.46338016</v>
      </c>
      <c r="Q380" s="179"/>
      <c r="R380" s="183">
        <v>370314710.64295036</v>
      </c>
      <c r="U380" s="245"/>
    </row>
    <row r="381" spans="1:21" ht="14.1" customHeight="1" x14ac:dyDescent="0.2">
      <c r="A381" s="223">
        <v>34</v>
      </c>
      <c r="B381" s="200"/>
      <c r="C381" s="233">
        <v>35400</v>
      </c>
      <c r="D381" s="246" t="s">
        <v>479</v>
      </c>
      <c r="E381" s="246"/>
      <c r="F381" s="242">
        <v>2.8</v>
      </c>
      <c r="G381" s="224"/>
      <c r="H381" s="183">
        <v>5092060.5500000007</v>
      </c>
      <c r="I381" s="178"/>
      <c r="J381" s="183">
        <v>0</v>
      </c>
      <c r="K381" s="179"/>
      <c r="L381" s="183">
        <v>0</v>
      </c>
      <c r="M381" s="179"/>
      <c r="N381" s="183">
        <v>0</v>
      </c>
      <c r="O381" s="179"/>
      <c r="P381" s="183">
        <v>5092060.5500000007</v>
      </c>
      <c r="Q381" s="179"/>
      <c r="R381" s="183">
        <v>5092060.5499999989</v>
      </c>
      <c r="U381" s="245"/>
    </row>
    <row r="382" spans="1:21" ht="14.1" customHeight="1" x14ac:dyDescent="0.2">
      <c r="A382" s="223">
        <v>35</v>
      </c>
      <c r="B382" s="200"/>
      <c r="C382" s="233">
        <v>35500</v>
      </c>
      <c r="D382" s="223" t="s">
        <v>480</v>
      </c>
      <c r="F382" s="242">
        <v>2.8</v>
      </c>
      <c r="G382" s="224"/>
      <c r="H382" s="183">
        <v>433426844.58511984</v>
      </c>
      <c r="I382" s="178"/>
      <c r="J382" s="183">
        <v>71521985.320000008</v>
      </c>
      <c r="K382" s="179"/>
      <c r="L382" s="183">
        <v>-7152198.5319999997</v>
      </c>
      <c r="M382" s="179"/>
      <c r="N382" s="183">
        <v>0</v>
      </c>
      <c r="O382" s="179"/>
      <c r="P382" s="183">
        <v>497796631.37311983</v>
      </c>
      <c r="Q382" s="179"/>
      <c r="R382" s="183">
        <v>463333220.75407988</v>
      </c>
      <c r="U382" s="245"/>
    </row>
    <row r="383" spans="1:21" ht="14.1" customHeight="1" x14ac:dyDescent="0.2">
      <c r="A383" s="223">
        <v>36</v>
      </c>
      <c r="B383" s="200"/>
      <c r="C383" s="233">
        <v>35600</v>
      </c>
      <c r="D383" s="223" t="s">
        <v>470</v>
      </c>
      <c r="F383" s="242">
        <v>2.9</v>
      </c>
      <c r="G383" s="224"/>
      <c r="H383" s="183">
        <v>170516217.94287997</v>
      </c>
      <c r="I383" s="178"/>
      <c r="J383" s="183">
        <v>7701650.7199999988</v>
      </c>
      <c r="K383" s="179"/>
      <c r="L383" s="183">
        <v>-3080660.2880000002</v>
      </c>
      <c r="M383" s="179"/>
      <c r="N383" s="183">
        <v>0</v>
      </c>
      <c r="O383" s="179"/>
      <c r="P383" s="183">
        <v>175137208.37487999</v>
      </c>
      <c r="Q383" s="179"/>
      <c r="R383" s="183">
        <v>172392709.87791997</v>
      </c>
      <c r="U383" s="245"/>
    </row>
    <row r="384" spans="1:21" ht="14.1" customHeight="1" x14ac:dyDescent="0.2">
      <c r="A384" s="223">
        <v>37</v>
      </c>
      <c r="B384" s="200"/>
      <c r="C384" s="233">
        <v>35601</v>
      </c>
      <c r="D384" s="223" t="s">
        <v>481</v>
      </c>
      <c r="F384" s="242">
        <v>1.6</v>
      </c>
      <c r="G384" s="224"/>
      <c r="H384" s="183">
        <v>2110610.13</v>
      </c>
      <c r="I384" s="178"/>
      <c r="J384" s="183">
        <v>0</v>
      </c>
      <c r="K384" s="179"/>
      <c r="L384" s="183">
        <v>0</v>
      </c>
      <c r="M384" s="179"/>
      <c r="N384" s="183">
        <v>0</v>
      </c>
      <c r="O384" s="179"/>
      <c r="P384" s="183">
        <v>2110610.13</v>
      </c>
      <c r="Q384" s="179"/>
      <c r="R384" s="183">
        <v>2110610.1299999994</v>
      </c>
      <c r="U384" s="245"/>
    </row>
    <row r="385" spans="1:21" ht="14.1" customHeight="1" x14ac:dyDescent="0.2">
      <c r="A385" s="223">
        <v>38</v>
      </c>
      <c r="B385" s="200"/>
      <c r="C385" s="233">
        <v>35700</v>
      </c>
      <c r="D385" s="223" t="s">
        <v>471</v>
      </c>
      <c r="F385" s="242">
        <v>1.7000000000000002</v>
      </c>
      <c r="G385" s="224"/>
      <c r="H385" s="183">
        <v>3597803.02</v>
      </c>
      <c r="I385" s="178"/>
      <c r="J385" s="183">
        <v>0</v>
      </c>
      <c r="K385" s="179"/>
      <c r="L385" s="183">
        <v>0</v>
      </c>
      <c r="M385" s="179"/>
      <c r="N385" s="183">
        <v>0</v>
      </c>
      <c r="O385" s="179"/>
      <c r="P385" s="183">
        <v>3597803.02</v>
      </c>
      <c r="Q385" s="179"/>
      <c r="R385" s="183">
        <v>3597803.0200000009</v>
      </c>
      <c r="U385" s="245"/>
    </row>
    <row r="386" spans="1:21" ht="14.1" customHeight="1" x14ac:dyDescent="0.2">
      <c r="A386" s="223">
        <v>39</v>
      </c>
      <c r="B386" s="200"/>
      <c r="C386" s="233">
        <v>35800</v>
      </c>
      <c r="D386" s="223" t="s">
        <v>472</v>
      </c>
      <c r="F386" s="242">
        <v>2.7</v>
      </c>
      <c r="G386" s="224"/>
      <c r="H386" s="183">
        <v>7404951.0200000005</v>
      </c>
      <c r="I386" s="178"/>
      <c r="J386" s="183">
        <v>0</v>
      </c>
      <c r="K386" s="179"/>
      <c r="L386" s="183">
        <v>0</v>
      </c>
      <c r="M386" s="179"/>
      <c r="N386" s="183">
        <v>0</v>
      </c>
      <c r="O386" s="179"/>
      <c r="P386" s="183">
        <v>7404951.0200000005</v>
      </c>
      <c r="Q386" s="179"/>
      <c r="R386" s="183">
        <v>7404951.0200000005</v>
      </c>
      <c r="U386" s="245"/>
    </row>
    <row r="387" spans="1:21" ht="14.1" customHeight="1" x14ac:dyDescent="0.2">
      <c r="A387" s="223">
        <v>40</v>
      </c>
      <c r="B387" s="200"/>
      <c r="C387" s="233">
        <v>35900</v>
      </c>
      <c r="D387" s="247" t="s">
        <v>482</v>
      </c>
      <c r="E387" s="247"/>
      <c r="F387" s="242">
        <v>1.6</v>
      </c>
      <c r="G387" s="224"/>
      <c r="H387" s="183">
        <v>17202451.920240004</v>
      </c>
      <c r="I387" s="178"/>
      <c r="J387" s="183">
        <v>1999288.1299999997</v>
      </c>
      <c r="K387" s="179"/>
      <c r="L387" s="183">
        <v>-399857.62600000005</v>
      </c>
      <c r="M387" s="179"/>
      <c r="N387" s="183">
        <v>0</v>
      </c>
      <c r="O387" s="179"/>
      <c r="P387" s="183">
        <v>18801882.424240004</v>
      </c>
      <c r="Q387" s="179"/>
      <c r="R387" s="183">
        <v>17966000.232159998</v>
      </c>
      <c r="U387" s="245"/>
    </row>
    <row r="388" spans="1:21" ht="14.1" customHeight="1" x14ac:dyDescent="0.2">
      <c r="A388" s="223">
        <v>41</v>
      </c>
      <c r="B388" s="200"/>
      <c r="C388" s="233"/>
      <c r="D388" s="247"/>
      <c r="E388" s="247"/>
      <c r="F388" s="242"/>
      <c r="G388" s="247"/>
      <c r="H388" s="260"/>
      <c r="I388" s="185"/>
      <c r="J388" s="260"/>
      <c r="K388" s="185"/>
      <c r="L388" s="260"/>
      <c r="M388" s="185"/>
      <c r="N388" s="260"/>
      <c r="O388" s="185"/>
      <c r="P388" s="260"/>
      <c r="Q388" s="185"/>
      <c r="R388" s="260"/>
      <c r="U388" s="245"/>
    </row>
    <row r="389" spans="1:21" ht="14.1" customHeight="1" thickBot="1" x14ac:dyDescent="0.25">
      <c r="A389" s="223">
        <v>42</v>
      </c>
      <c r="B389" s="200"/>
      <c r="C389" s="203"/>
      <c r="D389" s="212" t="s">
        <v>892</v>
      </c>
      <c r="E389" s="212"/>
      <c r="F389" s="205"/>
      <c r="G389" s="213"/>
      <c r="H389" s="171">
        <v>1074032465.0606201</v>
      </c>
      <c r="I389" s="175"/>
      <c r="J389" s="171">
        <v>94219459.760000005</v>
      </c>
      <c r="K389" s="175"/>
      <c r="L389" s="171">
        <v>-11932370.005000001</v>
      </c>
      <c r="M389" s="175"/>
      <c r="N389" s="171">
        <v>0</v>
      </c>
      <c r="O389" s="175"/>
      <c r="P389" s="171">
        <v>1156319554.8156202</v>
      </c>
      <c r="Q389" s="175"/>
      <c r="R389" s="171">
        <v>1111328751.6871104</v>
      </c>
      <c r="U389" s="245"/>
    </row>
    <row r="390" spans="1:21" ht="14.1" customHeight="1" thickTop="1" x14ac:dyDescent="0.2">
      <c r="A390" s="223">
        <v>43</v>
      </c>
      <c r="B390" s="200"/>
      <c r="U390" s="245"/>
    </row>
    <row r="391" spans="1:21" ht="14.1" customHeight="1" thickBot="1" x14ac:dyDescent="0.25">
      <c r="A391" s="223">
        <v>44</v>
      </c>
      <c r="B391" s="252" t="s">
        <v>914</v>
      </c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U391" s="245"/>
    </row>
    <row r="392" spans="1:21" ht="14.1" customHeight="1" x14ac:dyDescent="0.2">
      <c r="A392" s="223" t="s">
        <v>1</v>
      </c>
      <c r="P392" s="223" t="s">
        <v>1</v>
      </c>
      <c r="U392" s="245"/>
    </row>
    <row r="393" spans="1:21" ht="14.1" customHeight="1" thickBot="1" x14ac:dyDescent="0.25">
      <c r="A393" s="229" t="s">
        <v>858</v>
      </c>
      <c r="B393" s="229"/>
      <c r="C393" s="229"/>
      <c r="D393" s="229"/>
      <c r="E393" s="229"/>
      <c r="F393" s="229"/>
      <c r="G393" s="229" t="s">
        <v>859</v>
      </c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 t="s">
        <v>998</v>
      </c>
      <c r="U393" s="245"/>
    </row>
    <row r="394" spans="1:21" ht="14.1" customHeight="1" x14ac:dyDescent="0.2">
      <c r="A394" s="223" t="s">
        <v>862</v>
      </c>
      <c r="B394" s="253"/>
      <c r="E394" s="224" t="s">
        <v>863</v>
      </c>
      <c r="F394" s="223" t="s">
        <v>864</v>
      </c>
      <c r="J394" s="226"/>
      <c r="K394" s="226"/>
      <c r="M394" s="226"/>
      <c r="N394" s="226"/>
      <c r="O394" s="226" t="s">
        <v>916</v>
      </c>
      <c r="R394" s="227"/>
      <c r="U394" s="245"/>
    </row>
    <row r="395" spans="1:21" ht="14.1" customHeight="1" x14ac:dyDescent="0.2">
      <c r="B395" s="253"/>
      <c r="F395" s="223" t="s">
        <v>866</v>
      </c>
      <c r="J395" s="224"/>
      <c r="K395" s="227"/>
      <c r="N395" s="224"/>
      <c r="O395" s="224" t="s">
        <v>917</v>
      </c>
      <c r="P395" s="227" t="s">
        <v>867</v>
      </c>
      <c r="R395" s="224"/>
      <c r="U395" s="245"/>
    </row>
    <row r="396" spans="1:21" ht="14.1" customHeight="1" x14ac:dyDescent="0.2">
      <c r="A396" s="223" t="s">
        <v>868</v>
      </c>
      <c r="B396" s="253"/>
      <c r="F396" s="223" t="s">
        <v>917</v>
      </c>
      <c r="J396" s="224"/>
      <c r="K396" s="227"/>
      <c r="L396" s="224"/>
      <c r="O396" s="224" t="s">
        <v>917</v>
      </c>
      <c r="P396" s="227">
        <v>0</v>
      </c>
      <c r="R396" s="224"/>
      <c r="U396" s="245"/>
    </row>
    <row r="397" spans="1:21" ht="14.1" customHeight="1" x14ac:dyDescent="0.2">
      <c r="B397" s="253"/>
      <c r="F397" s="223" t="s">
        <v>917</v>
      </c>
      <c r="J397" s="224"/>
      <c r="K397" s="227"/>
      <c r="L397" s="224"/>
      <c r="O397" s="224" t="s">
        <v>917</v>
      </c>
      <c r="P397" s="227">
        <v>0</v>
      </c>
      <c r="R397" s="224"/>
      <c r="U397" s="245"/>
    </row>
    <row r="398" spans="1:21" ht="14.1" customHeight="1" thickBot="1" x14ac:dyDescent="0.25">
      <c r="A398" s="229" t="s">
        <v>869</v>
      </c>
      <c r="B398" s="254"/>
      <c r="C398" s="229"/>
      <c r="D398" s="229"/>
      <c r="E398" s="229"/>
      <c r="F398" s="229" t="s">
        <v>917</v>
      </c>
      <c r="G398" s="229"/>
      <c r="H398" s="230"/>
      <c r="I398" s="229"/>
      <c r="J398" s="229"/>
      <c r="K398" s="229"/>
      <c r="L398" s="229"/>
      <c r="M398" s="229"/>
      <c r="N398" s="229"/>
      <c r="O398" s="229"/>
      <c r="P398" s="231">
        <v>0</v>
      </c>
      <c r="Q398" s="229"/>
      <c r="R398" s="229"/>
      <c r="U398" s="245"/>
    </row>
    <row r="399" spans="1:21" ht="14.1" customHeight="1" x14ac:dyDescent="0.2"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U399" s="245"/>
    </row>
    <row r="400" spans="1:21" ht="14.1" customHeight="1" x14ac:dyDescent="0.2">
      <c r="C400" s="233" t="s">
        <v>80</v>
      </c>
      <c r="D400" s="233" t="s">
        <v>81</v>
      </c>
      <c r="E400" s="233"/>
      <c r="F400" s="233" t="s">
        <v>82</v>
      </c>
      <c r="G400" s="233"/>
      <c r="H400" s="233" t="s">
        <v>83</v>
      </c>
      <c r="I400" s="233"/>
      <c r="J400" s="234" t="s">
        <v>150</v>
      </c>
      <c r="K400" s="234"/>
      <c r="L400" s="233" t="s">
        <v>151</v>
      </c>
      <c r="M400" s="233"/>
      <c r="N400" s="233" t="s">
        <v>152</v>
      </c>
      <c r="O400" s="233"/>
      <c r="P400" s="233" t="s">
        <v>153</v>
      </c>
      <c r="Q400" s="233"/>
      <c r="R400" s="233" t="s">
        <v>154</v>
      </c>
      <c r="U400" s="245"/>
    </row>
    <row r="401" spans="1:21" ht="14.1" customHeight="1" x14ac:dyDescent="0.2">
      <c r="C401" s="234" t="s">
        <v>460</v>
      </c>
      <c r="D401" s="234" t="s">
        <v>460</v>
      </c>
      <c r="F401" s="234" t="s">
        <v>436</v>
      </c>
      <c r="G401" s="234"/>
      <c r="H401" s="233" t="s">
        <v>870</v>
      </c>
      <c r="I401" s="234"/>
      <c r="J401" s="233" t="s">
        <v>6</v>
      </c>
      <c r="K401" s="234"/>
      <c r="L401" s="234" t="s">
        <v>6</v>
      </c>
      <c r="M401" s="234"/>
      <c r="P401" s="234" t="s">
        <v>870</v>
      </c>
      <c r="R401" s="234"/>
      <c r="U401" s="245"/>
    </row>
    <row r="402" spans="1:21" ht="14.1" customHeight="1" x14ac:dyDescent="0.2">
      <c r="A402" s="223" t="s">
        <v>3</v>
      </c>
      <c r="B402" s="234"/>
      <c r="C402" s="234" t="s">
        <v>461</v>
      </c>
      <c r="D402" s="234" t="s">
        <v>461</v>
      </c>
      <c r="E402" s="233"/>
      <c r="F402" s="234" t="s">
        <v>462</v>
      </c>
      <c r="G402" s="234"/>
      <c r="H402" s="234" t="s">
        <v>871</v>
      </c>
      <c r="I402" s="234"/>
      <c r="J402" s="234" t="s">
        <v>870</v>
      </c>
      <c r="K402" s="233"/>
      <c r="L402" s="234" t="s">
        <v>870</v>
      </c>
      <c r="M402" s="227"/>
      <c r="N402" s="234" t="s">
        <v>872</v>
      </c>
      <c r="O402" s="233"/>
      <c r="P402" s="233" t="s">
        <v>871</v>
      </c>
      <c r="Q402" s="233"/>
      <c r="R402" s="234" t="s">
        <v>873</v>
      </c>
      <c r="U402" s="245"/>
    </row>
    <row r="403" spans="1:21" ht="14.1" customHeight="1" thickBot="1" x14ac:dyDescent="0.25">
      <c r="A403" s="229" t="s">
        <v>874</v>
      </c>
      <c r="B403" s="230"/>
      <c r="C403" s="230" t="s">
        <v>463</v>
      </c>
      <c r="D403" s="230" t="s">
        <v>464</v>
      </c>
      <c r="E403" s="230"/>
      <c r="F403" s="235" t="s">
        <v>156</v>
      </c>
      <c r="G403" s="235"/>
      <c r="H403" s="235" t="s">
        <v>875</v>
      </c>
      <c r="I403" s="236"/>
      <c r="J403" s="235" t="s">
        <v>876</v>
      </c>
      <c r="K403" s="236"/>
      <c r="L403" s="236" t="s">
        <v>877</v>
      </c>
      <c r="M403" s="237"/>
      <c r="N403" s="237" t="s">
        <v>878</v>
      </c>
      <c r="O403" s="237"/>
      <c r="P403" s="237" t="s">
        <v>879</v>
      </c>
      <c r="Q403" s="237"/>
      <c r="R403" s="237" t="s">
        <v>880</v>
      </c>
      <c r="U403" s="245"/>
    </row>
    <row r="404" spans="1:21" ht="14.1" customHeight="1" x14ac:dyDescent="0.2">
      <c r="A404" s="223">
        <v>1</v>
      </c>
      <c r="B404" s="234"/>
      <c r="U404" s="245"/>
    </row>
    <row r="405" spans="1:21" ht="14.1" customHeight="1" x14ac:dyDescent="0.2">
      <c r="A405" s="223">
        <v>2</v>
      </c>
      <c r="B405" s="200"/>
      <c r="C405" s="214"/>
      <c r="D405" s="199" t="s">
        <v>465</v>
      </c>
      <c r="E405" s="199"/>
      <c r="F405" s="205"/>
      <c r="G405" s="199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6"/>
      <c r="U405" s="245"/>
    </row>
    <row r="406" spans="1:21" ht="14.1" customHeight="1" x14ac:dyDescent="0.2">
      <c r="A406" s="223">
        <v>3</v>
      </c>
      <c r="B406" s="200"/>
      <c r="C406" s="234">
        <v>36001</v>
      </c>
      <c r="D406" s="247" t="s">
        <v>466</v>
      </c>
      <c r="E406" s="247"/>
      <c r="F406" s="242"/>
      <c r="G406" s="224"/>
      <c r="H406" s="183"/>
      <c r="I406" s="185"/>
      <c r="J406" s="183"/>
      <c r="K406" s="185"/>
      <c r="L406" s="183"/>
      <c r="M406" s="185"/>
      <c r="N406" s="183"/>
      <c r="O406" s="185"/>
      <c r="P406" s="183"/>
      <c r="Q406" s="185"/>
      <c r="R406" s="183"/>
      <c r="U406" s="245"/>
    </row>
    <row r="407" spans="1:21" ht="14.1" customHeight="1" x14ac:dyDescent="0.2">
      <c r="A407" s="223">
        <v>4</v>
      </c>
      <c r="B407" s="200"/>
      <c r="C407" s="234">
        <v>36100</v>
      </c>
      <c r="D407" s="223" t="s">
        <v>467</v>
      </c>
      <c r="F407" s="242">
        <v>1.8000000000000003</v>
      </c>
      <c r="G407" s="224"/>
      <c r="H407" s="183">
        <v>28637602.079999994</v>
      </c>
      <c r="I407" s="178"/>
      <c r="J407" s="183">
        <v>0</v>
      </c>
      <c r="K407" s="179"/>
      <c r="L407" s="183">
        <v>0</v>
      </c>
      <c r="M407" s="179"/>
      <c r="N407" s="183">
        <v>0</v>
      </c>
      <c r="O407" s="179"/>
      <c r="P407" s="183">
        <v>28637602.079999994</v>
      </c>
      <c r="Q407" s="179"/>
      <c r="R407" s="183">
        <v>28637602.079999987</v>
      </c>
      <c r="U407" s="245"/>
    </row>
    <row r="408" spans="1:21" ht="14.1" customHeight="1" x14ac:dyDescent="0.2">
      <c r="A408" s="223">
        <v>5</v>
      </c>
      <c r="B408" s="200"/>
      <c r="C408" s="234">
        <v>36200</v>
      </c>
      <c r="D408" s="223" t="s">
        <v>468</v>
      </c>
      <c r="F408" s="242">
        <v>2.5</v>
      </c>
      <c r="G408" s="224"/>
      <c r="H408" s="183">
        <v>270127015.79736084</v>
      </c>
      <c r="I408" s="178"/>
      <c r="J408" s="183">
        <v>17655340.508000001</v>
      </c>
      <c r="K408" s="179"/>
      <c r="L408" s="183">
        <v>-3684309.7563346657</v>
      </c>
      <c r="M408" s="179"/>
      <c r="N408" s="183">
        <v>0</v>
      </c>
      <c r="O408" s="179"/>
      <c r="P408" s="183">
        <v>284098046.54902619</v>
      </c>
      <c r="Q408" s="179"/>
      <c r="R408" s="183">
        <v>277420587.6571306</v>
      </c>
      <c r="U408" s="245"/>
    </row>
    <row r="409" spans="1:21" ht="14.1" customHeight="1" x14ac:dyDescent="0.2">
      <c r="A409" s="223">
        <v>6</v>
      </c>
      <c r="B409" s="200"/>
      <c r="C409" s="234">
        <v>36400</v>
      </c>
      <c r="D409" s="223" t="s">
        <v>469</v>
      </c>
      <c r="F409" s="242">
        <v>3.7000000000000006</v>
      </c>
      <c r="G409" s="224"/>
      <c r="H409" s="183">
        <v>364476498.68444043</v>
      </c>
      <c r="I409" s="178"/>
      <c r="J409" s="183">
        <v>32431433.8015</v>
      </c>
      <c r="K409" s="179"/>
      <c r="L409" s="183">
        <v>-12972573.520600002</v>
      </c>
      <c r="M409" s="179"/>
      <c r="N409" s="183">
        <v>0</v>
      </c>
      <c r="O409" s="179"/>
      <c r="P409" s="183">
        <v>383935358.96534044</v>
      </c>
      <c r="Q409" s="179"/>
      <c r="R409" s="183">
        <v>374760673.14964348</v>
      </c>
      <c r="U409" s="245"/>
    </row>
    <row r="410" spans="1:21" ht="14.1" customHeight="1" x14ac:dyDescent="0.2">
      <c r="A410" s="223">
        <v>7</v>
      </c>
      <c r="B410" s="234"/>
      <c r="C410" s="234">
        <v>36500</v>
      </c>
      <c r="D410" s="223" t="s">
        <v>470</v>
      </c>
      <c r="F410" s="242">
        <v>2.2000000000000002</v>
      </c>
      <c r="G410" s="224"/>
      <c r="H410" s="183">
        <v>272697730.03456014</v>
      </c>
      <c r="I410" s="178"/>
      <c r="J410" s="183">
        <v>6827670.2740000011</v>
      </c>
      <c r="K410" s="179"/>
      <c r="L410" s="183">
        <v>-682767.02740000002</v>
      </c>
      <c r="M410" s="179"/>
      <c r="N410" s="183">
        <v>0</v>
      </c>
      <c r="O410" s="179"/>
      <c r="P410" s="183">
        <v>278842633.28116012</v>
      </c>
      <c r="Q410" s="179"/>
      <c r="R410" s="183">
        <v>275945364.07620329</v>
      </c>
      <c r="U410" s="245"/>
    </row>
    <row r="411" spans="1:21" ht="14.1" customHeight="1" x14ac:dyDescent="0.2">
      <c r="A411" s="223">
        <v>8</v>
      </c>
      <c r="B411" s="234"/>
      <c r="C411" s="234">
        <v>36600</v>
      </c>
      <c r="D411" s="223" t="s">
        <v>471</v>
      </c>
      <c r="F411" s="242">
        <v>1.7000000000000002</v>
      </c>
      <c r="G411" s="224"/>
      <c r="H411" s="183">
        <v>328953551.44614238</v>
      </c>
      <c r="I411" s="178"/>
      <c r="J411" s="183">
        <v>22189928.390500002</v>
      </c>
      <c r="K411" s="179"/>
      <c r="L411" s="183">
        <v>-4090408.617991257</v>
      </c>
      <c r="M411" s="179"/>
      <c r="N411" s="183">
        <v>0</v>
      </c>
      <c r="O411" s="179"/>
      <c r="P411" s="183">
        <v>347053071.21865112</v>
      </c>
      <c r="Q411" s="179"/>
      <c r="R411" s="183">
        <v>338519302.80001676</v>
      </c>
      <c r="U411" s="245"/>
    </row>
    <row r="412" spans="1:21" ht="14.1" customHeight="1" x14ac:dyDescent="0.2">
      <c r="A412" s="223">
        <v>9</v>
      </c>
      <c r="B412" s="234"/>
      <c r="C412" s="234">
        <v>36700</v>
      </c>
      <c r="D412" s="223" t="s">
        <v>472</v>
      </c>
      <c r="F412" s="242">
        <v>2.2999999999999998</v>
      </c>
      <c r="G412" s="224"/>
      <c r="H412" s="183">
        <v>408949757.36112046</v>
      </c>
      <c r="I412" s="178"/>
      <c r="J412" s="183">
        <v>123438613.76650001</v>
      </c>
      <c r="K412" s="179"/>
      <c r="L412" s="183">
        <v>-24687722.753300004</v>
      </c>
      <c r="M412" s="179"/>
      <c r="N412" s="183">
        <v>0</v>
      </c>
      <c r="O412" s="179"/>
      <c r="P412" s="183">
        <v>507700648.37432045</v>
      </c>
      <c r="Q412" s="179"/>
      <c r="R412" s="183">
        <v>458675557.8714835</v>
      </c>
      <c r="U412" s="245"/>
    </row>
    <row r="413" spans="1:21" ht="14.1" customHeight="1" x14ac:dyDescent="0.2">
      <c r="A413" s="223">
        <v>10</v>
      </c>
      <c r="B413" s="200"/>
      <c r="C413" s="234">
        <v>36800</v>
      </c>
      <c r="D413" s="223" t="s">
        <v>473</v>
      </c>
      <c r="F413" s="242">
        <v>4.5</v>
      </c>
      <c r="G413" s="224"/>
      <c r="H413" s="183">
        <v>796165407.96962035</v>
      </c>
      <c r="I413" s="178"/>
      <c r="J413" s="183">
        <v>64862867.603</v>
      </c>
      <c r="K413" s="179"/>
      <c r="L413" s="183">
        <v>-22702003.661049999</v>
      </c>
      <c r="M413" s="179"/>
      <c r="N413" s="183">
        <v>0</v>
      </c>
      <c r="O413" s="179"/>
      <c r="P413" s="183">
        <v>838326271.91157043</v>
      </c>
      <c r="Q413" s="179"/>
      <c r="R413" s="183">
        <v>818447785.97756052</v>
      </c>
      <c r="U413" s="245"/>
    </row>
    <row r="414" spans="1:21" ht="14.1" customHeight="1" x14ac:dyDescent="0.2">
      <c r="A414" s="223">
        <v>11</v>
      </c>
      <c r="B414" s="200"/>
      <c r="C414" s="234">
        <v>36900</v>
      </c>
      <c r="D414" s="223" t="s">
        <v>474</v>
      </c>
      <c r="F414" s="242">
        <v>1.9</v>
      </c>
      <c r="G414" s="224"/>
      <c r="H414" s="183">
        <v>80173214.353242338</v>
      </c>
      <c r="I414" s="178"/>
      <c r="J414" s="183">
        <v>1706917.5685000003</v>
      </c>
      <c r="K414" s="179"/>
      <c r="L414" s="183">
        <v>-152872.25294175776</v>
      </c>
      <c r="M414" s="179"/>
      <c r="N414" s="183">
        <v>0</v>
      </c>
      <c r="O414" s="179"/>
      <c r="P414" s="183">
        <v>81727259.668800578</v>
      </c>
      <c r="Q414" s="179"/>
      <c r="R414" s="183">
        <v>80994540.624222368</v>
      </c>
      <c r="U414" s="245"/>
    </row>
    <row r="415" spans="1:21" ht="14.1" customHeight="1" x14ac:dyDescent="0.2">
      <c r="A415" s="223">
        <v>12</v>
      </c>
      <c r="B415" s="200"/>
      <c r="C415" s="234">
        <v>36902</v>
      </c>
      <c r="D415" s="223" t="s">
        <v>475</v>
      </c>
      <c r="F415" s="242">
        <v>2.2999999999999998</v>
      </c>
      <c r="G415" s="224"/>
      <c r="H415" s="183">
        <v>132920678.54536009</v>
      </c>
      <c r="I415" s="178"/>
      <c r="J415" s="183">
        <v>3413835.1370000006</v>
      </c>
      <c r="K415" s="179"/>
      <c r="L415" s="183">
        <v>-682767.02740000002</v>
      </c>
      <c r="M415" s="179"/>
      <c r="N415" s="183">
        <v>0</v>
      </c>
      <c r="O415" s="179"/>
      <c r="P415" s="183">
        <v>135651746.6549601</v>
      </c>
      <c r="Q415" s="179"/>
      <c r="R415" s="183">
        <v>134364071.452757</v>
      </c>
      <c r="U415" s="245"/>
    </row>
    <row r="416" spans="1:21" ht="14.1" customHeight="1" x14ac:dyDescent="0.2">
      <c r="A416" s="223">
        <v>13</v>
      </c>
      <c r="B416" s="200"/>
      <c r="C416" s="234">
        <v>37000</v>
      </c>
      <c r="D416" s="223" t="s">
        <v>476</v>
      </c>
      <c r="F416" s="242">
        <v>7.9</v>
      </c>
      <c r="G416" s="224"/>
      <c r="H416" s="183">
        <v>15653613.736139981</v>
      </c>
      <c r="I416" s="178"/>
      <c r="J416" s="183">
        <v>10241505.411</v>
      </c>
      <c r="K416" s="179"/>
      <c r="L416" s="183">
        <v>-8705279.5993499998</v>
      </c>
      <c r="M416" s="179"/>
      <c r="N416" s="183">
        <v>0</v>
      </c>
      <c r="O416" s="179"/>
      <c r="P416" s="183">
        <v>17189839.547789983</v>
      </c>
      <c r="Q416" s="179"/>
      <c r="R416" s="183">
        <v>16465522.246550754</v>
      </c>
      <c r="U416" s="245"/>
    </row>
    <row r="417" spans="1:22" ht="14.1" customHeight="1" x14ac:dyDescent="0.2">
      <c r="A417" s="223">
        <v>14</v>
      </c>
      <c r="B417" s="200"/>
      <c r="C417" s="234">
        <v>37001</v>
      </c>
      <c r="D417" s="223" t="s">
        <v>999</v>
      </c>
      <c r="F417" s="242">
        <v>8.6999999999999993</v>
      </c>
      <c r="H417" s="183">
        <v>109621041.99000001</v>
      </c>
      <c r="I417" s="178"/>
      <c r="J417" s="183">
        <v>0</v>
      </c>
      <c r="K417" s="179"/>
      <c r="L417" s="183">
        <v>0</v>
      </c>
      <c r="M417" s="179"/>
      <c r="N417" s="183">
        <v>0</v>
      </c>
      <c r="O417" s="179"/>
      <c r="P417" s="183">
        <v>109621041.99000001</v>
      </c>
      <c r="Q417" s="179"/>
      <c r="R417" s="183">
        <v>109621041.99000001</v>
      </c>
      <c r="U417" s="245"/>
    </row>
    <row r="418" spans="1:22" ht="14.1" customHeight="1" x14ac:dyDescent="0.2">
      <c r="A418" s="223">
        <v>15</v>
      </c>
      <c r="B418" s="234"/>
      <c r="C418" s="234">
        <v>37300</v>
      </c>
      <c r="D418" s="223" t="s">
        <v>477</v>
      </c>
      <c r="F418" s="242">
        <v>2.8</v>
      </c>
      <c r="G418" s="224"/>
      <c r="H418" s="183">
        <v>319246996.0399999</v>
      </c>
      <c r="I418" s="178"/>
      <c r="J418" s="183">
        <v>27967922.800000001</v>
      </c>
      <c r="K418" s="179"/>
      <c r="L418" s="183">
        <v>-13131774.300000003</v>
      </c>
      <c r="M418" s="179"/>
      <c r="N418" s="183">
        <v>0</v>
      </c>
      <c r="O418" s="179"/>
      <c r="P418" s="183">
        <v>334083144.5399999</v>
      </c>
      <c r="Q418" s="179"/>
      <c r="R418" s="183">
        <v>325974674.24846131</v>
      </c>
      <c r="U418" s="245"/>
    </row>
    <row r="419" spans="1:22" ht="14.1" customHeight="1" x14ac:dyDescent="0.2">
      <c r="A419" s="223">
        <v>16</v>
      </c>
      <c r="B419" s="234"/>
      <c r="C419" s="234"/>
      <c r="F419" s="242"/>
      <c r="G419" s="224"/>
      <c r="H419" s="183"/>
      <c r="I419" s="178"/>
      <c r="J419" s="183"/>
      <c r="K419" s="179"/>
      <c r="L419" s="183"/>
      <c r="M419" s="179"/>
      <c r="N419" s="183"/>
      <c r="O419" s="179"/>
      <c r="P419" s="183"/>
      <c r="Q419" s="179"/>
      <c r="R419" s="183"/>
      <c r="U419" s="245"/>
    </row>
    <row r="420" spans="1:22" ht="14.1" customHeight="1" thickBot="1" x14ac:dyDescent="0.25">
      <c r="A420" s="223">
        <v>17</v>
      </c>
      <c r="B420" s="234"/>
      <c r="D420" s="199" t="s">
        <v>894</v>
      </c>
      <c r="E420" s="199"/>
      <c r="F420" s="205"/>
      <c r="G420" s="213"/>
      <c r="H420" s="171">
        <v>3127623108.0379868</v>
      </c>
      <c r="I420" s="175"/>
      <c r="J420" s="171">
        <v>310736035.26000005</v>
      </c>
      <c r="K420" s="175"/>
      <c r="L420" s="171">
        <v>-91492478.516367704</v>
      </c>
      <c r="M420" s="175"/>
      <c r="N420" s="171">
        <v>0</v>
      </c>
      <c r="O420" s="175"/>
      <c r="P420" s="171">
        <v>3346866664.7816191</v>
      </c>
      <c r="Q420" s="175"/>
      <c r="R420" s="171">
        <v>3239826724.1740298</v>
      </c>
      <c r="U420" s="245"/>
    </row>
    <row r="421" spans="1:22" ht="14.1" customHeight="1" thickTop="1" x14ac:dyDescent="0.2">
      <c r="A421" s="223">
        <v>18</v>
      </c>
      <c r="B421" s="234"/>
      <c r="C421" s="199"/>
      <c r="U421" s="245"/>
    </row>
    <row r="422" spans="1:22" ht="14.1" customHeight="1" x14ac:dyDescent="0.2">
      <c r="A422" s="223">
        <v>19</v>
      </c>
      <c r="B422" s="200"/>
      <c r="C422" s="199"/>
      <c r="D422" s="209" t="s">
        <v>1000</v>
      </c>
      <c r="E422" s="209"/>
      <c r="F422" s="205"/>
      <c r="G422" s="199"/>
      <c r="H422" s="175"/>
      <c r="I422" s="175"/>
      <c r="J422" s="175"/>
      <c r="K422" s="175"/>
      <c r="L422" s="217"/>
      <c r="M422" s="175"/>
      <c r="N422" s="217"/>
      <c r="O422" s="175"/>
      <c r="P422" s="217"/>
      <c r="Q422" s="175"/>
      <c r="R422" s="217"/>
    </row>
    <row r="423" spans="1:22" s="199" customFormat="1" ht="14.1" customHeight="1" x14ac:dyDescent="0.2">
      <c r="A423" s="223">
        <v>20</v>
      </c>
      <c r="B423" s="203"/>
      <c r="C423" s="234">
        <v>39000</v>
      </c>
      <c r="D423" s="270" t="s">
        <v>467</v>
      </c>
      <c r="E423" s="223"/>
      <c r="F423" s="242">
        <v>1.4</v>
      </c>
      <c r="G423" s="224"/>
      <c r="H423" s="183">
        <v>138797819.94931957</v>
      </c>
      <c r="I423" s="178"/>
      <c r="J423" s="183">
        <v>8446346.5300000012</v>
      </c>
      <c r="K423" s="179"/>
      <c r="L423" s="183">
        <v>-1628303.0567419073</v>
      </c>
      <c r="M423" s="179"/>
      <c r="N423" s="183">
        <v>0</v>
      </c>
      <c r="O423" s="179"/>
      <c r="P423" s="183">
        <v>145615863.42257768</v>
      </c>
      <c r="Q423" s="179"/>
      <c r="R423" s="183">
        <v>140794079.66871578</v>
      </c>
      <c r="U423" s="204"/>
    </row>
    <row r="424" spans="1:22" ht="14.1" customHeight="1" x14ac:dyDescent="0.2">
      <c r="A424" s="223">
        <v>21</v>
      </c>
      <c r="B424" s="234"/>
      <c r="C424" s="234">
        <v>39101</v>
      </c>
      <c r="D424" s="270" t="s">
        <v>1001</v>
      </c>
      <c r="F424" s="242">
        <v>14.3</v>
      </c>
      <c r="G424" s="224"/>
      <c r="H424" s="183">
        <v>5669758.1600000011</v>
      </c>
      <c r="I424" s="178"/>
      <c r="J424" s="183">
        <v>27404.98</v>
      </c>
      <c r="K424" s="179"/>
      <c r="L424" s="183">
        <v>0</v>
      </c>
      <c r="M424" s="179"/>
      <c r="N424" s="183">
        <v>0</v>
      </c>
      <c r="O424" s="179"/>
      <c r="P424" s="183">
        <v>5697163.1400000015</v>
      </c>
      <c r="Q424" s="179"/>
      <c r="R424" s="183">
        <v>5679129.1223076927</v>
      </c>
      <c r="U424" s="245"/>
    </row>
    <row r="425" spans="1:22" ht="14.1" customHeight="1" x14ac:dyDescent="0.2">
      <c r="A425" s="223">
        <v>22</v>
      </c>
      <c r="B425" s="234"/>
      <c r="C425" s="234">
        <v>39102</v>
      </c>
      <c r="D425" s="270" t="s">
        <v>1002</v>
      </c>
      <c r="F425" s="242">
        <v>25</v>
      </c>
      <c r="G425" s="224"/>
      <c r="H425" s="183">
        <v>14513953.319999998</v>
      </c>
      <c r="I425" s="178"/>
      <c r="J425" s="183">
        <v>594702.47</v>
      </c>
      <c r="K425" s="179"/>
      <c r="L425" s="183">
        <v>0</v>
      </c>
      <c r="M425" s="179"/>
      <c r="N425" s="183">
        <v>0</v>
      </c>
      <c r="O425" s="179"/>
      <c r="P425" s="183">
        <v>15108655.789999999</v>
      </c>
      <c r="Q425" s="179"/>
      <c r="R425" s="183">
        <v>14765514.900769226</v>
      </c>
      <c r="U425" s="245"/>
    </row>
    <row r="426" spans="1:22" ht="14.1" customHeight="1" x14ac:dyDescent="0.2">
      <c r="A426" s="223">
        <v>23</v>
      </c>
      <c r="B426" s="234"/>
      <c r="C426" s="234">
        <v>39103</v>
      </c>
      <c r="D426" s="270" t="s">
        <v>1003</v>
      </c>
      <c r="F426" s="242">
        <v>14.3</v>
      </c>
      <c r="G426" s="224"/>
      <c r="H426" s="183">
        <v>0</v>
      </c>
      <c r="I426" s="178"/>
      <c r="J426" s="183">
        <v>0</v>
      </c>
      <c r="K426" s="179"/>
      <c r="L426" s="183">
        <v>0</v>
      </c>
      <c r="M426" s="179"/>
      <c r="N426" s="183">
        <v>0</v>
      </c>
      <c r="O426" s="179"/>
      <c r="P426" s="183">
        <v>0</v>
      </c>
      <c r="Q426" s="179"/>
      <c r="R426" s="183">
        <v>0</v>
      </c>
      <c r="U426" s="245"/>
    </row>
    <row r="427" spans="1:22" ht="14.1" customHeight="1" x14ac:dyDescent="0.2">
      <c r="A427" s="223">
        <v>24</v>
      </c>
      <c r="B427" s="234"/>
      <c r="C427" s="234">
        <v>39104</v>
      </c>
      <c r="D427" s="270" t="s">
        <v>1004</v>
      </c>
      <c r="F427" s="242">
        <v>20</v>
      </c>
      <c r="G427" s="224"/>
      <c r="H427" s="183">
        <v>37950534.850000009</v>
      </c>
      <c r="I427" s="178"/>
      <c r="J427" s="183">
        <v>0</v>
      </c>
      <c r="K427" s="179"/>
      <c r="L427" s="183">
        <v>0</v>
      </c>
      <c r="M427" s="179"/>
      <c r="N427" s="183">
        <v>0</v>
      </c>
      <c r="O427" s="179"/>
      <c r="P427" s="183">
        <v>37950534.850000009</v>
      </c>
      <c r="Q427" s="179"/>
      <c r="R427" s="183">
        <v>37950534.850000016</v>
      </c>
      <c r="U427" s="245"/>
    </row>
    <row r="428" spans="1:22" ht="14.1" customHeight="1" x14ac:dyDescent="0.2">
      <c r="A428" s="223">
        <v>25</v>
      </c>
      <c r="B428" s="234"/>
      <c r="C428" s="234">
        <v>39202</v>
      </c>
      <c r="D428" s="271" t="s">
        <v>1005</v>
      </c>
      <c r="F428" s="242">
        <v>7.5</v>
      </c>
      <c r="G428" s="224"/>
      <c r="H428" s="183">
        <v>23754488.015000008</v>
      </c>
      <c r="I428" s="178"/>
      <c r="J428" s="183">
        <v>7065000.0099999988</v>
      </c>
      <c r="K428" s="179"/>
      <c r="L428" s="183">
        <v>-2119500.003</v>
      </c>
      <c r="M428" s="179"/>
      <c r="N428" s="183">
        <v>0</v>
      </c>
      <c r="O428" s="179"/>
      <c r="P428" s="183">
        <v>28699988.022000007</v>
      </c>
      <c r="Q428" s="179"/>
      <c r="R428" s="183">
        <v>25910006.648153849</v>
      </c>
      <c r="U428" s="245"/>
    </row>
    <row r="429" spans="1:22" ht="14.1" customHeight="1" x14ac:dyDescent="0.2">
      <c r="A429" s="223">
        <v>26</v>
      </c>
      <c r="B429" s="234"/>
      <c r="C429" s="234">
        <v>39203</v>
      </c>
      <c r="D429" s="271" t="s">
        <v>1006</v>
      </c>
      <c r="F429" s="242">
        <v>5.2</v>
      </c>
      <c r="G429" s="224"/>
      <c r="H429" s="183">
        <v>53939825.770000018</v>
      </c>
      <c r="I429" s="178"/>
      <c r="J429" s="183">
        <v>0</v>
      </c>
      <c r="K429" s="179"/>
      <c r="L429" s="183">
        <v>0</v>
      </c>
      <c r="M429" s="179"/>
      <c r="N429" s="183">
        <v>0</v>
      </c>
      <c r="O429" s="179"/>
      <c r="P429" s="183">
        <v>53939825.770000018</v>
      </c>
      <c r="Q429" s="179"/>
      <c r="R429" s="183">
        <v>53939825.770000018</v>
      </c>
      <c r="U429" s="245"/>
    </row>
    <row r="430" spans="1:22" ht="14.1" customHeight="1" x14ac:dyDescent="0.2">
      <c r="A430" s="223">
        <v>27</v>
      </c>
      <c r="B430" s="234"/>
      <c r="C430" s="234">
        <v>39204</v>
      </c>
      <c r="D430" s="272" t="s">
        <v>1007</v>
      </c>
      <c r="E430" s="247"/>
      <c r="F430" s="242">
        <v>6.5</v>
      </c>
      <c r="G430" s="224"/>
      <c r="H430" s="183">
        <v>0</v>
      </c>
      <c r="I430" s="178"/>
      <c r="J430" s="183">
        <v>0</v>
      </c>
      <c r="K430" s="179"/>
      <c r="L430" s="183">
        <v>0</v>
      </c>
      <c r="M430" s="179"/>
      <c r="N430" s="183">
        <v>0</v>
      </c>
      <c r="O430" s="179"/>
      <c r="P430" s="183">
        <v>0</v>
      </c>
      <c r="Q430" s="179"/>
      <c r="R430" s="183">
        <v>0</v>
      </c>
      <c r="U430" s="245"/>
      <c r="V430" s="245"/>
    </row>
    <row r="431" spans="1:22" ht="14.1" customHeight="1" x14ac:dyDescent="0.2">
      <c r="A431" s="223">
        <v>28</v>
      </c>
      <c r="B431" s="234"/>
      <c r="C431" s="234">
        <v>39212</v>
      </c>
      <c r="D431" s="270" t="s">
        <v>1008</v>
      </c>
      <c r="F431" s="242">
        <v>6.1</v>
      </c>
      <c r="G431" s="224"/>
      <c r="H431" s="183">
        <v>3561318.5800000015</v>
      </c>
      <c r="I431" s="178"/>
      <c r="J431" s="183">
        <v>200000</v>
      </c>
      <c r="K431" s="179"/>
      <c r="L431" s="183">
        <v>-60000</v>
      </c>
      <c r="M431" s="179"/>
      <c r="N431" s="183">
        <v>0</v>
      </c>
      <c r="O431" s="179"/>
      <c r="P431" s="183">
        <v>3701318.5800000015</v>
      </c>
      <c r="Q431" s="179"/>
      <c r="R431" s="183">
        <v>3620549.3492307696</v>
      </c>
      <c r="U431" s="245"/>
    </row>
    <row r="432" spans="1:22" s="199" customFormat="1" ht="14.1" customHeight="1" x14ac:dyDescent="0.2">
      <c r="A432" s="223">
        <v>29</v>
      </c>
      <c r="B432" s="206"/>
      <c r="C432" s="234">
        <v>39213</v>
      </c>
      <c r="D432" s="270" t="s">
        <v>1009</v>
      </c>
      <c r="E432" s="223"/>
      <c r="F432" s="242">
        <v>4.8</v>
      </c>
      <c r="G432" s="224"/>
      <c r="H432" s="183">
        <v>741738.85999999987</v>
      </c>
      <c r="I432" s="178"/>
      <c r="J432" s="183">
        <v>0</v>
      </c>
      <c r="K432" s="179"/>
      <c r="L432" s="183">
        <v>0</v>
      </c>
      <c r="M432" s="179"/>
      <c r="N432" s="183">
        <v>0</v>
      </c>
      <c r="O432" s="179"/>
      <c r="P432" s="183">
        <v>741738.85999999987</v>
      </c>
      <c r="Q432" s="179"/>
      <c r="R432" s="183">
        <v>741738.85999999964</v>
      </c>
      <c r="U432" s="204"/>
    </row>
    <row r="433" spans="1:21" ht="14.1" customHeight="1" x14ac:dyDescent="0.2">
      <c r="A433" s="223">
        <v>30</v>
      </c>
      <c r="B433" s="200"/>
      <c r="C433" s="234">
        <v>39214</v>
      </c>
      <c r="D433" s="273" t="s">
        <v>1010</v>
      </c>
      <c r="E433" s="247"/>
      <c r="F433" s="242">
        <v>4.7</v>
      </c>
      <c r="G433" s="224"/>
      <c r="H433" s="183">
        <v>0</v>
      </c>
      <c r="I433" s="178"/>
      <c r="J433" s="183">
        <v>0</v>
      </c>
      <c r="K433" s="179"/>
      <c r="L433" s="183">
        <v>0</v>
      </c>
      <c r="M433" s="179"/>
      <c r="N433" s="183">
        <v>0</v>
      </c>
      <c r="O433" s="179"/>
      <c r="P433" s="183">
        <v>0</v>
      </c>
      <c r="Q433" s="179"/>
      <c r="R433" s="183">
        <v>0</v>
      </c>
      <c r="U433" s="245"/>
    </row>
    <row r="434" spans="1:21" s="199" customFormat="1" ht="14.1" customHeight="1" x14ac:dyDescent="0.2">
      <c r="A434" s="223">
        <v>31</v>
      </c>
      <c r="B434" s="206"/>
      <c r="C434" s="234">
        <v>39300</v>
      </c>
      <c r="D434" s="273" t="s">
        <v>1011</v>
      </c>
      <c r="E434" s="247"/>
      <c r="F434" s="242">
        <v>14.3</v>
      </c>
      <c r="G434" s="224"/>
      <c r="H434" s="183">
        <v>0</v>
      </c>
      <c r="I434" s="178"/>
      <c r="J434" s="183">
        <v>0</v>
      </c>
      <c r="K434" s="179"/>
      <c r="L434" s="183">
        <v>0</v>
      </c>
      <c r="M434" s="179"/>
      <c r="N434" s="183">
        <v>0</v>
      </c>
      <c r="O434" s="179"/>
      <c r="P434" s="183">
        <v>0</v>
      </c>
      <c r="Q434" s="179"/>
      <c r="R434" s="183">
        <v>0</v>
      </c>
      <c r="U434" s="204"/>
    </row>
    <row r="435" spans="1:21" ht="14.1" customHeight="1" x14ac:dyDescent="0.2">
      <c r="A435" s="223">
        <v>32</v>
      </c>
      <c r="B435" s="200"/>
      <c r="C435" s="234">
        <v>39400</v>
      </c>
      <c r="D435" s="247" t="s">
        <v>1012</v>
      </c>
      <c r="E435" s="247"/>
      <c r="F435" s="242">
        <v>14.3</v>
      </c>
      <c r="G435" s="224"/>
      <c r="H435" s="183">
        <v>16308531.289999995</v>
      </c>
      <c r="I435" s="178"/>
      <c r="J435" s="183">
        <v>2873500.2900000005</v>
      </c>
      <c r="K435" s="179"/>
      <c r="L435" s="183">
        <v>0</v>
      </c>
      <c r="M435" s="179"/>
      <c r="N435" s="183">
        <v>0</v>
      </c>
      <c r="O435" s="179"/>
      <c r="P435" s="183">
        <v>19182031.579999994</v>
      </c>
      <c r="Q435" s="179"/>
      <c r="R435" s="183">
        <v>17140236.954615381</v>
      </c>
      <c r="U435" s="245"/>
    </row>
    <row r="436" spans="1:21" ht="14.1" customHeight="1" x14ac:dyDescent="0.2">
      <c r="A436" s="223">
        <v>33</v>
      </c>
      <c r="B436" s="200"/>
      <c r="C436" s="234">
        <v>39401</v>
      </c>
      <c r="D436" s="273" t="s">
        <v>1013</v>
      </c>
      <c r="F436" s="242">
        <v>20</v>
      </c>
      <c r="H436" s="183">
        <v>4500000.13</v>
      </c>
      <c r="I436" s="178"/>
      <c r="J436" s="183">
        <v>0</v>
      </c>
      <c r="K436" s="179"/>
      <c r="L436" s="183">
        <v>0</v>
      </c>
      <c r="M436" s="179"/>
      <c r="N436" s="183">
        <v>0</v>
      </c>
      <c r="O436" s="179"/>
      <c r="P436" s="183">
        <v>4500000.13</v>
      </c>
      <c r="Q436" s="179"/>
      <c r="R436" s="183">
        <v>4500000.1300000008</v>
      </c>
      <c r="U436" s="245"/>
    </row>
    <row r="437" spans="1:21" ht="14.1" customHeight="1" x14ac:dyDescent="0.2">
      <c r="A437" s="223">
        <v>34</v>
      </c>
      <c r="B437" s="200"/>
      <c r="C437" s="234">
        <v>39500</v>
      </c>
      <c r="D437" s="223" t="s">
        <v>1014</v>
      </c>
      <c r="F437" s="242">
        <v>14.3</v>
      </c>
      <c r="G437" s="224"/>
      <c r="H437" s="183">
        <v>2852745.5700000017</v>
      </c>
      <c r="I437" s="178"/>
      <c r="J437" s="183">
        <v>1059999.9999999998</v>
      </c>
      <c r="K437" s="179"/>
      <c r="L437" s="183">
        <v>0</v>
      </c>
      <c r="M437" s="179"/>
      <c r="N437" s="183">
        <v>0</v>
      </c>
      <c r="O437" s="179"/>
      <c r="P437" s="183">
        <v>3912745.5700000012</v>
      </c>
      <c r="Q437" s="179"/>
      <c r="R437" s="183">
        <v>3418130.2023076941</v>
      </c>
      <c r="U437" s="245"/>
    </row>
    <row r="438" spans="1:21" ht="14.1" customHeight="1" x14ac:dyDescent="0.2">
      <c r="A438" s="223">
        <v>35</v>
      </c>
      <c r="B438" s="200"/>
      <c r="C438" s="234">
        <v>39600</v>
      </c>
      <c r="D438" s="223" t="s">
        <v>1015</v>
      </c>
      <c r="F438" s="242">
        <v>14.3</v>
      </c>
      <c r="G438" s="224"/>
      <c r="H438" s="183">
        <v>0</v>
      </c>
      <c r="I438" s="178"/>
      <c r="J438" s="183">
        <v>0</v>
      </c>
      <c r="K438" s="179"/>
      <c r="L438" s="183">
        <v>0</v>
      </c>
      <c r="M438" s="179"/>
      <c r="N438" s="183">
        <v>0</v>
      </c>
      <c r="O438" s="179"/>
      <c r="P438" s="183">
        <v>0</v>
      </c>
      <c r="Q438" s="179"/>
      <c r="R438" s="183">
        <v>0</v>
      </c>
      <c r="U438" s="245"/>
    </row>
    <row r="439" spans="1:21" ht="14.1" customHeight="1" x14ac:dyDescent="0.2">
      <c r="A439" s="223">
        <v>36</v>
      </c>
      <c r="B439" s="200"/>
      <c r="C439" s="234">
        <v>39700</v>
      </c>
      <c r="D439" s="247" t="s">
        <v>1016</v>
      </c>
      <c r="E439" s="247"/>
      <c r="F439" s="242">
        <v>14.3</v>
      </c>
      <c r="G439" s="224"/>
      <c r="H439" s="183">
        <v>48986217.640000008</v>
      </c>
      <c r="I439" s="178"/>
      <c r="J439" s="183">
        <v>1696735.6599999997</v>
      </c>
      <c r="K439" s="179"/>
      <c r="L439" s="183">
        <v>0</v>
      </c>
      <c r="M439" s="179"/>
      <c r="N439" s="183">
        <v>0</v>
      </c>
      <c r="O439" s="179"/>
      <c r="P439" s="183">
        <v>50682953.300000004</v>
      </c>
      <c r="Q439" s="179"/>
      <c r="R439" s="183">
        <v>49131294.250000015</v>
      </c>
      <c r="U439" s="245"/>
    </row>
    <row r="440" spans="1:21" ht="14.1" customHeight="1" x14ac:dyDescent="0.2">
      <c r="A440" s="223">
        <v>37</v>
      </c>
      <c r="B440" s="200"/>
      <c r="C440" s="233">
        <v>39725</v>
      </c>
      <c r="D440" s="247" t="s">
        <v>1017</v>
      </c>
      <c r="E440" s="247"/>
      <c r="F440" s="242">
        <v>2.9</v>
      </c>
      <c r="G440" s="224"/>
      <c r="H440" s="183">
        <v>35801571.170999989</v>
      </c>
      <c r="I440" s="178"/>
      <c r="J440" s="183">
        <v>1999999.9999999998</v>
      </c>
      <c r="K440" s="179"/>
      <c r="L440" s="183">
        <v>-100000.00000000003</v>
      </c>
      <c r="M440" s="179"/>
      <c r="N440" s="183">
        <v>0</v>
      </c>
      <c r="O440" s="179"/>
      <c r="P440" s="183">
        <v>37701571.170999989</v>
      </c>
      <c r="Q440" s="179"/>
      <c r="R440" s="183">
        <v>36751571.154923081</v>
      </c>
      <c r="U440" s="245"/>
    </row>
    <row r="441" spans="1:21" ht="14.1" customHeight="1" x14ac:dyDescent="0.2">
      <c r="A441" s="223">
        <v>38</v>
      </c>
      <c r="B441" s="200"/>
      <c r="C441" s="233">
        <v>39800</v>
      </c>
      <c r="D441" s="247" t="s">
        <v>1018</v>
      </c>
      <c r="E441" s="247"/>
      <c r="F441" s="242">
        <v>14.3</v>
      </c>
      <c r="G441" s="224"/>
      <c r="H441" s="183">
        <v>2806055.8700000006</v>
      </c>
      <c r="I441" s="178"/>
      <c r="J441" s="183">
        <v>0</v>
      </c>
      <c r="K441" s="179"/>
      <c r="L441" s="183">
        <v>0</v>
      </c>
      <c r="M441" s="179"/>
      <c r="N441" s="183">
        <v>0</v>
      </c>
      <c r="O441" s="179"/>
      <c r="P441" s="183">
        <v>2806055.8700000006</v>
      </c>
      <c r="Q441" s="179"/>
      <c r="R441" s="183">
        <v>2806055.87</v>
      </c>
      <c r="U441" s="245"/>
    </row>
    <row r="442" spans="1:21" ht="14.1" customHeight="1" x14ac:dyDescent="0.2">
      <c r="A442" s="223">
        <v>39</v>
      </c>
      <c r="B442" s="200"/>
      <c r="C442" s="233"/>
      <c r="F442" s="242"/>
      <c r="H442" s="183"/>
      <c r="J442" s="183"/>
      <c r="L442" s="183"/>
      <c r="N442" s="183"/>
      <c r="P442" s="183"/>
      <c r="R442" s="183"/>
      <c r="U442" s="245"/>
    </row>
    <row r="443" spans="1:21" ht="14.1" customHeight="1" thickBot="1" x14ac:dyDescent="0.25">
      <c r="A443" s="223">
        <v>40</v>
      </c>
      <c r="B443" s="200"/>
      <c r="C443" s="251"/>
      <c r="D443" s="212" t="s">
        <v>896</v>
      </c>
      <c r="E443" s="212"/>
      <c r="F443" s="199"/>
      <c r="G443" s="199"/>
      <c r="H443" s="171">
        <v>390184559.17531961</v>
      </c>
      <c r="I443" s="175"/>
      <c r="J443" s="171">
        <v>23963689.940000001</v>
      </c>
      <c r="K443" s="175"/>
      <c r="L443" s="171">
        <v>-3907803.0597419073</v>
      </c>
      <c r="M443" s="175"/>
      <c r="N443" s="171">
        <v>0</v>
      </c>
      <c r="O443" s="175"/>
      <c r="P443" s="171">
        <v>410240446.05557775</v>
      </c>
      <c r="Q443" s="175"/>
      <c r="R443" s="171">
        <v>397148667.73102349</v>
      </c>
      <c r="U443" s="245"/>
    </row>
    <row r="444" spans="1:21" ht="14.1" customHeight="1" thickTop="1" x14ac:dyDescent="0.2">
      <c r="A444" s="223">
        <v>41</v>
      </c>
      <c r="B444" s="200"/>
      <c r="C444" s="214"/>
      <c r="H444" s="256"/>
      <c r="I444" s="185"/>
      <c r="J444" s="256"/>
      <c r="K444" s="185"/>
      <c r="L444" s="256"/>
      <c r="M444" s="185"/>
      <c r="N444" s="256"/>
      <c r="O444" s="185"/>
      <c r="P444" s="256"/>
      <c r="Q444" s="185"/>
      <c r="R444" s="256"/>
      <c r="U444" s="245"/>
    </row>
    <row r="445" spans="1:21" ht="14.1" customHeight="1" thickBot="1" x14ac:dyDescent="0.25">
      <c r="A445" s="223">
        <v>42</v>
      </c>
      <c r="B445" s="200"/>
      <c r="D445" s="218" t="s">
        <v>897</v>
      </c>
      <c r="E445" s="212"/>
      <c r="F445" s="219"/>
      <c r="G445" s="219"/>
      <c r="H445" s="176">
        <v>9993246066.8779259</v>
      </c>
      <c r="I445" s="175"/>
      <c r="J445" s="176">
        <v>1295342629.3499999</v>
      </c>
      <c r="K445" s="175"/>
      <c r="L445" s="176">
        <v>-143125656.58510962</v>
      </c>
      <c r="M445" s="175"/>
      <c r="N445" s="176">
        <v>0</v>
      </c>
      <c r="O445" s="175"/>
      <c r="P445" s="176">
        <v>11145463039.642818</v>
      </c>
      <c r="Q445" s="175"/>
      <c r="R445" s="176">
        <v>10253785147.22155</v>
      </c>
      <c r="U445" s="245"/>
    </row>
    <row r="446" spans="1:21" s="199" customFormat="1" ht="14.1" customHeight="1" thickTop="1" x14ac:dyDescent="0.2">
      <c r="A446" s="223">
        <v>43</v>
      </c>
      <c r="B446" s="206"/>
      <c r="U446" s="204"/>
    </row>
    <row r="447" spans="1:21" ht="14.1" customHeight="1" thickBot="1" x14ac:dyDescent="0.25">
      <c r="A447" s="223">
        <v>44</v>
      </c>
      <c r="B447" s="252" t="s">
        <v>914</v>
      </c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U447" s="245"/>
    </row>
    <row r="448" spans="1:21" ht="14.1" customHeight="1" x14ac:dyDescent="0.2">
      <c r="A448" s="223" t="s">
        <v>1</v>
      </c>
      <c r="P448" s="223" t="s">
        <v>1</v>
      </c>
      <c r="U448" s="245"/>
    </row>
    <row r="449" spans="1:21" ht="14.1" customHeight="1" thickBot="1" x14ac:dyDescent="0.25">
      <c r="A449" s="229" t="s">
        <v>858</v>
      </c>
      <c r="B449" s="229"/>
      <c r="C449" s="229"/>
      <c r="D449" s="229"/>
      <c r="E449" s="229"/>
      <c r="F449" s="229"/>
      <c r="G449" s="229" t="s">
        <v>859</v>
      </c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 t="s">
        <v>1019</v>
      </c>
      <c r="U449" s="245"/>
    </row>
    <row r="450" spans="1:21" ht="14.1" customHeight="1" x14ac:dyDescent="0.2">
      <c r="A450" s="223" t="s">
        <v>862</v>
      </c>
      <c r="B450" s="253"/>
      <c r="E450" s="224" t="s">
        <v>863</v>
      </c>
      <c r="F450" s="223" t="s">
        <v>864</v>
      </c>
      <c r="J450" s="226"/>
      <c r="K450" s="226"/>
      <c r="M450" s="226"/>
      <c r="N450" s="226"/>
      <c r="O450" s="226" t="s">
        <v>916</v>
      </c>
      <c r="R450" s="227"/>
      <c r="U450" s="245"/>
    </row>
    <row r="451" spans="1:21" ht="14.1" customHeight="1" x14ac:dyDescent="0.2">
      <c r="B451" s="253"/>
      <c r="F451" s="223" t="s">
        <v>866</v>
      </c>
      <c r="J451" s="224"/>
      <c r="K451" s="227"/>
      <c r="N451" s="224"/>
      <c r="O451" s="224" t="s">
        <v>917</v>
      </c>
      <c r="P451" s="227" t="s">
        <v>867</v>
      </c>
      <c r="R451" s="224"/>
      <c r="U451" s="245"/>
    </row>
    <row r="452" spans="1:21" ht="14.1" customHeight="1" x14ac:dyDescent="0.2">
      <c r="A452" s="223" t="s">
        <v>868</v>
      </c>
      <c r="B452" s="253"/>
      <c r="F452" s="223" t="s">
        <v>917</v>
      </c>
      <c r="J452" s="224"/>
      <c r="K452" s="227"/>
      <c r="L452" s="224"/>
      <c r="O452" s="224" t="s">
        <v>917</v>
      </c>
      <c r="P452" s="227">
        <v>0</v>
      </c>
      <c r="R452" s="224"/>
      <c r="U452" s="245"/>
    </row>
    <row r="453" spans="1:21" ht="14.1" customHeight="1" x14ac:dyDescent="0.2">
      <c r="B453" s="253"/>
      <c r="F453" s="223" t="s">
        <v>917</v>
      </c>
      <c r="J453" s="224"/>
      <c r="K453" s="227"/>
      <c r="L453" s="224"/>
      <c r="O453" s="224" t="s">
        <v>917</v>
      </c>
      <c r="P453" s="227"/>
      <c r="R453" s="224"/>
      <c r="U453" s="245"/>
    </row>
    <row r="454" spans="1:21" ht="14.1" customHeight="1" thickBot="1" x14ac:dyDescent="0.25">
      <c r="A454" s="229" t="s">
        <v>869</v>
      </c>
      <c r="B454" s="254"/>
      <c r="C454" s="229"/>
      <c r="D454" s="229"/>
      <c r="E454" s="229"/>
      <c r="F454" s="229" t="s">
        <v>917</v>
      </c>
      <c r="G454" s="229"/>
      <c r="H454" s="230"/>
      <c r="I454" s="229"/>
      <c r="J454" s="229"/>
      <c r="K454" s="229"/>
      <c r="L454" s="229"/>
      <c r="M454" s="229"/>
      <c r="N454" s="229"/>
      <c r="O454" s="229"/>
      <c r="P454" s="231"/>
      <c r="Q454" s="229"/>
      <c r="R454" s="229"/>
      <c r="U454" s="245"/>
    </row>
    <row r="455" spans="1:21" ht="14.1" customHeight="1" x14ac:dyDescent="0.2">
      <c r="C455" s="233"/>
      <c r="D455" s="233"/>
      <c r="E455" s="233"/>
      <c r="F455" s="233"/>
      <c r="G455" s="233"/>
      <c r="H455" s="233"/>
      <c r="I455" s="233"/>
      <c r="J455" s="233"/>
      <c r="K455" s="233"/>
      <c r="L455" s="233"/>
      <c r="M455" s="233"/>
      <c r="N455" s="233"/>
      <c r="O455" s="233"/>
      <c r="P455" s="233"/>
      <c r="Q455" s="233"/>
      <c r="R455" s="233"/>
      <c r="U455" s="245"/>
    </row>
    <row r="456" spans="1:21" ht="14.1" customHeight="1" x14ac:dyDescent="0.2">
      <c r="C456" s="233" t="s">
        <v>80</v>
      </c>
      <c r="D456" s="233" t="s">
        <v>81</v>
      </c>
      <c r="E456" s="233"/>
      <c r="F456" s="233" t="s">
        <v>82</v>
      </c>
      <c r="G456" s="233"/>
      <c r="H456" s="233" t="s">
        <v>83</v>
      </c>
      <c r="I456" s="233"/>
      <c r="J456" s="234" t="s">
        <v>150</v>
      </c>
      <c r="K456" s="234"/>
      <c r="L456" s="233" t="s">
        <v>151</v>
      </c>
      <c r="M456" s="233"/>
      <c r="N456" s="233" t="s">
        <v>152</v>
      </c>
      <c r="O456" s="233"/>
      <c r="P456" s="233" t="s">
        <v>153</v>
      </c>
      <c r="Q456" s="233"/>
      <c r="R456" s="233" t="s">
        <v>154</v>
      </c>
      <c r="U456" s="245"/>
    </row>
    <row r="457" spans="1:21" ht="14.1" customHeight="1" x14ac:dyDescent="0.2">
      <c r="C457" s="234" t="s">
        <v>460</v>
      </c>
      <c r="D457" s="234" t="s">
        <v>460</v>
      </c>
      <c r="F457" s="234" t="s">
        <v>436</v>
      </c>
      <c r="G457" s="234"/>
      <c r="H457" s="233" t="s">
        <v>870</v>
      </c>
      <c r="I457" s="234"/>
      <c r="J457" s="233" t="s">
        <v>6</v>
      </c>
      <c r="K457" s="234"/>
      <c r="L457" s="234" t="s">
        <v>6</v>
      </c>
      <c r="M457" s="234"/>
      <c r="P457" s="234" t="s">
        <v>870</v>
      </c>
      <c r="R457" s="234"/>
      <c r="U457" s="245"/>
    </row>
    <row r="458" spans="1:21" ht="14.1" customHeight="1" x14ac:dyDescent="0.2">
      <c r="A458" s="223" t="s">
        <v>3</v>
      </c>
      <c r="B458" s="234"/>
      <c r="C458" s="234" t="s">
        <v>461</v>
      </c>
      <c r="D458" s="234" t="s">
        <v>461</v>
      </c>
      <c r="E458" s="233"/>
      <c r="F458" s="234" t="s">
        <v>462</v>
      </c>
      <c r="G458" s="234"/>
      <c r="H458" s="234" t="s">
        <v>871</v>
      </c>
      <c r="I458" s="234"/>
      <c r="J458" s="234" t="s">
        <v>870</v>
      </c>
      <c r="K458" s="233"/>
      <c r="L458" s="234" t="s">
        <v>870</v>
      </c>
      <c r="M458" s="227"/>
      <c r="N458" s="234" t="s">
        <v>872</v>
      </c>
      <c r="O458" s="233"/>
      <c r="P458" s="233" t="s">
        <v>871</v>
      </c>
      <c r="Q458" s="233"/>
      <c r="R458" s="234" t="s">
        <v>873</v>
      </c>
      <c r="U458" s="245"/>
    </row>
    <row r="459" spans="1:21" ht="14.1" customHeight="1" thickBot="1" x14ac:dyDescent="0.25">
      <c r="A459" s="229" t="s">
        <v>874</v>
      </c>
      <c r="B459" s="230"/>
      <c r="C459" s="230" t="s">
        <v>463</v>
      </c>
      <c r="D459" s="230" t="s">
        <v>464</v>
      </c>
      <c r="E459" s="230"/>
      <c r="F459" s="235" t="s">
        <v>156</v>
      </c>
      <c r="G459" s="235"/>
      <c r="H459" s="235" t="s">
        <v>875</v>
      </c>
      <c r="I459" s="236"/>
      <c r="J459" s="235" t="s">
        <v>876</v>
      </c>
      <c r="K459" s="236"/>
      <c r="L459" s="236" t="s">
        <v>877</v>
      </c>
      <c r="M459" s="237"/>
      <c r="N459" s="237" t="s">
        <v>878</v>
      </c>
      <c r="O459" s="237"/>
      <c r="P459" s="237" t="s">
        <v>879</v>
      </c>
      <c r="Q459" s="237"/>
      <c r="R459" s="237" t="s">
        <v>880</v>
      </c>
      <c r="U459" s="245"/>
    </row>
    <row r="460" spans="1:21" ht="14.1" customHeight="1" x14ac:dyDescent="0.2">
      <c r="A460" s="223">
        <v>1</v>
      </c>
      <c r="B460" s="200"/>
      <c r="U460" s="245"/>
    </row>
    <row r="461" spans="1:21" s="199" customFormat="1" ht="14.1" customHeight="1" x14ac:dyDescent="0.2">
      <c r="A461" s="199">
        <v>2</v>
      </c>
      <c r="B461" s="206"/>
      <c r="C461" s="251"/>
      <c r="D461" s="199" t="s">
        <v>1020</v>
      </c>
      <c r="E461" s="223"/>
      <c r="F461" s="223"/>
      <c r="G461" s="223"/>
      <c r="H461" s="274"/>
      <c r="I461" s="274"/>
      <c r="J461" s="274"/>
      <c r="K461" s="274"/>
      <c r="L461" s="274"/>
      <c r="M461" s="274"/>
      <c r="N461" s="274"/>
      <c r="O461" s="274"/>
      <c r="P461" s="274"/>
      <c r="Q461" s="274"/>
      <c r="R461" s="274"/>
      <c r="U461" s="204"/>
    </row>
    <row r="462" spans="1:21" ht="14.1" customHeight="1" x14ac:dyDescent="0.2">
      <c r="A462" s="223">
        <v>3</v>
      </c>
      <c r="B462" s="200"/>
      <c r="C462" s="234" t="s">
        <v>1021</v>
      </c>
      <c r="D462" s="275" t="s">
        <v>1022</v>
      </c>
      <c r="E462" s="240"/>
      <c r="F462" s="242">
        <v>0</v>
      </c>
      <c r="G462" s="224"/>
      <c r="H462" s="183">
        <v>6923628.5099999998</v>
      </c>
      <c r="I462" s="185"/>
      <c r="J462" s="183">
        <v>0</v>
      </c>
      <c r="K462" s="185"/>
      <c r="L462" s="183">
        <v>0</v>
      </c>
      <c r="M462" s="185"/>
      <c r="N462" s="183">
        <v>0</v>
      </c>
      <c r="O462" s="185"/>
      <c r="P462" s="183">
        <v>6923628.5099999998</v>
      </c>
      <c r="Q462" s="185"/>
      <c r="R462" s="183">
        <v>6923628.5100000007</v>
      </c>
      <c r="U462" s="245"/>
    </row>
    <row r="463" spans="1:21" ht="14.1" customHeight="1" x14ac:dyDescent="0.2">
      <c r="A463" s="223">
        <v>4</v>
      </c>
      <c r="B463" s="200"/>
      <c r="C463" s="234" t="s">
        <v>1023</v>
      </c>
      <c r="D463" s="276" t="s">
        <v>1024</v>
      </c>
      <c r="E463" s="277"/>
      <c r="F463" s="242">
        <v>0</v>
      </c>
      <c r="G463" s="224"/>
      <c r="H463" s="183">
        <v>125034587.81</v>
      </c>
      <c r="I463" s="185"/>
      <c r="J463" s="183">
        <v>36118305.360000007</v>
      </c>
      <c r="K463" s="185"/>
      <c r="L463" s="183">
        <v>0</v>
      </c>
      <c r="M463" s="185"/>
      <c r="N463" s="183">
        <v>0</v>
      </c>
      <c r="O463" s="185"/>
      <c r="P463" s="183">
        <v>161152893.17000002</v>
      </c>
      <c r="Q463" s="185"/>
      <c r="R463" s="183">
        <v>129717916.94153845</v>
      </c>
      <c r="U463" s="245"/>
    </row>
    <row r="464" spans="1:21" ht="14.1" customHeight="1" x14ac:dyDescent="0.2">
      <c r="A464" s="223">
        <v>5</v>
      </c>
      <c r="B464" s="200"/>
      <c r="C464" s="234">
        <v>35000</v>
      </c>
      <c r="D464" s="278" t="s">
        <v>1025</v>
      </c>
      <c r="E464" s="279"/>
      <c r="F464" s="242">
        <v>0</v>
      </c>
      <c r="G464" s="224"/>
      <c r="H464" s="183">
        <v>17478517.299999997</v>
      </c>
      <c r="I464" s="178"/>
      <c r="J464" s="183">
        <v>0</v>
      </c>
      <c r="K464" s="179"/>
      <c r="L464" s="183">
        <v>0</v>
      </c>
      <c r="M464" s="179"/>
      <c r="N464" s="183">
        <v>0</v>
      </c>
      <c r="O464" s="179"/>
      <c r="P464" s="183">
        <v>17478517.299999997</v>
      </c>
      <c r="Q464" s="179"/>
      <c r="R464" s="183">
        <v>17478517.300000004</v>
      </c>
      <c r="U464" s="245"/>
    </row>
    <row r="465" spans="1:21" ht="14.1" customHeight="1" x14ac:dyDescent="0.2">
      <c r="A465" s="223">
        <v>6</v>
      </c>
      <c r="B465" s="200"/>
      <c r="C465" s="234">
        <v>36000</v>
      </c>
      <c r="D465" s="278" t="s">
        <v>1026</v>
      </c>
      <c r="E465" s="279"/>
      <c r="F465" s="242">
        <v>0</v>
      </c>
      <c r="G465" s="224"/>
      <c r="H465" s="183">
        <v>10119782.539999999</v>
      </c>
      <c r="I465" s="178"/>
      <c r="J465" s="183">
        <v>0</v>
      </c>
      <c r="K465" s="179"/>
      <c r="L465" s="183">
        <v>0</v>
      </c>
      <c r="M465" s="179"/>
      <c r="N465" s="183">
        <v>0</v>
      </c>
      <c r="O465" s="179"/>
      <c r="P465" s="183">
        <v>10119782.539999999</v>
      </c>
      <c r="Q465" s="179"/>
      <c r="R465" s="183">
        <v>10119782.539999995</v>
      </c>
      <c r="U465" s="245"/>
    </row>
    <row r="466" spans="1:21" ht="14.1" customHeight="1" x14ac:dyDescent="0.2">
      <c r="A466" s="223">
        <v>7</v>
      </c>
      <c r="B466" s="200"/>
      <c r="C466" s="234">
        <v>38900</v>
      </c>
      <c r="D466" s="278" t="s">
        <v>1027</v>
      </c>
      <c r="E466" s="279"/>
      <c r="F466" s="242">
        <v>0</v>
      </c>
      <c r="G466" s="224"/>
      <c r="H466" s="183">
        <v>3286630.42</v>
      </c>
      <c r="I466" s="178"/>
      <c r="J466" s="183">
        <v>10000000</v>
      </c>
      <c r="K466" s="179"/>
      <c r="L466" s="183">
        <v>0</v>
      </c>
      <c r="M466" s="179"/>
      <c r="N466" s="183">
        <v>0</v>
      </c>
      <c r="O466" s="179"/>
      <c r="P466" s="183">
        <v>13286630.42</v>
      </c>
      <c r="Q466" s="179"/>
      <c r="R466" s="183">
        <v>8671245.8046153858</v>
      </c>
      <c r="U466" s="245"/>
    </row>
    <row r="467" spans="1:21" ht="14.1" customHeight="1" x14ac:dyDescent="0.2">
      <c r="A467" s="223">
        <v>8</v>
      </c>
      <c r="B467" s="200"/>
      <c r="C467" s="234"/>
      <c r="D467" s="276" t="s">
        <v>898</v>
      </c>
      <c r="E467" s="277"/>
      <c r="F467" s="277"/>
      <c r="G467" s="277"/>
      <c r="H467" s="184">
        <v>162843146.57999998</v>
      </c>
      <c r="I467" s="185"/>
      <c r="J467" s="184">
        <v>46118305.360000007</v>
      </c>
      <c r="K467" s="185"/>
      <c r="L467" s="184">
        <v>0</v>
      </c>
      <c r="M467" s="185"/>
      <c r="N467" s="184">
        <v>0</v>
      </c>
      <c r="O467" s="185"/>
      <c r="P467" s="184">
        <v>208961451.94</v>
      </c>
      <c r="Q467" s="185"/>
      <c r="R467" s="184">
        <v>172911091.09615383</v>
      </c>
      <c r="U467" s="245"/>
    </row>
    <row r="468" spans="1:21" ht="14.1" customHeight="1" x14ac:dyDescent="0.2">
      <c r="A468" s="223">
        <v>9</v>
      </c>
      <c r="B468" s="200"/>
      <c r="U468" s="245"/>
    </row>
    <row r="469" spans="1:21" ht="14.1" customHeight="1" x14ac:dyDescent="0.2">
      <c r="A469" s="223">
        <v>10</v>
      </c>
      <c r="B469" s="200"/>
      <c r="C469" s="234"/>
      <c r="D469" s="220" t="s">
        <v>1028</v>
      </c>
      <c r="E469" s="240"/>
      <c r="F469" s="240"/>
      <c r="G469" s="240"/>
      <c r="H469" s="185"/>
      <c r="I469" s="185"/>
      <c r="J469" s="256"/>
      <c r="K469" s="185"/>
      <c r="L469" s="256"/>
      <c r="M469" s="185"/>
      <c r="N469" s="256"/>
      <c r="O469" s="185"/>
      <c r="P469" s="256"/>
      <c r="Q469" s="185"/>
      <c r="R469" s="256"/>
      <c r="U469" s="245"/>
    </row>
    <row r="470" spans="1:21" ht="14.1" customHeight="1" x14ac:dyDescent="0.2">
      <c r="A470" s="223">
        <v>11</v>
      </c>
      <c r="B470" s="200"/>
      <c r="C470" s="234">
        <v>30300</v>
      </c>
      <c r="D470" s="249" t="s">
        <v>1029</v>
      </c>
      <c r="E470" s="277"/>
      <c r="F470" s="242">
        <v>10</v>
      </c>
      <c r="G470" s="224"/>
      <c r="H470" s="183">
        <v>0</v>
      </c>
      <c r="I470" s="178"/>
      <c r="J470" s="183">
        <v>0</v>
      </c>
      <c r="K470" s="179"/>
      <c r="L470" s="183">
        <v>0</v>
      </c>
      <c r="M470" s="179"/>
      <c r="N470" s="183">
        <v>0</v>
      </c>
      <c r="O470" s="179"/>
      <c r="P470" s="183">
        <v>0</v>
      </c>
      <c r="Q470" s="179"/>
      <c r="R470" s="183">
        <v>0</v>
      </c>
      <c r="U470" s="245"/>
    </row>
    <row r="471" spans="1:21" ht="14.1" customHeight="1" x14ac:dyDescent="0.2">
      <c r="A471" s="223">
        <v>12</v>
      </c>
      <c r="B471" s="200"/>
      <c r="C471" s="234">
        <v>30301</v>
      </c>
      <c r="D471" s="249" t="s">
        <v>1030</v>
      </c>
      <c r="E471" s="277"/>
      <c r="F471" s="242">
        <v>20</v>
      </c>
      <c r="G471" s="224"/>
      <c r="H471" s="183">
        <v>0</v>
      </c>
      <c r="I471" s="178"/>
      <c r="J471" s="183">
        <v>0</v>
      </c>
      <c r="K471" s="179"/>
      <c r="L471" s="183">
        <v>0</v>
      </c>
      <c r="M471" s="179"/>
      <c r="N471" s="183">
        <v>0</v>
      </c>
      <c r="O471" s="179"/>
      <c r="P471" s="183">
        <v>0</v>
      </c>
      <c r="Q471" s="179"/>
      <c r="R471" s="183">
        <v>0</v>
      </c>
      <c r="U471" s="245"/>
    </row>
    <row r="472" spans="1:21" ht="14.1" customHeight="1" x14ac:dyDescent="0.2">
      <c r="A472" s="223">
        <v>13</v>
      </c>
      <c r="B472" s="200"/>
      <c r="C472" s="234">
        <v>30315</v>
      </c>
      <c r="D472" s="249" t="s">
        <v>1031</v>
      </c>
      <c r="F472" s="242">
        <v>6.7</v>
      </c>
      <c r="H472" s="183">
        <v>433417663.41999996</v>
      </c>
      <c r="J472" s="183">
        <v>59690950.400000006</v>
      </c>
      <c r="K472" s="179"/>
      <c r="L472" s="183">
        <v>0</v>
      </c>
      <c r="M472" s="179"/>
      <c r="N472" s="183">
        <v>0</v>
      </c>
      <c r="O472" s="179"/>
      <c r="P472" s="183">
        <v>493108613.81999993</v>
      </c>
      <c r="Q472" s="179"/>
      <c r="R472" s="183">
        <v>444400154.93307686</v>
      </c>
      <c r="U472" s="245"/>
    </row>
    <row r="473" spans="1:21" ht="14.1" customHeight="1" x14ac:dyDescent="0.2">
      <c r="A473" s="223">
        <v>14</v>
      </c>
      <c r="C473" s="234">
        <v>30302</v>
      </c>
      <c r="D473" s="223" t="s">
        <v>1032</v>
      </c>
      <c r="F473" s="242">
        <v>0</v>
      </c>
      <c r="G473" s="224"/>
      <c r="H473" s="183">
        <v>0</v>
      </c>
      <c r="I473" s="178"/>
      <c r="J473" s="183">
        <v>0</v>
      </c>
      <c r="K473" s="179"/>
      <c r="L473" s="183">
        <v>0</v>
      </c>
      <c r="M473" s="179"/>
      <c r="N473" s="183">
        <v>0</v>
      </c>
      <c r="O473" s="179"/>
      <c r="P473" s="183">
        <v>0</v>
      </c>
      <c r="Q473" s="179"/>
      <c r="R473" s="183">
        <v>0</v>
      </c>
      <c r="U473" s="245"/>
    </row>
    <row r="474" spans="1:21" ht="14.1" customHeight="1" x14ac:dyDescent="0.2">
      <c r="A474" s="223">
        <v>15</v>
      </c>
      <c r="C474" s="234">
        <v>30399</v>
      </c>
      <c r="D474" s="223" t="s">
        <v>1033</v>
      </c>
      <c r="F474" s="242">
        <v>3.3000000000000003</v>
      </c>
      <c r="H474" s="183">
        <v>415159.12</v>
      </c>
      <c r="J474" s="183">
        <v>0</v>
      </c>
      <c r="K474" s="179"/>
      <c r="L474" s="183">
        <v>0</v>
      </c>
      <c r="M474" s="179"/>
      <c r="N474" s="183">
        <v>0</v>
      </c>
      <c r="O474" s="179"/>
      <c r="P474" s="183">
        <v>415159.12</v>
      </c>
      <c r="Q474" s="179"/>
      <c r="R474" s="183">
        <v>415159.12000000005</v>
      </c>
      <c r="U474" s="245"/>
    </row>
    <row r="475" spans="1:21" s="199" customFormat="1" ht="14.1" customHeight="1" x14ac:dyDescent="0.2">
      <c r="A475" s="223">
        <v>16</v>
      </c>
      <c r="C475" s="223"/>
      <c r="D475" s="276" t="s">
        <v>900</v>
      </c>
      <c r="E475" s="280"/>
      <c r="F475" s="280"/>
      <c r="G475" s="280"/>
      <c r="H475" s="184">
        <v>433832822.53999996</v>
      </c>
      <c r="I475" s="185"/>
      <c r="J475" s="184">
        <v>59690950.400000006</v>
      </c>
      <c r="K475" s="185"/>
      <c r="L475" s="184">
        <v>0</v>
      </c>
      <c r="M475" s="185"/>
      <c r="N475" s="184">
        <v>0</v>
      </c>
      <c r="O475" s="185"/>
      <c r="P475" s="184">
        <v>493523772.93999994</v>
      </c>
      <c r="Q475" s="185"/>
      <c r="R475" s="184">
        <v>444815314.05307686</v>
      </c>
      <c r="U475" s="204"/>
    </row>
    <row r="476" spans="1:21" ht="14.1" customHeight="1" x14ac:dyDescent="0.2">
      <c r="A476" s="223">
        <v>17</v>
      </c>
      <c r="U476" s="245"/>
    </row>
    <row r="477" spans="1:21" s="199" customFormat="1" ht="14.1" customHeight="1" x14ac:dyDescent="0.2">
      <c r="A477" s="223">
        <v>18</v>
      </c>
      <c r="D477" s="221" t="s">
        <v>1034</v>
      </c>
      <c r="U477" s="204"/>
    </row>
    <row r="478" spans="1:21" ht="14.1" customHeight="1" x14ac:dyDescent="0.2">
      <c r="A478" s="223">
        <v>19</v>
      </c>
      <c r="B478" s="200"/>
      <c r="C478" s="234">
        <v>31700</v>
      </c>
      <c r="D478" s="223" t="s">
        <v>1035</v>
      </c>
      <c r="F478" s="242">
        <v>16.69336319204297</v>
      </c>
      <c r="H478" s="183">
        <v>30036948.829999991</v>
      </c>
      <c r="I478" s="178"/>
      <c r="J478" s="183">
        <v>0</v>
      </c>
      <c r="K478" s="179"/>
      <c r="L478" s="183">
        <v>0</v>
      </c>
      <c r="M478" s="179"/>
      <c r="N478" s="183">
        <v>0</v>
      </c>
      <c r="O478" s="179"/>
      <c r="P478" s="183">
        <v>30036948.829999991</v>
      </c>
      <c r="Q478" s="179"/>
      <c r="R478" s="183">
        <v>30036948.829999987</v>
      </c>
      <c r="U478" s="245"/>
    </row>
    <row r="479" spans="1:21" ht="14.1" customHeight="1" x14ac:dyDescent="0.2">
      <c r="A479" s="223">
        <v>20</v>
      </c>
      <c r="B479" s="200"/>
      <c r="C479" s="234">
        <v>34700</v>
      </c>
      <c r="D479" s="223" t="s">
        <v>1036</v>
      </c>
      <c r="F479" s="242">
        <v>3.3947042200327737</v>
      </c>
      <c r="H479" s="183">
        <v>9476131.6199999992</v>
      </c>
      <c r="I479" s="178"/>
      <c r="J479" s="183">
        <v>0</v>
      </c>
      <c r="K479" s="179"/>
      <c r="L479" s="183">
        <v>0</v>
      </c>
      <c r="M479" s="179"/>
      <c r="N479" s="183">
        <v>0</v>
      </c>
      <c r="O479" s="179"/>
      <c r="P479" s="183">
        <v>9476131.6199999992</v>
      </c>
      <c r="Q479" s="179"/>
      <c r="R479" s="183">
        <v>9476131.620000001</v>
      </c>
      <c r="U479" s="245"/>
    </row>
    <row r="480" spans="1:21" ht="14.1" customHeight="1" x14ac:dyDescent="0.2">
      <c r="A480" s="223">
        <v>21</v>
      </c>
      <c r="B480" s="200"/>
      <c r="C480" s="234">
        <v>37400</v>
      </c>
      <c r="D480" s="223" t="s">
        <v>1037</v>
      </c>
      <c r="F480" s="242">
        <v>1.844437079399637</v>
      </c>
      <c r="H480" s="183">
        <v>7970080.5</v>
      </c>
      <c r="I480" s="178"/>
      <c r="J480" s="183">
        <v>0</v>
      </c>
      <c r="K480" s="179"/>
      <c r="L480" s="183">
        <v>0</v>
      </c>
      <c r="M480" s="179"/>
      <c r="N480" s="183">
        <v>0</v>
      </c>
      <c r="O480" s="179"/>
      <c r="P480" s="183">
        <v>7970080.5</v>
      </c>
      <c r="Q480" s="179"/>
      <c r="R480" s="183">
        <v>7970080.5</v>
      </c>
      <c r="U480" s="245"/>
    </row>
    <row r="481" spans="1:21" ht="14.1" customHeight="1" x14ac:dyDescent="0.2">
      <c r="A481" s="223">
        <v>22</v>
      </c>
      <c r="B481" s="200"/>
      <c r="C481" s="234">
        <v>39910</v>
      </c>
      <c r="D481" s="223" t="s">
        <v>1038</v>
      </c>
      <c r="F481" s="242">
        <v>5.3641117150124016</v>
      </c>
      <c r="H481" s="177">
        <v>197239.74</v>
      </c>
      <c r="I481" s="178"/>
      <c r="J481" s="177">
        <v>0</v>
      </c>
      <c r="K481" s="179"/>
      <c r="L481" s="177">
        <v>0</v>
      </c>
      <c r="M481" s="179"/>
      <c r="N481" s="177">
        <v>0</v>
      </c>
      <c r="O481" s="179"/>
      <c r="P481" s="177">
        <v>197239.74</v>
      </c>
      <c r="Q481" s="179"/>
      <c r="R481" s="177">
        <v>197239.74000000002</v>
      </c>
      <c r="U481" s="245"/>
    </row>
    <row r="482" spans="1:21" ht="14.1" customHeight="1" x14ac:dyDescent="0.2">
      <c r="A482" s="223">
        <v>23</v>
      </c>
      <c r="B482" s="200"/>
      <c r="D482" s="271" t="s">
        <v>1039</v>
      </c>
      <c r="H482" s="245">
        <v>47680400.68999999</v>
      </c>
      <c r="J482" s="245">
        <v>0</v>
      </c>
      <c r="L482" s="245">
        <v>0</v>
      </c>
      <c r="N482" s="245">
        <v>0</v>
      </c>
      <c r="P482" s="245">
        <v>47680400.68999999</v>
      </c>
      <c r="R482" s="245">
        <v>47680400.68999999</v>
      </c>
      <c r="U482" s="245"/>
    </row>
    <row r="483" spans="1:21" ht="14.1" customHeight="1" x14ac:dyDescent="0.2">
      <c r="A483" s="223">
        <v>24</v>
      </c>
      <c r="B483" s="200"/>
      <c r="U483" s="245"/>
    </row>
    <row r="484" spans="1:21" ht="14.1" customHeight="1" x14ac:dyDescent="0.2">
      <c r="A484" s="223">
        <v>25</v>
      </c>
      <c r="B484" s="200"/>
      <c r="C484" s="234">
        <v>10112</v>
      </c>
      <c r="D484" s="223" t="s">
        <v>1040</v>
      </c>
      <c r="F484" s="242">
        <v>0</v>
      </c>
      <c r="H484" s="177">
        <v>24239538.109999999</v>
      </c>
      <c r="I484" s="180"/>
      <c r="J484" s="177">
        <v>-1714391.25</v>
      </c>
      <c r="K484" s="181"/>
      <c r="L484" s="177">
        <v>0</v>
      </c>
      <c r="M484" s="181"/>
      <c r="N484" s="177">
        <v>0</v>
      </c>
      <c r="O484" s="181"/>
      <c r="P484" s="177">
        <v>22525146.859999999</v>
      </c>
      <c r="Q484" s="181"/>
      <c r="R484" s="177">
        <v>23389415.304615386</v>
      </c>
      <c r="U484" s="245"/>
    </row>
    <row r="485" spans="1:21" ht="14.1" customHeight="1" x14ac:dyDescent="0.2">
      <c r="A485" s="223">
        <v>26</v>
      </c>
      <c r="B485" s="200"/>
      <c r="D485" s="223" t="s">
        <v>903</v>
      </c>
      <c r="H485" s="181">
        <v>24239538.109999999</v>
      </c>
      <c r="J485" s="181">
        <v>-1714391.25</v>
      </c>
      <c r="L485" s="181">
        <v>0</v>
      </c>
      <c r="N485" s="181">
        <v>0</v>
      </c>
      <c r="P485" s="181">
        <v>22525146.859999999</v>
      </c>
      <c r="R485" s="181">
        <v>23389415.304615386</v>
      </c>
      <c r="U485" s="245"/>
    </row>
    <row r="486" spans="1:21" ht="14.1" customHeight="1" x14ac:dyDescent="0.2">
      <c r="A486" s="223">
        <v>27</v>
      </c>
      <c r="B486" s="200"/>
      <c r="U486" s="245"/>
    </row>
    <row r="487" spans="1:21" ht="14.1" customHeight="1" x14ac:dyDescent="0.2">
      <c r="A487" s="223">
        <v>28</v>
      </c>
      <c r="B487" s="200"/>
      <c r="D487" s="199" t="s">
        <v>904</v>
      </c>
      <c r="E487" s="199"/>
      <c r="F487" s="199"/>
      <c r="G487" s="199"/>
      <c r="H487" s="172">
        <v>10661841974.797926</v>
      </c>
      <c r="I487" s="182"/>
      <c r="J487" s="172">
        <v>1399437493.8599999</v>
      </c>
      <c r="K487" s="182"/>
      <c r="L487" s="172">
        <v>-143125656.58510962</v>
      </c>
      <c r="M487" s="182"/>
      <c r="N487" s="172">
        <v>0</v>
      </c>
      <c r="O487" s="182"/>
      <c r="P487" s="172">
        <v>11918153812.072819</v>
      </c>
      <c r="Q487" s="182"/>
      <c r="R487" s="172">
        <v>10942581368.365396</v>
      </c>
      <c r="U487" s="245"/>
    </row>
    <row r="488" spans="1:21" ht="14.1" customHeight="1" x14ac:dyDescent="0.2">
      <c r="A488" s="223">
        <v>29</v>
      </c>
      <c r="B488" s="200"/>
      <c r="U488" s="245"/>
    </row>
    <row r="489" spans="1:21" ht="14.1" customHeight="1" x14ac:dyDescent="0.2">
      <c r="A489" s="223">
        <v>30</v>
      </c>
      <c r="B489" s="200"/>
      <c r="D489" s="202" t="s">
        <v>1041</v>
      </c>
      <c r="U489" s="245"/>
    </row>
    <row r="490" spans="1:21" ht="14.1" customHeight="1" x14ac:dyDescent="0.2">
      <c r="A490" s="223">
        <v>31</v>
      </c>
      <c r="B490" s="200"/>
      <c r="C490" s="234">
        <v>11401</v>
      </c>
      <c r="D490" s="225" t="s">
        <v>1042</v>
      </c>
      <c r="F490" s="242">
        <v>3.0042864005201513</v>
      </c>
      <c r="G490" s="224"/>
      <c r="H490" s="183">
        <v>6182810</v>
      </c>
      <c r="I490" s="178"/>
      <c r="J490" s="183">
        <v>0</v>
      </c>
      <c r="K490" s="179"/>
      <c r="L490" s="183">
        <v>0</v>
      </c>
      <c r="M490" s="179"/>
      <c r="N490" s="183">
        <v>0</v>
      </c>
      <c r="O490" s="179"/>
      <c r="P490" s="183">
        <v>6182810</v>
      </c>
      <c r="Q490" s="179"/>
      <c r="R490" s="183">
        <v>6182810</v>
      </c>
      <c r="U490" s="245"/>
    </row>
    <row r="491" spans="1:21" ht="14.1" customHeight="1" x14ac:dyDescent="0.2">
      <c r="A491" s="223">
        <v>32</v>
      </c>
      <c r="B491" s="200"/>
      <c r="C491" s="234">
        <v>11402</v>
      </c>
      <c r="D491" s="225" t="s">
        <v>1043</v>
      </c>
      <c r="F491" s="242">
        <v>4.3644641465684257</v>
      </c>
      <c r="G491" s="224"/>
      <c r="H491" s="183">
        <v>960040.88</v>
      </c>
      <c r="I491" s="178"/>
      <c r="J491" s="183">
        <v>0</v>
      </c>
      <c r="K491" s="179"/>
      <c r="L491" s="183">
        <v>0</v>
      </c>
      <c r="M491" s="179"/>
      <c r="N491" s="183">
        <v>0</v>
      </c>
      <c r="O491" s="179"/>
      <c r="P491" s="183">
        <v>960040.88</v>
      </c>
      <c r="Q491" s="179"/>
      <c r="R491" s="183">
        <v>960040.88000000024</v>
      </c>
      <c r="U491" s="245"/>
    </row>
    <row r="492" spans="1:21" ht="14.1" customHeight="1" x14ac:dyDescent="0.2">
      <c r="A492" s="223">
        <v>33</v>
      </c>
      <c r="B492" s="200"/>
      <c r="C492" s="234">
        <v>11403</v>
      </c>
      <c r="D492" s="223" t="s">
        <v>1044</v>
      </c>
      <c r="F492" s="242">
        <v>2.6489897356472691</v>
      </c>
      <c r="G492" s="224"/>
      <c r="H492" s="183">
        <v>341971.88</v>
      </c>
      <c r="I492" s="178"/>
      <c r="J492" s="183">
        <v>0</v>
      </c>
      <c r="K492" s="179"/>
      <c r="L492" s="183">
        <v>0</v>
      </c>
      <c r="M492" s="179"/>
      <c r="N492" s="183">
        <v>0</v>
      </c>
      <c r="O492" s="179"/>
      <c r="P492" s="183">
        <v>341971.88</v>
      </c>
      <c r="Q492" s="179"/>
      <c r="R492" s="183">
        <v>341971.87999999995</v>
      </c>
      <c r="U492" s="245"/>
    </row>
    <row r="493" spans="1:21" ht="14.1" customHeight="1" x14ac:dyDescent="0.2">
      <c r="A493" s="223">
        <v>34</v>
      </c>
      <c r="B493" s="200"/>
      <c r="D493" s="225" t="s">
        <v>906</v>
      </c>
      <c r="H493" s="184">
        <v>7484822.7599999998</v>
      </c>
      <c r="I493" s="185"/>
      <c r="J493" s="184">
        <v>0</v>
      </c>
      <c r="K493" s="185"/>
      <c r="L493" s="184">
        <v>0</v>
      </c>
      <c r="M493" s="185"/>
      <c r="N493" s="184">
        <v>0</v>
      </c>
      <c r="O493" s="185"/>
      <c r="P493" s="184">
        <v>7484822.7599999998</v>
      </c>
      <c r="Q493" s="185"/>
      <c r="R493" s="184">
        <v>7484822.7599999998</v>
      </c>
      <c r="U493" s="245"/>
    </row>
    <row r="494" spans="1:21" ht="14.1" customHeight="1" x14ac:dyDescent="0.2">
      <c r="A494" s="223">
        <v>35</v>
      </c>
      <c r="B494" s="200"/>
      <c r="U494" s="245"/>
    </row>
    <row r="495" spans="1:21" ht="14.1" customHeight="1" x14ac:dyDescent="0.2">
      <c r="A495" s="223">
        <v>36</v>
      </c>
      <c r="B495" s="200"/>
      <c r="U495" s="245"/>
    </row>
    <row r="496" spans="1:21" ht="14.1" customHeight="1" x14ac:dyDescent="0.2">
      <c r="A496" s="223">
        <v>37</v>
      </c>
      <c r="B496" s="200"/>
      <c r="U496" s="245"/>
    </row>
    <row r="497" spans="1:23" s="199" customFormat="1" ht="14.1" customHeight="1" x14ac:dyDescent="0.2">
      <c r="A497" s="223">
        <v>38</v>
      </c>
      <c r="B497" s="206"/>
      <c r="C497" s="234">
        <v>10200</v>
      </c>
      <c r="D497" s="249" t="s">
        <v>908</v>
      </c>
      <c r="E497" s="223"/>
      <c r="F497" s="242">
        <v>0</v>
      </c>
      <c r="G497" s="224"/>
      <c r="H497" s="183">
        <v>0</v>
      </c>
      <c r="I497" s="178"/>
      <c r="J497" s="183">
        <v>0</v>
      </c>
      <c r="K497" s="179"/>
      <c r="L497" s="183">
        <v>0</v>
      </c>
      <c r="M497" s="179"/>
      <c r="N497" s="183">
        <v>0</v>
      </c>
      <c r="O497" s="179"/>
      <c r="P497" s="183">
        <v>0</v>
      </c>
      <c r="Q497" s="179"/>
      <c r="R497" s="183">
        <v>0</v>
      </c>
      <c r="U497" s="204"/>
    </row>
    <row r="498" spans="1:23" ht="14.1" customHeight="1" x14ac:dyDescent="0.2">
      <c r="A498" s="223">
        <v>39</v>
      </c>
      <c r="B498" s="200"/>
      <c r="U498" s="245"/>
    </row>
    <row r="499" spans="1:23" s="199" customFormat="1" ht="14.1" customHeight="1" x14ac:dyDescent="0.2">
      <c r="A499" s="223">
        <v>40</v>
      </c>
      <c r="B499" s="206"/>
      <c r="U499" s="204"/>
    </row>
    <row r="500" spans="1:23" s="199" customFormat="1" ht="14.1" customHeight="1" x14ac:dyDescent="0.2">
      <c r="A500" s="223">
        <v>41</v>
      </c>
      <c r="B500" s="206"/>
      <c r="C500" s="234">
        <v>10501</v>
      </c>
      <c r="D500" s="281" t="s">
        <v>909</v>
      </c>
      <c r="E500" s="223"/>
      <c r="F500" s="242">
        <v>0</v>
      </c>
      <c r="G500" s="224"/>
      <c r="H500" s="183">
        <v>61271044.840000018</v>
      </c>
      <c r="I500" s="178"/>
      <c r="J500" s="183">
        <v>502552.74</v>
      </c>
      <c r="K500" s="179"/>
      <c r="L500" s="183">
        <v>0</v>
      </c>
      <c r="M500" s="179"/>
      <c r="N500" s="183">
        <v>0</v>
      </c>
      <c r="O500" s="179"/>
      <c r="P500" s="183">
        <v>61773597.580000021</v>
      </c>
      <c r="Q500" s="179"/>
      <c r="R500" s="183">
        <v>61426461.910769261</v>
      </c>
      <c r="U500" s="204"/>
    </row>
    <row r="501" spans="1:23" s="199" customFormat="1" ht="14.1" customHeight="1" x14ac:dyDescent="0.2">
      <c r="A501" s="223">
        <v>42</v>
      </c>
      <c r="B501" s="206"/>
      <c r="C501" s="223"/>
      <c r="U501" s="204"/>
    </row>
    <row r="502" spans="1:23" s="199" customFormat="1" ht="14.1" customHeight="1" thickBot="1" x14ac:dyDescent="0.25">
      <c r="A502" s="223">
        <v>43</v>
      </c>
      <c r="B502" s="206"/>
      <c r="D502" s="209" t="s">
        <v>910</v>
      </c>
      <c r="E502" s="209"/>
      <c r="H502" s="176">
        <v>10730597842.397926</v>
      </c>
      <c r="I502" s="176"/>
      <c r="J502" s="176">
        <v>1399940046.5999999</v>
      </c>
      <c r="K502" s="172"/>
      <c r="L502" s="176">
        <v>-143125656.58510962</v>
      </c>
      <c r="M502" s="172"/>
      <c r="N502" s="176">
        <v>0</v>
      </c>
      <c r="O502" s="172"/>
      <c r="P502" s="176">
        <v>11987412232.412819</v>
      </c>
      <c r="Q502" s="172"/>
      <c r="R502" s="176">
        <v>11011492653.036165</v>
      </c>
      <c r="U502" s="204"/>
    </row>
    <row r="503" spans="1:23" ht="14.1" customHeight="1" thickTop="1" thickBot="1" x14ac:dyDescent="0.25">
      <c r="A503" s="223">
        <v>44</v>
      </c>
      <c r="B503" s="252" t="s">
        <v>914</v>
      </c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U503" s="245"/>
    </row>
    <row r="504" spans="1:23" ht="14.1" customHeight="1" x14ac:dyDescent="0.2">
      <c r="A504" s="223" t="s">
        <v>1</v>
      </c>
      <c r="P504" s="223" t="s">
        <v>1</v>
      </c>
      <c r="U504" s="245"/>
    </row>
    <row r="505" spans="1:23" ht="14.1" customHeight="1" x14ac:dyDescent="0.2">
      <c r="V505" s="245"/>
      <c r="W505" s="181"/>
    </row>
    <row r="506" spans="1:23" ht="14.1" customHeight="1" x14ac:dyDescent="0.2">
      <c r="D506" s="222" t="s">
        <v>1045</v>
      </c>
      <c r="H506" s="181">
        <v>10589922035.997925</v>
      </c>
      <c r="I506" s="181"/>
      <c r="J506" s="181">
        <v>1401151885.1100001</v>
      </c>
      <c r="K506" s="181"/>
      <c r="L506" s="181">
        <v>-143125656.58510959</v>
      </c>
      <c r="M506" s="181"/>
      <c r="N506" s="181">
        <v>0</v>
      </c>
      <c r="O506" s="181"/>
      <c r="P506" s="181">
        <v>11847948264.522814</v>
      </c>
      <c r="Q506" s="181"/>
      <c r="R506" s="181">
        <v>10871511552.370773</v>
      </c>
      <c r="U506" s="245">
        <v>0</v>
      </c>
      <c r="V506" s="245"/>
      <c r="W506" s="181"/>
    </row>
    <row r="507" spans="1:23" ht="14.1" customHeight="1" x14ac:dyDescent="0.2">
      <c r="D507" s="222" t="s">
        <v>1046</v>
      </c>
      <c r="H507" s="181">
        <v>24239538.109999999</v>
      </c>
      <c r="I507" s="181"/>
      <c r="J507" s="181">
        <v>-1714391.25</v>
      </c>
      <c r="K507" s="181"/>
      <c r="L507" s="181">
        <v>0</v>
      </c>
      <c r="M507" s="181"/>
      <c r="N507" s="181"/>
      <c r="O507" s="181"/>
      <c r="P507" s="181">
        <v>22525146.859999999</v>
      </c>
      <c r="Q507" s="181"/>
      <c r="R507" s="181">
        <v>23389415.304615386</v>
      </c>
      <c r="U507" s="245"/>
      <c r="V507" s="245"/>
      <c r="W507" s="181"/>
    </row>
    <row r="508" spans="1:23" ht="14.1" customHeight="1" x14ac:dyDescent="0.2">
      <c r="D508" s="222" t="s">
        <v>1047</v>
      </c>
      <c r="H508" s="181">
        <v>47680400.690000296</v>
      </c>
      <c r="I508" s="181"/>
      <c r="J508" s="181">
        <v>0</v>
      </c>
      <c r="K508" s="181"/>
      <c r="L508" s="181">
        <v>0</v>
      </c>
      <c r="M508" s="181"/>
      <c r="N508" s="181">
        <v>0</v>
      </c>
      <c r="O508" s="181"/>
      <c r="P508" s="181">
        <v>47680400.690000296</v>
      </c>
      <c r="Q508" s="181"/>
      <c r="R508" s="181">
        <v>47680400.690000296</v>
      </c>
      <c r="U508" s="245">
        <v>0</v>
      </c>
      <c r="V508" s="181"/>
    </row>
    <row r="509" spans="1:23" ht="14.1" customHeight="1" x14ac:dyDescent="0.2">
      <c r="D509" s="213" t="s">
        <v>1048</v>
      </c>
      <c r="H509" s="181">
        <v>61271044.840000004</v>
      </c>
      <c r="I509" s="181"/>
      <c r="J509" s="181">
        <v>502552.74</v>
      </c>
      <c r="K509" s="181"/>
      <c r="L509" s="181">
        <v>0</v>
      </c>
      <c r="M509" s="181"/>
      <c r="N509" s="181">
        <v>0</v>
      </c>
      <c r="O509" s="181"/>
      <c r="P509" s="181">
        <v>61773597.580000006</v>
      </c>
      <c r="Q509" s="181"/>
      <c r="R509" s="181">
        <v>61426461.910769239</v>
      </c>
      <c r="U509" s="245">
        <v>0</v>
      </c>
    </row>
    <row r="510" spans="1:23" ht="14.1" customHeight="1" x14ac:dyDescent="0.2">
      <c r="D510" s="213" t="s">
        <v>1049</v>
      </c>
      <c r="H510" s="186">
        <v>7484822.759999997</v>
      </c>
      <c r="I510" s="186"/>
      <c r="J510" s="186">
        <v>0</v>
      </c>
      <c r="K510" s="186"/>
      <c r="L510" s="186">
        <v>0</v>
      </c>
      <c r="M510" s="186"/>
      <c r="N510" s="186">
        <v>0</v>
      </c>
      <c r="O510" s="186"/>
      <c r="P510" s="186">
        <v>7484822.759999997</v>
      </c>
      <c r="Q510" s="181"/>
      <c r="R510" s="186">
        <v>7484822.7599999905</v>
      </c>
      <c r="U510" s="245">
        <v>0</v>
      </c>
    </row>
    <row r="511" spans="1:23" ht="14.1" customHeight="1" thickBot="1" x14ac:dyDescent="0.25">
      <c r="H511" s="282">
        <v>10730597842.397926</v>
      </c>
      <c r="I511" s="283"/>
      <c r="J511" s="282">
        <v>1399940046.6000001</v>
      </c>
      <c r="K511" s="282"/>
      <c r="L511" s="282">
        <v>-143125656.58510959</v>
      </c>
      <c r="M511" s="282"/>
      <c r="N511" s="282">
        <v>0</v>
      </c>
      <c r="O511" s="282"/>
      <c r="P511" s="282">
        <v>11987412232.412815</v>
      </c>
      <c r="Q511" s="282"/>
      <c r="R511" s="282">
        <v>11011492653.036158</v>
      </c>
      <c r="U511" s="245">
        <v>0</v>
      </c>
      <c r="V511" s="181"/>
    </row>
    <row r="512" spans="1:23" ht="14.1" customHeight="1" thickTop="1" x14ac:dyDescent="0.2">
      <c r="H512" s="245">
        <v>0</v>
      </c>
      <c r="J512" s="245">
        <v>0</v>
      </c>
      <c r="K512" s="245"/>
      <c r="L512" s="245">
        <v>0</v>
      </c>
      <c r="M512" s="245"/>
      <c r="N512" s="245">
        <v>0</v>
      </c>
      <c r="O512" s="245"/>
      <c r="P512" s="245">
        <v>0</v>
      </c>
      <c r="Q512" s="245"/>
      <c r="R512" s="245">
        <v>0</v>
      </c>
    </row>
    <row r="513" spans="3:18" ht="14.1" customHeight="1" x14ac:dyDescent="0.2">
      <c r="D513" s="223" t="s">
        <v>1050</v>
      </c>
    </row>
    <row r="514" spans="3:18" ht="14.1" customHeight="1" x14ac:dyDescent="0.2">
      <c r="D514" s="224" t="s">
        <v>1051</v>
      </c>
      <c r="F514" s="181"/>
      <c r="H514" s="245">
        <v>6.1094760894775391E-7</v>
      </c>
      <c r="J514" s="245"/>
      <c r="L514" s="245"/>
      <c r="N514" s="245"/>
      <c r="P514" s="245">
        <v>4.4256448745727539E-6</v>
      </c>
      <c r="R514" s="245">
        <v>7.2643160820007324E-6</v>
      </c>
    </row>
    <row r="515" spans="3:18" ht="14.1" customHeight="1" x14ac:dyDescent="0.2">
      <c r="P515" s="234"/>
      <c r="R515" s="234"/>
    </row>
    <row r="516" spans="3:18" ht="14.1" customHeight="1" x14ac:dyDescent="0.2">
      <c r="H516" s="245"/>
      <c r="J516" s="245"/>
      <c r="R516" s="179"/>
    </row>
    <row r="517" spans="3:18" ht="14.1" customHeight="1" x14ac:dyDescent="0.2">
      <c r="D517" s="223" t="s">
        <v>1052</v>
      </c>
      <c r="H517" s="245">
        <v>-24239538.109999999</v>
      </c>
      <c r="J517" s="245">
        <v>1714391.25</v>
      </c>
      <c r="L517" s="245">
        <v>0</v>
      </c>
      <c r="N517" s="245">
        <v>0</v>
      </c>
      <c r="P517" s="245">
        <v>-22525146.859999999</v>
      </c>
      <c r="R517" s="245">
        <v>-23389415.304615386</v>
      </c>
    </row>
    <row r="518" spans="3:18" ht="14.1" customHeight="1" x14ac:dyDescent="0.2">
      <c r="C518" s="207" t="s">
        <v>1053</v>
      </c>
      <c r="D518" s="207" t="s">
        <v>1054</v>
      </c>
      <c r="H518" s="186">
        <v>14964907.120000003</v>
      </c>
      <c r="J518" s="186">
        <v>1158344</v>
      </c>
      <c r="L518" s="186">
        <v>0</v>
      </c>
      <c r="N518" s="186">
        <v>0</v>
      </c>
      <c r="P518" s="186">
        <v>16123251.120000003</v>
      </c>
      <c r="R518" s="186">
        <v>15544079.136923086</v>
      </c>
    </row>
    <row r="519" spans="3:18" ht="14.1" customHeight="1" x14ac:dyDescent="0.2">
      <c r="H519" s="245">
        <v>10721323211.407927</v>
      </c>
      <c r="J519" s="245">
        <v>1402812781.8500001</v>
      </c>
      <c r="L519" s="245">
        <v>-143125656.58510959</v>
      </c>
      <c r="N519" s="245">
        <v>0</v>
      </c>
      <c r="P519" s="245">
        <v>11981010336.672815</v>
      </c>
      <c r="R519" s="245">
        <v>11003647316.868465</v>
      </c>
    </row>
    <row r="520" spans="3:18" ht="14.1" customHeight="1" x14ac:dyDescent="0.2">
      <c r="J520" s="245"/>
      <c r="L520" s="245"/>
      <c r="N520" s="179"/>
      <c r="P520" s="245"/>
    </row>
    <row r="521" spans="3:18" ht="14.1" customHeight="1" x14ac:dyDescent="0.2">
      <c r="D521" s="224" t="s">
        <v>1055</v>
      </c>
      <c r="H521" s="245">
        <v>0</v>
      </c>
      <c r="J521" s="245">
        <v>0</v>
      </c>
      <c r="L521" s="245">
        <v>0</v>
      </c>
      <c r="N521" s="245">
        <v>0</v>
      </c>
      <c r="P521" s="245">
        <v>0</v>
      </c>
      <c r="R521" s="245">
        <v>0</v>
      </c>
    </row>
  </sheetData>
  <printOptions horizontalCentered="1"/>
  <pageMargins left="0.5" right="0.5" top="1" bottom="0.5" header="0.5" footer="0.25"/>
  <pageSetup scale="65" fitToHeight="20" orientation="landscape" blackAndWhite="1" r:id="rId1"/>
  <headerFooter alignWithMargins="0"/>
  <rowBreaks count="9" manualBreakCount="9">
    <brk id="56" max="17" man="1"/>
    <brk id="112" max="17" man="1"/>
    <brk id="168" max="17" man="1"/>
    <brk id="224" max="17" man="1"/>
    <brk id="280" max="17" man="1"/>
    <brk id="336" max="17" man="1"/>
    <brk id="392" max="17" man="1"/>
    <brk id="448" max="17" man="1"/>
    <brk id="50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CCD8F-67DC-4059-8A6A-36CF42F60489}">
  <dimension ref="A1:M43"/>
  <sheetViews>
    <sheetView zoomScale="79" zoomScaleNormal="79" workbookViewId="0"/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3" ht="18" x14ac:dyDescent="0.25">
      <c r="A1" s="4" t="s">
        <v>1072</v>
      </c>
    </row>
    <row r="2" spans="1:13" ht="16.149999999999999" customHeight="1" x14ac:dyDescent="0.2"/>
    <row r="3" spans="1:13" ht="16.149999999999999" customHeight="1" x14ac:dyDescent="0.2"/>
    <row r="4" spans="1:13" ht="15.75" x14ac:dyDescent="0.25">
      <c r="A4" s="1" t="s">
        <v>425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3" ht="16.149999999999999" customHeight="1" x14ac:dyDescent="0.2"/>
    <row r="6" spans="1:13" ht="16.149999999999999" customHeight="1" x14ac:dyDescent="0.2">
      <c r="A6" s="126" t="s">
        <v>559</v>
      </c>
      <c r="B6" s="153">
        <f>'All Capital ROI &amp; Depr'!E32</f>
        <v>9215279</v>
      </c>
      <c r="C6" s="153">
        <f>'All Capital ROI &amp; Depr'!F32</f>
        <v>19872327</v>
      </c>
      <c r="D6" s="153">
        <f>'All Capital ROI &amp; Depr'!G32</f>
        <v>30810798</v>
      </c>
      <c r="E6" s="153">
        <f>'All Capital ROI &amp; Depr'!H32</f>
        <v>42163167</v>
      </c>
      <c r="F6" s="153">
        <f>'All Capital ROI &amp; Depr'!I32</f>
        <v>53873142</v>
      </c>
      <c r="G6" s="153">
        <f>'All Capital ROI &amp; Depr'!J32</f>
        <v>65435701</v>
      </c>
      <c r="H6" s="153">
        <f>'All Capital ROI &amp; Depr'!K32</f>
        <v>76789017</v>
      </c>
      <c r="I6" s="153">
        <f>'All Capital ROI &amp; Depr'!L32</f>
        <v>87933087</v>
      </c>
      <c r="J6" s="153">
        <f>'All Capital ROI &amp; Depr'!M32</f>
        <v>99253747</v>
      </c>
      <c r="K6" s="153">
        <f>'All Capital ROI &amp; Depr'!N32</f>
        <v>110710668</v>
      </c>
      <c r="L6" s="153">
        <f>SUM(B6:K6)</f>
        <v>596056933</v>
      </c>
    </row>
    <row r="7" spans="1:13" ht="16.149999999999999" customHeight="1" x14ac:dyDescent="0.2">
      <c r="A7" s="126" t="s">
        <v>488</v>
      </c>
      <c r="B7" s="153">
        <f>'All Capital ROI &amp; Depr'!E33</f>
        <v>2897301.2199999997</v>
      </c>
      <c r="C7" s="153">
        <f>'All Capital ROI &amp; Depr'!F33</f>
        <v>4989274.1400000006</v>
      </c>
      <c r="D7" s="153">
        <f>'All Capital ROI &amp; Depr'!G33</f>
        <v>6720010.1500000004</v>
      </c>
      <c r="E7" s="153">
        <f>'All Capital ROI &amp; Depr'!H33</f>
        <v>8433040.8200000003</v>
      </c>
      <c r="F7" s="153">
        <f>'All Capital ROI &amp; Depr'!I33</f>
        <v>10264659.99</v>
      </c>
      <c r="G7" s="153">
        <f>'All Capital ROI &amp; Depr'!J33</f>
        <v>12035015.590000002</v>
      </c>
      <c r="H7" s="153">
        <f>'All Capital ROI &amp; Depr'!K33</f>
        <v>13710901.380000001</v>
      </c>
      <c r="I7" s="153">
        <f>'All Capital ROI &amp; Depr'!L33</f>
        <v>15350787.309999999</v>
      </c>
      <c r="J7" s="153">
        <f>'All Capital ROI &amp; Depr'!M33</f>
        <v>16333247.619999999</v>
      </c>
      <c r="K7" s="153">
        <f>'All Capital ROI &amp; Depr'!N33</f>
        <v>16279221.720000001</v>
      </c>
      <c r="L7" s="153">
        <f t="shared" ref="L7:L11" si="0">SUM(B7:K7)</f>
        <v>107013459.94000001</v>
      </c>
    </row>
    <row r="8" spans="1:13" x14ac:dyDescent="0.2">
      <c r="A8" s="126" t="s">
        <v>848</v>
      </c>
      <c r="B8" s="153">
        <f>'All Capital ROI &amp; Depr'!E34</f>
        <v>0</v>
      </c>
      <c r="C8" s="153">
        <f>'All Capital ROI &amp; Depr'!F34</f>
        <v>15166</v>
      </c>
      <c r="D8" s="153">
        <f>'All Capital ROI &amp; Depr'!G34</f>
        <v>151160</v>
      </c>
      <c r="E8" s="153">
        <f>'All Capital ROI &amp; Depr'!H34</f>
        <v>342337</v>
      </c>
      <c r="F8" s="153">
        <f>'All Capital ROI &amp; Depr'!I34</f>
        <v>536134</v>
      </c>
      <c r="G8" s="153">
        <f>'All Capital ROI &amp; Depr'!J34</f>
        <v>715317</v>
      </c>
      <c r="H8" s="153">
        <f>'All Capital ROI &amp; Depr'!K34</f>
        <v>926420</v>
      </c>
      <c r="I8" s="153">
        <f>'All Capital ROI &amp; Depr'!L34</f>
        <v>1109181</v>
      </c>
      <c r="J8" s="153">
        <f>'All Capital ROI &amp; Depr'!M34</f>
        <v>1338244</v>
      </c>
      <c r="K8" s="153">
        <f>'All Capital ROI &amp; Depr'!N34</f>
        <v>1564443</v>
      </c>
      <c r="L8" s="153">
        <f t="shared" si="0"/>
        <v>6698402</v>
      </c>
    </row>
    <row r="9" spans="1:13" x14ac:dyDescent="0.2">
      <c r="A9" s="126" t="s">
        <v>849</v>
      </c>
      <c r="B9" s="153">
        <f>'All Capital ROI &amp; Depr'!E35</f>
        <v>0</v>
      </c>
      <c r="C9" s="153">
        <f>'All Capital ROI &amp; Depr'!F35</f>
        <v>0</v>
      </c>
      <c r="D9" s="153">
        <f>'All Capital ROI &amp; Depr'!G35</f>
        <v>75792.92</v>
      </c>
      <c r="E9" s="153">
        <f>'All Capital ROI &amp; Depr'!H35</f>
        <v>225623.9</v>
      </c>
      <c r="F9" s="153">
        <f>'All Capital ROI &amp; Depr'!I35</f>
        <v>395411.11</v>
      </c>
      <c r="G9" s="153">
        <f>'All Capital ROI &amp; Depr'!J35</f>
        <v>552280.18999999994</v>
      </c>
      <c r="H9" s="153">
        <f>'All Capital ROI &amp; Depr'!K35</f>
        <v>736586.48999999987</v>
      </c>
      <c r="I9" s="153">
        <f>'All Capital ROI &amp; Depr'!L35</f>
        <v>896679.04</v>
      </c>
      <c r="J9" s="153">
        <f>'All Capital ROI &amp; Depr'!M35</f>
        <v>1096076.0599999998</v>
      </c>
      <c r="K9" s="153">
        <f>'All Capital ROI &amp; Depr'!N35</f>
        <v>1293599.8100000003</v>
      </c>
      <c r="L9" s="153">
        <f t="shared" ref="L9" si="1">SUM(B9:K9)</f>
        <v>5272049.5200000005</v>
      </c>
    </row>
    <row r="10" spans="1:13" x14ac:dyDescent="0.2">
      <c r="A10" s="126" t="s">
        <v>572</v>
      </c>
      <c r="B10" s="153">
        <f>'All Capital ROI &amp; Depr'!E36</f>
        <v>3309447</v>
      </c>
      <c r="C10" s="153">
        <f>'All Capital ROI &amp; Depr'!F36</f>
        <v>7363357</v>
      </c>
      <c r="D10" s="153">
        <f>'All Capital ROI &amp; Depr'!G36</f>
        <v>10609753</v>
      </c>
      <c r="E10" s="153">
        <f>'All Capital ROI &amp; Depr'!H36</f>
        <v>13820986</v>
      </c>
      <c r="F10" s="153">
        <f>'All Capital ROI &amp; Depr'!I36</f>
        <v>17374846</v>
      </c>
      <c r="G10" s="153">
        <f>'All Capital ROI &amp; Depr'!J36</f>
        <v>20836140</v>
      </c>
      <c r="H10" s="153">
        <f>'All Capital ROI &amp; Depr'!K36</f>
        <v>24205164</v>
      </c>
      <c r="I10" s="153">
        <f>'All Capital ROI &amp; Depr'!L36</f>
        <v>27481395</v>
      </c>
      <c r="J10" s="153">
        <f>'All Capital ROI &amp; Depr'!M36</f>
        <v>30926849</v>
      </c>
      <c r="K10" s="153">
        <f>'All Capital ROI &amp; Depr'!N36</f>
        <v>34687306</v>
      </c>
      <c r="L10" s="153">
        <f t="shared" si="0"/>
        <v>190615243</v>
      </c>
    </row>
    <row r="11" spans="1:13" x14ac:dyDescent="0.2">
      <c r="A11" s="126" t="s">
        <v>617</v>
      </c>
      <c r="B11" s="153">
        <f>'All Capital ROI &amp; Depr'!E37</f>
        <v>154370.13000000003</v>
      </c>
      <c r="C11" s="153">
        <f>'All Capital ROI &amp; Depr'!F37</f>
        <v>418870.51</v>
      </c>
      <c r="D11" s="153">
        <f>'All Capital ROI &amp; Depr'!G37</f>
        <v>713228.73999999987</v>
      </c>
      <c r="E11" s="153">
        <f>'All Capital ROI &amp; Depr'!H37</f>
        <v>1034808.79</v>
      </c>
      <c r="F11" s="153">
        <f>'All Capital ROI &amp; Depr'!I37</f>
        <v>1387437.3900000001</v>
      </c>
      <c r="G11" s="153">
        <f>'All Capital ROI &amp; Depr'!J37</f>
        <v>1729700.97</v>
      </c>
      <c r="H11" s="153">
        <f>'All Capital ROI &amp; Depr'!K37</f>
        <v>2051333.22</v>
      </c>
      <c r="I11" s="153">
        <f>'All Capital ROI &amp; Depr'!L37</f>
        <v>2342433.4899999998</v>
      </c>
      <c r="J11" s="153">
        <f>'All Capital ROI &amp; Depr'!M37</f>
        <v>2579509.69</v>
      </c>
      <c r="K11" s="153">
        <f>'All Capital ROI &amp; Depr'!N37</f>
        <v>2855931.39</v>
      </c>
      <c r="L11" s="153">
        <f t="shared" si="0"/>
        <v>15267624.32</v>
      </c>
    </row>
    <row r="12" spans="1:13" x14ac:dyDescent="0.2">
      <c r="A12" s="126" t="s">
        <v>618</v>
      </c>
      <c r="B12" s="153">
        <f>'All Capital ROI &amp; Depr'!E38</f>
        <v>1590485</v>
      </c>
      <c r="C12" s="153">
        <f>'All Capital ROI &amp; Depr'!F38</f>
        <v>3136696</v>
      </c>
      <c r="D12" s="153">
        <f>'All Capital ROI &amp; Depr'!G38</f>
        <v>4693735</v>
      </c>
      <c r="E12" s="153">
        <f>'All Capital ROI &amp; Depr'!H38</f>
        <v>6261939</v>
      </c>
      <c r="F12" s="153">
        <f>'All Capital ROI &amp; Depr'!I38</f>
        <v>7573347</v>
      </c>
      <c r="G12" s="153">
        <f>'All Capital ROI &amp; Depr'!J38</f>
        <v>8527290</v>
      </c>
      <c r="H12" s="153">
        <f>'All Capital ROI &amp; Depr'!K38</f>
        <v>9477391</v>
      </c>
      <c r="I12" s="153">
        <f>'All Capital ROI &amp; Depr'!L38</f>
        <v>10423580</v>
      </c>
      <c r="J12" s="153">
        <f>'All Capital ROI &amp; Depr'!M38</f>
        <v>11445970</v>
      </c>
      <c r="K12" s="153">
        <f>'All Capital ROI &amp; Depr'!N38</f>
        <v>12568428</v>
      </c>
      <c r="L12" s="153">
        <f>SUM(B12:K12)</f>
        <v>75698861</v>
      </c>
    </row>
    <row r="13" spans="1:13" ht="15.75" x14ac:dyDescent="0.25">
      <c r="A13" s="1"/>
      <c r="B13" s="154">
        <f>SUM(B6:B12)</f>
        <v>17166882.350000001</v>
      </c>
      <c r="C13" s="154">
        <f t="shared" ref="C13:L13" si="2">SUM(C6:C12)</f>
        <v>35795690.650000006</v>
      </c>
      <c r="D13" s="154">
        <f t="shared" si="2"/>
        <v>53774477.810000002</v>
      </c>
      <c r="E13" s="154">
        <f t="shared" si="2"/>
        <v>72281902.50999999</v>
      </c>
      <c r="F13" s="154">
        <f t="shared" si="2"/>
        <v>91404977.489999995</v>
      </c>
      <c r="G13" s="154">
        <f t="shared" si="2"/>
        <v>109831444.75</v>
      </c>
      <c r="H13" s="154">
        <f t="shared" si="2"/>
        <v>127896813.08999999</v>
      </c>
      <c r="I13" s="154">
        <f t="shared" si="2"/>
        <v>145537142.84</v>
      </c>
      <c r="J13" s="154">
        <f t="shared" si="2"/>
        <v>162973643.37</v>
      </c>
      <c r="K13" s="154">
        <f t="shared" si="2"/>
        <v>179959597.91999999</v>
      </c>
      <c r="L13" s="154">
        <f t="shared" si="2"/>
        <v>996622572.78000009</v>
      </c>
      <c r="M13" s="415">
        <f>'Rev Requirement'!K125-SUM('RR by Program'!B13:K13)</f>
        <v>0</v>
      </c>
    </row>
    <row r="16" spans="1:13" ht="15.75" x14ac:dyDescent="0.25">
      <c r="A16" s="1" t="s">
        <v>426</v>
      </c>
      <c r="B16" s="434" t="str">
        <f>B4</f>
        <v>2022</v>
      </c>
      <c r="C16" s="434" t="str">
        <f t="shared" ref="C16:K16" si="3">C4</f>
        <v>2023</v>
      </c>
      <c r="D16" s="434" t="str">
        <f t="shared" si="3"/>
        <v>2024</v>
      </c>
      <c r="E16" s="434" t="str">
        <f t="shared" si="3"/>
        <v>2025</v>
      </c>
      <c r="F16" s="434" t="str">
        <f t="shared" si="3"/>
        <v>2026</v>
      </c>
      <c r="G16" s="434" t="str">
        <f t="shared" si="3"/>
        <v>2027</v>
      </c>
      <c r="H16" s="434" t="str">
        <f t="shared" si="3"/>
        <v>2028</v>
      </c>
      <c r="I16" s="434" t="str">
        <f t="shared" si="3"/>
        <v>2029</v>
      </c>
      <c r="J16" s="434" t="str">
        <f t="shared" si="3"/>
        <v>2030</v>
      </c>
      <c r="K16" s="434" t="str">
        <f t="shared" si="3"/>
        <v>2031</v>
      </c>
      <c r="L16" s="434" t="s">
        <v>6</v>
      </c>
    </row>
    <row r="17" spans="1:13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3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</row>
    <row r="19" spans="1:13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</row>
    <row r="20" spans="1:13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</row>
    <row r="21" spans="1:13" x14ac:dyDescent="0.2">
      <c r="A21" s="126" t="s">
        <v>636</v>
      </c>
      <c r="B21" s="153">
        <f>+'O&amp;M'!D18*B40</f>
        <v>3368409.2041054503</v>
      </c>
      <c r="C21" s="153">
        <f>+'O&amp;M'!E18*C40</f>
        <v>3413655.2532113441</v>
      </c>
      <c r="D21" s="153">
        <f>+'O&amp;M'!F18*D40</f>
        <v>2830170.3261199654</v>
      </c>
      <c r="E21" s="153">
        <f>+'O&amp;M'!G18*E40</f>
        <v>2918906.7566741901</v>
      </c>
      <c r="F21" s="153">
        <f>+'O&amp;M'!H18*F40</f>
        <v>3009057.911504</v>
      </c>
      <c r="G21" s="153">
        <f>+'O&amp;M'!I18*G40</f>
        <v>3079203.3260588073</v>
      </c>
      <c r="H21" s="153">
        <f>+'O&amp;M'!J18*H40</f>
        <v>3151000.7553128274</v>
      </c>
      <c r="I21" s="153">
        <f>+'O&amp;M'!K18*I40</f>
        <v>3224489.4672202501</v>
      </c>
      <c r="J21" s="153">
        <f>+'O&amp;M'!L18*J40</f>
        <v>3385713.9405812621</v>
      </c>
      <c r="K21" s="153">
        <f>+'O&amp;M'!M18*K40</f>
        <v>3554999.6376103261</v>
      </c>
      <c r="L21" s="153">
        <f>SUM(B21:K21)</f>
        <v>31935606.578398425</v>
      </c>
    </row>
    <row r="22" spans="1:13" x14ac:dyDescent="0.2">
      <c r="A22" s="126" t="s">
        <v>637</v>
      </c>
      <c r="B22" s="153">
        <f>0*B40</f>
        <v>0</v>
      </c>
      <c r="C22" s="153">
        <f t="shared" ref="C22:J22" si="4">0*C40</f>
        <v>0</v>
      </c>
      <c r="D22" s="153">
        <f t="shared" si="4"/>
        <v>0</v>
      </c>
      <c r="E22" s="153">
        <f t="shared" si="4"/>
        <v>0</v>
      </c>
      <c r="F22" s="153">
        <f t="shared" si="4"/>
        <v>0</v>
      </c>
      <c r="G22" s="153">
        <f t="shared" si="4"/>
        <v>0</v>
      </c>
      <c r="H22" s="153">
        <f t="shared" si="4"/>
        <v>0</v>
      </c>
      <c r="I22" s="153">
        <f t="shared" si="4"/>
        <v>0</v>
      </c>
      <c r="J22" s="153">
        <f t="shared" si="4"/>
        <v>0</v>
      </c>
      <c r="K22" s="153">
        <f>0*K40</f>
        <v>0</v>
      </c>
      <c r="L22" s="153">
        <f>SUM(B22:K22)</f>
        <v>0</v>
      </c>
    </row>
    <row r="23" spans="1:13" x14ac:dyDescent="0.2">
      <c r="A23" s="126" t="s">
        <v>488</v>
      </c>
      <c r="B23" s="153">
        <f>'O&amp;M'!D19*B40</f>
        <v>460973.17352030316</v>
      </c>
      <c r="C23" s="153">
        <f>'O&amp;M'!E19*C40</f>
        <v>488521.05604114896</v>
      </c>
      <c r="D23" s="153">
        <f>'O&amp;M'!F19*D40</f>
        <v>498291.47716197185</v>
      </c>
      <c r="E23" s="153">
        <f>'O&amp;M'!G19*E40</f>
        <v>508257.30670521141</v>
      </c>
      <c r="F23" s="153">
        <f>'O&amp;M'!H19*F40</f>
        <v>518422.45283931564</v>
      </c>
      <c r="G23" s="153">
        <f>'O&amp;M'!I19*G40</f>
        <v>528790.90189610189</v>
      </c>
      <c r="H23" s="153">
        <f>'O&amp;M'!J19*H40</f>
        <v>539366.71993402403</v>
      </c>
      <c r="I23" s="153">
        <f>'O&amp;M'!K19*I40</f>
        <v>550154.05433270452</v>
      </c>
      <c r="J23" s="153">
        <f>'O&amp;M'!L19*J40</f>
        <v>561157.13541935873</v>
      </c>
      <c r="K23" s="153">
        <f>'O&amp;M'!M19*K40</f>
        <v>572380.27812774584</v>
      </c>
      <c r="L23" s="153">
        <f t="shared" ref="L23:L27" si="5">SUM(B23:K23)</f>
        <v>5226314.5559778856</v>
      </c>
    </row>
    <row r="24" spans="1:13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5"/>
        <v>7944508.5860884609</v>
      </c>
    </row>
    <row r="25" spans="1:13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5"/>
        <v>11168305.725338506</v>
      </c>
    </row>
    <row r="26" spans="1:13" x14ac:dyDescent="0.2">
      <c r="A26" s="126" t="s">
        <v>612</v>
      </c>
      <c r="B26" s="153">
        <f>+'O&amp;M'!D24*B40</f>
        <v>543601.92054285016</v>
      </c>
      <c r="C26" s="153">
        <f>+'O&amp;M'!E24*C40</f>
        <v>506918.66317622113</v>
      </c>
      <c r="D26" s="153">
        <f>+'O&amp;M'!F24*D40</f>
        <v>517057.0364397454</v>
      </c>
      <c r="E26" s="153">
        <f>+'O&amp;M'!G24*E40</f>
        <v>527398.17716854042</v>
      </c>
      <c r="F26" s="153">
        <f>+'O&amp;M'!H24*F40</f>
        <v>537946.14071191126</v>
      </c>
      <c r="G26" s="153">
        <f>+'O&amp;M'!I24*G40</f>
        <v>548705.06352614937</v>
      </c>
      <c r="H26" s="153">
        <f>+'O&amp;M'!J24*H40</f>
        <v>559679.16479667253</v>
      </c>
      <c r="I26" s="153">
        <f>+'O&amp;M'!K24*I40</f>
        <v>570872.74809260597</v>
      </c>
      <c r="J26" s="153">
        <f>+'O&amp;M'!L24*J40</f>
        <v>582290.20305445802</v>
      </c>
      <c r="K26" s="153">
        <f>+'O&amp;M'!M24*K40</f>
        <v>593936.0071155472</v>
      </c>
      <c r="L26" s="153">
        <f t="shared" si="5"/>
        <v>5488405.1246247012</v>
      </c>
    </row>
    <row r="27" spans="1:13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5"/>
        <v>9374734.6098753978</v>
      </c>
    </row>
    <row r="28" spans="1:13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</row>
    <row r="29" spans="1:13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</row>
    <row r="30" spans="1:13" ht="15.75" x14ac:dyDescent="0.25">
      <c r="A30" s="1"/>
      <c r="B30" s="154">
        <f>SUM(B18:B29)</f>
        <v>30711058.396288767</v>
      </c>
      <c r="C30" s="154">
        <f t="shared" ref="C30:L30" si="6">SUM(C18:C29)</f>
        <v>33637684.56323424</v>
      </c>
      <c r="D30" s="154">
        <f t="shared" si="6"/>
        <v>33421774.08324508</v>
      </c>
      <c r="E30" s="154">
        <f t="shared" si="6"/>
        <v>34940872.688107818</v>
      </c>
      <c r="F30" s="154">
        <f t="shared" si="6"/>
        <v>36013654.00164488</v>
      </c>
      <c r="G30" s="154">
        <f t="shared" si="6"/>
        <v>37441892.194715127</v>
      </c>
      <c r="H30" s="154">
        <f t="shared" si="6"/>
        <v>39274091.291248225</v>
      </c>
      <c r="I30" s="154">
        <f t="shared" si="6"/>
        <v>40906334.813881993</v>
      </c>
      <c r="J30" s="154">
        <f t="shared" si="6"/>
        <v>42755127.437020704</v>
      </c>
      <c r="K30" s="154">
        <f t="shared" si="6"/>
        <v>44937914.999374405</v>
      </c>
      <c r="L30" s="154">
        <f t="shared" si="6"/>
        <v>374040404.46876121</v>
      </c>
      <c r="M30" s="415">
        <f>'Rev Requirement'!K124-SUM('RR by Program'!B30:K30)</f>
        <v>0</v>
      </c>
    </row>
    <row r="33" spans="1:13" s="1" customFormat="1" ht="15.75" x14ac:dyDescent="0.25">
      <c r="A33" s="1" t="s">
        <v>624</v>
      </c>
      <c r="B33" s="155">
        <f t="shared" ref="B33:L33" si="7">B13+B30</f>
        <v>47877940.746288769</v>
      </c>
      <c r="C33" s="155">
        <f t="shared" si="7"/>
        <v>69433375.213234246</v>
      </c>
      <c r="D33" s="155">
        <f t="shared" si="7"/>
        <v>87196251.893245086</v>
      </c>
      <c r="E33" s="155">
        <f t="shared" si="7"/>
        <v>107222775.19810781</v>
      </c>
      <c r="F33" s="155">
        <f t="shared" si="7"/>
        <v>127418631.49164487</v>
      </c>
      <c r="G33" s="155">
        <f t="shared" si="7"/>
        <v>147273336.94471514</v>
      </c>
      <c r="H33" s="155">
        <f t="shared" si="7"/>
        <v>167170904.38124821</v>
      </c>
      <c r="I33" s="155">
        <f t="shared" si="7"/>
        <v>186443477.653882</v>
      </c>
      <c r="J33" s="155">
        <f t="shared" si="7"/>
        <v>205728770.80702072</v>
      </c>
      <c r="K33" s="155">
        <f t="shared" si="7"/>
        <v>224897512.91937441</v>
      </c>
      <c r="L33" s="156">
        <f t="shared" si="7"/>
        <v>1370662977.2487612</v>
      </c>
      <c r="M33" s="415">
        <f>SUMMARY!O25-SUM('RR by Program'!B33:K33)</f>
        <v>-0.24876141548156738</v>
      </c>
    </row>
    <row r="39" spans="1:13" x14ac:dyDescent="0.2">
      <c r="A39" s="306" t="s">
        <v>12</v>
      </c>
      <c r="B39" s="435">
        <f>'O&amp;M'!D34</f>
        <v>1</v>
      </c>
      <c r="C39" s="435">
        <f>'O&amp;M'!E34</f>
        <v>1</v>
      </c>
      <c r="D39" s="435">
        <f>'O&amp;M'!F34</f>
        <v>1</v>
      </c>
      <c r="E39" s="435">
        <f>'O&amp;M'!G34</f>
        <v>1</v>
      </c>
      <c r="F39" s="435">
        <f>'O&amp;M'!H34</f>
        <v>1</v>
      </c>
      <c r="G39" s="435">
        <f>'O&amp;M'!I34</f>
        <v>1</v>
      </c>
      <c r="H39" s="435">
        <f>'O&amp;M'!J34</f>
        <v>1</v>
      </c>
      <c r="I39" s="435">
        <f>'O&amp;M'!K34</f>
        <v>1</v>
      </c>
      <c r="J39" s="435">
        <f>'O&amp;M'!L34</f>
        <v>1</v>
      </c>
      <c r="K39" s="435">
        <f>'O&amp;M'!M34</f>
        <v>1</v>
      </c>
    </row>
    <row r="40" spans="1:13" x14ac:dyDescent="0.2">
      <c r="A40" s="306" t="s">
        <v>13</v>
      </c>
      <c r="B40" s="435">
        <f>'O&amp;M'!D35</f>
        <v>0.93244581000000004</v>
      </c>
      <c r="C40" s="435">
        <f>'O&amp;M'!E35</f>
        <v>0.93244581000000004</v>
      </c>
      <c r="D40" s="435">
        <f>'O&amp;M'!F35</f>
        <v>0.93244581000000004</v>
      </c>
      <c r="E40" s="435">
        <f>'O&amp;M'!G35</f>
        <v>0.93244581000000004</v>
      </c>
      <c r="F40" s="435">
        <f>'O&amp;M'!H35</f>
        <v>0.93244581000000004</v>
      </c>
      <c r="G40" s="435">
        <f>'O&amp;M'!I35</f>
        <v>0.93244581000000004</v>
      </c>
      <c r="H40" s="435">
        <f>'O&amp;M'!J35</f>
        <v>0.93244581000000004</v>
      </c>
      <c r="I40" s="435">
        <f>'O&amp;M'!K35</f>
        <v>0.93244581000000004</v>
      </c>
      <c r="J40" s="435">
        <f>'O&amp;M'!L35</f>
        <v>0.93244581000000004</v>
      </c>
      <c r="K40" s="435">
        <f>'O&amp;M'!M35</f>
        <v>0.93244581000000004</v>
      </c>
    </row>
    <row r="43" spans="1:13" x14ac:dyDescent="0.2">
      <c r="A43" s="2" t="str">
        <f ca="1">CELL("filename")</f>
        <v>I:\Regulatory Coordination Group\Tison Vega\Filing Work Area\Prep\SPP Discovery\POD\POD Attachments\OPC POD No. 2\Cost and Revenue Requirements\[SPP 2022-2031 Plan Filing Revenue Requirement - Full SPP Plan with Clause WACC.xlsx]RR Without JF or Tax</v>
      </c>
    </row>
  </sheetData>
  <phoneticPr fontId="6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6602-E6CF-42FC-BB6B-819581F50333}">
  <sheetPr>
    <pageSetUpPr fitToPage="1"/>
  </sheetPr>
  <dimension ref="A1:N129"/>
  <sheetViews>
    <sheetView zoomScale="79" zoomScaleNormal="79" workbookViewId="0">
      <selection sqref="A1:K1"/>
    </sheetView>
  </sheetViews>
  <sheetFormatPr defaultColWidth="10.21875" defaultRowHeight="15" x14ac:dyDescent="0.2"/>
  <cols>
    <col min="1" max="1" width="4.33203125" style="79" bestFit="1" customWidth="1"/>
    <col min="2" max="2" width="4.33203125" style="79" customWidth="1"/>
    <col min="3" max="3" width="19.77734375" style="79" customWidth="1"/>
    <col min="4" max="4" width="23.88671875" style="79" customWidth="1"/>
    <col min="5" max="5" width="10.21875" style="79"/>
    <col min="6" max="6" width="4.33203125" style="79" customWidth="1"/>
    <col min="7" max="7" width="13.6640625" style="79" customWidth="1"/>
    <col min="8" max="8" width="1.6640625" style="79" customWidth="1"/>
    <col min="9" max="9" width="14.77734375" style="79" bestFit="1" customWidth="1"/>
    <col min="10" max="10" width="1.6640625" style="79" customWidth="1"/>
    <col min="11" max="11" width="17.5546875" style="418" customWidth="1"/>
    <col min="12" max="12" width="3.77734375" style="79" customWidth="1"/>
    <col min="13" max="13" width="10.44140625" style="419" bestFit="1" customWidth="1"/>
    <col min="14" max="14" width="5" style="79" customWidth="1"/>
    <col min="15" max="15" width="5.6640625" style="79" customWidth="1"/>
    <col min="16" max="16" width="14.5546875" style="79" bestFit="1" customWidth="1"/>
    <col min="17" max="17" width="10.21875" style="79"/>
    <col min="18" max="18" width="19" style="79" customWidth="1"/>
    <col min="19" max="16384" width="10.21875" style="79"/>
  </cols>
  <sheetData>
    <row r="1" spans="1:13" s="418" customFormat="1" ht="15.75" x14ac:dyDescent="0.25">
      <c r="A1" s="444" t="s">
        <v>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M1" s="419"/>
    </row>
    <row r="2" spans="1:13" x14ac:dyDescent="0.2">
      <c r="A2" s="442" t="s">
        <v>613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3" x14ac:dyDescent="0.2">
      <c r="A3" s="442" t="s">
        <v>526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</row>
    <row r="4" spans="1:13" ht="15.75" x14ac:dyDescent="0.25">
      <c r="A4" s="443" t="s">
        <v>640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</row>
    <row r="5" spans="1:13" ht="15.75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</row>
    <row r="6" spans="1:13" ht="15.75" x14ac:dyDescent="0.25">
      <c r="A6" s="443" t="s">
        <v>527</v>
      </c>
      <c r="B6" s="443"/>
      <c r="C6" s="443"/>
      <c r="D6" s="443"/>
      <c r="E6" s="443"/>
      <c r="F6" s="443"/>
      <c r="G6" s="443"/>
      <c r="H6" s="443"/>
      <c r="I6" s="443"/>
      <c r="J6" s="443"/>
      <c r="K6" s="443"/>
    </row>
    <row r="7" spans="1:13" x14ac:dyDescent="0.2">
      <c r="A7" s="442" t="s">
        <v>4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</row>
    <row r="8" spans="1:13" ht="15.75" x14ac:dyDescent="0.25">
      <c r="A8" s="421"/>
      <c r="B8" s="421"/>
      <c r="C8" s="168"/>
      <c r="D8" s="168"/>
      <c r="E8" s="168"/>
      <c r="F8" s="168"/>
      <c r="G8" s="168"/>
      <c r="H8" s="168"/>
      <c r="I8" s="168"/>
      <c r="J8" s="168"/>
    </row>
    <row r="9" spans="1:13" x14ac:dyDescent="0.2">
      <c r="A9" s="168"/>
      <c r="B9" s="168"/>
      <c r="C9" s="2"/>
      <c r="D9" s="168"/>
      <c r="E9" s="168"/>
      <c r="F9" s="168"/>
      <c r="G9" s="168"/>
      <c r="H9" s="168"/>
      <c r="I9" s="168"/>
      <c r="J9" s="168"/>
    </row>
    <row r="10" spans="1:13" ht="18.600000000000001" customHeight="1" x14ac:dyDescent="0.25">
      <c r="G10" s="437" t="s">
        <v>444</v>
      </c>
      <c r="H10" s="440"/>
      <c r="I10" s="440"/>
      <c r="J10" s="440"/>
      <c r="K10" s="441"/>
    </row>
    <row r="11" spans="1:13" ht="21" customHeight="1" x14ac:dyDescent="0.2">
      <c r="A11" s="422" t="s">
        <v>3</v>
      </c>
      <c r="B11" s="423"/>
      <c r="C11" s="131"/>
      <c r="D11" s="131"/>
      <c r="E11" s="131"/>
      <c r="F11" s="131"/>
      <c r="G11" s="424" t="s">
        <v>528</v>
      </c>
      <c r="H11" s="131"/>
      <c r="I11" s="424" t="s">
        <v>529</v>
      </c>
      <c r="J11" s="131"/>
      <c r="K11" s="425" t="s">
        <v>530</v>
      </c>
    </row>
    <row r="12" spans="1:13" x14ac:dyDescent="0.2">
      <c r="B12" s="426"/>
      <c r="L12" s="427"/>
    </row>
    <row r="13" spans="1:13" x14ac:dyDescent="0.2">
      <c r="A13" s="128" t="s">
        <v>60</v>
      </c>
      <c r="B13" s="129" t="s">
        <v>531</v>
      </c>
      <c r="C13" s="129"/>
      <c r="D13" s="129"/>
      <c r="K13" s="428"/>
      <c r="L13" s="427"/>
    </row>
    <row r="14" spans="1:13" x14ac:dyDescent="0.2">
      <c r="A14" s="128"/>
      <c r="B14" s="128" t="s">
        <v>61</v>
      </c>
      <c r="C14" s="130" t="s">
        <v>534</v>
      </c>
      <c r="D14" s="129"/>
      <c r="G14" s="428">
        <f>'O&amp;M'!D$37</f>
        <v>0</v>
      </c>
      <c r="I14" s="428">
        <f>'O&amp;M'!D$38</f>
        <v>30711058.396288764</v>
      </c>
      <c r="K14" s="429">
        <f>'O&amp;M'!D41</f>
        <v>30711058.396288764</v>
      </c>
      <c r="M14" s="415">
        <f>G14+I14-K14</f>
        <v>0</v>
      </c>
    </row>
    <row r="15" spans="1:13" x14ac:dyDescent="0.2">
      <c r="A15" s="131"/>
      <c r="B15" s="128" t="s">
        <v>62</v>
      </c>
      <c r="C15" s="130" t="s">
        <v>535</v>
      </c>
      <c r="D15" s="129"/>
      <c r="G15" s="429">
        <f>'All Capital ROI &amp; Depr'!E22</f>
        <v>0</v>
      </c>
      <c r="H15" s="131"/>
      <c r="I15" s="429">
        <f>'All Capital ROI &amp; Depr'!E13</f>
        <v>17166882.350000001</v>
      </c>
      <c r="J15" s="131"/>
      <c r="K15" s="428">
        <f>'All Capital ROI &amp; Depr'!E31</f>
        <v>17166882.350000001</v>
      </c>
      <c r="M15" s="415">
        <f>G15+I15-K15</f>
        <v>0</v>
      </c>
    </row>
    <row r="16" spans="1:13" x14ac:dyDescent="0.2">
      <c r="A16" s="131"/>
      <c r="B16" s="128" t="s">
        <v>63</v>
      </c>
      <c r="C16" s="130" t="s">
        <v>536</v>
      </c>
      <c r="D16" s="129"/>
      <c r="G16" s="149">
        <f>SUM(G14:G15)</f>
        <v>0</v>
      </c>
      <c r="H16" s="423"/>
      <c r="I16" s="149">
        <f>SUM(I14:I15)</f>
        <v>47877940.746288761</v>
      </c>
      <c r="J16" s="131"/>
      <c r="K16" s="149">
        <f>SUM(K14:K15)</f>
        <v>47877940.746288761</v>
      </c>
      <c r="M16" s="415">
        <f>G16+I16-K16</f>
        <v>0</v>
      </c>
    </row>
    <row r="17" spans="1:13" x14ac:dyDescent="0.2">
      <c r="A17" s="131"/>
      <c r="B17" s="128"/>
      <c r="C17" s="130"/>
      <c r="D17" s="129"/>
      <c r="G17" s="429"/>
      <c r="H17" s="131"/>
      <c r="I17" s="429"/>
      <c r="J17" s="131"/>
      <c r="K17" s="428"/>
    </row>
    <row r="18" spans="1:13" ht="15.75" thickBot="1" x14ac:dyDescent="0.25">
      <c r="A18" s="132" t="s">
        <v>64</v>
      </c>
      <c r="B18" s="133" t="s">
        <v>167</v>
      </c>
      <c r="D18" s="430"/>
      <c r="G18" s="431">
        <f>ROUND(G16*$E$19,0)</f>
        <v>0</v>
      </c>
      <c r="I18" s="431">
        <f>ROUND(I16*$E$19,0)</f>
        <v>47912413</v>
      </c>
      <c r="K18" s="431">
        <f>I18+G18</f>
        <v>47912413</v>
      </c>
    </row>
    <row r="19" spans="1:13" x14ac:dyDescent="0.2">
      <c r="D19" s="128" t="s">
        <v>533</v>
      </c>
      <c r="E19" s="432">
        <v>1.0007200000000001</v>
      </c>
      <c r="G19" s="428"/>
      <c r="I19" s="428"/>
    </row>
    <row r="20" spans="1:13" x14ac:dyDescent="0.2">
      <c r="G20" s="428"/>
      <c r="I20" s="428"/>
    </row>
    <row r="21" spans="1:13" ht="18.600000000000001" customHeight="1" x14ac:dyDescent="0.25">
      <c r="G21" s="437" t="s">
        <v>445</v>
      </c>
      <c r="H21" s="440"/>
      <c r="I21" s="440"/>
      <c r="J21" s="440"/>
      <c r="K21" s="441"/>
    </row>
    <row r="22" spans="1:13" ht="21" customHeight="1" x14ac:dyDescent="0.2">
      <c r="B22" s="423"/>
      <c r="C22" s="131"/>
      <c r="D22" s="131"/>
      <c r="E22" s="131"/>
      <c r="F22" s="131"/>
      <c r="G22" s="424" t="s">
        <v>528</v>
      </c>
      <c r="H22" s="131"/>
      <c r="I22" s="424" t="s">
        <v>529</v>
      </c>
      <c r="J22" s="131"/>
      <c r="K22" s="425" t="s">
        <v>530</v>
      </c>
    </row>
    <row r="23" spans="1:13" x14ac:dyDescent="0.2">
      <c r="B23" s="426"/>
    </row>
    <row r="24" spans="1:13" x14ac:dyDescent="0.2">
      <c r="A24" s="128">
        <f>A18+1</f>
        <v>3</v>
      </c>
      <c r="B24" s="129" t="s">
        <v>531</v>
      </c>
      <c r="C24" s="129"/>
      <c r="D24" s="129"/>
      <c r="K24" s="428"/>
    </row>
    <row r="25" spans="1:13" x14ac:dyDescent="0.2">
      <c r="A25" s="128"/>
      <c r="B25" s="128" t="s">
        <v>61</v>
      </c>
      <c r="C25" s="130" t="s">
        <v>534</v>
      </c>
      <c r="D25" s="129"/>
      <c r="G25" s="428">
        <f>'O&amp;M'!E$37</f>
        <v>0</v>
      </c>
      <c r="I25" s="428">
        <f>'O&amp;M'!E$38</f>
        <v>33637684.563234247</v>
      </c>
      <c r="K25" s="429">
        <f>'O&amp;M'!E41</f>
        <v>33637684.563234247</v>
      </c>
      <c r="M25" s="415">
        <f>G25+I25-K25</f>
        <v>0</v>
      </c>
    </row>
    <row r="26" spans="1:13" x14ac:dyDescent="0.2">
      <c r="A26" s="131"/>
      <c r="B26" s="128" t="s">
        <v>62</v>
      </c>
      <c r="C26" s="130" t="s">
        <v>535</v>
      </c>
      <c r="D26" s="129"/>
      <c r="G26" s="429">
        <f>'All Capital ROI &amp; Depr'!F22</f>
        <v>0</v>
      </c>
      <c r="H26" s="429">
        <f>'All Capital ROI &amp; Depr'!G22</f>
        <v>0</v>
      </c>
      <c r="I26" s="429">
        <f>'All Capital ROI &amp; Depr'!F13</f>
        <v>35795690.650000006</v>
      </c>
      <c r="J26" s="131"/>
      <c r="K26" s="428">
        <f>'All Capital ROI &amp; Depr'!F31</f>
        <v>35795690.650000006</v>
      </c>
      <c r="M26" s="415">
        <f>G26+I26-K26</f>
        <v>0</v>
      </c>
    </row>
    <row r="27" spans="1:13" x14ac:dyDescent="0.2">
      <c r="A27" s="131"/>
      <c r="B27" s="128" t="s">
        <v>63</v>
      </c>
      <c r="C27" s="130" t="s">
        <v>536</v>
      </c>
      <c r="D27" s="129"/>
      <c r="G27" s="149">
        <f>SUM(G25:G26)</f>
        <v>0</v>
      </c>
      <c r="H27" s="423"/>
      <c r="I27" s="149">
        <f>SUM(I25:I26)</f>
        <v>69433375.213234246</v>
      </c>
      <c r="J27" s="131"/>
      <c r="K27" s="149">
        <f>SUM(K25:K26)</f>
        <v>69433375.213234246</v>
      </c>
      <c r="M27" s="415">
        <f>G27+I27-K27</f>
        <v>0</v>
      </c>
    </row>
    <row r="28" spans="1:13" x14ac:dyDescent="0.2">
      <c r="A28" s="131"/>
      <c r="B28" s="128"/>
      <c r="C28" s="130"/>
      <c r="D28" s="129"/>
      <c r="G28" s="429"/>
      <c r="H28" s="131"/>
      <c r="I28" s="429"/>
      <c r="J28" s="131"/>
      <c r="K28" s="428"/>
    </row>
    <row r="29" spans="1:13" ht="15.75" thickBot="1" x14ac:dyDescent="0.25">
      <c r="A29" s="132">
        <f>A24+1</f>
        <v>4</v>
      </c>
      <c r="B29" s="133" t="s">
        <v>532</v>
      </c>
      <c r="D29" s="430"/>
      <c r="G29" s="431">
        <f>ROUND(G27*$E$19,0)</f>
        <v>0</v>
      </c>
      <c r="I29" s="431">
        <f>ROUND(I27*$E$19,0)</f>
        <v>69483367</v>
      </c>
      <c r="K29" s="431">
        <f>I29+G29</f>
        <v>69483367</v>
      </c>
    </row>
    <row r="30" spans="1:13" x14ac:dyDescent="0.2">
      <c r="D30" s="128" t="s">
        <v>533</v>
      </c>
      <c r="E30" s="432">
        <v>1.0007200000000001</v>
      </c>
      <c r="G30" s="428"/>
      <c r="I30" s="428"/>
    </row>
    <row r="31" spans="1:13" x14ac:dyDescent="0.2">
      <c r="G31" s="428"/>
      <c r="I31" s="428"/>
    </row>
    <row r="32" spans="1:13" ht="18.600000000000001" customHeight="1" x14ac:dyDescent="0.25">
      <c r="G32" s="437" t="s">
        <v>446</v>
      </c>
      <c r="H32" s="440"/>
      <c r="I32" s="440"/>
      <c r="J32" s="440"/>
      <c r="K32" s="441"/>
    </row>
    <row r="33" spans="1:13" ht="21" customHeight="1" x14ac:dyDescent="0.2">
      <c r="B33" s="423"/>
      <c r="C33" s="131"/>
      <c r="D33" s="131"/>
      <c r="E33" s="131"/>
      <c r="F33" s="131"/>
      <c r="G33" s="424" t="s">
        <v>528</v>
      </c>
      <c r="H33" s="131"/>
      <c r="I33" s="424" t="s">
        <v>529</v>
      </c>
      <c r="J33" s="131"/>
      <c r="K33" s="425" t="s">
        <v>530</v>
      </c>
    </row>
    <row r="34" spans="1:13" x14ac:dyDescent="0.2">
      <c r="B34" s="426"/>
    </row>
    <row r="35" spans="1:13" x14ac:dyDescent="0.2">
      <c r="A35" s="128">
        <f>A29+1</f>
        <v>5</v>
      </c>
      <c r="B35" s="129" t="s">
        <v>531</v>
      </c>
      <c r="C35" s="129"/>
      <c r="D35" s="129"/>
      <c r="K35" s="428"/>
    </row>
    <row r="36" spans="1:13" x14ac:dyDescent="0.2">
      <c r="A36" s="128"/>
      <c r="B36" s="128" t="s">
        <v>61</v>
      </c>
      <c r="C36" s="130" t="s">
        <v>534</v>
      </c>
      <c r="D36" s="129"/>
      <c r="G36" s="428">
        <f>'O&amp;M'!F$37</f>
        <v>0</v>
      </c>
      <c r="I36" s="428">
        <f>'O&amp;M'!F$38</f>
        <v>33421774.083245076</v>
      </c>
      <c r="K36" s="429">
        <f>'O&amp;M'!F41</f>
        <v>33421774.083245076</v>
      </c>
      <c r="M36" s="415">
        <f>G36+I36-K36</f>
        <v>0</v>
      </c>
    </row>
    <row r="37" spans="1:13" x14ac:dyDescent="0.2">
      <c r="A37" s="131"/>
      <c r="B37" s="128" t="s">
        <v>62</v>
      </c>
      <c r="C37" s="130" t="s">
        <v>535</v>
      </c>
      <c r="D37" s="129"/>
      <c r="G37" s="429">
        <f>'All Capital ROI &amp; Depr'!G22</f>
        <v>0</v>
      </c>
      <c r="H37" s="131"/>
      <c r="I37" s="429">
        <f>'All Capital ROI &amp; Depr'!G13</f>
        <v>53774477.810000002</v>
      </c>
      <c r="J37" s="131"/>
      <c r="K37" s="428">
        <f>'All Capital ROI &amp; Depr'!G31</f>
        <v>53774477.810000002</v>
      </c>
      <c r="M37" s="415">
        <f>G37+I37-K37</f>
        <v>0</v>
      </c>
    </row>
    <row r="38" spans="1:13" x14ac:dyDescent="0.2">
      <c r="A38" s="131"/>
      <c r="B38" s="128" t="s">
        <v>63</v>
      </c>
      <c r="C38" s="130" t="s">
        <v>536</v>
      </c>
      <c r="D38" s="129"/>
      <c r="G38" s="149">
        <f>SUM(G36:G37)</f>
        <v>0</v>
      </c>
      <c r="H38" s="423"/>
      <c r="I38" s="149">
        <f>SUM(I36:I37)</f>
        <v>87196251.893245071</v>
      </c>
      <c r="J38" s="131"/>
      <c r="K38" s="149">
        <f>SUM(K36:K37)</f>
        <v>87196251.893245071</v>
      </c>
      <c r="M38" s="415">
        <f>G38+I38-K38</f>
        <v>0</v>
      </c>
    </row>
    <row r="39" spans="1:13" x14ac:dyDescent="0.2">
      <c r="A39" s="131"/>
      <c r="B39" s="128"/>
      <c r="C39" s="130"/>
      <c r="D39" s="129"/>
      <c r="G39" s="429"/>
      <c r="H39" s="131"/>
      <c r="I39" s="429"/>
      <c r="J39" s="131"/>
      <c r="K39" s="428"/>
    </row>
    <row r="40" spans="1:13" ht="15.75" thickBot="1" x14ac:dyDescent="0.25">
      <c r="A40" s="132">
        <f>A35+1</f>
        <v>6</v>
      </c>
      <c r="B40" s="133" t="s">
        <v>532</v>
      </c>
      <c r="D40" s="430"/>
      <c r="G40" s="431">
        <f>ROUND(G38*$E$19,0)</f>
        <v>0</v>
      </c>
      <c r="I40" s="431">
        <f>ROUND(I38*$E$19,0)</f>
        <v>87259033</v>
      </c>
      <c r="K40" s="431">
        <f>I40+G40</f>
        <v>87259033</v>
      </c>
    </row>
    <row r="41" spans="1:13" x14ac:dyDescent="0.2">
      <c r="D41" s="128" t="s">
        <v>533</v>
      </c>
      <c r="E41" s="432">
        <v>1.0007200000000001</v>
      </c>
      <c r="G41" s="428"/>
      <c r="I41" s="428"/>
    </row>
    <row r="42" spans="1:13" x14ac:dyDescent="0.2">
      <c r="G42" s="428"/>
      <c r="I42" s="428"/>
    </row>
    <row r="43" spans="1:13" ht="18.600000000000001" customHeight="1" x14ac:dyDescent="0.25">
      <c r="G43" s="437" t="s">
        <v>451</v>
      </c>
      <c r="H43" s="440"/>
      <c r="I43" s="440"/>
      <c r="J43" s="440"/>
      <c r="K43" s="441"/>
    </row>
    <row r="44" spans="1:13" ht="21" customHeight="1" x14ac:dyDescent="0.2">
      <c r="B44" s="423"/>
      <c r="C44" s="131"/>
      <c r="D44" s="131"/>
      <c r="E44" s="131"/>
      <c r="F44" s="131"/>
      <c r="G44" s="424" t="s">
        <v>528</v>
      </c>
      <c r="H44" s="131"/>
      <c r="I44" s="424" t="s">
        <v>529</v>
      </c>
      <c r="J44" s="131"/>
      <c r="K44" s="425" t="s">
        <v>530</v>
      </c>
    </row>
    <row r="45" spans="1:13" x14ac:dyDescent="0.2">
      <c r="B45" s="426"/>
    </row>
    <row r="46" spans="1:13" x14ac:dyDescent="0.2">
      <c r="A46" s="128">
        <f>A40+1</f>
        <v>7</v>
      </c>
      <c r="B46" s="129" t="s">
        <v>531</v>
      </c>
      <c r="C46" s="129"/>
      <c r="D46" s="129"/>
      <c r="K46" s="428"/>
    </row>
    <row r="47" spans="1:13" x14ac:dyDescent="0.2">
      <c r="A47" s="128"/>
      <c r="B47" s="128" t="s">
        <v>61</v>
      </c>
      <c r="C47" s="130" t="s">
        <v>534</v>
      </c>
      <c r="D47" s="129"/>
      <c r="G47" s="428">
        <f>'O&amp;M'!G$37</f>
        <v>0</v>
      </c>
      <c r="I47" s="428">
        <f>'O&amp;M'!G$38</f>
        <v>34940872.688107818</v>
      </c>
      <c r="K47" s="429">
        <f>'O&amp;M'!G41</f>
        <v>34940872.688107818</v>
      </c>
      <c r="M47" s="415">
        <f>G47+I47-K47</f>
        <v>0</v>
      </c>
    </row>
    <row r="48" spans="1:13" x14ac:dyDescent="0.2">
      <c r="A48" s="131"/>
      <c r="B48" s="128" t="s">
        <v>62</v>
      </c>
      <c r="C48" s="130" t="s">
        <v>535</v>
      </c>
      <c r="D48" s="129"/>
      <c r="G48" s="429">
        <f>'All Capital ROI &amp; Depr'!H22</f>
        <v>0</v>
      </c>
      <c r="H48" s="131"/>
      <c r="I48" s="429">
        <f>'All Capital ROI &amp; Depr'!H13</f>
        <v>72281902.50999999</v>
      </c>
      <c r="J48" s="131"/>
      <c r="K48" s="428">
        <f>'All Capital ROI &amp; Depr'!H31</f>
        <v>72281902.50999999</v>
      </c>
      <c r="M48" s="415">
        <f>G48+I48-K48</f>
        <v>0</v>
      </c>
    </row>
    <row r="49" spans="1:13" x14ac:dyDescent="0.2">
      <c r="A49" s="131"/>
      <c r="B49" s="128" t="s">
        <v>63</v>
      </c>
      <c r="C49" s="130" t="s">
        <v>536</v>
      </c>
      <c r="D49" s="129"/>
      <c r="G49" s="149">
        <f>SUM(G47:G48)</f>
        <v>0</v>
      </c>
      <c r="H49" s="423"/>
      <c r="I49" s="149">
        <f>SUM(I47:I48)</f>
        <v>107222775.19810781</v>
      </c>
      <c r="J49" s="131"/>
      <c r="K49" s="149">
        <f>SUM(K47:K48)</f>
        <v>107222775.19810781</v>
      </c>
      <c r="M49" s="415">
        <f>G49+I49-K49</f>
        <v>0</v>
      </c>
    </row>
    <row r="50" spans="1:13" x14ac:dyDescent="0.2">
      <c r="A50" s="131"/>
      <c r="B50" s="128"/>
      <c r="C50" s="130"/>
      <c r="D50" s="129"/>
      <c r="G50" s="429"/>
      <c r="H50" s="131"/>
      <c r="I50" s="429"/>
      <c r="J50" s="131"/>
      <c r="K50" s="428"/>
    </row>
    <row r="51" spans="1:13" ht="15.75" thickBot="1" x14ac:dyDescent="0.25">
      <c r="A51" s="132">
        <f>A46+1</f>
        <v>8</v>
      </c>
      <c r="B51" s="133" t="s">
        <v>532</v>
      </c>
      <c r="D51" s="430"/>
      <c r="G51" s="431">
        <f>ROUND(G49*$E$19,0)</f>
        <v>0</v>
      </c>
      <c r="I51" s="431">
        <f>ROUND(I49*$E$19,0)</f>
        <v>107299976</v>
      </c>
      <c r="K51" s="431">
        <f>I51+G51</f>
        <v>107299976</v>
      </c>
    </row>
    <row r="52" spans="1:13" x14ac:dyDescent="0.2">
      <c r="D52" s="128" t="s">
        <v>533</v>
      </c>
      <c r="E52" s="432">
        <v>1.0007200000000001</v>
      </c>
      <c r="G52" s="428"/>
      <c r="I52" s="428"/>
    </row>
    <row r="53" spans="1:13" x14ac:dyDescent="0.2">
      <c r="G53" s="428"/>
      <c r="I53" s="428"/>
    </row>
    <row r="54" spans="1:13" ht="18.600000000000001" customHeight="1" x14ac:dyDescent="0.25">
      <c r="G54" s="437" t="s">
        <v>452</v>
      </c>
      <c r="H54" s="440"/>
      <c r="I54" s="440"/>
      <c r="J54" s="440"/>
      <c r="K54" s="441"/>
    </row>
    <row r="55" spans="1:13" ht="21" customHeight="1" x14ac:dyDescent="0.2">
      <c r="B55" s="423"/>
      <c r="C55" s="131"/>
      <c r="D55" s="131"/>
      <c r="E55" s="131"/>
      <c r="F55" s="131"/>
      <c r="G55" s="424" t="s">
        <v>528</v>
      </c>
      <c r="H55" s="131"/>
      <c r="I55" s="424" t="s">
        <v>529</v>
      </c>
      <c r="J55" s="131"/>
      <c r="K55" s="425" t="s">
        <v>530</v>
      </c>
    </row>
    <row r="56" spans="1:13" x14ac:dyDescent="0.2">
      <c r="B56" s="426"/>
    </row>
    <row r="57" spans="1:13" x14ac:dyDescent="0.2">
      <c r="A57" s="128">
        <f>A51+1</f>
        <v>9</v>
      </c>
      <c r="B57" s="129" t="s">
        <v>531</v>
      </c>
      <c r="C57" s="129"/>
      <c r="D57" s="129"/>
      <c r="K57" s="428"/>
    </row>
    <row r="58" spans="1:13" x14ac:dyDescent="0.2">
      <c r="A58" s="128"/>
      <c r="B58" s="128" t="s">
        <v>61</v>
      </c>
      <c r="C58" s="130" t="s">
        <v>534</v>
      </c>
      <c r="D58" s="129"/>
      <c r="G58" s="428">
        <f>'O&amp;M'!H$37</f>
        <v>0</v>
      </c>
      <c r="I58" s="428">
        <f>'O&amp;M'!H$38</f>
        <v>36013654.00164488</v>
      </c>
      <c r="K58" s="429">
        <f>'O&amp;M'!H41</f>
        <v>36013654.00164488</v>
      </c>
      <c r="M58" s="415">
        <f>G58+I58-K58</f>
        <v>0</v>
      </c>
    </row>
    <row r="59" spans="1:13" x14ac:dyDescent="0.2">
      <c r="A59" s="131"/>
      <c r="B59" s="128" t="s">
        <v>62</v>
      </c>
      <c r="C59" s="130" t="s">
        <v>535</v>
      </c>
      <c r="D59" s="129"/>
      <c r="G59" s="429">
        <f>'All Capital ROI &amp; Depr'!I22</f>
        <v>0</v>
      </c>
      <c r="H59" s="131"/>
      <c r="I59" s="429">
        <f>'All Capital ROI &amp; Depr'!I13</f>
        <v>91404977.489999995</v>
      </c>
      <c r="J59" s="131"/>
      <c r="K59" s="428">
        <f>'All Capital ROI &amp; Depr'!I31</f>
        <v>91404977.489999995</v>
      </c>
      <c r="M59" s="415">
        <f>G59+I59-K59</f>
        <v>0</v>
      </c>
    </row>
    <row r="60" spans="1:13" x14ac:dyDescent="0.2">
      <c r="A60" s="131"/>
      <c r="B60" s="128" t="s">
        <v>63</v>
      </c>
      <c r="C60" s="130" t="s">
        <v>536</v>
      </c>
      <c r="D60" s="129"/>
      <c r="G60" s="149">
        <f>SUM(G58:G59)</f>
        <v>0</v>
      </c>
      <c r="H60" s="423"/>
      <c r="I60" s="149">
        <f>SUM(I58:I59)</f>
        <v>127418631.49164487</v>
      </c>
      <c r="J60" s="131"/>
      <c r="K60" s="149">
        <f>SUM(K58:K59)</f>
        <v>127418631.49164487</v>
      </c>
      <c r="M60" s="415">
        <f>G60+I60-K60</f>
        <v>0</v>
      </c>
    </row>
    <row r="61" spans="1:13" x14ac:dyDescent="0.2">
      <c r="A61" s="131"/>
      <c r="B61" s="128"/>
      <c r="C61" s="130"/>
      <c r="D61" s="129"/>
      <c r="G61" s="429"/>
      <c r="H61" s="131"/>
      <c r="I61" s="429"/>
      <c r="J61" s="131"/>
      <c r="K61" s="428"/>
    </row>
    <row r="62" spans="1:13" ht="15.75" thickBot="1" x14ac:dyDescent="0.25">
      <c r="A62" s="132">
        <f>A57+1</f>
        <v>10</v>
      </c>
      <c r="B62" s="133" t="s">
        <v>532</v>
      </c>
      <c r="D62" s="430"/>
      <c r="G62" s="431">
        <f>ROUND(G60*$E$19,0)</f>
        <v>0</v>
      </c>
      <c r="I62" s="431">
        <f>ROUND(I60*$E$19,0)</f>
        <v>127510373</v>
      </c>
      <c r="K62" s="431">
        <f>I62+G62</f>
        <v>127510373</v>
      </c>
    </row>
    <row r="63" spans="1:13" x14ac:dyDescent="0.2">
      <c r="D63" s="128" t="s">
        <v>533</v>
      </c>
      <c r="E63" s="432">
        <v>1.0007200000000001</v>
      </c>
      <c r="G63" s="428"/>
      <c r="I63" s="428"/>
    </row>
    <row r="64" spans="1:13" x14ac:dyDescent="0.2">
      <c r="G64" s="428"/>
      <c r="I64" s="428"/>
    </row>
    <row r="65" spans="1:13" ht="18.600000000000001" customHeight="1" x14ac:dyDescent="0.25">
      <c r="G65" s="437" t="s">
        <v>453</v>
      </c>
      <c r="H65" s="440"/>
      <c r="I65" s="440"/>
      <c r="J65" s="440"/>
      <c r="K65" s="441"/>
    </row>
    <row r="66" spans="1:13" ht="21" customHeight="1" x14ac:dyDescent="0.2">
      <c r="B66" s="423"/>
      <c r="C66" s="131"/>
      <c r="D66" s="131"/>
      <c r="E66" s="131"/>
      <c r="F66" s="131"/>
      <c r="G66" s="424" t="s">
        <v>528</v>
      </c>
      <c r="H66" s="131"/>
      <c r="I66" s="424" t="s">
        <v>529</v>
      </c>
      <c r="J66" s="131"/>
      <c r="K66" s="425" t="s">
        <v>530</v>
      </c>
    </row>
    <row r="67" spans="1:13" x14ac:dyDescent="0.2">
      <c r="B67" s="426"/>
    </row>
    <row r="68" spans="1:13" x14ac:dyDescent="0.2">
      <c r="A68" s="128">
        <f>A62+1</f>
        <v>11</v>
      </c>
      <c r="B68" s="129" t="s">
        <v>531</v>
      </c>
      <c r="C68" s="129"/>
      <c r="D68" s="129"/>
      <c r="K68" s="428"/>
    </row>
    <row r="69" spans="1:13" x14ac:dyDescent="0.2">
      <c r="A69" s="128"/>
      <c r="B69" s="128" t="s">
        <v>61</v>
      </c>
      <c r="C69" s="130" t="s">
        <v>534</v>
      </c>
      <c r="D69" s="129"/>
      <c r="G69" s="428">
        <f>'O&amp;M'!I$37</f>
        <v>0</v>
      </c>
      <c r="I69" s="428">
        <f>'O&amp;M'!I$38</f>
        <v>37441892.19471512</v>
      </c>
      <c r="K69" s="429">
        <f>'O&amp;M'!I41</f>
        <v>37441892.19471512</v>
      </c>
      <c r="M69" s="415">
        <f>G69+I69-K69</f>
        <v>0</v>
      </c>
    </row>
    <row r="70" spans="1:13" x14ac:dyDescent="0.2">
      <c r="A70" s="131"/>
      <c r="B70" s="128" t="s">
        <v>62</v>
      </c>
      <c r="C70" s="130" t="s">
        <v>535</v>
      </c>
      <c r="D70" s="129"/>
      <c r="G70" s="429">
        <f>'All Capital ROI &amp; Depr'!J22</f>
        <v>0</v>
      </c>
      <c r="H70" s="131"/>
      <c r="I70" s="429">
        <f>'All Capital ROI &amp; Depr'!J13</f>
        <v>109831444.75</v>
      </c>
      <c r="J70" s="131"/>
      <c r="K70" s="428">
        <f>'All Capital ROI &amp; Depr'!J31</f>
        <v>109831444.75</v>
      </c>
      <c r="M70" s="415">
        <f>G70+I70-K70</f>
        <v>0</v>
      </c>
    </row>
    <row r="71" spans="1:13" x14ac:dyDescent="0.2">
      <c r="A71" s="131"/>
      <c r="B71" s="128" t="s">
        <v>63</v>
      </c>
      <c r="C71" s="130" t="s">
        <v>536</v>
      </c>
      <c r="D71" s="129"/>
      <c r="G71" s="149">
        <f>SUM(G69:G70)</f>
        <v>0</v>
      </c>
      <c r="H71" s="423"/>
      <c r="I71" s="149">
        <f>SUM(I69:I70)</f>
        <v>147273336.94471511</v>
      </c>
      <c r="J71" s="131"/>
      <c r="K71" s="149">
        <f>SUM(K69:K70)</f>
        <v>147273336.94471511</v>
      </c>
      <c r="M71" s="415">
        <f>G71+I71-K71</f>
        <v>0</v>
      </c>
    </row>
    <row r="72" spans="1:13" x14ac:dyDescent="0.2">
      <c r="A72" s="131"/>
      <c r="B72" s="128"/>
      <c r="C72" s="130"/>
      <c r="D72" s="129"/>
      <c r="G72" s="429"/>
      <c r="H72" s="131"/>
      <c r="I72" s="429"/>
      <c r="J72" s="131"/>
      <c r="K72" s="428"/>
    </row>
    <row r="73" spans="1:13" ht="15.75" thickBot="1" x14ac:dyDescent="0.25">
      <c r="A73" s="132">
        <f>A68+1</f>
        <v>12</v>
      </c>
      <c r="B73" s="133" t="s">
        <v>532</v>
      </c>
      <c r="D73" s="430"/>
      <c r="G73" s="431">
        <f>ROUND(G71*$E$19,0)</f>
        <v>0</v>
      </c>
      <c r="I73" s="431">
        <f>ROUND(I71*$E$19,0)</f>
        <v>147379374</v>
      </c>
      <c r="K73" s="431">
        <f>I73+G73</f>
        <v>147379374</v>
      </c>
    </row>
    <row r="74" spans="1:13" x14ac:dyDescent="0.2">
      <c r="D74" s="128" t="s">
        <v>533</v>
      </c>
      <c r="E74" s="432">
        <v>1.0007200000000001</v>
      </c>
      <c r="G74" s="428"/>
      <c r="I74" s="428"/>
    </row>
    <row r="75" spans="1:13" x14ac:dyDescent="0.2">
      <c r="G75" s="428"/>
      <c r="I75" s="428"/>
    </row>
    <row r="76" spans="1:13" ht="18.600000000000001" customHeight="1" x14ac:dyDescent="0.25">
      <c r="G76" s="437" t="s">
        <v>454</v>
      </c>
      <c r="H76" s="440"/>
      <c r="I76" s="440"/>
      <c r="J76" s="440"/>
      <c r="K76" s="441"/>
    </row>
    <row r="77" spans="1:13" ht="21" customHeight="1" x14ac:dyDescent="0.2">
      <c r="B77" s="423"/>
      <c r="C77" s="131"/>
      <c r="D77" s="131"/>
      <c r="E77" s="131"/>
      <c r="F77" s="131"/>
      <c r="G77" s="424" t="s">
        <v>528</v>
      </c>
      <c r="H77" s="131"/>
      <c r="I77" s="424" t="s">
        <v>529</v>
      </c>
      <c r="J77" s="131"/>
      <c r="K77" s="425" t="s">
        <v>530</v>
      </c>
    </row>
    <row r="78" spans="1:13" x14ac:dyDescent="0.2">
      <c r="B78" s="426"/>
    </row>
    <row r="79" spans="1:13" x14ac:dyDescent="0.2">
      <c r="A79" s="128">
        <f>A73+1</f>
        <v>13</v>
      </c>
      <c r="B79" s="129" t="s">
        <v>531</v>
      </c>
      <c r="C79" s="129"/>
      <c r="D79" s="129"/>
      <c r="K79" s="428"/>
    </row>
    <row r="80" spans="1:13" x14ac:dyDescent="0.2">
      <c r="A80" s="128"/>
      <c r="B80" s="128" t="s">
        <v>61</v>
      </c>
      <c r="C80" s="130" t="s">
        <v>534</v>
      </c>
      <c r="D80" s="129"/>
      <c r="G80" s="428">
        <f>'O&amp;M'!J$37</f>
        <v>0</v>
      </c>
      <c r="I80" s="428">
        <f>'O&amp;M'!J$38</f>
        <v>39274091.291248225</v>
      </c>
      <c r="K80" s="429">
        <f>'O&amp;M'!J41</f>
        <v>39274091.291248225</v>
      </c>
      <c r="M80" s="415">
        <f>G80+I80-K80</f>
        <v>0</v>
      </c>
    </row>
    <row r="81" spans="1:13" x14ac:dyDescent="0.2">
      <c r="A81" s="131"/>
      <c r="B81" s="128" t="s">
        <v>62</v>
      </c>
      <c r="C81" s="130" t="s">
        <v>535</v>
      </c>
      <c r="D81" s="129"/>
      <c r="G81" s="429">
        <f>'All Capital ROI &amp; Depr'!K22</f>
        <v>0</v>
      </c>
      <c r="H81" s="131"/>
      <c r="I81" s="429">
        <f>'All Capital ROI &amp; Depr'!K13</f>
        <v>127896813.08999999</v>
      </c>
      <c r="J81" s="131"/>
      <c r="K81" s="428">
        <f>'All Capital ROI &amp; Depr'!K31</f>
        <v>127896813.08999999</v>
      </c>
      <c r="M81" s="415">
        <f>G81+I81-K81</f>
        <v>0</v>
      </c>
    </row>
    <row r="82" spans="1:13" x14ac:dyDescent="0.2">
      <c r="A82" s="131"/>
      <c r="B82" s="128" t="s">
        <v>63</v>
      </c>
      <c r="C82" s="130" t="s">
        <v>536</v>
      </c>
      <c r="D82" s="129"/>
      <c r="G82" s="149">
        <f>SUM(G80:G81)</f>
        <v>0</v>
      </c>
      <c r="H82" s="423"/>
      <c r="I82" s="149">
        <f>SUM(I80:I81)</f>
        <v>167170904.38124821</v>
      </c>
      <c r="J82" s="131"/>
      <c r="K82" s="149">
        <f>SUM(K80:K81)</f>
        <v>167170904.38124821</v>
      </c>
      <c r="M82" s="415">
        <f>G82+I82-K82</f>
        <v>0</v>
      </c>
    </row>
    <row r="83" spans="1:13" x14ac:dyDescent="0.2">
      <c r="A83" s="131"/>
      <c r="B83" s="128"/>
      <c r="C83" s="130"/>
      <c r="D83" s="129"/>
      <c r="G83" s="429"/>
      <c r="H83" s="131"/>
      <c r="I83" s="429"/>
      <c r="J83" s="131"/>
      <c r="K83" s="428"/>
    </row>
    <row r="84" spans="1:13" ht="15.75" thickBot="1" x14ac:dyDescent="0.25">
      <c r="A84" s="132">
        <f>A79+1</f>
        <v>14</v>
      </c>
      <c r="B84" s="133" t="s">
        <v>532</v>
      </c>
      <c r="D84" s="430"/>
      <c r="G84" s="431">
        <f>ROUND(G82*$E$19,0)</f>
        <v>0</v>
      </c>
      <c r="I84" s="431">
        <f>ROUND(I82*$E$19,0)</f>
        <v>167291267</v>
      </c>
      <c r="K84" s="431">
        <f>I84+G84</f>
        <v>167291267</v>
      </c>
    </row>
    <row r="85" spans="1:13" x14ac:dyDescent="0.2">
      <c r="D85" s="128" t="s">
        <v>533</v>
      </c>
      <c r="E85" s="432">
        <v>1.0007200000000001</v>
      </c>
      <c r="G85" s="428"/>
      <c r="I85" s="428"/>
    </row>
    <row r="86" spans="1:13" x14ac:dyDescent="0.2">
      <c r="G86" s="428"/>
      <c r="I86" s="428"/>
    </row>
    <row r="87" spans="1:13" ht="18.600000000000001" customHeight="1" x14ac:dyDescent="0.25">
      <c r="G87" s="437" t="s">
        <v>455</v>
      </c>
      <c r="H87" s="440"/>
      <c r="I87" s="440"/>
      <c r="J87" s="440"/>
      <c r="K87" s="441"/>
    </row>
    <row r="88" spans="1:13" ht="21" customHeight="1" x14ac:dyDescent="0.2">
      <c r="B88" s="423"/>
      <c r="C88" s="131"/>
      <c r="D88" s="131"/>
      <c r="E88" s="131"/>
      <c r="F88" s="131"/>
      <c r="G88" s="424" t="s">
        <v>528</v>
      </c>
      <c r="H88" s="131"/>
      <c r="I88" s="424" t="s">
        <v>529</v>
      </c>
      <c r="J88" s="131"/>
      <c r="K88" s="425" t="s">
        <v>530</v>
      </c>
    </row>
    <row r="89" spans="1:13" x14ac:dyDescent="0.2">
      <c r="B89" s="426"/>
    </row>
    <row r="90" spans="1:13" x14ac:dyDescent="0.2">
      <c r="A90" s="128">
        <f>A84+1</f>
        <v>15</v>
      </c>
      <c r="B90" s="129" t="s">
        <v>531</v>
      </c>
      <c r="C90" s="129"/>
      <c r="D90" s="129"/>
      <c r="K90" s="428"/>
    </row>
    <row r="91" spans="1:13" x14ac:dyDescent="0.2">
      <c r="A91" s="128"/>
      <c r="B91" s="128" t="s">
        <v>61</v>
      </c>
      <c r="C91" s="130" t="s">
        <v>534</v>
      </c>
      <c r="D91" s="129"/>
      <c r="G91" s="428">
        <f>'O&amp;M'!K$37</f>
        <v>0</v>
      </c>
      <c r="I91" s="428">
        <f>'O&amp;M'!K$38</f>
        <v>40906334.813881986</v>
      </c>
      <c r="K91" s="429">
        <f>'O&amp;M'!K41</f>
        <v>40906334.813881986</v>
      </c>
      <c r="M91" s="415">
        <f>G91+I91-K91</f>
        <v>0</v>
      </c>
    </row>
    <row r="92" spans="1:13" x14ac:dyDescent="0.2">
      <c r="A92" s="131"/>
      <c r="B92" s="128" t="s">
        <v>62</v>
      </c>
      <c r="C92" s="130" t="s">
        <v>535</v>
      </c>
      <c r="D92" s="129"/>
      <c r="G92" s="429">
        <f>'All Capital ROI &amp; Depr'!L22</f>
        <v>0</v>
      </c>
      <c r="H92" s="131"/>
      <c r="I92" s="429">
        <f>'All Capital ROI &amp; Depr'!L13</f>
        <v>145537142.84</v>
      </c>
      <c r="J92" s="131"/>
      <c r="K92" s="428">
        <f>'All Capital ROI &amp; Depr'!L31</f>
        <v>145537142.84</v>
      </c>
      <c r="M92" s="415">
        <f>G92+I92-K92</f>
        <v>0</v>
      </c>
    </row>
    <row r="93" spans="1:13" x14ac:dyDescent="0.2">
      <c r="A93" s="131"/>
      <c r="B93" s="128" t="s">
        <v>63</v>
      </c>
      <c r="C93" s="130" t="s">
        <v>536</v>
      </c>
      <c r="D93" s="129"/>
      <c r="G93" s="149">
        <f>SUM(G91:G92)</f>
        <v>0</v>
      </c>
      <c r="H93" s="423"/>
      <c r="I93" s="149">
        <f>SUM(I91:I92)</f>
        <v>186443477.653882</v>
      </c>
      <c r="J93" s="131"/>
      <c r="K93" s="149">
        <f>SUM(K91:K92)</f>
        <v>186443477.653882</v>
      </c>
      <c r="M93" s="415">
        <f>G93+I93-K93</f>
        <v>0</v>
      </c>
    </row>
    <row r="94" spans="1:13" x14ac:dyDescent="0.2">
      <c r="A94" s="131"/>
      <c r="B94" s="128"/>
      <c r="C94" s="130"/>
      <c r="D94" s="129"/>
      <c r="G94" s="429"/>
      <c r="H94" s="131"/>
      <c r="I94" s="429"/>
      <c r="J94" s="131"/>
      <c r="K94" s="428"/>
    </row>
    <row r="95" spans="1:13" ht="15.75" thickBot="1" x14ac:dyDescent="0.25">
      <c r="A95" s="132">
        <f>A90+1</f>
        <v>16</v>
      </c>
      <c r="B95" s="133" t="s">
        <v>532</v>
      </c>
      <c r="D95" s="430"/>
      <c r="G95" s="431">
        <f>ROUND(G93*$E$19,0)</f>
        <v>0</v>
      </c>
      <c r="I95" s="431">
        <f>ROUND(I93*$E$19,0)</f>
        <v>186577717</v>
      </c>
      <c r="K95" s="431">
        <f>I95+G95</f>
        <v>186577717</v>
      </c>
    </row>
    <row r="96" spans="1:13" x14ac:dyDescent="0.2">
      <c r="D96" s="128" t="s">
        <v>533</v>
      </c>
      <c r="E96" s="432">
        <v>1.0007200000000001</v>
      </c>
      <c r="G96" s="428"/>
      <c r="I96" s="428"/>
    </row>
    <row r="97" spans="1:13" x14ac:dyDescent="0.2">
      <c r="G97" s="428"/>
      <c r="I97" s="428"/>
    </row>
    <row r="98" spans="1:13" ht="18.600000000000001" customHeight="1" x14ac:dyDescent="0.25">
      <c r="G98" s="437" t="s">
        <v>638</v>
      </c>
      <c r="H98" s="440"/>
      <c r="I98" s="440"/>
      <c r="J98" s="440"/>
      <c r="K98" s="441"/>
    </row>
    <row r="99" spans="1:13" ht="21" customHeight="1" x14ac:dyDescent="0.2">
      <c r="B99" s="423"/>
      <c r="C99" s="131"/>
      <c r="D99" s="131"/>
      <c r="E99" s="131"/>
      <c r="F99" s="131"/>
      <c r="G99" s="424" t="s">
        <v>528</v>
      </c>
      <c r="H99" s="131"/>
      <c r="I99" s="424" t="s">
        <v>529</v>
      </c>
      <c r="J99" s="131"/>
      <c r="K99" s="425" t="s">
        <v>530</v>
      </c>
    </row>
    <row r="100" spans="1:13" x14ac:dyDescent="0.2">
      <c r="B100" s="426"/>
    </row>
    <row r="101" spans="1:13" x14ac:dyDescent="0.2">
      <c r="A101" s="128">
        <f>A95+1</f>
        <v>17</v>
      </c>
      <c r="B101" s="129" t="s">
        <v>531</v>
      </c>
      <c r="C101" s="129"/>
      <c r="D101" s="129"/>
      <c r="K101" s="428"/>
    </row>
    <row r="102" spans="1:13" x14ac:dyDescent="0.2">
      <c r="A102" s="128"/>
      <c r="B102" s="128" t="s">
        <v>61</v>
      </c>
      <c r="C102" s="130" t="s">
        <v>534</v>
      </c>
      <c r="D102" s="129"/>
      <c r="G102" s="428">
        <f>'O&amp;M'!L$37</f>
        <v>0</v>
      </c>
      <c r="I102" s="428">
        <f>'O&amp;M'!L$38</f>
        <v>42755127.437020704</v>
      </c>
      <c r="K102" s="429">
        <f>'O&amp;M'!L41</f>
        <v>42755127.437020704</v>
      </c>
      <c r="M102" s="415">
        <f>G102+I102-K102</f>
        <v>0</v>
      </c>
    </row>
    <row r="103" spans="1:13" x14ac:dyDescent="0.2">
      <c r="A103" s="131"/>
      <c r="B103" s="128" t="s">
        <v>62</v>
      </c>
      <c r="C103" s="130" t="s">
        <v>535</v>
      </c>
      <c r="D103" s="129"/>
      <c r="G103" s="429">
        <f>'All Capital ROI &amp; Depr'!M22</f>
        <v>0</v>
      </c>
      <c r="H103" s="131"/>
      <c r="I103" s="429">
        <f>'All Capital ROI &amp; Depr'!M13</f>
        <v>162973643.37</v>
      </c>
      <c r="J103" s="131"/>
      <c r="K103" s="428">
        <f>'All Capital ROI &amp; Depr'!M31</f>
        <v>162973643.37</v>
      </c>
      <c r="M103" s="415">
        <f>G103+I103-K103</f>
        <v>0</v>
      </c>
    </row>
    <row r="104" spans="1:13" x14ac:dyDescent="0.2">
      <c r="A104" s="131"/>
      <c r="B104" s="128" t="s">
        <v>63</v>
      </c>
      <c r="C104" s="130" t="s">
        <v>536</v>
      </c>
      <c r="D104" s="129"/>
      <c r="G104" s="149">
        <f>SUM(G102:G103)</f>
        <v>0</v>
      </c>
      <c r="H104" s="423"/>
      <c r="I104" s="149">
        <f>SUM(I102:I103)</f>
        <v>205728770.80702072</v>
      </c>
      <c r="J104" s="131"/>
      <c r="K104" s="149">
        <f>SUM(K102:K103)</f>
        <v>205728770.80702072</v>
      </c>
      <c r="M104" s="415">
        <f>G104+I104-K104</f>
        <v>0</v>
      </c>
    </row>
    <row r="105" spans="1:13" x14ac:dyDescent="0.2">
      <c r="A105" s="131"/>
      <c r="B105" s="128"/>
      <c r="C105" s="130"/>
      <c r="D105" s="129"/>
      <c r="G105" s="429"/>
      <c r="H105" s="131"/>
      <c r="I105" s="429"/>
      <c r="J105" s="131"/>
      <c r="K105" s="428"/>
    </row>
    <row r="106" spans="1:13" ht="15.75" thickBot="1" x14ac:dyDescent="0.25">
      <c r="A106" s="132">
        <f>A101+1</f>
        <v>18</v>
      </c>
      <c r="B106" s="133" t="s">
        <v>532</v>
      </c>
      <c r="D106" s="430"/>
      <c r="G106" s="431">
        <f>ROUND(G104*$E$19,0)</f>
        <v>0</v>
      </c>
      <c r="I106" s="431">
        <f>ROUND(I104*$E$19,0)</f>
        <v>205876896</v>
      </c>
      <c r="K106" s="431">
        <f>I106+G106</f>
        <v>205876896</v>
      </c>
    </row>
    <row r="107" spans="1:13" x14ac:dyDescent="0.2">
      <c r="D107" s="128" t="s">
        <v>533</v>
      </c>
      <c r="E107" s="432">
        <v>1.0007200000000001</v>
      </c>
      <c r="G107" s="428"/>
      <c r="I107" s="428"/>
    </row>
    <row r="108" spans="1:13" ht="15.6" customHeight="1" x14ac:dyDescent="0.2">
      <c r="G108" s="428"/>
      <c r="I108" s="428"/>
    </row>
    <row r="109" spans="1:13" ht="18.600000000000001" customHeight="1" x14ac:dyDescent="0.25">
      <c r="G109" s="437" t="s">
        <v>639</v>
      </c>
      <c r="H109" s="440"/>
      <c r="I109" s="440"/>
      <c r="J109" s="440"/>
      <c r="K109" s="441"/>
    </row>
    <row r="110" spans="1:13" ht="21" customHeight="1" x14ac:dyDescent="0.2">
      <c r="B110" s="423"/>
      <c r="C110" s="131"/>
      <c r="D110" s="131"/>
      <c r="E110" s="131"/>
      <c r="F110" s="131"/>
      <c r="G110" s="424" t="s">
        <v>528</v>
      </c>
      <c r="H110" s="131"/>
      <c r="I110" s="424" t="s">
        <v>529</v>
      </c>
      <c r="J110" s="131"/>
      <c r="K110" s="425" t="s">
        <v>530</v>
      </c>
    </row>
    <row r="111" spans="1:13" x14ac:dyDescent="0.2">
      <c r="B111" s="426"/>
    </row>
    <row r="112" spans="1:13" x14ac:dyDescent="0.2">
      <c r="A112" s="128">
        <f>A106+1</f>
        <v>19</v>
      </c>
      <c r="B112" s="129" t="s">
        <v>531</v>
      </c>
      <c r="C112" s="129"/>
      <c r="D112" s="129"/>
      <c r="K112" s="428"/>
    </row>
    <row r="113" spans="1:14" x14ac:dyDescent="0.2">
      <c r="A113" s="128"/>
      <c r="B113" s="128" t="s">
        <v>61</v>
      </c>
      <c r="C113" s="130" t="s">
        <v>534</v>
      </c>
      <c r="D113" s="129"/>
      <c r="G113" s="428">
        <f>'O&amp;M'!M$37</f>
        <v>0</v>
      </c>
      <c r="I113" s="428">
        <f>'O&amp;M'!M$38</f>
        <v>44937914.999374405</v>
      </c>
      <c r="K113" s="429">
        <f>'O&amp;M'!M41</f>
        <v>44937914.999374405</v>
      </c>
      <c r="M113" s="415">
        <f>G113+I113-K113</f>
        <v>0</v>
      </c>
    </row>
    <row r="114" spans="1:14" x14ac:dyDescent="0.2">
      <c r="A114" s="131"/>
      <c r="B114" s="128" t="s">
        <v>62</v>
      </c>
      <c r="C114" s="130" t="s">
        <v>535</v>
      </c>
      <c r="D114" s="129"/>
      <c r="G114" s="429">
        <f>'All Capital ROI &amp; Depr'!N22</f>
        <v>0</v>
      </c>
      <c r="H114" s="131"/>
      <c r="I114" s="429">
        <f>'All Capital ROI &amp; Depr'!N13</f>
        <v>179959597.91999999</v>
      </c>
      <c r="J114" s="131"/>
      <c r="K114" s="428">
        <f>'All Capital ROI &amp; Depr'!N31</f>
        <v>179959597.91999999</v>
      </c>
      <c r="M114" s="415">
        <f>G114+I114-K114</f>
        <v>0</v>
      </c>
      <c r="N114" s="316">
        <f>K114+K103+K92+K81+K70+K59+K48+K37+K26+K15-'All Capital ROI &amp; Depr'!O31</f>
        <v>0</v>
      </c>
    </row>
    <row r="115" spans="1:14" x14ac:dyDescent="0.2">
      <c r="A115" s="131"/>
      <c r="B115" s="128" t="s">
        <v>63</v>
      </c>
      <c r="C115" s="130" t="s">
        <v>536</v>
      </c>
      <c r="D115" s="129"/>
      <c r="G115" s="149">
        <f>SUM(G113:G114)</f>
        <v>0</v>
      </c>
      <c r="H115" s="423"/>
      <c r="I115" s="149">
        <f>SUM(I113:I114)</f>
        <v>224897512.91937441</v>
      </c>
      <c r="J115" s="131"/>
      <c r="K115" s="149">
        <f>SUM(K113:K114)</f>
        <v>224897512.91937441</v>
      </c>
      <c r="M115" s="415">
        <f>G115+I115-K115</f>
        <v>0</v>
      </c>
    </row>
    <row r="116" spans="1:14" x14ac:dyDescent="0.2">
      <c r="A116" s="131"/>
      <c r="B116" s="128"/>
      <c r="C116" s="130"/>
      <c r="D116" s="129"/>
      <c r="G116" s="429"/>
      <c r="H116" s="131"/>
      <c r="I116" s="429"/>
      <c r="J116" s="131"/>
      <c r="K116" s="428"/>
    </row>
    <row r="117" spans="1:14" ht="15.75" thickBot="1" x14ac:dyDescent="0.25">
      <c r="A117" s="132">
        <f>A112+1</f>
        <v>20</v>
      </c>
      <c r="B117" s="133" t="s">
        <v>532</v>
      </c>
      <c r="D117" s="430"/>
      <c r="G117" s="431">
        <f>ROUND(G115*$E$19,0)</f>
        <v>0</v>
      </c>
      <c r="I117" s="431">
        <f>ROUND(I115*$E$19,0)</f>
        <v>225059439</v>
      </c>
      <c r="K117" s="431">
        <f>I117+G117</f>
        <v>225059439</v>
      </c>
    </row>
    <row r="118" spans="1:14" x14ac:dyDescent="0.2">
      <c r="D118" s="128" t="s">
        <v>533</v>
      </c>
      <c r="E118" s="432">
        <v>1.0007200000000001</v>
      </c>
      <c r="G118" s="428"/>
      <c r="I118" s="428"/>
      <c r="K118" s="150"/>
    </row>
    <row r="119" spans="1:14" x14ac:dyDescent="0.2">
      <c r="G119" s="428"/>
      <c r="I119" s="428"/>
    </row>
    <row r="120" spans="1:14" ht="15.75" x14ac:dyDescent="0.25">
      <c r="G120" s="437" t="s">
        <v>641</v>
      </c>
      <c r="H120" s="438"/>
      <c r="I120" s="438"/>
      <c r="J120" s="438"/>
      <c r="K120" s="439"/>
    </row>
    <row r="121" spans="1:14" x14ac:dyDescent="0.2">
      <c r="B121" s="423"/>
      <c r="C121" s="131"/>
      <c r="D121" s="131"/>
      <c r="E121" s="131"/>
      <c r="F121" s="131"/>
      <c r="G121" s="424" t="s">
        <v>528</v>
      </c>
      <c r="H121" s="131"/>
      <c r="I121" s="424" t="s">
        <v>529</v>
      </c>
      <c r="J121" s="131"/>
      <c r="K121" s="425" t="s">
        <v>530</v>
      </c>
    </row>
    <row r="122" spans="1:14" x14ac:dyDescent="0.2">
      <c r="B122" s="426"/>
    </row>
    <row r="123" spans="1:14" x14ac:dyDescent="0.2">
      <c r="A123" s="128">
        <f>A117+1</f>
        <v>21</v>
      </c>
      <c r="B123" s="129" t="s">
        <v>531</v>
      </c>
      <c r="C123" s="129"/>
      <c r="D123" s="129"/>
      <c r="K123" s="428"/>
    </row>
    <row r="124" spans="1:14" x14ac:dyDescent="0.2">
      <c r="A124" s="128"/>
      <c r="B124" s="128" t="s">
        <v>61</v>
      </c>
      <c r="C124" s="130" t="s">
        <v>534</v>
      </c>
      <c r="D124" s="129"/>
      <c r="G124" s="428">
        <f>G14+G25+G36+G47+G58+G69+G80+G91+G102+G113</f>
        <v>0</v>
      </c>
      <c r="I124" s="428">
        <f>I14+I25+I36+I47+I58+I69+I80+I91+I102+I113</f>
        <v>374040404.46876121</v>
      </c>
      <c r="K124" s="428">
        <f>K14+K25+K36+K47+K58+K69+K80+K91+K102+K113</f>
        <v>374040404.46876121</v>
      </c>
      <c r="M124" s="415">
        <f>G124+I124-K124</f>
        <v>0</v>
      </c>
    </row>
    <row r="125" spans="1:14" x14ac:dyDescent="0.2">
      <c r="A125" s="131"/>
      <c r="B125" s="128" t="s">
        <v>62</v>
      </c>
      <c r="C125" s="130" t="s">
        <v>535</v>
      </c>
      <c r="D125" s="129"/>
      <c r="G125" s="428">
        <f>G15+G26+G37+G48+G59+G70+G81+G92+G103+G114</f>
        <v>0</v>
      </c>
      <c r="H125" s="131"/>
      <c r="I125" s="428">
        <f>I15+I26+I37+I48+I59+I70+I81+I92+I103+I114</f>
        <v>996622572.77999997</v>
      </c>
      <c r="J125" s="131"/>
      <c r="K125" s="428">
        <f>K15+K26+K37+K48+K59+K70+K81+K92+K103+K114</f>
        <v>996622572.77999997</v>
      </c>
      <c r="M125" s="415">
        <f>G125+I125-K125</f>
        <v>0</v>
      </c>
    </row>
    <row r="126" spans="1:14" x14ac:dyDescent="0.2">
      <c r="A126" s="131"/>
      <c r="B126" s="128" t="s">
        <v>63</v>
      </c>
      <c r="C126" s="130" t="s">
        <v>536</v>
      </c>
      <c r="D126" s="129"/>
      <c r="G126" s="149">
        <f>SUM(G124:G125)</f>
        <v>0</v>
      </c>
      <c r="H126" s="423"/>
      <c r="I126" s="149">
        <f>SUM(I124:I125)</f>
        <v>1370662977.2487612</v>
      </c>
      <c r="J126" s="131"/>
      <c r="K126" s="149">
        <f>SUM(K124:K125)</f>
        <v>1370662977.2487612</v>
      </c>
      <c r="M126" s="415">
        <f>G126+I126-K126</f>
        <v>0</v>
      </c>
      <c r="N126" s="415"/>
    </row>
    <row r="127" spans="1:14" x14ac:dyDescent="0.2">
      <c r="A127" s="131"/>
      <c r="B127" s="128"/>
      <c r="C127" s="130"/>
      <c r="D127" s="129"/>
      <c r="G127" s="429"/>
      <c r="H127" s="131"/>
      <c r="I127" s="429"/>
      <c r="J127" s="131"/>
      <c r="K127" s="428"/>
    </row>
    <row r="128" spans="1:14" ht="15.75" thickBot="1" x14ac:dyDescent="0.25">
      <c r="A128" s="132">
        <f>A123+1</f>
        <v>22</v>
      </c>
      <c r="B128" s="133" t="s">
        <v>532</v>
      </c>
      <c r="D128" s="430"/>
      <c r="G128" s="431">
        <f>ROUND(G126*$E$19,0)</f>
        <v>0</v>
      </c>
      <c r="I128" s="431">
        <f>ROUND(I126*$E$19,0)</f>
        <v>1371649855</v>
      </c>
      <c r="K128" s="431">
        <f>I128+G128</f>
        <v>1371649855</v>
      </c>
      <c r="M128" s="415"/>
      <c r="N128" s="433"/>
    </row>
    <row r="129" spans="4:11" x14ac:dyDescent="0.2">
      <c r="D129" s="128" t="s">
        <v>533</v>
      </c>
      <c r="E129" s="432">
        <v>1.0007200000000001</v>
      </c>
      <c r="G129" s="428"/>
      <c r="I129" s="428"/>
      <c r="K129" s="150"/>
    </row>
  </sheetData>
  <mergeCells count="17">
    <mergeCell ref="A3:K3"/>
    <mergeCell ref="A2:K2"/>
    <mergeCell ref="A1:K1"/>
    <mergeCell ref="A4:K4"/>
    <mergeCell ref="G21:K21"/>
    <mergeCell ref="G120:K120"/>
    <mergeCell ref="G98:K98"/>
    <mergeCell ref="G109:K109"/>
    <mergeCell ref="A7:K7"/>
    <mergeCell ref="A6:K6"/>
    <mergeCell ref="G65:K65"/>
    <mergeCell ref="G76:K76"/>
    <mergeCell ref="G32:K32"/>
    <mergeCell ref="G43:K43"/>
    <mergeCell ref="G54:K54"/>
    <mergeCell ref="G10:K10"/>
    <mergeCell ref="G87:K87"/>
  </mergeCells>
  <pageMargins left="0.7" right="0.7" top="0.75" bottom="0.75" header="0.3" footer="0.3"/>
  <pageSetup paperSize="5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E045-0931-424E-BBAA-7DACE2BAB9B5}">
  <sheetPr transitionEvaluation="1" transitionEntry="1">
    <pageSetUpPr fitToPage="1"/>
  </sheetPr>
  <dimension ref="B1:S75"/>
  <sheetViews>
    <sheetView zoomScale="80" zoomScaleNormal="80" workbookViewId="0"/>
  </sheetViews>
  <sheetFormatPr defaultColWidth="9.77734375" defaultRowHeight="18" x14ac:dyDescent="0.25"/>
  <cols>
    <col min="1" max="1" width="4.109375" style="3" customWidth="1"/>
    <col min="2" max="2" width="5.109375" style="3" bestFit="1" customWidth="1"/>
    <col min="3" max="3" width="4.21875" style="2" customWidth="1"/>
    <col min="4" max="4" width="49.5546875" style="3" customWidth="1"/>
    <col min="5" max="7" width="14.33203125" style="3" bestFit="1" customWidth="1"/>
    <col min="8" max="8" width="15.109375" style="3" bestFit="1" customWidth="1"/>
    <col min="9" max="9" width="15.21875" style="3" bestFit="1" customWidth="1"/>
    <col min="10" max="14" width="15.109375" style="3" customWidth="1"/>
    <col min="15" max="15" width="17" style="3" customWidth="1"/>
    <col min="16" max="16" width="10.77734375" style="3" bestFit="1" customWidth="1"/>
    <col min="17" max="17" width="12.77734375" style="3" customWidth="1"/>
    <col min="18" max="18" width="11.33203125" style="3" bestFit="1" customWidth="1"/>
    <col min="19" max="19" width="12" style="3" bestFit="1" customWidth="1"/>
    <col min="20" max="22" width="9.77734375" style="3" customWidth="1"/>
    <col min="23" max="29" width="12.77734375" style="3" customWidth="1"/>
    <col min="30" max="16384" width="9.77734375" style="3"/>
  </cols>
  <sheetData>
    <row r="1" spans="2:19" x14ac:dyDescent="0.25">
      <c r="B1" s="446" t="s">
        <v>0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</row>
    <row r="2" spans="2:19" x14ac:dyDescent="0.25">
      <c r="B2" s="445" t="s">
        <v>613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</row>
    <row r="3" spans="2:19" x14ac:dyDescent="0.25">
      <c r="B3" s="445" t="s">
        <v>168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</row>
    <row r="4" spans="2:19" s="4" customFormat="1" x14ac:dyDescent="0.25">
      <c r="B4" s="447" t="s">
        <v>642</v>
      </c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</row>
    <row r="5" spans="2:19" x14ac:dyDescent="0.25">
      <c r="B5" s="448" t="s">
        <v>1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</row>
    <row r="6" spans="2:19" x14ac:dyDescent="0.25">
      <c r="B6" s="448" t="s">
        <v>435</v>
      </c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</row>
    <row r="7" spans="2:19" x14ac:dyDescent="0.25">
      <c r="B7" s="445" t="s">
        <v>4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</row>
    <row r="8" spans="2:19" x14ac:dyDescent="0.25">
      <c r="B8" s="43"/>
      <c r="C8" s="43"/>
      <c r="D8" s="2"/>
      <c r="E8" s="43"/>
      <c r="F8" s="43"/>
      <c r="G8" s="43"/>
      <c r="H8" s="43"/>
      <c r="I8" s="43"/>
      <c r="J8" s="43"/>
      <c r="K8" s="43"/>
      <c r="L8" s="4"/>
      <c r="M8" s="43"/>
      <c r="N8" s="43"/>
      <c r="O8" s="43"/>
    </row>
    <row r="9" spans="2:19" x14ac:dyDescent="0.25">
      <c r="B9" s="43"/>
      <c r="C9" s="36"/>
      <c r="D9" s="43"/>
      <c r="E9" s="43"/>
      <c r="F9" s="43"/>
      <c r="G9" s="43"/>
      <c r="H9" s="43"/>
      <c r="O9" s="193"/>
    </row>
    <row r="10" spans="2:19" x14ac:dyDescent="0.25">
      <c r="B10" s="36"/>
      <c r="C10" s="36"/>
      <c r="D10" s="36"/>
      <c r="E10" s="59" t="s">
        <v>232</v>
      </c>
      <c r="F10" s="59" t="s">
        <v>232</v>
      </c>
      <c r="G10" s="59" t="s">
        <v>232</v>
      </c>
      <c r="H10" s="59" t="s">
        <v>232</v>
      </c>
      <c r="I10" s="59" t="s">
        <v>232</v>
      </c>
      <c r="J10" s="59" t="s">
        <v>232</v>
      </c>
      <c r="K10" s="59" t="s">
        <v>232</v>
      </c>
      <c r="L10" s="59" t="s">
        <v>232</v>
      </c>
      <c r="M10" s="59" t="s">
        <v>232</v>
      </c>
      <c r="N10" s="59" t="s">
        <v>232</v>
      </c>
      <c r="O10" s="193" t="s">
        <v>440</v>
      </c>
    </row>
    <row r="11" spans="2:19" ht="18.75" thickBot="1" x14ac:dyDescent="0.3">
      <c r="B11" s="60" t="s">
        <v>3</v>
      </c>
      <c r="C11" s="3"/>
      <c r="D11" s="36"/>
      <c r="E11" s="91" t="s">
        <v>295</v>
      </c>
      <c r="F11" s="85" t="s">
        <v>296</v>
      </c>
      <c r="G11" s="85" t="s">
        <v>297</v>
      </c>
      <c r="H11" s="85" t="s">
        <v>298</v>
      </c>
      <c r="I11" s="85" t="s">
        <v>299</v>
      </c>
      <c r="J11" s="85" t="s">
        <v>300</v>
      </c>
      <c r="K11" s="85" t="s">
        <v>301</v>
      </c>
      <c r="L11" s="85" t="s">
        <v>302</v>
      </c>
      <c r="M11" s="85" t="s">
        <v>303</v>
      </c>
      <c r="N11" s="85" t="s">
        <v>304</v>
      </c>
      <c r="O11" s="27" t="s">
        <v>6</v>
      </c>
      <c r="P11" s="6"/>
    </row>
    <row r="12" spans="2:19" x14ac:dyDescent="0.25">
      <c r="C12" s="3"/>
    </row>
    <row r="13" spans="2:19" x14ac:dyDescent="0.25">
      <c r="B13" s="193">
        <v>1</v>
      </c>
      <c r="C13" s="3" t="s">
        <v>851</v>
      </c>
      <c r="E13" s="3">
        <f>'O&amp;M'!D41</f>
        <v>30711058.396288764</v>
      </c>
      <c r="F13" s="3">
        <f>'O&amp;M'!E41</f>
        <v>33637684.563234247</v>
      </c>
      <c r="G13" s="3">
        <f>'O&amp;M'!F41</f>
        <v>33421774.083245076</v>
      </c>
      <c r="H13" s="3">
        <f>'O&amp;M'!G41</f>
        <v>34940872.688107818</v>
      </c>
      <c r="I13" s="3">
        <f>'O&amp;M'!H41</f>
        <v>36013654.00164488</v>
      </c>
      <c r="J13" s="3">
        <f>'O&amp;M'!I41</f>
        <v>37441892.19471512</v>
      </c>
      <c r="K13" s="3">
        <f>'O&amp;M'!J41</f>
        <v>39274091.291248225</v>
      </c>
      <c r="L13" s="3">
        <f>'O&amp;M'!K41</f>
        <v>40906334.813881986</v>
      </c>
      <c r="M13" s="3">
        <f>'O&amp;M'!L41</f>
        <v>42755127.437020704</v>
      </c>
      <c r="N13" s="3">
        <f>'O&amp;M'!M41</f>
        <v>44937914.999374405</v>
      </c>
      <c r="O13" s="3">
        <f t="shared" ref="O13:O14" si="0">SUM(E13:N13)</f>
        <v>374040404.46876121</v>
      </c>
      <c r="P13" s="415"/>
    </row>
    <row r="14" spans="2:19" x14ac:dyDescent="0.25">
      <c r="B14" s="193">
        <v>2</v>
      </c>
      <c r="C14" s="3" t="s">
        <v>850</v>
      </c>
      <c r="E14" s="3">
        <f>'Total Capital p 1-6'!R50</f>
        <v>17166882.350000001</v>
      </c>
      <c r="F14" s="3">
        <f>'Total Capital p 1-6'!AD50</f>
        <v>35795690.649999999</v>
      </c>
      <c r="G14" s="3">
        <f>'Total Capital p 1-6'!AP50</f>
        <v>53774477.810000002</v>
      </c>
      <c r="H14" s="3">
        <f>'Total Capital p 1-6'!BB50</f>
        <v>72281902.510000005</v>
      </c>
      <c r="I14" s="3">
        <f>'Total Capital p 1-6'!BN50</f>
        <v>91404977.489999995</v>
      </c>
      <c r="J14" s="3">
        <f>'Total Capital p 1-6'!BZ50</f>
        <v>109831444.74999997</v>
      </c>
      <c r="K14" s="3">
        <f>'Total Capital p 1-6'!CL50</f>
        <v>127896813.08999999</v>
      </c>
      <c r="L14" s="3">
        <f>'Total Capital p 1-6'!CX50</f>
        <v>145537142.83999997</v>
      </c>
      <c r="M14" s="3">
        <f>'Total Capital p 1-6'!DJ50</f>
        <v>162973643.36999997</v>
      </c>
      <c r="N14" s="3">
        <f>'Total Capital p 1-6'!DV50</f>
        <v>179959597.91999996</v>
      </c>
      <c r="O14" s="3">
        <f t="shared" si="0"/>
        <v>996622572.77999985</v>
      </c>
      <c r="P14" s="415"/>
    </row>
    <row r="15" spans="2:19" ht="15.75" hidden="1" customHeight="1" x14ac:dyDescent="0.25">
      <c r="B15" s="193">
        <v>3</v>
      </c>
      <c r="C15" s="35"/>
      <c r="D15" s="36"/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f>SUM(E15:N15)</f>
        <v>0</v>
      </c>
      <c r="P15" s="415"/>
    </row>
    <row r="16" spans="2:19" hidden="1" x14ac:dyDescent="0.25">
      <c r="B16" s="193">
        <v>4</v>
      </c>
      <c r="C16" s="35"/>
      <c r="D16" s="36"/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f>SUM(E16:N16)</f>
        <v>0</v>
      </c>
      <c r="P16" s="415"/>
      <c r="R16" s="13"/>
      <c r="S16" s="13"/>
    </row>
    <row r="17" spans="2:19" hidden="1" x14ac:dyDescent="0.25">
      <c r="B17" s="193">
        <v>5</v>
      </c>
      <c r="C17" s="35"/>
      <c r="D17" s="36"/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f>SUM(E17:N17)</f>
        <v>0</v>
      </c>
      <c r="P17" s="415"/>
      <c r="R17" s="13"/>
      <c r="S17" s="13"/>
    </row>
    <row r="18" spans="2:19" x14ac:dyDescent="0.25">
      <c r="B18" s="193"/>
      <c r="C18" s="89"/>
      <c r="D18" s="36"/>
      <c r="P18" s="61"/>
      <c r="R18" s="13"/>
      <c r="S18" s="13"/>
    </row>
    <row r="19" spans="2:19" x14ac:dyDescent="0.25">
      <c r="B19" s="187">
        <v>3</v>
      </c>
      <c r="C19" s="36" t="s">
        <v>439</v>
      </c>
      <c r="D19" s="63"/>
      <c r="E19" s="11">
        <f>ROUND((SUM(E13:E18)),0)</f>
        <v>47877941</v>
      </c>
      <c r="F19" s="11">
        <f t="shared" ref="F19:N19" si="1">ROUND((SUM(F13:F18)),0)</f>
        <v>69433375</v>
      </c>
      <c r="G19" s="11">
        <f t="shared" si="1"/>
        <v>87196252</v>
      </c>
      <c r="H19" s="11">
        <f t="shared" si="1"/>
        <v>107222775</v>
      </c>
      <c r="I19" s="11">
        <f t="shared" si="1"/>
        <v>127418631</v>
      </c>
      <c r="J19" s="11">
        <f t="shared" si="1"/>
        <v>147273337</v>
      </c>
      <c r="K19" s="11">
        <f t="shared" si="1"/>
        <v>167170904</v>
      </c>
      <c r="L19" s="11">
        <f t="shared" si="1"/>
        <v>186443478</v>
      </c>
      <c r="M19" s="11">
        <f t="shared" si="1"/>
        <v>205728771</v>
      </c>
      <c r="N19" s="11">
        <f t="shared" si="1"/>
        <v>224897513</v>
      </c>
      <c r="O19" s="11">
        <f>SUM(E19:N19)</f>
        <v>1370662977</v>
      </c>
      <c r="R19" s="13"/>
      <c r="S19" s="13"/>
    </row>
    <row r="20" spans="2:19" x14ac:dyDescent="0.25">
      <c r="B20" s="193"/>
      <c r="C20" s="3"/>
      <c r="D20" s="63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64"/>
      <c r="R20" s="13"/>
      <c r="S20" s="13"/>
    </row>
    <row r="21" spans="2:19" x14ac:dyDescent="0.25">
      <c r="B21" s="193">
        <v>4</v>
      </c>
      <c r="C21" s="3" t="s">
        <v>160</v>
      </c>
      <c r="D21" s="36"/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11">
        <f>SUM(E21:N21)</f>
        <v>0</v>
      </c>
      <c r="P21" s="11"/>
      <c r="R21" s="13"/>
      <c r="S21" s="13"/>
    </row>
    <row r="22" spans="2:19" x14ac:dyDescent="0.25">
      <c r="B22" s="193">
        <v>5</v>
      </c>
      <c r="C22" s="3" t="s">
        <v>161</v>
      </c>
      <c r="D22" s="36"/>
      <c r="E22" s="3">
        <f>E19-E21</f>
        <v>47877941</v>
      </c>
      <c r="F22" s="3">
        <f t="shared" ref="F22:N22" si="2">F19-F21</f>
        <v>69433375</v>
      </c>
      <c r="G22" s="3">
        <f t="shared" si="2"/>
        <v>87196252</v>
      </c>
      <c r="H22" s="3">
        <f t="shared" si="2"/>
        <v>107222775</v>
      </c>
      <c r="I22" s="3">
        <f t="shared" si="2"/>
        <v>127418631</v>
      </c>
      <c r="J22" s="3">
        <f t="shared" si="2"/>
        <v>147273337</v>
      </c>
      <c r="K22" s="3">
        <f t="shared" si="2"/>
        <v>167170904</v>
      </c>
      <c r="L22" s="3">
        <f t="shared" si="2"/>
        <v>186443478</v>
      </c>
      <c r="M22" s="3">
        <f t="shared" si="2"/>
        <v>205728771</v>
      </c>
      <c r="N22" s="3">
        <f t="shared" si="2"/>
        <v>224897513</v>
      </c>
      <c r="O22" s="11">
        <f>SUM(E22:N22)</f>
        <v>1370662977</v>
      </c>
      <c r="R22" s="13"/>
      <c r="S22" s="13"/>
    </row>
    <row r="23" spans="2:19" x14ac:dyDescent="0.25">
      <c r="B23" s="193"/>
      <c r="C23" s="3"/>
      <c r="D23" s="36"/>
      <c r="E23" s="11"/>
      <c r="F23" s="87"/>
      <c r="G23" s="87"/>
      <c r="H23" s="87"/>
      <c r="I23" s="87"/>
      <c r="J23" s="87"/>
      <c r="K23" s="87"/>
      <c r="L23" s="87"/>
      <c r="M23" s="87"/>
      <c r="N23" s="87"/>
      <c r="O23" s="11"/>
      <c r="R23" s="13"/>
      <c r="S23" s="13"/>
    </row>
    <row r="24" spans="2:19" x14ac:dyDescent="0.25">
      <c r="B24" s="193">
        <v>6</v>
      </c>
      <c r="C24" s="3" t="s">
        <v>441</v>
      </c>
      <c r="D24" s="36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Q24" s="13"/>
      <c r="R24" s="13"/>
    </row>
    <row r="25" spans="2:19" ht="18.75" thickBot="1" x14ac:dyDescent="0.3">
      <c r="B25" s="36"/>
      <c r="C25" s="36" t="s">
        <v>591</v>
      </c>
      <c r="D25" s="36"/>
      <c r="E25" s="38">
        <f>E21+E22</f>
        <v>47877941</v>
      </c>
      <c r="F25" s="38">
        <f t="shared" ref="F25:O25" si="3">F21+F22</f>
        <v>69433375</v>
      </c>
      <c r="G25" s="38">
        <f t="shared" si="3"/>
        <v>87196252</v>
      </c>
      <c r="H25" s="38">
        <f t="shared" si="3"/>
        <v>107222775</v>
      </c>
      <c r="I25" s="38">
        <f t="shared" si="3"/>
        <v>127418631</v>
      </c>
      <c r="J25" s="38">
        <f t="shared" si="3"/>
        <v>147273337</v>
      </c>
      <c r="K25" s="38">
        <f t="shared" si="3"/>
        <v>167170904</v>
      </c>
      <c r="L25" s="38">
        <f t="shared" si="3"/>
        <v>186443478</v>
      </c>
      <c r="M25" s="38">
        <f t="shared" si="3"/>
        <v>205728771</v>
      </c>
      <c r="N25" s="38">
        <f t="shared" si="3"/>
        <v>224897513</v>
      </c>
      <c r="O25" s="38">
        <f t="shared" si="3"/>
        <v>1370662977</v>
      </c>
      <c r="P25" s="415"/>
      <c r="Q25" s="13"/>
      <c r="R25" s="13"/>
    </row>
    <row r="26" spans="2:19" x14ac:dyDescent="0.25">
      <c r="B26" s="36"/>
      <c r="C26" s="36"/>
      <c r="D26" s="36"/>
      <c r="E26" s="415">
        <f t="shared" ref="E26:O26" si="4">E19-E25</f>
        <v>0</v>
      </c>
      <c r="F26" s="415">
        <f t="shared" si="4"/>
        <v>0</v>
      </c>
      <c r="G26" s="415">
        <f t="shared" si="4"/>
        <v>0</v>
      </c>
      <c r="H26" s="415">
        <f t="shared" si="4"/>
        <v>0</v>
      </c>
      <c r="I26" s="415">
        <f t="shared" si="4"/>
        <v>0</v>
      </c>
      <c r="J26" s="415">
        <f t="shared" si="4"/>
        <v>0</v>
      </c>
      <c r="K26" s="415">
        <f t="shared" si="4"/>
        <v>0</v>
      </c>
      <c r="L26" s="415">
        <f t="shared" si="4"/>
        <v>0</v>
      </c>
      <c r="M26" s="415">
        <f t="shared" si="4"/>
        <v>0</v>
      </c>
      <c r="N26" s="415">
        <f t="shared" si="4"/>
        <v>0</v>
      </c>
      <c r="O26" s="415">
        <f t="shared" si="4"/>
        <v>0</v>
      </c>
      <c r="P26" s="415"/>
      <c r="Q26" s="416"/>
      <c r="R26" s="13"/>
    </row>
    <row r="27" spans="2:19" x14ac:dyDescent="0.25">
      <c r="C27" s="3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Q27" s="13"/>
      <c r="R27" s="13"/>
    </row>
    <row r="28" spans="2:19" x14ac:dyDescent="0.25">
      <c r="B28" s="193">
        <v>7</v>
      </c>
      <c r="C28" s="147" t="s">
        <v>544</v>
      </c>
      <c r="E28" s="77">
        <f>E25*$E$29</f>
        <v>47912413.117520005</v>
      </c>
      <c r="F28" s="77">
        <f>F25*$E$29</f>
        <v>69483367.030000001</v>
      </c>
      <c r="G28" s="77">
        <f t="shared" ref="G28:N28" si="5">G25*$E$29</f>
        <v>87259033.301440001</v>
      </c>
      <c r="H28" s="77">
        <f t="shared" si="5"/>
        <v>107299975.398</v>
      </c>
      <c r="I28" s="77">
        <f t="shared" si="5"/>
        <v>127510372.41432001</v>
      </c>
      <c r="J28" s="77">
        <f t="shared" si="5"/>
        <v>147379373.80264002</v>
      </c>
      <c r="K28" s="77">
        <f t="shared" si="5"/>
        <v>167291267.05088001</v>
      </c>
      <c r="L28" s="77">
        <f t="shared" si="5"/>
        <v>186577717.30416</v>
      </c>
      <c r="M28" s="77">
        <f t="shared" si="5"/>
        <v>205876895.71512002</v>
      </c>
      <c r="N28" s="77">
        <f t="shared" si="5"/>
        <v>225059439.20936</v>
      </c>
      <c r="O28" s="407">
        <f>SUM(E28:N28)</f>
        <v>1371649854.3434401</v>
      </c>
    </row>
    <row r="29" spans="2:19" x14ac:dyDescent="0.25">
      <c r="C29" s="77"/>
      <c r="D29" s="408" t="s">
        <v>533</v>
      </c>
      <c r="E29" s="409">
        <v>1.0007200000000001</v>
      </c>
      <c r="O29" s="415"/>
    </row>
    <row r="30" spans="2:19" x14ac:dyDescent="0.25">
      <c r="B30" s="194"/>
      <c r="C30" s="194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Q30" s="13"/>
      <c r="R30" s="13"/>
    </row>
    <row r="31" spans="2:19" x14ac:dyDescent="0.25">
      <c r="B31" s="9"/>
      <c r="C31" s="3"/>
      <c r="D31" s="36" t="s">
        <v>1065</v>
      </c>
      <c r="E31" s="405">
        <f>'O&amp;M'!D34</f>
        <v>1</v>
      </c>
      <c r="F31" s="405">
        <f>'O&amp;M'!E34</f>
        <v>1</v>
      </c>
      <c r="G31" s="405">
        <f>'O&amp;M'!F34</f>
        <v>1</v>
      </c>
      <c r="H31" s="405">
        <f>'O&amp;M'!G34</f>
        <v>1</v>
      </c>
      <c r="I31" s="405">
        <f>'O&amp;M'!H34</f>
        <v>1</v>
      </c>
      <c r="J31" s="405">
        <f>'O&amp;M'!I34</f>
        <v>1</v>
      </c>
      <c r="K31" s="405">
        <f>'O&amp;M'!J34</f>
        <v>1</v>
      </c>
      <c r="L31" s="405">
        <f>'O&amp;M'!K34</f>
        <v>1</v>
      </c>
      <c r="M31" s="405">
        <f>'O&amp;M'!L34</f>
        <v>1</v>
      </c>
      <c r="N31" s="405">
        <f>'O&amp;M'!M34</f>
        <v>1</v>
      </c>
      <c r="O31" s="11"/>
      <c r="Q31" s="13"/>
      <c r="R31" s="13"/>
    </row>
    <row r="32" spans="2:19" x14ac:dyDescent="0.25">
      <c r="B32" s="9"/>
      <c r="C32" s="3"/>
      <c r="D32" s="36" t="s">
        <v>1066</v>
      </c>
      <c r="E32" s="405">
        <f>'O&amp;M'!D35</f>
        <v>0.93244581000000004</v>
      </c>
      <c r="F32" s="405">
        <f>'O&amp;M'!E35</f>
        <v>0.93244581000000004</v>
      </c>
      <c r="G32" s="405">
        <f>'O&amp;M'!F35</f>
        <v>0.93244581000000004</v>
      </c>
      <c r="H32" s="405">
        <f>'O&amp;M'!G35</f>
        <v>0.93244581000000004</v>
      </c>
      <c r="I32" s="405">
        <f>'O&amp;M'!H35</f>
        <v>0.93244581000000004</v>
      </c>
      <c r="J32" s="405">
        <f>'O&amp;M'!I35</f>
        <v>0.93244581000000004</v>
      </c>
      <c r="K32" s="405">
        <f>'O&amp;M'!J35</f>
        <v>0.93244581000000004</v>
      </c>
      <c r="L32" s="405">
        <f>'O&amp;M'!K35</f>
        <v>0.93244581000000004</v>
      </c>
      <c r="M32" s="405">
        <f>'O&amp;M'!L35</f>
        <v>0.93244581000000004</v>
      </c>
      <c r="N32" s="405">
        <f>'O&amp;M'!M35</f>
        <v>0.93244581000000004</v>
      </c>
      <c r="Q32" s="13"/>
      <c r="R32" s="13"/>
    </row>
    <row r="33" spans="2:19" x14ac:dyDescent="0.25">
      <c r="F33" s="41"/>
    </row>
    <row r="34" spans="2:19" hidden="1" x14ac:dyDescent="0.25">
      <c r="B34" s="4" t="s">
        <v>592</v>
      </c>
      <c r="C34" s="1"/>
      <c r="D34" s="4"/>
      <c r="E34" s="75"/>
      <c r="F34" s="41"/>
    </row>
    <row r="35" spans="2:19" hidden="1" x14ac:dyDescent="0.25">
      <c r="D35" s="414" t="s">
        <v>438</v>
      </c>
      <c r="E35" s="3">
        <f t="shared" ref="E35:N35" si="6">SUM(E15:E16)</f>
        <v>0</v>
      </c>
      <c r="F35" s="3">
        <f t="shared" si="6"/>
        <v>0</v>
      </c>
      <c r="G35" s="3">
        <f t="shared" si="6"/>
        <v>0</v>
      </c>
      <c r="H35" s="3">
        <f t="shared" si="6"/>
        <v>0</v>
      </c>
      <c r="I35" s="3">
        <f t="shared" si="6"/>
        <v>0</v>
      </c>
      <c r="J35" s="3">
        <f t="shared" si="6"/>
        <v>0</v>
      </c>
      <c r="K35" s="3">
        <f t="shared" si="6"/>
        <v>0</v>
      </c>
      <c r="L35" s="3">
        <f t="shared" si="6"/>
        <v>0</v>
      </c>
      <c r="M35" s="3">
        <f t="shared" si="6"/>
        <v>0</v>
      </c>
      <c r="N35" s="3">
        <f t="shared" si="6"/>
        <v>0</v>
      </c>
      <c r="O35" s="3">
        <f>SUM(E35:N35)</f>
        <v>0</v>
      </c>
    </row>
    <row r="36" spans="2:19" s="4" customFormat="1" hidden="1" x14ac:dyDescent="0.25">
      <c r="C36" s="1"/>
      <c r="D36" s="414" t="s">
        <v>437</v>
      </c>
      <c r="E36" s="4">
        <f t="shared" ref="E36:O36" si="7">E15</f>
        <v>0</v>
      </c>
      <c r="F36" s="4">
        <f t="shared" si="7"/>
        <v>0</v>
      </c>
      <c r="G36" s="4">
        <f t="shared" si="7"/>
        <v>0</v>
      </c>
      <c r="H36" s="4">
        <f t="shared" si="7"/>
        <v>0</v>
      </c>
      <c r="I36" s="4">
        <f t="shared" si="7"/>
        <v>0</v>
      </c>
      <c r="J36" s="4">
        <f t="shared" si="7"/>
        <v>0</v>
      </c>
      <c r="K36" s="4">
        <f t="shared" si="7"/>
        <v>0</v>
      </c>
      <c r="L36" s="4">
        <f t="shared" si="7"/>
        <v>0</v>
      </c>
      <c r="M36" s="4">
        <f t="shared" si="7"/>
        <v>0</v>
      </c>
      <c r="N36" s="4">
        <f t="shared" si="7"/>
        <v>0</v>
      </c>
      <c r="O36" s="4">
        <f t="shared" si="7"/>
        <v>0</v>
      </c>
    </row>
    <row r="37" spans="2:19" hidden="1" x14ac:dyDescent="0.25">
      <c r="D37" s="414" t="s">
        <v>1085</v>
      </c>
      <c r="E37" s="3">
        <f t="shared" ref="E37:O37" si="8">E36*0.25415</f>
        <v>0</v>
      </c>
      <c r="F37" s="3">
        <f t="shared" si="8"/>
        <v>0</v>
      </c>
      <c r="G37" s="3">
        <f t="shared" si="8"/>
        <v>0</v>
      </c>
      <c r="H37" s="3">
        <f t="shared" si="8"/>
        <v>0</v>
      </c>
      <c r="I37" s="3">
        <f t="shared" si="8"/>
        <v>0</v>
      </c>
      <c r="J37" s="3">
        <f t="shared" si="8"/>
        <v>0</v>
      </c>
      <c r="K37" s="3">
        <f t="shared" si="8"/>
        <v>0</v>
      </c>
      <c r="L37" s="3">
        <f t="shared" si="8"/>
        <v>0</v>
      </c>
      <c r="M37" s="3">
        <f t="shared" si="8"/>
        <v>0</v>
      </c>
      <c r="N37" s="3">
        <f t="shared" si="8"/>
        <v>0</v>
      </c>
      <c r="O37" s="3">
        <f t="shared" si="8"/>
        <v>0</v>
      </c>
    </row>
    <row r="38" spans="2:19" s="4" customFormat="1" hidden="1" x14ac:dyDescent="0.25">
      <c r="C38" s="1"/>
      <c r="D38" s="414" t="s">
        <v>442</v>
      </c>
      <c r="E38" s="417">
        <f>E36-E37</f>
        <v>0</v>
      </c>
      <c r="F38" s="417">
        <f t="shared" ref="F38:O38" si="9">F36-F37</f>
        <v>0</v>
      </c>
      <c r="G38" s="417">
        <f t="shared" si="9"/>
        <v>0</v>
      </c>
      <c r="H38" s="417">
        <f t="shared" si="9"/>
        <v>0</v>
      </c>
      <c r="I38" s="417">
        <f t="shared" si="9"/>
        <v>0</v>
      </c>
      <c r="J38" s="417">
        <f t="shared" si="9"/>
        <v>0</v>
      </c>
      <c r="K38" s="417">
        <f t="shared" si="9"/>
        <v>0</v>
      </c>
      <c r="L38" s="417">
        <f t="shared" si="9"/>
        <v>0</v>
      </c>
      <c r="M38" s="417">
        <f t="shared" si="9"/>
        <v>0</v>
      </c>
      <c r="N38" s="417">
        <f t="shared" si="9"/>
        <v>0</v>
      </c>
      <c r="O38" s="417">
        <f t="shared" si="9"/>
        <v>0</v>
      </c>
    </row>
    <row r="39" spans="2:19" hidden="1" x14ac:dyDescent="0.25"/>
    <row r="40" spans="2:19" s="4" customFormat="1" hidden="1" x14ac:dyDescent="0.25">
      <c r="C40" s="1"/>
      <c r="D40" s="414" t="s">
        <v>449</v>
      </c>
      <c r="E40" s="410" t="e">
        <f>#REF!</f>
        <v>#REF!</v>
      </c>
      <c r="F40" s="410" t="e">
        <f>#REF!</f>
        <v>#REF!</v>
      </c>
      <c r="G40" s="410" t="e">
        <f>#REF!</f>
        <v>#REF!</v>
      </c>
      <c r="H40" s="410" t="e">
        <f>#REF!</f>
        <v>#REF!</v>
      </c>
      <c r="I40" s="410" t="e">
        <f>#REF!</f>
        <v>#REF!</v>
      </c>
      <c r="J40" s="410" t="e">
        <f>#REF!</f>
        <v>#REF!</v>
      </c>
      <c r="K40" s="410" t="e">
        <f>#REF!</f>
        <v>#REF!</v>
      </c>
      <c r="L40" s="410" t="e">
        <f>#REF!</f>
        <v>#REF!</v>
      </c>
      <c r="M40" s="410" t="e">
        <f>#REF!</f>
        <v>#REF!</v>
      </c>
      <c r="N40" s="410" t="e">
        <f>#REF!</f>
        <v>#REF!</v>
      </c>
    </row>
    <row r="41" spans="2:19" hidden="1" x14ac:dyDescent="0.25">
      <c r="D41" s="413" t="s">
        <v>450</v>
      </c>
      <c r="E41" s="92" t="e">
        <f>#REF!</f>
        <v>#REF!</v>
      </c>
      <c r="F41" s="92" t="e">
        <f>#REF!</f>
        <v>#REF!</v>
      </c>
      <c r="G41" s="92" t="e">
        <f>#REF!</f>
        <v>#REF!</v>
      </c>
      <c r="H41" s="92" t="e">
        <f>#REF!</f>
        <v>#REF!</v>
      </c>
      <c r="I41" s="92" t="e">
        <f>#REF!</f>
        <v>#REF!</v>
      </c>
      <c r="J41" s="92" t="e">
        <f>#REF!</f>
        <v>#REF!</v>
      </c>
      <c r="K41" s="92" t="e">
        <f>#REF!</f>
        <v>#REF!</v>
      </c>
      <c r="L41" s="92" t="e">
        <f>#REF!</f>
        <v>#REF!</v>
      </c>
      <c r="M41" s="92" t="e">
        <f>#REF!</f>
        <v>#REF!</v>
      </c>
      <c r="N41" s="92" t="e">
        <f>#REF!</f>
        <v>#REF!</v>
      </c>
    </row>
    <row r="42" spans="2:19" hidden="1" x14ac:dyDescent="0.25"/>
    <row r="43" spans="2:19" hidden="1" x14ac:dyDescent="0.25"/>
    <row r="44" spans="2:19" hidden="1" x14ac:dyDescent="0.25">
      <c r="D44" s="411" t="s">
        <v>447</v>
      </c>
      <c r="E44" s="412" t="s">
        <v>443</v>
      </c>
      <c r="F44" s="412">
        <v>2021</v>
      </c>
      <c r="G44" s="412" t="s">
        <v>444</v>
      </c>
      <c r="H44" s="412" t="s">
        <v>445</v>
      </c>
      <c r="I44" s="412" t="s">
        <v>446</v>
      </c>
    </row>
    <row r="45" spans="2:19" hidden="1" x14ac:dyDescent="0.25">
      <c r="D45" s="413" t="e">
        <f>#REF!</f>
        <v>#REF!</v>
      </c>
      <c r="E45" s="3" t="e">
        <f>#REF!</f>
        <v>#REF!</v>
      </c>
      <c r="F45" s="3">
        <v>20482380</v>
      </c>
      <c r="G45" s="3">
        <v>20820010</v>
      </c>
      <c r="H45" s="3">
        <v>21003960</v>
      </c>
      <c r="I45" s="3">
        <v>21180310</v>
      </c>
    </row>
    <row r="46" spans="2:19" s="2" customFormat="1" hidden="1" x14ac:dyDescent="0.25">
      <c r="B46" s="3"/>
      <c r="D46" s="414" t="s">
        <v>448</v>
      </c>
      <c r="E46" s="410">
        <v>0</v>
      </c>
      <c r="F46" s="410">
        <f>(E25+F25)/F45</f>
        <v>5.7274260120161813</v>
      </c>
      <c r="G46" s="410">
        <f>G25/G45</f>
        <v>4.1880984687327238</v>
      </c>
      <c r="H46" s="410">
        <f>H25/H45</f>
        <v>5.104883793341827</v>
      </c>
      <c r="I46" s="410">
        <f>I25/I45</f>
        <v>6.0159001922068187</v>
      </c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2:19" s="2" customFormat="1" hidden="1" x14ac:dyDescent="0.25">
      <c r="B47" s="3"/>
      <c r="D47" s="9" t="s">
        <v>458</v>
      </c>
      <c r="E47" s="410">
        <f>E46*(1-0.02564)</f>
        <v>0</v>
      </c>
      <c r="F47" s="410">
        <f t="shared" ref="F47:I47" si="10">F46*(1-0.02564)</f>
        <v>5.5805748090680867</v>
      </c>
      <c r="G47" s="410">
        <f t="shared" si="10"/>
        <v>4.0807156239944167</v>
      </c>
      <c r="H47" s="410">
        <f t="shared" si="10"/>
        <v>4.9739945728805424</v>
      </c>
      <c r="I47" s="410">
        <f t="shared" si="10"/>
        <v>5.8616525112786357</v>
      </c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2:19" s="2" customFormat="1" hidden="1" x14ac:dyDescent="0.25">
      <c r="B48" s="3"/>
      <c r="D48" s="9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2:19" s="2" customFormat="1" hidden="1" x14ac:dyDescent="0.25">
      <c r="B49" s="3"/>
      <c r="D49" s="3" t="s">
        <v>456</v>
      </c>
      <c r="E49" s="3">
        <v>0</v>
      </c>
      <c r="F49" s="3">
        <f>F25+E25/2</f>
        <v>93372345.5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2:19" s="2" customFormat="1" hidden="1" x14ac:dyDescent="0.25">
      <c r="B50" s="3"/>
      <c r="D50" s="3" t="s">
        <v>157</v>
      </c>
      <c r="E50" s="3">
        <f>E25</f>
        <v>47877941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2:19" s="2" customFormat="1" hidden="1" x14ac:dyDescent="0.25">
      <c r="B51" s="3"/>
      <c r="D51" s="3" t="s">
        <v>457</v>
      </c>
      <c r="E51" s="3">
        <f>E49-E50</f>
        <v>-47877941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3" spans="2:19" s="2" customFormat="1" x14ac:dyDescent="0.25">
      <c r="B53" s="3"/>
      <c r="D53" s="3"/>
      <c r="E53" s="3"/>
      <c r="F53" s="3"/>
      <c r="G53" s="3"/>
      <c r="H53" s="3"/>
      <c r="I53" s="3"/>
      <c r="J53" s="3"/>
      <c r="K53" s="3"/>
      <c r="L53" s="41"/>
      <c r="M53" s="41"/>
      <c r="N53" s="3"/>
      <c r="O53" s="3"/>
      <c r="P53" s="3"/>
      <c r="Q53" s="3"/>
      <c r="R53" s="3"/>
      <c r="S53" s="3"/>
    </row>
    <row r="54" spans="2:19" s="2" customFormat="1" x14ac:dyDescent="0.25">
      <c r="B54" s="3"/>
      <c r="D54" s="3"/>
      <c r="E54" s="4"/>
      <c r="F54" s="3"/>
      <c r="G54" s="3"/>
      <c r="H54" s="3"/>
      <c r="I54" s="3"/>
      <c r="J54" s="3"/>
      <c r="K54" s="3"/>
      <c r="L54" s="41"/>
      <c r="M54" s="41"/>
      <c r="N54" s="3"/>
      <c r="O54" s="3"/>
      <c r="P54" s="3"/>
      <c r="Q54" s="3"/>
      <c r="R54" s="3"/>
      <c r="S54" s="3"/>
    </row>
    <row r="55" spans="2:19" s="2" customFormat="1" x14ac:dyDescent="0.25">
      <c r="B55" s="3"/>
      <c r="D55" s="3"/>
      <c r="E55" s="3"/>
      <c r="F55" s="3"/>
      <c r="G55" s="3"/>
      <c r="H55" s="3"/>
      <c r="I55" s="3"/>
      <c r="J55" s="3"/>
      <c r="K55" s="3"/>
      <c r="L55" s="41"/>
      <c r="M55" s="41"/>
      <c r="N55" s="3"/>
      <c r="O55" s="3"/>
      <c r="P55" s="3"/>
      <c r="Q55" s="3"/>
      <c r="R55" s="3"/>
      <c r="S55" s="3"/>
    </row>
    <row r="56" spans="2:19" s="2" customFormat="1" x14ac:dyDescent="0.25">
      <c r="B56" s="3"/>
      <c r="D56" s="3"/>
      <c r="E56" s="3"/>
      <c r="F56" s="3"/>
      <c r="G56" s="3"/>
      <c r="H56" s="3"/>
      <c r="I56" s="3"/>
      <c r="J56" s="3"/>
      <c r="K56" s="3"/>
      <c r="L56" s="41"/>
      <c r="M56" s="41"/>
      <c r="N56" s="3"/>
      <c r="O56" s="3"/>
      <c r="P56" s="3"/>
      <c r="Q56" s="3"/>
      <c r="R56" s="3"/>
      <c r="S56" s="3"/>
    </row>
    <row r="57" spans="2:19" s="2" customFormat="1" x14ac:dyDescent="0.25">
      <c r="B57" s="3"/>
      <c r="D57" s="3"/>
      <c r="E57" s="3"/>
      <c r="F57" s="3"/>
      <c r="G57" s="3"/>
      <c r="H57" s="22"/>
      <c r="I57" s="22"/>
      <c r="J57" s="22"/>
      <c r="K57" s="22"/>
      <c r="L57" s="53"/>
      <c r="M57" s="41"/>
      <c r="N57" s="3"/>
      <c r="O57" s="3"/>
      <c r="P57" s="3"/>
      <c r="Q57" s="3"/>
      <c r="R57" s="3"/>
      <c r="S57" s="3"/>
    </row>
    <row r="58" spans="2:19" s="2" customFormat="1" x14ac:dyDescent="0.25">
      <c r="B58" s="3"/>
      <c r="D58" s="3"/>
      <c r="E58" s="3"/>
      <c r="F58" s="3"/>
      <c r="G58" s="3"/>
      <c r="H58" s="22"/>
      <c r="I58" s="68"/>
      <c r="J58" s="69"/>
      <c r="K58" s="22"/>
      <c r="L58" s="53"/>
      <c r="M58" s="41"/>
      <c r="N58" s="3"/>
      <c r="O58" s="3"/>
      <c r="P58" s="3"/>
      <c r="Q58" s="3"/>
      <c r="R58" s="3"/>
      <c r="S58" s="3"/>
    </row>
    <row r="59" spans="2:19" s="2" customFormat="1" x14ac:dyDescent="0.25">
      <c r="B59" s="3"/>
      <c r="D59" s="3"/>
      <c r="E59" s="3"/>
      <c r="F59" s="3"/>
      <c r="G59" s="3"/>
      <c r="H59" s="22"/>
      <c r="I59" s="68"/>
      <c r="J59" s="70"/>
      <c r="K59" s="22"/>
      <c r="L59" s="53"/>
      <c r="M59" s="41"/>
      <c r="N59" s="3"/>
      <c r="O59" s="3"/>
      <c r="P59" s="3"/>
      <c r="Q59" s="3"/>
      <c r="R59" s="3"/>
      <c r="S59" s="3"/>
    </row>
    <row r="60" spans="2:19" s="2" customFormat="1" x14ac:dyDescent="0.25">
      <c r="B60" s="3"/>
      <c r="D60" s="3"/>
      <c r="E60" s="3"/>
      <c r="F60" s="3"/>
      <c r="G60" s="3"/>
      <c r="H60" s="22"/>
      <c r="I60" s="68"/>
      <c r="J60" s="70"/>
      <c r="K60" s="22"/>
      <c r="L60" s="53"/>
      <c r="M60" s="41"/>
      <c r="N60" s="3"/>
      <c r="O60" s="3"/>
      <c r="P60" s="3"/>
      <c r="Q60" s="3"/>
      <c r="R60" s="3"/>
      <c r="S60" s="3"/>
    </row>
    <row r="61" spans="2:19" s="2" customFormat="1" x14ac:dyDescent="0.25">
      <c r="B61" s="3"/>
      <c r="D61" s="3"/>
      <c r="E61" s="3"/>
      <c r="F61" s="3"/>
      <c r="G61" s="3"/>
      <c r="H61" s="22"/>
      <c r="I61" s="68"/>
      <c r="J61" s="70"/>
      <c r="K61" s="22"/>
      <c r="L61" s="53"/>
      <c r="M61" s="41"/>
      <c r="N61" s="3"/>
      <c r="O61" s="3"/>
      <c r="P61" s="3"/>
      <c r="Q61" s="3"/>
      <c r="R61" s="3"/>
      <c r="S61" s="3"/>
    </row>
    <row r="62" spans="2:19" s="2" customFormat="1" x14ac:dyDescent="0.25">
      <c r="B62" s="3"/>
      <c r="D62" s="3"/>
      <c r="E62" s="3"/>
      <c r="F62" s="3"/>
      <c r="G62" s="3"/>
      <c r="H62" s="22"/>
      <c r="I62" s="68"/>
      <c r="J62" s="70"/>
      <c r="K62" s="22"/>
      <c r="L62" s="53"/>
      <c r="M62" s="3"/>
      <c r="N62" s="3"/>
      <c r="O62" s="3"/>
      <c r="P62" s="3"/>
      <c r="Q62" s="3"/>
      <c r="R62" s="3"/>
      <c r="S62" s="3"/>
    </row>
    <row r="63" spans="2:19" x14ac:dyDescent="0.25">
      <c r="H63" s="22"/>
      <c r="I63" s="68"/>
      <c r="J63" s="70"/>
      <c r="K63" s="22"/>
      <c r="L63" s="22"/>
    </row>
    <row r="64" spans="2:19" x14ac:dyDescent="0.25">
      <c r="H64" s="22"/>
      <c r="I64" s="68"/>
      <c r="J64" s="69"/>
      <c r="K64" s="22"/>
      <c r="L64" s="22"/>
    </row>
    <row r="65" spans="8:12" x14ac:dyDescent="0.25">
      <c r="H65" s="22"/>
      <c r="I65" s="68"/>
      <c r="J65" s="69"/>
      <c r="K65" s="22"/>
      <c r="L65" s="22"/>
    </row>
    <row r="66" spans="8:12" x14ac:dyDescent="0.25">
      <c r="H66" s="22"/>
      <c r="I66" s="22"/>
      <c r="J66" s="22"/>
      <c r="K66" s="22"/>
      <c r="L66" s="22"/>
    </row>
    <row r="67" spans="8:12" x14ac:dyDescent="0.25">
      <c r="H67" s="22"/>
      <c r="I67" s="22"/>
      <c r="J67" s="22"/>
      <c r="K67" s="22"/>
      <c r="L67" s="22"/>
    </row>
    <row r="68" spans="8:12" x14ac:dyDescent="0.25">
      <c r="H68" s="22"/>
      <c r="I68" s="22"/>
      <c r="J68" s="22"/>
      <c r="K68" s="22"/>
      <c r="L68" s="22"/>
    </row>
    <row r="69" spans="8:12" x14ac:dyDescent="0.25">
      <c r="H69" s="22"/>
      <c r="I69" s="22"/>
      <c r="J69" s="22"/>
      <c r="K69" s="22"/>
      <c r="L69" s="22"/>
    </row>
    <row r="70" spans="8:12" x14ac:dyDescent="0.25">
      <c r="H70" s="22"/>
      <c r="I70" s="22"/>
      <c r="J70" s="22"/>
      <c r="K70" s="22"/>
      <c r="L70" s="22"/>
    </row>
    <row r="71" spans="8:12" x14ac:dyDescent="0.25">
      <c r="H71" s="22"/>
      <c r="I71" s="22"/>
      <c r="J71" s="22"/>
      <c r="K71" s="22"/>
      <c r="L71" s="22"/>
    </row>
    <row r="72" spans="8:12" x14ac:dyDescent="0.25">
      <c r="H72" s="22"/>
      <c r="I72" s="22"/>
      <c r="J72" s="22"/>
      <c r="K72" s="22"/>
      <c r="L72" s="22"/>
    </row>
    <row r="73" spans="8:12" x14ac:dyDescent="0.25">
      <c r="H73" s="22"/>
      <c r="I73" s="22"/>
      <c r="J73" s="22"/>
      <c r="K73" s="22"/>
      <c r="L73" s="22"/>
    </row>
    <row r="74" spans="8:12" x14ac:dyDescent="0.25">
      <c r="H74" s="22"/>
      <c r="I74" s="22"/>
      <c r="J74" s="22"/>
      <c r="K74" s="22"/>
      <c r="L74" s="22"/>
    </row>
    <row r="75" spans="8:12" x14ac:dyDescent="0.25">
      <c r="H75" s="22"/>
      <c r="I75" s="22"/>
      <c r="J75" s="22"/>
      <c r="K75" s="22"/>
      <c r="L75" s="22"/>
    </row>
  </sheetData>
  <mergeCells count="7">
    <mergeCell ref="B7:P7"/>
    <mergeCell ref="B1:P1"/>
    <mergeCell ref="B2:P2"/>
    <mergeCell ref="B3:P3"/>
    <mergeCell ref="B4:P4"/>
    <mergeCell ref="B5:P5"/>
    <mergeCell ref="B6:P6"/>
  </mergeCells>
  <printOptions horizontalCentered="1"/>
  <pageMargins left="0.1" right="0.1" top="0.25" bottom="0.5" header="0.5" footer="0.25"/>
  <pageSetup scale="45" orientation="landscape" cellComments="asDisplayed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transitionEntry="1">
    <pageSetUpPr fitToPage="1"/>
  </sheetPr>
  <dimension ref="A1:T81"/>
  <sheetViews>
    <sheetView view="pageBreakPreview" topLeftCell="A7" zoomScale="80" zoomScaleNormal="70" zoomScaleSheetLayoutView="80" workbookViewId="0">
      <pane xSplit="3" ySplit="5" topLeftCell="D12" activePane="bottomRight" state="frozen"/>
      <selection activeCell="A7" sqref="A7"/>
      <selection pane="topRight" activeCell="D7" sqref="D7"/>
      <selection pane="bottomLeft" activeCell="A12" sqref="A12"/>
      <selection pane="bottomRight" activeCell="A7" sqref="A7:P7"/>
    </sheetView>
  </sheetViews>
  <sheetFormatPr defaultColWidth="9.77734375" defaultRowHeight="18" x14ac:dyDescent="0.25"/>
  <cols>
    <col min="1" max="1" width="5" style="3" bestFit="1" customWidth="1"/>
    <col min="2" max="2" width="4.21875" style="2" customWidth="1"/>
    <col min="3" max="3" width="52.21875" style="3" customWidth="1"/>
    <col min="4" max="9" width="13.5546875" style="3" customWidth="1"/>
    <col min="10" max="10" width="13.44140625" style="3" customWidth="1"/>
    <col min="11" max="13" width="13.5546875" style="3" customWidth="1"/>
    <col min="14" max="14" width="14.77734375" style="3" customWidth="1"/>
    <col min="15" max="15" width="12.44140625" style="3" bestFit="1" customWidth="1"/>
    <col min="16" max="16" width="23.21875" style="2" bestFit="1" customWidth="1"/>
    <col min="17" max="17" width="16.33203125" style="2" bestFit="1" customWidth="1"/>
    <col min="18" max="18" width="6.6640625" style="193" customWidth="1"/>
    <col min="19" max="19" width="3.6640625" style="3" customWidth="1"/>
    <col min="20" max="20" width="12" style="3" bestFit="1" customWidth="1"/>
    <col min="21" max="23" width="9.77734375" style="3" customWidth="1"/>
    <col min="24" max="30" width="12.77734375" style="3" customWidth="1"/>
    <col min="31" max="16384" width="9.77734375" style="3"/>
  </cols>
  <sheetData>
    <row r="1" spans="1:20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193"/>
    </row>
    <row r="2" spans="1:20" x14ac:dyDescent="0.25">
      <c r="A2" s="445" t="e">
        <f>#REF!</f>
        <v>#REF!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193"/>
    </row>
    <row r="3" spans="1:20" x14ac:dyDescent="0.25">
      <c r="A3" s="445" t="s">
        <v>168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193"/>
    </row>
    <row r="4" spans="1:20" s="4" customFormat="1" x14ac:dyDescent="0.25">
      <c r="A4" s="447" t="s">
        <v>642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191"/>
      <c r="R4" s="191"/>
    </row>
    <row r="5" spans="1:20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</row>
    <row r="6" spans="1:20" x14ac:dyDescent="0.25">
      <c r="A6" s="448" t="s">
        <v>9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</row>
    <row r="7" spans="1:20" x14ac:dyDescent="0.25">
      <c r="A7" s="445" t="s">
        <v>4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</row>
    <row r="8" spans="1:20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"/>
      <c r="L8" s="43"/>
      <c r="M8" s="43"/>
      <c r="N8" s="43"/>
      <c r="P8" s="3"/>
      <c r="Q8" s="3"/>
    </row>
    <row r="9" spans="1:20" x14ac:dyDescent="0.25">
      <c r="A9" s="43"/>
      <c r="B9" s="36"/>
      <c r="C9" s="2"/>
      <c r="D9" s="43"/>
      <c r="E9" s="43"/>
      <c r="F9" s="43"/>
      <c r="G9" s="43"/>
      <c r="N9" s="193" t="s">
        <v>5</v>
      </c>
    </row>
    <row r="10" spans="1:20" x14ac:dyDescent="0.25">
      <c r="A10" s="36"/>
      <c r="B10" s="36"/>
      <c r="C10" s="36"/>
      <c r="D10" s="59" t="s">
        <v>232</v>
      </c>
      <c r="E10" s="59" t="s">
        <v>232</v>
      </c>
      <c r="F10" s="59" t="s">
        <v>232</v>
      </c>
      <c r="G10" s="59" t="s">
        <v>232</v>
      </c>
      <c r="H10" s="59" t="s">
        <v>232</v>
      </c>
      <c r="I10" s="59" t="s">
        <v>232</v>
      </c>
      <c r="J10" s="59" t="s">
        <v>232</v>
      </c>
      <c r="K10" s="59" t="s">
        <v>232</v>
      </c>
      <c r="L10" s="59" t="s">
        <v>232</v>
      </c>
      <c r="M10" s="59" t="s">
        <v>232</v>
      </c>
      <c r="N10" s="193" t="s">
        <v>2</v>
      </c>
      <c r="P10" s="449" t="s">
        <v>84</v>
      </c>
      <c r="Q10" s="449"/>
    </row>
    <row r="11" spans="1:20" ht="18.75" thickBot="1" x14ac:dyDescent="0.3">
      <c r="A11" s="60" t="s">
        <v>3</v>
      </c>
      <c r="B11" s="3"/>
      <c r="C11" s="36"/>
      <c r="D11" s="85" t="s">
        <v>444</v>
      </c>
      <c r="E11" s="85" t="s">
        <v>445</v>
      </c>
      <c r="F11" s="85" t="s">
        <v>446</v>
      </c>
      <c r="G11" s="85" t="s">
        <v>451</v>
      </c>
      <c r="H11" s="85" t="s">
        <v>452</v>
      </c>
      <c r="I11" s="85" t="s">
        <v>453</v>
      </c>
      <c r="J11" s="85" t="s">
        <v>454</v>
      </c>
      <c r="K11" s="85" t="s">
        <v>455</v>
      </c>
      <c r="L11" s="85" t="s">
        <v>638</v>
      </c>
      <c r="M11" s="85" t="s">
        <v>639</v>
      </c>
      <c r="N11" s="27" t="s">
        <v>6</v>
      </c>
      <c r="O11" s="6"/>
      <c r="P11" s="48" t="s">
        <v>10</v>
      </c>
      <c r="Q11" s="48" t="s">
        <v>11</v>
      </c>
    </row>
    <row r="12" spans="1:20" x14ac:dyDescent="0.25">
      <c r="B12" s="3"/>
      <c r="P12" s="3"/>
      <c r="Q12" s="3"/>
    </row>
    <row r="13" spans="1:20" x14ac:dyDescent="0.25">
      <c r="A13" s="193" t="s">
        <v>60</v>
      </c>
      <c r="B13" s="3" t="s">
        <v>7</v>
      </c>
      <c r="D13" s="451" t="s">
        <v>1084</v>
      </c>
      <c r="E13" s="451"/>
      <c r="F13" s="451"/>
      <c r="G13" s="451"/>
      <c r="H13" s="451"/>
      <c r="I13" s="451"/>
      <c r="J13" s="451"/>
      <c r="K13" s="451"/>
      <c r="L13" s="451"/>
      <c r="M13" s="451"/>
      <c r="P13" s="3"/>
      <c r="Q13" s="3"/>
    </row>
    <row r="14" spans="1:20" x14ac:dyDescent="0.25">
      <c r="A14" s="193"/>
      <c r="B14" s="36"/>
      <c r="G14" s="383"/>
      <c r="O14" s="193"/>
      <c r="P14" s="3"/>
      <c r="Q14" s="3"/>
      <c r="R14" s="151" t="s">
        <v>616</v>
      </c>
    </row>
    <row r="15" spans="1:20" ht="15.75" customHeight="1" x14ac:dyDescent="0.25">
      <c r="A15" s="187"/>
      <c r="B15" s="35" t="s">
        <v>61</v>
      </c>
      <c r="C15" s="36" t="s">
        <v>559</v>
      </c>
      <c r="D15" s="3">
        <f>'O&amp;M fcst from ED'!D44</f>
        <v>180715.80937510188</v>
      </c>
      <c r="E15" s="3">
        <f>'O&amp;M fcst from ED'!E44</f>
        <v>176186.53398168838</v>
      </c>
      <c r="F15" s="3">
        <f>'O&amp;M fcst from ED'!F44</f>
        <v>181025.84295000145</v>
      </c>
      <c r="G15" s="3">
        <f>'O&amp;M fcst from ED'!G44</f>
        <v>147937.31682703059</v>
      </c>
      <c r="H15" s="3">
        <f>'O&amp;M fcst from ED'!H44</f>
        <v>190718.86991544682</v>
      </c>
      <c r="I15" s="3">
        <f>'O&amp;M fcst from ED'!I44</f>
        <v>195569.10402637802</v>
      </c>
      <c r="J15" s="3">
        <f>'O&amp;M fcst from ED'!J44</f>
        <v>200419.37601286141</v>
      </c>
      <c r="K15" s="3">
        <f>'O&amp;M fcst from ED'!K44</f>
        <v>205267.76354075564</v>
      </c>
      <c r="L15" s="3">
        <f>'O&amp;M fcst from ED'!L44</f>
        <v>210112.2608404269</v>
      </c>
      <c r="M15" s="3">
        <f>'O&amp;M fcst from ED'!M44</f>
        <v>330415.63954134099</v>
      </c>
      <c r="N15" s="10">
        <f t="shared" ref="N15:N27" si="0">SUM(D15:M15)</f>
        <v>2018368.5170110322</v>
      </c>
      <c r="O15" s="169"/>
      <c r="P15" s="10">
        <f>ROUND(1*$N15,2)</f>
        <v>2018368.52</v>
      </c>
      <c r="Q15" s="10">
        <f>ROUND(0*$N15,2)</f>
        <v>0</v>
      </c>
      <c r="R15" s="404" t="s">
        <v>653</v>
      </c>
    </row>
    <row r="16" spans="1:20" x14ac:dyDescent="0.25">
      <c r="A16" s="193"/>
      <c r="B16" s="35" t="s">
        <v>62</v>
      </c>
      <c r="C16" s="36" t="s">
        <v>633</v>
      </c>
      <c r="D16" s="3">
        <f>'O&amp;M fcst from ED'!D45</f>
        <v>21160688</v>
      </c>
      <c r="E16" s="3">
        <f>'O&amp;M fcst from ED'!E45</f>
        <v>24001407.620248001</v>
      </c>
      <c r="F16" s="3">
        <f>'O&amp;M fcst from ED'!F45</f>
        <v>24223435.772652961</v>
      </c>
      <c r="G16" s="3">
        <f>'O&amp;M fcst from ED'!G45</f>
        <v>25645904.48810602</v>
      </c>
      <c r="H16" s="3">
        <f>'O&amp;M fcst from ED'!H45</f>
        <v>26768822.577868138</v>
      </c>
      <c r="I16" s="3">
        <f>'O&amp;M fcst from ED'!I45</f>
        <v>27992199.029425502</v>
      </c>
      <c r="J16" s="3">
        <f>'O&amp;M fcst from ED'!J45</f>
        <v>29516043.010014012</v>
      </c>
      <c r="K16" s="3">
        <f>'O&amp;M fcst from ED'!K45</f>
        <v>30940363.870214295</v>
      </c>
      <c r="L16" s="3">
        <f>'O&amp;M fcst from ED'!L45</f>
        <v>32502382.06372501</v>
      </c>
      <c r="M16" s="3">
        <f>'O&amp;M fcst from ED'!M45</f>
        <v>34267501.166911259</v>
      </c>
      <c r="N16" s="3">
        <f t="shared" si="0"/>
        <v>277018747.59916514</v>
      </c>
      <c r="O16" s="169"/>
      <c r="P16" s="10">
        <f t="shared" ref="P16:P27" si="1">ROUND(1*$N16,2)</f>
        <v>277018747.60000002</v>
      </c>
      <c r="Q16" s="10">
        <f t="shared" ref="Q16:Q27" si="2">ROUND(0*$N16,2)</f>
        <v>0</v>
      </c>
      <c r="R16" s="404" t="s">
        <v>653</v>
      </c>
      <c r="S16" s="13"/>
      <c r="T16" s="13"/>
    </row>
    <row r="17" spans="1:20" x14ac:dyDescent="0.25">
      <c r="A17" s="62" t="s">
        <v>545</v>
      </c>
      <c r="B17" s="35" t="s">
        <v>63</v>
      </c>
      <c r="C17" s="36" t="s">
        <v>627</v>
      </c>
      <c r="D17" s="3">
        <f>'O&amp;M fcst from ED'!D59</f>
        <v>1400000</v>
      </c>
      <c r="E17" s="3">
        <f>'O&amp;M fcst from ED'!E59</f>
        <v>1400000</v>
      </c>
      <c r="F17" s="3">
        <f>'O&amp;M fcst from ED'!F59</f>
        <v>1400000</v>
      </c>
      <c r="G17" s="3">
        <f>'O&amp;M fcst from ED'!G59</f>
        <v>1300000</v>
      </c>
      <c r="H17" s="3">
        <f>'O&amp;M fcst from ED'!H59</f>
        <v>1300000</v>
      </c>
      <c r="I17" s="3">
        <f>'O&amp;M fcst from ED'!I59</f>
        <v>1300000</v>
      </c>
      <c r="J17" s="3">
        <f>'O&amp;M fcst from ED'!J59</f>
        <v>1400000</v>
      </c>
      <c r="K17" s="3">
        <f>'O&amp;M fcst from ED'!K59</f>
        <v>1400000</v>
      </c>
      <c r="L17" s="3">
        <f>'O&amp;M fcst from ED'!L59</f>
        <v>1300000</v>
      </c>
      <c r="M17" s="3">
        <f>'O&amp;M fcst from ED'!M59</f>
        <v>1300000</v>
      </c>
      <c r="N17" s="3">
        <f t="shared" si="0"/>
        <v>13500000</v>
      </c>
      <c r="O17" s="169"/>
      <c r="P17" s="10">
        <f t="shared" si="1"/>
        <v>13500000</v>
      </c>
      <c r="Q17" s="10">
        <f t="shared" si="2"/>
        <v>0</v>
      </c>
      <c r="R17" s="404" t="s">
        <v>653</v>
      </c>
      <c r="S17" s="13"/>
      <c r="T17" s="13"/>
    </row>
    <row r="18" spans="1:20" x14ac:dyDescent="0.25">
      <c r="A18" s="187"/>
      <c r="B18" s="35" t="s">
        <v>628</v>
      </c>
      <c r="C18" s="36" t="s">
        <v>610</v>
      </c>
      <c r="D18" s="3">
        <f>'O&amp;M fcst from ED'!D46</f>
        <v>3612445</v>
      </c>
      <c r="E18" s="3">
        <f>'O&amp;M fcst from ED'!E46</f>
        <v>3660969.0521439998</v>
      </c>
      <c r="F18" s="3">
        <f>'O&amp;M fcst from ED'!F46</f>
        <v>3035211.5863118796</v>
      </c>
      <c r="G18" s="3">
        <f>'O&amp;M fcst from ED'!G46</f>
        <v>3130376.8276616419</v>
      </c>
      <c r="H18" s="3">
        <f>'O&amp;M fcst from ED'!H46</f>
        <v>3227059.2877713717</v>
      </c>
      <c r="I18" s="3">
        <f>'O&amp;M fcst from ED'!I46</f>
        <v>3302286.6240975517</v>
      </c>
      <c r="J18" s="3">
        <f>'O&amp;M fcst from ED'!J46</f>
        <v>3379285.6609145226</v>
      </c>
      <c r="K18" s="3">
        <f>'O&amp;M fcst from ED'!K46</f>
        <v>3458098.5110762091</v>
      </c>
      <c r="L18" s="3">
        <f>'O&amp;M fcst from ED'!L46</f>
        <v>3631003.4366300195</v>
      </c>
      <c r="M18" s="3">
        <f>'O&amp;M fcst from ED'!M46</f>
        <v>3812553.6084615211</v>
      </c>
      <c r="N18" s="3">
        <f t="shared" ref="N18:N20" si="3">SUM(D18:M18)</f>
        <v>34249289.595068708</v>
      </c>
      <c r="O18" s="169"/>
      <c r="P18" s="10">
        <f t="shared" si="1"/>
        <v>34249289.600000001</v>
      </c>
      <c r="Q18" s="10">
        <f t="shared" si="2"/>
        <v>0</v>
      </c>
      <c r="R18" s="404" t="s">
        <v>653</v>
      </c>
      <c r="S18" s="13"/>
      <c r="T18" s="13"/>
    </row>
    <row r="19" spans="1:20" x14ac:dyDescent="0.25">
      <c r="A19" s="187"/>
      <c r="B19" s="35" t="s">
        <v>629</v>
      </c>
      <c r="C19" s="36" t="s">
        <v>488</v>
      </c>
      <c r="D19" s="3">
        <f>'O&amp;M fcst from ED'!D47</f>
        <v>494369.93396999995</v>
      </c>
      <c r="E19" s="3">
        <f>'O&amp;M fcst from ED'!E47</f>
        <v>523913.61599999998</v>
      </c>
      <c r="F19" s="3">
        <f>'O&amp;M fcst from ED'!F47</f>
        <v>534391.88831999991</v>
      </c>
      <c r="G19" s="3">
        <f>'O&amp;M fcst from ED'!G47</f>
        <v>545079.72608639998</v>
      </c>
      <c r="H19" s="3">
        <f>'O&amp;M fcst from ED'!H47</f>
        <v>555981.32060812798</v>
      </c>
      <c r="I19" s="3">
        <f>'O&amp;M fcst from ED'!I47</f>
        <v>567100.94702029054</v>
      </c>
      <c r="J19" s="3">
        <f>'O&amp;M fcst from ED'!J47</f>
        <v>578442.96596069646</v>
      </c>
      <c r="K19" s="3">
        <f>'O&amp;M fcst from ED'!K47</f>
        <v>590011.82527991035</v>
      </c>
      <c r="L19" s="3">
        <f>'O&amp;M fcst from ED'!L47</f>
        <v>601812.06178550865</v>
      </c>
      <c r="M19" s="3">
        <f>'O&amp;M fcst from ED'!M47</f>
        <v>613848.30302121886</v>
      </c>
      <c r="N19" s="3">
        <f t="shared" si="3"/>
        <v>5604952.5880521527</v>
      </c>
      <c r="O19" s="169"/>
      <c r="P19" s="10">
        <f t="shared" si="1"/>
        <v>5604952.5899999999</v>
      </c>
      <c r="Q19" s="10">
        <f t="shared" si="2"/>
        <v>0</v>
      </c>
      <c r="R19" s="404" t="s">
        <v>653</v>
      </c>
      <c r="S19" s="13"/>
      <c r="T19" s="13"/>
    </row>
    <row r="20" spans="1:20" x14ac:dyDescent="0.25">
      <c r="A20" s="62"/>
      <c r="B20" s="35" t="s">
        <v>99</v>
      </c>
      <c r="C20" s="36" t="s">
        <v>489</v>
      </c>
      <c r="D20" s="3">
        <f>'O&amp;M fcst from ED'!D48</f>
        <v>0</v>
      </c>
      <c r="E20" s="3">
        <f>'O&amp;M fcst from ED'!E48</f>
        <v>0</v>
      </c>
      <c r="F20" s="3">
        <f>'O&amp;M fcst from ED'!F48</f>
        <v>0</v>
      </c>
      <c r="G20" s="3">
        <f>'O&amp;M fcst from ED'!G48</f>
        <v>0</v>
      </c>
      <c r="H20" s="3">
        <f>'O&amp;M fcst from ED'!H48</f>
        <v>0</v>
      </c>
      <c r="I20" s="3">
        <f>'O&amp;M fcst from ED'!I48</f>
        <v>0</v>
      </c>
      <c r="J20" s="3">
        <f>'O&amp;M fcst from ED'!J48</f>
        <v>0</v>
      </c>
      <c r="K20" s="3">
        <f>'O&amp;M fcst from ED'!K48</f>
        <v>0</v>
      </c>
      <c r="L20" s="3">
        <f>'O&amp;M fcst from ED'!L48</f>
        <v>0</v>
      </c>
      <c r="M20" s="3">
        <f>'O&amp;M fcst from ED'!M48</f>
        <v>0</v>
      </c>
      <c r="N20" s="3">
        <f t="shared" si="3"/>
        <v>0</v>
      </c>
      <c r="O20" s="169"/>
      <c r="P20" s="10">
        <f t="shared" si="1"/>
        <v>0</v>
      </c>
      <c r="Q20" s="10">
        <f t="shared" si="2"/>
        <v>0</v>
      </c>
      <c r="R20" s="404" t="s">
        <v>653</v>
      </c>
      <c r="S20" s="13"/>
      <c r="T20" s="13"/>
    </row>
    <row r="21" spans="1:20" x14ac:dyDescent="0.25">
      <c r="A21" s="62"/>
      <c r="B21" s="35" t="s">
        <v>630</v>
      </c>
      <c r="C21" s="36" t="s">
        <v>572</v>
      </c>
      <c r="D21" s="3">
        <f>'O&amp;M fcst from ED'!D49</f>
        <v>556853.14782499999</v>
      </c>
      <c r="E21" s="3">
        <f>'O&amp;M fcst from ED'!E49</f>
        <v>618654</v>
      </c>
      <c r="F21" s="3">
        <f>'O&amp;M fcst from ED'!F49</f>
        <v>670300.08000000007</v>
      </c>
      <c r="G21" s="3">
        <f>'O&amp;M fcst from ED'!G49</f>
        <v>720183.08160000003</v>
      </c>
      <c r="H21" s="3">
        <f>'O&amp;M fcst from ED'!H49</f>
        <v>770307.74323200004</v>
      </c>
      <c r="I21" s="3">
        <f>'O&amp;M fcst from ED'!I49</f>
        <v>820678.89809664001</v>
      </c>
      <c r="J21" s="3">
        <f>'O&amp;M fcst from ED'!J49</f>
        <v>871301.47605857288</v>
      </c>
      <c r="K21" s="3">
        <f>'O&amp;M fcst from ED'!K49</f>
        <v>918180.505579744</v>
      </c>
      <c r="L21" s="3">
        <f>'O&amp;M fcst from ED'!L49</f>
        <v>973321.11569133902</v>
      </c>
      <c r="M21" s="3">
        <f>'O&amp;M fcst from ED'!M49</f>
        <v>1024728.5380051659</v>
      </c>
      <c r="N21" s="3">
        <f t="shared" si="0"/>
        <v>7944508.5860884609</v>
      </c>
      <c r="O21" s="169"/>
      <c r="P21" s="10">
        <f t="shared" si="1"/>
        <v>7944508.5899999999</v>
      </c>
      <c r="Q21" s="10">
        <f t="shared" si="2"/>
        <v>0</v>
      </c>
      <c r="R21" s="404" t="s">
        <v>653</v>
      </c>
      <c r="S21" s="13"/>
      <c r="T21" s="13"/>
    </row>
    <row r="22" spans="1:20" x14ac:dyDescent="0.25">
      <c r="A22" s="62"/>
      <c r="B22" s="35" t="s">
        <v>631</v>
      </c>
      <c r="C22" s="36" t="s">
        <v>573</v>
      </c>
      <c r="D22" s="3">
        <f>'O&amp;M fcst from ED'!D50</f>
        <v>0</v>
      </c>
      <c r="E22" s="3">
        <f>'O&amp;M fcst from ED'!E50</f>
        <v>0</v>
      </c>
      <c r="F22" s="3">
        <f>'O&amp;M fcst from ED'!F50</f>
        <v>0</v>
      </c>
      <c r="G22" s="3">
        <f>'O&amp;M fcst from ED'!G50</f>
        <v>0</v>
      </c>
      <c r="H22" s="3">
        <f>'O&amp;M fcst from ED'!H50</f>
        <v>0</v>
      </c>
      <c r="I22" s="3">
        <f>'O&amp;M fcst from ED'!I50</f>
        <v>0</v>
      </c>
      <c r="J22" s="3">
        <f>'O&amp;M fcst from ED'!J50</f>
        <v>0</v>
      </c>
      <c r="K22" s="3">
        <f>'O&amp;M fcst from ED'!K50</f>
        <v>0</v>
      </c>
      <c r="L22" s="3">
        <f>'O&amp;M fcst from ED'!L50</f>
        <v>0</v>
      </c>
      <c r="M22" s="3">
        <f>'O&amp;M fcst from ED'!M50</f>
        <v>0</v>
      </c>
      <c r="N22" s="3">
        <f t="shared" si="0"/>
        <v>0</v>
      </c>
      <c r="O22" s="169"/>
      <c r="P22" s="10">
        <f t="shared" si="1"/>
        <v>0</v>
      </c>
      <c r="Q22" s="10">
        <f t="shared" si="2"/>
        <v>0</v>
      </c>
      <c r="R22" s="404" t="s">
        <v>653</v>
      </c>
      <c r="S22" s="13"/>
      <c r="T22" s="13"/>
    </row>
    <row r="23" spans="1:20" x14ac:dyDescent="0.25">
      <c r="A23" s="62"/>
      <c r="B23" s="35" t="s">
        <v>632</v>
      </c>
      <c r="C23" s="36" t="s">
        <v>611</v>
      </c>
      <c r="D23" s="3">
        <f>'O&amp;M fcst from ED'!D51</f>
        <v>1020000</v>
      </c>
      <c r="E23" s="3">
        <f>'O&amp;M fcst from ED'!E51</f>
        <v>1040357.9999999999</v>
      </c>
      <c r="F23" s="3">
        <f>'O&amp;M fcst from ED'!F51</f>
        <v>1061165.1599999999</v>
      </c>
      <c r="G23" s="3">
        <f>'O&amp;M fcst from ED'!G51</f>
        <v>1082388.4631999999</v>
      </c>
      <c r="H23" s="3">
        <f>'O&amp;M fcst from ED'!H51</f>
        <v>1104036.2324639999</v>
      </c>
      <c r="I23" s="3">
        <f>'O&amp;M fcst from ED'!I51</f>
        <v>1126116.95711328</v>
      </c>
      <c r="J23" s="3">
        <f>'O&amp;M fcst from ED'!J51</f>
        <v>1148639.2962555455</v>
      </c>
      <c r="K23" s="3">
        <f>'O&amp;M fcst from ED'!K51</f>
        <v>1171612.0821806565</v>
      </c>
      <c r="L23" s="3">
        <f>'O&amp;M fcst from ED'!L51</f>
        <v>1195044.3238242697</v>
      </c>
      <c r="M23" s="3">
        <f>'O&amp;M fcst from ED'!M51</f>
        <v>1218945.210300755</v>
      </c>
      <c r="N23" s="3">
        <f t="shared" si="0"/>
        <v>11168305.725338506</v>
      </c>
      <c r="O23" s="169"/>
      <c r="P23" s="10">
        <f t="shared" si="1"/>
        <v>11168305.73</v>
      </c>
      <c r="Q23" s="10">
        <f t="shared" si="2"/>
        <v>0</v>
      </c>
      <c r="R23" s="404" t="s">
        <v>653</v>
      </c>
      <c r="S23" s="13"/>
      <c r="T23" s="13"/>
    </row>
    <row r="24" spans="1:20" x14ac:dyDescent="0.25">
      <c r="A24" s="62"/>
      <c r="B24" s="35" t="s">
        <v>100</v>
      </c>
      <c r="C24" s="36" t="s">
        <v>612</v>
      </c>
      <c r="D24" s="3">
        <f>'O&amp;M fcst from ED'!D52</f>
        <v>582985.00000000012</v>
      </c>
      <c r="E24" s="3">
        <f>'O&amp;M fcst from ED'!E52</f>
        <v>543644.10000000009</v>
      </c>
      <c r="F24" s="3">
        <f>'O&amp;M fcst from ED'!F52</f>
        <v>554516.98199999996</v>
      </c>
      <c r="G24" s="3">
        <f>'O&amp;M fcst from ED'!G52</f>
        <v>565607.3216400001</v>
      </c>
      <c r="H24" s="3">
        <f>'O&amp;M fcst from ED'!H52</f>
        <v>576919.46807280008</v>
      </c>
      <c r="I24" s="3">
        <f>'O&amp;M fcst from ED'!I52</f>
        <v>588457.857434256</v>
      </c>
      <c r="J24" s="3">
        <f>'O&amp;M fcst from ED'!J52</f>
        <v>600227.01458294131</v>
      </c>
      <c r="K24" s="3">
        <f>'O&amp;M fcst from ED'!K52</f>
        <v>612231.55487460014</v>
      </c>
      <c r="L24" s="3">
        <f>'O&amp;M fcst from ED'!L52</f>
        <v>624476.18597209209</v>
      </c>
      <c r="M24" s="3">
        <f>'O&amp;M fcst from ED'!M52</f>
        <v>636965.70969153394</v>
      </c>
      <c r="N24" s="3">
        <f t="shared" si="0"/>
        <v>5886031.1942682229</v>
      </c>
      <c r="O24" s="169"/>
      <c r="P24" s="10">
        <f t="shared" si="1"/>
        <v>5886031.1900000004</v>
      </c>
      <c r="Q24" s="10">
        <f t="shared" si="2"/>
        <v>0</v>
      </c>
      <c r="R24" s="404" t="s">
        <v>653</v>
      </c>
      <c r="S24" s="13"/>
      <c r="T24" s="13"/>
    </row>
    <row r="25" spans="1:20" x14ac:dyDescent="0.25">
      <c r="A25" s="62"/>
      <c r="B25" s="35" t="s">
        <v>101</v>
      </c>
      <c r="C25" s="36" t="s">
        <v>615</v>
      </c>
      <c r="D25" s="3">
        <f>'O&amp;M fcst from ED'!D53</f>
        <v>924300</v>
      </c>
      <c r="E25" s="3">
        <f>'O&amp;M fcst from ED'!E53</f>
        <v>866300</v>
      </c>
      <c r="F25" s="3">
        <f>'O&amp;M fcst from ED'!F53</f>
        <v>883626</v>
      </c>
      <c r="G25" s="3">
        <f>'O&amp;M fcst from ED'!G53</f>
        <v>901298.52</v>
      </c>
      <c r="H25" s="3">
        <f>'O&amp;M fcst from ED'!H53</f>
        <v>919324.49040000001</v>
      </c>
      <c r="I25" s="3">
        <f>'O&amp;M fcst from ED'!I53</f>
        <v>937710.98020800005</v>
      </c>
      <c r="J25" s="3">
        <f>'O&amp;M fcst from ED'!J53</f>
        <v>956465.19981216011</v>
      </c>
      <c r="K25" s="3">
        <f>'O&amp;M fcst from ED'!K53</f>
        <v>975594.50380840327</v>
      </c>
      <c r="L25" s="3">
        <f>'O&amp;M fcst from ED'!L53</f>
        <v>995106.39388457139</v>
      </c>
      <c r="M25" s="3">
        <f>'O&amp;M fcst from ED'!M53</f>
        <v>1015008.5217622629</v>
      </c>
      <c r="N25" s="3">
        <f t="shared" si="0"/>
        <v>9374734.6098753978</v>
      </c>
      <c r="O25" s="169"/>
      <c r="P25" s="10">
        <f t="shared" si="1"/>
        <v>9374734.6099999994</v>
      </c>
      <c r="Q25" s="10">
        <f t="shared" si="2"/>
        <v>0</v>
      </c>
      <c r="R25" s="404" t="s">
        <v>653</v>
      </c>
      <c r="S25" s="13"/>
      <c r="T25" s="13"/>
    </row>
    <row r="26" spans="1:20" x14ac:dyDescent="0.25">
      <c r="A26" s="62" t="s">
        <v>545</v>
      </c>
      <c r="B26" s="35" t="s">
        <v>102</v>
      </c>
      <c r="C26" s="36" t="s">
        <v>614</v>
      </c>
      <c r="D26" s="3">
        <f>'O&amp;M fcst from ED'!D57</f>
        <v>286110.00000000006</v>
      </c>
      <c r="E26" s="3">
        <f>'O&amp;M fcst from ED'!E57</f>
        <v>291832.20000000007</v>
      </c>
      <c r="F26" s="3">
        <f>'O&amp;M fcst from ED'!F57</f>
        <v>297668.84400000004</v>
      </c>
      <c r="G26" s="3">
        <f>'O&amp;M fcst from ED'!G57</f>
        <v>303622.2208800001</v>
      </c>
      <c r="H26" s="3">
        <f>'O&amp;M fcst from ED'!H57</f>
        <v>309694.66529760009</v>
      </c>
      <c r="I26" s="3">
        <f>'O&amp;M fcst from ED'!I57</f>
        <v>315888.55860355211</v>
      </c>
      <c r="J26" s="3">
        <f>'O&amp;M fcst from ED'!J57</f>
        <v>322206.32977562316</v>
      </c>
      <c r="K26" s="3">
        <f>'O&amp;M fcst from ED'!K57</f>
        <v>328650.4563711356</v>
      </c>
      <c r="L26" s="3">
        <f>'O&amp;M fcst from ED'!L57</f>
        <v>340000</v>
      </c>
      <c r="M26" s="3">
        <f>'O&amp;M fcst from ED'!M57</f>
        <v>340000</v>
      </c>
      <c r="N26" s="3">
        <f t="shared" si="0"/>
        <v>3135673.2749279113</v>
      </c>
      <c r="O26" s="169"/>
      <c r="P26" s="10">
        <f t="shared" si="1"/>
        <v>3135673.27</v>
      </c>
      <c r="Q26" s="10">
        <f t="shared" si="2"/>
        <v>0</v>
      </c>
      <c r="R26" s="404" t="s">
        <v>653</v>
      </c>
      <c r="S26" s="13"/>
      <c r="T26" s="13"/>
    </row>
    <row r="27" spans="1:20" x14ac:dyDescent="0.25">
      <c r="A27" s="62" t="s">
        <v>545</v>
      </c>
      <c r="B27" s="35" t="s">
        <v>103</v>
      </c>
      <c r="C27" s="3" t="s">
        <v>584</v>
      </c>
      <c r="D27" s="3">
        <f>'O&amp;M fcst from ED'!D58</f>
        <v>809407.14092005754</v>
      </c>
      <c r="E27" s="3">
        <f>'O&amp;M fcst from ED'!E58</f>
        <v>833851.23657584039</v>
      </c>
      <c r="F27" s="3">
        <f>'O&amp;M fcst from ED'!F58</f>
        <v>859033.54392043129</v>
      </c>
      <c r="G27" s="3">
        <f>'O&amp;M fcst from ED'!G58</f>
        <v>884976.35694682936</v>
      </c>
      <c r="H27" s="3">
        <f>'O&amp;M fcst from ED'!H58</f>
        <v>585322.91741246404</v>
      </c>
      <c r="I27" s="3">
        <f>'O&amp;M fcst from ED'!I58</f>
        <v>597029.37576071313</v>
      </c>
      <c r="J27" s="3">
        <f>'O&amp;M fcst from ED'!J58</f>
        <v>608969.96327592747</v>
      </c>
      <c r="K27" s="3">
        <f>'O&amp;M fcst from ED'!K58</f>
        <v>621149.362541446</v>
      </c>
      <c r="L27" s="3">
        <f>'O&amp;M fcst from ED'!L58</f>
        <v>710000</v>
      </c>
      <c r="M27" s="3">
        <f>'O&amp;M fcst from ED'!M58</f>
        <v>720000</v>
      </c>
      <c r="N27" s="3">
        <f t="shared" si="0"/>
        <v>7229739.8973537087</v>
      </c>
      <c r="O27" s="169"/>
      <c r="P27" s="10">
        <f t="shared" si="1"/>
        <v>7229739.9000000004</v>
      </c>
      <c r="Q27" s="10">
        <f t="shared" si="2"/>
        <v>0</v>
      </c>
      <c r="R27" s="404" t="s">
        <v>653</v>
      </c>
      <c r="S27" s="13"/>
      <c r="T27" s="13"/>
    </row>
    <row r="28" spans="1:20" x14ac:dyDescent="0.25">
      <c r="A28" s="62"/>
      <c r="B28" s="36"/>
      <c r="C28" s="63"/>
      <c r="E28" s="17"/>
      <c r="F28" s="17"/>
      <c r="G28" s="17"/>
      <c r="H28" s="17"/>
      <c r="I28" s="17"/>
      <c r="J28" s="17"/>
      <c r="K28" s="17"/>
      <c r="L28" s="17"/>
      <c r="M28" s="17"/>
      <c r="P28" s="64"/>
      <c r="Q28" s="64"/>
      <c r="S28" s="13"/>
      <c r="T28" s="13"/>
    </row>
    <row r="29" spans="1:20" x14ac:dyDescent="0.25">
      <c r="A29" s="187" t="s">
        <v>64</v>
      </c>
      <c r="B29" s="36" t="s">
        <v>162</v>
      </c>
      <c r="C29" s="63"/>
      <c r="D29" s="11">
        <f>ROUND((SUM(D15:D28)),2)</f>
        <v>31027874.030000001</v>
      </c>
      <c r="E29" s="11">
        <f t="shared" ref="E29:M29" si="4">ROUND((SUM(E15:E28)),2)</f>
        <v>33957116.359999999</v>
      </c>
      <c r="F29" s="11">
        <f t="shared" si="4"/>
        <v>33700375.700000003</v>
      </c>
      <c r="G29" s="11">
        <f t="shared" si="4"/>
        <v>35227374.32</v>
      </c>
      <c r="H29" s="11">
        <f t="shared" si="4"/>
        <v>36308187.57</v>
      </c>
      <c r="I29" s="11">
        <f t="shared" si="4"/>
        <v>37743038.329999998</v>
      </c>
      <c r="J29" s="11">
        <f t="shared" si="4"/>
        <v>39582000.289999999</v>
      </c>
      <c r="K29" s="11">
        <f t="shared" si="4"/>
        <v>41221160.439999998</v>
      </c>
      <c r="L29" s="11">
        <f t="shared" si="4"/>
        <v>43083257.840000004</v>
      </c>
      <c r="M29" s="11">
        <f t="shared" si="4"/>
        <v>45279966.700000003</v>
      </c>
      <c r="N29" s="11">
        <f t="shared" ref="N29" si="5">ROUND((SUM(N15:N28)),0)</f>
        <v>377130352</v>
      </c>
      <c r="O29" s="305"/>
      <c r="P29" s="10">
        <f>SUM(P15:P28)</f>
        <v>377130351.59999996</v>
      </c>
      <c r="Q29" s="10">
        <f>SUM(Q15:Q28)</f>
        <v>0</v>
      </c>
      <c r="S29" s="13"/>
      <c r="T29" s="13"/>
    </row>
    <row r="30" spans="1:20" x14ac:dyDescent="0.25">
      <c r="A30" s="193"/>
      <c r="B30" s="3"/>
      <c r="C30" s="63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64"/>
      <c r="P30" s="11"/>
      <c r="Q30" s="11"/>
      <c r="S30" s="13"/>
      <c r="T30" s="13"/>
    </row>
    <row r="31" spans="1:20" x14ac:dyDescent="0.25">
      <c r="A31" s="193" t="s">
        <v>66</v>
      </c>
      <c r="B31" s="3" t="s">
        <v>654</v>
      </c>
      <c r="C31" s="36"/>
      <c r="D31" s="11">
        <f>ROUND((SUM(D15:D27)-D32),2)</f>
        <v>26338074.100000001</v>
      </c>
      <c r="E31" s="11">
        <f t="shared" ref="E31:M31" si="6">ROUND((SUM(E15:E27)-E32),2)</f>
        <v>29228589.59</v>
      </c>
      <c r="F31" s="11">
        <f t="shared" si="6"/>
        <v>29576255.239999998</v>
      </c>
      <c r="G31" s="11">
        <f t="shared" si="6"/>
        <v>30986310.440000001</v>
      </c>
      <c r="H31" s="11">
        <f t="shared" si="6"/>
        <v>31948227.489999998</v>
      </c>
      <c r="I31" s="11">
        <f t="shared" si="6"/>
        <v>33285192.899999999</v>
      </c>
      <c r="J31" s="11">
        <f t="shared" si="6"/>
        <v>35024044.649999999</v>
      </c>
      <c r="K31" s="11">
        <f t="shared" si="6"/>
        <v>36560818.549999997</v>
      </c>
      <c r="L31" s="11">
        <f t="shared" si="6"/>
        <v>38225966.159999996</v>
      </c>
      <c r="M31" s="11">
        <f t="shared" si="6"/>
        <v>40216599.079999998</v>
      </c>
      <c r="N31" s="11">
        <f>SUM(D31:M31)</f>
        <v>331390078.19999999</v>
      </c>
      <c r="O31" s="305"/>
      <c r="P31" s="11"/>
      <c r="Q31" s="11"/>
      <c r="S31" s="13"/>
      <c r="T31" s="13"/>
    </row>
    <row r="32" spans="1:20" x14ac:dyDescent="0.25">
      <c r="A32" s="193" t="s">
        <v>67</v>
      </c>
      <c r="B32" s="3" t="s">
        <v>655</v>
      </c>
      <c r="C32" s="36"/>
      <c r="D32" s="11">
        <f>ROUND((SUM(D18:D19,D22,D24)),2)</f>
        <v>4689799.93</v>
      </c>
      <c r="E32" s="11">
        <f t="shared" ref="E32:M32" si="7">ROUND((SUM(E18:E19,E22,E24)),2)</f>
        <v>4728526.7699999996</v>
      </c>
      <c r="F32" s="11">
        <f t="shared" si="7"/>
        <v>4124120.46</v>
      </c>
      <c r="G32" s="11">
        <f t="shared" si="7"/>
        <v>4241063.88</v>
      </c>
      <c r="H32" s="11">
        <f t="shared" si="7"/>
        <v>4359960.08</v>
      </c>
      <c r="I32" s="11">
        <f t="shared" si="7"/>
        <v>4457845.43</v>
      </c>
      <c r="J32" s="11">
        <f t="shared" si="7"/>
        <v>4557955.6399999997</v>
      </c>
      <c r="K32" s="11">
        <f t="shared" si="7"/>
        <v>4660341.8899999997</v>
      </c>
      <c r="L32" s="11">
        <f t="shared" si="7"/>
        <v>4857291.68</v>
      </c>
      <c r="M32" s="11">
        <f t="shared" si="7"/>
        <v>5063367.62</v>
      </c>
      <c r="N32" s="11">
        <f>SUM(D32:M32)</f>
        <v>45740273.379999995</v>
      </c>
      <c r="O32" s="305"/>
      <c r="P32" s="3"/>
      <c r="Q32" s="3"/>
      <c r="S32" s="13"/>
      <c r="T32" s="13"/>
    </row>
    <row r="33" spans="1:20" x14ac:dyDescent="0.25">
      <c r="A33" s="193"/>
      <c r="B33" s="3"/>
      <c r="C33" s="36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P33" s="13"/>
      <c r="Q33" s="13"/>
      <c r="S33" s="13"/>
      <c r="T33" s="13"/>
    </row>
    <row r="34" spans="1:20" x14ac:dyDescent="0.25">
      <c r="A34" s="187" t="s">
        <v>68</v>
      </c>
      <c r="B34" s="36" t="s">
        <v>656</v>
      </c>
      <c r="C34" s="36"/>
      <c r="D34" s="405">
        <v>1</v>
      </c>
      <c r="E34" s="405">
        <f>D34</f>
        <v>1</v>
      </c>
      <c r="F34" s="405">
        <f t="shared" ref="F34:M34" si="8">E34</f>
        <v>1</v>
      </c>
      <c r="G34" s="405">
        <f t="shared" si="8"/>
        <v>1</v>
      </c>
      <c r="H34" s="405">
        <f t="shared" si="8"/>
        <v>1</v>
      </c>
      <c r="I34" s="405">
        <f t="shared" si="8"/>
        <v>1</v>
      </c>
      <c r="J34" s="405">
        <f t="shared" si="8"/>
        <v>1</v>
      </c>
      <c r="K34" s="405">
        <f t="shared" si="8"/>
        <v>1</v>
      </c>
      <c r="L34" s="405">
        <f t="shared" si="8"/>
        <v>1</v>
      </c>
      <c r="M34" s="405">
        <f t="shared" si="8"/>
        <v>1</v>
      </c>
      <c r="N34" s="11"/>
      <c r="P34" s="66"/>
      <c r="Q34" s="66"/>
      <c r="S34" s="13"/>
      <c r="T34" s="13"/>
    </row>
    <row r="35" spans="1:20" x14ac:dyDescent="0.25">
      <c r="A35" s="187" t="s">
        <v>69</v>
      </c>
      <c r="B35" s="36" t="s">
        <v>657</v>
      </c>
      <c r="D35" s="405">
        <v>0.93244581000000004</v>
      </c>
      <c r="E35" s="405">
        <f>D35</f>
        <v>0.93244581000000004</v>
      </c>
      <c r="F35" s="405">
        <f t="shared" ref="F35:M35" si="9">E35</f>
        <v>0.93244581000000004</v>
      </c>
      <c r="G35" s="405">
        <f t="shared" si="9"/>
        <v>0.93244581000000004</v>
      </c>
      <c r="H35" s="405">
        <f t="shared" si="9"/>
        <v>0.93244581000000004</v>
      </c>
      <c r="I35" s="405">
        <f t="shared" si="9"/>
        <v>0.93244581000000004</v>
      </c>
      <c r="J35" s="405">
        <f t="shared" si="9"/>
        <v>0.93244581000000004</v>
      </c>
      <c r="K35" s="405">
        <f t="shared" si="9"/>
        <v>0.93244581000000004</v>
      </c>
      <c r="L35" s="405">
        <f t="shared" si="9"/>
        <v>0.93244581000000004</v>
      </c>
      <c r="M35" s="405">
        <f t="shared" si="9"/>
        <v>0.93244581000000004</v>
      </c>
      <c r="P35" s="3"/>
      <c r="Q35" s="3"/>
    </row>
    <row r="36" spans="1:20" x14ac:dyDescent="0.25">
      <c r="A36" s="193"/>
      <c r="B36" s="3"/>
      <c r="C36" s="36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13"/>
      <c r="P36" s="11"/>
      <c r="Q36" s="11"/>
    </row>
    <row r="37" spans="1:20" x14ac:dyDescent="0.25">
      <c r="A37" s="193" t="s">
        <v>70</v>
      </c>
      <c r="B37" s="3" t="s">
        <v>160</v>
      </c>
      <c r="C37" s="36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3">
        <f>SUM(D37:M37)</f>
        <v>0</v>
      </c>
      <c r="P37" s="13"/>
      <c r="Q37" s="13"/>
    </row>
    <row r="38" spans="1:20" x14ac:dyDescent="0.25">
      <c r="A38" s="187" t="s">
        <v>71</v>
      </c>
      <c r="B38" s="36" t="s">
        <v>161</v>
      </c>
      <c r="D38" s="51">
        <f>(SUM(D15:D17,D20:D21,D23,D25:D27)*D34)+(SUM(D18:D19,D22,D24)*D35)</f>
        <v>30711058.396288764</v>
      </c>
      <c r="E38" s="51">
        <f t="shared" ref="E38:M38" si="10">(SUM(E15:E17,E20:E21,E23,E25:E27)*E34)+(SUM(E18:E19,E22,E24)*E35)</f>
        <v>33637684.563234247</v>
      </c>
      <c r="F38" s="51">
        <f t="shared" si="10"/>
        <v>33421774.083245076</v>
      </c>
      <c r="G38" s="51">
        <f t="shared" si="10"/>
        <v>34940872.688107818</v>
      </c>
      <c r="H38" s="51">
        <f t="shared" si="10"/>
        <v>36013654.00164488</v>
      </c>
      <c r="I38" s="51">
        <f t="shared" si="10"/>
        <v>37441892.19471512</v>
      </c>
      <c r="J38" s="51">
        <f t="shared" si="10"/>
        <v>39274091.291248225</v>
      </c>
      <c r="K38" s="51">
        <f t="shared" si="10"/>
        <v>40906334.813881986</v>
      </c>
      <c r="L38" s="51">
        <f t="shared" si="10"/>
        <v>42755127.437020704</v>
      </c>
      <c r="M38" s="51">
        <f t="shared" si="10"/>
        <v>44937914.999374405</v>
      </c>
      <c r="N38" s="39">
        <f>SUM(D38:M38)</f>
        <v>374040404.46876121</v>
      </c>
      <c r="P38" s="13"/>
      <c r="Q38" s="13"/>
    </row>
    <row r="39" spans="1:20" x14ac:dyDescent="0.25">
      <c r="A39" s="193"/>
      <c r="B39" s="3"/>
      <c r="C39" s="36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P39" s="13"/>
      <c r="Q39" s="13"/>
    </row>
    <row r="40" spans="1:20" x14ac:dyDescent="0.25">
      <c r="A40" s="193" t="s">
        <v>72</v>
      </c>
      <c r="B40" s="3" t="s">
        <v>14</v>
      </c>
      <c r="C40" s="36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P40" s="13"/>
      <c r="Q40" s="13"/>
      <c r="R40" s="406"/>
      <c r="S40" s="13"/>
    </row>
    <row r="41" spans="1:20" ht="18.75" thickBot="1" x14ac:dyDescent="0.3">
      <c r="A41" s="36"/>
      <c r="B41" s="36" t="s">
        <v>159</v>
      </c>
      <c r="C41" s="36"/>
      <c r="D41" s="38">
        <f>D38+D37</f>
        <v>30711058.396288764</v>
      </c>
      <c r="E41" s="38">
        <f t="shared" ref="E41:M41" si="11">E38+E37</f>
        <v>33637684.563234247</v>
      </c>
      <c r="F41" s="38">
        <f t="shared" si="11"/>
        <v>33421774.083245076</v>
      </c>
      <c r="G41" s="38">
        <f t="shared" si="11"/>
        <v>34940872.688107818</v>
      </c>
      <c r="H41" s="38">
        <f>H38+H37</f>
        <v>36013654.00164488</v>
      </c>
      <c r="I41" s="38">
        <f t="shared" si="11"/>
        <v>37441892.19471512</v>
      </c>
      <c r="J41" s="38">
        <f>J38+J37</f>
        <v>39274091.291248225</v>
      </c>
      <c r="K41" s="38">
        <f>K38+K37</f>
        <v>40906334.813881986</v>
      </c>
      <c r="L41" s="38">
        <f>L38+L37</f>
        <v>42755127.437020704</v>
      </c>
      <c r="M41" s="38">
        <f t="shared" si="11"/>
        <v>44937914.999374405</v>
      </c>
      <c r="N41" s="38">
        <f>N37+N38</f>
        <v>374040404.46876121</v>
      </c>
      <c r="O41" s="305"/>
      <c r="P41" s="67"/>
      <c r="Q41" s="13"/>
      <c r="R41" s="406"/>
      <c r="S41" s="13"/>
    </row>
    <row r="42" spans="1:20" x14ac:dyDescent="0.25">
      <c r="A42" s="36"/>
      <c r="B42" s="36"/>
      <c r="C42" s="36"/>
      <c r="D42" s="83"/>
      <c r="E42" s="83"/>
      <c r="F42" s="83"/>
      <c r="G42" s="83"/>
      <c r="H42" s="83"/>
      <c r="I42" s="83"/>
      <c r="J42" s="83"/>
      <c r="K42" s="83"/>
      <c r="L42" s="84"/>
      <c r="M42" s="83"/>
      <c r="N42" s="83"/>
      <c r="P42" s="13"/>
      <c r="Q42" s="13"/>
      <c r="R42" s="406"/>
      <c r="S42" s="13"/>
    </row>
    <row r="43" spans="1:20" x14ac:dyDescent="0.25">
      <c r="A43" s="450" t="s">
        <v>8</v>
      </c>
      <c r="B43" s="450"/>
      <c r="C43" s="36"/>
      <c r="Q43" s="13"/>
      <c r="R43" s="406"/>
      <c r="S43" s="13"/>
    </row>
    <row r="44" spans="1:20" x14ac:dyDescent="0.25">
      <c r="A44" s="9" t="s">
        <v>36</v>
      </c>
      <c r="B44" s="3" t="s">
        <v>104</v>
      </c>
      <c r="Q44" s="13"/>
      <c r="R44" s="406"/>
      <c r="S44" s="13"/>
    </row>
    <row r="45" spans="1:20" x14ac:dyDescent="0.25">
      <c r="A45" s="9" t="s">
        <v>37</v>
      </c>
      <c r="B45" s="3" t="s">
        <v>105</v>
      </c>
      <c r="E45" s="41"/>
      <c r="Q45" s="166"/>
      <c r="R45" s="406"/>
      <c r="S45" s="13"/>
    </row>
    <row r="46" spans="1:20" x14ac:dyDescent="0.25">
      <c r="E46" s="41"/>
      <c r="P46" s="3"/>
    </row>
    <row r="47" spans="1:20" x14ac:dyDescent="0.25">
      <c r="P47" s="3"/>
    </row>
    <row r="48" spans="1:20" x14ac:dyDescent="0.25">
      <c r="P48" s="3"/>
    </row>
    <row r="49" spans="4:16" x14ac:dyDescent="0.25">
      <c r="P49" s="3"/>
    </row>
    <row r="50" spans="4:16" x14ac:dyDescent="0.25">
      <c r="P50" s="3"/>
    </row>
    <row r="51" spans="4:16" x14ac:dyDescent="0.25">
      <c r="P51" s="3"/>
    </row>
    <row r="52" spans="4:16" x14ac:dyDescent="0.25">
      <c r="P52" s="3"/>
    </row>
    <row r="53" spans="4:16" x14ac:dyDescent="0.25">
      <c r="P53" s="3"/>
    </row>
    <row r="54" spans="4:16" x14ac:dyDescent="0.25">
      <c r="P54" s="3"/>
    </row>
    <row r="55" spans="4:16" x14ac:dyDescent="0.25">
      <c r="P55" s="3"/>
    </row>
    <row r="56" spans="4:16" x14ac:dyDescent="0.25">
      <c r="P56" s="3"/>
    </row>
    <row r="57" spans="4:16" x14ac:dyDescent="0.25">
      <c r="P57" s="3"/>
    </row>
    <row r="59" spans="4:16" x14ac:dyDescent="0.25">
      <c r="K59" s="41"/>
      <c r="L59" s="41"/>
    </row>
    <row r="60" spans="4:16" x14ac:dyDescent="0.25">
      <c r="D60" s="4"/>
      <c r="K60" s="41"/>
      <c r="L60" s="41"/>
    </row>
    <row r="61" spans="4:16" x14ac:dyDescent="0.25">
      <c r="K61" s="41"/>
      <c r="L61" s="41"/>
    </row>
    <row r="62" spans="4:16" x14ac:dyDescent="0.25">
      <c r="K62" s="41"/>
      <c r="L62" s="41"/>
    </row>
    <row r="63" spans="4:16" x14ac:dyDescent="0.25">
      <c r="G63" s="22"/>
      <c r="H63" s="22"/>
      <c r="I63" s="22"/>
      <c r="J63" s="22"/>
      <c r="K63" s="53"/>
      <c r="L63" s="41"/>
    </row>
    <row r="64" spans="4:16" x14ac:dyDescent="0.25">
      <c r="G64" s="22"/>
      <c r="H64" s="68"/>
      <c r="I64" s="69"/>
      <c r="J64" s="22"/>
      <c r="K64" s="53"/>
      <c r="L64" s="41"/>
    </row>
    <row r="65" spans="7:12" x14ac:dyDescent="0.25">
      <c r="G65" s="22"/>
      <c r="H65" s="68"/>
      <c r="I65" s="70"/>
      <c r="J65" s="22"/>
      <c r="K65" s="53"/>
      <c r="L65" s="41"/>
    </row>
    <row r="66" spans="7:12" x14ac:dyDescent="0.25">
      <c r="G66" s="22"/>
      <c r="H66" s="68"/>
      <c r="I66" s="70"/>
      <c r="J66" s="22"/>
      <c r="K66" s="53"/>
      <c r="L66" s="41"/>
    </row>
    <row r="67" spans="7:12" x14ac:dyDescent="0.25">
      <c r="G67" s="22"/>
      <c r="H67" s="68"/>
      <c r="I67" s="70"/>
      <c r="J67" s="22"/>
      <c r="K67" s="53"/>
      <c r="L67" s="41"/>
    </row>
    <row r="68" spans="7:12" x14ac:dyDescent="0.25">
      <c r="G68" s="22"/>
      <c r="H68" s="68"/>
      <c r="I68" s="70"/>
      <c r="J68" s="22"/>
      <c r="K68" s="53"/>
    </row>
    <row r="69" spans="7:12" x14ac:dyDescent="0.25">
      <c r="G69" s="22"/>
      <c r="H69" s="68"/>
      <c r="I69" s="70"/>
      <c r="J69" s="22"/>
      <c r="K69" s="22"/>
    </row>
    <row r="70" spans="7:12" x14ac:dyDescent="0.25">
      <c r="G70" s="22"/>
      <c r="H70" s="68"/>
      <c r="I70" s="69"/>
      <c r="J70" s="22"/>
      <c r="K70" s="22"/>
    </row>
    <row r="71" spans="7:12" x14ac:dyDescent="0.25">
      <c r="G71" s="22"/>
      <c r="H71" s="68"/>
      <c r="I71" s="69"/>
      <c r="J71" s="22"/>
      <c r="K71" s="22"/>
    </row>
    <row r="72" spans="7:12" x14ac:dyDescent="0.25">
      <c r="G72" s="22"/>
      <c r="H72" s="22"/>
      <c r="I72" s="22"/>
      <c r="J72" s="22"/>
      <c r="K72" s="22"/>
    </row>
    <row r="73" spans="7:12" x14ac:dyDescent="0.25">
      <c r="G73" s="22"/>
      <c r="H73" s="22"/>
      <c r="I73" s="22"/>
      <c r="J73" s="22"/>
      <c r="K73" s="22"/>
    </row>
    <row r="74" spans="7:12" x14ac:dyDescent="0.25">
      <c r="G74" s="22"/>
      <c r="H74" s="22"/>
      <c r="I74" s="22"/>
      <c r="J74" s="22"/>
      <c r="K74" s="22"/>
    </row>
    <row r="75" spans="7:12" x14ac:dyDescent="0.25">
      <c r="G75" s="22"/>
      <c r="H75" s="22"/>
      <c r="I75" s="22"/>
      <c r="J75" s="22"/>
      <c r="K75" s="22"/>
    </row>
    <row r="76" spans="7:12" x14ac:dyDescent="0.25">
      <c r="G76" s="22"/>
      <c r="H76" s="22"/>
      <c r="I76" s="22"/>
      <c r="J76" s="22"/>
      <c r="K76" s="22"/>
    </row>
    <row r="77" spans="7:12" x14ac:dyDescent="0.25">
      <c r="G77" s="22"/>
      <c r="H77" s="22"/>
      <c r="I77" s="22"/>
      <c r="J77" s="22"/>
      <c r="K77" s="22"/>
    </row>
    <row r="78" spans="7:12" x14ac:dyDescent="0.25">
      <c r="G78" s="22"/>
      <c r="H78" s="22"/>
      <c r="I78" s="22"/>
      <c r="J78" s="22"/>
      <c r="K78" s="22"/>
    </row>
    <row r="79" spans="7:12" x14ac:dyDescent="0.25">
      <c r="G79" s="22"/>
      <c r="H79" s="22"/>
      <c r="I79" s="22"/>
      <c r="J79" s="22"/>
      <c r="K79" s="22"/>
    </row>
    <row r="80" spans="7:12" x14ac:dyDescent="0.25">
      <c r="G80" s="22"/>
      <c r="H80" s="22"/>
      <c r="I80" s="22"/>
      <c r="J80" s="22"/>
      <c r="K80" s="22"/>
    </row>
    <row r="81" spans="7:11" x14ac:dyDescent="0.25">
      <c r="G81" s="22"/>
      <c r="H81" s="22"/>
      <c r="I81" s="22"/>
      <c r="J81" s="22"/>
      <c r="K81" s="22"/>
    </row>
  </sheetData>
  <mergeCells count="10">
    <mergeCell ref="P10:Q10"/>
    <mergeCell ref="A43:B43"/>
    <mergeCell ref="A5:P5"/>
    <mergeCell ref="A1:P1"/>
    <mergeCell ref="A2:P2"/>
    <mergeCell ref="A3:P3"/>
    <mergeCell ref="A4:P4"/>
    <mergeCell ref="A6:P6"/>
    <mergeCell ref="A7:P7"/>
    <mergeCell ref="D13:M13"/>
  </mergeCells>
  <phoneticPr fontId="60" type="noConversion"/>
  <printOptions horizontalCentered="1"/>
  <pageMargins left="0.1" right="0.1" top="0.25" bottom="0.5" header="0.5" footer="0.25"/>
  <pageSetup scale="42" orientation="landscape" cellComments="asDisplayed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B477-DA27-49AF-B323-2CB52D1CB2DF}">
  <dimension ref="A2:S63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outlineLevelRow="2" x14ac:dyDescent="0.2"/>
  <cols>
    <col min="1" max="1" width="8.88671875" style="2"/>
    <col min="2" max="2" width="46.77734375" style="2" customWidth="1"/>
    <col min="3" max="3" width="1.6640625" style="2" customWidth="1"/>
    <col min="4" max="4" width="12" style="2" bestFit="1" customWidth="1"/>
    <col min="5" max="13" width="11" style="2" customWidth="1"/>
    <col min="14" max="14" width="11.5546875" style="2" customWidth="1"/>
    <col min="15" max="15" width="11.5546875" style="2" hidden="1" customWidth="1"/>
    <col min="16" max="16" width="8.77734375" style="2"/>
    <col min="17" max="17" width="8.88671875" style="2"/>
    <col min="18" max="18" width="9.44140625" style="2" bestFit="1" customWidth="1"/>
    <col min="19" max="16384" width="8.88671875" style="2"/>
  </cols>
  <sheetData>
    <row r="2" spans="1:19" ht="15.75" x14ac:dyDescent="0.25">
      <c r="B2" s="388" t="s">
        <v>647</v>
      </c>
      <c r="C2" s="389"/>
      <c r="D2" s="390">
        <v>0.02</v>
      </c>
      <c r="F2" s="160"/>
      <c r="G2" s="161"/>
      <c r="H2" s="161"/>
      <c r="I2" s="161"/>
      <c r="J2" s="161"/>
      <c r="K2" s="161"/>
      <c r="L2" s="161"/>
    </row>
    <row r="3" spans="1:19" x14ac:dyDescent="0.2"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</row>
    <row r="4" spans="1:19" ht="15.75" x14ac:dyDescent="0.25">
      <c r="C4" s="302"/>
      <c r="D4" s="302">
        <v>1</v>
      </c>
      <c r="E4" s="302">
        <v>2</v>
      </c>
      <c r="F4" s="302">
        <v>3</v>
      </c>
      <c r="G4" s="302">
        <f>+F4+1</f>
        <v>4</v>
      </c>
      <c r="H4" s="302">
        <f t="shared" ref="H4:M4" si="0">+G4+1</f>
        <v>5</v>
      </c>
      <c r="I4" s="302">
        <f t="shared" si="0"/>
        <v>6</v>
      </c>
      <c r="J4" s="302">
        <f t="shared" si="0"/>
        <v>7</v>
      </c>
      <c r="K4" s="302">
        <f t="shared" si="0"/>
        <v>8</v>
      </c>
      <c r="L4" s="302">
        <f t="shared" si="0"/>
        <v>9</v>
      </c>
      <c r="M4" s="302">
        <f t="shared" si="0"/>
        <v>10</v>
      </c>
      <c r="N4" s="302"/>
    </row>
    <row r="5" spans="1:19" ht="15.75" x14ac:dyDescent="0.25">
      <c r="C5" s="301"/>
      <c r="D5" s="301" t="s">
        <v>549</v>
      </c>
      <c r="E5" s="301" t="s">
        <v>550</v>
      </c>
      <c r="F5" s="301" t="s">
        <v>551</v>
      </c>
      <c r="G5" s="301" t="s">
        <v>552</v>
      </c>
      <c r="H5" s="301" t="s">
        <v>553</v>
      </c>
      <c r="I5" s="301" t="s">
        <v>554</v>
      </c>
      <c r="J5" s="301" t="s">
        <v>555</v>
      </c>
      <c r="K5" s="301" t="s">
        <v>556</v>
      </c>
      <c r="L5" s="301" t="s">
        <v>643</v>
      </c>
      <c r="M5" s="301" t="s">
        <v>644</v>
      </c>
      <c r="N5" s="391" t="s">
        <v>6</v>
      </c>
      <c r="O5" s="302" t="s">
        <v>557</v>
      </c>
    </row>
    <row r="6" spans="1:19" x14ac:dyDescent="0.2">
      <c r="A6" s="2" t="s">
        <v>558</v>
      </c>
      <c r="B6" s="2" t="s">
        <v>559</v>
      </c>
      <c r="D6" s="163">
        <v>0.18071580937510187</v>
      </c>
      <c r="E6" s="163">
        <v>0.17618653398168838</v>
      </c>
      <c r="F6" s="163">
        <v>0.18102584295000146</v>
      </c>
      <c r="G6" s="163">
        <v>0.1479373168270306</v>
      </c>
      <c r="H6" s="163">
        <v>0.19071886991544681</v>
      </c>
      <c r="I6" s="163">
        <v>0.195569104026378</v>
      </c>
      <c r="J6" s="163">
        <v>0.20041937601286142</v>
      </c>
      <c r="K6" s="163">
        <v>0.20526776354075563</v>
      </c>
      <c r="L6" s="163">
        <v>0.21011226084042689</v>
      </c>
      <c r="M6" s="163">
        <v>0.33041563954134101</v>
      </c>
      <c r="N6" s="162">
        <f>SUM(D6:M6)</f>
        <v>2.0183685170110319</v>
      </c>
    </row>
    <row r="7" spans="1:19" x14ac:dyDescent="0.2">
      <c r="B7" s="2" t="s">
        <v>560</v>
      </c>
      <c r="D7" s="163">
        <f>D8+D15+D16</f>
        <v>26.173133</v>
      </c>
      <c r="E7" s="163">
        <f t="shared" ref="E7:M7" si="1">E8+E15+E16</f>
        <v>29.062376672392002</v>
      </c>
      <c r="F7" s="163">
        <f t="shared" si="1"/>
        <v>28.658647358964842</v>
      </c>
      <c r="G7" s="163">
        <f t="shared" si="1"/>
        <v>30.076281315767663</v>
      </c>
      <c r="H7" s="163">
        <f t="shared" si="1"/>
        <v>31.295881865639512</v>
      </c>
      <c r="I7" s="163">
        <f t="shared" si="1"/>
        <v>32.594485653523058</v>
      </c>
      <c r="J7" s="163">
        <f t="shared" si="1"/>
        <v>34.295328670928534</v>
      </c>
      <c r="K7" s="163">
        <f t="shared" si="1"/>
        <v>35.798462381290506</v>
      </c>
      <c r="L7" s="163">
        <f t="shared" si="1"/>
        <v>37.433385500355023</v>
      </c>
      <c r="M7" s="163">
        <f t="shared" si="1"/>
        <v>39.380054775372777</v>
      </c>
      <c r="N7" s="162">
        <f>SUM(D7:M7)</f>
        <v>324.76803719423395</v>
      </c>
    </row>
    <row r="8" spans="1:19" outlineLevel="1" x14ac:dyDescent="0.2">
      <c r="A8" s="2" t="s">
        <v>558</v>
      </c>
      <c r="B8" s="157" t="s">
        <v>1083</v>
      </c>
      <c r="D8" s="163">
        <f>SUM(D9:D14)</f>
        <v>21.160688</v>
      </c>
      <c r="E8" s="163">
        <f t="shared" ref="E8:M8" si="2">SUM(E9:E14)</f>
        <v>24.001407620248003</v>
      </c>
      <c r="F8" s="163">
        <f t="shared" si="2"/>
        <v>24.223435772652962</v>
      </c>
      <c r="G8" s="163">
        <f t="shared" si="2"/>
        <v>25.645904488106019</v>
      </c>
      <c r="H8" s="163">
        <f t="shared" si="2"/>
        <v>26.768822577868139</v>
      </c>
      <c r="I8" s="163">
        <f t="shared" si="2"/>
        <v>27.992199029425503</v>
      </c>
      <c r="J8" s="163">
        <f t="shared" si="2"/>
        <v>29.516043010014013</v>
      </c>
      <c r="K8" s="163">
        <f t="shared" si="2"/>
        <v>30.940363870214295</v>
      </c>
      <c r="L8" s="163">
        <f t="shared" si="2"/>
        <v>32.502382063725008</v>
      </c>
      <c r="M8" s="163">
        <f t="shared" si="2"/>
        <v>34.267501166911259</v>
      </c>
      <c r="N8" s="162">
        <f>SUM(D8:M8)</f>
        <v>277.01874759916518</v>
      </c>
    </row>
    <row r="9" spans="1:19" outlineLevel="1" x14ac:dyDescent="0.2">
      <c r="A9" s="2" t="s">
        <v>558</v>
      </c>
      <c r="B9" s="158" t="s">
        <v>561</v>
      </c>
      <c r="D9" s="163">
        <v>0</v>
      </c>
      <c r="E9" s="163"/>
      <c r="F9" s="163"/>
      <c r="G9" s="163">
        <v>0.1</v>
      </c>
      <c r="H9" s="163"/>
      <c r="I9" s="163"/>
      <c r="J9" s="163">
        <v>0.1</v>
      </c>
      <c r="K9" s="163"/>
      <c r="L9" s="163"/>
      <c r="M9" s="163">
        <v>0.1</v>
      </c>
      <c r="N9" s="162">
        <f>SUM(D9:M9)</f>
        <v>0.30000000000000004</v>
      </c>
    </row>
    <row r="10" spans="1:19" outlineLevel="1" x14ac:dyDescent="0.2">
      <c r="A10" s="2" t="s">
        <v>558</v>
      </c>
      <c r="B10" s="158" t="s">
        <v>562</v>
      </c>
      <c r="D10" s="163">
        <v>0.53275520159999989</v>
      </c>
      <c r="E10" s="163">
        <v>0.57080362024800013</v>
      </c>
      <c r="F10" s="163">
        <v>0.58221969265296014</v>
      </c>
      <c r="G10" s="163">
        <v>0.59386408650601941</v>
      </c>
      <c r="H10" s="163">
        <v>0.60574136823613978</v>
      </c>
      <c r="I10" s="163">
        <v>0.61785619560086258</v>
      </c>
      <c r="J10" s="163">
        <v>0.63021331951287984</v>
      </c>
      <c r="K10" s="163">
        <v>0.64281758590313742</v>
      </c>
      <c r="L10" s="163">
        <v>0.67495846519829428</v>
      </c>
      <c r="M10" s="163">
        <v>0.70870638845820899</v>
      </c>
      <c r="N10" s="162">
        <f t="shared" ref="N10:N39" si="3">SUM(D10:M10)</f>
        <v>6.1599359239165024</v>
      </c>
      <c r="P10" s="294"/>
    </row>
    <row r="11" spans="1:19" outlineLevel="1" x14ac:dyDescent="0.2">
      <c r="A11" s="2" t="s">
        <v>558</v>
      </c>
      <c r="B11" s="158" t="s">
        <v>563</v>
      </c>
      <c r="D11" s="163">
        <v>0.49533279839999994</v>
      </c>
      <c r="E11" s="163">
        <v>0.53060399999999996</v>
      </c>
      <c r="F11" s="163">
        <v>0.54121607999999999</v>
      </c>
      <c r="G11" s="163">
        <v>0.55204040160000001</v>
      </c>
      <c r="H11" s="163">
        <v>0.56308120963200003</v>
      </c>
      <c r="I11" s="163">
        <v>0.57434283382463991</v>
      </c>
      <c r="J11" s="163">
        <v>0.58582969050113276</v>
      </c>
      <c r="K11" s="163">
        <v>0.59754628431115542</v>
      </c>
      <c r="L11" s="163">
        <v>0.62742359852671326</v>
      </c>
      <c r="M11" s="163">
        <v>0.6587947784530489</v>
      </c>
      <c r="N11" s="162">
        <f t="shared" si="3"/>
        <v>5.7262116752486909</v>
      </c>
      <c r="P11" s="294"/>
    </row>
    <row r="12" spans="1:19" outlineLevel="2" x14ac:dyDescent="0.2">
      <c r="A12" s="2" t="s">
        <v>558</v>
      </c>
      <c r="B12" s="158" t="s">
        <v>564</v>
      </c>
      <c r="D12" s="163">
        <v>10.5318</v>
      </c>
      <c r="E12" s="163">
        <v>11.8</v>
      </c>
      <c r="F12" s="163">
        <v>12.7</v>
      </c>
      <c r="G12" s="163">
        <v>13.1</v>
      </c>
      <c r="H12" s="163">
        <v>13.4</v>
      </c>
      <c r="I12" s="163">
        <v>14.7</v>
      </c>
      <c r="J12" s="163">
        <v>15</v>
      </c>
      <c r="K12" s="163">
        <v>17.5</v>
      </c>
      <c r="L12" s="163">
        <v>18.399999999999999</v>
      </c>
      <c r="M12" s="163">
        <v>19.3</v>
      </c>
      <c r="N12" s="162">
        <f t="shared" si="3"/>
        <v>146.43180000000001</v>
      </c>
      <c r="O12" s="126"/>
    </row>
    <row r="13" spans="1:19" outlineLevel="2" x14ac:dyDescent="0.2">
      <c r="A13" s="2" t="s">
        <v>558</v>
      </c>
      <c r="B13" s="158" t="s">
        <v>565</v>
      </c>
      <c r="D13" s="163">
        <v>6.1007999999999996</v>
      </c>
      <c r="E13" s="163">
        <v>7.1</v>
      </c>
      <c r="F13" s="163">
        <v>4.8</v>
      </c>
      <c r="G13" s="163">
        <v>5.3</v>
      </c>
      <c r="H13" s="163">
        <v>6.5</v>
      </c>
      <c r="I13" s="163">
        <v>5.9</v>
      </c>
      <c r="J13" s="163">
        <v>5.9</v>
      </c>
      <c r="K13" s="163">
        <v>5.9</v>
      </c>
      <c r="L13" s="163">
        <v>6.2</v>
      </c>
      <c r="M13" s="163">
        <v>6.5</v>
      </c>
      <c r="N13" s="162">
        <f t="shared" si="3"/>
        <v>60.200800000000001</v>
      </c>
      <c r="O13" s="126"/>
    </row>
    <row r="14" spans="1:19" outlineLevel="2" x14ac:dyDescent="0.2">
      <c r="A14" s="2" t="s">
        <v>558</v>
      </c>
      <c r="B14" s="158" t="s">
        <v>566</v>
      </c>
      <c r="D14" s="163">
        <v>3.5</v>
      </c>
      <c r="E14" s="163">
        <v>4</v>
      </c>
      <c r="F14" s="163">
        <v>5.6</v>
      </c>
      <c r="G14" s="163">
        <v>6</v>
      </c>
      <c r="H14" s="163">
        <v>5.7</v>
      </c>
      <c r="I14" s="163">
        <v>6.2</v>
      </c>
      <c r="J14" s="163">
        <v>7.3</v>
      </c>
      <c r="K14" s="163">
        <v>6.3</v>
      </c>
      <c r="L14" s="163">
        <v>6.6</v>
      </c>
      <c r="M14" s="163">
        <v>7</v>
      </c>
      <c r="N14" s="162">
        <f t="shared" si="3"/>
        <v>58.199999999999996</v>
      </c>
      <c r="O14" s="126"/>
      <c r="Q14" s="384"/>
      <c r="R14" s="392"/>
      <c r="S14" s="76"/>
    </row>
    <row r="15" spans="1:19" outlineLevel="2" x14ac:dyDescent="0.2">
      <c r="A15" s="2" t="s">
        <v>558</v>
      </c>
      <c r="B15" s="157" t="s">
        <v>625</v>
      </c>
      <c r="D15" s="163">
        <v>1.4</v>
      </c>
      <c r="E15" s="163">
        <v>1.4</v>
      </c>
      <c r="F15" s="163">
        <v>1.4</v>
      </c>
      <c r="G15" s="163">
        <v>1.3</v>
      </c>
      <c r="H15" s="163">
        <v>1.3</v>
      </c>
      <c r="I15" s="163">
        <v>1.3</v>
      </c>
      <c r="J15" s="163">
        <v>1.4</v>
      </c>
      <c r="K15" s="163">
        <v>1.4</v>
      </c>
      <c r="L15" s="163">
        <v>1.3</v>
      </c>
      <c r="M15" s="163">
        <v>1.3</v>
      </c>
      <c r="N15" s="162">
        <f>SUM(D15:M15)</f>
        <v>13.500000000000002</v>
      </c>
      <c r="O15" s="148" t="s">
        <v>583</v>
      </c>
      <c r="Q15" s="384"/>
      <c r="R15" s="392"/>
      <c r="S15" s="76"/>
    </row>
    <row r="16" spans="1:19" outlineLevel="1" x14ac:dyDescent="0.2">
      <c r="A16" s="2" t="s">
        <v>567</v>
      </c>
      <c r="B16" s="157" t="s">
        <v>568</v>
      </c>
      <c r="D16" s="163">
        <f>SUM(D17:D20)</f>
        <v>3.6124450000000001</v>
      </c>
      <c r="E16" s="163">
        <f t="shared" ref="E16:M16" si="4">SUM(E17:E20)</f>
        <v>3.6609690521439999</v>
      </c>
      <c r="F16" s="163">
        <f t="shared" si="4"/>
        <v>3.0352115863118794</v>
      </c>
      <c r="G16" s="163">
        <f t="shared" si="4"/>
        <v>3.1303768276616419</v>
      </c>
      <c r="H16" s="163">
        <f t="shared" si="4"/>
        <v>3.2270592877713717</v>
      </c>
      <c r="I16" s="163">
        <f t="shared" si="4"/>
        <v>3.3022866240975515</v>
      </c>
      <c r="J16" s="163">
        <f t="shared" si="4"/>
        <v>3.3792856609145225</v>
      </c>
      <c r="K16" s="163">
        <f t="shared" si="4"/>
        <v>3.458098511076209</v>
      </c>
      <c r="L16" s="163">
        <f t="shared" si="4"/>
        <v>3.6310034366300195</v>
      </c>
      <c r="M16" s="163">
        <f t="shared" si="4"/>
        <v>3.812553608461521</v>
      </c>
      <c r="N16" s="162">
        <f t="shared" si="3"/>
        <v>34.249289595068717</v>
      </c>
      <c r="Q16" s="384"/>
      <c r="R16" s="392"/>
      <c r="S16" s="76"/>
    </row>
    <row r="17" spans="1:19" outlineLevel="2" x14ac:dyDescent="0.2">
      <c r="A17" s="2" t="s">
        <v>567</v>
      </c>
      <c r="B17" s="158" t="s">
        <v>564</v>
      </c>
      <c r="D17" s="163">
        <v>2.7532450000000002</v>
      </c>
      <c r="E17" s="163">
        <v>1.9846306249999999</v>
      </c>
      <c r="F17" s="163">
        <v>2.0342463906249995</v>
      </c>
      <c r="G17" s="163">
        <v>2.0851025503906242</v>
      </c>
      <c r="H17" s="163">
        <v>2.1372301141503898</v>
      </c>
      <c r="I17" s="163">
        <v>2.1906608670041496</v>
      </c>
      <c r="J17" s="163">
        <v>2.2454273886792531</v>
      </c>
      <c r="K17" s="163">
        <v>2.3015630733962338</v>
      </c>
      <c r="L17" s="163">
        <v>2.4166412270660458</v>
      </c>
      <c r="M17" s="163">
        <v>2.5374732884193483</v>
      </c>
      <c r="N17" s="162">
        <f t="shared" si="3"/>
        <v>22.686220524731045</v>
      </c>
      <c r="O17" s="126"/>
      <c r="Q17" s="384"/>
      <c r="R17" s="392"/>
      <c r="S17" s="76"/>
    </row>
    <row r="18" spans="1:19" outlineLevel="2" x14ac:dyDescent="0.2">
      <c r="B18" s="158" t="s">
        <v>569</v>
      </c>
      <c r="D18" s="163">
        <v>0.14499999999999999</v>
      </c>
      <c r="E18" s="163">
        <v>0.14797802714400002</v>
      </c>
      <c r="F18" s="163">
        <v>0.15093758768688001</v>
      </c>
      <c r="G18" s="163">
        <v>0.15395633944061762</v>
      </c>
      <c r="H18" s="163">
        <v>0.15703546622942999</v>
      </c>
      <c r="I18" s="163">
        <v>0.16017617555401858</v>
      </c>
      <c r="J18" s="163">
        <v>0.16337969906509897</v>
      </c>
      <c r="K18" s="163">
        <v>0.16664729304640094</v>
      </c>
      <c r="L18" s="163">
        <v>0.17497965769872101</v>
      </c>
      <c r="M18" s="163">
        <v>0.18372864058365707</v>
      </c>
      <c r="N18" s="162">
        <f t="shared" si="3"/>
        <v>1.6038188864488241</v>
      </c>
      <c r="Q18" s="76"/>
      <c r="R18" s="392"/>
      <c r="S18" s="76"/>
    </row>
    <row r="19" spans="1:19" outlineLevel="2" x14ac:dyDescent="0.2">
      <c r="A19" s="2" t="s">
        <v>567</v>
      </c>
      <c r="B19" s="159" t="s">
        <v>570</v>
      </c>
      <c r="C19" s="76"/>
      <c r="D19" s="163">
        <v>0</v>
      </c>
      <c r="E19" s="163">
        <v>0.8333604</v>
      </c>
      <c r="F19" s="163">
        <v>0.85002760799999999</v>
      </c>
      <c r="G19" s="163">
        <v>0.89131793783040003</v>
      </c>
      <c r="H19" s="163">
        <v>0.93279370739155198</v>
      </c>
      <c r="I19" s="163">
        <v>0.95144958153938297</v>
      </c>
      <c r="J19" s="163">
        <v>0.97047857317017061</v>
      </c>
      <c r="K19" s="163">
        <v>0.98988814463357411</v>
      </c>
      <c r="L19" s="163">
        <v>1.0393825518652529</v>
      </c>
      <c r="M19" s="163">
        <v>1.0913516794585156</v>
      </c>
      <c r="N19" s="162">
        <f t="shared" si="3"/>
        <v>8.5500501838888496</v>
      </c>
    </row>
    <row r="20" spans="1:19" outlineLevel="2" x14ac:dyDescent="0.2">
      <c r="A20" s="2" t="s">
        <v>567</v>
      </c>
      <c r="B20" s="158" t="s">
        <v>571</v>
      </c>
      <c r="D20" s="163">
        <v>0.71419999999999995</v>
      </c>
      <c r="E20" s="163">
        <v>0.69499999999999995</v>
      </c>
      <c r="F20" s="163">
        <v>0</v>
      </c>
      <c r="G20" s="163">
        <v>0</v>
      </c>
      <c r="H20" s="163">
        <v>0</v>
      </c>
      <c r="I20" s="163">
        <v>0</v>
      </c>
      <c r="J20" s="163">
        <v>0</v>
      </c>
      <c r="K20" s="163">
        <v>0</v>
      </c>
      <c r="L20" s="163">
        <v>0</v>
      </c>
      <c r="M20" s="163">
        <v>0</v>
      </c>
      <c r="N20" s="162">
        <f t="shared" si="3"/>
        <v>1.4091999999999998</v>
      </c>
    </row>
    <row r="21" spans="1:19" x14ac:dyDescent="0.2">
      <c r="A21" s="2" t="s">
        <v>567</v>
      </c>
      <c r="B21" s="2" t="s">
        <v>488</v>
      </c>
      <c r="D21" s="163">
        <v>0.49436993396999995</v>
      </c>
      <c r="E21" s="163">
        <v>0.52391361599999997</v>
      </c>
      <c r="F21" s="163">
        <v>0.53439188831999995</v>
      </c>
      <c r="G21" s="163">
        <v>0.54507972608639998</v>
      </c>
      <c r="H21" s="163">
        <v>0.55598132060812799</v>
      </c>
      <c r="I21" s="163">
        <v>0.56710094702029057</v>
      </c>
      <c r="J21" s="163">
        <v>0.57844296596069644</v>
      </c>
      <c r="K21" s="163">
        <v>0.59001182527991036</v>
      </c>
      <c r="L21" s="163">
        <v>0.60181206178550861</v>
      </c>
      <c r="M21" s="163">
        <v>0.61384830302121884</v>
      </c>
      <c r="N21" s="162">
        <f t="shared" si="3"/>
        <v>5.6049525880521536</v>
      </c>
    </row>
    <row r="22" spans="1:19" x14ac:dyDescent="0.2">
      <c r="A22" s="2" t="s">
        <v>567</v>
      </c>
      <c r="B22" s="2" t="s">
        <v>489</v>
      </c>
      <c r="D22" s="163">
        <v>0</v>
      </c>
      <c r="E22" s="163">
        <v>0</v>
      </c>
      <c r="F22" s="163">
        <v>0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162"/>
    </row>
    <row r="23" spans="1:19" x14ac:dyDescent="0.2">
      <c r="A23" s="2" t="s">
        <v>558</v>
      </c>
      <c r="B23" s="2" t="s">
        <v>572</v>
      </c>
      <c r="D23" s="163">
        <v>0.55685314782499995</v>
      </c>
      <c r="E23" s="163">
        <v>0.61865400000000004</v>
      </c>
      <c r="F23" s="163">
        <v>0.67030008000000008</v>
      </c>
      <c r="G23" s="163">
        <v>0.7201830816</v>
      </c>
      <c r="H23" s="163">
        <v>0.77030774323200002</v>
      </c>
      <c r="I23" s="163">
        <v>0.82067889809663996</v>
      </c>
      <c r="J23" s="163">
        <v>0.87130147605857289</v>
      </c>
      <c r="K23" s="163">
        <v>0.91818050557974396</v>
      </c>
      <c r="L23" s="163">
        <v>0.97332111569133906</v>
      </c>
      <c r="M23" s="163">
        <v>1.0247285380051658</v>
      </c>
      <c r="N23" s="162">
        <f t="shared" si="3"/>
        <v>7.9445085860884603</v>
      </c>
    </row>
    <row r="24" spans="1:19" x14ac:dyDescent="0.2">
      <c r="A24" s="2" t="s">
        <v>567</v>
      </c>
      <c r="B24" s="2" t="s">
        <v>573</v>
      </c>
      <c r="D24" s="163"/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2"/>
    </row>
    <row r="25" spans="1:19" x14ac:dyDescent="0.2">
      <c r="B25" s="76" t="s">
        <v>574</v>
      </c>
      <c r="C25" s="76"/>
      <c r="D25" s="393">
        <f t="shared" ref="D25:M25" si="5">SUM(D26:D31)</f>
        <v>1.6029850000000001</v>
      </c>
      <c r="E25" s="393">
        <f t="shared" si="5"/>
        <v>1.5840020999999997</v>
      </c>
      <c r="F25" s="393">
        <f t="shared" si="5"/>
        <v>1.615682142</v>
      </c>
      <c r="G25" s="393">
        <f t="shared" si="5"/>
        <v>1.6479957848399995</v>
      </c>
      <c r="H25" s="393">
        <f t="shared" si="5"/>
        <v>1.6809557005368001</v>
      </c>
      <c r="I25" s="393">
        <f t="shared" si="5"/>
        <v>1.7145748145475359</v>
      </c>
      <c r="J25" s="393">
        <f t="shared" si="5"/>
        <v>1.7488663108384868</v>
      </c>
      <c r="K25" s="393">
        <f t="shared" si="5"/>
        <v>1.7838436370552564</v>
      </c>
      <c r="L25" s="393">
        <f t="shared" si="5"/>
        <v>1.8195205097963618</v>
      </c>
      <c r="M25" s="393">
        <f t="shared" si="5"/>
        <v>1.8559109199922892</v>
      </c>
      <c r="N25" s="162">
        <f t="shared" si="3"/>
        <v>17.05433691960673</v>
      </c>
      <c r="O25" s="148"/>
    </row>
    <row r="26" spans="1:19" outlineLevel="1" x14ac:dyDescent="0.2">
      <c r="A26" s="2" t="s">
        <v>558</v>
      </c>
      <c r="B26" s="394" t="s">
        <v>575</v>
      </c>
      <c r="C26" s="76"/>
      <c r="D26" s="393">
        <v>1.02</v>
      </c>
      <c r="E26" s="393">
        <v>1.0403579999999999</v>
      </c>
      <c r="F26" s="393">
        <v>1.0611651599999998</v>
      </c>
      <c r="G26" s="393">
        <v>1.0823884631999998</v>
      </c>
      <c r="H26" s="393">
        <v>1.1040362324639998</v>
      </c>
      <c r="I26" s="393">
        <v>1.1261169571132799</v>
      </c>
      <c r="J26" s="393">
        <v>1.1486392962555454</v>
      </c>
      <c r="K26" s="393">
        <v>1.1716120821806564</v>
      </c>
      <c r="L26" s="393">
        <v>1.1950443238242696</v>
      </c>
      <c r="M26" s="393">
        <v>1.218945210300755</v>
      </c>
      <c r="N26" s="162">
        <f t="shared" si="3"/>
        <v>11.168305725338506</v>
      </c>
      <c r="O26" s="148"/>
    </row>
    <row r="27" spans="1:19" outlineLevel="1" x14ac:dyDescent="0.2">
      <c r="A27" s="2" t="s">
        <v>567</v>
      </c>
      <c r="B27" s="394" t="s">
        <v>576</v>
      </c>
      <c r="C27" s="76"/>
      <c r="D27" s="393">
        <v>0.20085800000000001</v>
      </c>
      <c r="E27" s="393">
        <v>0.15387500000000001</v>
      </c>
      <c r="F27" s="393">
        <v>0.15695250000000002</v>
      </c>
      <c r="G27" s="393">
        <v>0.16009155000000003</v>
      </c>
      <c r="H27" s="393">
        <v>0.16329338100000004</v>
      </c>
      <c r="I27" s="393">
        <v>0.16655924862000004</v>
      </c>
      <c r="J27" s="393">
        <v>0.16989043359240005</v>
      </c>
      <c r="K27" s="393">
        <v>0.17328824226424805</v>
      </c>
      <c r="L27" s="393">
        <v>0.17675400710953301</v>
      </c>
      <c r="M27" s="393">
        <v>0.18028908725172368</v>
      </c>
      <c r="N27" s="162">
        <f t="shared" si="3"/>
        <v>1.7018514498379052</v>
      </c>
      <c r="O27" s="148"/>
    </row>
    <row r="28" spans="1:19" outlineLevel="1" x14ac:dyDescent="0.2">
      <c r="A28" s="2" t="s">
        <v>567</v>
      </c>
      <c r="B28" s="394" t="s">
        <v>577</v>
      </c>
      <c r="C28" s="76"/>
      <c r="D28" s="393">
        <v>0.114444</v>
      </c>
      <c r="E28" s="393">
        <v>0.116733</v>
      </c>
      <c r="F28" s="393">
        <v>0.11906766000000001</v>
      </c>
      <c r="G28" s="393">
        <v>0.12144901320000001</v>
      </c>
      <c r="H28" s="393">
        <v>0.12387799346400001</v>
      </c>
      <c r="I28" s="393">
        <v>0.12635555333328002</v>
      </c>
      <c r="J28" s="393">
        <v>0.12888266439994564</v>
      </c>
      <c r="K28" s="393">
        <v>0.13146031768794456</v>
      </c>
      <c r="L28" s="393">
        <v>0.13408952404170346</v>
      </c>
      <c r="M28" s="393">
        <v>0.13677131452253755</v>
      </c>
      <c r="N28" s="162">
        <f t="shared" si="3"/>
        <v>1.2531310406494114</v>
      </c>
      <c r="O28" s="148"/>
    </row>
    <row r="29" spans="1:19" outlineLevel="1" x14ac:dyDescent="0.2">
      <c r="A29" s="2" t="s">
        <v>567</v>
      </c>
      <c r="B29" s="394" t="s">
        <v>578</v>
      </c>
      <c r="C29" s="76"/>
      <c r="D29" s="393">
        <v>1.0404E-2</v>
      </c>
      <c r="E29" s="393">
        <v>1.0612E-2</v>
      </c>
      <c r="F29" s="393">
        <v>1.0824240000000001E-2</v>
      </c>
      <c r="G29" s="393">
        <v>1.10407248E-2</v>
      </c>
      <c r="H29" s="393">
        <v>1.1261539296E-2</v>
      </c>
      <c r="I29" s="393">
        <v>1.1486770081920001E-2</v>
      </c>
      <c r="J29" s="393">
        <v>1.17165054835584E-2</v>
      </c>
      <c r="K29" s="393">
        <v>1.1950835593229568E-2</v>
      </c>
      <c r="L29" s="393">
        <v>1.2189852305094159E-2</v>
      </c>
      <c r="M29" s="393">
        <v>1.2433649351196042E-2</v>
      </c>
      <c r="N29" s="162">
        <f t="shared" si="3"/>
        <v>0.11392011691099818</v>
      </c>
      <c r="O29" s="148"/>
    </row>
    <row r="30" spans="1:19" outlineLevel="1" x14ac:dyDescent="0.2">
      <c r="A30" s="2" t="s">
        <v>567</v>
      </c>
      <c r="B30" s="394" t="s">
        <v>579</v>
      </c>
      <c r="C30" s="76"/>
      <c r="D30" s="393">
        <v>6.2424E-2</v>
      </c>
      <c r="E30" s="393">
        <v>6.3672000000000006E-2</v>
      </c>
      <c r="F30" s="393">
        <v>6.4945440000000007E-2</v>
      </c>
      <c r="G30" s="393">
        <v>6.6244348800000005E-2</v>
      </c>
      <c r="H30" s="393">
        <v>6.7569235776000006E-2</v>
      </c>
      <c r="I30" s="393">
        <v>6.8920620491520007E-2</v>
      </c>
      <c r="J30" s="393">
        <v>7.0299032901350408E-2</v>
      </c>
      <c r="K30" s="393">
        <v>7.1705013559377417E-2</v>
      </c>
      <c r="L30" s="393">
        <v>7.313911383056497E-2</v>
      </c>
      <c r="M30" s="393">
        <v>7.4601896107176269E-2</v>
      </c>
      <c r="N30" s="162">
        <f t="shared" si="3"/>
        <v>0.68352070146598909</v>
      </c>
      <c r="O30" s="148"/>
    </row>
    <row r="31" spans="1:19" outlineLevel="1" x14ac:dyDescent="0.2">
      <c r="A31" s="2" t="s">
        <v>567</v>
      </c>
      <c r="B31" s="394" t="s">
        <v>580</v>
      </c>
      <c r="C31" s="76"/>
      <c r="D31" s="393">
        <v>0.194855</v>
      </c>
      <c r="E31" s="393">
        <v>0.19875209999999999</v>
      </c>
      <c r="F31" s="393">
        <v>0.202727142</v>
      </c>
      <c r="G31" s="393">
        <v>0.20678168484000001</v>
      </c>
      <c r="H31" s="393">
        <v>0.21091731853680001</v>
      </c>
      <c r="I31" s="393">
        <v>0.21513566490753602</v>
      </c>
      <c r="J31" s="393">
        <v>0.21943837820568673</v>
      </c>
      <c r="K31" s="393">
        <v>0.22382714576980048</v>
      </c>
      <c r="L31" s="393">
        <v>0.22830368868519649</v>
      </c>
      <c r="M31" s="393">
        <v>0.23286976245890043</v>
      </c>
      <c r="N31" s="162">
        <f t="shared" si="3"/>
        <v>2.13360788540392</v>
      </c>
      <c r="O31" s="148"/>
    </row>
    <row r="32" spans="1:19" x14ac:dyDescent="0.2"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2"/>
      <c r="O32" s="148"/>
    </row>
    <row r="33" spans="1:15" x14ac:dyDescent="0.2">
      <c r="A33" s="2" t="s">
        <v>581</v>
      </c>
      <c r="B33" s="395" t="s">
        <v>582</v>
      </c>
      <c r="C33" s="76"/>
      <c r="D33" s="393">
        <v>0.28611000000000003</v>
      </c>
      <c r="E33" s="393">
        <v>0.2918322000000001</v>
      </c>
      <c r="F33" s="393">
        <v>0.29766884400000004</v>
      </c>
      <c r="G33" s="393">
        <v>0.30362222088000007</v>
      </c>
      <c r="H33" s="393">
        <v>0.30969466529760009</v>
      </c>
      <c r="I33" s="393">
        <v>0.31588855860355214</v>
      </c>
      <c r="J33" s="393">
        <v>0.32220632977562313</v>
      </c>
      <c r="K33" s="393">
        <v>0.3286504563711356</v>
      </c>
      <c r="L33" s="393">
        <v>0.34</v>
      </c>
      <c r="M33" s="393">
        <v>0.34</v>
      </c>
      <c r="N33" s="162">
        <f t="shared" si="3"/>
        <v>3.1356732749279108</v>
      </c>
      <c r="O33" s="148" t="s">
        <v>583</v>
      </c>
    </row>
    <row r="34" spans="1:15" x14ac:dyDescent="0.2">
      <c r="B34" s="394"/>
      <c r="C34" s="76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162"/>
      <c r="O34" s="148"/>
    </row>
    <row r="35" spans="1:15" x14ac:dyDescent="0.2">
      <c r="A35" s="2" t="s">
        <v>558</v>
      </c>
      <c r="B35" s="396" t="s">
        <v>584</v>
      </c>
      <c r="D35" s="393">
        <v>0.8094071409200575</v>
      </c>
      <c r="E35" s="393">
        <v>0.83385123657584037</v>
      </c>
      <c r="F35" s="393">
        <v>0.8590335439204313</v>
      </c>
      <c r="G35" s="393">
        <v>0.88497635694682941</v>
      </c>
      <c r="H35" s="393">
        <v>0.58532291741246401</v>
      </c>
      <c r="I35" s="393">
        <v>0.59702937576071313</v>
      </c>
      <c r="J35" s="393">
        <v>0.60896996327592745</v>
      </c>
      <c r="K35" s="393">
        <v>0.62114936254144604</v>
      </c>
      <c r="L35" s="393">
        <v>0.71</v>
      </c>
      <c r="M35" s="393">
        <v>0.72</v>
      </c>
      <c r="N35" s="162">
        <f t="shared" si="3"/>
        <v>7.229739897353709</v>
      </c>
      <c r="O35" s="148" t="s">
        <v>583</v>
      </c>
    </row>
    <row r="36" spans="1:15" x14ac:dyDescent="0.2">
      <c r="B36" s="157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2"/>
    </row>
    <row r="37" spans="1:15" x14ac:dyDescent="0.2">
      <c r="A37" s="2" t="s">
        <v>581</v>
      </c>
      <c r="B37" s="396" t="s">
        <v>585</v>
      </c>
      <c r="D37" s="163">
        <v>0.92430000000000001</v>
      </c>
      <c r="E37" s="163">
        <v>0.86629999999999996</v>
      </c>
      <c r="F37" s="163">
        <v>0.88362600000000002</v>
      </c>
      <c r="G37" s="163">
        <v>0.90129851999999999</v>
      </c>
      <c r="H37" s="163">
        <v>0.91932449039999997</v>
      </c>
      <c r="I37" s="163">
        <v>0.93771098020800003</v>
      </c>
      <c r="J37" s="163">
        <v>0.95646519981216005</v>
      </c>
      <c r="K37" s="163">
        <v>0.97559450380840329</v>
      </c>
      <c r="L37" s="163">
        <v>0.99510639388457134</v>
      </c>
      <c r="M37" s="163">
        <v>1.0150085217622629</v>
      </c>
      <c r="N37" s="162">
        <f t="shared" si="3"/>
        <v>9.3747346098753983</v>
      </c>
    </row>
    <row r="38" spans="1:15" x14ac:dyDescent="0.2">
      <c r="B38" s="394"/>
      <c r="C38" s="76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162"/>
      <c r="O38" s="148"/>
    </row>
    <row r="39" spans="1:15" ht="15.75" x14ac:dyDescent="0.25">
      <c r="C39" s="397">
        <f t="shared" ref="C39:M39" si="6">C7+C21+C23+C25+C33+C24+C35+C22+C6+C37</f>
        <v>0</v>
      </c>
      <c r="D39" s="398">
        <f>D7+D21+D23+D25+D33+D24+D35+D22+D6+D37</f>
        <v>31.027874032090157</v>
      </c>
      <c r="E39" s="398">
        <f>E7+E21+E23+E25+E33+E24+E35+E22+E6+E37</f>
        <v>33.957116358949527</v>
      </c>
      <c r="F39" s="398">
        <f t="shared" si="6"/>
        <v>33.70037570015527</v>
      </c>
      <c r="G39" s="398">
        <f t="shared" si="6"/>
        <v>35.227374322947924</v>
      </c>
      <c r="H39" s="398">
        <f t="shared" si="6"/>
        <v>36.308187573041955</v>
      </c>
      <c r="I39" s="398">
        <f t="shared" si="6"/>
        <v>37.743038331786167</v>
      </c>
      <c r="J39" s="398">
        <f t="shared" si="6"/>
        <v>39.582000292662862</v>
      </c>
      <c r="K39" s="398">
        <f t="shared" si="6"/>
        <v>41.221160435467148</v>
      </c>
      <c r="L39" s="398">
        <f t="shared" si="6"/>
        <v>43.083257842353234</v>
      </c>
      <c r="M39" s="398">
        <f t="shared" si="6"/>
        <v>45.279966697695059</v>
      </c>
      <c r="N39" s="399">
        <f t="shared" si="3"/>
        <v>377.13035158714933</v>
      </c>
      <c r="O39" s="400">
        <f>SUM(C39:M39)</f>
        <v>377.13035158714933</v>
      </c>
    </row>
    <row r="40" spans="1:15" x14ac:dyDescent="0.2">
      <c r="B40" s="306" t="s">
        <v>648</v>
      </c>
      <c r="D40" s="385">
        <f>D39-D15</f>
        <v>29.627874032090158</v>
      </c>
      <c r="E40" s="385">
        <f>E39-E15</f>
        <v>32.557116358949528</v>
      </c>
      <c r="F40" s="385">
        <f t="shared" ref="F40:N40" si="7">F39-F15</f>
        <v>32.300375700155271</v>
      </c>
      <c r="G40" s="385">
        <f t="shared" si="7"/>
        <v>33.927374322947927</v>
      </c>
      <c r="H40" s="385">
        <f t="shared" si="7"/>
        <v>35.008187573041958</v>
      </c>
      <c r="I40" s="385">
        <f t="shared" si="7"/>
        <v>36.44303833178617</v>
      </c>
      <c r="J40" s="385">
        <f t="shared" si="7"/>
        <v>38.182000292662863</v>
      </c>
      <c r="K40" s="385">
        <f t="shared" si="7"/>
        <v>39.821160435467149</v>
      </c>
      <c r="L40" s="385">
        <f t="shared" si="7"/>
        <v>41.783257842353237</v>
      </c>
      <c r="M40" s="385">
        <f t="shared" si="7"/>
        <v>43.979966697695062</v>
      </c>
      <c r="N40" s="385">
        <f t="shared" si="7"/>
        <v>363.63035158714933</v>
      </c>
    </row>
    <row r="41" spans="1:15" ht="15.75" x14ac:dyDescent="0.25">
      <c r="A41" s="401" t="s">
        <v>593</v>
      </c>
    </row>
    <row r="42" spans="1:15" ht="15.75" x14ac:dyDescent="0.25">
      <c r="D42" s="301" t="str">
        <f>D5</f>
        <v>2022 O&amp;M</v>
      </c>
      <c r="E42" s="301" t="str">
        <f t="shared" ref="E42:M42" si="8">E5</f>
        <v>2023 O&amp;M</v>
      </c>
      <c r="F42" s="301" t="str">
        <f t="shared" si="8"/>
        <v>2024 O&amp;M</v>
      </c>
      <c r="G42" s="301" t="str">
        <f t="shared" si="8"/>
        <v>2025 O&amp;M</v>
      </c>
      <c r="H42" s="301" t="str">
        <f t="shared" si="8"/>
        <v>2026 O&amp;M</v>
      </c>
      <c r="I42" s="301" t="str">
        <f t="shared" si="8"/>
        <v>2027 O&amp;M</v>
      </c>
      <c r="J42" s="301" t="str">
        <f t="shared" si="8"/>
        <v>2028 O&amp;M</v>
      </c>
      <c r="K42" s="301" t="str">
        <f t="shared" si="8"/>
        <v>2029 O&amp;M</v>
      </c>
      <c r="L42" s="301" t="str">
        <f t="shared" si="8"/>
        <v>2030 O&amp;M</v>
      </c>
      <c r="M42" s="301" t="str">
        <f t="shared" si="8"/>
        <v>2031 O&amp;M</v>
      </c>
      <c r="N42" s="391" t="s">
        <v>148</v>
      </c>
    </row>
    <row r="43" spans="1:15" x14ac:dyDescent="0.2">
      <c r="B43" s="386" t="s">
        <v>589</v>
      </c>
      <c r="N43" s="402"/>
    </row>
    <row r="44" spans="1:15" x14ac:dyDescent="0.2">
      <c r="A44" s="2" t="s">
        <v>558</v>
      </c>
      <c r="B44" s="2" t="s">
        <v>559</v>
      </c>
      <c r="D44" s="2">
        <f>D6*1000000</f>
        <v>180715.80937510188</v>
      </c>
      <c r="E44" s="2">
        <f t="shared" ref="E44:M44" si="9">E6*1000000</f>
        <v>176186.53398168838</v>
      </c>
      <c r="F44" s="2">
        <f t="shared" si="9"/>
        <v>181025.84295000145</v>
      </c>
      <c r="G44" s="2">
        <f t="shared" si="9"/>
        <v>147937.31682703059</v>
      </c>
      <c r="H44" s="2">
        <f t="shared" si="9"/>
        <v>190718.86991544682</v>
      </c>
      <c r="I44" s="2">
        <f t="shared" si="9"/>
        <v>195569.10402637802</v>
      </c>
      <c r="J44" s="2">
        <f t="shared" si="9"/>
        <v>200419.37601286141</v>
      </c>
      <c r="K44" s="2">
        <f t="shared" si="9"/>
        <v>205267.76354075564</v>
      </c>
      <c r="L44" s="2">
        <f t="shared" si="9"/>
        <v>210112.2608404269</v>
      </c>
      <c r="M44" s="2">
        <f t="shared" si="9"/>
        <v>330415.63954134099</v>
      </c>
      <c r="N44" s="402">
        <f t="shared" ref="N44:N62" si="10">SUM(D44:M44)</f>
        <v>2018368.5170110322</v>
      </c>
    </row>
    <row r="45" spans="1:15" x14ac:dyDescent="0.2">
      <c r="A45" s="2" t="s">
        <v>558</v>
      </c>
      <c r="B45" s="2" t="s">
        <v>634</v>
      </c>
      <c r="D45" s="2">
        <f>D8*1000000</f>
        <v>21160688</v>
      </c>
      <c r="E45" s="2">
        <f t="shared" ref="E45:M45" si="11">E8*1000000</f>
        <v>24001407.620248001</v>
      </c>
      <c r="F45" s="2">
        <f t="shared" si="11"/>
        <v>24223435.772652961</v>
      </c>
      <c r="G45" s="2">
        <f t="shared" si="11"/>
        <v>25645904.48810602</v>
      </c>
      <c r="H45" s="2">
        <f t="shared" si="11"/>
        <v>26768822.577868138</v>
      </c>
      <c r="I45" s="2">
        <f t="shared" si="11"/>
        <v>27992199.029425502</v>
      </c>
      <c r="J45" s="2">
        <f t="shared" si="11"/>
        <v>29516043.010014012</v>
      </c>
      <c r="K45" s="2">
        <f t="shared" si="11"/>
        <v>30940363.870214295</v>
      </c>
      <c r="L45" s="2">
        <f t="shared" si="11"/>
        <v>32502382.06372501</v>
      </c>
      <c r="M45" s="2">
        <f t="shared" si="11"/>
        <v>34267501.166911259</v>
      </c>
      <c r="N45" s="402">
        <f t="shared" si="10"/>
        <v>277018747.59916514</v>
      </c>
    </row>
    <row r="46" spans="1:15" x14ac:dyDescent="0.2">
      <c r="A46" s="2" t="s">
        <v>567</v>
      </c>
      <c r="B46" s="2" t="s">
        <v>586</v>
      </c>
      <c r="D46" s="2">
        <f t="shared" ref="D46:M46" si="12">D16*1000000</f>
        <v>3612445</v>
      </c>
      <c r="E46" s="2">
        <f t="shared" si="12"/>
        <v>3660969.0521439998</v>
      </c>
      <c r="F46" s="2">
        <f t="shared" si="12"/>
        <v>3035211.5863118796</v>
      </c>
      <c r="G46" s="2">
        <f t="shared" si="12"/>
        <v>3130376.8276616419</v>
      </c>
      <c r="H46" s="2">
        <f t="shared" si="12"/>
        <v>3227059.2877713717</v>
      </c>
      <c r="I46" s="2">
        <f t="shared" si="12"/>
        <v>3302286.6240975517</v>
      </c>
      <c r="J46" s="2">
        <f t="shared" si="12"/>
        <v>3379285.6609145226</v>
      </c>
      <c r="K46" s="2">
        <f t="shared" si="12"/>
        <v>3458098.5110762091</v>
      </c>
      <c r="L46" s="2">
        <f t="shared" si="12"/>
        <v>3631003.4366300195</v>
      </c>
      <c r="M46" s="2">
        <f t="shared" si="12"/>
        <v>3812553.6084615211</v>
      </c>
      <c r="N46" s="402">
        <f t="shared" si="10"/>
        <v>34249289.595068708</v>
      </c>
    </row>
    <row r="47" spans="1:15" x14ac:dyDescent="0.2">
      <c r="A47" s="2" t="s">
        <v>567</v>
      </c>
      <c r="B47" s="2" t="s">
        <v>488</v>
      </c>
      <c r="D47" s="2">
        <f t="shared" ref="D47:M47" si="13">D21*1000000</f>
        <v>494369.93396999995</v>
      </c>
      <c r="E47" s="2">
        <f t="shared" si="13"/>
        <v>523913.61599999998</v>
      </c>
      <c r="F47" s="2">
        <f t="shared" si="13"/>
        <v>534391.88831999991</v>
      </c>
      <c r="G47" s="2">
        <f t="shared" si="13"/>
        <v>545079.72608639998</v>
      </c>
      <c r="H47" s="2">
        <f t="shared" si="13"/>
        <v>555981.32060812798</v>
      </c>
      <c r="I47" s="2">
        <f t="shared" si="13"/>
        <v>567100.94702029054</v>
      </c>
      <c r="J47" s="2">
        <f t="shared" si="13"/>
        <v>578442.96596069646</v>
      </c>
      <c r="K47" s="2">
        <f t="shared" si="13"/>
        <v>590011.82527991035</v>
      </c>
      <c r="L47" s="2">
        <f t="shared" si="13"/>
        <v>601812.06178550865</v>
      </c>
      <c r="M47" s="2">
        <f t="shared" si="13"/>
        <v>613848.30302121886</v>
      </c>
      <c r="N47" s="402">
        <f t="shared" si="10"/>
        <v>5604952.5880521527</v>
      </c>
    </row>
    <row r="48" spans="1:15" x14ac:dyDescent="0.2">
      <c r="A48" s="2" t="s">
        <v>567</v>
      </c>
      <c r="B48" s="2" t="s">
        <v>489</v>
      </c>
      <c r="D48" s="2">
        <f t="shared" ref="D48:M48" si="14">D22*1000000</f>
        <v>0</v>
      </c>
      <c r="E48" s="2">
        <f t="shared" si="14"/>
        <v>0</v>
      </c>
      <c r="F48" s="2">
        <f t="shared" si="14"/>
        <v>0</v>
      </c>
      <c r="G48" s="2">
        <f t="shared" si="14"/>
        <v>0</v>
      </c>
      <c r="H48" s="2">
        <f t="shared" si="14"/>
        <v>0</v>
      </c>
      <c r="I48" s="2">
        <f t="shared" si="14"/>
        <v>0</v>
      </c>
      <c r="J48" s="2">
        <f t="shared" si="14"/>
        <v>0</v>
      </c>
      <c r="K48" s="2">
        <f t="shared" si="14"/>
        <v>0</v>
      </c>
      <c r="L48" s="2">
        <f t="shared" si="14"/>
        <v>0</v>
      </c>
      <c r="M48" s="2">
        <f t="shared" si="14"/>
        <v>0</v>
      </c>
      <c r="N48" s="402">
        <f t="shared" si="10"/>
        <v>0</v>
      </c>
    </row>
    <row r="49" spans="1:14" x14ac:dyDescent="0.2">
      <c r="A49" s="2" t="s">
        <v>558</v>
      </c>
      <c r="B49" s="2" t="s">
        <v>572</v>
      </c>
      <c r="D49" s="2">
        <f t="shared" ref="D49:M49" si="15">D23*1000000</f>
        <v>556853.14782499999</v>
      </c>
      <c r="E49" s="2">
        <f t="shared" si="15"/>
        <v>618654</v>
      </c>
      <c r="F49" s="2">
        <f t="shared" si="15"/>
        <v>670300.08000000007</v>
      </c>
      <c r="G49" s="2">
        <f t="shared" si="15"/>
        <v>720183.08160000003</v>
      </c>
      <c r="H49" s="2">
        <f t="shared" si="15"/>
        <v>770307.74323200004</v>
      </c>
      <c r="I49" s="2">
        <f t="shared" si="15"/>
        <v>820678.89809664001</v>
      </c>
      <c r="J49" s="2">
        <f t="shared" si="15"/>
        <v>871301.47605857288</v>
      </c>
      <c r="K49" s="2">
        <f t="shared" si="15"/>
        <v>918180.505579744</v>
      </c>
      <c r="L49" s="2">
        <f t="shared" si="15"/>
        <v>973321.11569133902</v>
      </c>
      <c r="M49" s="2">
        <f t="shared" si="15"/>
        <v>1024728.5380051659</v>
      </c>
      <c r="N49" s="402">
        <f t="shared" si="10"/>
        <v>7944508.5860884609</v>
      </c>
    </row>
    <row r="50" spans="1:14" x14ac:dyDescent="0.2">
      <c r="A50" s="2" t="s">
        <v>567</v>
      </c>
      <c r="B50" s="2" t="s">
        <v>573</v>
      </c>
      <c r="D50" s="2">
        <f t="shared" ref="D50:M50" si="16">D24*1000000</f>
        <v>0</v>
      </c>
      <c r="E50" s="2">
        <f t="shared" si="16"/>
        <v>0</v>
      </c>
      <c r="F50" s="2">
        <f t="shared" si="16"/>
        <v>0</v>
      </c>
      <c r="G50" s="2">
        <f t="shared" si="16"/>
        <v>0</v>
      </c>
      <c r="H50" s="2">
        <f t="shared" si="16"/>
        <v>0</v>
      </c>
      <c r="I50" s="2">
        <f t="shared" si="16"/>
        <v>0</v>
      </c>
      <c r="J50" s="2">
        <f t="shared" si="16"/>
        <v>0</v>
      </c>
      <c r="K50" s="2">
        <f t="shared" si="16"/>
        <v>0</v>
      </c>
      <c r="L50" s="2">
        <f t="shared" si="16"/>
        <v>0</v>
      </c>
      <c r="M50" s="2">
        <f t="shared" si="16"/>
        <v>0</v>
      </c>
      <c r="N50" s="402">
        <f t="shared" si="10"/>
        <v>0</v>
      </c>
    </row>
    <row r="51" spans="1:14" x14ac:dyDescent="0.2">
      <c r="A51" s="2" t="s">
        <v>558</v>
      </c>
      <c r="B51" s="76" t="s">
        <v>587</v>
      </c>
      <c r="D51" s="2">
        <f t="shared" ref="D51:M51" si="17">D26*1000000</f>
        <v>1020000</v>
      </c>
      <c r="E51" s="2">
        <f t="shared" si="17"/>
        <v>1040357.9999999999</v>
      </c>
      <c r="F51" s="2">
        <f t="shared" si="17"/>
        <v>1061165.1599999999</v>
      </c>
      <c r="G51" s="2">
        <f t="shared" si="17"/>
        <v>1082388.4631999999</v>
      </c>
      <c r="H51" s="2">
        <f t="shared" si="17"/>
        <v>1104036.2324639999</v>
      </c>
      <c r="I51" s="2">
        <f t="shared" si="17"/>
        <v>1126116.95711328</v>
      </c>
      <c r="J51" s="2">
        <f t="shared" si="17"/>
        <v>1148639.2962555455</v>
      </c>
      <c r="K51" s="2">
        <f t="shared" si="17"/>
        <v>1171612.0821806565</v>
      </c>
      <c r="L51" s="2">
        <f t="shared" si="17"/>
        <v>1195044.3238242697</v>
      </c>
      <c r="M51" s="2">
        <f t="shared" si="17"/>
        <v>1218945.210300755</v>
      </c>
      <c r="N51" s="402">
        <f t="shared" si="10"/>
        <v>11168305.725338506</v>
      </c>
    </row>
    <row r="52" spans="1:14" x14ac:dyDescent="0.2">
      <c r="A52" s="2" t="s">
        <v>567</v>
      </c>
      <c r="B52" s="76" t="s">
        <v>588</v>
      </c>
      <c r="D52" s="2">
        <f t="shared" ref="D52:M52" si="18">SUM(D27:D31)*1000000</f>
        <v>582985.00000000012</v>
      </c>
      <c r="E52" s="2">
        <f t="shared" si="18"/>
        <v>543644.10000000009</v>
      </c>
      <c r="F52" s="2">
        <f t="shared" si="18"/>
        <v>554516.98199999996</v>
      </c>
      <c r="G52" s="2">
        <f t="shared" si="18"/>
        <v>565607.3216400001</v>
      </c>
      <c r="H52" s="2">
        <f t="shared" si="18"/>
        <v>576919.46807280008</v>
      </c>
      <c r="I52" s="2">
        <f t="shared" si="18"/>
        <v>588457.857434256</v>
      </c>
      <c r="J52" s="2">
        <f t="shared" si="18"/>
        <v>600227.01458294131</v>
      </c>
      <c r="K52" s="2">
        <f t="shared" si="18"/>
        <v>612231.55487460014</v>
      </c>
      <c r="L52" s="2">
        <f t="shared" si="18"/>
        <v>624476.18597209209</v>
      </c>
      <c r="M52" s="2">
        <f t="shared" si="18"/>
        <v>636965.70969153394</v>
      </c>
      <c r="N52" s="402">
        <f t="shared" si="10"/>
        <v>5886031.1942682229</v>
      </c>
    </row>
    <row r="53" spans="1:14" x14ac:dyDescent="0.2">
      <c r="A53" s="2" t="s">
        <v>581</v>
      </c>
      <c r="B53" s="396" t="s">
        <v>585</v>
      </c>
      <c r="D53" s="2">
        <f t="shared" ref="D53:M53" si="19">D37*1000000</f>
        <v>924300</v>
      </c>
      <c r="E53" s="2">
        <f t="shared" si="19"/>
        <v>866300</v>
      </c>
      <c r="F53" s="2">
        <f t="shared" si="19"/>
        <v>883626</v>
      </c>
      <c r="G53" s="2">
        <f t="shared" si="19"/>
        <v>901298.52</v>
      </c>
      <c r="H53" s="2">
        <f t="shared" si="19"/>
        <v>919324.49040000001</v>
      </c>
      <c r="I53" s="2">
        <f t="shared" si="19"/>
        <v>937710.98020800005</v>
      </c>
      <c r="J53" s="2">
        <f t="shared" si="19"/>
        <v>956465.19981216011</v>
      </c>
      <c r="K53" s="2">
        <f t="shared" si="19"/>
        <v>975594.50380840327</v>
      </c>
      <c r="L53" s="2">
        <f t="shared" si="19"/>
        <v>995106.39388457139</v>
      </c>
      <c r="M53" s="2">
        <f t="shared" si="19"/>
        <v>1015008.5217622629</v>
      </c>
      <c r="N53" s="402">
        <f t="shared" si="10"/>
        <v>9374734.6098753978</v>
      </c>
    </row>
    <row r="54" spans="1:14" x14ac:dyDescent="0.2">
      <c r="B54" s="396"/>
      <c r="D54" s="320">
        <f t="shared" ref="D54:M54" si="20">SUM(D44:D53)</f>
        <v>28532356.891170103</v>
      </c>
      <c r="E54" s="320">
        <f t="shared" si="20"/>
        <v>31431432.92237369</v>
      </c>
      <c r="F54" s="320">
        <f t="shared" si="20"/>
        <v>31143673.312234845</v>
      </c>
      <c r="G54" s="320">
        <f t="shared" si="20"/>
        <v>32738775.745121088</v>
      </c>
      <c r="H54" s="320">
        <f t="shared" si="20"/>
        <v>34113169.990331888</v>
      </c>
      <c r="I54" s="320">
        <f t="shared" si="20"/>
        <v>35530120.397421904</v>
      </c>
      <c r="J54" s="320">
        <f t="shared" si="20"/>
        <v>37250823.999611311</v>
      </c>
      <c r="K54" s="320">
        <f t="shared" si="20"/>
        <v>38871360.616554581</v>
      </c>
      <c r="L54" s="320">
        <f t="shared" si="20"/>
        <v>40733257.842353247</v>
      </c>
      <c r="M54" s="320">
        <f t="shared" si="20"/>
        <v>42919966.697695062</v>
      </c>
      <c r="N54" s="403">
        <f t="shared" si="10"/>
        <v>353264938.4148677</v>
      </c>
    </row>
    <row r="55" spans="1:14" x14ac:dyDescent="0.2">
      <c r="B55" s="396"/>
      <c r="N55" s="402"/>
    </row>
    <row r="56" spans="1:14" x14ac:dyDescent="0.2">
      <c r="B56" s="387" t="s">
        <v>590</v>
      </c>
      <c r="N56" s="402"/>
    </row>
    <row r="57" spans="1:14" x14ac:dyDescent="0.2">
      <c r="A57" s="2" t="s">
        <v>581</v>
      </c>
      <c r="B57" s="395" t="s">
        <v>582</v>
      </c>
      <c r="D57" s="2">
        <f t="shared" ref="D57:M57" si="21">D33*1000000</f>
        <v>286110.00000000006</v>
      </c>
      <c r="E57" s="2">
        <f t="shared" si="21"/>
        <v>291832.20000000007</v>
      </c>
      <c r="F57" s="2">
        <f t="shared" si="21"/>
        <v>297668.84400000004</v>
      </c>
      <c r="G57" s="2">
        <f t="shared" si="21"/>
        <v>303622.2208800001</v>
      </c>
      <c r="H57" s="2">
        <f t="shared" si="21"/>
        <v>309694.66529760009</v>
      </c>
      <c r="I57" s="2">
        <f t="shared" si="21"/>
        <v>315888.55860355211</v>
      </c>
      <c r="J57" s="2">
        <f t="shared" si="21"/>
        <v>322206.32977562316</v>
      </c>
      <c r="K57" s="2">
        <f t="shared" si="21"/>
        <v>328650.4563711356</v>
      </c>
      <c r="L57" s="2">
        <f t="shared" si="21"/>
        <v>340000</v>
      </c>
      <c r="M57" s="2">
        <f t="shared" si="21"/>
        <v>340000</v>
      </c>
      <c r="N57" s="402">
        <f t="shared" si="10"/>
        <v>3135673.2749279113</v>
      </c>
    </row>
    <row r="58" spans="1:14" x14ac:dyDescent="0.2">
      <c r="A58" s="2" t="s">
        <v>558</v>
      </c>
      <c r="B58" s="396" t="s">
        <v>584</v>
      </c>
      <c r="D58" s="2">
        <f t="shared" ref="D58:M58" si="22">D35*1000000</f>
        <v>809407.14092005754</v>
      </c>
      <c r="E58" s="2">
        <f t="shared" si="22"/>
        <v>833851.23657584039</v>
      </c>
      <c r="F58" s="2">
        <f t="shared" si="22"/>
        <v>859033.54392043129</v>
      </c>
      <c r="G58" s="2">
        <f t="shared" si="22"/>
        <v>884976.35694682936</v>
      </c>
      <c r="H58" s="2">
        <f t="shared" si="22"/>
        <v>585322.91741246404</v>
      </c>
      <c r="I58" s="2">
        <f t="shared" si="22"/>
        <v>597029.37576071313</v>
      </c>
      <c r="J58" s="2">
        <f t="shared" si="22"/>
        <v>608969.96327592747</v>
      </c>
      <c r="K58" s="2">
        <f t="shared" si="22"/>
        <v>621149.362541446</v>
      </c>
      <c r="L58" s="2">
        <f t="shared" si="22"/>
        <v>710000</v>
      </c>
      <c r="M58" s="2">
        <f t="shared" si="22"/>
        <v>720000</v>
      </c>
      <c r="N58" s="402">
        <f t="shared" si="10"/>
        <v>7229739.8973537087</v>
      </c>
    </row>
    <row r="59" spans="1:14" x14ac:dyDescent="0.2">
      <c r="A59" s="2" t="s">
        <v>558</v>
      </c>
      <c r="B59" s="2" t="s">
        <v>635</v>
      </c>
      <c r="D59" s="2">
        <f>D15*1000000</f>
        <v>1400000</v>
      </c>
      <c r="E59" s="2">
        <f t="shared" ref="E59:M59" si="23">E15*1000000</f>
        <v>1400000</v>
      </c>
      <c r="F59" s="2">
        <f t="shared" si="23"/>
        <v>1400000</v>
      </c>
      <c r="G59" s="2">
        <f t="shared" si="23"/>
        <v>1300000</v>
      </c>
      <c r="H59" s="2">
        <f t="shared" si="23"/>
        <v>1300000</v>
      </c>
      <c r="I59" s="2">
        <f t="shared" si="23"/>
        <v>1300000</v>
      </c>
      <c r="J59" s="2">
        <f t="shared" si="23"/>
        <v>1400000</v>
      </c>
      <c r="K59" s="2">
        <f t="shared" si="23"/>
        <v>1400000</v>
      </c>
      <c r="L59" s="2">
        <f t="shared" si="23"/>
        <v>1300000</v>
      </c>
      <c r="M59" s="2">
        <f t="shared" si="23"/>
        <v>1300000</v>
      </c>
      <c r="N59" s="402">
        <f>SUM(D59:M59)</f>
        <v>13500000</v>
      </c>
    </row>
    <row r="60" spans="1:14" x14ac:dyDescent="0.2">
      <c r="B60" s="396"/>
      <c r="D60" s="320">
        <f>SUM(D57:D59)</f>
        <v>2495517.1409200579</v>
      </c>
      <c r="E60" s="320">
        <f t="shared" ref="E60:M60" si="24">SUM(E57:E59)</f>
        <v>2525683.4365758402</v>
      </c>
      <c r="F60" s="320">
        <f t="shared" si="24"/>
        <v>2556702.3879204313</v>
      </c>
      <c r="G60" s="320">
        <f t="shared" si="24"/>
        <v>2488598.5778268296</v>
      </c>
      <c r="H60" s="320">
        <f t="shared" si="24"/>
        <v>2195017.582710064</v>
      </c>
      <c r="I60" s="320">
        <f t="shared" si="24"/>
        <v>2212917.9343642653</v>
      </c>
      <c r="J60" s="320">
        <f t="shared" si="24"/>
        <v>2331176.2930515506</v>
      </c>
      <c r="K60" s="320">
        <f t="shared" si="24"/>
        <v>2349799.8189125815</v>
      </c>
      <c r="L60" s="320">
        <f t="shared" si="24"/>
        <v>2350000</v>
      </c>
      <c r="M60" s="320">
        <f t="shared" si="24"/>
        <v>2360000</v>
      </c>
      <c r="N60" s="403">
        <f t="shared" si="10"/>
        <v>23865413.172281619</v>
      </c>
    </row>
    <row r="61" spans="1:14" x14ac:dyDescent="0.2">
      <c r="N61" s="402"/>
    </row>
    <row r="62" spans="1:14" x14ac:dyDescent="0.2">
      <c r="D62" s="320">
        <f>D54+D60</f>
        <v>31027874.032090161</v>
      </c>
      <c r="E62" s="320">
        <f t="shared" ref="E62:M62" si="25">E54+E60</f>
        <v>33957116.358949527</v>
      </c>
      <c r="F62" s="320">
        <f t="shared" si="25"/>
        <v>33700375.700155273</v>
      </c>
      <c r="G62" s="320">
        <f t="shared" si="25"/>
        <v>35227374.322947919</v>
      </c>
      <c r="H62" s="320">
        <f t="shared" si="25"/>
        <v>36308187.573041953</v>
      </c>
      <c r="I62" s="320">
        <f t="shared" si="25"/>
        <v>37743038.331786171</v>
      </c>
      <c r="J62" s="320">
        <f t="shared" si="25"/>
        <v>39582000.292662859</v>
      </c>
      <c r="K62" s="320">
        <f t="shared" si="25"/>
        <v>41221160.435467161</v>
      </c>
      <c r="L62" s="320">
        <f t="shared" si="25"/>
        <v>43083257.842353247</v>
      </c>
      <c r="M62" s="320">
        <f t="shared" si="25"/>
        <v>45279966.697695062</v>
      </c>
      <c r="N62" s="403">
        <f t="shared" si="10"/>
        <v>377130351.58714932</v>
      </c>
    </row>
    <row r="63" spans="1:14" x14ac:dyDescent="0.2">
      <c r="N63" s="305">
        <f>N54+N60-N62</f>
        <v>0</v>
      </c>
    </row>
  </sheetData>
  <phoneticPr fontId="60" type="noConversion"/>
  <conditionalFormatting sqref="N63">
    <cfRule type="cellIs" dxfId="170" priority="1" operator="notEqual">
      <formula>0</formula>
    </cfRule>
  </conditionalFormatting>
  <pageMargins left="0.7" right="0.7" top="0.75" bottom="0.75" header="0.3" footer="0.3"/>
  <pageSetup orientation="portrait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8C30-A51A-4E52-ACC2-A0B82E091D32}">
  <dimension ref="A1:P38"/>
  <sheetViews>
    <sheetView zoomScale="78" zoomScaleNormal="78" workbookViewId="0">
      <selection sqref="A1:O1"/>
    </sheetView>
  </sheetViews>
  <sheetFormatPr defaultRowHeight="15" x14ac:dyDescent="0.2"/>
  <cols>
    <col min="1" max="1" width="9" style="2" bestFit="1" customWidth="1"/>
    <col min="2" max="2" width="2.77734375" style="2" bestFit="1" customWidth="1"/>
    <col min="3" max="3" width="53.6640625" style="2" bestFit="1" customWidth="1"/>
    <col min="4" max="4" width="4.44140625" style="148" customWidth="1"/>
    <col min="5" max="6" width="14.21875" style="2" customWidth="1"/>
    <col min="7" max="8" width="13.88671875" style="2" bestFit="1" customWidth="1"/>
    <col min="9" max="9" width="13.77734375" style="2" customWidth="1"/>
    <col min="10" max="14" width="15.21875" style="2" bestFit="1" customWidth="1"/>
    <col min="15" max="15" width="15.109375" style="2" bestFit="1" customWidth="1"/>
    <col min="16" max="16" width="5.6640625" style="2" bestFit="1" customWidth="1"/>
    <col min="17" max="16384" width="8.88671875" style="2"/>
  </cols>
  <sheetData>
    <row r="1" spans="1:15" ht="18" x14ac:dyDescent="0.25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</row>
    <row r="2" spans="1:15" ht="18" x14ac:dyDescent="0.25">
      <c r="A2" s="452" t="s">
        <v>539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</row>
    <row r="3" spans="1:15" ht="18" x14ac:dyDescent="0.25">
      <c r="A3" s="452" t="s">
        <v>168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5" ht="18" x14ac:dyDescent="0.25">
      <c r="A4" s="451" t="s">
        <v>642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</row>
    <row r="5" spans="1:15" ht="18" x14ac:dyDescent="0.25">
      <c r="A5" s="451" t="s">
        <v>1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</row>
    <row r="6" spans="1:15" ht="18" x14ac:dyDescent="0.25">
      <c r="A6" s="451" t="s">
        <v>15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</row>
    <row r="7" spans="1:15" ht="18" x14ac:dyDescent="0.25">
      <c r="A7" s="452" t="s">
        <v>4</v>
      </c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</row>
    <row r="8" spans="1:15" ht="18" x14ac:dyDescent="0.25">
      <c r="A8" s="451" t="s">
        <v>602</v>
      </c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</row>
    <row r="9" spans="1:15" ht="18" x14ac:dyDescent="0.25">
      <c r="A9" s="134"/>
      <c r="B9" s="135"/>
      <c r="D9" s="193"/>
      <c r="E9" s="3"/>
      <c r="F9" s="3"/>
      <c r="G9" s="135"/>
      <c r="H9" s="135"/>
      <c r="I9" s="3"/>
      <c r="J9" s="135"/>
      <c r="K9" s="193"/>
      <c r="L9" s="193"/>
      <c r="M9" s="193"/>
      <c r="N9" s="193"/>
      <c r="O9" s="193"/>
    </row>
    <row r="10" spans="1:15" ht="18" x14ac:dyDescent="0.25">
      <c r="A10" s="134"/>
      <c r="B10" s="135"/>
      <c r="C10" s="135"/>
      <c r="D10" s="193"/>
      <c r="E10" s="136" t="s">
        <v>155</v>
      </c>
      <c r="F10" s="136" t="s">
        <v>155</v>
      </c>
      <c r="G10" s="136" t="s">
        <v>155</v>
      </c>
      <c r="H10" s="136" t="s">
        <v>155</v>
      </c>
      <c r="I10" s="136" t="s">
        <v>155</v>
      </c>
      <c r="J10" s="136" t="s">
        <v>155</v>
      </c>
      <c r="K10" s="136" t="s">
        <v>155</v>
      </c>
      <c r="L10" s="136" t="s">
        <v>155</v>
      </c>
      <c r="M10" s="136" t="s">
        <v>155</v>
      </c>
      <c r="N10" s="136" t="s">
        <v>155</v>
      </c>
      <c r="O10" s="193" t="s">
        <v>155</v>
      </c>
    </row>
    <row r="11" spans="1:15" ht="18.75" thickBot="1" x14ac:dyDescent="0.3">
      <c r="A11" s="137" t="s">
        <v>3</v>
      </c>
      <c r="B11" s="3"/>
      <c r="C11" s="138" t="s">
        <v>97</v>
      </c>
      <c r="D11" s="193"/>
      <c r="E11" s="141" t="s">
        <v>444</v>
      </c>
      <c r="F11" s="141" t="s">
        <v>445</v>
      </c>
      <c r="G11" s="141" t="s">
        <v>446</v>
      </c>
      <c r="H11" s="141" t="s">
        <v>451</v>
      </c>
      <c r="I11" s="141" t="s">
        <v>452</v>
      </c>
      <c r="J11" s="141" t="s">
        <v>453</v>
      </c>
      <c r="K11" s="141" t="s">
        <v>454</v>
      </c>
      <c r="L11" s="141" t="s">
        <v>455</v>
      </c>
      <c r="M11" s="141" t="s">
        <v>638</v>
      </c>
      <c r="N11" s="141" t="s">
        <v>639</v>
      </c>
      <c r="O11" s="139" t="s">
        <v>6</v>
      </c>
    </row>
    <row r="12" spans="1:15" ht="18" x14ac:dyDescent="0.25">
      <c r="A12" s="142"/>
      <c r="B12" s="3"/>
      <c r="C12" s="143"/>
      <c r="D12" s="193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45"/>
    </row>
    <row r="13" spans="1:15" s="1" customFormat="1" ht="18" x14ac:dyDescent="0.25">
      <c r="A13" s="145" t="s">
        <v>60</v>
      </c>
      <c r="B13" s="4"/>
      <c r="C13" s="4" t="s">
        <v>537</v>
      </c>
      <c r="D13" s="191"/>
      <c r="E13" s="146">
        <f>SUM(E14:E20)</f>
        <v>17166882.350000001</v>
      </c>
      <c r="F13" s="146">
        <f t="shared" ref="F13:O13" si="0">SUM(F14:F20)</f>
        <v>35795690.650000006</v>
      </c>
      <c r="G13" s="146">
        <f t="shared" si="0"/>
        <v>53774477.810000002</v>
      </c>
      <c r="H13" s="146">
        <f t="shared" si="0"/>
        <v>72281902.50999999</v>
      </c>
      <c r="I13" s="146">
        <f t="shared" si="0"/>
        <v>91404977.489999995</v>
      </c>
      <c r="J13" s="146">
        <f t="shared" si="0"/>
        <v>109831444.75</v>
      </c>
      <c r="K13" s="146">
        <f t="shared" si="0"/>
        <v>127896813.08999999</v>
      </c>
      <c r="L13" s="146">
        <f t="shared" si="0"/>
        <v>145537142.84</v>
      </c>
      <c r="M13" s="146">
        <f t="shared" si="0"/>
        <v>162973643.37</v>
      </c>
      <c r="N13" s="146">
        <f t="shared" si="0"/>
        <v>179959597.91999999</v>
      </c>
      <c r="O13" s="146">
        <f t="shared" si="0"/>
        <v>996622572.78000009</v>
      </c>
    </row>
    <row r="14" spans="1:15" ht="18" x14ac:dyDescent="0.25">
      <c r="B14" s="140" t="s">
        <v>61</v>
      </c>
      <c r="C14" s="383" t="s">
        <v>559</v>
      </c>
      <c r="D14" s="193">
        <v>1</v>
      </c>
      <c r="E14" s="71">
        <f>SUM('Capital p1'!G$48:R$48)</f>
        <v>9215279</v>
      </c>
      <c r="F14" s="71">
        <f>SUM('Capital p1'!S$48:AD$48)</f>
        <v>19872327</v>
      </c>
      <c r="G14" s="71">
        <f>SUM('Capital p1'!AE$48:AP$48)</f>
        <v>30810798</v>
      </c>
      <c r="H14" s="71">
        <f>SUM('Capital p1'!AQ$48:BB$48)</f>
        <v>42163167</v>
      </c>
      <c r="I14" s="71">
        <f>SUM('Capital p1'!BC$48:BN$48)</f>
        <v>53873142</v>
      </c>
      <c r="J14" s="71">
        <f>SUM('Capital p1'!BO$48:BZ$48)</f>
        <v>65435701</v>
      </c>
      <c r="K14" s="71">
        <f>SUM('Capital p1'!CA$48:CL$48)</f>
        <v>76789017</v>
      </c>
      <c r="L14" s="71">
        <f>SUM('Capital p1'!CM$48:CX$48)</f>
        <v>87933087</v>
      </c>
      <c r="M14" s="71">
        <f>SUM('Capital p1'!CY$48:DJ$48)</f>
        <v>99253747</v>
      </c>
      <c r="N14" s="71">
        <f>SUM('Capital p1'!DK$48:DV$48)</f>
        <v>110710668</v>
      </c>
      <c r="O14" s="71">
        <f>SUM(E14:N14)</f>
        <v>596056933</v>
      </c>
    </row>
    <row r="15" spans="1:15" ht="18" x14ac:dyDescent="0.25">
      <c r="A15" s="20"/>
      <c r="B15" s="140" t="s">
        <v>62</v>
      </c>
      <c r="C15" s="383" t="s">
        <v>488</v>
      </c>
      <c r="D15" s="193">
        <v>2</v>
      </c>
      <c r="E15" s="71">
        <f>SUM('Capital p2'!G$48:R$48)</f>
        <v>2897301.2199999997</v>
      </c>
      <c r="F15" s="71">
        <f>SUM('Capital p2'!S$48:AD$48)</f>
        <v>4989274.1400000006</v>
      </c>
      <c r="G15" s="71">
        <f>SUM('Capital p2'!AE$48:AP$48)</f>
        <v>6720010.1500000004</v>
      </c>
      <c r="H15" s="71">
        <f>SUM('Capital p2'!AQ$48:BB$48)</f>
        <v>8433040.8200000003</v>
      </c>
      <c r="I15" s="71">
        <f>SUM('Capital p2'!BC$48:BN$48)</f>
        <v>10264659.99</v>
      </c>
      <c r="J15" s="71">
        <f>SUM('Capital p2'!BO$48:BZ$48)</f>
        <v>12035015.590000002</v>
      </c>
      <c r="K15" s="71">
        <f>SUM('Capital p2'!CA$48:CL$48)</f>
        <v>13710901.380000001</v>
      </c>
      <c r="L15" s="71">
        <f>SUM('Capital p2'!CM$48:CX$48)</f>
        <v>15350787.309999999</v>
      </c>
      <c r="M15" s="71">
        <f>SUM('Capital p2'!CY$48:DJ$48)</f>
        <v>16333247.619999999</v>
      </c>
      <c r="N15" s="71">
        <f>SUM('Capital p2'!DK$48:DV$48)</f>
        <v>16279221.720000001</v>
      </c>
      <c r="O15" s="71">
        <f t="shared" ref="O15:O28" si="1">SUM(E15:N15)</f>
        <v>107013459.94000001</v>
      </c>
    </row>
    <row r="16" spans="1:15" ht="18" x14ac:dyDescent="0.25">
      <c r="A16" s="20"/>
      <c r="B16" s="140" t="s">
        <v>63</v>
      </c>
      <c r="C16" s="383" t="s">
        <v>848</v>
      </c>
      <c r="D16" s="193">
        <v>3</v>
      </c>
      <c r="E16" s="71">
        <f>SUM('Capital p3 D'!G$48:R$48)</f>
        <v>0</v>
      </c>
      <c r="F16" s="71">
        <f>SUM('Capital p3 D'!S$48:AD$48)</f>
        <v>15166</v>
      </c>
      <c r="G16" s="71">
        <f>SUM('Capital p3 D'!AE$48:AP$48)</f>
        <v>151160</v>
      </c>
      <c r="H16" s="71">
        <f>SUM('Capital p3 D'!AQ$48:BB$48)</f>
        <v>342337</v>
      </c>
      <c r="I16" s="71">
        <f>SUM('Capital p3 D'!BC$48:BN$48)</f>
        <v>536134</v>
      </c>
      <c r="J16" s="71">
        <f>SUM('Capital p3 D'!BO$48:BZ$48)</f>
        <v>715317</v>
      </c>
      <c r="K16" s="71">
        <f>SUM('Capital p3 D'!CA$48:CL$48)</f>
        <v>926420</v>
      </c>
      <c r="L16" s="71">
        <f>SUM('Capital p3 D'!CM$48:CX$48)</f>
        <v>1109181</v>
      </c>
      <c r="M16" s="71">
        <f>SUM('Capital p3 D'!CY$48:DJ$48)</f>
        <v>1338244</v>
      </c>
      <c r="N16" s="71">
        <f>SUM('Capital p3 D'!DK$48:DV$48)</f>
        <v>1564443</v>
      </c>
      <c r="O16" s="71">
        <f t="shared" si="1"/>
        <v>6698402</v>
      </c>
    </row>
    <row r="17" spans="1:16" ht="18" x14ac:dyDescent="0.25">
      <c r="A17" s="20"/>
      <c r="B17" s="140" t="s">
        <v>63</v>
      </c>
      <c r="C17" s="383" t="s">
        <v>849</v>
      </c>
      <c r="D17" s="193">
        <v>3</v>
      </c>
      <c r="E17" s="71">
        <f>SUM('Capital p3 T'!G$48:R$48)</f>
        <v>0</v>
      </c>
      <c r="F17" s="71">
        <f>SUM('Capital p3 T'!S$48:AD$48)</f>
        <v>0</v>
      </c>
      <c r="G17" s="71">
        <f>SUM('Capital p3 T'!AE$48:AP$48)</f>
        <v>75792.92</v>
      </c>
      <c r="H17" s="71">
        <f>SUM('Capital p3 T'!AQ$48:BB$48)</f>
        <v>225623.9</v>
      </c>
      <c r="I17" s="71">
        <f>SUM('Capital p3 T'!BC$48:BN$48)</f>
        <v>395411.11</v>
      </c>
      <c r="J17" s="71">
        <f>SUM('Capital p3 T'!BO$48:BZ$48)</f>
        <v>552280.18999999994</v>
      </c>
      <c r="K17" s="71">
        <f>SUM('Capital p3 T'!CA$48:CL$48)</f>
        <v>736586.48999999987</v>
      </c>
      <c r="L17" s="71">
        <f>SUM('Capital p3 T'!CM$48:CX$48)</f>
        <v>896679.04</v>
      </c>
      <c r="M17" s="71">
        <f>SUM('Capital p3 T'!CY$48:DJ$48)</f>
        <v>1096076.0599999998</v>
      </c>
      <c r="N17" s="71">
        <f>SUM('Capital p3 T'!DK$48:DV$48)</f>
        <v>1293599.8100000003</v>
      </c>
      <c r="O17" s="71">
        <f t="shared" ref="O17" si="2">SUM(E17:N17)</f>
        <v>5272049.5200000005</v>
      </c>
    </row>
    <row r="18" spans="1:16" ht="18" x14ac:dyDescent="0.25">
      <c r="B18" s="140" t="s">
        <v>65</v>
      </c>
      <c r="C18" s="383" t="s">
        <v>572</v>
      </c>
      <c r="D18" s="193">
        <v>4</v>
      </c>
      <c r="E18" s="71">
        <f>SUM('Capital p4'!G$48:R$48)</f>
        <v>3309447</v>
      </c>
      <c r="F18" s="71">
        <f>SUM('Capital p4'!S$48:AD$48)</f>
        <v>7363357</v>
      </c>
      <c r="G18" s="71">
        <f>SUM('Capital p4'!AE$48:AP$48)</f>
        <v>10609753</v>
      </c>
      <c r="H18" s="71">
        <f>SUM('Capital p4'!AQ$48:BB$48)</f>
        <v>13820986</v>
      </c>
      <c r="I18" s="71">
        <f>SUM('Capital p4'!BC$48:BN$48)</f>
        <v>17374846</v>
      </c>
      <c r="J18" s="71">
        <f>SUM('Capital p4'!BO$48:BZ$48)</f>
        <v>20836140</v>
      </c>
      <c r="K18" s="71">
        <f>SUM('Capital p4'!CA$48:CL$48)</f>
        <v>24205164</v>
      </c>
      <c r="L18" s="71">
        <f>SUM('Capital p4'!CM$48:CX$48)</f>
        <v>27481395</v>
      </c>
      <c r="M18" s="71">
        <f>SUM('Capital p4'!CY$48:DJ$48)</f>
        <v>30926849</v>
      </c>
      <c r="N18" s="71">
        <f>SUM('Capital p4'!DK$48:DV$48)</f>
        <v>34687306</v>
      </c>
      <c r="O18" s="71">
        <f>SUM(E18:N18)</f>
        <v>190615243</v>
      </c>
    </row>
    <row r="19" spans="1:16" ht="18" x14ac:dyDescent="0.25">
      <c r="B19" s="140" t="s">
        <v>98</v>
      </c>
      <c r="C19" s="383" t="s">
        <v>617</v>
      </c>
      <c r="D19" s="193">
        <v>5</v>
      </c>
      <c r="E19" s="71">
        <f>SUM('Capital p5'!G$48:R$48)</f>
        <v>154370.13000000003</v>
      </c>
      <c r="F19" s="71">
        <f>SUM('Capital p5'!S$48:AD$48)</f>
        <v>418870.51</v>
      </c>
      <c r="G19" s="71">
        <f>SUM('Capital p5'!AE$48:AP$48)</f>
        <v>713228.73999999987</v>
      </c>
      <c r="H19" s="71">
        <f>SUM('Capital p5'!AQ$48:BB$48)</f>
        <v>1034808.79</v>
      </c>
      <c r="I19" s="71">
        <f>SUM('Capital p5'!BC$48:BN$48)</f>
        <v>1387437.3900000001</v>
      </c>
      <c r="J19" s="71">
        <f>SUM('Capital p5'!BO$48:BZ$48)</f>
        <v>1729700.97</v>
      </c>
      <c r="K19" s="71">
        <f>SUM('Capital p5'!CA$48:CL$48)</f>
        <v>2051333.22</v>
      </c>
      <c r="L19" s="71">
        <f>SUM('Capital p5'!CM$48:CX$48)</f>
        <v>2342433.4899999998</v>
      </c>
      <c r="M19" s="71">
        <f>SUM('Capital p5'!CY$48:DJ$48)</f>
        <v>2579509.69</v>
      </c>
      <c r="N19" s="71">
        <f>SUM('Capital p5'!DK$48:DV$48)</f>
        <v>2855931.39</v>
      </c>
      <c r="O19" s="71">
        <f t="shared" si="1"/>
        <v>15267624.32</v>
      </c>
    </row>
    <row r="20" spans="1:16" ht="18" x14ac:dyDescent="0.25">
      <c r="B20" s="140" t="s">
        <v>603</v>
      </c>
      <c r="C20" s="383" t="s">
        <v>618</v>
      </c>
      <c r="D20" s="193">
        <v>6</v>
      </c>
      <c r="E20" s="71">
        <f>SUM('Capital p6'!G$48:R$48)</f>
        <v>1590485</v>
      </c>
      <c r="F20" s="71">
        <f>SUM('Capital p6'!S$48:AD$48)</f>
        <v>3136696</v>
      </c>
      <c r="G20" s="71">
        <f>SUM('Capital p6'!AE$48:AP$48)</f>
        <v>4693735</v>
      </c>
      <c r="H20" s="71">
        <f>SUM('Capital p6'!AQ$48:BB$48)</f>
        <v>6261939</v>
      </c>
      <c r="I20" s="71">
        <f>SUM('Capital p6'!BC$48:BN$48)</f>
        <v>7573347</v>
      </c>
      <c r="J20" s="71">
        <f>SUM('Capital p6'!BO$48:BZ$48)</f>
        <v>8527290</v>
      </c>
      <c r="K20" s="71">
        <f>SUM('Capital p6'!CA$48:CL$48)</f>
        <v>9477391</v>
      </c>
      <c r="L20" s="71">
        <f>SUM('Capital p6'!CM$48:CX$48)</f>
        <v>10423580</v>
      </c>
      <c r="M20" s="71">
        <f>SUM('Capital p6'!CY$48:DJ$48)</f>
        <v>11445970</v>
      </c>
      <c r="N20" s="71">
        <f>SUM('Capital p6'!DK$48:DV$48)</f>
        <v>12568428</v>
      </c>
      <c r="O20" s="71">
        <f t="shared" ref="O20" si="3">SUM(E20:N20)</f>
        <v>75698861</v>
      </c>
    </row>
    <row r="21" spans="1:16" ht="18" x14ac:dyDescent="0.25">
      <c r="C21" s="3"/>
    </row>
    <row r="22" spans="1:16" s="1" customFormat="1" ht="18" x14ac:dyDescent="0.25">
      <c r="A22" s="145">
        <v>2</v>
      </c>
      <c r="C22" s="4" t="s">
        <v>538</v>
      </c>
      <c r="D22" s="192"/>
      <c r="E22" s="146">
        <f>SUM(E23:E29)</f>
        <v>0</v>
      </c>
      <c r="F22" s="146">
        <f t="shared" ref="F22:O22" si="4">SUM(F23:F29)</f>
        <v>0</v>
      </c>
      <c r="G22" s="146">
        <f t="shared" si="4"/>
        <v>0</v>
      </c>
      <c r="H22" s="146">
        <f t="shared" si="4"/>
        <v>0</v>
      </c>
      <c r="I22" s="146">
        <f t="shared" si="4"/>
        <v>0</v>
      </c>
      <c r="J22" s="146">
        <f t="shared" si="4"/>
        <v>0</v>
      </c>
      <c r="K22" s="146">
        <f t="shared" si="4"/>
        <v>0</v>
      </c>
      <c r="L22" s="146">
        <f t="shared" si="4"/>
        <v>0</v>
      </c>
      <c r="M22" s="146">
        <f t="shared" si="4"/>
        <v>0</v>
      </c>
      <c r="N22" s="146">
        <f t="shared" si="4"/>
        <v>0</v>
      </c>
      <c r="O22" s="146">
        <f t="shared" si="4"/>
        <v>0</v>
      </c>
    </row>
    <row r="23" spans="1:16" ht="18" x14ac:dyDescent="0.25">
      <c r="B23" s="140" t="s">
        <v>61</v>
      </c>
      <c r="C23" s="383" t="str">
        <f t="shared" ref="C23:D29" si="5">C14</f>
        <v>Distribution Lateral Undergrounding</v>
      </c>
      <c r="D23" s="193">
        <f t="shared" si="5"/>
        <v>1</v>
      </c>
      <c r="E23" s="71">
        <f>SUM('Capital p1'!G$47:R$47)</f>
        <v>0</v>
      </c>
      <c r="F23" s="71">
        <f>SUM('Capital p1'!S$47:AD$47)</f>
        <v>0</v>
      </c>
      <c r="G23" s="71">
        <f>SUM('Capital p1'!AE$47:AP$47)</f>
        <v>0</v>
      </c>
      <c r="H23" s="71">
        <f>SUM('Capital p1'!AQ$47:BB$47)</f>
        <v>0</v>
      </c>
      <c r="I23" s="71">
        <f>SUM('Capital p1'!BC$47:BN$47)</f>
        <v>0</v>
      </c>
      <c r="J23" s="71">
        <f>SUM('Capital p1'!BO$47:BZ$47)</f>
        <v>0</v>
      </c>
      <c r="K23" s="71">
        <f>SUM('Capital p1'!CA$47:CL$47)</f>
        <v>0</v>
      </c>
      <c r="L23" s="71">
        <f>SUM('Capital p1'!CM$47:CX$47)</f>
        <v>0</v>
      </c>
      <c r="M23" s="71">
        <f>SUM('Capital p1'!CY$47:DJ$47)</f>
        <v>0</v>
      </c>
      <c r="N23" s="71">
        <f>SUM('Capital p1'!DK$47:DV$47)</f>
        <v>0</v>
      </c>
      <c r="O23" s="71">
        <f t="shared" si="1"/>
        <v>0</v>
      </c>
    </row>
    <row r="24" spans="1:16" ht="18" x14ac:dyDescent="0.25">
      <c r="B24" s="140" t="s">
        <v>62</v>
      </c>
      <c r="C24" s="383" t="str">
        <f t="shared" si="5"/>
        <v>Transmission Asset Upgrades</v>
      </c>
      <c r="D24" s="193">
        <f t="shared" si="5"/>
        <v>2</v>
      </c>
      <c r="E24" s="71">
        <f>SUM('Capital p2'!G$47:R$47)</f>
        <v>0</v>
      </c>
      <c r="F24" s="71">
        <f>SUM('Capital p2'!S$47:AD$47)</f>
        <v>0</v>
      </c>
      <c r="G24" s="71">
        <f>SUM('Capital p2'!AE$47:AP$47)</f>
        <v>0</v>
      </c>
      <c r="H24" s="71">
        <f>SUM('Capital p2'!AQ$47:BB$47)</f>
        <v>0</v>
      </c>
      <c r="I24" s="71">
        <f>SUM('Capital p2'!BC$47:BN$47)</f>
        <v>0</v>
      </c>
      <c r="J24" s="71">
        <f>SUM('Capital p2'!BO$47:BZ$47)</f>
        <v>0</v>
      </c>
      <c r="K24" s="71">
        <f>SUM('Capital p2'!CA$47:CL$47)</f>
        <v>0</v>
      </c>
      <c r="L24" s="71">
        <f>SUM('Capital p2'!CM$47:CX$47)</f>
        <v>0</v>
      </c>
      <c r="M24" s="71">
        <f>SUM('Capital p2'!CY$47:DJ$47)</f>
        <v>0</v>
      </c>
      <c r="N24" s="71">
        <f>SUM('Capital p2'!DK$47:DV$47)</f>
        <v>0</v>
      </c>
      <c r="O24" s="71">
        <f t="shared" si="1"/>
        <v>0</v>
      </c>
    </row>
    <row r="25" spans="1:16" ht="18" x14ac:dyDescent="0.25">
      <c r="B25" s="140" t="s">
        <v>63</v>
      </c>
      <c r="C25" s="383" t="str">
        <f t="shared" si="5"/>
        <v>Distribution Substation Extreme Weather Protection</v>
      </c>
      <c r="D25" s="193">
        <f t="shared" si="5"/>
        <v>3</v>
      </c>
      <c r="E25" s="71">
        <f>SUM('Capital p3 D'!G$47:R$47)</f>
        <v>0</v>
      </c>
      <c r="F25" s="71">
        <f>SUM('Capital p3 D'!S$47:AD$47)</f>
        <v>0</v>
      </c>
      <c r="G25" s="71">
        <f>SUM('Capital p3 D'!AE$47:AP$47)</f>
        <v>0</v>
      </c>
      <c r="H25" s="71">
        <f>SUM('Capital p3 D'!AQ$47:BB$47)</f>
        <v>0</v>
      </c>
      <c r="I25" s="71">
        <f>SUM('Capital p3 D'!BC$47:BN$47)</f>
        <v>0</v>
      </c>
      <c r="J25" s="71">
        <f>SUM('Capital p3 D'!BO$47:BZ$47)</f>
        <v>0</v>
      </c>
      <c r="K25" s="71">
        <f>SUM('Capital p3 D'!CA$47:CL$47)</f>
        <v>0</v>
      </c>
      <c r="L25" s="71">
        <f>SUM('Capital p3 D'!CM$47:CX$47)</f>
        <v>0</v>
      </c>
      <c r="M25" s="71">
        <f>SUM('Capital p3 D'!CY$47:DJ$47)</f>
        <v>0</v>
      </c>
      <c r="N25" s="71">
        <f>SUM('Capital p3 D'!DK$47:DV$47)</f>
        <v>0</v>
      </c>
      <c r="O25" s="71">
        <f t="shared" si="1"/>
        <v>0</v>
      </c>
    </row>
    <row r="26" spans="1:16" ht="18" x14ac:dyDescent="0.25">
      <c r="B26" s="140" t="s">
        <v>63</v>
      </c>
      <c r="C26" s="383" t="str">
        <f t="shared" si="5"/>
        <v>Transmission Substation Extreme Weather Protection</v>
      </c>
      <c r="D26" s="193">
        <f t="shared" si="5"/>
        <v>3</v>
      </c>
      <c r="E26" s="71">
        <f>SUM('Capital p3 T'!G$47:R$47)</f>
        <v>0</v>
      </c>
      <c r="F26" s="71">
        <f>SUM('Capital p3 T'!S$47:AD$47)</f>
        <v>0</v>
      </c>
      <c r="G26" s="71">
        <f>SUM('Capital p3 T'!AE$47:AP$47)</f>
        <v>0</v>
      </c>
      <c r="H26" s="71">
        <f>SUM('Capital p3 T'!AQ$47:BB$47)</f>
        <v>0</v>
      </c>
      <c r="I26" s="71">
        <f>SUM('Capital p3 T'!BC$47:BN$47)</f>
        <v>0</v>
      </c>
      <c r="J26" s="71">
        <f>SUM('Capital p3 T'!BO$47:BZ$47)</f>
        <v>0</v>
      </c>
      <c r="K26" s="71">
        <f>SUM('Capital p3 T'!CA$47:CL$47)</f>
        <v>0</v>
      </c>
      <c r="L26" s="71">
        <f>SUM('Capital p3 T'!CM$47:CX$47)</f>
        <v>0</v>
      </c>
      <c r="M26" s="71">
        <f>SUM('Capital p3 T'!CY$47:DJ$47)</f>
        <v>0</v>
      </c>
      <c r="N26" s="71">
        <f>SUM('Capital p3 T'!DK$47:DV$47)</f>
        <v>0</v>
      </c>
      <c r="O26" s="71">
        <f t="shared" ref="O26" si="6">SUM(E26:N26)</f>
        <v>0</v>
      </c>
    </row>
    <row r="27" spans="1:16" ht="18" x14ac:dyDescent="0.25">
      <c r="B27" s="140" t="s">
        <v>65</v>
      </c>
      <c r="C27" s="383" t="str">
        <f t="shared" si="5"/>
        <v>Distribution Overhead Feeder Hardening</v>
      </c>
      <c r="D27" s="193">
        <f t="shared" si="5"/>
        <v>4</v>
      </c>
      <c r="E27" s="71">
        <f>SUM('Capital p4'!G$47:R$47)</f>
        <v>0</v>
      </c>
      <c r="F27" s="71">
        <f>SUM('Capital p4'!S$47:AD$47)</f>
        <v>0</v>
      </c>
      <c r="G27" s="71">
        <f>SUM('Capital p4'!AE$47:AP$47)</f>
        <v>0</v>
      </c>
      <c r="H27" s="71">
        <f>SUM('Capital p4'!AQ$47:BB$47)</f>
        <v>0</v>
      </c>
      <c r="I27" s="71">
        <f>SUM('Capital p4'!BC$47:BN$47)</f>
        <v>0</v>
      </c>
      <c r="J27" s="71">
        <f>SUM('Capital p4'!BO$47:BZ$47)</f>
        <v>0</v>
      </c>
      <c r="K27" s="71">
        <f>SUM('Capital p4'!CA$47:CL$47)</f>
        <v>0</v>
      </c>
      <c r="L27" s="71">
        <f>SUM('Capital p4'!CM$47:CX$47)</f>
        <v>0</v>
      </c>
      <c r="M27" s="71">
        <f>SUM('Capital p4'!CY$47:DJ$47)</f>
        <v>0</v>
      </c>
      <c r="N27" s="71">
        <f>SUM('Capital p4'!DK$47:DV$47)</f>
        <v>0</v>
      </c>
      <c r="O27" s="71">
        <f>SUM(E27:N27)</f>
        <v>0</v>
      </c>
    </row>
    <row r="28" spans="1:16" ht="18" x14ac:dyDescent="0.25">
      <c r="B28" s="140" t="s">
        <v>98</v>
      </c>
      <c r="C28" s="383" t="str">
        <f t="shared" si="5"/>
        <v>Transmission Access Enhancements</v>
      </c>
      <c r="D28" s="193">
        <f t="shared" si="5"/>
        <v>5</v>
      </c>
      <c r="E28" s="71">
        <f>SUM('Capital p5'!G$47:R$47)</f>
        <v>0</v>
      </c>
      <c r="F28" s="71">
        <f>SUM('Capital p5'!S$47:AD$47)</f>
        <v>0</v>
      </c>
      <c r="G28" s="71">
        <f>SUM('Capital p5'!AE$47:AP$47)</f>
        <v>0</v>
      </c>
      <c r="H28" s="71">
        <f>SUM('Capital p5'!AQ$47:BB$47)</f>
        <v>0</v>
      </c>
      <c r="I28" s="71">
        <f>SUM('Capital p5'!BC$47:BN$47)</f>
        <v>0</v>
      </c>
      <c r="J28" s="71">
        <f>SUM('Capital p5'!BO$47:BZ$47)</f>
        <v>0</v>
      </c>
      <c r="K28" s="71">
        <f>SUM('Capital p5'!CA$47:CL$47)</f>
        <v>0</v>
      </c>
      <c r="L28" s="71">
        <f>SUM('Capital p5'!CM$47:CX$47)</f>
        <v>0</v>
      </c>
      <c r="M28" s="71">
        <f>SUM('Capital p5'!CY$47:DJ$47)</f>
        <v>0</v>
      </c>
      <c r="N28" s="71">
        <f>SUM('Capital p5'!DK$47:DV$47)</f>
        <v>0</v>
      </c>
      <c r="O28" s="71">
        <f t="shared" si="1"/>
        <v>0</v>
      </c>
    </row>
    <row r="29" spans="1:16" ht="18" x14ac:dyDescent="0.25">
      <c r="B29" s="140" t="s">
        <v>603</v>
      </c>
      <c r="C29" s="383" t="str">
        <f t="shared" si="5"/>
        <v>Distribution Pole Replacements</v>
      </c>
      <c r="D29" s="193">
        <f t="shared" si="5"/>
        <v>6</v>
      </c>
      <c r="E29" s="71">
        <f>SUM('Capital p6'!G$47:R$47)</f>
        <v>0</v>
      </c>
      <c r="F29" s="71">
        <f>SUM('Capital p6'!S$47:AD$47)</f>
        <v>0</v>
      </c>
      <c r="G29" s="71">
        <f>SUM('Capital p6'!AE$47:AP$47)</f>
        <v>0</v>
      </c>
      <c r="H29" s="71">
        <f>SUM('Capital p6'!AQ$47:BB$47)</f>
        <v>0</v>
      </c>
      <c r="I29" s="71">
        <f>SUM('Capital p6'!BC$47:BN$47)</f>
        <v>0</v>
      </c>
      <c r="J29" s="71">
        <f>SUM('Capital p6'!BO$47:BZ$47)</f>
        <v>0</v>
      </c>
      <c r="K29" s="71">
        <f>SUM('Capital p6'!CA$47:CL$47)</f>
        <v>0</v>
      </c>
      <c r="L29" s="71">
        <f>SUM('Capital p6'!CM$47:CX$47)</f>
        <v>0</v>
      </c>
      <c r="M29" s="71">
        <f>SUM('Capital p6'!CY$47:DJ$47)</f>
        <v>0</v>
      </c>
      <c r="N29" s="71">
        <f>SUM('Capital p6'!DK$47:DV$47)</f>
        <v>0</v>
      </c>
      <c r="O29" s="71">
        <f t="shared" ref="O29" si="7">SUM(E29:N29)</f>
        <v>0</v>
      </c>
    </row>
    <row r="31" spans="1:16" s="1" customFormat="1" ht="18" x14ac:dyDescent="0.25">
      <c r="A31" s="145">
        <v>3</v>
      </c>
      <c r="C31" s="4" t="s">
        <v>541</v>
      </c>
      <c r="D31" s="192"/>
      <c r="E31" s="146">
        <f>SUM(E32:E38)</f>
        <v>17166882.350000001</v>
      </c>
      <c r="F31" s="146">
        <f t="shared" ref="F31:O31" si="8">SUM(F32:F38)</f>
        <v>35795690.650000006</v>
      </c>
      <c r="G31" s="146">
        <f t="shared" si="8"/>
        <v>53774477.810000002</v>
      </c>
      <c r="H31" s="146">
        <f t="shared" si="8"/>
        <v>72281902.50999999</v>
      </c>
      <c r="I31" s="146">
        <f t="shared" si="8"/>
        <v>91404977.489999995</v>
      </c>
      <c r="J31" s="146">
        <f t="shared" si="8"/>
        <v>109831444.75</v>
      </c>
      <c r="K31" s="146">
        <f t="shared" si="8"/>
        <v>127896813.08999999</v>
      </c>
      <c r="L31" s="146">
        <f t="shared" si="8"/>
        <v>145537142.84</v>
      </c>
      <c r="M31" s="146">
        <f t="shared" si="8"/>
        <v>162973643.37</v>
      </c>
      <c r="N31" s="146">
        <f t="shared" si="8"/>
        <v>179959597.91999999</v>
      </c>
      <c r="O31" s="146">
        <f t="shared" si="8"/>
        <v>996622572.78000009</v>
      </c>
    </row>
    <row r="32" spans="1:16" ht="18" x14ac:dyDescent="0.25">
      <c r="B32" s="140" t="s">
        <v>61</v>
      </c>
      <c r="C32" s="383" t="str">
        <f t="shared" ref="C32:D38" si="9">C14</f>
        <v>Distribution Lateral Undergrounding</v>
      </c>
      <c r="D32" s="193">
        <f t="shared" si="9"/>
        <v>1</v>
      </c>
      <c r="E32" s="71">
        <f>SUM('Capital p1'!G$49:R$49)</f>
        <v>9215279</v>
      </c>
      <c r="F32" s="71">
        <f>SUM('Capital p1'!S$49:AD$49)</f>
        <v>19872327</v>
      </c>
      <c r="G32" s="71">
        <f>SUM('Capital p1'!AE$49:AP$49)</f>
        <v>30810798</v>
      </c>
      <c r="H32" s="71">
        <f>SUM('Capital p1'!AQ$49:BB$49)</f>
        <v>42163167</v>
      </c>
      <c r="I32" s="71">
        <f>SUM('Capital p1'!BC$49:BN$49)</f>
        <v>53873142</v>
      </c>
      <c r="J32" s="71">
        <f>SUM('Capital p1'!BO$49:BZ$49)</f>
        <v>65435701</v>
      </c>
      <c r="K32" s="71">
        <f>SUM('Capital p1'!CA$49:CL$49)</f>
        <v>76789017</v>
      </c>
      <c r="L32" s="71">
        <f>SUM('Capital p1'!CM$49:CX$49)</f>
        <v>87933087</v>
      </c>
      <c r="M32" s="71">
        <f>SUM('Capital p1'!CY$49:DJ$49)</f>
        <v>99253747</v>
      </c>
      <c r="N32" s="71">
        <f>SUM('Capital p1'!DK$49:DV$49)</f>
        <v>110710668</v>
      </c>
      <c r="O32" s="71">
        <f t="shared" ref="O32:O37" si="10">SUM(E32:N32)</f>
        <v>596056933</v>
      </c>
      <c r="P32" s="316">
        <f t="shared" ref="P32:P38" si="11">(O14+O23)-O32</f>
        <v>0</v>
      </c>
    </row>
    <row r="33" spans="2:16" ht="18" x14ac:dyDescent="0.25">
      <c r="B33" s="140" t="s">
        <v>62</v>
      </c>
      <c r="C33" s="383" t="str">
        <f t="shared" si="9"/>
        <v>Transmission Asset Upgrades</v>
      </c>
      <c r="D33" s="193">
        <f t="shared" si="9"/>
        <v>2</v>
      </c>
      <c r="E33" s="71">
        <f>SUM('Capital p2'!G$49:R$49)</f>
        <v>2897301.2199999997</v>
      </c>
      <c r="F33" s="71">
        <f>SUM('Capital p2'!S$49:AD$49)</f>
        <v>4989274.1400000006</v>
      </c>
      <c r="G33" s="71">
        <f>SUM('Capital p2'!AE$49:AP$49)</f>
        <v>6720010.1500000004</v>
      </c>
      <c r="H33" s="71">
        <f>SUM('Capital p2'!AQ$49:BB$49)</f>
        <v>8433040.8200000003</v>
      </c>
      <c r="I33" s="71">
        <f>SUM('Capital p2'!BC$49:BN$49)</f>
        <v>10264659.99</v>
      </c>
      <c r="J33" s="71">
        <f>SUM('Capital p2'!BO$49:BZ$49)</f>
        <v>12035015.590000002</v>
      </c>
      <c r="K33" s="71">
        <f>SUM('Capital p2'!CA$49:CL$49)</f>
        <v>13710901.380000001</v>
      </c>
      <c r="L33" s="71">
        <f>SUM('Capital p2'!CM$49:CX$49)</f>
        <v>15350787.309999999</v>
      </c>
      <c r="M33" s="71">
        <f>SUM('Capital p2'!CY$49:DJ$49)</f>
        <v>16333247.619999999</v>
      </c>
      <c r="N33" s="71">
        <f>SUM('Capital p2'!DK$49:DV$49)</f>
        <v>16279221.720000001</v>
      </c>
      <c r="O33" s="71">
        <f t="shared" si="10"/>
        <v>107013459.94000001</v>
      </c>
      <c r="P33" s="316">
        <f t="shared" si="11"/>
        <v>0</v>
      </c>
    </row>
    <row r="34" spans="2:16" ht="18" x14ac:dyDescent="0.25">
      <c r="B34" s="140" t="s">
        <v>63</v>
      </c>
      <c r="C34" s="383" t="str">
        <f t="shared" si="9"/>
        <v>Distribution Substation Extreme Weather Protection</v>
      </c>
      <c r="D34" s="193">
        <f t="shared" si="9"/>
        <v>3</v>
      </c>
      <c r="E34" s="71">
        <f>SUM('Capital p3 D'!G$49:R$49)</f>
        <v>0</v>
      </c>
      <c r="F34" s="71">
        <f>SUM('Capital p3 D'!S$49:AD$49)</f>
        <v>15166</v>
      </c>
      <c r="G34" s="71">
        <f>SUM('Capital p3 D'!AE$49:AP$49)</f>
        <v>151160</v>
      </c>
      <c r="H34" s="71">
        <f>SUM('Capital p3 D'!AQ$49:BB$49)</f>
        <v>342337</v>
      </c>
      <c r="I34" s="71">
        <f>SUM('Capital p3 D'!BC$49:BN$49)</f>
        <v>536134</v>
      </c>
      <c r="J34" s="71">
        <f>SUM('Capital p3 D'!BO$49:BZ$49)</f>
        <v>715317</v>
      </c>
      <c r="K34" s="71">
        <f>SUM('Capital p3 D'!CA$49:CL$49)</f>
        <v>926420</v>
      </c>
      <c r="L34" s="71">
        <f>SUM('Capital p3 D'!CM$49:CX$49)</f>
        <v>1109181</v>
      </c>
      <c r="M34" s="71">
        <f>SUM('Capital p3 D'!CY$49:DJ$49)</f>
        <v>1338244</v>
      </c>
      <c r="N34" s="71">
        <f>SUM('Capital p3 D'!DK$49:DV$49)</f>
        <v>1564443</v>
      </c>
      <c r="O34" s="71">
        <f t="shared" si="10"/>
        <v>6698402</v>
      </c>
      <c r="P34" s="316">
        <f t="shared" si="11"/>
        <v>0</v>
      </c>
    </row>
    <row r="35" spans="2:16" ht="18" x14ac:dyDescent="0.25">
      <c r="B35" s="140" t="s">
        <v>63</v>
      </c>
      <c r="C35" s="383" t="str">
        <f t="shared" si="9"/>
        <v>Transmission Substation Extreme Weather Protection</v>
      </c>
      <c r="D35" s="193">
        <f t="shared" si="9"/>
        <v>3</v>
      </c>
      <c r="E35" s="71">
        <f>SUM('Capital p3 T'!G$49:R$49)</f>
        <v>0</v>
      </c>
      <c r="F35" s="71">
        <f>SUM('Capital p3 T'!S$49:AD$49)</f>
        <v>0</v>
      </c>
      <c r="G35" s="71">
        <f>SUM('Capital p3 T'!AE$49:AP$49)</f>
        <v>75792.92</v>
      </c>
      <c r="H35" s="71">
        <f>SUM('Capital p3 T'!AQ$49:BB$49)</f>
        <v>225623.9</v>
      </c>
      <c r="I35" s="71">
        <f>SUM('Capital p3 T'!BC$49:BN$49)</f>
        <v>395411.11</v>
      </c>
      <c r="J35" s="71">
        <f>SUM('Capital p3 T'!BO$49:BZ$49)</f>
        <v>552280.18999999994</v>
      </c>
      <c r="K35" s="71">
        <f>SUM('Capital p3 T'!CA$49:CL$49)</f>
        <v>736586.48999999987</v>
      </c>
      <c r="L35" s="71">
        <f>SUM('Capital p3 T'!CM$49:CX$49)</f>
        <v>896679.04</v>
      </c>
      <c r="M35" s="71">
        <f>SUM('Capital p3 T'!CY$49:DJ$49)</f>
        <v>1096076.0599999998</v>
      </c>
      <c r="N35" s="71">
        <f>SUM('Capital p3 T'!DK$49:DV$49)</f>
        <v>1293599.8100000003</v>
      </c>
      <c r="O35" s="71">
        <f t="shared" ref="O35" si="12">SUM(E35:N35)</f>
        <v>5272049.5200000005</v>
      </c>
      <c r="P35" s="316">
        <f t="shared" si="11"/>
        <v>0</v>
      </c>
    </row>
    <row r="36" spans="2:16" ht="18" x14ac:dyDescent="0.25">
      <c r="B36" s="140" t="s">
        <v>65</v>
      </c>
      <c r="C36" s="383" t="str">
        <f t="shared" si="9"/>
        <v>Distribution Overhead Feeder Hardening</v>
      </c>
      <c r="D36" s="193">
        <f t="shared" si="9"/>
        <v>4</v>
      </c>
      <c r="E36" s="71">
        <f>SUM('Capital p4'!G$49:R$49)</f>
        <v>3309447</v>
      </c>
      <c r="F36" s="71">
        <f>SUM('Capital p4'!S$49:AD$49)</f>
        <v>7363357</v>
      </c>
      <c r="G36" s="71">
        <f>SUM('Capital p4'!AE$49:AP$49)</f>
        <v>10609753</v>
      </c>
      <c r="H36" s="71">
        <f>SUM('Capital p4'!AQ$49:BB$49)</f>
        <v>13820986</v>
      </c>
      <c r="I36" s="71">
        <f>SUM('Capital p4'!BC$49:BN$49)</f>
        <v>17374846</v>
      </c>
      <c r="J36" s="71">
        <f>SUM('Capital p4'!BO$49:BZ$49)</f>
        <v>20836140</v>
      </c>
      <c r="K36" s="71">
        <f>SUM('Capital p4'!CA$49:CL$49)</f>
        <v>24205164</v>
      </c>
      <c r="L36" s="71">
        <f>SUM('Capital p4'!CM$49:CX$49)</f>
        <v>27481395</v>
      </c>
      <c r="M36" s="71">
        <f>SUM('Capital p4'!CY$49:DJ$49)</f>
        <v>30926849</v>
      </c>
      <c r="N36" s="71">
        <f>SUM('Capital p4'!DK$49:DV$49)</f>
        <v>34687306</v>
      </c>
      <c r="O36" s="71">
        <f>SUM(E36:N36)</f>
        <v>190615243</v>
      </c>
      <c r="P36" s="316">
        <f t="shared" si="11"/>
        <v>0</v>
      </c>
    </row>
    <row r="37" spans="2:16" ht="18" x14ac:dyDescent="0.25">
      <c r="B37" s="140" t="s">
        <v>98</v>
      </c>
      <c r="C37" s="383" t="str">
        <f t="shared" si="9"/>
        <v>Transmission Access Enhancements</v>
      </c>
      <c r="D37" s="193">
        <f t="shared" si="9"/>
        <v>5</v>
      </c>
      <c r="E37" s="71">
        <f>SUM('Capital p5'!G$49:R$49)</f>
        <v>154370.13000000003</v>
      </c>
      <c r="F37" s="71">
        <f>SUM('Capital p5'!S$49:AD$49)</f>
        <v>418870.51</v>
      </c>
      <c r="G37" s="71">
        <f>SUM('Capital p5'!AE$49:AP$49)</f>
        <v>713228.73999999987</v>
      </c>
      <c r="H37" s="71">
        <f>SUM('Capital p5'!AQ$49:BB$49)</f>
        <v>1034808.79</v>
      </c>
      <c r="I37" s="71">
        <f>SUM('Capital p5'!BC$49:BN$49)</f>
        <v>1387437.3900000001</v>
      </c>
      <c r="J37" s="71">
        <f>SUM('Capital p5'!BO$49:BZ$49)</f>
        <v>1729700.97</v>
      </c>
      <c r="K37" s="71">
        <f>SUM('Capital p5'!CA$49:CL$49)</f>
        <v>2051333.22</v>
      </c>
      <c r="L37" s="71">
        <f>SUM('Capital p5'!CM$49:CX$49)</f>
        <v>2342433.4899999998</v>
      </c>
      <c r="M37" s="71">
        <f>SUM('Capital p5'!CY$49:DJ$49)</f>
        <v>2579509.69</v>
      </c>
      <c r="N37" s="71">
        <f>SUM('Capital p5'!DK$49:DV$49)</f>
        <v>2855931.39</v>
      </c>
      <c r="O37" s="71">
        <f t="shared" si="10"/>
        <v>15267624.32</v>
      </c>
      <c r="P37" s="316">
        <f t="shared" si="11"/>
        <v>0</v>
      </c>
    </row>
    <row r="38" spans="2:16" ht="18" x14ac:dyDescent="0.25">
      <c r="B38" s="140" t="s">
        <v>603</v>
      </c>
      <c r="C38" s="383" t="str">
        <f t="shared" si="9"/>
        <v>Distribution Pole Replacements</v>
      </c>
      <c r="D38" s="193">
        <f t="shared" si="9"/>
        <v>6</v>
      </c>
      <c r="E38" s="71">
        <f>SUM('Capital p6'!G$49:R$49)</f>
        <v>1590485</v>
      </c>
      <c r="F38" s="71">
        <f>SUM('Capital p6'!S$49:AD$49)</f>
        <v>3136696</v>
      </c>
      <c r="G38" s="71">
        <f>SUM('Capital p6'!AE$49:AP$49)</f>
        <v>4693735</v>
      </c>
      <c r="H38" s="71">
        <f>SUM('Capital p6'!AQ$49:BB$49)</f>
        <v>6261939</v>
      </c>
      <c r="I38" s="71">
        <f>SUM('Capital p6'!BC$49:BN$49)</f>
        <v>7573347</v>
      </c>
      <c r="J38" s="71">
        <f>SUM('Capital p6'!BO$49:BZ$49)</f>
        <v>8527290</v>
      </c>
      <c r="K38" s="71">
        <f>SUM('Capital p6'!CA$49:CL$49)</f>
        <v>9477391</v>
      </c>
      <c r="L38" s="71">
        <f>SUM('Capital p6'!CM$49:CX$49)</f>
        <v>10423580</v>
      </c>
      <c r="M38" s="71">
        <f>SUM('Capital p6'!CY$49:DJ$49)</f>
        <v>11445970</v>
      </c>
      <c r="N38" s="71">
        <f>SUM('Capital p6'!DK$49:DV$49)</f>
        <v>12568428</v>
      </c>
      <c r="O38" s="71">
        <f t="shared" ref="O38" si="13">SUM(E38:N38)</f>
        <v>75698861</v>
      </c>
      <c r="P38" s="316">
        <f t="shared" si="11"/>
        <v>0</v>
      </c>
    </row>
  </sheetData>
  <mergeCells count="8">
    <mergeCell ref="A7:O7"/>
    <mergeCell ref="A8:O8"/>
    <mergeCell ref="A1:O1"/>
    <mergeCell ref="A2:O2"/>
    <mergeCell ref="A3:O3"/>
    <mergeCell ref="A4:O4"/>
    <mergeCell ref="A5:O5"/>
    <mergeCell ref="A6:O6"/>
  </mergeCells>
  <phoneticPr fontId="60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9ABE4-B185-4596-8502-21568C59ACDF}">
  <sheetPr transitionEvaluation="1" transitionEntry="1">
    <pageSetUpPr fitToPage="1"/>
  </sheetPr>
  <dimension ref="A1:EZ253"/>
  <sheetViews>
    <sheetView zoomScale="60" zoomScaleNormal="60" workbookViewId="0">
      <pane xSplit="5" ySplit="12" topLeftCell="F13" activePane="bottomRight" state="frozen"/>
      <selection activeCell="D13" sqref="D13:M13"/>
      <selection pane="topRight" activeCell="D13" sqref="D13:M13"/>
      <selection pane="bottomLeft" activeCell="D13" sqref="D13:M13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5546875" style="3" customWidth="1"/>
    <col min="7" max="7" width="14.6640625" style="3" customWidth="1"/>
    <col min="8" max="16" width="13.88671875" style="3" bestFit="1" customWidth="1"/>
    <col min="17" max="17" width="14" style="3" bestFit="1" customWidth="1"/>
    <col min="18" max="66" width="14.21875" style="3" customWidth="1"/>
    <col min="67" max="67" width="14.6640625" style="3" customWidth="1"/>
    <col min="68" max="71" width="13.88671875" style="3" customWidth="1"/>
    <col min="72" max="74" width="15.6640625" style="3" bestFit="1" customWidth="1"/>
    <col min="75" max="126" width="16.109375" style="3" customWidth="1"/>
    <col min="127" max="127" width="16.6640625" style="3" customWidth="1"/>
    <col min="128" max="128" width="16.33203125" style="3" bestFit="1" customWidth="1"/>
    <col min="129" max="129" width="6.88671875" style="3" customWidth="1"/>
    <col min="130" max="130" width="21.88671875" style="9" hidden="1" customWidth="1"/>
    <col min="131" max="131" width="14.5546875" style="3" hidden="1" customWidth="1"/>
    <col min="132" max="132" width="11.77734375" style="3" hidden="1" customWidth="1"/>
    <col min="133" max="133" width="15.6640625" style="3" hidden="1" customWidth="1"/>
    <col min="134" max="134" width="10.21875" style="3" hidden="1" customWidth="1"/>
    <col min="135" max="135" width="13.77734375" style="3" hidden="1" customWidth="1"/>
    <col min="136" max="136" width="16.77734375" style="3" hidden="1" customWidth="1"/>
    <col min="137" max="137" width="10.33203125" style="3" hidden="1" customWidth="1"/>
    <col min="138" max="138" width="16.33203125" style="3" hidden="1" customWidth="1"/>
    <col min="139" max="139" width="15.6640625" style="3" hidden="1" customWidth="1"/>
    <col min="140" max="140" width="15.109375" style="3" hidden="1" customWidth="1"/>
    <col min="141" max="141" width="13.109375" style="3" hidden="1" customWidth="1"/>
    <col min="142" max="142" width="15.109375" style="3" hidden="1" customWidth="1"/>
    <col min="143" max="143" width="4.77734375" style="3" hidden="1" customWidth="1"/>
    <col min="144" max="144" width="16.33203125" style="3" hidden="1" customWidth="1"/>
    <col min="145" max="145" width="15.6640625" style="3" hidden="1" customWidth="1"/>
    <col min="146" max="146" width="15.109375" style="3" hidden="1" customWidth="1"/>
    <col min="147" max="147" width="13.77734375" style="3" hidden="1" customWidth="1"/>
    <col min="148" max="148" width="16.33203125" style="3" hidden="1" customWidth="1"/>
    <col min="149" max="149" width="4.77734375" style="3" hidden="1" customWidth="1"/>
    <col min="150" max="150" width="16.33203125" style="3" hidden="1" customWidth="1"/>
    <col min="151" max="151" width="15.6640625" style="3" hidden="1" customWidth="1"/>
    <col min="152" max="152" width="15.109375" style="3" hidden="1" customWidth="1"/>
    <col min="153" max="153" width="12" style="3" hidden="1" customWidth="1"/>
    <col min="154" max="154" width="15.109375" style="3" hidden="1" customWidth="1"/>
    <col min="155" max="158" width="0" style="3" hidden="1" customWidth="1"/>
    <col min="159" max="159" width="15.6640625" style="3" bestFit="1" customWidth="1"/>
    <col min="160" max="161" width="9.77734375" style="3"/>
    <col min="162" max="162" width="15.6640625" style="3" customWidth="1"/>
    <col min="163" max="16384" width="9.77734375" style="3"/>
  </cols>
  <sheetData>
    <row r="1" spans="1:154" x14ac:dyDescent="0.25">
      <c r="A1" s="453" t="str">
        <f>'O&amp;M'!A1:P1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H1" s="191" t="s">
        <v>427</v>
      </c>
      <c r="EI1" s="191" t="s">
        <v>423</v>
      </c>
      <c r="EJ1" s="191" t="s">
        <v>424</v>
      </c>
      <c r="EN1" s="191" t="s">
        <v>427</v>
      </c>
      <c r="EO1" s="191" t="s">
        <v>423</v>
      </c>
      <c r="EP1" s="191" t="s">
        <v>424</v>
      </c>
      <c r="ET1" s="191" t="s">
        <v>427</v>
      </c>
      <c r="EU1" s="191" t="s">
        <v>423</v>
      </c>
      <c r="EV1" s="191" t="s">
        <v>424</v>
      </c>
    </row>
    <row r="2" spans="1:154" x14ac:dyDescent="0.25">
      <c r="A2" s="454" t="s">
        <v>540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294</v>
      </c>
      <c r="EB2" s="191" t="s">
        <v>78</v>
      </c>
      <c r="EH2" s="380">
        <v>367</v>
      </c>
      <c r="EI2" s="381"/>
      <c r="EJ2" s="382">
        <v>0.03</v>
      </c>
      <c r="EN2" s="380">
        <v>355</v>
      </c>
      <c r="EO2" s="381"/>
      <c r="EP2" s="382">
        <v>3.5999999999999997E-2</v>
      </c>
      <c r="ET2" s="380">
        <v>364</v>
      </c>
      <c r="EU2" s="381"/>
      <c r="EV2" s="382">
        <v>4.3999999999999997E-2</v>
      </c>
    </row>
    <row r="3" spans="1:154" x14ac:dyDescent="0.25">
      <c r="A3" s="455" t="str">
        <f>'O&amp;M'!A3:P3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B3" s="21"/>
      <c r="EI3" s="3" t="s">
        <v>158</v>
      </c>
      <c r="EJ3" s="8"/>
      <c r="EO3" s="3" t="s">
        <v>436</v>
      </c>
    </row>
    <row r="4" spans="1:154" x14ac:dyDescent="0.25">
      <c r="A4" s="451" t="str">
        <f>'O&amp;M'!A4:P4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C4" s="3" t="s">
        <v>45</v>
      </c>
      <c r="ED4" s="3" t="s">
        <v>46</v>
      </c>
      <c r="EE4" s="3" t="s">
        <v>46</v>
      </c>
      <c r="EI4" s="3" t="s">
        <v>45</v>
      </c>
      <c r="EJ4" s="3" t="s">
        <v>46</v>
      </c>
      <c r="EK4" s="3" t="s">
        <v>46</v>
      </c>
      <c r="EO4" s="3" t="s">
        <v>45</v>
      </c>
      <c r="EP4" s="3" t="s">
        <v>46</v>
      </c>
      <c r="EQ4" s="3" t="s">
        <v>46</v>
      </c>
      <c r="EU4" s="3" t="s">
        <v>45</v>
      </c>
      <c r="EV4" s="3" t="s">
        <v>46</v>
      </c>
      <c r="EW4" s="3" t="s">
        <v>46</v>
      </c>
    </row>
    <row r="5" spans="1:154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ED5" s="3" t="s">
        <v>47</v>
      </c>
      <c r="EE5" s="3" t="s">
        <v>48</v>
      </c>
      <c r="EF5" s="3" t="s">
        <v>49</v>
      </c>
      <c r="EJ5" s="3" t="s">
        <v>47</v>
      </c>
      <c r="EK5" s="3" t="s">
        <v>48</v>
      </c>
      <c r="EL5" s="3" t="s">
        <v>49</v>
      </c>
      <c r="EP5" s="3" t="s">
        <v>47</v>
      </c>
      <c r="EQ5" s="3" t="s">
        <v>48</v>
      </c>
      <c r="ER5" s="3" t="s">
        <v>49</v>
      </c>
      <c r="EV5" s="3" t="s">
        <v>47</v>
      </c>
      <c r="EW5" s="3" t="s">
        <v>48</v>
      </c>
      <c r="EX5" s="3" t="s">
        <v>49</v>
      </c>
    </row>
    <row r="6" spans="1:154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</row>
    <row r="7" spans="1:154" x14ac:dyDescent="0.25">
      <c r="A7" s="445" t="s">
        <v>620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A7" s="40"/>
      <c r="EB7" s="20" t="str">
        <f>EN7</f>
        <v>Dec Y0</v>
      </c>
      <c r="EC7" s="40">
        <f>EI7+EO7+EU7</f>
        <v>0</v>
      </c>
      <c r="ED7" s="31" t="s">
        <v>56</v>
      </c>
      <c r="EF7" s="40">
        <f t="shared" ref="EF7" si="0">EL7+ER7+EX7</f>
        <v>0</v>
      </c>
      <c r="EH7" s="20" t="s">
        <v>305</v>
      </c>
      <c r="EI7" s="40">
        <v>0</v>
      </c>
      <c r="EL7" s="40">
        <v>0</v>
      </c>
      <c r="EN7" s="20" t="str">
        <f>EH7</f>
        <v>Dec Y0</v>
      </c>
      <c r="EO7" s="40">
        <v>0</v>
      </c>
      <c r="ER7" s="40">
        <v>0</v>
      </c>
      <c r="ET7" s="20" t="str">
        <f>EN7</f>
        <v>Dec Y0</v>
      </c>
      <c r="EU7" s="40">
        <v>0</v>
      </c>
      <c r="EX7" s="40">
        <v>0</v>
      </c>
    </row>
    <row r="8" spans="1:154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C8" s="24"/>
      <c r="ED8" s="7"/>
      <c r="EE8" s="40"/>
      <c r="EF8" s="40"/>
      <c r="EG8" s="8"/>
      <c r="EH8" s="7">
        <f>$EH$2</f>
        <v>367</v>
      </c>
      <c r="EI8" s="24"/>
      <c r="EJ8" s="7"/>
      <c r="EK8" s="40"/>
      <c r="EL8" s="40"/>
      <c r="EN8" s="7">
        <f>$EN$2</f>
        <v>355</v>
      </c>
      <c r="EO8" s="24"/>
      <c r="EP8" s="7"/>
      <c r="EQ8" s="40"/>
      <c r="ER8" s="40"/>
      <c r="ET8" s="7">
        <f>$ET$2</f>
        <v>364</v>
      </c>
      <c r="EU8" s="24"/>
      <c r="EV8" s="7"/>
      <c r="EW8" s="40"/>
      <c r="EX8" s="40"/>
    </row>
    <row r="9" spans="1:154" x14ac:dyDescent="0.25">
      <c r="A9" s="2"/>
      <c r="F9" s="451"/>
      <c r="G9" s="451"/>
      <c r="H9" s="451"/>
      <c r="I9" s="451"/>
      <c r="J9" s="451"/>
      <c r="K9" s="451"/>
      <c r="L9" s="451"/>
      <c r="M9" s="451"/>
      <c r="N9" s="451"/>
      <c r="O9" s="451"/>
      <c r="EB9" s="20" t="str">
        <f t="shared" ref="EB9:EB20" si="1">EN9</f>
        <v>Jan Y1</v>
      </c>
      <c r="EC9" s="40" t="e">
        <f t="shared" ref="EC9:EF69" si="2">EI9+EO9+EU9</f>
        <v>#REF!</v>
      </c>
      <c r="ED9" s="31" t="s">
        <v>56</v>
      </c>
      <c r="EE9" s="40">
        <f t="shared" si="2"/>
        <v>0</v>
      </c>
      <c r="EF9" s="40">
        <f>EL9+ER9+EX9</f>
        <v>0</v>
      </c>
      <c r="EG9" s="8"/>
      <c r="EH9" s="20" t="s">
        <v>317</v>
      </c>
      <c r="EI9" s="124" t="e">
        <f>+#REF!+IF(#REF!="monthly",ROUND(#REF!/12,0),0)*0+EI7</f>
        <v>#REF!</v>
      </c>
      <c r="EJ9" s="73">
        <f>$EJ$2/12</f>
        <v>2.5000000000000001E-3</v>
      </c>
      <c r="EK9" s="40">
        <f>ROUND((EI7*EJ9),0)</f>
        <v>0</v>
      </c>
      <c r="EL9" s="40">
        <f>ROUND(+EL7+EK9,0)</f>
        <v>0</v>
      </c>
      <c r="EN9" s="20" t="str">
        <f t="shared" ref="EN9:EN71" si="3">EH9</f>
        <v>Jan Y1</v>
      </c>
      <c r="EO9" s="124" t="e">
        <f>#REF!+IF(#REF!="monthly",ROUND(#REF!/12,0),0)*0+#REF!+EO7</f>
        <v>#REF!</v>
      </c>
      <c r="EP9" s="73">
        <f t="shared" ref="EP9:EP20" si="4">$EP$2/12</f>
        <v>2.9999999999999996E-3</v>
      </c>
      <c r="EQ9" s="40">
        <f>ROUND((EO7*EP9),0)</f>
        <v>0</v>
      </c>
      <c r="ER9" s="40">
        <f>ROUND(+ER7+EQ9,0)</f>
        <v>0</v>
      </c>
      <c r="ET9" s="20" t="str">
        <f t="shared" ref="ET9:ET20" si="5">EN9</f>
        <v>Jan Y1</v>
      </c>
      <c r="EU9" s="40" t="e">
        <f>#REF!+(IF(#REF!="monthly",#REF!/12,0))*0+#REF!+EU7</f>
        <v>#REF!</v>
      </c>
      <c r="EV9" s="73">
        <f t="shared" ref="EV9:EV20" si="6">$EV$2/12</f>
        <v>3.6666666666666666E-3</v>
      </c>
      <c r="EW9" s="40">
        <f>ROUND((EU7*EV9),0)</f>
        <v>0</v>
      </c>
      <c r="EX9" s="40">
        <f>ROUND(+EX7+EW9,0)</f>
        <v>0</v>
      </c>
    </row>
    <row r="10" spans="1:154" x14ac:dyDescent="0.25">
      <c r="A10" s="43"/>
      <c r="E10" s="19"/>
      <c r="F10" s="22"/>
      <c r="G10" s="193">
        <v>1</v>
      </c>
      <c r="H10" s="193">
        <f>G10+1</f>
        <v>2</v>
      </c>
      <c r="I10" s="193">
        <f t="shared" ref="I10:R10" si="7">H10+1</f>
        <v>3</v>
      </c>
      <c r="J10" s="193">
        <f t="shared" si="7"/>
        <v>4</v>
      </c>
      <c r="K10" s="193">
        <f t="shared" si="7"/>
        <v>5</v>
      </c>
      <c r="L10" s="193">
        <f t="shared" si="7"/>
        <v>6</v>
      </c>
      <c r="M10" s="193">
        <f t="shared" si="7"/>
        <v>7</v>
      </c>
      <c r="N10" s="193">
        <f t="shared" si="7"/>
        <v>8</v>
      </c>
      <c r="O10" s="193">
        <f t="shared" si="7"/>
        <v>9</v>
      </c>
      <c r="P10" s="193">
        <f t="shared" si="7"/>
        <v>10</v>
      </c>
      <c r="Q10" s="193">
        <f t="shared" si="7"/>
        <v>11</v>
      </c>
      <c r="R10" s="193">
        <f t="shared" si="7"/>
        <v>12</v>
      </c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20" t="str">
        <f t="shared" si="1"/>
        <v>Feb Y1</v>
      </c>
      <c r="EC10" s="40" t="e">
        <f t="shared" si="2"/>
        <v>#REF!</v>
      </c>
      <c r="ED10" s="31" t="s">
        <v>56</v>
      </c>
      <c r="EE10" s="40" t="e">
        <f t="shared" si="2"/>
        <v>#REF!</v>
      </c>
      <c r="EF10" s="40" t="e">
        <f t="shared" si="2"/>
        <v>#REF!</v>
      </c>
      <c r="EG10" s="8"/>
      <c r="EH10" s="20" t="s">
        <v>306</v>
      </c>
      <c r="EI10" s="40" t="e">
        <f>+#REF!+IF(#REF!="monthly",#REF!/12,0)*0+EI9</f>
        <v>#REF!</v>
      </c>
      <c r="EJ10" s="73">
        <f t="shared" ref="EJ10:EJ20" si="8">$EJ$2/12</f>
        <v>2.5000000000000001E-3</v>
      </c>
      <c r="EK10" s="40" t="e">
        <f>ROUND((EI9*EJ10),0)</f>
        <v>#REF!</v>
      </c>
      <c r="EL10" s="40" t="e">
        <f>ROUND(+EL9+EK10,0)</f>
        <v>#REF!</v>
      </c>
      <c r="EN10" s="20" t="str">
        <f t="shared" si="3"/>
        <v>Feb Y1</v>
      </c>
      <c r="EO10" s="40" t="e">
        <f>#REF!+IF(#REF!="monthly",#REF!/12,0)*0+EO9</f>
        <v>#REF!</v>
      </c>
      <c r="EP10" s="73">
        <f t="shared" si="4"/>
        <v>2.9999999999999996E-3</v>
      </c>
      <c r="EQ10" s="40" t="e">
        <f>ROUND((EO9*EP10),0)</f>
        <v>#REF!</v>
      </c>
      <c r="ER10" s="40" t="e">
        <f>ROUND(+ER9+EQ10,0)</f>
        <v>#REF!</v>
      </c>
      <c r="ET10" s="20" t="str">
        <f t="shared" si="5"/>
        <v>Feb Y1</v>
      </c>
      <c r="EU10" s="40" t="e">
        <f>#REF!+(IF(#REF!="monthly",#REF!/12,0))*0+EU9</f>
        <v>#REF!</v>
      </c>
      <c r="EV10" s="73">
        <f t="shared" si="6"/>
        <v>3.6666666666666666E-3</v>
      </c>
      <c r="EW10" s="40" t="e">
        <f>ROUND((EU9*EV10),0)</f>
        <v>#REF!</v>
      </c>
      <c r="EX10" s="40" t="e">
        <f>ROUND(+EX9+EW10,0)</f>
        <v>#REF!</v>
      </c>
    </row>
    <row r="11" spans="1:154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86" t="s">
        <v>638</v>
      </c>
      <c r="CZ11" s="86" t="s">
        <v>638</v>
      </c>
      <c r="DA11" s="86" t="s">
        <v>638</v>
      </c>
      <c r="DB11" s="86" t="s">
        <v>638</v>
      </c>
      <c r="DC11" s="86" t="s">
        <v>638</v>
      </c>
      <c r="DD11" s="86" t="s">
        <v>638</v>
      </c>
      <c r="DE11" s="86" t="s">
        <v>638</v>
      </c>
      <c r="DF11" s="86" t="s">
        <v>638</v>
      </c>
      <c r="DG11" s="86" t="s">
        <v>638</v>
      </c>
      <c r="DH11" s="86" t="s">
        <v>638</v>
      </c>
      <c r="DI11" s="86" t="s">
        <v>638</v>
      </c>
      <c r="DJ11" s="86" t="s">
        <v>638</v>
      </c>
      <c r="DK11" s="86" t="s">
        <v>639</v>
      </c>
      <c r="DL11" s="86" t="s">
        <v>639</v>
      </c>
      <c r="DM11" s="86" t="s">
        <v>639</v>
      </c>
      <c r="DN11" s="86" t="s">
        <v>639</v>
      </c>
      <c r="DO11" s="86" t="s">
        <v>639</v>
      </c>
      <c r="DP11" s="86" t="s">
        <v>639</v>
      </c>
      <c r="DQ11" s="86" t="s">
        <v>639</v>
      </c>
      <c r="DR11" s="86" t="s">
        <v>639</v>
      </c>
      <c r="DS11" s="86" t="s">
        <v>639</v>
      </c>
      <c r="DT11" s="86" t="s">
        <v>639</v>
      </c>
      <c r="DU11" s="86" t="s">
        <v>639</v>
      </c>
      <c r="DV11" s="86" t="s">
        <v>639</v>
      </c>
      <c r="DW11" s="127" t="s">
        <v>645</v>
      </c>
      <c r="EB11" s="20" t="str">
        <f t="shared" si="1"/>
        <v>Mar Y1</v>
      </c>
      <c r="EC11" s="40" t="e">
        <f t="shared" si="2"/>
        <v>#REF!</v>
      </c>
      <c r="ED11" s="31" t="s">
        <v>56</v>
      </c>
      <c r="EE11" s="40" t="e">
        <f t="shared" si="2"/>
        <v>#REF!</v>
      </c>
      <c r="EF11" s="40" t="e">
        <f t="shared" si="2"/>
        <v>#REF!</v>
      </c>
      <c r="EG11" s="8"/>
      <c r="EH11" s="20" t="s">
        <v>307</v>
      </c>
      <c r="EI11" s="40" t="e">
        <f>+#REF!+(IF(#REF!="monthly",#REF!/12,IF(#REF!="quarterly",#REF!/4,0)))*0+EI10</f>
        <v>#REF!</v>
      </c>
      <c r="EJ11" s="73">
        <f t="shared" si="8"/>
        <v>2.5000000000000001E-3</v>
      </c>
      <c r="EK11" s="40" t="e">
        <f t="shared" ref="EK11:EK20" si="9">ROUND((EI10*EJ11),0)</f>
        <v>#REF!</v>
      </c>
      <c r="EL11" s="40" t="e">
        <f t="shared" ref="EL11:EL20" si="10">ROUND(+EL10+EK11,0)</f>
        <v>#REF!</v>
      </c>
      <c r="EN11" s="20" t="str">
        <f t="shared" si="3"/>
        <v>Mar Y1</v>
      </c>
      <c r="EO11" s="40" t="e">
        <f>#REF!+(IF(#REF!="monthly",#REF!/12,IF(#REF!="quarterly",#REF!/4,0)))*0+EO10</f>
        <v>#REF!</v>
      </c>
      <c r="EP11" s="73">
        <f t="shared" si="4"/>
        <v>2.9999999999999996E-3</v>
      </c>
      <c r="EQ11" s="40" t="e">
        <f t="shared" ref="EQ11:EQ20" si="11">ROUND((EO10*EP11),0)</f>
        <v>#REF!</v>
      </c>
      <c r="ER11" s="40" t="e">
        <f t="shared" ref="ER11:ER20" si="12">ROUND(+ER10+EQ11,0)</f>
        <v>#REF!</v>
      </c>
      <c r="ET11" s="20" t="str">
        <f t="shared" si="5"/>
        <v>Mar Y1</v>
      </c>
      <c r="EU11" s="40" t="e">
        <f>#REF!+(IF(#REF!="monthly",#REF!/12,IF(#REF!="quarterly",#REF!/4,0)))*0+EU10</f>
        <v>#REF!</v>
      </c>
      <c r="EV11" s="73">
        <f t="shared" si="6"/>
        <v>3.6666666666666666E-3</v>
      </c>
      <c r="EW11" s="40" t="e">
        <f t="shared" ref="EW11:EW20" si="13">ROUND((EU10*EV11),0)</f>
        <v>#REF!</v>
      </c>
      <c r="EX11" s="40" t="e">
        <f t="shared" ref="EX11:EX20" si="14">ROUND(+EX10+EW11,0)</f>
        <v>#REF!</v>
      </c>
    </row>
    <row r="12" spans="1:154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EB12" s="20" t="str">
        <f t="shared" si="1"/>
        <v>Apr Y1</v>
      </c>
      <c r="EC12" s="40" t="e">
        <f t="shared" si="2"/>
        <v>#REF!</v>
      </c>
      <c r="ED12" s="31" t="s">
        <v>56</v>
      </c>
      <c r="EE12" s="40" t="e">
        <f t="shared" si="2"/>
        <v>#REF!</v>
      </c>
      <c r="EF12" s="40" t="e">
        <f t="shared" si="2"/>
        <v>#REF!</v>
      </c>
      <c r="EG12" s="8"/>
      <c r="EH12" s="20" t="s">
        <v>308</v>
      </c>
      <c r="EI12" s="40" t="e">
        <f>+#REF!+IF(#REF!="monthly",ROUND(#REF!/9,0),0)*0+EI11</f>
        <v>#REF!</v>
      </c>
      <c r="EJ12" s="73">
        <f t="shared" si="8"/>
        <v>2.5000000000000001E-3</v>
      </c>
      <c r="EK12" s="40" t="e">
        <f t="shared" si="9"/>
        <v>#REF!</v>
      </c>
      <c r="EL12" s="40" t="e">
        <f t="shared" si="10"/>
        <v>#REF!</v>
      </c>
      <c r="EN12" s="20" t="str">
        <f t="shared" si="3"/>
        <v>Apr Y1</v>
      </c>
      <c r="EO12" s="40" t="e">
        <f>#REF!+(IF(#REF!="monthly",ROUND(#REF!/9,0),0)+IF(#REF!="monthly",ROUND(#REF!/9,0),0))*0+EO11</f>
        <v>#REF!</v>
      </c>
      <c r="EP12" s="73">
        <f t="shared" si="4"/>
        <v>2.9999999999999996E-3</v>
      </c>
      <c r="EQ12" s="40" t="e">
        <f t="shared" si="11"/>
        <v>#REF!</v>
      </c>
      <c r="ER12" s="40" t="e">
        <f t="shared" si="12"/>
        <v>#REF!</v>
      </c>
      <c r="ET12" s="20" t="str">
        <f t="shared" si="5"/>
        <v>Apr Y1</v>
      </c>
      <c r="EU12" s="40" t="e">
        <f>#REF!+(IF(#REF!="monthly",#REF!/12,0))*0+EU11</f>
        <v>#REF!</v>
      </c>
      <c r="EV12" s="73">
        <f t="shared" si="6"/>
        <v>3.6666666666666666E-3</v>
      </c>
      <c r="EW12" s="40" t="e">
        <f t="shared" si="13"/>
        <v>#REF!</v>
      </c>
      <c r="EX12" s="40" t="e">
        <f t="shared" si="14"/>
        <v>#REF!</v>
      </c>
    </row>
    <row r="13" spans="1:154" x14ac:dyDescent="0.25">
      <c r="A13" s="36"/>
      <c r="B13" s="36"/>
      <c r="C13" s="36"/>
      <c r="D13" s="187"/>
      <c r="EB13" s="20" t="str">
        <f t="shared" si="1"/>
        <v>May Y1</v>
      </c>
      <c r="EC13" s="40" t="e">
        <f t="shared" si="2"/>
        <v>#REF!</v>
      </c>
      <c r="ED13" s="31" t="s">
        <v>56</v>
      </c>
      <c r="EE13" s="40" t="e">
        <f t="shared" si="2"/>
        <v>#REF!</v>
      </c>
      <c r="EF13" s="40" t="e">
        <f t="shared" si="2"/>
        <v>#REF!</v>
      </c>
      <c r="EG13" s="8"/>
      <c r="EH13" s="20" t="s">
        <v>309</v>
      </c>
      <c r="EI13" s="40" t="e">
        <f>+#REF!+IF(#REF!="monthly",ROUND(#REF!/9,0),0)*0+EI12</f>
        <v>#REF!</v>
      </c>
      <c r="EJ13" s="73">
        <f t="shared" si="8"/>
        <v>2.5000000000000001E-3</v>
      </c>
      <c r="EK13" s="40" t="e">
        <f t="shared" si="9"/>
        <v>#REF!</v>
      </c>
      <c r="EL13" s="40" t="e">
        <f t="shared" si="10"/>
        <v>#REF!</v>
      </c>
      <c r="EN13" s="20" t="str">
        <f t="shared" si="3"/>
        <v>May Y1</v>
      </c>
      <c r="EO13" s="40" t="e">
        <f>#REF!+(IF(#REF!="monthly",ROUND(#REF!/9,0),0)+IF(#REF!="monthly",ROUND(#REF!/9,0),0))*0+EO12</f>
        <v>#REF!</v>
      </c>
      <c r="EP13" s="73">
        <f t="shared" si="4"/>
        <v>2.9999999999999996E-3</v>
      </c>
      <c r="EQ13" s="40" t="e">
        <f t="shared" si="11"/>
        <v>#REF!</v>
      </c>
      <c r="ER13" s="40" t="e">
        <f t="shared" si="12"/>
        <v>#REF!</v>
      </c>
      <c r="ET13" s="20" t="str">
        <f t="shared" si="5"/>
        <v>May Y1</v>
      </c>
      <c r="EU13" s="40" t="e">
        <f>#REF!+(IF(#REF!="monthly",#REF!/12,0))*0+EU12</f>
        <v>#REF!</v>
      </c>
      <c r="EV13" s="73">
        <f t="shared" si="6"/>
        <v>3.6666666666666666E-3</v>
      </c>
      <c r="EW13" s="40" t="e">
        <f t="shared" si="13"/>
        <v>#REF!</v>
      </c>
      <c r="EX13" s="40" t="e">
        <f t="shared" si="14"/>
        <v>#REF!</v>
      </c>
    </row>
    <row r="14" spans="1:154" x14ac:dyDescent="0.25">
      <c r="A14" s="49" t="s">
        <v>60</v>
      </c>
      <c r="B14" s="3" t="s">
        <v>20</v>
      </c>
      <c r="EB14" s="20" t="str">
        <f t="shared" si="1"/>
        <v>Jun Y1</v>
      </c>
      <c r="EC14" s="40" t="e">
        <f t="shared" si="2"/>
        <v>#REF!</v>
      </c>
      <c r="ED14" s="31" t="s">
        <v>56</v>
      </c>
      <c r="EE14" s="40" t="e">
        <f t="shared" si="2"/>
        <v>#REF!</v>
      </c>
      <c r="EF14" s="40" t="e">
        <f t="shared" si="2"/>
        <v>#REF!</v>
      </c>
      <c r="EG14" s="8"/>
      <c r="EH14" s="20" t="s">
        <v>310</v>
      </c>
      <c r="EI14" s="40" t="e">
        <f>+#REF!+IF(#REF!="monthly",#REF!/9,IF(#REF!="quarterly",#REF!/3,IF(#REF!="every 6 months",#REF!/3,0)))*0+EI13</f>
        <v>#REF!</v>
      </c>
      <c r="EJ14" s="73">
        <f t="shared" si="8"/>
        <v>2.5000000000000001E-3</v>
      </c>
      <c r="EK14" s="40" t="e">
        <f t="shared" si="9"/>
        <v>#REF!</v>
      </c>
      <c r="EL14" s="40" t="e">
        <f t="shared" si="10"/>
        <v>#REF!</v>
      </c>
      <c r="EN14" s="20" t="str">
        <f t="shared" si="3"/>
        <v>Jun Y1</v>
      </c>
      <c r="EO14" s="40" t="e">
        <f>#REF!+(IF(#REF!="monthly",#REF!/9,IF(#REF!="quarterly",#REF!/3,IF(#REF!="every 6 months",#REF!/3,0)))+IF(#REF!="monthly",#REF!/9,IF(#REF!="quarterly",#REF!/3,IF(#REF!="every 6 months",#REF!/3,0))))*0+EO13</f>
        <v>#REF!</v>
      </c>
      <c r="EP14" s="73">
        <f t="shared" si="4"/>
        <v>2.9999999999999996E-3</v>
      </c>
      <c r="EQ14" s="40" t="e">
        <f t="shared" si="11"/>
        <v>#REF!</v>
      </c>
      <c r="ER14" s="40" t="e">
        <f t="shared" si="12"/>
        <v>#REF!</v>
      </c>
      <c r="ET14" s="20" t="str">
        <f t="shared" si="5"/>
        <v>Jun Y1</v>
      </c>
      <c r="EU14" s="40" t="e">
        <f>#REF!+(IF(#REF!="monthly",#REF!/12,IF(#REF!="quarterly",#REF!/4,IF(#REF!="every 6 months",#REF!/2,0))))*0+EU13</f>
        <v>#REF!</v>
      </c>
      <c r="EV14" s="73">
        <f t="shared" si="6"/>
        <v>3.6666666666666666E-3</v>
      </c>
      <c r="EW14" s="40" t="e">
        <f t="shared" si="13"/>
        <v>#REF!</v>
      </c>
      <c r="EX14" s="40" t="e">
        <f t="shared" si="14"/>
        <v>#REF!</v>
      </c>
    </row>
    <row r="15" spans="1:154" x14ac:dyDescent="0.25">
      <c r="A15" s="50"/>
      <c r="B15" s="36" t="s">
        <v>21</v>
      </c>
      <c r="C15" s="36"/>
      <c r="D15" s="36"/>
      <c r="E15" s="36"/>
      <c r="F15" s="36"/>
      <c r="G15" s="10">
        <f>'Capital p1'!G15+'Capital p2'!G15+'Capital p3 D'!G15+'Capital p3 T'!G15+'Capital p4'!G15+'Capital p5'!G15+'Capital p6'!G15</f>
        <v>8125185.4675485641</v>
      </c>
      <c r="H15" s="10">
        <f>'Capital p1'!H15+'Capital p2'!H15+'Capital p3 D'!H15+'Capital p3 T'!H15+'Capital p4'!H15+'Capital p5'!H15+'Capital p6'!H15</f>
        <v>8902043.6375485491</v>
      </c>
      <c r="I15" s="10">
        <f>'Capital p1'!I15+'Capital p2'!I15+'Capital p3 D'!I15+'Capital p3 T'!I15+'Capital p4'!I15+'Capital p5'!I15+'Capital p6'!I15</f>
        <v>12738043.192548569</v>
      </c>
      <c r="J15" s="10">
        <f>'Capital p1'!J15+'Capital p2'!J15+'Capital p3 D'!J15+'Capital p3 T'!J15+'Capital p4'!J15+'Capital p5'!J15+'Capital p6'!J15</f>
        <v>15284223.57629857</v>
      </c>
      <c r="K15" s="10">
        <f>'Capital p1'!K15+'Capital p2'!K15+'Capital p3 D'!K15+'Capital p3 T'!K15+'Capital p4'!K15+'Capital p5'!K15+'Capital p6'!K15</f>
        <v>13540282.592548553</v>
      </c>
      <c r="L15" s="10">
        <f>'Capital p1'!L15+'Capital p2'!L15+'Capital p3 D'!L15+'Capital p3 T'!L15+'Capital p4'!L15+'Capital p5'!L15+'Capital p6'!L15</f>
        <v>13912096.052548563</v>
      </c>
      <c r="M15" s="10">
        <f>'Capital p1'!M15+'Capital p2'!M15+'Capital p3 D'!M15+'Capital p3 T'!M15+'Capital p4'!M15+'Capital p5'!M15+'Capital p6'!M15</f>
        <v>15817755.097548548</v>
      </c>
      <c r="N15" s="10">
        <f>'Capital p1'!N15+'Capital p2'!N15+'Capital p3 D'!N15+'Capital p3 T'!N15+'Capital p4'!N15+'Capital p5'!N15+'Capital p6'!N15</f>
        <v>16474873.377548546</v>
      </c>
      <c r="O15" s="10">
        <f>'Capital p1'!O15+'Capital p2'!O15+'Capital p3 D'!O15+'Capital p3 T'!O15+'Capital p4'!O15+'Capital p5'!O15+'Capital p6'!O15</f>
        <v>16667991.230048545</v>
      </c>
      <c r="P15" s="10">
        <f>'Capital p1'!P15+'Capital p2'!P15+'Capital p3 D'!P15+'Capital p3 T'!P15+'Capital p4'!P15+'Capital p5'!P15+'Capital p6'!P15</f>
        <v>21202329.767548539</v>
      </c>
      <c r="Q15" s="10">
        <f>'Capital p1'!Q15+'Capital p2'!Q15+'Capital p3 D'!Q15+'Capital p3 T'!Q15+'Capital p4'!Q15+'Capital p5'!Q15+'Capital p6'!Q15</f>
        <v>14295073.787548548</v>
      </c>
      <c r="R15" s="10">
        <f>'Capital p1'!R15+'Capital p2'!R15+'Capital p3 D'!R15+'Capital p3 T'!R15+'Capital p4'!R15+'Capital p5'!R15+'Capital p6'!R15</f>
        <v>12943404.407548556</v>
      </c>
      <c r="S15" s="10">
        <f>'Capital p1'!S15+'Capital p2'!S15+'Capital p3 D'!S15+'Capital p3 T'!S15+'Capital p4'!S15+'Capital p5'!S15+'Capital p6'!S15</f>
        <v>12789690.947308384</v>
      </c>
      <c r="T15" s="10">
        <f>'Capital p1'!T15+'Capital p2'!T15+'Capital p3 D'!T15+'Capital p3 T'!T15+'Capital p4'!T15+'Capital p5'!T15+'Capital p6'!T15</f>
        <v>14032564.947308384</v>
      </c>
      <c r="U15" s="10">
        <f>'Capital p1'!U15+'Capital p2'!U15+'Capital p3 D'!U15+'Capital p3 T'!U15+'Capital p4'!U15+'Capital p5'!U15+'Capital p6'!U15</f>
        <v>13982665.787308384</v>
      </c>
      <c r="V15" s="10">
        <f>'Capital p1'!V15+'Capital p2'!V15+'Capital p3 D'!V15+'Capital p3 T'!V15+'Capital p4'!V15+'Capital p5'!V15+'Capital p6'!V15</f>
        <v>14851291.659500208</v>
      </c>
      <c r="W15" s="10">
        <f>'Capital p1'!W15+'Capital p2'!W15+'Capital p3 D'!W15+'Capital p3 T'!W15+'Capital p4'!W15+'Capital p5'!W15+'Capital p6'!W15</f>
        <v>15090546.172782771</v>
      </c>
      <c r="X15" s="10">
        <f>'Capital p1'!X15+'Capital p2'!X15+'Capital p3 D'!X15+'Capital p3 T'!X15+'Capital p4'!X15+'Capital p5'!X15+'Capital p6'!X15</f>
        <v>14896290.821223732</v>
      </c>
      <c r="Y15" s="10">
        <f>'Capital p1'!Y15+'Capital p2'!Y15+'Capital p3 D'!Y15+'Capital p3 T'!Y15+'Capital p4'!Y15+'Capital p5'!Y15+'Capital p6'!Y15</f>
        <v>14388186.436910316</v>
      </c>
      <c r="Z15" s="10">
        <f>'Capital p1'!Z15+'Capital p2'!Z15+'Capital p3 D'!Z15+'Capital p3 T'!Z15+'Capital p4'!Z15+'Capital p5'!Z15+'Capital p6'!Z15</f>
        <v>14474859.029669106</v>
      </c>
      <c r="AA15" s="10">
        <f>'Capital p1'!AA15+'Capital p2'!AA15+'Capital p3 D'!AA15+'Capital p3 T'!AA15+'Capital p4'!AA15+'Capital p5'!AA15+'Capital p6'!AA15</f>
        <v>15370460.833624598</v>
      </c>
      <c r="AB15" s="10">
        <f>'Capital p1'!AB15+'Capital p2'!AB15+'Capital p3 D'!AB15+'Capital p3 T'!AB15+'Capital p4'!AB15+'Capital p5'!AB15+'Capital p6'!AB15</f>
        <v>15026607.971402373</v>
      </c>
      <c r="AC15" s="10">
        <f>'Capital p1'!AC15+'Capital p2'!AC15+'Capital p3 D'!AC15+'Capital p3 T'!AC15+'Capital p4'!AC15+'Capital p5'!AC15+'Capital p6'!AC15</f>
        <v>13431166.582867298</v>
      </c>
      <c r="AD15" s="10">
        <f>'Capital p1'!AD15+'Capital p2'!AD15+'Capital p3 D'!AD15+'Capital p3 T'!AD15+'Capital p4'!AD15+'Capital p5'!AD15+'Capital p6'!AD15</f>
        <v>10411604.441614617</v>
      </c>
      <c r="AE15" s="10">
        <f>'Capital p1'!AE15+'Capital p2'!AE15+'Capital p3 D'!AE15+'Capital p3 T'!AE15+'Capital p4'!AE15+'Capital p5'!AE15+'Capital p6'!AE15</f>
        <v>14424646.499191457</v>
      </c>
      <c r="AF15" s="10">
        <f>'Capital p1'!AF15+'Capital p2'!AF15+'Capital p3 D'!AF15+'Capital p3 T'!AF15+'Capital p4'!AF15+'Capital p5'!AF15+'Capital p6'!AF15</f>
        <v>14424646.499191457</v>
      </c>
      <c r="AG15" s="10">
        <f>'Capital p1'!AG15+'Capital p2'!AG15+'Capital p3 D'!AG15+'Capital p3 T'!AG15+'Capital p4'!AG15+'Capital p5'!AG15+'Capital p6'!AG15</f>
        <v>14424646.499191457</v>
      </c>
      <c r="AH15" s="10">
        <f>'Capital p1'!AH15+'Capital p2'!AH15+'Capital p3 D'!AH15+'Capital p3 T'!AH15+'Capital p4'!AH15+'Capital p5'!AH15+'Capital p6'!AH15</f>
        <v>14424646.499191457</v>
      </c>
      <c r="AI15" s="10">
        <f>'Capital p1'!AI15+'Capital p2'!AI15+'Capital p3 D'!AI15+'Capital p3 T'!AI15+'Capital p4'!AI15+'Capital p5'!AI15+'Capital p6'!AI15</f>
        <v>14424646.499191457</v>
      </c>
      <c r="AJ15" s="10">
        <f>'Capital p1'!AJ15+'Capital p2'!AJ15+'Capital p3 D'!AJ15+'Capital p3 T'!AJ15+'Capital p4'!AJ15+'Capital p5'!AJ15+'Capital p6'!AJ15</f>
        <v>14424646.499191457</v>
      </c>
      <c r="AK15" s="10">
        <f>'Capital p1'!AK15+'Capital p2'!AK15+'Capital p3 D'!AK15+'Capital p3 T'!AK15+'Capital p4'!AK15+'Capital p5'!AK15+'Capital p6'!AK15</f>
        <v>14424646.499191457</v>
      </c>
      <c r="AL15" s="10">
        <f>'Capital p1'!AL15+'Capital p2'!AL15+'Capital p3 D'!AL15+'Capital p3 T'!AL15+'Capital p4'!AL15+'Capital p5'!AL15+'Capital p6'!AL15</f>
        <v>14424646.499191457</v>
      </c>
      <c r="AM15" s="10">
        <f>'Capital p1'!AM15+'Capital p2'!AM15+'Capital p3 D'!AM15+'Capital p3 T'!AM15+'Capital p4'!AM15+'Capital p5'!AM15+'Capital p6'!AM15</f>
        <v>14424646.499191457</v>
      </c>
      <c r="AN15" s="10">
        <f>'Capital p1'!AN15+'Capital p2'!AN15+'Capital p3 D'!AN15+'Capital p3 T'!AN15+'Capital p4'!AN15+'Capital p5'!AN15+'Capital p6'!AN15</f>
        <v>14424646.499191457</v>
      </c>
      <c r="AO15" s="10">
        <f>'Capital p1'!AO15+'Capital p2'!AO15+'Capital p3 D'!AO15+'Capital p3 T'!AO15+'Capital p4'!AO15+'Capital p5'!AO15+'Capital p6'!AO15</f>
        <v>14424646.499191457</v>
      </c>
      <c r="AP15" s="10">
        <f>'Capital p1'!AP15+'Capital p2'!AP15+'Capital p3 D'!AP15+'Capital p3 T'!AP15+'Capital p4'!AP15+'Capital p5'!AP15+'Capital p6'!AP15</f>
        <v>14424646.499191457</v>
      </c>
      <c r="AQ15" s="10">
        <f>'Capital p1'!AQ15+'Capital p2'!AQ15+'Capital p3 D'!AQ15+'Capital p3 T'!AQ15+'Capital p4'!AQ15+'Capital p5'!AQ15+'Capital p6'!AQ15</f>
        <v>14412092.515736068</v>
      </c>
      <c r="AR15" s="10">
        <f>'Capital p1'!AR15+'Capital p2'!AR15+'Capital p3 D'!AR15+'Capital p3 T'!AR15+'Capital p4'!AR15+'Capital p5'!AR15+'Capital p6'!AR15</f>
        <v>14412092.515736068</v>
      </c>
      <c r="AS15" s="10">
        <f>'Capital p1'!AS15+'Capital p2'!AS15+'Capital p3 D'!AS15+'Capital p3 T'!AS15+'Capital p4'!AS15+'Capital p5'!AS15+'Capital p6'!AS15</f>
        <v>14412092.515736068</v>
      </c>
      <c r="AT15" s="10">
        <f>'Capital p1'!AT15+'Capital p2'!AT15+'Capital p3 D'!AT15+'Capital p3 T'!AT15+'Capital p4'!AT15+'Capital p5'!AT15+'Capital p6'!AT15</f>
        <v>14412092.515736068</v>
      </c>
      <c r="AU15" s="10">
        <f>'Capital p1'!AU15+'Capital p2'!AU15+'Capital p3 D'!AU15+'Capital p3 T'!AU15+'Capital p4'!AU15+'Capital p5'!AU15+'Capital p6'!AU15</f>
        <v>14412092.515736068</v>
      </c>
      <c r="AV15" s="10">
        <f>'Capital p1'!AV15+'Capital p2'!AV15+'Capital p3 D'!AV15+'Capital p3 T'!AV15+'Capital p4'!AV15+'Capital p5'!AV15+'Capital p6'!AV15</f>
        <v>14412092.515736068</v>
      </c>
      <c r="AW15" s="10">
        <f>'Capital p1'!AW15+'Capital p2'!AW15+'Capital p3 D'!AW15+'Capital p3 T'!AW15+'Capital p4'!AW15+'Capital p5'!AW15+'Capital p6'!AW15</f>
        <v>14412092.515736068</v>
      </c>
      <c r="AX15" s="10">
        <f>'Capital p1'!AX15+'Capital p2'!AX15+'Capital p3 D'!AX15+'Capital p3 T'!AX15+'Capital p4'!AX15+'Capital p5'!AX15+'Capital p6'!AX15</f>
        <v>14412092.515736068</v>
      </c>
      <c r="AY15" s="10">
        <f>'Capital p1'!AY15+'Capital p2'!AY15+'Capital p3 D'!AY15+'Capital p3 T'!AY15+'Capital p4'!AY15+'Capital p5'!AY15+'Capital p6'!AY15</f>
        <v>14412092.515736068</v>
      </c>
      <c r="AZ15" s="10">
        <f>'Capital p1'!AZ15+'Capital p2'!AZ15+'Capital p3 D'!AZ15+'Capital p3 T'!AZ15+'Capital p4'!AZ15+'Capital p5'!AZ15+'Capital p6'!AZ15</f>
        <v>14412092.515736068</v>
      </c>
      <c r="BA15" s="10">
        <f>'Capital p1'!BA15+'Capital p2'!BA15+'Capital p3 D'!BA15+'Capital p3 T'!BA15+'Capital p4'!BA15+'Capital p5'!BA15+'Capital p6'!BA15</f>
        <v>14412092.515736068</v>
      </c>
      <c r="BB15" s="10">
        <f>'Capital p1'!BB15+'Capital p2'!BB15+'Capital p3 D'!BB15+'Capital p3 T'!BB15+'Capital p4'!BB15+'Capital p5'!BB15+'Capital p6'!BB15</f>
        <v>14412092.515736068</v>
      </c>
      <c r="BC15" s="10">
        <f>'Capital p1'!BC15+'Capital p2'!BC15+'Capital p3 D'!BC15+'Capital p3 T'!BC15+'Capital p4'!BC15+'Capital p5'!BC15+'Capital p6'!BC15</f>
        <v>14087269.632553166</v>
      </c>
      <c r="BD15" s="10">
        <f>'Capital p1'!BD15+'Capital p2'!BD15+'Capital p3 D'!BD15+'Capital p3 T'!BD15+'Capital p4'!BD15+'Capital p5'!BD15+'Capital p6'!BD15</f>
        <v>14087269.632553166</v>
      </c>
      <c r="BE15" s="10">
        <f>'Capital p1'!BE15+'Capital p2'!BE15+'Capital p3 D'!BE15+'Capital p3 T'!BE15+'Capital p4'!BE15+'Capital p5'!BE15+'Capital p6'!BE15</f>
        <v>14087269.632553166</v>
      </c>
      <c r="BF15" s="10">
        <f>'Capital p1'!BF15+'Capital p2'!BF15+'Capital p3 D'!BF15+'Capital p3 T'!BF15+'Capital p4'!BF15+'Capital p5'!BF15+'Capital p6'!BF15</f>
        <v>14087269.632553166</v>
      </c>
      <c r="BG15" s="10">
        <f>'Capital p1'!BG15+'Capital p2'!BG15+'Capital p3 D'!BG15+'Capital p3 T'!BG15+'Capital p4'!BG15+'Capital p5'!BG15+'Capital p6'!BG15</f>
        <v>14087269.632553166</v>
      </c>
      <c r="BH15" s="10">
        <f>'Capital p1'!BH15+'Capital p2'!BH15+'Capital p3 D'!BH15+'Capital p3 T'!BH15+'Capital p4'!BH15+'Capital p5'!BH15+'Capital p6'!BH15</f>
        <v>14087269.632553166</v>
      </c>
      <c r="BI15" s="10">
        <f>'Capital p1'!BI15+'Capital p2'!BI15+'Capital p3 D'!BI15+'Capital p3 T'!BI15+'Capital p4'!BI15+'Capital p5'!BI15+'Capital p6'!BI15</f>
        <v>14087269.632553166</v>
      </c>
      <c r="BJ15" s="10">
        <f>'Capital p1'!BJ15+'Capital p2'!BJ15+'Capital p3 D'!BJ15+'Capital p3 T'!BJ15+'Capital p4'!BJ15+'Capital p5'!BJ15+'Capital p6'!BJ15</f>
        <v>14087269.632553166</v>
      </c>
      <c r="BK15" s="10">
        <f>'Capital p1'!BK15+'Capital p2'!BK15+'Capital p3 D'!BK15+'Capital p3 T'!BK15+'Capital p4'!BK15+'Capital p5'!BK15+'Capital p6'!BK15</f>
        <v>14087269.632553166</v>
      </c>
      <c r="BL15" s="10">
        <f>'Capital p1'!BL15+'Capital p2'!BL15+'Capital p3 D'!BL15+'Capital p3 T'!BL15+'Capital p4'!BL15+'Capital p5'!BL15+'Capital p6'!BL15</f>
        <v>14087269.632553166</v>
      </c>
      <c r="BM15" s="10">
        <f>'Capital p1'!BM15+'Capital p2'!BM15+'Capital p3 D'!BM15+'Capital p3 T'!BM15+'Capital p4'!BM15+'Capital p5'!BM15+'Capital p6'!BM15</f>
        <v>14087269.632553166</v>
      </c>
      <c r="BN15" s="10">
        <f>'Capital p1'!BN15+'Capital p2'!BN15+'Capital p3 D'!BN15+'Capital p3 T'!BN15+'Capital p4'!BN15+'Capital p5'!BN15+'Capital p6'!BN15</f>
        <v>14087269.632553166</v>
      </c>
      <c r="BO15" s="10">
        <f>'Capital p1'!BO15+'Capital p2'!BO15+'Capital p3 D'!BO15+'Capital p3 T'!BO15+'Capital p4'!BO15+'Capital p5'!BO15+'Capital p6'!BO15</f>
        <v>13955164.281466071</v>
      </c>
      <c r="BP15" s="10">
        <f>'Capital p1'!BP15+'Capital p2'!BP15+'Capital p3 D'!BP15+'Capital p3 T'!BP15+'Capital p4'!BP15+'Capital p5'!BP15+'Capital p6'!BP15</f>
        <v>13955164.281466071</v>
      </c>
      <c r="BQ15" s="10">
        <f>'Capital p1'!BQ15+'Capital p2'!BQ15+'Capital p3 D'!BQ15+'Capital p3 T'!BQ15+'Capital p4'!BQ15+'Capital p5'!BQ15+'Capital p6'!BQ15</f>
        <v>13955164.281466071</v>
      </c>
      <c r="BR15" s="10">
        <f>'Capital p1'!BR15+'Capital p2'!BR15+'Capital p3 D'!BR15+'Capital p3 T'!BR15+'Capital p4'!BR15+'Capital p5'!BR15+'Capital p6'!BR15</f>
        <v>13955164.281466071</v>
      </c>
      <c r="BS15" s="10">
        <f>'Capital p1'!BS15+'Capital p2'!BS15+'Capital p3 D'!BS15+'Capital p3 T'!BS15+'Capital p4'!BS15+'Capital p5'!BS15+'Capital p6'!BS15</f>
        <v>13955164.281466071</v>
      </c>
      <c r="BT15" s="10">
        <f>'Capital p1'!BT15+'Capital p2'!BT15+'Capital p3 D'!BT15+'Capital p3 T'!BT15+'Capital p4'!BT15+'Capital p5'!BT15+'Capital p6'!BT15</f>
        <v>13955164.281466071</v>
      </c>
      <c r="BU15" s="10">
        <f>'Capital p1'!BU15+'Capital p2'!BU15+'Capital p3 D'!BU15+'Capital p3 T'!BU15+'Capital p4'!BU15+'Capital p5'!BU15+'Capital p6'!BU15</f>
        <v>13955164.281466071</v>
      </c>
      <c r="BV15" s="10">
        <f>'Capital p1'!BV15+'Capital p2'!BV15+'Capital p3 D'!BV15+'Capital p3 T'!BV15+'Capital p4'!BV15+'Capital p5'!BV15+'Capital p6'!BV15</f>
        <v>13955164.281466071</v>
      </c>
      <c r="BW15" s="10">
        <f>'Capital p1'!BW15+'Capital p2'!BW15+'Capital p3 D'!BW15+'Capital p3 T'!BW15+'Capital p4'!BW15+'Capital p5'!BW15+'Capital p6'!BW15</f>
        <v>13955164.281466071</v>
      </c>
      <c r="BX15" s="10">
        <f>'Capital p1'!BX15+'Capital p2'!BX15+'Capital p3 D'!BX15+'Capital p3 T'!BX15+'Capital p4'!BX15+'Capital p5'!BX15+'Capital p6'!BX15</f>
        <v>13955164.281466071</v>
      </c>
      <c r="BY15" s="10">
        <f>'Capital p1'!BY15+'Capital p2'!BY15+'Capital p3 D'!BY15+'Capital p3 T'!BY15+'Capital p4'!BY15+'Capital p5'!BY15+'Capital p6'!BY15</f>
        <v>13955164.281466071</v>
      </c>
      <c r="BZ15" s="10">
        <f>'Capital p1'!BZ15+'Capital p2'!BZ15+'Capital p3 D'!BZ15+'Capital p3 T'!BZ15+'Capital p4'!BZ15+'Capital p5'!BZ15+'Capital p6'!BZ15</f>
        <v>13955164.281466071</v>
      </c>
      <c r="CA15" s="10">
        <f>'Capital p1'!CA15+'Capital p2'!CA15+'Capital p3 D'!CA15+'Capital p3 T'!CA15+'Capital p4'!CA15+'Capital p5'!CA15+'Capital p6'!CA15</f>
        <v>14137022.87727505</v>
      </c>
      <c r="CB15" s="10">
        <f>'Capital p1'!CB15+'Capital p2'!CB15+'Capital p3 D'!CB15+'Capital p3 T'!CB15+'Capital p4'!CB15+'Capital p5'!CB15+'Capital p6'!CB15</f>
        <v>14137022.87727505</v>
      </c>
      <c r="CC15" s="10">
        <f>'Capital p1'!CC15+'Capital p2'!CC15+'Capital p3 D'!CC15+'Capital p3 T'!CC15+'Capital p4'!CC15+'Capital p5'!CC15+'Capital p6'!CC15</f>
        <v>14137022.87727505</v>
      </c>
      <c r="CD15" s="10">
        <f>'Capital p1'!CD15+'Capital p2'!CD15+'Capital p3 D'!CD15+'Capital p3 T'!CD15+'Capital p4'!CD15+'Capital p5'!CD15+'Capital p6'!CD15</f>
        <v>14137022.87727505</v>
      </c>
      <c r="CE15" s="10">
        <f>'Capital p1'!CE15+'Capital p2'!CE15+'Capital p3 D'!CE15+'Capital p3 T'!CE15+'Capital p4'!CE15+'Capital p5'!CE15+'Capital p6'!CE15</f>
        <v>14137022.87727505</v>
      </c>
      <c r="CF15" s="10">
        <f>'Capital p1'!CF15+'Capital p2'!CF15+'Capital p3 D'!CF15+'Capital p3 T'!CF15+'Capital p4'!CF15+'Capital p5'!CF15+'Capital p6'!CF15</f>
        <v>14137022.87727505</v>
      </c>
      <c r="CG15" s="10">
        <f>'Capital p1'!CG15+'Capital p2'!CG15+'Capital p3 D'!CG15+'Capital p3 T'!CG15+'Capital p4'!CG15+'Capital p5'!CG15+'Capital p6'!CG15</f>
        <v>14137022.87727505</v>
      </c>
      <c r="CH15" s="10">
        <f>'Capital p1'!CH15+'Capital p2'!CH15+'Capital p3 D'!CH15+'Capital p3 T'!CH15+'Capital p4'!CH15+'Capital p5'!CH15+'Capital p6'!CH15</f>
        <v>14137022.87727505</v>
      </c>
      <c r="CI15" s="10">
        <f>'Capital p1'!CI15+'Capital p2'!CI15+'Capital p3 D'!CI15+'Capital p3 T'!CI15+'Capital p4'!CI15+'Capital p5'!CI15+'Capital p6'!CI15</f>
        <v>14137022.87727505</v>
      </c>
      <c r="CJ15" s="10">
        <f>'Capital p1'!CJ15+'Capital p2'!CJ15+'Capital p3 D'!CJ15+'Capital p3 T'!CJ15+'Capital p4'!CJ15+'Capital p5'!CJ15+'Capital p6'!CJ15</f>
        <v>14137022.87727505</v>
      </c>
      <c r="CK15" s="10">
        <f>'Capital p1'!CK15+'Capital p2'!CK15+'Capital p3 D'!CK15+'Capital p3 T'!CK15+'Capital p4'!CK15+'Capital p5'!CK15+'Capital p6'!CK15</f>
        <v>14137022.87727505</v>
      </c>
      <c r="CL15" s="10">
        <f>'Capital p1'!CL15+'Capital p2'!CL15+'Capital p3 D'!CL15+'Capital p3 T'!CL15+'Capital p4'!CL15+'Capital p5'!CL15+'Capital p6'!CL15</f>
        <v>14137022.87727505</v>
      </c>
      <c r="CM15" s="10">
        <f>'Capital p1'!CM15+'Capital p2'!CM15+'Capital p3 D'!CM15+'Capital p3 T'!CM15+'Capital p4'!CM15+'Capital p5'!CM15+'Capital p6'!CM15</f>
        <v>13836302.703546559</v>
      </c>
      <c r="CN15" s="10">
        <f>'Capital p1'!CN15+'Capital p2'!CN15+'Capital p3 D'!CN15+'Capital p3 T'!CN15+'Capital p4'!CN15+'Capital p5'!CN15+'Capital p6'!CN15</f>
        <v>13836302.703546559</v>
      </c>
      <c r="CO15" s="10">
        <f>'Capital p1'!CO15+'Capital p2'!CO15+'Capital p3 D'!CO15+'Capital p3 T'!CO15+'Capital p4'!CO15+'Capital p5'!CO15+'Capital p6'!CO15</f>
        <v>13836302.703546559</v>
      </c>
      <c r="CP15" s="10">
        <f>'Capital p1'!CP15+'Capital p2'!CP15+'Capital p3 D'!CP15+'Capital p3 T'!CP15+'Capital p4'!CP15+'Capital p5'!CP15+'Capital p6'!CP15</f>
        <v>13836302.703546559</v>
      </c>
      <c r="CQ15" s="10">
        <f>'Capital p1'!CQ15+'Capital p2'!CQ15+'Capital p3 D'!CQ15+'Capital p3 T'!CQ15+'Capital p4'!CQ15+'Capital p5'!CQ15+'Capital p6'!CQ15</f>
        <v>13836302.703546559</v>
      </c>
      <c r="CR15" s="10">
        <f>'Capital p1'!CR15+'Capital p2'!CR15+'Capital p3 D'!CR15+'Capital p3 T'!CR15+'Capital p4'!CR15+'Capital p5'!CR15+'Capital p6'!CR15</f>
        <v>13836302.703546559</v>
      </c>
      <c r="CS15" s="10">
        <f>'Capital p1'!CS15+'Capital p2'!CS15+'Capital p3 D'!CS15+'Capital p3 T'!CS15+'Capital p4'!CS15+'Capital p5'!CS15+'Capital p6'!CS15</f>
        <v>13836302.703546559</v>
      </c>
      <c r="CT15" s="10">
        <f>'Capital p1'!CT15+'Capital p2'!CT15+'Capital p3 D'!CT15+'Capital p3 T'!CT15+'Capital p4'!CT15+'Capital p5'!CT15+'Capital p6'!CT15</f>
        <v>13836302.703546559</v>
      </c>
      <c r="CU15" s="10">
        <f>'Capital p1'!CU15+'Capital p2'!CU15+'Capital p3 D'!CU15+'Capital p3 T'!CU15+'Capital p4'!CU15+'Capital p5'!CU15+'Capital p6'!CU15</f>
        <v>13836302.703546559</v>
      </c>
      <c r="CV15" s="10">
        <f>'Capital p1'!CV15+'Capital p2'!CV15+'Capital p3 D'!CV15+'Capital p3 T'!CV15+'Capital p4'!CV15+'Capital p5'!CV15+'Capital p6'!CV15</f>
        <v>13836302.703546559</v>
      </c>
      <c r="CW15" s="10">
        <f>'Capital p1'!CW15+'Capital p2'!CW15+'Capital p3 D'!CW15+'Capital p3 T'!CW15+'Capital p4'!CW15+'Capital p5'!CW15+'Capital p6'!CW15</f>
        <v>13836302.703546559</v>
      </c>
      <c r="CX15" s="10">
        <f>'Capital p1'!CX15+'Capital p2'!CX15+'Capital p3 D'!CX15+'Capital p3 T'!CX15+'Capital p4'!CX15+'Capital p5'!CX15+'Capital p6'!CX15</f>
        <v>13836302.703546559</v>
      </c>
      <c r="CY15" s="10">
        <f>'Capital p1'!CY15+'Capital p2'!CY15+'Capital p3 D'!CY15+'Capital p3 T'!CY15+'Capital p4'!CY15+'Capital p5'!CY15+'Capital p6'!CY15</f>
        <v>14373261.21960881</v>
      </c>
      <c r="CZ15" s="10">
        <f>'Capital p1'!CZ15+'Capital p2'!CZ15+'Capital p3 D'!CZ15+'Capital p3 T'!CZ15+'Capital p4'!CZ15+'Capital p5'!CZ15+'Capital p6'!CZ15</f>
        <v>14373261.21960881</v>
      </c>
      <c r="DA15" s="10">
        <f>'Capital p1'!DA15+'Capital p2'!DA15+'Capital p3 D'!DA15+'Capital p3 T'!DA15+'Capital p4'!DA15+'Capital p5'!DA15+'Capital p6'!DA15</f>
        <v>14373261.21960881</v>
      </c>
      <c r="DB15" s="10">
        <f>'Capital p1'!DB15+'Capital p2'!DB15+'Capital p3 D'!DB15+'Capital p3 T'!DB15+'Capital p4'!DB15+'Capital p5'!DB15+'Capital p6'!DB15</f>
        <v>14373261.21960881</v>
      </c>
      <c r="DC15" s="10">
        <f>'Capital p1'!DC15+'Capital p2'!DC15+'Capital p3 D'!DC15+'Capital p3 T'!DC15+'Capital p4'!DC15+'Capital p5'!DC15+'Capital p6'!DC15</f>
        <v>14373261.21960881</v>
      </c>
      <c r="DD15" s="10">
        <f>'Capital p1'!DD15+'Capital p2'!DD15+'Capital p3 D'!DD15+'Capital p3 T'!DD15+'Capital p4'!DD15+'Capital p5'!DD15+'Capital p6'!DD15</f>
        <v>14373261.21960881</v>
      </c>
      <c r="DE15" s="10">
        <f>'Capital p1'!DE15+'Capital p2'!DE15+'Capital p3 D'!DE15+'Capital p3 T'!DE15+'Capital p4'!DE15+'Capital p5'!DE15+'Capital p6'!DE15</f>
        <v>14373261.21960881</v>
      </c>
      <c r="DF15" s="10">
        <f>'Capital p1'!DF15+'Capital p2'!DF15+'Capital p3 D'!DF15+'Capital p3 T'!DF15+'Capital p4'!DF15+'Capital p5'!DF15+'Capital p6'!DF15</f>
        <v>14373261.21960881</v>
      </c>
      <c r="DG15" s="10">
        <f>'Capital p1'!DG15+'Capital p2'!DG15+'Capital p3 D'!DG15+'Capital p3 T'!DG15+'Capital p4'!DG15+'Capital p5'!DG15+'Capital p6'!DG15</f>
        <v>14373261.21960881</v>
      </c>
      <c r="DH15" s="10">
        <f>'Capital p1'!DH15+'Capital p2'!DH15+'Capital p3 D'!DH15+'Capital p3 T'!DH15+'Capital p4'!DH15+'Capital p5'!DH15+'Capital p6'!DH15</f>
        <v>14373261.21960881</v>
      </c>
      <c r="DI15" s="10">
        <f>'Capital p1'!DI15+'Capital p2'!DI15+'Capital p3 D'!DI15+'Capital p3 T'!DI15+'Capital p4'!DI15+'Capital p5'!DI15+'Capital p6'!DI15</f>
        <v>14373261.21960881</v>
      </c>
      <c r="DJ15" s="10">
        <f>'Capital p1'!DJ15+'Capital p2'!DJ15+'Capital p3 D'!DJ15+'Capital p3 T'!DJ15+'Capital p4'!DJ15+'Capital p5'!DJ15+'Capital p6'!DJ15</f>
        <v>14373261.21960881</v>
      </c>
      <c r="DK15" s="10">
        <f>'Capital p1'!DK15+'Capital p2'!DK15+'Capital p3 D'!DK15+'Capital p3 T'!DK15+'Capital p4'!DK15+'Capital p5'!DK15+'Capital p6'!DK15</f>
        <v>14114538.667546002</v>
      </c>
      <c r="DL15" s="10">
        <f>'Capital p1'!DL15+'Capital p2'!DL15+'Capital p3 D'!DL15+'Capital p3 T'!DL15+'Capital p4'!DL15+'Capital p5'!DL15+'Capital p6'!DL15</f>
        <v>14114538.667546002</v>
      </c>
      <c r="DM15" s="10">
        <f>'Capital p1'!DM15+'Capital p2'!DM15+'Capital p3 D'!DM15+'Capital p3 T'!DM15+'Capital p4'!DM15+'Capital p5'!DM15+'Capital p6'!DM15</f>
        <v>14114538.667546002</v>
      </c>
      <c r="DN15" s="10">
        <f>'Capital p1'!DN15+'Capital p2'!DN15+'Capital p3 D'!DN15+'Capital p3 T'!DN15+'Capital p4'!DN15+'Capital p5'!DN15+'Capital p6'!DN15</f>
        <v>14114538.667546002</v>
      </c>
      <c r="DO15" s="10">
        <f>'Capital p1'!DO15+'Capital p2'!DO15+'Capital p3 D'!DO15+'Capital p3 T'!DO15+'Capital p4'!DO15+'Capital p5'!DO15+'Capital p6'!DO15</f>
        <v>14114538.667546002</v>
      </c>
      <c r="DP15" s="10">
        <f>'Capital p1'!DP15+'Capital p2'!DP15+'Capital p3 D'!DP15+'Capital p3 T'!DP15+'Capital p4'!DP15+'Capital p5'!DP15+'Capital p6'!DP15</f>
        <v>14114538.667546002</v>
      </c>
      <c r="DQ15" s="10">
        <f>'Capital p1'!DQ15+'Capital p2'!DQ15+'Capital p3 D'!DQ15+'Capital p3 T'!DQ15+'Capital p4'!DQ15+'Capital p5'!DQ15+'Capital p6'!DQ15</f>
        <v>14114538.667546002</v>
      </c>
      <c r="DR15" s="10">
        <f>'Capital p1'!DR15+'Capital p2'!DR15+'Capital p3 D'!DR15+'Capital p3 T'!DR15+'Capital p4'!DR15+'Capital p5'!DR15+'Capital p6'!DR15</f>
        <v>14114538.667546002</v>
      </c>
      <c r="DS15" s="10">
        <f>'Capital p1'!DS15+'Capital p2'!DS15+'Capital p3 D'!DS15+'Capital p3 T'!DS15+'Capital p4'!DS15+'Capital p5'!DS15+'Capital p6'!DS15</f>
        <v>14114538.667546002</v>
      </c>
      <c r="DT15" s="10">
        <f>'Capital p1'!DT15+'Capital p2'!DT15+'Capital p3 D'!DT15+'Capital p3 T'!DT15+'Capital p4'!DT15+'Capital p5'!DT15+'Capital p6'!DT15</f>
        <v>14114538.667546002</v>
      </c>
      <c r="DU15" s="10">
        <f>'Capital p1'!DU15+'Capital p2'!DU15+'Capital p3 D'!DU15+'Capital p3 T'!DU15+'Capital p4'!DU15+'Capital p5'!DU15+'Capital p6'!DU15</f>
        <v>14114538.667546002</v>
      </c>
      <c r="DV15" s="10">
        <f>'Capital p1'!DV15+'Capital p2'!DV15+'Capital p3 D'!DV15+'Capital p3 T'!DV15+'Capital p4'!DV15+'Capital p5'!DV15+'Capital p6'!DV15</f>
        <v>14114538.667546002</v>
      </c>
      <c r="DW15" s="10">
        <f>SUM(G15:DV15)</f>
        <v>1698732818.5814316</v>
      </c>
      <c r="DX15" s="40"/>
      <c r="EB15" s="20" t="str">
        <f t="shared" si="1"/>
        <v>Jul Y1</v>
      </c>
      <c r="EC15" s="40" t="e">
        <f t="shared" si="2"/>
        <v>#REF!</v>
      </c>
      <c r="ED15" s="31" t="s">
        <v>56</v>
      </c>
      <c r="EE15" s="40" t="e">
        <f t="shared" si="2"/>
        <v>#REF!</v>
      </c>
      <c r="EF15" s="40" t="e">
        <f t="shared" si="2"/>
        <v>#REF!</v>
      </c>
      <c r="EG15" s="8"/>
      <c r="EH15" s="20" t="s">
        <v>311</v>
      </c>
      <c r="EI15" s="40" t="e">
        <f>+#REF!+IF(#REF!="monthly",ROUND(#REF!/9,0),0)*0+EI14</f>
        <v>#REF!</v>
      </c>
      <c r="EJ15" s="73">
        <f t="shared" si="8"/>
        <v>2.5000000000000001E-3</v>
      </c>
      <c r="EK15" s="40" t="e">
        <f t="shared" si="9"/>
        <v>#REF!</v>
      </c>
      <c r="EL15" s="40" t="e">
        <f t="shared" si="10"/>
        <v>#REF!</v>
      </c>
      <c r="EN15" s="20" t="str">
        <f t="shared" si="3"/>
        <v>Jul Y1</v>
      </c>
      <c r="EO15" s="40" t="e">
        <f>#REF!+(IF(#REF!="monthly",ROUND(#REF!/9,0),0)+IF(#REF!="monthly",ROUND(#REF!/9,0),0))*0+EO14</f>
        <v>#REF!</v>
      </c>
      <c r="EP15" s="73">
        <f t="shared" si="4"/>
        <v>2.9999999999999996E-3</v>
      </c>
      <c r="EQ15" s="40" t="e">
        <f t="shared" si="11"/>
        <v>#REF!</v>
      </c>
      <c r="ER15" s="40" t="e">
        <f t="shared" si="12"/>
        <v>#REF!</v>
      </c>
      <c r="ET15" s="20" t="str">
        <f t="shared" si="5"/>
        <v>Jul Y1</v>
      </c>
      <c r="EU15" s="40" t="e">
        <f>#REF!+(IF(#REF!="monthly",#REF!/12,0))*0+EU14</f>
        <v>#REF!</v>
      </c>
      <c r="EV15" s="73">
        <f t="shared" si="6"/>
        <v>3.6666666666666666E-3</v>
      </c>
      <c r="EW15" s="40" t="e">
        <f t="shared" si="13"/>
        <v>#REF!</v>
      </c>
      <c r="EX15" s="40" t="e">
        <f t="shared" si="14"/>
        <v>#REF!</v>
      </c>
    </row>
    <row r="16" spans="1:154" x14ac:dyDescent="0.25">
      <c r="A16" s="49"/>
      <c r="B16" s="3" t="s">
        <v>22</v>
      </c>
      <c r="G16" s="3">
        <f>'Capital p1'!G16+'Capital p2'!G16+'Capital p3 D'!G16+'Capital p3 T'!G16+'Capital p4'!G16+'Capital p5'!G16+'Capital p6'!G16</f>
        <v>8530837.2575485595</v>
      </c>
      <c r="H16" s="3">
        <f>'Capital p1'!H16+'Capital p2'!H16+'Capital p3 D'!H16+'Capital p3 T'!H16+'Capital p4'!H16+'Capital p5'!H16+'Capital p6'!H16</f>
        <v>9202244.1475485601</v>
      </c>
      <c r="I16" s="3">
        <f>'Capital p1'!I16+'Capital p2'!I16+'Capital p3 D'!I16+'Capital p3 T'!I16+'Capital p4'!I16+'Capital p5'!I16+'Capital p6'!I16</f>
        <v>17370007.317548558</v>
      </c>
      <c r="J16" s="3">
        <f>'Capital p1'!J16+'Capital p2'!J16+'Capital p3 D'!J16+'Capital p3 T'!J16+'Capital p4'!J16+'Capital p5'!J16+'Capital p6'!J16</f>
        <v>3761982.5775485588</v>
      </c>
      <c r="K16" s="3">
        <f>'Capital p1'!K16+'Capital p2'!K16+'Capital p3 D'!K16+'Capital p3 T'!K16+'Capital p4'!K16+'Capital p5'!K16+'Capital p6'!K16</f>
        <v>6235149.9475485589</v>
      </c>
      <c r="L16" s="3">
        <f>'Capital p1'!L16+'Capital p2'!L16+'Capital p3 D'!L16+'Capital p3 T'!L16+'Capital p4'!L16+'Capital p5'!L16+'Capital p6'!L16</f>
        <v>11106360.55754856</v>
      </c>
      <c r="M16" s="3">
        <f>'Capital p1'!M16+'Capital p2'!M16+'Capital p3 D'!M16+'Capital p3 T'!M16+'Capital p4'!M16+'Capital p5'!M16+'Capital p6'!M16</f>
        <v>7529024.7775485599</v>
      </c>
      <c r="N16" s="3">
        <f>'Capital p1'!N16+'Capital p2'!N16+'Capital p3 D'!N16+'Capital p3 T'!N16+'Capital p4'!N16+'Capital p5'!N16+'Capital p6'!N16</f>
        <v>10578730.847548559</v>
      </c>
      <c r="O16" s="3">
        <f>'Capital p1'!O16+'Capital p2'!O16+'Capital p3 D'!O16+'Capital p3 T'!O16+'Capital p4'!O16+'Capital p5'!O16+'Capital p6'!O16</f>
        <v>12678410.357548557</v>
      </c>
      <c r="P16" s="3">
        <f>'Capital p1'!P16+'Capital p2'!P16+'Capital p3 D'!P16+'Capital p3 T'!P16+'Capital p4'!P16+'Capital p5'!P16+'Capital p6'!P16</f>
        <v>27091344.137548558</v>
      </c>
      <c r="Q16" s="3">
        <f>'Capital p1'!Q16+'Capital p2'!Q16+'Capital p3 D'!Q16+'Capital p3 T'!Q16+'Capital p4'!Q16+'Capital p5'!Q16+'Capital p6'!Q16</f>
        <v>9767857.9575485568</v>
      </c>
      <c r="R16" s="3">
        <f>'Capital p1'!R16+'Capital p2'!R16+'Capital p3 D'!R16+'Capital p3 T'!R16+'Capital p4'!R16+'Capital p5'!R16+'Capital p6'!R16</f>
        <v>21337703.113798559</v>
      </c>
      <c r="S16" s="3">
        <f>'Capital p1'!S16+'Capital p2'!S16+'Capital p3 D'!S16+'Capital p3 T'!S16+'Capital p4'!S16+'Capital p5'!S16+'Capital p6'!S16</f>
        <v>26242377.269832522</v>
      </c>
      <c r="T16" s="3">
        <f>'Capital p1'!T16+'Capital p2'!T16+'Capital p3 D'!T16+'Capital p3 T'!T16+'Capital p4'!T16+'Capital p5'!T16+'Capital p6'!T16</f>
        <v>20091505.429832526</v>
      </c>
      <c r="U16" s="3">
        <f>'Capital p1'!U16+'Capital p2'!U16+'Capital p3 D'!U16+'Capital p3 T'!U16+'Capital p4'!U16+'Capital p5'!U16+'Capital p6'!U16</f>
        <v>15393818.139832519</v>
      </c>
      <c r="V16" s="3">
        <f>'Capital p1'!V16+'Capital p2'!V16+'Capital p3 D'!V16+'Capital p3 T'!V16+'Capital p4'!V16+'Capital p5'!V16+'Capital p6'!V16</f>
        <v>4252347.0698325224</v>
      </c>
      <c r="W16" s="3">
        <f>'Capital p1'!W16+'Capital p2'!W16+'Capital p3 D'!W16+'Capital p3 T'!W16+'Capital p4'!W16+'Capital p5'!W16+'Capital p6'!W16</f>
        <v>4526302.8898325218</v>
      </c>
      <c r="X16" s="3">
        <f>'Capital p1'!X16+'Capital p2'!X16+'Capital p3 D'!X16+'Capital p3 T'!X16+'Capital p4'!X16+'Capital p5'!X16+'Capital p6'!X16</f>
        <v>13493576.449832521</v>
      </c>
      <c r="Y16" s="3">
        <f>'Capital p1'!Y16+'Capital p2'!Y16+'Capital p3 D'!Y16+'Capital p3 T'!Y16+'Capital p4'!Y16+'Capital p5'!Y16+'Capital p6'!Y16</f>
        <v>6655591.6798325218</v>
      </c>
      <c r="Z16" s="3">
        <f>'Capital p1'!Z16+'Capital p2'!Z16+'Capital p3 D'!Z16+'Capital p3 T'!Z16+'Capital p4'!Z16+'Capital p5'!Z16+'Capital p6'!Z16</f>
        <v>15896126.899832524</v>
      </c>
      <c r="AA16" s="3">
        <f>'Capital p1'!AA16+'Capital p2'!AA16+'Capital p3 D'!AA16+'Capital p3 T'!AA16+'Capital p4'!AA16+'Capital p5'!AA16+'Capital p6'!AA16</f>
        <v>25414518.729832523</v>
      </c>
      <c r="AB16" s="3">
        <f>'Capital p1'!AB16+'Capital p2'!AB16+'Capital p3 D'!AB16+'Capital p3 T'!AB16+'Capital p4'!AB16+'Capital p5'!AB16+'Capital p6'!AB16</f>
        <v>6773081.2098325221</v>
      </c>
      <c r="AC16" s="3">
        <f>'Capital p1'!AC16+'Capital p2'!AC16+'Capital p3 D'!AC16+'Capital p3 T'!AC16+'Capital p4'!AC16+'Capital p5'!AC16+'Capital p6'!AC16</f>
        <v>7177497.9398325225</v>
      </c>
      <c r="AD16" s="3">
        <f>'Capital p1'!AD16+'Capital p2'!AD16+'Capital p3 D'!AD16+'Capital p3 T'!AD16+'Capital p4'!AD16+'Capital p5'!AD16+'Capital p6'!AD16</f>
        <v>12768950.229832523</v>
      </c>
      <c r="AE16" s="3">
        <f>'Capital p1'!AE16+'Capital p2'!AE16+'Capital p3 D'!AE16+'Capital p3 T'!AE16+'Capital p4'!AE16+'Capital p5'!AE16+'Capital p6'!AE16</f>
        <v>10820165.863391005</v>
      </c>
      <c r="AF16" s="3">
        <f>'Capital p1'!AF16+'Capital p2'!AF16+'Capital p3 D'!AF16+'Capital p3 T'!AF16+'Capital p4'!AF16+'Capital p5'!AF16+'Capital p6'!AF16</f>
        <v>10820165.863391005</v>
      </c>
      <c r="AG16" s="3">
        <f>'Capital p1'!AG16+'Capital p2'!AG16+'Capital p3 D'!AG16+'Capital p3 T'!AG16+'Capital p4'!AG16+'Capital p5'!AG16+'Capital p6'!AG16</f>
        <v>10820165.863391005</v>
      </c>
      <c r="AH16" s="3">
        <f>'Capital p1'!AH16+'Capital p2'!AH16+'Capital p3 D'!AH16+'Capital p3 T'!AH16+'Capital p4'!AH16+'Capital p5'!AH16+'Capital p6'!AH16</f>
        <v>10820165.863391005</v>
      </c>
      <c r="AI16" s="3">
        <f>'Capital p1'!AI16+'Capital p2'!AI16+'Capital p3 D'!AI16+'Capital p3 T'!AI16+'Capital p4'!AI16+'Capital p5'!AI16+'Capital p6'!AI16</f>
        <v>10820165.863391005</v>
      </c>
      <c r="AJ16" s="3">
        <f>'Capital p1'!AJ16+'Capital p2'!AJ16+'Capital p3 D'!AJ16+'Capital p3 T'!AJ16+'Capital p4'!AJ16+'Capital p5'!AJ16+'Capital p6'!AJ16</f>
        <v>10820165.863391005</v>
      </c>
      <c r="AK16" s="3">
        <f>'Capital p1'!AK16+'Capital p2'!AK16+'Capital p3 D'!AK16+'Capital p3 T'!AK16+'Capital p4'!AK16+'Capital p5'!AK16+'Capital p6'!AK16</f>
        <v>10820165.863391005</v>
      </c>
      <c r="AL16" s="3">
        <f>'Capital p1'!AL16+'Capital p2'!AL16+'Capital p3 D'!AL16+'Capital p3 T'!AL16+'Capital p4'!AL16+'Capital p5'!AL16+'Capital p6'!AL16</f>
        <v>10820165.863391005</v>
      </c>
      <c r="AM16" s="3">
        <f>'Capital p1'!AM16+'Capital p2'!AM16+'Capital p3 D'!AM16+'Capital p3 T'!AM16+'Capital p4'!AM16+'Capital p5'!AM16+'Capital p6'!AM16</f>
        <v>11462265.085474337</v>
      </c>
      <c r="AN16" s="3">
        <f>'Capital p1'!AN16+'Capital p2'!AN16+'Capital p3 D'!AN16+'Capital p3 T'!AN16+'Capital p4'!AN16+'Capital p5'!AN16+'Capital p6'!AN16</f>
        <v>11462265.085474337</v>
      </c>
      <c r="AO16" s="3">
        <f>'Capital p1'!AO16+'Capital p2'!AO16+'Capital p3 D'!AO16+'Capital p3 T'!AO16+'Capital p4'!AO16+'Capital p5'!AO16+'Capital p6'!AO16</f>
        <v>11462265.085474337</v>
      </c>
      <c r="AP16" s="3">
        <f>'Capital p1'!AP16+'Capital p2'!AP16+'Capital p3 D'!AP16+'Capital p3 T'!AP16+'Capital p4'!AP16+'Capital p5'!AP16+'Capital p6'!AP16</f>
        <v>12854414.62658645</v>
      </c>
      <c r="AQ16" s="3">
        <f>'Capital p1'!AQ16+'Capital p2'!AQ16+'Capital p3 D'!AQ16+'Capital p3 T'!AQ16+'Capital p4'!AQ16+'Capital p5'!AQ16+'Capital p6'!AQ16</f>
        <v>12887825.825181054</v>
      </c>
      <c r="AR16" s="3">
        <f>'Capital p1'!AR16+'Capital p2'!AR16+'Capital p3 D'!AR16+'Capital p3 T'!AR16+'Capital p4'!AR16+'Capital p5'!AR16+'Capital p6'!AR16</f>
        <v>12887825.825181054</v>
      </c>
      <c r="AS16" s="3">
        <f>'Capital p1'!AS16+'Capital p2'!AS16+'Capital p3 D'!AS16+'Capital p3 T'!AS16+'Capital p4'!AS16+'Capital p5'!AS16+'Capital p6'!AS16</f>
        <v>14458057.697786061</v>
      </c>
      <c r="AT16" s="3">
        <f>'Capital p1'!AT16+'Capital p2'!AT16+'Capital p3 D'!AT16+'Capital p3 T'!AT16+'Capital p4'!AT16+'Capital p5'!AT16+'Capital p6'!AT16</f>
        <v>14458057.697786061</v>
      </c>
      <c r="AU16" s="3">
        <f>'Capital p1'!AU16+'Capital p2'!AU16+'Capital p3 D'!AU16+'Capital p3 T'!AU16+'Capital p4'!AU16+'Capital p5'!AU16+'Capital p6'!AU16</f>
        <v>14458057.697786061</v>
      </c>
      <c r="AV16" s="3">
        <f>'Capital p1'!AV16+'Capital p2'!AV16+'Capital p3 D'!AV16+'Capital p3 T'!AV16+'Capital p4'!AV16+'Capital p5'!AV16+'Capital p6'!AV16</f>
        <v>14458057.697786061</v>
      </c>
      <c r="AW16" s="3">
        <f>'Capital p1'!AW16+'Capital p2'!AW16+'Capital p3 D'!AW16+'Capital p3 T'!AW16+'Capital p4'!AW16+'Capital p5'!AW16+'Capital p6'!AW16</f>
        <v>14458057.697786061</v>
      </c>
      <c r="AX16" s="3">
        <f>'Capital p1'!AX16+'Capital p2'!AX16+'Capital p3 D'!AX16+'Capital p3 T'!AX16+'Capital p4'!AX16+'Capital p5'!AX16+'Capital p6'!AX16</f>
        <v>14458057.697786061</v>
      </c>
      <c r="AY16" s="3">
        <f>'Capital p1'!AY16+'Capital p2'!AY16+'Capital p3 D'!AY16+'Capital p3 T'!AY16+'Capital p4'!AY16+'Capital p5'!AY16+'Capital p6'!AY16</f>
        <v>14547483.781119393</v>
      </c>
      <c r="AZ16" s="3">
        <f>'Capital p1'!AZ16+'Capital p2'!AZ16+'Capital p3 D'!AZ16+'Capital p3 T'!AZ16+'Capital p4'!AZ16+'Capital p5'!AZ16+'Capital p6'!AZ16</f>
        <v>14547483.781119393</v>
      </c>
      <c r="BA16" s="3">
        <f>'Capital p1'!BA16+'Capital p2'!BA16+'Capital p3 D'!BA16+'Capital p3 T'!BA16+'Capital p4'!BA16+'Capital p5'!BA16+'Capital p6'!BA16</f>
        <v>14547483.781119393</v>
      </c>
      <c r="BB16" s="3">
        <f>'Capital p1'!BB16+'Capital p2'!BB16+'Capital p3 D'!BB16+'Capital p3 T'!BB16+'Capital p4'!BB16+'Capital p5'!BB16+'Capital p6'!BB16</f>
        <v>14412092.515736068</v>
      </c>
      <c r="BC16" s="3">
        <f>'Capital p1'!BC16+'Capital p2'!BC16+'Capital p3 D'!BC16+'Capital p3 T'!BC16+'Capital p4'!BC16+'Capital p5'!BC16+'Capital p6'!BC16</f>
        <v>14026175.20724484</v>
      </c>
      <c r="BD16" s="3">
        <f>'Capital p1'!BD16+'Capital p2'!BD16+'Capital p3 D'!BD16+'Capital p3 T'!BD16+'Capital p4'!BD16+'Capital p5'!BD16+'Capital p6'!BD16</f>
        <v>14026175.20724484</v>
      </c>
      <c r="BE16" s="3">
        <f>'Capital p1'!BE16+'Capital p2'!BE16+'Capital p3 D'!BE16+'Capital p3 T'!BE16+'Capital p4'!BE16+'Capital p5'!BE16+'Capital p6'!BE16</f>
        <v>14026175.20724484</v>
      </c>
      <c r="BF16" s="3">
        <f>'Capital p1'!BF16+'Capital p2'!BF16+'Capital p3 D'!BF16+'Capital p3 T'!BF16+'Capital p4'!BF16+'Capital p5'!BF16+'Capital p6'!BF16</f>
        <v>14026175.20724484</v>
      </c>
      <c r="BG16" s="3">
        <f>'Capital p1'!BG16+'Capital p2'!BG16+'Capital p3 D'!BG16+'Capital p3 T'!BG16+'Capital p4'!BG16+'Capital p5'!BG16+'Capital p6'!BG16</f>
        <v>14026175.20724484</v>
      </c>
      <c r="BH16" s="3">
        <f>'Capital p1'!BH16+'Capital p2'!BH16+'Capital p3 D'!BH16+'Capital p3 T'!BH16+'Capital p4'!BH16+'Capital p5'!BH16+'Capital p6'!BH16</f>
        <v>14026175.20724484</v>
      </c>
      <c r="BI16" s="3">
        <f>'Capital p1'!BI16+'Capital p2'!BI16+'Capital p3 D'!BI16+'Capital p3 T'!BI16+'Capital p4'!BI16+'Capital p5'!BI16+'Capital p6'!BI16</f>
        <v>14026175.20724484</v>
      </c>
      <c r="BJ16" s="3">
        <f>'Capital p1'!BJ16+'Capital p2'!BJ16+'Capital p3 D'!BJ16+'Capital p3 T'!BJ16+'Capital p4'!BJ16+'Capital p5'!BJ16+'Capital p6'!BJ16</f>
        <v>14026175.20724484</v>
      </c>
      <c r="BK16" s="3">
        <f>'Capital p1'!BK16+'Capital p2'!BK16+'Capital p3 D'!BK16+'Capital p3 T'!BK16+'Capital p4'!BK16+'Capital p5'!BK16+'Capital p6'!BK16</f>
        <v>14031750.45724484</v>
      </c>
      <c r="BL16" s="3">
        <f>'Capital p1'!BL16+'Capital p2'!BL16+'Capital p3 D'!BL16+'Capital p3 T'!BL16+'Capital p4'!BL16+'Capital p5'!BL16+'Capital p6'!BL16</f>
        <v>14031750.45724484</v>
      </c>
      <c r="BM16" s="3">
        <f>'Capital p1'!BM16+'Capital p2'!BM16+'Capital p3 D'!BM16+'Capital p3 T'!BM16+'Capital p4'!BM16+'Capital p5'!BM16+'Capital p6'!BM16</f>
        <v>14031750.45724484</v>
      </c>
      <c r="BN16" s="3">
        <f>'Capital p1'!BN16+'Capital p2'!BN16+'Capital p3 D'!BN16+'Capital p3 T'!BN16+'Capital p4'!BN16+'Capital p5'!BN16+'Capital p6'!BN16</f>
        <v>14087269.632553166</v>
      </c>
      <c r="BO16" s="3">
        <f>'Capital p1'!BO16+'Capital p2'!BO16+'Capital p3 D'!BO16+'Capital p3 T'!BO16+'Capital p4'!BO16+'Capital p5'!BO16+'Capital p6'!BO16</f>
        <v>14102346.131941061</v>
      </c>
      <c r="BP16" s="3">
        <f>'Capital p1'!BP16+'Capital p2'!BP16+'Capital p3 D'!BP16+'Capital p3 T'!BP16+'Capital p4'!BP16+'Capital p5'!BP16+'Capital p6'!BP16</f>
        <v>14102346.131941061</v>
      </c>
      <c r="BQ16" s="3">
        <f>'Capital p1'!BQ16+'Capital p2'!BQ16+'Capital p3 D'!BQ16+'Capital p3 T'!BQ16+'Capital p4'!BQ16+'Capital p5'!BQ16+'Capital p6'!BQ16</f>
        <v>14102346.131941061</v>
      </c>
      <c r="BR16" s="3">
        <f>'Capital p1'!BR16+'Capital p2'!BR16+'Capital p3 D'!BR16+'Capital p3 T'!BR16+'Capital p4'!BR16+'Capital p5'!BR16+'Capital p6'!BR16</f>
        <v>14102346.131941061</v>
      </c>
      <c r="BS16" s="3">
        <f>'Capital p1'!BS16+'Capital p2'!BS16+'Capital p3 D'!BS16+'Capital p3 T'!BS16+'Capital p4'!BS16+'Capital p5'!BS16+'Capital p6'!BS16</f>
        <v>14102346.131941061</v>
      </c>
      <c r="BT16" s="3">
        <f>'Capital p1'!BT16+'Capital p2'!BT16+'Capital p3 D'!BT16+'Capital p3 T'!BT16+'Capital p4'!BT16+'Capital p5'!BT16+'Capital p6'!BT16</f>
        <v>14102346.131941061</v>
      </c>
      <c r="BU16" s="3">
        <f>'Capital p1'!BU16+'Capital p2'!BU16+'Capital p3 D'!BU16+'Capital p3 T'!BU16+'Capital p4'!BU16+'Capital p5'!BU16+'Capital p6'!BU16</f>
        <v>14102346.131941061</v>
      </c>
      <c r="BV16" s="3">
        <f>'Capital p1'!BV16+'Capital p2'!BV16+'Capital p3 D'!BV16+'Capital p3 T'!BV16+'Capital p4'!BV16+'Capital p5'!BV16+'Capital p6'!BV16</f>
        <v>14102346.131941061</v>
      </c>
      <c r="BW16" s="3">
        <f>'Capital p1'!BW16+'Capital p2'!BW16+'Capital p3 D'!BW16+'Capital p3 T'!BW16+'Capital p4'!BW16+'Capital p5'!BW16+'Capital p6'!BW16</f>
        <v>13986250.298607729</v>
      </c>
      <c r="BX16" s="3">
        <f>'Capital p1'!BX16+'Capital p2'!BX16+'Capital p3 D'!BX16+'Capital p3 T'!BX16+'Capital p4'!BX16+'Capital p5'!BX16+'Capital p6'!BX16</f>
        <v>13986250.298607729</v>
      </c>
      <c r="BY16" s="3">
        <f>'Capital p1'!BY16+'Capital p2'!BY16+'Capital p3 D'!BY16+'Capital p3 T'!BY16+'Capital p4'!BY16+'Capital p5'!BY16+'Capital p6'!BY16</f>
        <v>13986250.298607729</v>
      </c>
      <c r="BZ16" s="3">
        <f>'Capital p1'!BZ16+'Capital p2'!BZ16+'Capital p3 D'!BZ16+'Capital p3 T'!BZ16+'Capital p4'!BZ16+'Capital p5'!BZ16+'Capital p6'!BZ16</f>
        <v>13955164.281466071</v>
      </c>
      <c r="CA16" s="3">
        <f>'Capital p1'!CA16+'Capital p2'!CA16+'Capital p3 D'!CA16+'Capital p3 T'!CA16+'Capital p4'!CA16+'Capital p5'!CA16+'Capital p6'!CA16</f>
        <v>13970542.310841726</v>
      </c>
      <c r="CB16" s="3">
        <f>'Capital p1'!CB16+'Capital p2'!CB16+'Capital p3 D'!CB16+'Capital p3 T'!CB16+'Capital p4'!CB16+'Capital p5'!CB16+'Capital p6'!CB16</f>
        <v>13970542.310841726</v>
      </c>
      <c r="CC16" s="3">
        <f>'Capital p1'!CC16+'Capital p2'!CC16+'Capital p3 D'!CC16+'Capital p3 T'!CC16+'Capital p4'!CC16+'Capital p5'!CC16+'Capital p6'!CC16</f>
        <v>13970542.310841726</v>
      </c>
      <c r="CD16" s="3">
        <f>'Capital p1'!CD16+'Capital p2'!CD16+'Capital p3 D'!CD16+'Capital p3 T'!CD16+'Capital p4'!CD16+'Capital p5'!CD16+'Capital p6'!CD16</f>
        <v>13970542.310841726</v>
      </c>
      <c r="CE16" s="3">
        <f>'Capital p1'!CE16+'Capital p2'!CE16+'Capital p3 D'!CE16+'Capital p3 T'!CE16+'Capital p4'!CE16+'Capital p5'!CE16+'Capital p6'!CE16</f>
        <v>13970542.310841726</v>
      </c>
      <c r="CF16" s="3">
        <f>'Capital p1'!CF16+'Capital p2'!CF16+'Capital p3 D'!CF16+'Capital p3 T'!CF16+'Capital p4'!CF16+'Capital p5'!CF16+'Capital p6'!CF16</f>
        <v>13970542.310841726</v>
      </c>
      <c r="CG16" s="3">
        <f>'Capital p1'!CG16+'Capital p2'!CG16+'Capital p3 D'!CG16+'Capital p3 T'!CG16+'Capital p4'!CG16+'Capital p5'!CG16+'Capital p6'!CG16</f>
        <v>13970542.310841726</v>
      </c>
      <c r="CH16" s="3">
        <f>'Capital p1'!CH16+'Capital p2'!CH16+'Capital p3 D'!CH16+'Capital p3 T'!CH16+'Capital p4'!CH16+'Capital p5'!CH16+'Capital p6'!CH16</f>
        <v>13970542.310841726</v>
      </c>
      <c r="CI16" s="3">
        <f>'Capital p1'!CI16+'Capital p2'!CI16+'Capital p3 D'!CI16+'Capital p3 T'!CI16+'Capital p4'!CI16+'Capital p5'!CI16+'Capital p6'!CI16</f>
        <v>13986910.227508392</v>
      </c>
      <c r="CJ16" s="3">
        <f>'Capital p1'!CJ16+'Capital p2'!CJ16+'Capital p3 D'!CJ16+'Capital p3 T'!CJ16+'Capital p4'!CJ16+'Capital p5'!CJ16+'Capital p6'!CJ16</f>
        <v>13986910.227508392</v>
      </c>
      <c r="CK16" s="3">
        <f>'Capital p1'!CK16+'Capital p2'!CK16+'Capital p3 D'!CK16+'Capital p3 T'!CK16+'Capital p4'!CK16+'Capital p5'!CK16+'Capital p6'!CK16</f>
        <v>13986910.227508392</v>
      </c>
      <c r="CL16" s="3">
        <f>'Capital p1'!CL16+'Capital p2'!CL16+'Capital p3 D'!CL16+'Capital p3 T'!CL16+'Capital p4'!CL16+'Capital p5'!CL16+'Capital p6'!CL16</f>
        <v>14137022.87727505</v>
      </c>
      <c r="CM16" s="3">
        <f>'Capital p1'!CM16+'Capital p2'!CM16+'Capital p3 D'!CM16+'Capital p3 T'!CM16+'Capital p4'!CM16+'Capital p5'!CM16+'Capital p6'!CM16</f>
        <v>14152708.467238218</v>
      </c>
      <c r="CN16" s="3">
        <f>'Capital p1'!CN16+'Capital p2'!CN16+'Capital p3 D'!CN16+'Capital p3 T'!CN16+'Capital p4'!CN16+'Capital p5'!CN16+'Capital p6'!CN16</f>
        <v>14152708.467238218</v>
      </c>
      <c r="CO16" s="3">
        <f>'Capital p1'!CO16+'Capital p2'!CO16+'Capital p3 D'!CO16+'Capital p3 T'!CO16+'Capital p4'!CO16+'Capital p5'!CO16+'Capital p6'!CO16</f>
        <v>14152708.467238218</v>
      </c>
      <c r="CP16" s="3">
        <f>'Capital p1'!CP16+'Capital p2'!CP16+'Capital p3 D'!CP16+'Capital p3 T'!CP16+'Capital p4'!CP16+'Capital p5'!CP16+'Capital p6'!CP16</f>
        <v>14152708.467238218</v>
      </c>
      <c r="CQ16" s="3">
        <f>'Capital p1'!CQ16+'Capital p2'!CQ16+'Capital p3 D'!CQ16+'Capital p3 T'!CQ16+'Capital p4'!CQ16+'Capital p5'!CQ16+'Capital p6'!CQ16</f>
        <v>14152708.467238218</v>
      </c>
      <c r="CR16" s="3">
        <f>'Capital p1'!CR16+'Capital p2'!CR16+'Capital p3 D'!CR16+'Capital p3 T'!CR16+'Capital p4'!CR16+'Capital p5'!CR16+'Capital p6'!CR16</f>
        <v>14152708.467238218</v>
      </c>
      <c r="CS16" s="3">
        <f>'Capital p1'!CS16+'Capital p2'!CS16+'Capital p3 D'!CS16+'Capital p3 T'!CS16+'Capital p4'!CS16+'Capital p5'!CS16+'Capital p6'!CS16</f>
        <v>14152708.467238218</v>
      </c>
      <c r="CT16" s="3">
        <f>'Capital p1'!CT16+'Capital p2'!CT16+'Capital p3 D'!CT16+'Capital p3 T'!CT16+'Capital p4'!CT16+'Capital p5'!CT16+'Capital p6'!CT16</f>
        <v>14152708.467238218</v>
      </c>
      <c r="CU16" s="3">
        <f>'Capital p1'!CU16+'Capital p2'!CU16+'Capital p3 D'!CU16+'Capital p3 T'!CU16+'Capital p4'!CU16+'Capital p5'!CU16+'Capital p6'!CU16</f>
        <v>14118650.967238218</v>
      </c>
      <c r="CV16" s="3">
        <f>'Capital p1'!CV16+'Capital p2'!CV16+'Capital p3 D'!CV16+'Capital p3 T'!CV16+'Capital p4'!CV16+'Capital p5'!CV16+'Capital p6'!CV16</f>
        <v>14118650.967238218</v>
      </c>
      <c r="CW16" s="3">
        <f>'Capital p1'!CW16+'Capital p2'!CW16+'Capital p3 D'!CW16+'Capital p3 T'!CW16+'Capital p4'!CW16+'Capital p5'!CW16+'Capital p6'!CW16</f>
        <v>14118650.967238218</v>
      </c>
      <c r="CX16" s="3">
        <f>'Capital p1'!CX16+'Capital p2'!CX16+'Capital p3 D'!CX16+'Capital p3 T'!CX16+'Capital p4'!CX16+'Capital p5'!CX16+'Capital p6'!CX16</f>
        <v>13836302.703546559</v>
      </c>
      <c r="CY16" s="3">
        <f>'Capital p1'!CY16+'Capital p2'!CY16+'Capital p3 D'!CY16+'Capital p3 T'!CY16+'Capital p4'!CY16+'Capital p5'!CY16+'Capital p6'!CY16</f>
        <v>13971623.93098381</v>
      </c>
      <c r="CZ16" s="3">
        <f>'Capital p1'!CZ16+'Capital p2'!CZ16+'Capital p3 D'!CZ16+'Capital p3 T'!CZ16+'Capital p4'!CZ16+'Capital p5'!CZ16+'Capital p6'!CZ16</f>
        <v>13971623.93098381</v>
      </c>
      <c r="DA16" s="3">
        <f>'Capital p1'!DA16+'Capital p2'!DA16+'Capital p3 D'!DA16+'Capital p3 T'!DA16+'Capital p4'!DA16+'Capital p5'!DA16+'Capital p6'!DA16</f>
        <v>13971623.93098381</v>
      </c>
      <c r="DB16" s="3">
        <f>'Capital p1'!DB16+'Capital p2'!DB16+'Capital p3 D'!DB16+'Capital p3 T'!DB16+'Capital p4'!DB16+'Capital p5'!DB16+'Capital p6'!DB16</f>
        <v>13971623.93098381</v>
      </c>
      <c r="DC16" s="3">
        <f>'Capital p1'!DC16+'Capital p2'!DC16+'Capital p3 D'!DC16+'Capital p3 T'!DC16+'Capital p4'!DC16+'Capital p5'!DC16+'Capital p6'!DC16</f>
        <v>13971623.93098381</v>
      </c>
      <c r="DD16" s="3">
        <f>'Capital p1'!DD16+'Capital p2'!DD16+'Capital p3 D'!DD16+'Capital p3 T'!DD16+'Capital p4'!DD16+'Capital p5'!DD16+'Capital p6'!DD16</f>
        <v>13971623.93098381</v>
      </c>
      <c r="DE16" s="3">
        <f>'Capital p1'!DE16+'Capital p2'!DE16+'Capital p3 D'!DE16+'Capital p3 T'!DE16+'Capital p4'!DE16+'Capital p5'!DE16+'Capital p6'!DE16</f>
        <v>13971623.93098381</v>
      </c>
      <c r="DF16" s="3">
        <f>'Capital p1'!DF16+'Capital p2'!DF16+'Capital p3 D'!DF16+'Capital p3 T'!DF16+'Capital p4'!DF16+'Capital p5'!DF16+'Capital p6'!DF16</f>
        <v>13971623.93098381</v>
      </c>
      <c r="DG16" s="3">
        <f>'Capital p1'!DG16+'Capital p2'!DG16+'Capital p3 D'!DG16+'Capital p3 T'!DG16+'Capital p4'!DG16+'Capital p5'!DG16+'Capital p6'!DG16</f>
        <v>12468258.347650476</v>
      </c>
      <c r="DH16" s="3">
        <f>'Capital p1'!DH16+'Capital p2'!DH16+'Capital p3 D'!DH16+'Capital p3 T'!DH16+'Capital p4'!DH16+'Capital p5'!DH16+'Capital p6'!DH16</f>
        <v>12468258.347650476</v>
      </c>
      <c r="DI16" s="3">
        <f>'Capital p1'!DI16+'Capital p2'!DI16+'Capital p3 D'!DI16+'Capital p3 T'!DI16+'Capital p4'!DI16+'Capital p5'!DI16+'Capital p6'!DI16</f>
        <v>12468258.347650476</v>
      </c>
      <c r="DJ16" s="3">
        <f>'Capital p1'!DJ16+'Capital p2'!DJ16+'Capital p3 D'!DJ16+'Capital p3 T'!DJ16+'Capital p4'!DJ16+'Capital p5'!DJ16+'Capital p6'!DJ16</f>
        <v>13539927.886275476</v>
      </c>
      <c r="DK16" s="3">
        <f>'Capital p1'!DK16+'Capital p2'!DK16+'Capital p3 D'!DK16+'Capital p3 T'!DK16+'Capital p4'!DK16+'Capital p5'!DK16+'Capital p6'!DK16</f>
        <v>13554628.906129336</v>
      </c>
      <c r="DL16" s="3">
        <f>'Capital p1'!DL16+'Capital p2'!DL16+'Capital p3 D'!DL16+'Capital p3 T'!DL16+'Capital p4'!DL16+'Capital p5'!DL16+'Capital p6'!DL16</f>
        <v>13554628.906129336</v>
      </c>
      <c r="DM16" s="3">
        <f>'Capital p1'!DM16+'Capital p2'!DM16+'Capital p3 D'!DM16+'Capital p3 T'!DM16+'Capital p4'!DM16+'Capital p5'!DM16+'Capital p6'!DM16</f>
        <v>14387962.23946267</v>
      </c>
      <c r="DN16" s="3">
        <f>'Capital p1'!DN16+'Capital p2'!DN16+'Capital p3 D'!DN16+'Capital p3 T'!DN16+'Capital p4'!DN16+'Capital p5'!DN16+'Capital p6'!DN16</f>
        <v>14387962.23946267</v>
      </c>
      <c r="DO16" s="3">
        <f>'Capital p1'!DO16+'Capital p2'!DO16+'Capital p3 D'!DO16+'Capital p3 T'!DO16+'Capital p4'!DO16+'Capital p5'!DO16+'Capital p6'!DO16</f>
        <v>14387962.23946267</v>
      </c>
      <c r="DP16" s="3">
        <f>'Capital p1'!DP16+'Capital p2'!DP16+'Capital p3 D'!DP16+'Capital p3 T'!DP16+'Capital p4'!DP16+'Capital p5'!DP16+'Capital p6'!DP16</f>
        <v>14387962.23946267</v>
      </c>
      <c r="DQ16" s="3">
        <f>'Capital p1'!DQ16+'Capital p2'!DQ16+'Capital p3 D'!DQ16+'Capital p3 T'!DQ16+'Capital p4'!DQ16+'Capital p5'!DQ16+'Capital p6'!DQ16</f>
        <v>14387962.23946267</v>
      </c>
      <c r="DR16" s="3">
        <f>'Capital p1'!DR16+'Capital p2'!DR16+'Capital p3 D'!DR16+'Capital p3 T'!DR16+'Capital p4'!DR16+'Capital p5'!DR16+'Capital p6'!DR16</f>
        <v>14387962.23946267</v>
      </c>
      <c r="DS16" s="3">
        <f>'Capital p1'!DS16+'Capital p2'!DS16+'Capital p3 D'!DS16+'Capital p3 T'!DS16+'Capital p4'!DS16+'Capital p5'!DS16+'Capital p6'!DS16</f>
        <v>14586624.572796004</v>
      </c>
      <c r="DT16" s="3">
        <f>'Capital p1'!DT16+'Capital p2'!DT16+'Capital p3 D'!DT16+'Capital p3 T'!DT16+'Capital p4'!DT16+'Capital p5'!DT16+'Capital p6'!DT16</f>
        <v>14586624.572796004</v>
      </c>
      <c r="DU16" s="3">
        <f>'Capital p1'!DU16+'Capital p2'!DU16+'Capital p3 D'!DU16+'Capital p3 T'!DU16+'Capital p4'!DU16+'Capital p5'!DU16+'Capital p6'!DU16</f>
        <v>14586624.572796004</v>
      </c>
      <c r="DV16" s="3">
        <f>'Capital p1'!DV16+'Capital p2'!DV16+'Capital p3 D'!DV16+'Capital p3 T'!DV16+'Capital p4'!DV16+'Capital p5'!DV16+'Capital p6'!DV16</f>
        <v>14114538.667546002</v>
      </c>
      <c r="DW16" s="11">
        <f>SUM(G16:DV16)</f>
        <v>1616686185.7179637</v>
      </c>
      <c r="DX16" s="40"/>
      <c r="EB16" s="20" t="str">
        <f t="shared" si="1"/>
        <v>Aug Y1</v>
      </c>
      <c r="EC16" s="40" t="e">
        <f t="shared" si="2"/>
        <v>#REF!</v>
      </c>
      <c r="ED16" s="31" t="s">
        <v>56</v>
      </c>
      <c r="EE16" s="40" t="e">
        <f t="shared" si="2"/>
        <v>#REF!</v>
      </c>
      <c r="EF16" s="40" t="e">
        <f t="shared" si="2"/>
        <v>#REF!</v>
      </c>
      <c r="EG16" s="8"/>
      <c r="EH16" s="20" t="s">
        <v>312</v>
      </c>
      <c r="EI16" s="40" t="e">
        <f>+#REF!+IF(#REF!="monthly",ROUND(#REF!/9,0),0)*0+EI15</f>
        <v>#REF!</v>
      </c>
      <c r="EJ16" s="73">
        <f t="shared" si="8"/>
        <v>2.5000000000000001E-3</v>
      </c>
      <c r="EK16" s="40" t="e">
        <f t="shared" si="9"/>
        <v>#REF!</v>
      </c>
      <c r="EL16" s="40" t="e">
        <f t="shared" si="10"/>
        <v>#REF!</v>
      </c>
      <c r="EN16" s="20" t="str">
        <f t="shared" si="3"/>
        <v>Aug Y1</v>
      </c>
      <c r="EO16" s="40" t="e">
        <f>#REF!+(IF(#REF!="monthly",ROUND(#REF!/9,0),0)+IF(#REF!="monthly",ROUND(#REF!/9,0),0))*0+EO15</f>
        <v>#REF!</v>
      </c>
      <c r="EP16" s="73">
        <f t="shared" si="4"/>
        <v>2.9999999999999996E-3</v>
      </c>
      <c r="EQ16" s="40" t="e">
        <f t="shared" si="11"/>
        <v>#REF!</v>
      </c>
      <c r="ER16" s="40" t="e">
        <f t="shared" si="12"/>
        <v>#REF!</v>
      </c>
      <c r="ET16" s="20" t="str">
        <f t="shared" si="5"/>
        <v>Aug Y1</v>
      </c>
      <c r="EU16" s="40" t="e">
        <f>#REF!+(IF(#REF!="monthly",#REF!/12,0))*0+EU15</f>
        <v>#REF!</v>
      </c>
      <c r="EV16" s="73">
        <f t="shared" si="6"/>
        <v>3.6666666666666666E-3</v>
      </c>
      <c r="EW16" s="40" t="e">
        <f t="shared" si="13"/>
        <v>#REF!</v>
      </c>
      <c r="EX16" s="40" t="e">
        <f t="shared" si="14"/>
        <v>#REF!</v>
      </c>
    </row>
    <row r="17" spans="1:154" x14ac:dyDescent="0.25">
      <c r="A17" s="49"/>
      <c r="B17" s="3" t="s">
        <v>23</v>
      </c>
      <c r="G17" s="3">
        <f>'Capital p1'!G17+'Capital p2'!G17+'Capital p3 D'!G17+'Capital p3 T'!G17+'Capital p4'!G17+'Capital p5'!G17+'Capital p6'!G17</f>
        <v>0</v>
      </c>
      <c r="H17" s="3">
        <f>'Capital p1'!H17+'Capital p2'!H17+'Capital p3 D'!H17+'Capital p3 T'!H17+'Capital p4'!H17+'Capital p5'!H17+'Capital p6'!H17</f>
        <v>0</v>
      </c>
      <c r="I17" s="3">
        <f>'Capital p1'!I17+'Capital p2'!I17+'Capital p3 D'!I17+'Capital p3 T'!I17+'Capital p4'!I17+'Capital p5'!I17+'Capital p6'!I17</f>
        <v>0</v>
      </c>
      <c r="J17" s="3">
        <f>'Capital p1'!J17+'Capital p2'!J17+'Capital p3 D'!J17+'Capital p3 T'!J17+'Capital p4'!J17+'Capital p5'!J17+'Capital p6'!J17</f>
        <v>0</v>
      </c>
      <c r="K17" s="3">
        <f>'Capital p1'!K17+'Capital p2'!K17+'Capital p3 D'!K17+'Capital p3 T'!K17+'Capital p4'!K17+'Capital p5'!K17+'Capital p6'!K17</f>
        <v>0</v>
      </c>
      <c r="L17" s="3">
        <f>'Capital p1'!L17+'Capital p2'!L17+'Capital p3 D'!L17+'Capital p3 T'!L17+'Capital p4'!L17+'Capital p5'!L17+'Capital p6'!L17</f>
        <v>0</v>
      </c>
      <c r="M17" s="3">
        <f>'Capital p1'!M17+'Capital p2'!M17+'Capital p3 D'!M17+'Capital p3 T'!M17+'Capital p4'!M17+'Capital p5'!M17+'Capital p6'!M17</f>
        <v>0</v>
      </c>
      <c r="N17" s="3">
        <f>'Capital p1'!N17+'Capital p2'!N17+'Capital p3 D'!N17+'Capital p3 T'!N17+'Capital p4'!N17+'Capital p5'!N17+'Capital p6'!N17</f>
        <v>0</v>
      </c>
      <c r="O17" s="3">
        <f>'Capital p1'!O17+'Capital p2'!O17+'Capital p3 D'!O17+'Capital p3 T'!O17+'Capital p4'!O17+'Capital p5'!O17+'Capital p6'!O17</f>
        <v>0</v>
      </c>
      <c r="P17" s="3">
        <f>'Capital p1'!P17+'Capital p2'!P17+'Capital p3 D'!P17+'Capital p3 T'!P17+'Capital p4'!P17+'Capital p5'!P17+'Capital p6'!P17</f>
        <v>0</v>
      </c>
      <c r="Q17" s="3">
        <f>'Capital p1'!Q17+'Capital p2'!Q17+'Capital p3 D'!Q17+'Capital p3 T'!Q17+'Capital p4'!Q17+'Capital p5'!Q17+'Capital p6'!Q17</f>
        <v>0</v>
      </c>
      <c r="R17" s="3">
        <f>'Capital p1'!R17+'Capital p2'!R17+'Capital p3 D'!R17+'Capital p3 T'!R17+'Capital p4'!R17+'Capital p5'!R17+'Capital p6'!R17</f>
        <v>0</v>
      </c>
      <c r="S17" s="3">
        <f>'Capital p1'!S17+'Capital p2'!S17+'Capital p3 D'!S17+'Capital p3 T'!S17+'Capital p4'!S17+'Capital p5'!S17+'Capital p6'!S17</f>
        <v>0</v>
      </c>
      <c r="T17" s="3">
        <f>'Capital p1'!T17+'Capital p2'!T17+'Capital p3 D'!T17+'Capital p3 T'!T17+'Capital p4'!T17+'Capital p5'!T17+'Capital p6'!T17</f>
        <v>0</v>
      </c>
      <c r="U17" s="3">
        <f>'Capital p1'!U17+'Capital p2'!U17+'Capital p3 D'!U17+'Capital p3 T'!U17+'Capital p4'!U17+'Capital p5'!U17+'Capital p6'!U17</f>
        <v>0</v>
      </c>
      <c r="V17" s="3">
        <f>'Capital p1'!V17+'Capital p2'!V17+'Capital p3 D'!V17+'Capital p3 T'!V17+'Capital p4'!V17+'Capital p5'!V17+'Capital p6'!V17</f>
        <v>0</v>
      </c>
      <c r="W17" s="3">
        <f>'Capital p1'!W17+'Capital p2'!W17+'Capital p3 D'!W17+'Capital p3 T'!W17+'Capital p4'!W17+'Capital p5'!W17+'Capital p6'!W17</f>
        <v>0</v>
      </c>
      <c r="X17" s="3">
        <f>'Capital p1'!X17+'Capital p2'!X17+'Capital p3 D'!X17+'Capital p3 T'!X17+'Capital p4'!X17+'Capital p5'!X17+'Capital p6'!X17</f>
        <v>0</v>
      </c>
      <c r="Y17" s="3">
        <f>'Capital p1'!Y17+'Capital p2'!Y17+'Capital p3 D'!Y17+'Capital p3 T'!Y17+'Capital p4'!Y17+'Capital p5'!Y17+'Capital p6'!Y17</f>
        <v>0</v>
      </c>
      <c r="Z17" s="3">
        <f>'Capital p1'!Z17+'Capital p2'!Z17+'Capital p3 D'!Z17+'Capital p3 T'!Z17+'Capital p4'!Z17+'Capital p5'!Z17+'Capital p6'!Z17</f>
        <v>0</v>
      </c>
      <c r="AA17" s="3">
        <f>'Capital p1'!AA17+'Capital p2'!AA17+'Capital p3 D'!AA17+'Capital p3 T'!AA17+'Capital p4'!AA17+'Capital p5'!AA17+'Capital p6'!AA17</f>
        <v>0</v>
      </c>
      <c r="AB17" s="3">
        <f>'Capital p1'!AB17+'Capital p2'!AB17+'Capital p3 D'!AB17+'Capital p3 T'!AB17+'Capital p4'!AB17+'Capital p5'!AB17+'Capital p6'!AB17</f>
        <v>0</v>
      </c>
      <c r="AC17" s="3">
        <f>'Capital p1'!AC17+'Capital p2'!AC17+'Capital p3 D'!AC17+'Capital p3 T'!AC17+'Capital p4'!AC17+'Capital p5'!AC17+'Capital p6'!AC17</f>
        <v>0</v>
      </c>
      <c r="AD17" s="3">
        <f>'Capital p1'!AD17+'Capital p2'!AD17+'Capital p3 D'!AD17+'Capital p3 T'!AD17+'Capital p4'!AD17+'Capital p5'!AD17+'Capital p6'!AD17</f>
        <v>0</v>
      </c>
      <c r="AE17" s="3">
        <f>'Capital p1'!AE17+'Capital p2'!AE17+'Capital p3 D'!AE17+'Capital p3 T'!AE17+'Capital p4'!AE17+'Capital p5'!AE17+'Capital p6'!AE17</f>
        <v>0</v>
      </c>
      <c r="AF17" s="3">
        <f>'Capital p1'!AF17+'Capital p2'!AF17+'Capital p3 D'!AF17+'Capital p3 T'!AF17+'Capital p4'!AF17+'Capital p5'!AF17+'Capital p6'!AF17</f>
        <v>0</v>
      </c>
      <c r="AG17" s="3">
        <f>'Capital p1'!AG17+'Capital p2'!AG17+'Capital p3 D'!AG17+'Capital p3 T'!AG17+'Capital p4'!AG17+'Capital p5'!AG17+'Capital p6'!AG17</f>
        <v>0</v>
      </c>
      <c r="AH17" s="3">
        <f>'Capital p1'!AH17+'Capital p2'!AH17+'Capital p3 D'!AH17+'Capital p3 T'!AH17+'Capital p4'!AH17+'Capital p5'!AH17+'Capital p6'!AH17</f>
        <v>0</v>
      </c>
      <c r="AI17" s="3">
        <f>'Capital p1'!AI17+'Capital p2'!AI17+'Capital p3 D'!AI17+'Capital p3 T'!AI17+'Capital p4'!AI17+'Capital p5'!AI17+'Capital p6'!AI17</f>
        <v>0</v>
      </c>
      <c r="AJ17" s="3">
        <f>'Capital p1'!AJ17+'Capital p2'!AJ17+'Capital p3 D'!AJ17+'Capital p3 T'!AJ17+'Capital p4'!AJ17+'Capital p5'!AJ17+'Capital p6'!AJ17</f>
        <v>0</v>
      </c>
      <c r="AK17" s="3">
        <f>'Capital p1'!AK17+'Capital p2'!AK17+'Capital p3 D'!AK17+'Capital p3 T'!AK17+'Capital p4'!AK17+'Capital p5'!AK17+'Capital p6'!AK17</f>
        <v>0</v>
      </c>
      <c r="AL17" s="3">
        <f>'Capital p1'!AL17+'Capital p2'!AL17+'Capital p3 D'!AL17+'Capital p3 T'!AL17+'Capital p4'!AL17+'Capital p5'!AL17+'Capital p6'!AL17</f>
        <v>0</v>
      </c>
      <c r="AM17" s="3">
        <f>'Capital p1'!AM17+'Capital p2'!AM17+'Capital p3 D'!AM17+'Capital p3 T'!AM17+'Capital p4'!AM17+'Capital p5'!AM17+'Capital p6'!AM17</f>
        <v>0</v>
      </c>
      <c r="AN17" s="3">
        <f>'Capital p1'!AN17+'Capital p2'!AN17+'Capital p3 D'!AN17+'Capital p3 T'!AN17+'Capital p4'!AN17+'Capital p5'!AN17+'Capital p6'!AN17</f>
        <v>0</v>
      </c>
      <c r="AO17" s="3">
        <f>'Capital p1'!AO17+'Capital p2'!AO17+'Capital p3 D'!AO17+'Capital p3 T'!AO17+'Capital p4'!AO17+'Capital p5'!AO17+'Capital p6'!AO17</f>
        <v>0</v>
      </c>
      <c r="AP17" s="3">
        <f>'Capital p1'!AP17+'Capital p2'!AP17+'Capital p3 D'!AP17+'Capital p3 T'!AP17+'Capital p4'!AP17+'Capital p5'!AP17+'Capital p6'!AP17</f>
        <v>0</v>
      </c>
      <c r="AQ17" s="3">
        <f>'Capital p1'!AQ17+'Capital p2'!AQ17+'Capital p3 D'!AQ17+'Capital p3 T'!AQ17+'Capital p4'!AQ17+'Capital p5'!AQ17+'Capital p6'!AQ17</f>
        <v>0</v>
      </c>
      <c r="AR17" s="3">
        <f>'Capital p1'!AR17+'Capital p2'!AR17+'Capital p3 D'!AR17+'Capital p3 T'!AR17+'Capital p4'!AR17+'Capital p5'!AR17+'Capital p6'!AR17</f>
        <v>0</v>
      </c>
      <c r="AS17" s="3">
        <f>'Capital p1'!AS17+'Capital p2'!AS17+'Capital p3 D'!AS17+'Capital p3 T'!AS17+'Capital p4'!AS17+'Capital p5'!AS17+'Capital p6'!AS17</f>
        <v>0</v>
      </c>
      <c r="AT17" s="3">
        <f>'Capital p1'!AT17+'Capital p2'!AT17+'Capital p3 D'!AT17+'Capital p3 T'!AT17+'Capital p4'!AT17+'Capital p5'!AT17+'Capital p6'!AT17</f>
        <v>0</v>
      </c>
      <c r="AU17" s="3">
        <f>'Capital p1'!AU17+'Capital p2'!AU17+'Capital p3 D'!AU17+'Capital p3 T'!AU17+'Capital p4'!AU17+'Capital p5'!AU17+'Capital p6'!AU17</f>
        <v>0</v>
      </c>
      <c r="AV17" s="3">
        <f>'Capital p1'!AV17+'Capital p2'!AV17+'Capital p3 D'!AV17+'Capital p3 T'!AV17+'Capital p4'!AV17+'Capital p5'!AV17+'Capital p6'!AV17</f>
        <v>0</v>
      </c>
      <c r="AW17" s="3">
        <f>'Capital p1'!AW17+'Capital p2'!AW17+'Capital p3 D'!AW17+'Capital p3 T'!AW17+'Capital p4'!AW17+'Capital p5'!AW17+'Capital p6'!AW17</f>
        <v>0</v>
      </c>
      <c r="AX17" s="3">
        <f>'Capital p1'!AX17+'Capital p2'!AX17+'Capital p3 D'!AX17+'Capital p3 T'!AX17+'Capital p4'!AX17+'Capital p5'!AX17+'Capital p6'!AX17</f>
        <v>0</v>
      </c>
      <c r="AY17" s="3">
        <f>'Capital p1'!AY17+'Capital p2'!AY17+'Capital p3 D'!AY17+'Capital p3 T'!AY17+'Capital p4'!AY17+'Capital p5'!AY17+'Capital p6'!AY17</f>
        <v>0</v>
      </c>
      <c r="AZ17" s="3">
        <f>'Capital p1'!AZ17+'Capital p2'!AZ17+'Capital p3 D'!AZ17+'Capital p3 T'!AZ17+'Capital p4'!AZ17+'Capital p5'!AZ17+'Capital p6'!AZ17</f>
        <v>0</v>
      </c>
      <c r="BA17" s="3">
        <f>'Capital p1'!BA17+'Capital p2'!BA17+'Capital p3 D'!BA17+'Capital p3 T'!BA17+'Capital p4'!BA17+'Capital p5'!BA17+'Capital p6'!BA17</f>
        <v>0</v>
      </c>
      <c r="BB17" s="3">
        <f>'Capital p1'!BB17+'Capital p2'!BB17+'Capital p3 D'!BB17+'Capital p3 T'!BB17+'Capital p4'!BB17+'Capital p5'!BB17+'Capital p6'!BB17</f>
        <v>0</v>
      </c>
      <c r="BC17" s="3">
        <f>'Capital p1'!BC17+'Capital p2'!BC17+'Capital p3 D'!BC17+'Capital p3 T'!BC17+'Capital p4'!BC17+'Capital p5'!BC17+'Capital p6'!BC17</f>
        <v>0</v>
      </c>
      <c r="BD17" s="3">
        <f>'Capital p1'!BD17+'Capital p2'!BD17+'Capital p3 D'!BD17+'Capital p3 T'!BD17+'Capital p4'!BD17+'Capital p5'!BD17+'Capital p6'!BD17</f>
        <v>0</v>
      </c>
      <c r="BE17" s="3">
        <f>'Capital p1'!BE17+'Capital p2'!BE17+'Capital p3 D'!BE17+'Capital p3 T'!BE17+'Capital p4'!BE17+'Capital p5'!BE17+'Capital p6'!BE17</f>
        <v>0</v>
      </c>
      <c r="BF17" s="3">
        <f>'Capital p1'!BF17+'Capital p2'!BF17+'Capital p3 D'!BF17+'Capital p3 T'!BF17+'Capital p4'!BF17+'Capital p5'!BF17+'Capital p6'!BF17</f>
        <v>0</v>
      </c>
      <c r="BG17" s="3">
        <f>'Capital p1'!BG17+'Capital p2'!BG17+'Capital p3 D'!BG17+'Capital p3 T'!BG17+'Capital p4'!BG17+'Capital p5'!BG17+'Capital p6'!BG17</f>
        <v>0</v>
      </c>
      <c r="BH17" s="3">
        <f>'Capital p1'!BH17+'Capital p2'!BH17+'Capital p3 D'!BH17+'Capital p3 T'!BH17+'Capital p4'!BH17+'Capital p5'!BH17+'Capital p6'!BH17</f>
        <v>0</v>
      </c>
      <c r="BI17" s="3">
        <f>'Capital p1'!BI17+'Capital p2'!BI17+'Capital p3 D'!BI17+'Capital p3 T'!BI17+'Capital p4'!BI17+'Capital p5'!BI17+'Capital p6'!BI17</f>
        <v>0</v>
      </c>
      <c r="BJ17" s="3">
        <f>'Capital p1'!BJ17+'Capital p2'!BJ17+'Capital p3 D'!BJ17+'Capital p3 T'!BJ17+'Capital p4'!BJ17+'Capital p5'!BJ17+'Capital p6'!BJ17</f>
        <v>0</v>
      </c>
      <c r="BK17" s="3">
        <f>'Capital p1'!BK17+'Capital p2'!BK17+'Capital p3 D'!BK17+'Capital p3 T'!BK17+'Capital p4'!BK17+'Capital p5'!BK17+'Capital p6'!BK17</f>
        <v>0</v>
      </c>
      <c r="BL17" s="3">
        <f>'Capital p1'!BL17+'Capital p2'!BL17+'Capital p3 D'!BL17+'Capital p3 T'!BL17+'Capital p4'!BL17+'Capital p5'!BL17+'Capital p6'!BL17</f>
        <v>0</v>
      </c>
      <c r="BM17" s="3">
        <f>'Capital p1'!BM17+'Capital p2'!BM17+'Capital p3 D'!BM17+'Capital p3 T'!BM17+'Capital p4'!BM17+'Capital p5'!BM17+'Capital p6'!BM17</f>
        <v>0</v>
      </c>
      <c r="BN17" s="3">
        <f>'Capital p1'!BN17+'Capital p2'!BN17+'Capital p3 D'!BN17+'Capital p3 T'!BN17+'Capital p4'!BN17+'Capital p5'!BN17+'Capital p6'!BN17</f>
        <v>0</v>
      </c>
      <c r="BO17" s="3">
        <f>'Capital p1'!BO17+'Capital p2'!BO17+'Capital p3 D'!BO17+'Capital p3 T'!BO17+'Capital p4'!BO17+'Capital p5'!BO17+'Capital p6'!BO17</f>
        <v>0</v>
      </c>
      <c r="BP17" s="3">
        <f>'Capital p1'!BP17+'Capital p2'!BP17+'Capital p3 D'!BP17+'Capital p3 T'!BP17+'Capital p4'!BP17+'Capital p5'!BP17+'Capital p6'!BP17</f>
        <v>0</v>
      </c>
      <c r="BQ17" s="3">
        <f>'Capital p1'!BQ17+'Capital p2'!BQ17+'Capital p3 D'!BQ17+'Capital p3 T'!BQ17+'Capital p4'!BQ17+'Capital p5'!BQ17+'Capital p6'!BQ17</f>
        <v>0</v>
      </c>
      <c r="BR17" s="3">
        <f>'Capital p1'!BR17+'Capital p2'!BR17+'Capital p3 D'!BR17+'Capital p3 T'!BR17+'Capital p4'!BR17+'Capital p5'!BR17+'Capital p6'!BR17</f>
        <v>0</v>
      </c>
      <c r="BS17" s="3">
        <f>'Capital p1'!BS17+'Capital p2'!BS17+'Capital p3 D'!BS17+'Capital p3 T'!BS17+'Capital p4'!BS17+'Capital p5'!BS17+'Capital p6'!BS17</f>
        <v>0</v>
      </c>
      <c r="BT17" s="3">
        <f>'Capital p1'!BT17+'Capital p2'!BT17+'Capital p3 D'!BT17+'Capital p3 T'!BT17+'Capital p4'!BT17+'Capital p5'!BT17+'Capital p6'!BT17</f>
        <v>0</v>
      </c>
      <c r="BU17" s="3">
        <f>'Capital p1'!BU17+'Capital p2'!BU17+'Capital p3 D'!BU17+'Capital p3 T'!BU17+'Capital p4'!BU17+'Capital p5'!BU17+'Capital p6'!BU17</f>
        <v>0</v>
      </c>
      <c r="BV17" s="3">
        <f>'Capital p1'!BV17+'Capital p2'!BV17+'Capital p3 D'!BV17+'Capital p3 T'!BV17+'Capital p4'!BV17+'Capital p5'!BV17+'Capital p6'!BV17</f>
        <v>0</v>
      </c>
      <c r="BW17" s="3">
        <f>'Capital p1'!BW17+'Capital p2'!BW17+'Capital p3 D'!BW17+'Capital p3 T'!BW17+'Capital p4'!BW17+'Capital p5'!BW17+'Capital p6'!BW17</f>
        <v>0</v>
      </c>
      <c r="BX17" s="3">
        <f>'Capital p1'!BX17+'Capital p2'!BX17+'Capital p3 D'!BX17+'Capital p3 T'!BX17+'Capital p4'!BX17+'Capital p5'!BX17+'Capital p6'!BX17</f>
        <v>0</v>
      </c>
      <c r="BY17" s="3">
        <f>'Capital p1'!BY17+'Capital p2'!BY17+'Capital p3 D'!BY17+'Capital p3 T'!BY17+'Capital p4'!BY17+'Capital p5'!BY17+'Capital p6'!BY17</f>
        <v>0</v>
      </c>
      <c r="BZ17" s="3">
        <f>'Capital p1'!BZ17+'Capital p2'!BZ17+'Capital p3 D'!BZ17+'Capital p3 T'!BZ17+'Capital p4'!BZ17+'Capital p5'!BZ17+'Capital p6'!BZ17</f>
        <v>0</v>
      </c>
      <c r="CA17" s="3">
        <f>'Capital p1'!CA17+'Capital p2'!CA17+'Capital p3 D'!CA17+'Capital p3 T'!CA17+'Capital p4'!CA17+'Capital p5'!CA17+'Capital p6'!CA17</f>
        <v>0</v>
      </c>
      <c r="CB17" s="3">
        <f>'Capital p1'!CB17+'Capital p2'!CB17+'Capital p3 D'!CB17+'Capital p3 T'!CB17+'Capital p4'!CB17+'Capital p5'!CB17+'Capital p6'!CB17</f>
        <v>0</v>
      </c>
      <c r="CC17" s="3">
        <f>'Capital p1'!CC17+'Capital p2'!CC17+'Capital p3 D'!CC17+'Capital p3 T'!CC17+'Capital p4'!CC17+'Capital p5'!CC17+'Capital p6'!CC17</f>
        <v>0</v>
      </c>
      <c r="CD17" s="3">
        <f>'Capital p1'!CD17+'Capital p2'!CD17+'Capital p3 D'!CD17+'Capital p3 T'!CD17+'Capital p4'!CD17+'Capital p5'!CD17+'Capital p6'!CD17</f>
        <v>0</v>
      </c>
      <c r="CE17" s="3">
        <f>'Capital p1'!CE17+'Capital p2'!CE17+'Capital p3 D'!CE17+'Capital p3 T'!CE17+'Capital p4'!CE17+'Capital p5'!CE17+'Capital p6'!CE17</f>
        <v>0</v>
      </c>
      <c r="CF17" s="3">
        <f>'Capital p1'!CF17+'Capital p2'!CF17+'Capital p3 D'!CF17+'Capital p3 T'!CF17+'Capital p4'!CF17+'Capital p5'!CF17+'Capital p6'!CF17</f>
        <v>0</v>
      </c>
      <c r="CG17" s="3">
        <f>'Capital p1'!CG17+'Capital p2'!CG17+'Capital p3 D'!CG17+'Capital p3 T'!CG17+'Capital p4'!CG17+'Capital p5'!CG17+'Capital p6'!CG17</f>
        <v>0</v>
      </c>
      <c r="CH17" s="3">
        <f>'Capital p1'!CH17+'Capital p2'!CH17+'Capital p3 D'!CH17+'Capital p3 T'!CH17+'Capital p4'!CH17+'Capital p5'!CH17+'Capital p6'!CH17</f>
        <v>0</v>
      </c>
      <c r="CI17" s="3">
        <f>'Capital p1'!CI17+'Capital p2'!CI17+'Capital p3 D'!CI17+'Capital p3 T'!CI17+'Capital p4'!CI17+'Capital p5'!CI17+'Capital p6'!CI17</f>
        <v>0</v>
      </c>
      <c r="CJ17" s="3">
        <f>'Capital p1'!CJ17+'Capital p2'!CJ17+'Capital p3 D'!CJ17+'Capital p3 T'!CJ17+'Capital p4'!CJ17+'Capital p5'!CJ17+'Capital p6'!CJ17</f>
        <v>0</v>
      </c>
      <c r="CK17" s="3">
        <f>'Capital p1'!CK17+'Capital p2'!CK17+'Capital p3 D'!CK17+'Capital p3 T'!CK17+'Capital p4'!CK17+'Capital p5'!CK17+'Capital p6'!CK17</f>
        <v>0</v>
      </c>
      <c r="CL17" s="3">
        <f>'Capital p1'!CL17+'Capital p2'!CL17+'Capital p3 D'!CL17+'Capital p3 T'!CL17+'Capital p4'!CL17+'Capital p5'!CL17+'Capital p6'!CL17</f>
        <v>0</v>
      </c>
      <c r="CM17" s="3">
        <f>'Capital p1'!CM17+'Capital p2'!CM17+'Capital p3 D'!CM17+'Capital p3 T'!CM17+'Capital p4'!CM17+'Capital p5'!CM17+'Capital p6'!CM17</f>
        <v>0</v>
      </c>
      <c r="CN17" s="3">
        <f>'Capital p1'!CN17+'Capital p2'!CN17+'Capital p3 D'!CN17+'Capital p3 T'!CN17+'Capital p4'!CN17+'Capital p5'!CN17+'Capital p6'!CN17</f>
        <v>0</v>
      </c>
      <c r="CO17" s="3">
        <f>'Capital p1'!CO17+'Capital p2'!CO17+'Capital p3 D'!CO17+'Capital p3 T'!CO17+'Capital p4'!CO17+'Capital p5'!CO17+'Capital p6'!CO17</f>
        <v>0</v>
      </c>
      <c r="CP17" s="3">
        <f>'Capital p1'!CP17+'Capital p2'!CP17+'Capital p3 D'!CP17+'Capital p3 T'!CP17+'Capital p4'!CP17+'Capital p5'!CP17+'Capital p6'!CP17</f>
        <v>0</v>
      </c>
      <c r="CQ17" s="3">
        <f>'Capital p1'!CQ17+'Capital p2'!CQ17+'Capital p3 D'!CQ17+'Capital p3 T'!CQ17+'Capital p4'!CQ17+'Capital p5'!CQ17+'Capital p6'!CQ17</f>
        <v>0</v>
      </c>
      <c r="CR17" s="3">
        <f>'Capital p1'!CR17+'Capital p2'!CR17+'Capital p3 D'!CR17+'Capital p3 T'!CR17+'Capital p4'!CR17+'Capital p5'!CR17+'Capital p6'!CR17</f>
        <v>0</v>
      </c>
      <c r="CS17" s="3">
        <f>'Capital p1'!CS17+'Capital p2'!CS17+'Capital p3 D'!CS17+'Capital p3 T'!CS17+'Capital p4'!CS17+'Capital p5'!CS17+'Capital p6'!CS17</f>
        <v>0</v>
      </c>
      <c r="CT17" s="3">
        <f>'Capital p1'!CT17+'Capital p2'!CT17+'Capital p3 D'!CT17+'Capital p3 T'!CT17+'Capital p4'!CT17+'Capital p5'!CT17+'Capital p6'!CT17</f>
        <v>0</v>
      </c>
      <c r="CU17" s="3">
        <f>'Capital p1'!CU17+'Capital p2'!CU17+'Capital p3 D'!CU17+'Capital p3 T'!CU17+'Capital p4'!CU17+'Capital p5'!CU17+'Capital p6'!CU17</f>
        <v>0</v>
      </c>
      <c r="CV17" s="3">
        <f>'Capital p1'!CV17+'Capital p2'!CV17+'Capital p3 D'!CV17+'Capital p3 T'!CV17+'Capital p4'!CV17+'Capital p5'!CV17+'Capital p6'!CV17</f>
        <v>0</v>
      </c>
      <c r="CW17" s="3">
        <f>'Capital p1'!CW17+'Capital p2'!CW17+'Capital p3 D'!CW17+'Capital p3 T'!CW17+'Capital p4'!CW17+'Capital p5'!CW17+'Capital p6'!CW17</f>
        <v>0</v>
      </c>
      <c r="CX17" s="3">
        <f>'Capital p1'!CX17+'Capital p2'!CX17+'Capital p3 D'!CX17+'Capital p3 T'!CX17+'Capital p4'!CX17+'Capital p5'!CX17+'Capital p6'!CX17</f>
        <v>0</v>
      </c>
      <c r="CY17" s="3">
        <f>'Capital p1'!CY17+'Capital p2'!CY17+'Capital p3 D'!CY17+'Capital p3 T'!CY17+'Capital p4'!CY17+'Capital p5'!CY17+'Capital p6'!CY17</f>
        <v>0</v>
      </c>
      <c r="CZ17" s="3">
        <f>'Capital p1'!CZ17+'Capital p2'!CZ17+'Capital p3 D'!CZ17+'Capital p3 T'!CZ17+'Capital p4'!CZ17+'Capital p5'!CZ17+'Capital p6'!CZ17</f>
        <v>0</v>
      </c>
      <c r="DA17" s="3">
        <f>'Capital p1'!DA17+'Capital p2'!DA17+'Capital p3 D'!DA17+'Capital p3 T'!DA17+'Capital p4'!DA17+'Capital p5'!DA17+'Capital p6'!DA17</f>
        <v>0</v>
      </c>
      <c r="DB17" s="3">
        <f>'Capital p1'!DB17+'Capital p2'!DB17+'Capital p3 D'!DB17+'Capital p3 T'!DB17+'Capital p4'!DB17+'Capital p5'!DB17+'Capital p6'!DB17</f>
        <v>0</v>
      </c>
      <c r="DC17" s="3">
        <f>'Capital p1'!DC17+'Capital p2'!DC17+'Capital p3 D'!DC17+'Capital p3 T'!DC17+'Capital p4'!DC17+'Capital p5'!DC17+'Capital p6'!DC17</f>
        <v>0</v>
      </c>
      <c r="DD17" s="3">
        <f>'Capital p1'!DD17+'Capital p2'!DD17+'Capital p3 D'!DD17+'Capital p3 T'!DD17+'Capital p4'!DD17+'Capital p5'!DD17+'Capital p6'!DD17</f>
        <v>0</v>
      </c>
      <c r="DE17" s="3">
        <f>'Capital p1'!DE17+'Capital p2'!DE17+'Capital p3 D'!DE17+'Capital p3 T'!DE17+'Capital p4'!DE17+'Capital p5'!DE17+'Capital p6'!DE17</f>
        <v>0</v>
      </c>
      <c r="DF17" s="3">
        <f>'Capital p1'!DF17+'Capital p2'!DF17+'Capital p3 D'!DF17+'Capital p3 T'!DF17+'Capital p4'!DF17+'Capital p5'!DF17+'Capital p6'!DF17</f>
        <v>0</v>
      </c>
      <c r="DG17" s="3">
        <f>'Capital p1'!DG17+'Capital p2'!DG17+'Capital p3 D'!DG17+'Capital p3 T'!DG17+'Capital p4'!DG17+'Capital p5'!DG17+'Capital p6'!DG17</f>
        <v>0</v>
      </c>
      <c r="DH17" s="3">
        <f>'Capital p1'!DH17+'Capital p2'!DH17+'Capital p3 D'!DH17+'Capital p3 T'!DH17+'Capital p4'!DH17+'Capital p5'!DH17+'Capital p6'!DH17</f>
        <v>0</v>
      </c>
      <c r="DI17" s="3">
        <f>'Capital p1'!DI17+'Capital p2'!DI17+'Capital p3 D'!DI17+'Capital p3 T'!DI17+'Capital p4'!DI17+'Capital p5'!DI17+'Capital p6'!DI17</f>
        <v>0</v>
      </c>
      <c r="DJ17" s="3">
        <f>'Capital p1'!DJ17+'Capital p2'!DJ17+'Capital p3 D'!DJ17+'Capital p3 T'!DJ17+'Capital p4'!DJ17+'Capital p5'!DJ17+'Capital p6'!DJ17</f>
        <v>0</v>
      </c>
      <c r="DK17" s="3">
        <f>'Capital p1'!DK17+'Capital p2'!DK17+'Capital p3 D'!DK17+'Capital p3 T'!DK17+'Capital p4'!DK17+'Capital p5'!DK17+'Capital p6'!DK17</f>
        <v>0</v>
      </c>
      <c r="DL17" s="3">
        <f>'Capital p1'!DL17+'Capital p2'!DL17+'Capital p3 D'!DL17+'Capital p3 T'!DL17+'Capital p4'!DL17+'Capital p5'!DL17+'Capital p6'!DL17</f>
        <v>0</v>
      </c>
      <c r="DM17" s="3">
        <f>'Capital p1'!DM17+'Capital p2'!DM17+'Capital p3 D'!DM17+'Capital p3 T'!DM17+'Capital p4'!DM17+'Capital p5'!DM17+'Capital p6'!DM17</f>
        <v>0</v>
      </c>
      <c r="DN17" s="3">
        <f>'Capital p1'!DN17+'Capital p2'!DN17+'Capital p3 D'!DN17+'Capital p3 T'!DN17+'Capital p4'!DN17+'Capital p5'!DN17+'Capital p6'!DN17</f>
        <v>0</v>
      </c>
      <c r="DO17" s="3">
        <f>'Capital p1'!DO17+'Capital p2'!DO17+'Capital p3 D'!DO17+'Capital p3 T'!DO17+'Capital p4'!DO17+'Capital p5'!DO17+'Capital p6'!DO17</f>
        <v>0</v>
      </c>
      <c r="DP17" s="3">
        <f>'Capital p1'!DP17+'Capital p2'!DP17+'Capital p3 D'!DP17+'Capital p3 T'!DP17+'Capital p4'!DP17+'Capital p5'!DP17+'Capital p6'!DP17</f>
        <v>0</v>
      </c>
      <c r="DQ17" s="3">
        <f>'Capital p1'!DQ17+'Capital p2'!DQ17+'Capital p3 D'!DQ17+'Capital p3 T'!DQ17+'Capital p4'!DQ17+'Capital p5'!DQ17+'Capital p6'!DQ17</f>
        <v>0</v>
      </c>
      <c r="DR17" s="3">
        <f>'Capital p1'!DR17+'Capital p2'!DR17+'Capital p3 D'!DR17+'Capital p3 T'!DR17+'Capital p4'!DR17+'Capital p5'!DR17+'Capital p6'!DR17</f>
        <v>0</v>
      </c>
      <c r="DS17" s="3">
        <f>'Capital p1'!DS17+'Capital p2'!DS17+'Capital p3 D'!DS17+'Capital p3 T'!DS17+'Capital p4'!DS17+'Capital p5'!DS17+'Capital p6'!DS17</f>
        <v>0</v>
      </c>
      <c r="DT17" s="3">
        <f>'Capital p1'!DT17+'Capital p2'!DT17+'Capital p3 D'!DT17+'Capital p3 T'!DT17+'Capital p4'!DT17+'Capital p5'!DT17+'Capital p6'!DT17</f>
        <v>0</v>
      </c>
      <c r="DU17" s="3">
        <f>'Capital p1'!DU17+'Capital p2'!DU17+'Capital p3 D'!DU17+'Capital p3 T'!DU17+'Capital p4'!DU17+'Capital p5'!DU17+'Capital p6'!DU17</f>
        <v>0</v>
      </c>
      <c r="DV17" s="3">
        <f>'Capital p1'!DV17+'Capital p2'!DV17+'Capital p3 D'!DV17+'Capital p3 T'!DV17+'Capital p4'!DV17+'Capital p5'!DV17+'Capital p6'!DV17</f>
        <v>0</v>
      </c>
      <c r="EB17" s="20" t="str">
        <f t="shared" si="1"/>
        <v>Sep Y1</v>
      </c>
      <c r="EC17" s="40" t="e">
        <f t="shared" si="2"/>
        <v>#REF!</v>
      </c>
      <c r="ED17" s="31" t="s">
        <v>56</v>
      </c>
      <c r="EE17" s="40" t="e">
        <f t="shared" si="2"/>
        <v>#REF!</v>
      </c>
      <c r="EF17" s="40" t="e">
        <f t="shared" si="2"/>
        <v>#REF!</v>
      </c>
      <c r="EG17" s="8"/>
      <c r="EH17" s="20" t="s">
        <v>313</v>
      </c>
      <c r="EI17" s="40" t="e">
        <f>+#REF!+IF(#REF!="monthly",#REF!/9,IF(#REF!="quarterly",#REF!/3,IF(#REF!="every 6 months",#REF!/3,0)))*0+EI16</f>
        <v>#REF!</v>
      </c>
      <c r="EJ17" s="73">
        <f t="shared" si="8"/>
        <v>2.5000000000000001E-3</v>
      </c>
      <c r="EK17" s="40" t="e">
        <f t="shared" si="9"/>
        <v>#REF!</v>
      </c>
      <c r="EL17" s="40" t="e">
        <f t="shared" si="10"/>
        <v>#REF!</v>
      </c>
      <c r="EN17" s="20" t="str">
        <f t="shared" si="3"/>
        <v>Sep Y1</v>
      </c>
      <c r="EO17" s="40" t="e">
        <f>#REF!+(IF(#REF!="monthly",#REF!/9,IF(#REF!="quarterly",#REF!/3,IF(#REF!="every 6 months",#REF!/3,0)))+IF(#REF!="monthly",#REF!/9,IF(#REF!="quarterly",#REF!/3,IF(#REF!="every 6 months",#REF!/3,0))))*0+EO16</f>
        <v>#REF!</v>
      </c>
      <c r="EP17" s="73">
        <f t="shared" si="4"/>
        <v>2.9999999999999996E-3</v>
      </c>
      <c r="EQ17" s="40" t="e">
        <f t="shared" si="11"/>
        <v>#REF!</v>
      </c>
      <c r="ER17" s="40" t="e">
        <f t="shared" si="12"/>
        <v>#REF!</v>
      </c>
      <c r="ET17" s="20" t="str">
        <f t="shared" si="5"/>
        <v>Sep Y1</v>
      </c>
      <c r="EU17" s="40" t="e">
        <f>#REF!+(IF(#REF!="monthly",#REF!/12,IF(#REF!="quarterly",#REF!/4,0)))*0+EU16</f>
        <v>#REF!</v>
      </c>
      <c r="EV17" s="73">
        <f t="shared" si="6"/>
        <v>3.6666666666666666E-3</v>
      </c>
      <c r="EW17" s="40" t="e">
        <f t="shared" si="13"/>
        <v>#REF!</v>
      </c>
      <c r="EX17" s="40" t="e">
        <f t="shared" si="14"/>
        <v>#REF!</v>
      </c>
    </row>
    <row r="18" spans="1:154" x14ac:dyDescent="0.25">
      <c r="A18" s="49"/>
      <c r="B18" s="3" t="s">
        <v>136</v>
      </c>
      <c r="G18" s="3">
        <f>'Capital p1'!G18+'Capital p2'!G18+'Capital p3 D'!G18+'Capital p3 T'!G18+'Capital p4'!G18+'Capital p5'!G18+'Capital p6'!G18</f>
        <v>0</v>
      </c>
      <c r="H18" s="3">
        <f>'Capital p1'!H18+'Capital p2'!H18+'Capital p3 D'!H18+'Capital p3 T'!H18+'Capital p4'!H18+'Capital p5'!H18+'Capital p6'!H18</f>
        <v>0</v>
      </c>
      <c r="I18" s="3">
        <f>'Capital p1'!I18+'Capital p2'!I18+'Capital p3 D'!I18+'Capital p3 T'!I18+'Capital p4'!I18+'Capital p5'!I18+'Capital p6'!I18</f>
        <v>0</v>
      </c>
      <c r="J18" s="3">
        <f>'Capital p1'!J18+'Capital p2'!J18+'Capital p3 D'!J18+'Capital p3 T'!J18+'Capital p4'!J18+'Capital p5'!J18+'Capital p6'!J18</f>
        <v>0</v>
      </c>
      <c r="K18" s="3">
        <f>'Capital p1'!K18+'Capital p2'!K18+'Capital p3 D'!K18+'Capital p3 T'!K18+'Capital p4'!K18+'Capital p5'!K18+'Capital p6'!K18</f>
        <v>0</v>
      </c>
      <c r="L18" s="3">
        <f>'Capital p1'!L18+'Capital p2'!L18+'Capital p3 D'!L18+'Capital p3 T'!L18+'Capital p4'!L18+'Capital p5'!L18+'Capital p6'!L18</f>
        <v>0</v>
      </c>
      <c r="M18" s="3">
        <f>'Capital p1'!M18+'Capital p2'!M18+'Capital p3 D'!M18+'Capital p3 T'!M18+'Capital p4'!M18+'Capital p5'!M18+'Capital p6'!M18</f>
        <v>0</v>
      </c>
      <c r="N18" s="3">
        <f>'Capital p1'!N18+'Capital p2'!N18+'Capital p3 D'!N18+'Capital p3 T'!N18+'Capital p4'!N18+'Capital p5'!N18+'Capital p6'!N18</f>
        <v>0</v>
      </c>
      <c r="O18" s="3">
        <f>'Capital p1'!O18+'Capital p2'!O18+'Capital p3 D'!O18+'Capital p3 T'!O18+'Capital p4'!O18+'Capital p5'!O18+'Capital p6'!O18</f>
        <v>0</v>
      </c>
      <c r="P18" s="3">
        <f>'Capital p1'!P18+'Capital p2'!P18+'Capital p3 D'!P18+'Capital p3 T'!P18+'Capital p4'!P18+'Capital p5'!P18+'Capital p6'!P18</f>
        <v>0</v>
      </c>
      <c r="Q18" s="3">
        <f>'Capital p1'!Q18+'Capital p2'!Q18+'Capital p3 D'!Q18+'Capital p3 T'!Q18+'Capital p4'!Q18+'Capital p5'!Q18+'Capital p6'!Q18</f>
        <v>0</v>
      </c>
      <c r="R18" s="3">
        <f>'Capital p1'!R18+'Capital p2'!R18+'Capital p3 D'!R18+'Capital p3 T'!R18+'Capital p4'!R18+'Capital p5'!R18+'Capital p6'!R18</f>
        <v>0</v>
      </c>
      <c r="S18" s="3">
        <f>'Capital p1'!S18+'Capital p2'!S18+'Capital p3 D'!S18+'Capital p3 T'!S18+'Capital p4'!S18+'Capital p5'!S18+'Capital p6'!S18</f>
        <v>0</v>
      </c>
      <c r="T18" s="3">
        <f>'Capital p1'!T18+'Capital p2'!T18+'Capital p3 D'!T18+'Capital p3 T'!T18+'Capital p4'!T18+'Capital p5'!T18+'Capital p6'!T18</f>
        <v>0</v>
      </c>
      <c r="U18" s="3">
        <f>'Capital p1'!U18+'Capital p2'!U18+'Capital p3 D'!U18+'Capital p3 T'!U18+'Capital p4'!U18+'Capital p5'!U18+'Capital p6'!U18</f>
        <v>0</v>
      </c>
      <c r="V18" s="3">
        <f>'Capital p1'!V18+'Capital p2'!V18+'Capital p3 D'!V18+'Capital p3 T'!V18+'Capital p4'!V18+'Capital p5'!V18+'Capital p6'!V18</f>
        <v>0</v>
      </c>
      <c r="W18" s="3">
        <f>'Capital p1'!W18+'Capital p2'!W18+'Capital p3 D'!W18+'Capital p3 T'!W18+'Capital p4'!W18+'Capital p5'!W18+'Capital p6'!W18</f>
        <v>0</v>
      </c>
      <c r="X18" s="3">
        <f>'Capital p1'!X18+'Capital p2'!X18+'Capital p3 D'!X18+'Capital p3 T'!X18+'Capital p4'!X18+'Capital p5'!X18+'Capital p6'!X18</f>
        <v>0</v>
      </c>
      <c r="Y18" s="3">
        <f>'Capital p1'!Y18+'Capital p2'!Y18+'Capital p3 D'!Y18+'Capital p3 T'!Y18+'Capital p4'!Y18+'Capital p5'!Y18+'Capital p6'!Y18</f>
        <v>0</v>
      </c>
      <c r="Z18" s="3">
        <f>'Capital p1'!Z18+'Capital p2'!Z18+'Capital p3 D'!Z18+'Capital p3 T'!Z18+'Capital p4'!Z18+'Capital p5'!Z18+'Capital p6'!Z18</f>
        <v>0</v>
      </c>
      <c r="AA18" s="3">
        <f>'Capital p1'!AA18+'Capital p2'!AA18+'Capital p3 D'!AA18+'Capital p3 T'!AA18+'Capital p4'!AA18+'Capital p5'!AA18+'Capital p6'!AA18</f>
        <v>0</v>
      </c>
      <c r="AB18" s="3">
        <f>'Capital p1'!AB18+'Capital p2'!AB18+'Capital p3 D'!AB18+'Capital p3 T'!AB18+'Capital p4'!AB18+'Capital p5'!AB18+'Capital p6'!AB18</f>
        <v>0</v>
      </c>
      <c r="AC18" s="3">
        <f>'Capital p1'!AC18+'Capital p2'!AC18+'Capital p3 D'!AC18+'Capital p3 T'!AC18+'Capital p4'!AC18+'Capital p5'!AC18+'Capital p6'!AC18</f>
        <v>0</v>
      </c>
      <c r="AD18" s="3">
        <f>'Capital p1'!AD18+'Capital p2'!AD18+'Capital p3 D'!AD18+'Capital p3 T'!AD18+'Capital p4'!AD18+'Capital p5'!AD18+'Capital p6'!AD18</f>
        <v>0</v>
      </c>
      <c r="AE18" s="3">
        <f>'Capital p1'!AE18+'Capital p2'!AE18+'Capital p3 D'!AE18+'Capital p3 T'!AE18+'Capital p4'!AE18+'Capital p5'!AE18+'Capital p6'!AE18</f>
        <v>0</v>
      </c>
      <c r="AF18" s="3">
        <f>'Capital p1'!AF18+'Capital p2'!AF18+'Capital p3 D'!AF18+'Capital p3 T'!AF18+'Capital p4'!AF18+'Capital p5'!AF18+'Capital p6'!AF18</f>
        <v>0</v>
      </c>
      <c r="AG18" s="3">
        <f>'Capital p1'!AG18+'Capital p2'!AG18+'Capital p3 D'!AG18+'Capital p3 T'!AG18+'Capital p4'!AG18+'Capital p5'!AG18+'Capital p6'!AG18</f>
        <v>0</v>
      </c>
      <c r="AH18" s="3">
        <f>'Capital p1'!AH18+'Capital p2'!AH18+'Capital p3 D'!AH18+'Capital p3 T'!AH18+'Capital p4'!AH18+'Capital p5'!AH18+'Capital p6'!AH18</f>
        <v>0</v>
      </c>
      <c r="AI18" s="3">
        <f>'Capital p1'!AI18+'Capital p2'!AI18+'Capital p3 D'!AI18+'Capital p3 T'!AI18+'Capital p4'!AI18+'Capital p5'!AI18+'Capital p6'!AI18</f>
        <v>0</v>
      </c>
      <c r="AJ18" s="3">
        <f>'Capital p1'!AJ18+'Capital p2'!AJ18+'Capital p3 D'!AJ18+'Capital p3 T'!AJ18+'Capital p4'!AJ18+'Capital p5'!AJ18+'Capital p6'!AJ18</f>
        <v>0</v>
      </c>
      <c r="AK18" s="3">
        <f>'Capital p1'!AK18+'Capital p2'!AK18+'Capital p3 D'!AK18+'Capital p3 T'!AK18+'Capital p4'!AK18+'Capital p5'!AK18+'Capital p6'!AK18</f>
        <v>0</v>
      </c>
      <c r="AL18" s="3">
        <f>'Capital p1'!AL18+'Capital p2'!AL18+'Capital p3 D'!AL18+'Capital p3 T'!AL18+'Capital p4'!AL18+'Capital p5'!AL18+'Capital p6'!AL18</f>
        <v>0</v>
      </c>
      <c r="AM18" s="3">
        <f>'Capital p1'!AM18+'Capital p2'!AM18+'Capital p3 D'!AM18+'Capital p3 T'!AM18+'Capital p4'!AM18+'Capital p5'!AM18+'Capital p6'!AM18</f>
        <v>0</v>
      </c>
      <c r="AN18" s="3">
        <f>'Capital p1'!AN18+'Capital p2'!AN18+'Capital p3 D'!AN18+'Capital p3 T'!AN18+'Capital p4'!AN18+'Capital p5'!AN18+'Capital p6'!AN18</f>
        <v>0</v>
      </c>
      <c r="AO18" s="3">
        <f>'Capital p1'!AO18+'Capital p2'!AO18+'Capital p3 D'!AO18+'Capital p3 T'!AO18+'Capital p4'!AO18+'Capital p5'!AO18+'Capital p6'!AO18</f>
        <v>0</v>
      </c>
      <c r="AP18" s="3">
        <f>'Capital p1'!AP18+'Capital p2'!AP18+'Capital p3 D'!AP18+'Capital p3 T'!AP18+'Capital p4'!AP18+'Capital p5'!AP18+'Capital p6'!AP18</f>
        <v>0</v>
      </c>
      <c r="AQ18" s="3">
        <f>'Capital p1'!AQ18+'Capital p2'!AQ18+'Capital p3 D'!AQ18+'Capital p3 T'!AQ18+'Capital p4'!AQ18+'Capital p5'!AQ18+'Capital p6'!AQ18</f>
        <v>0</v>
      </c>
      <c r="AR18" s="3">
        <f>'Capital p1'!AR18+'Capital p2'!AR18+'Capital p3 D'!AR18+'Capital p3 T'!AR18+'Capital p4'!AR18+'Capital p5'!AR18+'Capital p6'!AR18</f>
        <v>0</v>
      </c>
      <c r="AS18" s="3">
        <f>'Capital p1'!AS18+'Capital p2'!AS18+'Capital p3 D'!AS18+'Capital p3 T'!AS18+'Capital p4'!AS18+'Capital p5'!AS18+'Capital p6'!AS18</f>
        <v>0</v>
      </c>
      <c r="AT18" s="3">
        <f>'Capital p1'!AT18+'Capital p2'!AT18+'Capital p3 D'!AT18+'Capital p3 T'!AT18+'Capital p4'!AT18+'Capital p5'!AT18+'Capital p6'!AT18</f>
        <v>0</v>
      </c>
      <c r="AU18" s="3">
        <f>'Capital p1'!AU18+'Capital p2'!AU18+'Capital p3 D'!AU18+'Capital p3 T'!AU18+'Capital p4'!AU18+'Capital p5'!AU18+'Capital p6'!AU18</f>
        <v>0</v>
      </c>
      <c r="AV18" s="3">
        <f>'Capital p1'!AV18+'Capital p2'!AV18+'Capital p3 D'!AV18+'Capital p3 T'!AV18+'Capital p4'!AV18+'Capital p5'!AV18+'Capital p6'!AV18</f>
        <v>0</v>
      </c>
      <c r="AW18" s="3">
        <f>'Capital p1'!AW18+'Capital p2'!AW18+'Capital p3 D'!AW18+'Capital p3 T'!AW18+'Capital p4'!AW18+'Capital p5'!AW18+'Capital p6'!AW18</f>
        <v>0</v>
      </c>
      <c r="AX18" s="3">
        <f>'Capital p1'!AX18+'Capital p2'!AX18+'Capital p3 D'!AX18+'Capital p3 T'!AX18+'Capital p4'!AX18+'Capital p5'!AX18+'Capital p6'!AX18</f>
        <v>0</v>
      </c>
      <c r="AY18" s="3">
        <f>'Capital p1'!AY18+'Capital p2'!AY18+'Capital p3 D'!AY18+'Capital p3 T'!AY18+'Capital p4'!AY18+'Capital p5'!AY18+'Capital p6'!AY18</f>
        <v>0</v>
      </c>
      <c r="AZ18" s="3">
        <f>'Capital p1'!AZ18+'Capital p2'!AZ18+'Capital p3 D'!AZ18+'Capital p3 T'!AZ18+'Capital p4'!AZ18+'Capital p5'!AZ18+'Capital p6'!AZ18</f>
        <v>0</v>
      </c>
      <c r="BA18" s="3">
        <f>'Capital p1'!BA18+'Capital p2'!BA18+'Capital p3 D'!BA18+'Capital p3 T'!BA18+'Capital p4'!BA18+'Capital p5'!BA18+'Capital p6'!BA18</f>
        <v>0</v>
      </c>
      <c r="BB18" s="3">
        <f>'Capital p1'!BB18+'Capital p2'!BB18+'Capital p3 D'!BB18+'Capital p3 T'!BB18+'Capital p4'!BB18+'Capital p5'!BB18+'Capital p6'!BB18</f>
        <v>0</v>
      </c>
      <c r="BC18" s="3">
        <f>'Capital p1'!BC18+'Capital p2'!BC18+'Capital p3 D'!BC18+'Capital p3 T'!BC18+'Capital p4'!BC18+'Capital p5'!BC18+'Capital p6'!BC18</f>
        <v>0</v>
      </c>
      <c r="BD18" s="3">
        <f>'Capital p1'!BD18+'Capital p2'!BD18+'Capital p3 D'!BD18+'Capital p3 T'!BD18+'Capital p4'!BD18+'Capital p5'!BD18+'Capital p6'!BD18</f>
        <v>0</v>
      </c>
      <c r="BE18" s="3">
        <f>'Capital p1'!BE18+'Capital p2'!BE18+'Capital p3 D'!BE18+'Capital p3 T'!BE18+'Capital p4'!BE18+'Capital p5'!BE18+'Capital p6'!BE18</f>
        <v>0</v>
      </c>
      <c r="BF18" s="3">
        <f>'Capital p1'!BF18+'Capital p2'!BF18+'Capital p3 D'!BF18+'Capital p3 T'!BF18+'Capital p4'!BF18+'Capital p5'!BF18+'Capital p6'!BF18</f>
        <v>0</v>
      </c>
      <c r="BG18" s="3">
        <f>'Capital p1'!BG18+'Capital p2'!BG18+'Capital p3 D'!BG18+'Capital p3 T'!BG18+'Capital p4'!BG18+'Capital p5'!BG18+'Capital p6'!BG18</f>
        <v>0</v>
      </c>
      <c r="BH18" s="3">
        <f>'Capital p1'!BH18+'Capital p2'!BH18+'Capital p3 D'!BH18+'Capital p3 T'!BH18+'Capital p4'!BH18+'Capital p5'!BH18+'Capital p6'!BH18</f>
        <v>0</v>
      </c>
      <c r="BI18" s="3">
        <f>'Capital p1'!BI18+'Capital p2'!BI18+'Capital p3 D'!BI18+'Capital p3 T'!BI18+'Capital p4'!BI18+'Capital p5'!BI18+'Capital p6'!BI18</f>
        <v>0</v>
      </c>
      <c r="BJ18" s="3">
        <f>'Capital p1'!BJ18+'Capital p2'!BJ18+'Capital p3 D'!BJ18+'Capital p3 T'!BJ18+'Capital p4'!BJ18+'Capital p5'!BJ18+'Capital p6'!BJ18</f>
        <v>0</v>
      </c>
      <c r="BK18" s="3">
        <f>'Capital p1'!BK18+'Capital p2'!BK18+'Capital p3 D'!BK18+'Capital p3 T'!BK18+'Capital p4'!BK18+'Capital p5'!BK18+'Capital p6'!BK18</f>
        <v>0</v>
      </c>
      <c r="BL18" s="3">
        <f>'Capital p1'!BL18+'Capital p2'!BL18+'Capital p3 D'!BL18+'Capital p3 T'!BL18+'Capital p4'!BL18+'Capital p5'!BL18+'Capital p6'!BL18</f>
        <v>0</v>
      </c>
      <c r="BM18" s="3">
        <f>'Capital p1'!BM18+'Capital p2'!BM18+'Capital p3 D'!BM18+'Capital p3 T'!BM18+'Capital p4'!BM18+'Capital p5'!BM18+'Capital p6'!BM18</f>
        <v>0</v>
      </c>
      <c r="BN18" s="3">
        <f>'Capital p1'!BN18+'Capital p2'!BN18+'Capital p3 D'!BN18+'Capital p3 T'!BN18+'Capital p4'!BN18+'Capital p5'!BN18+'Capital p6'!BN18</f>
        <v>0</v>
      </c>
      <c r="BO18" s="3">
        <f>'Capital p1'!BO18+'Capital p2'!BO18+'Capital p3 D'!BO18+'Capital p3 T'!BO18+'Capital p4'!BO18+'Capital p5'!BO18+'Capital p6'!BO18</f>
        <v>0</v>
      </c>
      <c r="BP18" s="3">
        <f>'Capital p1'!BP18+'Capital p2'!BP18+'Capital p3 D'!BP18+'Capital p3 T'!BP18+'Capital p4'!BP18+'Capital p5'!BP18+'Capital p6'!BP18</f>
        <v>0</v>
      </c>
      <c r="BQ18" s="3">
        <f>'Capital p1'!BQ18+'Capital p2'!BQ18+'Capital p3 D'!BQ18+'Capital p3 T'!BQ18+'Capital p4'!BQ18+'Capital p5'!BQ18+'Capital p6'!BQ18</f>
        <v>0</v>
      </c>
      <c r="BR18" s="3">
        <f>'Capital p1'!BR18+'Capital p2'!BR18+'Capital p3 D'!BR18+'Capital p3 T'!BR18+'Capital p4'!BR18+'Capital p5'!BR18+'Capital p6'!BR18</f>
        <v>0</v>
      </c>
      <c r="BS18" s="3">
        <f>'Capital p1'!BS18+'Capital p2'!BS18+'Capital p3 D'!BS18+'Capital p3 T'!BS18+'Capital p4'!BS18+'Capital p5'!BS18+'Capital p6'!BS18</f>
        <v>0</v>
      </c>
      <c r="BT18" s="3">
        <f>'Capital p1'!BT18+'Capital p2'!BT18+'Capital p3 D'!BT18+'Capital p3 T'!BT18+'Capital p4'!BT18+'Capital p5'!BT18+'Capital p6'!BT18</f>
        <v>0</v>
      </c>
      <c r="BU18" s="3">
        <f>'Capital p1'!BU18+'Capital p2'!BU18+'Capital p3 D'!BU18+'Capital p3 T'!BU18+'Capital p4'!BU18+'Capital p5'!BU18+'Capital p6'!BU18</f>
        <v>0</v>
      </c>
      <c r="BV18" s="3">
        <f>'Capital p1'!BV18+'Capital p2'!BV18+'Capital p3 D'!BV18+'Capital p3 T'!BV18+'Capital p4'!BV18+'Capital p5'!BV18+'Capital p6'!BV18</f>
        <v>0</v>
      </c>
      <c r="BW18" s="3">
        <f>'Capital p1'!BW18+'Capital p2'!BW18+'Capital p3 D'!BW18+'Capital p3 T'!BW18+'Capital p4'!BW18+'Capital p5'!BW18+'Capital p6'!BW18</f>
        <v>0</v>
      </c>
      <c r="BX18" s="3">
        <f>'Capital p1'!BX18+'Capital p2'!BX18+'Capital p3 D'!BX18+'Capital p3 T'!BX18+'Capital p4'!BX18+'Capital p5'!BX18+'Capital p6'!BX18</f>
        <v>0</v>
      </c>
      <c r="BY18" s="3">
        <f>'Capital p1'!BY18+'Capital p2'!BY18+'Capital p3 D'!BY18+'Capital p3 T'!BY18+'Capital p4'!BY18+'Capital p5'!BY18+'Capital p6'!BY18</f>
        <v>0</v>
      </c>
      <c r="BZ18" s="3">
        <f>'Capital p1'!BZ18+'Capital p2'!BZ18+'Capital p3 D'!BZ18+'Capital p3 T'!BZ18+'Capital p4'!BZ18+'Capital p5'!BZ18+'Capital p6'!BZ18</f>
        <v>0</v>
      </c>
      <c r="CA18" s="3">
        <f>'Capital p1'!CA18+'Capital p2'!CA18+'Capital p3 D'!CA18+'Capital p3 T'!CA18+'Capital p4'!CA18+'Capital p5'!CA18+'Capital p6'!CA18</f>
        <v>0</v>
      </c>
      <c r="CB18" s="3">
        <f>'Capital p1'!CB18+'Capital p2'!CB18+'Capital p3 D'!CB18+'Capital p3 T'!CB18+'Capital p4'!CB18+'Capital p5'!CB18+'Capital p6'!CB18</f>
        <v>0</v>
      </c>
      <c r="CC18" s="3">
        <f>'Capital p1'!CC18+'Capital p2'!CC18+'Capital p3 D'!CC18+'Capital p3 T'!CC18+'Capital p4'!CC18+'Capital p5'!CC18+'Capital p6'!CC18</f>
        <v>0</v>
      </c>
      <c r="CD18" s="3">
        <f>'Capital p1'!CD18+'Capital p2'!CD18+'Capital p3 D'!CD18+'Capital p3 T'!CD18+'Capital p4'!CD18+'Capital p5'!CD18+'Capital p6'!CD18</f>
        <v>0</v>
      </c>
      <c r="CE18" s="3">
        <f>'Capital p1'!CE18+'Capital p2'!CE18+'Capital p3 D'!CE18+'Capital p3 T'!CE18+'Capital p4'!CE18+'Capital p5'!CE18+'Capital p6'!CE18</f>
        <v>0</v>
      </c>
      <c r="CF18" s="3">
        <f>'Capital p1'!CF18+'Capital p2'!CF18+'Capital p3 D'!CF18+'Capital p3 T'!CF18+'Capital p4'!CF18+'Capital p5'!CF18+'Capital p6'!CF18</f>
        <v>0</v>
      </c>
      <c r="CG18" s="3">
        <f>'Capital p1'!CG18+'Capital p2'!CG18+'Capital p3 D'!CG18+'Capital p3 T'!CG18+'Capital p4'!CG18+'Capital p5'!CG18+'Capital p6'!CG18</f>
        <v>0</v>
      </c>
      <c r="CH18" s="3">
        <f>'Capital p1'!CH18+'Capital p2'!CH18+'Capital p3 D'!CH18+'Capital p3 T'!CH18+'Capital p4'!CH18+'Capital p5'!CH18+'Capital p6'!CH18</f>
        <v>0</v>
      </c>
      <c r="CI18" s="3">
        <f>'Capital p1'!CI18+'Capital p2'!CI18+'Capital p3 D'!CI18+'Capital p3 T'!CI18+'Capital p4'!CI18+'Capital p5'!CI18+'Capital p6'!CI18</f>
        <v>0</v>
      </c>
      <c r="CJ18" s="3">
        <f>'Capital p1'!CJ18+'Capital p2'!CJ18+'Capital p3 D'!CJ18+'Capital p3 T'!CJ18+'Capital p4'!CJ18+'Capital p5'!CJ18+'Capital p6'!CJ18</f>
        <v>0</v>
      </c>
      <c r="CK18" s="3">
        <f>'Capital p1'!CK18+'Capital p2'!CK18+'Capital p3 D'!CK18+'Capital p3 T'!CK18+'Capital p4'!CK18+'Capital p5'!CK18+'Capital p6'!CK18</f>
        <v>0</v>
      </c>
      <c r="CL18" s="3">
        <f>'Capital p1'!CL18+'Capital p2'!CL18+'Capital p3 D'!CL18+'Capital p3 T'!CL18+'Capital p4'!CL18+'Capital p5'!CL18+'Capital p6'!CL18</f>
        <v>0</v>
      </c>
      <c r="CM18" s="3">
        <f>'Capital p1'!CM18+'Capital p2'!CM18+'Capital p3 D'!CM18+'Capital p3 T'!CM18+'Capital p4'!CM18+'Capital p5'!CM18+'Capital p6'!CM18</f>
        <v>0</v>
      </c>
      <c r="CN18" s="3">
        <f>'Capital p1'!CN18+'Capital p2'!CN18+'Capital p3 D'!CN18+'Capital p3 T'!CN18+'Capital p4'!CN18+'Capital p5'!CN18+'Capital p6'!CN18</f>
        <v>0</v>
      </c>
      <c r="CO18" s="3">
        <f>'Capital p1'!CO18+'Capital p2'!CO18+'Capital p3 D'!CO18+'Capital p3 T'!CO18+'Capital p4'!CO18+'Capital p5'!CO18+'Capital p6'!CO18</f>
        <v>0</v>
      </c>
      <c r="CP18" s="3">
        <f>'Capital p1'!CP18+'Capital p2'!CP18+'Capital p3 D'!CP18+'Capital p3 T'!CP18+'Capital p4'!CP18+'Capital p5'!CP18+'Capital p6'!CP18</f>
        <v>0</v>
      </c>
      <c r="CQ18" s="3">
        <f>'Capital p1'!CQ18+'Capital p2'!CQ18+'Capital p3 D'!CQ18+'Capital p3 T'!CQ18+'Capital p4'!CQ18+'Capital p5'!CQ18+'Capital p6'!CQ18</f>
        <v>0</v>
      </c>
      <c r="CR18" s="3">
        <f>'Capital p1'!CR18+'Capital p2'!CR18+'Capital p3 D'!CR18+'Capital p3 T'!CR18+'Capital p4'!CR18+'Capital p5'!CR18+'Capital p6'!CR18</f>
        <v>0</v>
      </c>
      <c r="CS18" s="3">
        <f>'Capital p1'!CS18+'Capital p2'!CS18+'Capital p3 D'!CS18+'Capital p3 T'!CS18+'Capital p4'!CS18+'Capital p5'!CS18+'Capital p6'!CS18</f>
        <v>0</v>
      </c>
      <c r="CT18" s="3">
        <f>'Capital p1'!CT18+'Capital p2'!CT18+'Capital p3 D'!CT18+'Capital p3 T'!CT18+'Capital p4'!CT18+'Capital p5'!CT18+'Capital p6'!CT18</f>
        <v>0</v>
      </c>
      <c r="CU18" s="3">
        <f>'Capital p1'!CU18+'Capital p2'!CU18+'Capital p3 D'!CU18+'Capital p3 T'!CU18+'Capital p4'!CU18+'Capital p5'!CU18+'Capital p6'!CU18</f>
        <v>0</v>
      </c>
      <c r="CV18" s="3">
        <f>'Capital p1'!CV18+'Capital p2'!CV18+'Capital p3 D'!CV18+'Capital p3 T'!CV18+'Capital p4'!CV18+'Capital p5'!CV18+'Capital p6'!CV18</f>
        <v>0</v>
      </c>
      <c r="CW18" s="3">
        <f>'Capital p1'!CW18+'Capital p2'!CW18+'Capital p3 D'!CW18+'Capital p3 T'!CW18+'Capital p4'!CW18+'Capital p5'!CW18+'Capital p6'!CW18</f>
        <v>0</v>
      </c>
      <c r="CX18" s="3">
        <f>'Capital p1'!CX18+'Capital p2'!CX18+'Capital p3 D'!CX18+'Capital p3 T'!CX18+'Capital p4'!CX18+'Capital p5'!CX18+'Capital p6'!CX18</f>
        <v>0</v>
      </c>
      <c r="CY18" s="3">
        <f>'Capital p1'!CY18+'Capital p2'!CY18+'Capital p3 D'!CY18+'Capital p3 T'!CY18+'Capital p4'!CY18+'Capital p5'!CY18+'Capital p6'!CY18</f>
        <v>0</v>
      </c>
      <c r="CZ18" s="3">
        <f>'Capital p1'!CZ18+'Capital p2'!CZ18+'Capital p3 D'!CZ18+'Capital p3 T'!CZ18+'Capital p4'!CZ18+'Capital p5'!CZ18+'Capital p6'!CZ18</f>
        <v>0</v>
      </c>
      <c r="DA18" s="3">
        <f>'Capital p1'!DA18+'Capital p2'!DA18+'Capital p3 D'!DA18+'Capital p3 T'!DA18+'Capital p4'!DA18+'Capital p5'!DA18+'Capital p6'!DA18</f>
        <v>0</v>
      </c>
      <c r="DB18" s="3">
        <f>'Capital p1'!DB18+'Capital p2'!DB18+'Capital p3 D'!DB18+'Capital p3 T'!DB18+'Capital p4'!DB18+'Capital p5'!DB18+'Capital p6'!DB18</f>
        <v>0</v>
      </c>
      <c r="DC18" s="3">
        <f>'Capital p1'!DC18+'Capital p2'!DC18+'Capital p3 D'!DC18+'Capital p3 T'!DC18+'Capital p4'!DC18+'Capital p5'!DC18+'Capital p6'!DC18</f>
        <v>0</v>
      </c>
      <c r="DD18" s="3">
        <f>'Capital p1'!DD18+'Capital p2'!DD18+'Capital p3 D'!DD18+'Capital p3 T'!DD18+'Capital p4'!DD18+'Capital p5'!DD18+'Capital p6'!DD18</f>
        <v>0</v>
      </c>
      <c r="DE18" s="3">
        <f>'Capital p1'!DE18+'Capital p2'!DE18+'Capital p3 D'!DE18+'Capital p3 T'!DE18+'Capital p4'!DE18+'Capital p5'!DE18+'Capital p6'!DE18</f>
        <v>0</v>
      </c>
      <c r="DF18" s="3">
        <f>'Capital p1'!DF18+'Capital p2'!DF18+'Capital p3 D'!DF18+'Capital p3 T'!DF18+'Capital p4'!DF18+'Capital p5'!DF18+'Capital p6'!DF18</f>
        <v>0</v>
      </c>
      <c r="DG18" s="3">
        <f>'Capital p1'!DG18+'Capital p2'!DG18+'Capital p3 D'!DG18+'Capital p3 T'!DG18+'Capital p4'!DG18+'Capital p5'!DG18+'Capital p6'!DG18</f>
        <v>0</v>
      </c>
      <c r="DH18" s="3">
        <f>'Capital p1'!DH18+'Capital p2'!DH18+'Capital p3 D'!DH18+'Capital p3 T'!DH18+'Capital p4'!DH18+'Capital p5'!DH18+'Capital p6'!DH18</f>
        <v>0</v>
      </c>
      <c r="DI18" s="3">
        <f>'Capital p1'!DI18+'Capital p2'!DI18+'Capital p3 D'!DI18+'Capital p3 T'!DI18+'Capital p4'!DI18+'Capital p5'!DI18+'Capital p6'!DI18</f>
        <v>0</v>
      </c>
      <c r="DJ18" s="3">
        <f>'Capital p1'!DJ18+'Capital p2'!DJ18+'Capital p3 D'!DJ18+'Capital p3 T'!DJ18+'Capital p4'!DJ18+'Capital p5'!DJ18+'Capital p6'!DJ18</f>
        <v>0</v>
      </c>
      <c r="DK18" s="3">
        <f>'Capital p1'!DK18+'Capital p2'!DK18+'Capital p3 D'!DK18+'Capital p3 T'!DK18+'Capital p4'!DK18+'Capital p5'!DK18+'Capital p6'!DK18</f>
        <v>0</v>
      </c>
      <c r="DL18" s="3">
        <f>'Capital p1'!DL18+'Capital p2'!DL18+'Capital p3 D'!DL18+'Capital p3 T'!DL18+'Capital p4'!DL18+'Capital p5'!DL18+'Capital p6'!DL18</f>
        <v>0</v>
      </c>
      <c r="DM18" s="3">
        <f>'Capital p1'!DM18+'Capital p2'!DM18+'Capital p3 D'!DM18+'Capital p3 T'!DM18+'Capital p4'!DM18+'Capital p5'!DM18+'Capital p6'!DM18</f>
        <v>0</v>
      </c>
      <c r="DN18" s="3">
        <f>'Capital p1'!DN18+'Capital p2'!DN18+'Capital p3 D'!DN18+'Capital p3 T'!DN18+'Capital p4'!DN18+'Capital p5'!DN18+'Capital p6'!DN18</f>
        <v>0</v>
      </c>
      <c r="DO18" s="3">
        <f>'Capital p1'!DO18+'Capital p2'!DO18+'Capital p3 D'!DO18+'Capital p3 T'!DO18+'Capital p4'!DO18+'Capital p5'!DO18+'Capital p6'!DO18</f>
        <v>0</v>
      </c>
      <c r="DP18" s="3">
        <f>'Capital p1'!DP18+'Capital p2'!DP18+'Capital p3 D'!DP18+'Capital p3 T'!DP18+'Capital p4'!DP18+'Capital p5'!DP18+'Capital p6'!DP18</f>
        <v>0</v>
      </c>
      <c r="DQ18" s="3">
        <f>'Capital p1'!DQ18+'Capital p2'!DQ18+'Capital p3 D'!DQ18+'Capital p3 T'!DQ18+'Capital p4'!DQ18+'Capital p5'!DQ18+'Capital p6'!DQ18</f>
        <v>0</v>
      </c>
      <c r="DR18" s="3">
        <f>'Capital p1'!DR18+'Capital p2'!DR18+'Capital p3 D'!DR18+'Capital p3 T'!DR18+'Capital p4'!DR18+'Capital p5'!DR18+'Capital p6'!DR18</f>
        <v>0</v>
      </c>
      <c r="DS18" s="3">
        <f>'Capital p1'!DS18+'Capital p2'!DS18+'Capital p3 D'!DS18+'Capital p3 T'!DS18+'Capital p4'!DS18+'Capital p5'!DS18+'Capital p6'!DS18</f>
        <v>0</v>
      </c>
      <c r="DT18" s="3">
        <f>'Capital p1'!DT18+'Capital p2'!DT18+'Capital p3 D'!DT18+'Capital p3 T'!DT18+'Capital p4'!DT18+'Capital p5'!DT18+'Capital p6'!DT18</f>
        <v>0</v>
      </c>
      <c r="DU18" s="3">
        <f>'Capital p1'!DU18+'Capital p2'!DU18+'Capital p3 D'!DU18+'Capital p3 T'!DU18+'Capital p4'!DU18+'Capital p5'!DU18+'Capital p6'!DU18</f>
        <v>0</v>
      </c>
      <c r="DV18" s="3">
        <f>'Capital p1'!DV18+'Capital p2'!DV18+'Capital p3 D'!DV18+'Capital p3 T'!DV18+'Capital p4'!DV18+'Capital p5'!DV18+'Capital p6'!DV18</f>
        <v>0</v>
      </c>
      <c r="DW18" s="17">
        <f>SUM(G18:DV18)</f>
        <v>0</v>
      </c>
      <c r="EB18" s="20" t="str">
        <f t="shared" si="1"/>
        <v>Oct Y1</v>
      </c>
      <c r="EC18" s="40" t="e">
        <f t="shared" si="2"/>
        <v>#REF!</v>
      </c>
      <c r="ED18" s="31" t="s">
        <v>56</v>
      </c>
      <c r="EE18" s="40" t="e">
        <f t="shared" si="2"/>
        <v>#REF!</v>
      </c>
      <c r="EF18" s="40" t="e">
        <f t="shared" si="2"/>
        <v>#REF!</v>
      </c>
      <c r="EG18" s="8"/>
      <c r="EH18" s="20" t="s">
        <v>314</v>
      </c>
      <c r="EI18" s="40" t="e">
        <f>+#REF!+IF(#REF!="monthly",ROUND(#REF!/9,0),0)*0+EI17</f>
        <v>#REF!</v>
      </c>
      <c r="EJ18" s="73">
        <f t="shared" si="8"/>
        <v>2.5000000000000001E-3</v>
      </c>
      <c r="EK18" s="40" t="e">
        <f t="shared" si="9"/>
        <v>#REF!</v>
      </c>
      <c r="EL18" s="40" t="e">
        <f t="shared" si="10"/>
        <v>#REF!</v>
      </c>
      <c r="EN18" s="20" t="str">
        <f t="shared" si="3"/>
        <v>Oct Y1</v>
      </c>
      <c r="EO18" s="40" t="e">
        <f>#REF!+(IF(#REF!="monthly",ROUND(#REF!/9,0),0)+IF(#REF!="monthly",ROUND(#REF!/9,0),0))*0+EO17</f>
        <v>#REF!</v>
      </c>
      <c r="EP18" s="73">
        <f t="shared" si="4"/>
        <v>2.9999999999999996E-3</v>
      </c>
      <c r="EQ18" s="40" t="e">
        <f t="shared" si="11"/>
        <v>#REF!</v>
      </c>
      <c r="ER18" s="40" t="e">
        <f t="shared" si="12"/>
        <v>#REF!</v>
      </c>
      <c r="ET18" s="20" t="str">
        <f t="shared" si="5"/>
        <v>Oct Y1</v>
      </c>
      <c r="EU18" s="40" t="e">
        <f>#REF!+(IF(#REF!="monthly",#REF!/12,0))*0+EU17</f>
        <v>#REF!</v>
      </c>
      <c r="EV18" s="73">
        <f t="shared" si="6"/>
        <v>3.6666666666666666E-3</v>
      </c>
      <c r="EW18" s="40" t="e">
        <f t="shared" si="13"/>
        <v>#REF!</v>
      </c>
      <c r="EX18" s="40" t="e">
        <f t="shared" si="14"/>
        <v>#REF!</v>
      </c>
    </row>
    <row r="19" spans="1:154" x14ac:dyDescent="0.25">
      <c r="A19" s="49"/>
      <c r="EB19" s="20" t="str">
        <f t="shared" si="1"/>
        <v>Nov Y1</v>
      </c>
      <c r="EC19" s="40" t="e">
        <f t="shared" si="2"/>
        <v>#REF!</v>
      </c>
      <c r="ED19" s="31" t="s">
        <v>56</v>
      </c>
      <c r="EE19" s="40" t="e">
        <f t="shared" si="2"/>
        <v>#REF!</v>
      </c>
      <c r="EF19" s="40" t="e">
        <f t="shared" si="2"/>
        <v>#REF!</v>
      </c>
      <c r="EG19" s="8"/>
      <c r="EH19" s="20" t="s">
        <v>315</v>
      </c>
      <c r="EI19" s="40" t="e">
        <f>+#REF!+IF(#REF!="monthly",ROUND(#REF!/9,0),0)*0+EI18</f>
        <v>#REF!</v>
      </c>
      <c r="EJ19" s="73">
        <f t="shared" si="8"/>
        <v>2.5000000000000001E-3</v>
      </c>
      <c r="EK19" s="40" t="e">
        <f t="shared" si="9"/>
        <v>#REF!</v>
      </c>
      <c r="EL19" s="40" t="e">
        <f t="shared" si="10"/>
        <v>#REF!</v>
      </c>
      <c r="EN19" s="20" t="str">
        <f t="shared" si="3"/>
        <v>Nov Y1</v>
      </c>
      <c r="EO19" s="40" t="e">
        <f>#REF!+(IF(#REF!="monthly",ROUND(#REF!/9,0),0)+IF(#REF!="monthly",ROUND(#REF!/9,0),0))*0+EO18</f>
        <v>#REF!</v>
      </c>
      <c r="EP19" s="73">
        <f t="shared" si="4"/>
        <v>2.9999999999999996E-3</v>
      </c>
      <c r="EQ19" s="40" t="e">
        <f t="shared" si="11"/>
        <v>#REF!</v>
      </c>
      <c r="ER19" s="40" t="e">
        <f t="shared" si="12"/>
        <v>#REF!</v>
      </c>
      <c r="ET19" s="20" t="str">
        <f t="shared" si="5"/>
        <v>Nov Y1</v>
      </c>
      <c r="EU19" s="40" t="e">
        <f>#REF!+(IF(#REF!="monthly",#REF!/12,0))*0+EU18</f>
        <v>#REF!</v>
      </c>
      <c r="EV19" s="73">
        <f t="shared" si="6"/>
        <v>3.6666666666666666E-3</v>
      </c>
      <c r="EW19" s="40" t="e">
        <f t="shared" si="13"/>
        <v>#REF!</v>
      </c>
      <c r="EX19" s="40" t="e">
        <f t="shared" si="14"/>
        <v>#REF!</v>
      </c>
    </row>
    <row r="20" spans="1:154" x14ac:dyDescent="0.25">
      <c r="A20" s="50" t="s">
        <v>64</v>
      </c>
      <c r="B20" s="36" t="s">
        <v>431</v>
      </c>
      <c r="C20" s="36"/>
      <c r="D20" s="36"/>
      <c r="E20" s="36"/>
      <c r="F20" s="10">
        <f>'Capital p1'!F20+'Capital p2'!F20+'Capital p3 D'!F20+'Capital p3 T'!F20+'Capital p4'!F20+'Capital p5'!F20+'Capital p6'!F20</f>
        <v>22906593.580000006</v>
      </c>
      <c r="G20" s="3">
        <f>'Capital p1'!G20+'Capital p2'!G20+'Capital p3 D'!G20+'Capital p3 T'!G20+'Capital p4'!G20+'Capital p5'!G20+'Capital p6'!G20</f>
        <v>31437430.837548561</v>
      </c>
      <c r="H20" s="3">
        <f>'Capital p1'!H20+'Capital p2'!H20+'Capital p3 D'!H20+'Capital p3 T'!H20+'Capital p4'!H20+'Capital p5'!H20+'Capital p6'!H20</f>
        <v>40639674.985097125</v>
      </c>
      <c r="I20" s="3">
        <f>'Capital p1'!I20+'Capital p2'!I20+'Capital p3 D'!I20+'Capital p3 T'!I20+'Capital p4'!I20+'Capital p5'!I20+'Capital p6'!I20</f>
        <v>58009682.302645683</v>
      </c>
      <c r="J20" s="3">
        <f>'Capital p1'!J20+'Capital p2'!J20+'Capital p3 D'!J20+'Capital p3 T'!J20+'Capital p4'!J20+'Capital p5'!J20+'Capital p6'!J20</f>
        <v>61771664.880194247</v>
      </c>
      <c r="K20" s="3">
        <f>'Capital p1'!K20+'Capital p2'!K20+'Capital p3 D'!K20+'Capital p3 T'!K20+'Capital p4'!K20+'Capital p5'!K20+'Capital p6'!K20</f>
        <v>68006814.8277428</v>
      </c>
      <c r="L20" s="3">
        <f>'Capital p1'!L20+'Capital p2'!L20+'Capital p3 D'!L20+'Capital p3 T'!L20+'Capital p4'!L20+'Capital p5'!L20+'Capital p6'!L20</f>
        <v>79113175.385291353</v>
      </c>
      <c r="M20" s="3">
        <f>'Capital p1'!M20+'Capital p2'!M20+'Capital p3 D'!M20+'Capital p3 T'!M20+'Capital p4'!M20+'Capital p5'!M20+'Capital p6'!M20</f>
        <v>86642200.162839904</v>
      </c>
      <c r="N20" s="3">
        <f>'Capital p1'!N20+'Capital p2'!N20+'Capital p3 D'!N20+'Capital p3 T'!N20+'Capital p4'!N20+'Capital p5'!N20+'Capital p6'!N20</f>
        <v>97220931.010388464</v>
      </c>
      <c r="O20" s="3">
        <f>'Capital p1'!O20+'Capital p2'!O20+'Capital p3 D'!O20+'Capital p3 T'!O20+'Capital p4'!O20+'Capital p5'!O20+'Capital p6'!O20</f>
        <v>109899341.36793703</v>
      </c>
      <c r="P20" s="3">
        <f>'Capital p1'!P20+'Capital p2'!P20+'Capital p3 D'!P20+'Capital p3 T'!P20+'Capital p4'!P20+'Capital p5'!P20+'Capital p6'!P20</f>
        <v>136990685.50548559</v>
      </c>
      <c r="Q20" s="3">
        <f>'Capital p1'!Q20+'Capital p2'!Q20+'Capital p3 D'!Q20+'Capital p3 T'!Q20+'Capital p4'!Q20+'Capital p5'!Q20+'Capital p6'!Q20</f>
        <v>146758543.46303415</v>
      </c>
      <c r="R20" s="3">
        <f>'Capital p1'!R20+'Capital p2'!R20+'Capital p3 D'!R20+'Capital p3 T'!R20+'Capital p4'!R20+'Capital p5'!R20+'Capital p6'!R20</f>
        <v>168096246.57683271</v>
      </c>
      <c r="S20" s="3">
        <f>'Capital p1'!S20+'Capital p2'!S20+'Capital p3 D'!S20+'Capital p3 T'!S20+'Capital p4'!S20+'Capital p5'!S20+'Capital p6'!S20</f>
        <v>194338623.84666526</v>
      </c>
      <c r="T20" s="3">
        <f>'Capital p1'!T20+'Capital p2'!T20+'Capital p3 D'!T20+'Capital p3 T'!T20+'Capital p4'!T20+'Capital p5'!T20+'Capital p6'!T20</f>
        <v>214430129.27649778</v>
      </c>
      <c r="U20" s="3">
        <f>'Capital p1'!U20+'Capital p2'!U20+'Capital p3 D'!U20+'Capital p3 T'!U20+'Capital p4'!U20+'Capital p5'!U20+'Capital p6'!U20</f>
        <v>229823947.41633028</v>
      </c>
      <c r="V20" s="3">
        <f>'Capital p1'!V20+'Capital p2'!V20+'Capital p3 D'!V20+'Capital p3 T'!V20+'Capital p4'!V20+'Capital p5'!V20+'Capital p6'!V20</f>
        <v>234076294.48616281</v>
      </c>
      <c r="W20" s="3">
        <f>'Capital p1'!W20+'Capital p2'!W20+'Capital p3 D'!W20+'Capital p3 T'!W20+'Capital p4'!W20+'Capital p5'!W20+'Capital p6'!W20</f>
        <v>238602597.37599531</v>
      </c>
      <c r="X20" s="3">
        <f>'Capital p1'!X20+'Capital p2'!X20+'Capital p3 D'!X20+'Capital p3 T'!X20+'Capital p4'!X20+'Capital p5'!X20+'Capital p6'!X20</f>
        <v>252096173.82582784</v>
      </c>
      <c r="Y20" s="3">
        <f>'Capital p1'!Y20+'Capital p2'!Y20+'Capital p3 D'!Y20+'Capital p3 T'!Y20+'Capital p4'!Y20+'Capital p5'!Y20+'Capital p6'!Y20</f>
        <v>258751765.50566036</v>
      </c>
      <c r="Z20" s="3">
        <f>'Capital p1'!Z20+'Capital p2'!Z20+'Capital p3 D'!Z20+'Capital p3 T'!Z20+'Capital p4'!Z20+'Capital p5'!Z20+'Capital p6'!Z20</f>
        <v>274647892.4054929</v>
      </c>
      <c r="AA20" s="3">
        <f>'Capital p1'!AA20+'Capital p2'!AA20+'Capital p3 D'!AA20+'Capital p3 T'!AA20+'Capital p4'!AA20+'Capital p5'!AA20+'Capital p6'!AA20</f>
        <v>300062411.13532537</v>
      </c>
      <c r="AB20" s="3">
        <f>'Capital p1'!AB20+'Capital p2'!AB20+'Capital p3 D'!AB20+'Capital p3 T'!AB20+'Capital p4'!AB20+'Capital p5'!AB20+'Capital p6'!AB20</f>
        <v>306835492.34515792</v>
      </c>
      <c r="AC20" s="3">
        <f>'Capital p1'!AC20+'Capital p2'!AC20+'Capital p3 D'!AC20+'Capital p3 T'!AC20+'Capital p4'!AC20+'Capital p5'!AC20+'Capital p6'!AC20</f>
        <v>314012990.28499049</v>
      </c>
      <c r="AD20" s="3">
        <f>'Capital p1'!AD20+'Capital p2'!AD20+'Capital p3 D'!AD20+'Capital p3 T'!AD20+'Capital p4'!AD20+'Capital p5'!AD20+'Capital p6'!AD20</f>
        <v>326781940.51482302</v>
      </c>
      <c r="AE20" s="3">
        <f>'Capital p1'!AE20+'Capital p2'!AE20+'Capital p3 D'!AE20+'Capital p3 T'!AE20+'Capital p4'!AE20+'Capital p5'!AE20+'Capital p6'!AE20</f>
        <v>337602106.37821406</v>
      </c>
      <c r="AF20" s="3">
        <f>'Capital p1'!AF20+'Capital p2'!AF20+'Capital p3 D'!AF20+'Capital p3 T'!AF20+'Capital p4'!AF20+'Capital p5'!AF20+'Capital p6'!AF20</f>
        <v>348422272.24160498</v>
      </c>
      <c r="AG20" s="3">
        <f>'Capital p1'!AG20+'Capital p2'!AG20+'Capital p3 D'!AG20+'Capital p3 T'!AG20+'Capital p4'!AG20+'Capital p5'!AG20+'Capital p6'!AG20</f>
        <v>359242438.10499603</v>
      </c>
      <c r="AH20" s="3">
        <f>'Capital p1'!AH20+'Capital p2'!AH20+'Capital p3 D'!AH20+'Capital p3 T'!AH20+'Capital p4'!AH20+'Capital p5'!AH20+'Capital p6'!AH20</f>
        <v>370062603.96838707</v>
      </c>
      <c r="AI20" s="3">
        <f>'Capital p1'!AI20+'Capital p2'!AI20+'Capital p3 D'!AI20+'Capital p3 T'!AI20+'Capital p4'!AI20+'Capital p5'!AI20+'Capital p6'!AI20</f>
        <v>380882769.83177811</v>
      </c>
      <c r="AJ20" s="3">
        <f>'Capital p1'!AJ20+'Capital p2'!AJ20+'Capital p3 D'!AJ20+'Capital p3 T'!AJ20+'Capital p4'!AJ20+'Capital p5'!AJ20+'Capital p6'!AJ20</f>
        <v>391702935.69516909</v>
      </c>
      <c r="AK20" s="3">
        <f>'Capital p1'!AK20+'Capital p2'!AK20+'Capital p3 D'!AK20+'Capital p3 T'!AK20+'Capital p4'!AK20+'Capital p5'!AK20+'Capital p6'!AK20</f>
        <v>402523101.55856013</v>
      </c>
      <c r="AL20" s="3">
        <f>'Capital p1'!AL20+'Capital p2'!AL20+'Capital p3 D'!AL20+'Capital p3 T'!AL20+'Capital p4'!AL20+'Capital p5'!AL20+'Capital p6'!AL20</f>
        <v>413343267.42195117</v>
      </c>
      <c r="AM20" s="3">
        <f>'Capital p1'!AM20+'Capital p2'!AM20+'Capital p3 D'!AM20+'Capital p3 T'!AM20+'Capital p4'!AM20+'Capital p5'!AM20+'Capital p6'!AM20</f>
        <v>424805532.50742543</v>
      </c>
      <c r="AN20" s="3">
        <f>'Capital p1'!AN20+'Capital p2'!AN20+'Capital p3 D'!AN20+'Capital p3 T'!AN20+'Capital p4'!AN20+'Capital p5'!AN20+'Capital p6'!AN20</f>
        <v>436267797.59289986</v>
      </c>
      <c r="AO20" s="3">
        <f>'Capital p1'!AO20+'Capital p2'!AO20+'Capital p3 D'!AO20+'Capital p3 T'!AO20+'Capital p4'!AO20+'Capital p5'!AO20+'Capital p6'!AO20</f>
        <v>447730062.67837417</v>
      </c>
      <c r="AP20" s="3">
        <f>'Capital p1'!AP20+'Capital p2'!AP20+'Capital p3 D'!AP20+'Capital p3 T'!AP20+'Capital p4'!AP20+'Capital p5'!AP20+'Capital p6'!AP20</f>
        <v>460584477.30496061</v>
      </c>
      <c r="AQ20" s="3">
        <f>'Capital p1'!AQ20+'Capital p2'!AQ20+'Capital p3 D'!AQ20+'Capital p3 T'!AQ20+'Capital p4'!AQ20+'Capital p5'!AQ20+'Capital p6'!AQ20</f>
        <v>473472303.13014174</v>
      </c>
      <c r="AR20" s="3">
        <f>'Capital p1'!AR20+'Capital p2'!AR20+'Capital p3 D'!AR20+'Capital p3 T'!AR20+'Capital p4'!AR20+'Capital p5'!AR20+'Capital p6'!AR20</f>
        <v>486360128.95532274</v>
      </c>
      <c r="AS20" s="3">
        <f>'Capital p1'!AS20+'Capital p2'!AS20+'Capital p3 D'!AS20+'Capital p3 T'!AS20+'Capital p4'!AS20+'Capital p5'!AS20+'Capital p6'!AS20</f>
        <v>500818186.65310878</v>
      </c>
      <c r="AT20" s="3">
        <f>'Capital p1'!AT20+'Capital p2'!AT20+'Capital p3 D'!AT20+'Capital p3 T'!AT20+'Capital p4'!AT20+'Capital p5'!AT20+'Capital p6'!AT20</f>
        <v>515276244.35089481</v>
      </c>
      <c r="AU20" s="3">
        <f>'Capital p1'!AU20+'Capital p2'!AU20+'Capital p3 D'!AU20+'Capital p3 T'!AU20+'Capital p4'!AU20+'Capital p5'!AU20+'Capital p6'!AU20</f>
        <v>529734302.0486809</v>
      </c>
      <c r="AV20" s="3">
        <f>'Capital p1'!AV20+'Capital p2'!AV20+'Capital p3 D'!AV20+'Capital p3 T'!AV20+'Capital p4'!AV20+'Capital p5'!AV20+'Capital p6'!AV20</f>
        <v>544192359.74646699</v>
      </c>
      <c r="AW20" s="3">
        <f>'Capital p1'!AW20+'Capital p2'!AW20+'Capital p3 D'!AW20+'Capital p3 T'!AW20+'Capital p4'!AW20+'Capital p5'!AW20+'Capital p6'!AW20</f>
        <v>558650417.44425309</v>
      </c>
      <c r="AX20" s="3">
        <f>'Capital p1'!AX20+'Capital p2'!AX20+'Capital p3 D'!AX20+'Capital p3 T'!AX20+'Capital p4'!AX20+'Capital p5'!AX20+'Capital p6'!AX20</f>
        <v>573108475.14203906</v>
      </c>
      <c r="AY20" s="3">
        <f>'Capital p1'!AY20+'Capital p2'!AY20+'Capital p3 D'!AY20+'Capital p3 T'!AY20+'Capital p4'!AY20+'Capital p5'!AY20+'Capital p6'!AY20</f>
        <v>587655958.92315853</v>
      </c>
      <c r="AZ20" s="3">
        <f>'Capital p1'!AZ20+'Capital p2'!AZ20+'Capital p3 D'!AZ20+'Capital p3 T'!AZ20+'Capital p4'!AZ20+'Capital p5'!AZ20+'Capital p6'!AZ20</f>
        <v>602203442.70427799</v>
      </c>
      <c r="BA20" s="3">
        <f>'Capital p1'!BA20+'Capital p2'!BA20+'Capital p3 D'!BA20+'Capital p3 T'!BA20+'Capital p4'!BA20+'Capital p5'!BA20+'Capital p6'!BA20</f>
        <v>616750926.48539734</v>
      </c>
      <c r="BB20" s="3">
        <f>'Capital p1'!BB20+'Capital p2'!BB20+'Capital p3 D'!BB20+'Capital p3 T'!BB20+'Capital p4'!BB20+'Capital p5'!BB20+'Capital p6'!BB20</f>
        <v>631163019.00113332</v>
      </c>
      <c r="BC20" s="3">
        <f>'Capital p1'!BC20+'Capital p2'!BC20+'Capital p3 D'!BC20+'Capital p3 T'!BC20+'Capital p4'!BC20+'Capital p5'!BC20+'Capital p6'!BC20</f>
        <v>645189194.20837831</v>
      </c>
      <c r="BD20" s="3">
        <f>'Capital p1'!BD20+'Capital p2'!BD20+'Capital p3 D'!BD20+'Capital p3 T'!BD20+'Capital p4'!BD20+'Capital p5'!BD20+'Capital p6'!BD20</f>
        <v>659215369.41562307</v>
      </c>
      <c r="BE20" s="3">
        <f>'Capital p1'!BE20+'Capital p2'!BE20+'Capital p3 D'!BE20+'Capital p3 T'!BE20+'Capital p4'!BE20+'Capital p5'!BE20+'Capital p6'!BE20</f>
        <v>673241544.62286782</v>
      </c>
      <c r="BF20" s="3">
        <f>'Capital p1'!BF20+'Capital p2'!BF20+'Capital p3 D'!BF20+'Capital p3 T'!BF20+'Capital p4'!BF20+'Capital p5'!BF20+'Capital p6'!BF20</f>
        <v>687267719.8301127</v>
      </c>
      <c r="BG20" s="3">
        <f>'Capital p1'!BG20+'Capital p2'!BG20+'Capital p3 D'!BG20+'Capital p3 T'!BG20+'Capital p4'!BG20+'Capital p5'!BG20+'Capital p6'!BG20</f>
        <v>701293895.03735757</v>
      </c>
      <c r="BH20" s="3">
        <f>'Capital p1'!BH20+'Capital p2'!BH20+'Capital p3 D'!BH20+'Capital p3 T'!BH20+'Capital p4'!BH20+'Capital p5'!BH20+'Capital p6'!BH20</f>
        <v>715320070.24460232</v>
      </c>
      <c r="BI20" s="3">
        <f>'Capital p1'!BI20+'Capital p2'!BI20+'Capital p3 D'!BI20+'Capital p3 T'!BI20+'Capital p4'!BI20+'Capital p5'!BI20+'Capital p6'!BI20</f>
        <v>729346245.4518472</v>
      </c>
      <c r="BJ20" s="3">
        <f>'Capital p1'!BJ20+'Capital p2'!BJ20+'Capital p3 D'!BJ20+'Capital p3 T'!BJ20+'Capital p4'!BJ20+'Capital p5'!BJ20+'Capital p6'!BJ20</f>
        <v>743372420.65909207</v>
      </c>
      <c r="BK20" s="3">
        <f>'Capital p1'!BK20+'Capital p2'!BK20+'Capital p3 D'!BK20+'Capital p3 T'!BK20+'Capital p4'!BK20+'Capital p5'!BK20+'Capital p6'!BK20</f>
        <v>757404171.11633682</v>
      </c>
      <c r="BL20" s="3">
        <f>'Capital p1'!BL20+'Capital p2'!BL20+'Capital p3 D'!BL20+'Capital p3 T'!BL20+'Capital p4'!BL20+'Capital p5'!BL20+'Capital p6'!BL20</f>
        <v>771435921.57358181</v>
      </c>
      <c r="BM20" s="3">
        <f>'Capital p1'!BM20+'Capital p2'!BM20+'Capital p3 D'!BM20+'Capital p3 T'!BM20+'Capital p4'!BM20+'Capital p5'!BM20+'Capital p6'!BM20</f>
        <v>785467672.03082657</v>
      </c>
      <c r="BN20" s="3">
        <f>'Capital p1'!BN20+'Capital p2'!BN20+'Capital p3 D'!BN20+'Capital p3 T'!BN20+'Capital p4'!BN20+'Capital p5'!BN20+'Capital p6'!BN20</f>
        <v>799554941.66337979</v>
      </c>
      <c r="BO20" s="3">
        <f>'Capital p1'!BO20+'Capital p2'!BO20+'Capital p3 D'!BO20+'Capital p3 T'!BO20+'Capital p4'!BO20+'Capital p5'!BO20+'Capital p6'!BO20</f>
        <v>813657287.79532075</v>
      </c>
      <c r="BP20" s="3">
        <f>'Capital p1'!BP20+'Capital p2'!BP20+'Capital p3 D'!BP20+'Capital p3 T'!BP20+'Capital p4'!BP20+'Capital p5'!BP20+'Capital p6'!BP20</f>
        <v>827759633.92726195</v>
      </c>
      <c r="BQ20" s="3">
        <f>'Capital p1'!BQ20+'Capital p2'!BQ20+'Capital p3 D'!BQ20+'Capital p3 T'!BQ20+'Capital p4'!BQ20+'Capital p5'!BQ20+'Capital p6'!BQ20</f>
        <v>841861980.05920303</v>
      </c>
      <c r="BR20" s="3">
        <f>'Capital p1'!BR20+'Capital p2'!BR20+'Capital p3 D'!BR20+'Capital p3 T'!BR20+'Capital p4'!BR20+'Capital p5'!BR20+'Capital p6'!BR20</f>
        <v>855964326.19114411</v>
      </c>
      <c r="BS20" s="3">
        <f>'Capital p1'!BS20+'Capital p2'!BS20+'Capital p3 D'!BS20+'Capital p3 T'!BS20+'Capital p4'!BS20+'Capital p5'!BS20+'Capital p6'!BS20</f>
        <v>870066672.32308507</v>
      </c>
      <c r="BT20" s="3">
        <f>'Capital p1'!BT20+'Capital p2'!BT20+'Capital p3 D'!BT20+'Capital p3 T'!BT20+'Capital p4'!BT20+'Capital p5'!BT20+'Capital p6'!BT20</f>
        <v>884169018.45502615</v>
      </c>
      <c r="BU20" s="3">
        <f>'Capital p1'!BU20+'Capital p2'!BU20+'Capital p3 D'!BU20+'Capital p3 T'!BU20+'Capital p4'!BU20+'Capital p5'!BU20+'Capital p6'!BU20</f>
        <v>898271364.58696723</v>
      </c>
      <c r="BV20" s="3">
        <f>'Capital p1'!BV20+'Capital p2'!BV20+'Capital p3 D'!BV20+'Capital p3 T'!BV20+'Capital p4'!BV20+'Capital p5'!BV20+'Capital p6'!BV20</f>
        <v>912373710.71890831</v>
      </c>
      <c r="BW20" s="3">
        <f>'Capital p1'!BW20+'Capital p2'!BW20+'Capital p3 D'!BW20+'Capital p3 T'!BW20+'Capital p4'!BW20+'Capital p5'!BW20+'Capital p6'!BW20</f>
        <v>926359961.01751602</v>
      </c>
      <c r="BX20" s="3">
        <f>'Capital p1'!BX20+'Capital p2'!BX20+'Capital p3 D'!BX20+'Capital p3 T'!BX20+'Capital p4'!BX20+'Capital p5'!BX20+'Capital p6'!BX20</f>
        <v>940346211.31612372</v>
      </c>
      <c r="BY20" s="3">
        <f>'Capital p1'!BY20+'Capital p2'!BY20+'Capital p3 D'!BY20+'Capital p3 T'!BY20+'Capital p4'!BY20+'Capital p5'!BY20+'Capital p6'!BY20</f>
        <v>954332461.61473143</v>
      </c>
      <c r="BZ20" s="3">
        <f>'Capital p1'!BZ20+'Capital p2'!BZ20+'Capital p3 D'!BZ20+'Capital p3 T'!BZ20+'Capital p4'!BZ20+'Capital p5'!BZ20+'Capital p6'!BZ20</f>
        <v>968287625.89619756</v>
      </c>
      <c r="CA20" s="3">
        <f>'Capital p1'!CA20+'Capital p2'!CA20+'Capital p3 D'!CA20+'Capital p3 T'!CA20+'Capital p4'!CA20+'Capital p5'!CA20+'Capital p6'!CA20</f>
        <v>982258168.20703912</v>
      </c>
      <c r="CB20" s="3">
        <f>'Capital p1'!CB20+'Capital p2'!CB20+'Capital p3 D'!CB20+'Capital p3 T'!CB20+'Capital p4'!CB20+'Capital p5'!CB20+'Capital p6'!CB20</f>
        <v>996228710.51788092</v>
      </c>
      <c r="CC20" s="3">
        <f>'Capital p1'!CC20+'Capital p2'!CC20+'Capital p3 D'!CC20+'Capital p3 T'!CC20+'Capital p4'!CC20+'Capital p5'!CC20+'Capital p6'!CC20</f>
        <v>1010199252.8287228</v>
      </c>
      <c r="CD20" s="3">
        <f>'Capital p1'!CD20+'Capital p2'!CD20+'Capital p3 D'!CD20+'Capital p3 T'!CD20+'Capital p4'!CD20+'Capital p5'!CD20+'Capital p6'!CD20</f>
        <v>1024169795.1395643</v>
      </c>
      <c r="CE20" s="3">
        <f>'Capital p1'!CE20+'Capital p2'!CE20+'Capital p3 D'!CE20+'Capital p3 T'!CE20+'Capital p4'!CE20+'Capital p5'!CE20+'Capital p6'!CE20</f>
        <v>1038140337.4504062</v>
      </c>
      <c r="CF20" s="3">
        <f>'Capital p1'!CF20+'Capital p2'!CF20+'Capital p3 D'!CF20+'Capital p3 T'!CF20+'Capital p4'!CF20+'Capital p5'!CF20+'Capital p6'!CF20</f>
        <v>1052110879.7612479</v>
      </c>
      <c r="CG20" s="3">
        <f>'Capital p1'!CG20+'Capital p2'!CG20+'Capital p3 D'!CG20+'Capital p3 T'!CG20+'Capital p4'!CG20+'Capital p5'!CG20+'Capital p6'!CG20</f>
        <v>1066081422.0720897</v>
      </c>
      <c r="CH20" s="3">
        <f>'Capital p1'!CH20+'Capital p2'!CH20+'Capital p3 D'!CH20+'Capital p3 T'!CH20+'Capital p4'!CH20+'Capital p5'!CH20+'Capital p6'!CH20</f>
        <v>1080051964.3829315</v>
      </c>
      <c r="CI20" s="3">
        <f>'Capital p1'!CI20+'Capital p2'!CI20+'Capital p3 D'!CI20+'Capital p3 T'!CI20+'Capital p4'!CI20+'Capital p5'!CI20+'Capital p6'!CI20</f>
        <v>1094038874.6104398</v>
      </c>
      <c r="CJ20" s="3">
        <f>'Capital p1'!CJ20+'Capital p2'!CJ20+'Capital p3 D'!CJ20+'Capital p3 T'!CJ20+'Capital p4'!CJ20+'Capital p5'!CJ20+'Capital p6'!CJ20</f>
        <v>1108025784.8379483</v>
      </c>
      <c r="CK20" s="3">
        <f>'Capital p1'!CK20+'Capital p2'!CK20+'Capital p3 D'!CK20+'Capital p3 T'!CK20+'Capital p4'!CK20+'Capital p5'!CK20+'Capital p6'!CK20</f>
        <v>1122012695.0654566</v>
      </c>
      <c r="CL20" s="3">
        <f>'Capital p1'!CL20+'Capital p2'!CL20+'Capital p3 D'!CL20+'Capital p3 T'!CL20+'Capital p4'!CL20+'Capital p5'!CL20+'Capital p6'!CL20</f>
        <v>1136149717.9427316</v>
      </c>
      <c r="CM20" s="3">
        <f>'Capital p1'!CM20+'Capital p2'!CM20+'Capital p3 D'!CM20+'Capital p3 T'!CM20+'Capital p4'!CM20+'Capital p5'!CM20+'Capital p6'!CM20</f>
        <v>1150302426.4099698</v>
      </c>
      <c r="CN20" s="3">
        <f>'Capital p1'!CN20+'Capital p2'!CN20+'Capital p3 D'!CN20+'Capital p3 T'!CN20+'Capital p4'!CN20+'Capital p5'!CN20+'Capital p6'!CN20</f>
        <v>1164455134.877208</v>
      </c>
      <c r="CO20" s="3">
        <f>'Capital p1'!CO20+'Capital p2'!CO20+'Capital p3 D'!CO20+'Capital p3 T'!CO20+'Capital p4'!CO20+'Capital p5'!CO20+'Capital p6'!CO20</f>
        <v>1178607843.3444462</v>
      </c>
      <c r="CP20" s="3">
        <f>'Capital p1'!CP20+'Capital p2'!CP20+'Capital p3 D'!CP20+'Capital p3 T'!CP20+'Capital p4'!CP20+'Capital p5'!CP20+'Capital p6'!CP20</f>
        <v>1192760551.8116846</v>
      </c>
      <c r="CQ20" s="3">
        <f>'Capital p1'!CQ20+'Capital p2'!CQ20+'Capital p3 D'!CQ20+'Capital p3 T'!CQ20+'Capital p4'!CQ20+'Capital p5'!CQ20+'Capital p6'!CQ20</f>
        <v>1206913260.2789226</v>
      </c>
      <c r="CR20" s="3">
        <f>'Capital p1'!CR20+'Capital p2'!CR20+'Capital p3 D'!CR20+'Capital p3 T'!CR20+'Capital p4'!CR20+'Capital p5'!CR20+'Capital p6'!CR20</f>
        <v>1221065968.7461607</v>
      </c>
      <c r="CS20" s="3">
        <f>'Capital p1'!CS20+'Capital p2'!CS20+'Capital p3 D'!CS20+'Capital p3 T'!CS20+'Capital p4'!CS20+'Capital p5'!CS20+'Capital p6'!CS20</f>
        <v>1235218677.2133989</v>
      </c>
      <c r="CT20" s="3">
        <f>'Capital p1'!CT20+'Capital p2'!CT20+'Capital p3 D'!CT20+'Capital p3 T'!CT20+'Capital p4'!CT20+'Capital p5'!CT20+'Capital p6'!CT20</f>
        <v>1249371385.6806374</v>
      </c>
      <c r="CU20" s="3">
        <f>'Capital p1'!CU20+'Capital p2'!CU20+'Capital p3 D'!CU20+'Capital p3 T'!CU20+'Capital p4'!CU20+'Capital p5'!CU20+'Capital p6'!CU20</f>
        <v>1263490036.6478755</v>
      </c>
      <c r="CV20" s="3">
        <f>'Capital p1'!CV20+'Capital p2'!CV20+'Capital p3 D'!CV20+'Capital p3 T'!CV20+'Capital p4'!CV20+'Capital p5'!CV20+'Capital p6'!CV20</f>
        <v>1277608687.6151135</v>
      </c>
      <c r="CW20" s="3">
        <f>'Capital p1'!CW20+'Capital p2'!CW20+'Capital p3 D'!CW20+'Capital p3 T'!CW20+'Capital p4'!CW20+'Capital p5'!CW20+'Capital p6'!CW20</f>
        <v>1291727338.5823519</v>
      </c>
      <c r="CX20" s="3">
        <f>'Capital p1'!CX20+'Capital p2'!CX20+'Capital p3 D'!CX20+'Capital p3 T'!CX20+'Capital p4'!CX20+'Capital p5'!CX20+'Capital p6'!CX20</f>
        <v>1305563641.2858987</v>
      </c>
      <c r="CY20" s="3">
        <f>'Capital p1'!CY20+'Capital p2'!CY20+'Capital p3 D'!CY20+'Capital p3 T'!CY20+'Capital p4'!CY20+'Capital p5'!CY20+'Capital p6'!CY20</f>
        <v>1319535265.2168822</v>
      </c>
      <c r="CZ20" s="3">
        <f>'Capital p1'!CZ20+'Capital p2'!CZ20+'Capital p3 D'!CZ20+'Capital p3 T'!CZ20+'Capital p4'!CZ20+'Capital p5'!CZ20+'Capital p6'!CZ20</f>
        <v>1333506889.1478662</v>
      </c>
      <c r="DA20" s="3">
        <f>'Capital p1'!DA20+'Capital p2'!DA20+'Capital p3 D'!DA20+'Capital p3 T'!DA20+'Capital p4'!DA20+'Capital p5'!DA20+'Capital p6'!DA20</f>
        <v>1347478513.0788498</v>
      </c>
      <c r="DB20" s="3">
        <f>'Capital p1'!DB20+'Capital p2'!DB20+'Capital p3 D'!DB20+'Capital p3 T'!DB20+'Capital p4'!DB20+'Capital p5'!DB20+'Capital p6'!DB20</f>
        <v>1361450137.0098338</v>
      </c>
      <c r="DC20" s="3">
        <f>'Capital p1'!DC20+'Capital p2'!DC20+'Capital p3 D'!DC20+'Capital p3 T'!DC20+'Capital p4'!DC20+'Capital p5'!DC20+'Capital p6'!DC20</f>
        <v>1375421760.9408174</v>
      </c>
      <c r="DD20" s="3">
        <f>'Capital p1'!DD20+'Capital p2'!DD20+'Capital p3 D'!DD20+'Capital p3 T'!DD20+'Capital p4'!DD20+'Capital p5'!DD20+'Capital p6'!DD20</f>
        <v>1389393384.8718014</v>
      </c>
      <c r="DE20" s="3">
        <f>'Capital p1'!DE20+'Capital p2'!DE20+'Capital p3 D'!DE20+'Capital p3 T'!DE20+'Capital p4'!DE20+'Capital p5'!DE20+'Capital p6'!DE20</f>
        <v>1403365008.8027854</v>
      </c>
      <c r="DF20" s="3">
        <f>'Capital p1'!DF20+'Capital p2'!DF20+'Capital p3 D'!DF20+'Capital p3 T'!DF20+'Capital p4'!DF20+'Capital p5'!DF20+'Capital p6'!DF20</f>
        <v>1417336632.7337689</v>
      </c>
      <c r="DG20" s="3">
        <f>'Capital p1'!DG20+'Capital p2'!DG20+'Capital p3 D'!DG20+'Capital p3 T'!DG20+'Capital p4'!DG20+'Capital p5'!DG20+'Capital p6'!DG20</f>
        <v>1429804891.0814197</v>
      </c>
      <c r="DH20" s="3">
        <f>'Capital p1'!DH20+'Capital p2'!DH20+'Capital p3 D'!DH20+'Capital p3 T'!DH20+'Capital p4'!DH20+'Capital p5'!DH20+'Capital p6'!DH20</f>
        <v>1442273149.42907</v>
      </c>
      <c r="DI20" s="3">
        <f>'Capital p1'!DI20+'Capital p2'!DI20+'Capital p3 D'!DI20+'Capital p3 T'!DI20+'Capital p4'!DI20+'Capital p5'!DI20+'Capital p6'!DI20</f>
        <v>1454741407.7767205</v>
      </c>
      <c r="DJ20" s="3">
        <f>'Capital p1'!DJ20+'Capital p2'!DJ20+'Capital p3 D'!DJ20+'Capital p3 T'!DJ20+'Capital p4'!DJ20+'Capital p5'!DJ20+'Capital p6'!DJ20</f>
        <v>1468281335.6629958</v>
      </c>
      <c r="DK20" s="3">
        <f>'Capital p1'!DK20+'Capital p2'!DK20+'Capital p3 D'!DK20+'Capital p3 T'!DK20+'Capital p4'!DK20+'Capital p5'!DK20+'Capital p6'!DK20</f>
        <v>1481835964.5691252</v>
      </c>
      <c r="DL20" s="3">
        <f>'Capital p1'!DL20+'Capital p2'!DL20+'Capital p3 D'!DL20+'Capital p3 T'!DL20+'Capital p4'!DL20+'Capital p5'!DL20+'Capital p6'!DL20</f>
        <v>1495390593.4752545</v>
      </c>
      <c r="DM20" s="3">
        <f>'Capital p1'!DM20+'Capital p2'!DM20+'Capital p3 D'!DM20+'Capital p3 T'!DM20+'Capital p4'!DM20+'Capital p5'!DM20+'Capital p6'!DM20</f>
        <v>1509778555.7147171</v>
      </c>
      <c r="DN20" s="3">
        <f>'Capital p1'!DN20+'Capital p2'!DN20+'Capital p3 D'!DN20+'Capital p3 T'!DN20+'Capital p4'!DN20+'Capital p5'!DN20+'Capital p6'!DN20</f>
        <v>1524166517.95418</v>
      </c>
      <c r="DO20" s="3">
        <f>'Capital p1'!DO20+'Capital p2'!DO20+'Capital p3 D'!DO20+'Capital p3 T'!DO20+'Capital p4'!DO20+'Capital p5'!DO20+'Capital p6'!DO20</f>
        <v>1538554480.1936426</v>
      </c>
      <c r="DP20" s="3">
        <f>'Capital p1'!DP20+'Capital p2'!DP20+'Capital p3 D'!DP20+'Capital p3 T'!DP20+'Capital p4'!DP20+'Capital p5'!DP20+'Capital p6'!DP20</f>
        <v>1552942442.433105</v>
      </c>
      <c r="DQ20" s="3">
        <f>'Capital p1'!DQ20+'Capital p2'!DQ20+'Capital p3 D'!DQ20+'Capital p3 T'!DQ20+'Capital p4'!DQ20+'Capital p5'!DQ20+'Capital p6'!DQ20</f>
        <v>1567330404.6725681</v>
      </c>
      <c r="DR20" s="3">
        <f>'Capital p1'!DR20+'Capital p2'!DR20+'Capital p3 D'!DR20+'Capital p3 T'!DR20+'Capital p4'!DR20+'Capital p5'!DR20+'Capital p6'!DR20</f>
        <v>1581718366.9120309</v>
      </c>
      <c r="DS20" s="3">
        <f>'Capital p1'!DS20+'Capital p2'!DS20+'Capital p3 D'!DS20+'Capital p3 T'!DS20+'Capital p4'!DS20+'Capital p5'!DS20+'Capital p6'!DS20</f>
        <v>1596304991.4848268</v>
      </c>
      <c r="DT20" s="3">
        <f>'Capital p1'!DT20+'Capital p2'!DT20+'Capital p3 D'!DT20+'Capital p3 T'!DT20+'Capital p4'!DT20+'Capital p5'!DT20+'Capital p6'!DT20</f>
        <v>1610891616.0576227</v>
      </c>
      <c r="DU20" s="3">
        <f>'Capital p1'!DU20+'Capital p2'!DU20+'Capital p3 D'!DU20+'Capital p3 T'!DU20+'Capital p4'!DU20+'Capital p5'!DU20+'Capital p6'!DU20</f>
        <v>1625478240.6304188</v>
      </c>
      <c r="DV20" s="3">
        <f>'Capital p1'!DV20+'Capital p2'!DV20+'Capital p3 D'!DV20+'Capital p3 T'!DV20+'Capital p4'!DV20+'Capital p5'!DV20+'Capital p6'!DV20</f>
        <v>1639592779.297965</v>
      </c>
      <c r="DX20" s="40"/>
      <c r="DZ20" s="9" t="s">
        <v>163</v>
      </c>
      <c r="EA20" s="40" t="e">
        <f>+EC20-EC7</f>
        <v>#REF!</v>
      </c>
      <c r="EB20" s="20" t="str">
        <f t="shared" si="1"/>
        <v>Dec Y1</v>
      </c>
      <c r="EC20" s="40" t="e">
        <f t="shared" si="2"/>
        <v>#REF!</v>
      </c>
      <c r="ED20" s="31" t="s">
        <v>56</v>
      </c>
      <c r="EE20" s="40" t="e">
        <f t="shared" si="2"/>
        <v>#REF!</v>
      </c>
      <c r="EF20" s="40" t="e">
        <f t="shared" si="2"/>
        <v>#REF!</v>
      </c>
      <c r="EH20" s="20" t="s">
        <v>316</v>
      </c>
      <c r="EI20" s="40" t="e">
        <f>+#REF!+ROUND(IF(#REF!="monthly",#REF!/9,IF(#REF!="quarterly",#REF!/3,IF(#REF!="every 6 months",(#REF!/3)*2,IF(#REF!="annually",#REF!,0))))+EI19,0)*0+3*0</f>
        <v>#REF!</v>
      </c>
      <c r="EJ20" s="73">
        <f t="shared" si="8"/>
        <v>2.5000000000000001E-3</v>
      </c>
      <c r="EK20" s="40" t="e">
        <f t="shared" si="9"/>
        <v>#REF!</v>
      </c>
      <c r="EL20" s="40" t="e">
        <f t="shared" si="10"/>
        <v>#REF!</v>
      </c>
      <c r="EN20" s="20" t="str">
        <f t="shared" si="3"/>
        <v>Dec Y1</v>
      </c>
      <c r="EO20" s="40" t="e">
        <f>#REF!+ROUND((IF(#REF!="monthly",#REF!/9,IF(#REF!="quarterly",#REF!/3,IF(#REF!="every 6 months",(#REF!/3)*2,IF(#REF!="annually",#REF!,0))))+IF(#REF!="monthly",#REF!/9,IF(#REF!="quarterly",#REF!/3,IF(#REF!="every 6 months",(#REF!/3)*2,IF(#REF!="annually",#REF!,0)))))*0+EO19+3*0,0)</f>
        <v>#REF!</v>
      </c>
      <c r="EP20" s="73">
        <f t="shared" si="4"/>
        <v>2.9999999999999996E-3</v>
      </c>
      <c r="EQ20" s="40" t="e">
        <f t="shared" si="11"/>
        <v>#REF!</v>
      </c>
      <c r="ER20" s="40" t="e">
        <f t="shared" si="12"/>
        <v>#REF!</v>
      </c>
      <c r="ET20" s="20" t="str">
        <f t="shared" si="5"/>
        <v>Dec Y1</v>
      </c>
      <c r="EU20" s="40" t="e">
        <f>#REF!+(IF(#REF!="monthly",#REF!/12,IF(#REF!="quarterly",#REF!/4,IF(#REF!="every 6 months",#REF!/2,IF(#REF!="annually",#REF!,0)))))*0+EU19</f>
        <v>#REF!</v>
      </c>
      <c r="EV20" s="73">
        <f t="shared" si="6"/>
        <v>3.6666666666666666E-3</v>
      </c>
      <c r="EW20" s="40" t="e">
        <f t="shared" si="13"/>
        <v>#REF!</v>
      </c>
      <c r="EX20" s="40" t="e">
        <f t="shared" si="14"/>
        <v>#REF!</v>
      </c>
    </row>
    <row r="21" spans="1:154" x14ac:dyDescent="0.25">
      <c r="A21" s="49" t="s">
        <v>66</v>
      </c>
      <c r="B21" s="3" t="s">
        <v>524</v>
      </c>
      <c r="F21" s="3">
        <f>'Capital p1'!F21+'Capital p2'!F21+'Capital p3 D'!F21+'Capital p3 T'!F21+'Capital p4'!F21+'Capital p5'!F21+'Capital p6'!F21</f>
        <v>-364431.33004000015</v>
      </c>
      <c r="G21" s="3">
        <f>'Capital p1'!G21+'Capital p2'!G21+'Capital p3 D'!G21+'Capital p3 T'!G21+'Capital p4'!G21+'Capital p5'!G21+'Capital p6'!G21</f>
        <v>-416761.6600400001</v>
      </c>
      <c r="H21" s="3">
        <f>'Capital p1'!H21+'Capital p2'!H21+'Capital p3 D'!H21+'Capital p3 T'!H21+'Capital p4'!H21+'Capital p5'!H21+'Capital p6'!H21</f>
        <v>-481772.12004000013</v>
      </c>
      <c r="I21" s="3">
        <f>'Capital p1'!I21+'Capital p2'!I21+'Capital p3 D'!I21+'Capital p3 T'!I21+'Capital p4'!I21+'Capital p5'!I21+'Capital p6'!I21</f>
        <v>-562210.07004000014</v>
      </c>
      <c r="J21" s="3">
        <f>'Capital p1'!J21+'Capital p2'!J21+'Capital p3 D'!J21+'Capital p3 T'!J21+'Capital p4'!J21+'Capital p5'!J21+'Capital p6'!J21</f>
        <v>-670728.19004000025</v>
      </c>
      <c r="K21" s="3">
        <f>'Capital p1'!K21+'Capital p2'!K21+'Capital p3 D'!K21+'Capital p3 T'!K21+'Capital p4'!K21+'Capital p5'!K21+'Capital p6'!K21</f>
        <v>-785889.47004000016</v>
      </c>
      <c r="L21" s="3">
        <f>'Capital p1'!L21+'Capital p2'!L21+'Capital p3 D'!L21+'Capital p3 T'!L21+'Capital p4'!L21+'Capital p5'!L21+'Capital p6'!L21</f>
        <v>-912413.60004000005</v>
      </c>
      <c r="M21" s="3">
        <f>'Capital p1'!M21+'Capital p2'!M21+'Capital p3 D'!M21+'Capital p3 T'!M21+'Capital p4'!M21+'Capital p5'!M21+'Capital p6'!M21</f>
        <v>-1055172.7700400001</v>
      </c>
      <c r="N21" s="3">
        <f>'Capital p1'!N21+'Capital p2'!N21+'Capital p3 D'!N21+'Capital p3 T'!N21+'Capital p4'!N21+'Capital p5'!N21+'Capital p6'!N21</f>
        <v>-1208677.7900400001</v>
      </c>
      <c r="O21" s="3">
        <f>'Capital p1'!O21+'Capital p2'!O21+'Capital p3 D'!O21+'Capital p3 T'!O21+'Capital p4'!O21+'Capital p5'!O21+'Capital p6'!O21</f>
        <v>-1377579.9700400003</v>
      </c>
      <c r="P21" s="3">
        <f>'Capital p1'!P21+'Capital p2'!P21+'Capital p3 D'!P21+'Capital p3 T'!P21+'Capital p4'!P21+'Capital p5'!P21+'Capital p6'!P21</f>
        <v>-1561639.5200400001</v>
      </c>
      <c r="Q21" s="3">
        <f>'Capital p1'!Q21+'Capital p2'!Q21+'Capital p3 D'!Q21+'Capital p3 T'!Q21+'Capital p4'!Q21+'Capital p5'!Q21+'Capital p6'!Q21</f>
        <v>-1783555.9200400002</v>
      </c>
      <c r="R21" s="3">
        <f>'Capital p1'!R21+'Capital p2'!R21+'Capital p3 D'!R21+'Capital p3 T'!R21+'Capital p4'!R21+'Capital p5'!R21+'Capital p6'!R21</f>
        <v>-2018950.2800399999</v>
      </c>
      <c r="S21" s="3">
        <f>'Capital p1'!S21+'Capital p2'!S21+'Capital p3 D'!S21+'Capital p3 T'!S21+'Capital p4'!S21+'Capital p5'!S21+'Capital p6'!S21</f>
        <v>-2282857.5700400001</v>
      </c>
      <c r="T21" s="3">
        <f>'Capital p1'!T21+'Capital p2'!T21+'Capital p3 D'!T21+'Capital p3 T'!T21+'Capital p4'!T21+'Capital p5'!T21+'Capital p6'!T21</f>
        <v>-2571148.7700399999</v>
      </c>
      <c r="U21" s="3">
        <f>'Capital p1'!U21+'Capital p2'!U21+'Capital p3 D'!U21+'Capital p3 T'!U21+'Capital p4'!U21+'Capital p5'!U21+'Capital p6'!U21</f>
        <v>-2879397.5400399994</v>
      </c>
      <c r="V21" s="3">
        <f>'Capital p1'!V21+'Capital p2'!V21+'Capital p3 D'!V21+'Capital p3 T'!V21+'Capital p4'!V21+'Capital p5'!V21+'Capital p6'!V21</f>
        <v>-3203916.1500400002</v>
      </c>
      <c r="W21" s="3">
        <f>'Capital p1'!W21+'Capital p2'!W21+'Capital p3 D'!W21+'Capital p3 T'!W21+'Capital p4'!W21+'Capital p5'!W21+'Capital p6'!W21</f>
        <v>-3536919.7600400001</v>
      </c>
      <c r="X21" s="3">
        <f>'Capital p1'!X21+'Capital p2'!X21+'Capital p3 D'!X21+'Capital p3 T'!X21+'Capital p4'!X21+'Capital p5'!X21+'Capital p6'!X21</f>
        <v>-3877267.6400400004</v>
      </c>
      <c r="Y21" s="3">
        <f>'Capital p1'!Y21+'Capital p2'!Y21+'Capital p3 D'!Y21+'Capital p3 T'!Y21+'Capital p4'!Y21+'Capital p5'!Y21+'Capital p6'!Y21</f>
        <v>-4231903.8500399999</v>
      </c>
      <c r="Z21" s="3">
        <f>'Capital p1'!Z21+'Capital p2'!Z21+'Capital p3 D'!Z21+'Capital p3 T'!Z21+'Capital p4'!Z21+'Capital p5'!Z21+'Capital p6'!Z21</f>
        <v>-4595659.6600400005</v>
      </c>
      <c r="AA21" s="3">
        <f>'Capital p1'!AA21+'Capital p2'!AA21+'Capital p3 D'!AA21+'Capital p3 T'!AA21+'Capital p4'!AA21+'Capital p5'!AA21+'Capital p6'!AA21</f>
        <v>-4972747.2600400001</v>
      </c>
      <c r="AB21" s="3">
        <f>'Capital p1'!AB21+'Capital p2'!AB21+'Capital p3 D'!AB21+'Capital p3 T'!AB21+'Capital p4'!AB21+'Capital p5'!AB21+'Capital p6'!AB21</f>
        <v>-5383715.8100400008</v>
      </c>
      <c r="AC21" s="3">
        <f>'Capital p1'!AC21+'Capital p2'!AC21+'Capital p3 D'!AC21+'Capital p3 T'!AC21+'Capital p4'!AC21+'Capital p5'!AC21+'Capital p6'!AC21</f>
        <v>-5804519.5600400008</v>
      </c>
      <c r="AD21" s="3">
        <f>'Capital p1'!AD21+'Capital p2'!AD21+'Capital p3 D'!AD21+'Capital p3 T'!AD21+'Capital p4'!AD21+'Capital p5'!AD21+'Capital p6'!AD21</f>
        <v>-6232815.1400400009</v>
      </c>
      <c r="AE21" s="3">
        <f>'Capital p1'!AE21+'Capital p2'!AE21+'Capital p3 D'!AE21+'Capital p3 T'!AE21+'Capital p4'!AE21+'Capital p5'!AE21+'Capital p6'!AE21</f>
        <v>-6682625.9500399996</v>
      </c>
      <c r="AF21" s="3">
        <f>'Capital p1'!AF21+'Capital p2'!AF21+'Capital p3 D'!AF21+'Capital p3 T'!AF21+'Capital p4'!AF21+'Capital p5'!AF21+'Capital p6'!AF21</f>
        <v>-7152576.8300400004</v>
      </c>
      <c r="AG21" s="3">
        <f>'Capital p1'!AG21+'Capital p2'!AG21+'Capital p3 D'!AG21+'Capital p3 T'!AG21+'Capital p4'!AG21+'Capital p5'!AG21+'Capital p6'!AG21</f>
        <v>-7642667.7500400003</v>
      </c>
      <c r="AH21" s="3">
        <f>'Capital p1'!AH21+'Capital p2'!AH21+'Capital p3 D'!AH21+'Capital p3 T'!AH21+'Capital p4'!AH21+'Capital p5'!AH21+'Capital p6'!AH21</f>
        <v>-8152898.7200399991</v>
      </c>
      <c r="AI21" s="3">
        <f>'Capital p1'!AI21+'Capital p2'!AI21+'Capital p3 D'!AI21+'Capital p3 T'!AI21+'Capital p4'!AI21+'Capital p5'!AI21+'Capital p6'!AI21</f>
        <v>-8683269.7400399987</v>
      </c>
      <c r="AJ21" s="3">
        <f>'Capital p1'!AJ21+'Capital p2'!AJ21+'Capital p3 D'!AJ21+'Capital p3 T'!AJ21+'Capital p4'!AJ21+'Capital p5'!AJ21+'Capital p6'!AJ21</f>
        <v>-9233780.8000399992</v>
      </c>
      <c r="AK21" s="3">
        <f>'Capital p1'!AK21+'Capital p2'!AK21+'Capital p3 D'!AK21+'Capital p3 T'!AK21+'Capital p4'!AK21+'Capital p5'!AK21+'Capital p6'!AK21</f>
        <v>-9804431.9400399998</v>
      </c>
      <c r="AL21" s="3">
        <f>'Capital p1'!AL21+'Capital p2'!AL21+'Capital p3 D'!AL21+'Capital p3 T'!AL21+'Capital p4'!AL21+'Capital p5'!AL21+'Capital p6'!AL21</f>
        <v>-10395223.11004</v>
      </c>
      <c r="AM21" s="3">
        <f>'Capital p1'!AM21+'Capital p2'!AM21+'Capital p3 D'!AM21+'Capital p3 T'!AM21+'Capital p4'!AM21+'Capital p5'!AM21+'Capital p6'!AM21</f>
        <v>-11006154.340039998</v>
      </c>
      <c r="AN21" s="3">
        <f>'Capital p1'!AN21+'Capital p2'!AN21+'Capital p3 D'!AN21+'Capital p3 T'!AN21+'Capital p4'!AN21+'Capital p5'!AN21+'Capital p6'!AN21</f>
        <v>-11638673.740040001</v>
      </c>
      <c r="AO21" s="3">
        <f>'Capital p1'!AO21+'Capital p2'!AO21+'Capital p3 D'!AO21+'Capital p3 T'!AO21+'Capital p4'!AO21+'Capital p5'!AO21+'Capital p6'!AO21</f>
        <v>-12292781.360039998</v>
      </c>
      <c r="AP21" s="3">
        <f>'Capital p1'!AP21+'Capital p2'!AP21+'Capital p3 D'!AP21+'Capital p3 T'!AP21+'Capital p4'!AP21+'Capital p5'!AP21+'Capital p6'!AP21</f>
        <v>-12968477.19004</v>
      </c>
      <c r="AQ21" s="3">
        <f>'Capital p1'!AQ21+'Capital p2'!AQ21+'Capital p3 D'!AQ21+'Capital p3 T'!AQ21+'Capital p4'!AQ21+'Capital p5'!AQ21+'Capital p6'!AQ21</f>
        <v>-13669726.540039999</v>
      </c>
      <c r="AR21" s="3">
        <f>'Capital p1'!AR21+'Capital p2'!AR21+'Capital p3 D'!AR21+'Capital p3 T'!AR21+'Capital p4'!AR21+'Capital p5'!AR21+'Capital p6'!AR21</f>
        <v>-14396602.880039997</v>
      </c>
      <c r="AS21" s="3">
        <f>'Capital p1'!AS21+'Capital p2'!AS21+'Capital p3 D'!AS21+'Capital p3 T'!AS21+'Capital p4'!AS21+'Capital p5'!AS21+'Capital p6'!AS21</f>
        <v>-15149106.17004</v>
      </c>
      <c r="AT21" s="3">
        <f>'Capital p1'!AT21+'Capital p2'!AT21+'Capital p3 D'!AT21+'Capital p3 T'!AT21+'Capital p4'!AT21+'Capital p5'!AT21+'Capital p6'!AT21</f>
        <v>-15930246.050040001</v>
      </c>
      <c r="AU21" s="3">
        <f>'Capital p1'!AU21+'Capital p2'!AU21+'Capital p3 D'!AU21+'Capital p3 T'!AU21+'Capital p4'!AU21+'Capital p5'!AU21+'Capital p6'!AU21</f>
        <v>-16740022.550040001</v>
      </c>
      <c r="AV21" s="3">
        <f>'Capital p1'!AV21+'Capital p2'!AV21+'Capital p3 D'!AV21+'Capital p3 T'!AV21+'Capital p4'!AV21+'Capital p5'!AV21+'Capital p6'!AV21</f>
        <v>-17578435.610040002</v>
      </c>
      <c r="AW21" s="3">
        <f>'Capital p1'!AW21+'Capital p2'!AW21+'Capital p3 D'!AW21+'Capital p3 T'!AW21+'Capital p4'!AW21+'Capital p5'!AW21+'Capital p6'!AW21</f>
        <v>-18445485.270039998</v>
      </c>
      <c r="AX21" s="3">
        <f>'Capital p1'!AX21+'Capital p2'!AX21+'Capital p3 D'!AX21+'Capital p3 T'!AX21+'Capital p4'!AX21+'Capital p5'!AX21+'Capital p6'!AX21</f>
        <v>-19341171.500039998</v>
      </c>
      <c r="AY21" s="3">
        <f>'Capital p1'!AY21+'Capital p2'!AY21+'Capital p3 D'!AY21+'Capital p3 T'!AY21+'Capital p4'!AY21+'Capital p5'!AY21+'Capital p6'!AY21</f>
        <v>-20265494.330039997</v>
      </c>
      <c r="AZ21" s="3">
        <f>'Capital p1'!AZ21+'Capital p2'!AZ21+'Capital p3 D'!AZ21+'Capital p3 T'!AZ21+'Capital p4'!AZ21+'Capital p5'!AZ21+'Capital p6'!AZ21</f>
        <v>-21218604.400040001</v>
      </c>
      <c r="BA21" s="3">
        <f>'Capital p1'!BA21+'Capital p2'!BA21+'Capital p3 D'!BA21+'Capital p3 T'!BA21+'Capital p4'!BA21+'Capital p5'!BA21+'Capital p6'!BA21</f>
        <v>-22200501.690040004</v>
      </c>
      <c r="BB21" s="3">
        <f>'Capital p1'!BB21+'Capital p2'!BB21+'Capital p3 D'!BB21+'Capital p3 T'!BB21+'Capital p4'!BB21+'Capital p5'!BB21+'Capital p6'!BB21</f>
        <v>-23211186.200040001</v>
      </c>
      <c r="BC21" s="3">
        <f>'Capital p1'!BC21+'Capital p2'!BC21+'Capital p3 D'!BC21+'Capital p3 T'!BC21+'Capital p4'!BC21+'Capital p5'!BC21+'Capital p6'!BC21</f>
        <v>-24250392.10004</v>
      </c>
      <c r="BD21" s="3">
        <f>'Capital p1'!BD21+'Capital p2'!BD21+'Capital p3 D'!BD21+'Capital p3 T'!BD21+'Capital p4'!BD21+'Capital p5'!BD21+'Capital p6'!BD21</f>
        <v>-25317129.360040002</v>
      </c>
      <c r="BE21" s="3">
        <f>'Capital p1'!BE21+'Capital p2'!BE21+'Capital p3 D'!BE21+'Capital p3 T'!BE21+'Capital p4'!BE21+'Capital p5'!BE21+'Capital p6'!BE21</f>
        <v>-26411397.990040001</v>
      </c>
      <c r="BF21" s="3">
        <f>'Capital p1'!BF21+'Capital p2'!BF21+'Capital p3 D'!BF21+'Capital p3 T'!BF21+'Capital p4'!BF21+'Capital p5'!BF21+'Capital p6'!BF21</f>
        <v>-27533197.980039999</v>
      </c>
      <c r="BG21" s="3">
        <f>'Capital p1'!BG21+'Capital p2'!BG21+'Capital p3 D'!BG21+'Capital p3 T'!BG21+'Capital p4'!BG21+'Capital p5'!BG21+'Capital p6'!BG21</f>
        <v>-28682529.350039996</v>
      </c>
      <c r="BH21" s="3">
        <f>'Capital p1'!BH21+'Capital p2'!BH21+'Capital p3 D'!BH21+'Capital p3 T'!BH21+'Capital p4'!BH21+'Capital p5'!BH21+'Capital p6'!BH21</f>
        <v>-29859392.080039997</v>
      </c>
      <c r="BI21" s="3">
        <f>'Capital p1'!BI21+'Capital p2'!BI21+'Capital p3 D'!BI21+'Capital p3 T'!BI21+'Capital p4'!BI21+'Capital p5'!BI21+'Capital p6'!BI21</f>
        <v>-31063786.170039997</v>
      </c>
      <c r="BJ21" s="3">
        <f>'Capital p1'!BJ21+'Capital p2'!BJ21+'Capital p3 D'!BJ21+'Capital p3 T'!BJ21+'Capital p4'!BJ21+'Capital p5'!BJ21+'Capital p6'!BJ21</f>
        <v>-32295711.650039997</v>
      </c>
      <c r="BK21" s="3">
        <f>'Capital p1'!BK21+'Capital p2'!BK21+'Capital p3 D'!BK21+'Capital p3 T'!BK21+'Capital p4'!BK21+'Capital p5'!BK21+'Capital p6'!BK21</f>
        <v>-33555168.490039989</v>
      </c>
      <c r="BL21" s="3">
        <f>'Capital p1'!BL21+'Capital p2'!BL21+'Capital p3 D'!BL21+'Capital p3 T'!BL21+'Capital p4'!BL21+'Capital p5'!BL21+'Capital p6'!BL21</f>
        <v>-34842191.060039997</v>
      </c>
      <c r="BM21" s="3">
        <f>'Capital p1'!BM21+'Capital p2'!BM21+'Capital p3 D'!BM21+'Capital p3 T'!BM21+'Capital p4'!BM21+'Capital p5'!BM21+'Capital p6'!BM21</f>
        <v>-36156779.38003999</v>
      </c>
      <c r="BN21" s="3">
        <f>'Capital p1'!BN21+'Capital p2'!BN21+'Capital p3 D'!BN21+'Capital p3 T'!BN21+'Capital p4'!BN21+'Capital p5'!BN21+'Capital p6'!BN21</f>
        <v>-37498933.430039994</v>
      </c>
      <c r="BO21" s="3">
        <f>'Capital p1'!BO21+'Capital p2'!BO21+'Capital p3 D'!BO21+'Capital p3 T'!BO21+'Capital p4'!BO21+'Capital p5'!BO21+'Capital p6'!BO21</f>
        <v>-38868761.980039991</v>
      </c>
      <c r="BP21" s="3">
        <f>'Capital p1'!BP21+'Capital p2'!BP21+'Capital p3 D'!BP21+'Capital p3 T'!BP21+'Capital p4'!BP21+'Capital p5'!BP21+'Capital p6'!BP21</f>
        <v>-40266345.080039993</v>
      </c>
      <c r="BQ21" s="3">
        <f>'Capital p1'!BQ21+'Capital p2'!BQ21+'Capital p3 D'!BQ21+'Capital p3 T'!BQ21+'Capital p4'!BQ21+'Capital p5'!BQ21+'Capital p6'!BQ21</f>
        <v>-41691682.720039994</v>
      </c>
      <c r="BR21" s="3">
        <f>'Capital p1'!BR21+'Capital p2'!BR21+'Capital p3 D'!BR21+'Capital p3 T'!BR21+'Capital p4'!BR21+'Capital p5'!BR21+'Capital p6'!BR21</f>
        <v>-43144774.920039997</v>
      </c>
      <c r="BS21" s="3">
        <f>'Capital p1'!BS21+'Capital p2'!BS21+'Capital p3 D'!BS21+'Capital p3 T'!BS21+'Capital p4'!BS21+'Capital p5'!BS21+'Capital p6'!BS21</f>
        <v>-44625621.670039997</v>
      </c>
      <c r="BT21" s="3">
        <f>'Capital p1'!BT21+'Capital p2'!BT21+'Capital p3 D'!BT21+'Capital p3 T'!BT21+'Capital p4'!BT21+'Capital p5'!BT21+'Capital p6'!BT21</f>
        <v>-46134222.960039996</v>
      </c>
      <c r="BU21" s="3">
        <f>'Capital p1'!BU21+'Capital p2'!BU21+'Capital p3 D'!BU21+'Capital p3 T'!BU21+'Capital p4'!BU21+'Capital p5'!BU21+'Capital p6'!BU21</f>
        <v>-47670578.820039988</v>
      </c>
      <c r="BV21" s="3">
        <f>'Capital p1'!BV21+'Capital p2'!BV21+'Capital p3 D'!BV21+'Capital p3 T'!BV21+'Capital p4'!BV21+'Capital p5'!BV21+'Capital p6'!BV21</f>
        <v>-49234689.230039984</v>
      </c>
      <c r="BW21" s="3">
        <f>'Capital p1'!BW21+'Capital p2'!BW21+'Capital p3 D'!BW21+'Capital p3 T'!BW21+'Capital p4'!BW21+'Capital p5'!BW21+'Capital p6'!BW21</f>
        <v>-50826554.180039987</v>
      </c>
      <c r="BX21" s="3">
        <f>'Capital p1'!BX21+'Capital p2'!BX21+'Capital p3 D'!BX21+'Capital p3 T'!BX21+'Capital p4'!BX21+'Capital p5'!BX21+'Capital p6'!BX21</f>
        <v>-52445906.370039992</v>
      </c>
      <c r="BY21" s="3">
        <f>'Capital p1'!BY21+'Capital p2'!BY21+'Capital p3 D'!BY21+'Capital p3 T'!BY21+'Capital p4'!BY21+'Capital p5'!BY21+'Capital p6'!BY21</f>
        <v>-54092745.790039994</v>
      </c>
      <c r="BZ21" s="3">
        <f>'Capital p1'!BZ21+'Capital p2'!BZ21+'Capital p3 D'!BZ21+'Capital p3 T'!BZ21+'Capital p4'!BZ21+'Capital p5'!BZ21+'Capital p6'!BZ21</f>
        <v>-55767072.430039994</v>
      </c>
      <c r="CA21" s="3">
        <f>'Capital p1'!CA21+'Capital p2'!CA21+'Capital p3 D'!CA21+'Capital p3 T'!CA21+'Capital p4'!CA21+'Capital p5'!CA21+'Capital p6'!CA21</f>
        <v>-57468826.130039997</v>
      </c>
      <c r="CB21" s="3">
        <f>'Capital p1'!CB21+'Capital p2'!CB21+'Capital p3 D'!CB21+'Capital p3 T'!CB21+'Capital p4'!CB21+'Capital p5'!CB21+'Capital p6'!CB21</f>
        <v>-59198031.790040001</v>
      </c>
      <c r="CC21" s="3">
        <f>'Capital p1'!CC21+'Capital p2'!CC21+'Capital p3 D'!CC21+'Capital p3 T'!CC21+'Capital p4'!CC21+'Capital p5'!CC21+'Capital p6'!CC21</f>
        <v>-60954689.440039992</v>
      </c>
      <c r="CD21" s="3">
        <f>'Capital p1'!CD21+'Capital p2'!CD21+'Capital p3 D'!CD21+'Capital p3 T'!CD21+'Capital p4'!CD21+'Capital p5'!CD21+'Capital p6'!CD21</f>
        <v>-62738799.070040002</v>
      </c>
      <c r="CE21" s="3">
        <f>'Capital p1'!CE21+'Capital p2'!CE21+'Capital p3 D'!CE21+'Capital p3 T'!CE21+'Capital p4'!CE21+'Capital p5'!CE21+'Capital p6'!CE21</f>
        <v>-64550360.700039998</v>
      </c>
      <c r="CF21" s="3">
        <f>'Capital p1'!CF21+'Capital p2'!CF21+'Capital p3 D'!CF21+'Capital p3 T'!CF21+'Capital p4'!CF21+'Capital p5'!CF21+'Capital p6'!CF21</f>
        <v>-66389374.310040005</v>
      </c>
      <c r="CG21" s="3">
        <f>'Capital p1'!CG21+'Capital p2'!CG21+'Capital p3 D'!CG21+'Capital p3 T'!CG21+'Capital p4'!CG21+'Capital p5'!CG21+'Capital p6'!CG21</f>
        <v>-68255839.890039995</v>
      </c>
      <c r="CH21" s="3">
        <f>'Capital p1'!CH21+'Capital p2'!CH21+'Capital p3 D'!CH21+'Capital p3 T'!CH21+'Capital p4'!CH21+'Capital p5'!CH21+'Capital p6'!CH21</f>
        <v>-70149757.460040003</v>
      </c>
      <c r="CI21" s="3">
        <f>'Capital p1'!CI21+'Capital p2'!CI21+'Capital p3 D'!CI21+'Capital p3 T'!CI21+'Capital p4'!CI21+'Capital p5'!CI21+'Capital p6'!CI21</f>
        <v>-72071126.990040004</v>
      </c>
      <c r="CJ21" s="3">
        <f>'Capital p1'!CJ21+'Capital p2'!CJ21+'Capital p3 D'!CJ21+'Capital p3 T'!CJ21+'Capital p4'!CJ21+'Capital p5'!CJ21+'Capital p6'!CJ21</f>
        <v>-74020008.50004001</v>
      </c>
      <c r="CK21" s="3">
        <f>'Capital p1'!CK21+'Capital p2'!CK21+'Capital p3 D'!CK21+'Capital p3 T'!CK21+'Capital p4'!CK21+'Capital p5'!CK21+'Capital p6'!CK21</f>
        <v>-75996401.950040013</v>
      </c>
      <c r="CL21" s="3">
        <f>'Capital p1'!CL21+'Capital p2'!CL21+'Capital p3 D'!CL21+'Capital p3 T'!CL21+'Capital p4'!CL21+'Capital p5'!CL21+'Capital p6'!CL21</f>
        <v>-78000307.370039999</v>
      </c>
      <c r="CM21" s="3">
        <f>'Capital p1'!CM21+'Capital p2'!CM21+'Capital p3 D'!CM21+'Capital p3 T'!CM21+'Capital p4'!CM21+'Capital p5'!CM21+'Capital p6'!CM21</f>
        <v>-80032018.130040005</v>
      </c>
      <c r="CN21" s="3">
        <f>'Capital p1'!CN21+'Capital p2'!CN21+'Capital p3 D'!CN21+'Capital p3 T'!CN21+'Capital p4'!CN21+'Capital p5'!CN21+'Capital p6'!CN21</f>
        <v>-82091577.510040015</v>
      </c>
      <c r="CO21" s="3">
        <f>'Capital p1'!CO21+'Capital p2'!CO21+'Capital p3 D'!CO21+'Capital p3 T'!CO21+'Capital p4'!CO21+'Capital p5'!CO21+'Capital p6'!CO21</f>
        <v>-84178985.510040015</v>
      </c>
      <c r="CP21" s="3">
        <f>'Capital p1'!CP21+'Capital p2'!CP21+'Capital p3 D'!CP21+'Capital p3 T'!CP21+'Capital p4'!CP21+'Capital p5'!CP21+'Capital p6'!CP21</f>
        <v>-86294242.160040006</v>
      </c>
      <c r="CQ21" s="3">
        <f>'Capital p1'!CQ21+'Capital p2'!CQ21+'Capital p3 D'!CQ21+'Capital p3 T'!CQ21+'Capital p4'!CQ21+'Capital p5'!CQ21+'Capital p6'!CQ21</f>
        <v>-88437347.430040017</v>
      </c>
      <c r="CR21" s="3">
        <f>'Capital p1'!CR21+'Capital p2'!CR21+'Capital p3 D'!CR21+'Capital p3 T'!CR21+'Capital p4'!CR21+'Capital p5'!CR21+'Capital p6'!CR21</f>
        <v>-90608301.330039993</v>
      </c>
      <c r="CS21" s="3">
        <f>'Capital p1'!CS21+'Capital p2'!CS21+'Capital p3 D'!CS21+'Capital p3 T'!CS21+'Capital p4'!CS21+'Capital p5'!CS21+'Capital p6'!CS21</f>
        <v>-92807103.860039994</v>
      </c>
      <c r="CT21" s="3">
        <f>'Capital p1'!CT21+'Capital p2'!CT21+'Capital p3 D'!CT21+'Capital p3 T'!CT21+'Capital p4'!CT21+'Capital p5'!CT21+'Capital p6'!CT21</f>
        <v>-95033755.010040015</v>
      </c>
      <c r="CU21" s="3">
        <f>'Capital p1'!CU21+'Capital p2'!CU21+'Capital p3 D'!CU21+'Capital p3 T'!CU21+'Capital p4'!CU21+'Capital p5'!CU21+'Capital p6'!CU21</f>
        <v>-97288254.790040001</v>
      </c>
      <c r="CV21" s="3">
        <f>'Capital p1'!CV21+'Capital p2'!CV21+'Capital p3 D'!CV21+'Capital p3 T'!CV21+'Capital p4'!CV21+'Capital p5'!CV21+'Capital p6'!CV21</f>
        <v>-99570549.040040016</v>
      </c>
      <c r="CW21" s="3">
        <f>'Capital p1'!CW21+'Capital p2'!CW21+'Capital p3 D'!CW21+'Capital p3 T'!CW21+'Capital p4'!CW21+'Capital p5'!CW21+'Capital p6'!CW21</f>
        <v>-101880637.74004</v>
      </c>
      <c r="CX21" s="3">
        <f>'Capital p1'!CX21+'Capital p2'!CX21+'Capital p3 D'!CX21+'Capital p3 T'!CX21+'Capital p4'!CX21+'Capital p5'!CX21+'Capital p6'!CX21</f>
        <v>-104218520.91004001</v>
      </c>
      <c r="CY21" s="3">
        <f>'Capital p1'!CY21+'Capital p2'!CY21+'Capital p3 D'!CY21+'Capital p3 T'!CY21+'Capital p4'!CY21+'Capital p5'!CY21+'Capital p6'!CY21</f>
        <v>-106583645.54004002</v>
      </c>
      <c r="CZ21" s="3">
        <f>'Capital p1'!CZ21+'Capital p2'!CZ21+'Capital p3 D'!CZ21+'Capital p3 T'!CZ21+'Capital p4'!CZ21+'Capital p5'!CZ21+'Capital p6'!CZ21</f>
        <v>-108976566.12004001</v>
      </c>
      <c r="DA21" s="3">
        <f>'Capital p1'!DA21+'Capital p2'!DA21+'Capital p3 D'!DA21+'Capital p3 T'!DA21+'Capital p4'!DA21+'Capital p5'!DA21+'Capital p6'!DA21</f>
        <v>-111397282.67004001</v>
      </c>
      <c r="DB21" s="3">
        <f>'Capital p1'!DB21+'Capital p2'!DB21+'Capital p3 D'!DB21+'Capital p3 T'!DB21+'Capital p4'!DB21+'Capital p5'!DB21+'Capital p6'!DB21</f>
        <v>-113845795.17004001</v>
      </c>
      <c r="DC21" s="3">
        <f>'Capital p1'!DC21+'Capital p2'!DC21+'Capital p3 D'!DC21+'Capital p3 T'!DC21+'Capital p4'!DC21+'Capital p5'!DC21+'Capital p6'!DC21</f>
        <v>-116322103.64004003</v>
      </c>
      <c r="DD21" s="3">
        <f>'Capital p1'!DD21+'Capital p2'!DD21+'Capital p3 D'!DD21+'Capital p3 T'!DD21+'Capital p4'!DD21+'Capital p5'!DD21+'Capital p6'!DD21</f>
        <v>-118826208.08004001</v>
      </c>
      <c r="DE21" s="3">
        <f>'Capital p1'!DE21+'Capital p2'!DE21+'Capital p3 D'!DE21+'Capital p3 T'!DE21+'Capital p4'!DE21+'Capital p5'!DE21+'Capital p6'!DE21</f>
        <v>-121358108.50004001</v>
      </c>
      <c r="DF21" s="3">
        <f>'Capital p1'!DF21+'Capital p2'!DF21+'Capital p3 D'!DF21+'Capital p3 T'!DF21+'Capital p4'!DF21+'Capital p5'!DF21+'Capital p6'!DF21</f>
        <v>-123917804.87004</v>
      </c>
      <c r="DG21" s="3">
        <f>'Capital p1'!DG21+'Capital p2'!DG21+'Capital p3 D'!DG21+'Capital p3 T'!DG21+'Capital p4'!DG21+'Capital p5'!DG21+'Capital p6'!DG21</f>
        <v>-126505297.20004003</v>
      </c>
      <c r="DH21" s="3">
        <f>'Capital p1'!DH21+'Capital p2'!DH21+'Capital p3 D'!DH21+'Capital p3 T'!DH21+'Capital p4'!DH21+'Capital p5'!DH21+'Capital p6'!DH21</f>
        <v>-129117144.13004002</v>
      </c>
      <c r="DI21" s="3">
        <f>'Capital p1'!DI21+'Capital p2'!DI21+'Capital p3 D'!DI21+'Capital p3 T'!DI21+'Capital p4'!DI21+'Capital p5'!DI21+'Capital p6'!DI21</f>
        <v>-131753345.68004003</v>
      </c>
      <c r="DJ21" s="3">
        <f>'Capital p1'!DJ21+'Capital p2'!DJ21+'Capital p3 D'!DJ21+'Capital p3 T'!DJ21+'Capital p4'!DJ21+'Capital p5'!DJ21+'Capital p6'!DJ21</f>
        <v>-134413901.81004003</v>
      </c>
      <c r="DK21" s="3">
        <f>'Capital p1'!DK21+'Capital p2'!DK21+'Capital p3 D'!DK21+'Capital p3 T'!DK21+'Capital p4'!DK21+'Capital p5'!DK21+'Capital p6'!DK21</f>
        <v>-137101567.41004002</v>
      </c>
      <c r="DL21" s="3">
        <f>'Capital p1'!DL21+'Capital p2'!DL21+'Capital p3 D'!DL21+'Capital p3 T'!DL21+'Capital p4'!DL21+'Capital p5'!DL21+'Capital p6'!DL21</f>
        <v>-139816376.67004001</v>
      </c>
      <c r="DM21" s="3">
        <f>'Capital p1'!DM21+'Capital p2'!DM21+'Capital p3 D'!DM21+'Capital p3 T'!DM21+'Capital p4'!DM21+'Capital p5'!DM21+'Capital p6'!DM21</f>
        <v>-142558329.58004001</v>
      </c>
      <c r="DN21" s="3">
        <f>'Capital p1'!DN21+'Capital p2'!DN21+'Capital p3 D'!DN21+'Capital p3 T'!DN21+'Capital p4'!DN21+'Capital p5'!DN21+'Capital p6'!DN21</f>
        <v>-145329023.40004003</v>
      </c>
      <c r="DO21" s="3">
        <f>'Capital p1'!DO21+'Capital p2'!DO21+'Capital p3 D'!DO21+'Capital p3 T'!DO21+'Capital p4'!DO21+'Capital p5'!DO21+'Capital p6'!DO21</f>
        <v>-148128458.11004004</v>
      </c>
      <c r="DP21" s="3">
        <f>'Capital p1'!DP21+'Capital p2'!DP21+'Capital p3 D'!DP21+'Capital p3 T'!DP21+'Capital p4'!DP21+'Capital p5'!DP21+'Capital p6'!DP21</f>
        <v>-150956633.68004003</v>
      </c>
      <c r="DQ21" s="3">
        <f>'Capital p1'!DQ21+'Capital p2'!DQ21+'Capital p3 D'!DQ21+'Capital p3 T'!DQ21+'Capital p4'!DQ21+'Capital p5'!DQ21+'Capital p6'!DQ21</f>
        <v>-153813550.14004001</v>
      </c>
      <c r="DR21" s="3">
        <f>'Capital p1'!DR21+'Capital p2'!DR21+'Capital p3 D'!DR21+'Capital p3 T'!DR21+'Capital p4'!DR21+'Capital p5'!DR21+'Capital p6'!DR21</f>
        <v>-156699207.50004005</v>
      </c>
      <c r="DS21" s="3">
        <f>'Capital p1'!DS21+'Capital p2'!DS21+'Capital p3 D'!DS21+'Capital p3 T'!DS21+'Capital p4'!DS21+'Capital p5'!DS21+'Capital p6'!DS21</f>
        <v>-159613605.75004002</v>
      </c>
      <c r="DT21" s="3">
        <f>'Capital p1'!DT21+'Capital p2'!DT21+'Capital p3 D'!DT21+'Capital p3 T'!DT21+'Capital p4'!DT21+'Capital p5'!DT21+'Capital p6'!DT21</f>
        <v>-162557009.75004002</v>
      </c>
      <c r="DU21" s="3">
        <f>'Capital p1'!DU21+'Capital p2'!DU21+'Capital p3 D'!DU21+'Capital p3 T'!DU21+'Capital p4'!DU21+'Capital p5'!DU21+'Capital p6'!DU21</f>
        <v>-165529419.55004004</v>
      </c>
      <c r="DV21" s="3">
        <f>'Capital p1'!DV21+'Capital p2'!DV21+'Capital p3 D'!DV21+'Capital p3 T'!DV21+'Capital p4'!DV21+'Capital p5'!DV21+'Capital p6'!DV21</f>
        <v>-168530835.11004004</v>
      </c>
      <c r="DX21" s="40"/>
      <c r="EA21" s="40" t="e">
        <f>R20-EA20</f>
        <v>#REF!</v>
      </c>
      <c r="EC21" s="24"/>
      <c r="ED21" s="7"/>
      <c r="EE21" s="40"/>
      <c r="EF21" s="40"/>
      <c r="EG21" s="8"/>
      <c r="EH21" s="7">
        <f>$EH$2</f>
        <v>367</v>
      </c>
      <c r="EI21" s="24"/>
      <c r="EJ21" s="7"/>
      <c r="EK21" s="40"/>
      <c r="EL21" s="40"/>
      <c r="EN21" s="7">
        <f>$EN$2</f>
        <v>355</v>
      </c>
      <c r="EO21" s="24"/>
      <c r="EP21" s="7"/>
      <c r="EQ21" s="40"/>
      <c r="ER21" s="40"/>
      <c r="ET21" s="7">
        <f>$ET$2</f>
        <v>364</v>
      </c>
      <c r="EU21" s="24"/>
      <c r="EV21" s="7"/>
      <c r="EW21" s="40"/>
      <c r="EX21" s="40"/>
    </row>
    <row r="22" spans="1:154" x14ac:dyDescent="0.25">
      <c r="A22" s="50" t="s">
        <v>67</v>
      </c>
      <c r="B22" s="36" t="s">
        <v>25</v>
      </c>
      <c r="C22" s="36"/>
      <c r="D22" s="36"/>
      <c r="E22" s="36"/>
      <c r="F22" s="12">
        <f>'Capital p1'!F22+'Capital p2'!F22+'Capital p3 D'!F22+'Capital p3 T'!F22+'Capital p4'!F22+'Capital p5'!F22+'Capital p6'!F22</f>
        <v>90407238.790000007</v>
      </c>
      <c r="G22" s="12">
        <f>'Capital p1'!G22+'Capital p2'!G22+'Capital p3 D'!G22+'Capital p3 T'!G22+'Capital p4'!G22+'Capital p5'!G22+'Capital p6'!G22</f>
        <v>90001587.000000015</v>
      </c>
      <c r="H22" s="12">
        <f>'Capital p1'!H22+'Capital p2'!H22+'Capital p3 D'!H22+'Capital p3 T'!H22+'Capital p4'!H22+'Capital p5'!H22+'Capital p6'!H22</f>
        <v>89701386.489999995</v>
      </c>
      <c r="I22" s="12">
        <f>'Capital p1'!I22+'Capital p2'!I22+'Capital p3 D'!I22+'Capital p3 T'!I22+'Capital p4'!I22+'Capital p5'!I22+'Capital p6'!I22</f>
        <v>85069422.364999995</v>
      </c>
      <c r="J22" s="12">
        <f>'Capital p1'!J22+'Capital p2'!J22+'Capital p3 D'!J22+'Capital p3 T'!J22+'Capital p4'!J22+'Capital p5'!J22+'Capital p6'!J22</f>
        <v>96591663.363750026</v>
      </c>
      <c r="K22" s="12">
        <f>'Capital p1'!K22+'Capital p2'!K22+'Capital p3 D'!K22+'Capital p3 T'!K22+'Capital p4'!K22+'Capital p5'!K22+'Capital p6'!K22</f>
        <v>103896796.00875002</v>
      </c>
      <c r="L22" s="12">
        <f>'Capital p1'!L22+'Capital p2'!L22+'Capital p3 D'!L22+'Capital p3 T'!L22+'Capital p4'!L22+'Capital p5'!L22+'Capital p6'!L22</f>
        <v>106702531.50375003</v>
      </c>
      <c r="M22" s="12">
        <f>'Capital p1'!M22+'Capital p2'!M22+'Capital p3 D'!M22+'Capital p3 T'!M22+'Capital p4'!M22+'Capital p5'!M22+'Capital p6'!M22</f>
        <v>114991261.82375002</v>
      </c>
      <c r="N22" s="12">
        <f>'Capital p1'!N22+'Capital p2'!N22+'Capital p3 D'!N22+'Capital p3 T'!N22+'Capital p4'!N22+'Capital p5'!N22+'Capital p6'!N22</f>
        <v>120887404.35375001</v>
      </c>
      <c r="O22" s="12">
        <f>'Capital p1'!O22+'Capital p2'!O22+'Capital p3 D'!O22+'Capital p3 T'!O22+'Capital p4'!O22+'Capital p5'!O22+'Capital p6'!O22</f>
        <v>124876985.22624999</v>
      </c>
      <c r="P22" s="12">
        <f>'Capital p1'!P22+'Capital p2'!P22+'Capital p3 D'!P22+'Capital p3 T'!P22+'Capital p4'!P22+'Capital p5'!P22+'Capital p6'!P22</f>
        <v>118987970.85624999</v>
      </c>
      <c r="Q22" s="12">
        <f>'Capital p1'!Q22+'Capital p2'!Q22+'Capital p3 D'!Q22+'Capital p3 T'!Q22+'Capital p4'!Q22+'Capital p5'!Q22+'Capital p6'!Q22</f>
        <v>123515186.68624997</v>
      </c>
      <c r="R22" s="12">
        <f>'Capital p1'!R22+'Capital p2'!R22+'Capital p3 D'!R22+'Capital p3 T'!R22+'Capital p4'!R22+'Capital p5'!R22+'Capital p6'!R22</f>
        <v>115120887.97999999</v>
      </c>
      <c r="S22" s="12">
        <f>'Capital p1'!S22+'Capital p2'!S22+'Capital p3 D'!S22+'Capital p3 T'!S22+'Capital p4'!S22+'Capital p5'!S22+'Capital p6'!S22</f>
        <v>101668201.65747586</v>
      </c>
      <c r="T22" s="12">
        <f>'Capital p1'!T22+'Capital p2'!T22+'Capital p3 D'!T22+'Capital p3 T'!T22+'Capital p4'!T22+'Capital p5'!T22+'Capital p6'!T22</f>
        <v>95609261.174951732</v>
      </c>
      <c r="U22" s="12">
        <f>'Capital p1'!U22+'Capital p2'!U22+'Capital p3 D'!U22+'Capital p3 T'!U22+'Capital p4'!U22+'Capital p5'!U22+'Capital p6'!U22</f>
        <v>94198108.822427601</v>
      </c>
      <c r="V22" s="12">
        <f>'Capital p1'!V22+'Capital p2'!V22+'Capital p3 D'!V22+'Capital p3 T'!V22+'Capital p4'!V22+'Capital p5'!V22+'Capital p6'!V22</f>
        <v>104797053.41209529</v>
      </c>
      <c r="W22" s="12">
        <f>'Capital p1'!W22+'Capital p2'!W22+'Capital p3 D'!W22+'Capital p3 T'!W22+'Capital p4'!W22+'Capital p5'!W22+'Capital p6'!W22</f>
        <v>115361296.69504553</v>
      </c>
      <c r="X22" s="12">
        <f>'Capital p1'!X22+'Capital p2'!X22+'Capital p3 D'!X22+'Capital p3 T'!X22+'Capital p4'!X22+'Capital p5'!X22+'Capital p6'!X22</f>
        <v>116764011.06643675</v>
      </c>
      <c r="Y22" s="12">
        <f>'Capital p1'!Y22+'Capital p2'!Y22+'Capital p3 D'!Y22+'Capital p3 T'!Y22+'Capital p4'!Y22+'Capital p5'!Y22+'Capital p6'!Y22</f>
        <v>124496605.82351454</v>
      </c>
      <c r="Z22" s="12">
        <f>'Capital p1'!Z22+'Capital p2'!Z22+'Capital p3 D'!Z22+'Capital p3 T'!Z22+'Capital p4'!Z22+'Capital p5'!Z22+'Capital p6'!Z22</f>
        <v>123075337.95335113</v>
      </c>
      <c r="AA22" s="12">
        <f>'Capital p1'!AA22+'Capital p2'!AA22+'Capital p3 D'!AA22+'Capital p3 T'!AA22+'Capital p4'!AA22+'Capital p5'!AA22+'Capital p6'!AA22</f>
        <v>113031280.05714318</v>
      </c>
      <c r="AB22" s="12">
        <f>'Capital p1'!AB22+'Capital p2'!AB22+'Capital p3 D'!AB22+'Capital p3 T'!AB22+'Capital p4'!AB22+'Capital p5'!AB22+'Capital p6'!AB22</f>
        <v>121284806.81871305</v>
      </c>
      <c r="AC22" s="12">
        <f>'Capital p1'!AC22+'Capital p2'!AC22+'Capital p3 D'!AC22+'Capital p3 T'!AC22+'Capital p4'!AC22+'Capital p5'!AC22+'Capital p6'!AC22</f>
        <v>127538475.46174783</v>
      </c>
      <c r="AD22" s="12">
        <f>'Capital p1'!AD22+'Capital p2'!AD22+'Capital p3 D'!AD22+'Capital p3 T'!AD22+'Capital p4'!AD22+'Capital p5'!AD22+'Capital p6'!AD22</f>
        <v>125181129.67352991</v>
      </c>
      <c r="AE22" s="12">
        <f>'Capital p1'!AE22+'Capital p2'!AE22+'Capital p3 D'!AE22+'Capital p3 T'!AE22+'Capital p4'!AE22+'Capital p5'!AE22+'Capital p6'!AE22</f>
        <v>128785610.30933036</v>
      </c>
      <c r="AF22" s="12">
        <f>'Capital p1'!AF22+'Capital p2'!AF22+'Capital p3 D'!AF22+'Capital p3 T'!AF22+'Capital p4'!AF22+'Capital p5'!AF22+'Capital p6'!AF22</f>
        <v>132390090.94513083</v>
      </c>
      <c r="AG22" s="12">
        <f>'Capital p1'!AG22+'Capital p2'!AG22+'Capital p3 D'!AG22+'Capital p3 T'!AG22+'Capital p4'!AG22+'Capital p5'!AG22+'Capital p6'!AG22</f>
        <v>135994571.58093128</v>
      </c>
      <c r="AH22" s="12">
        <f>'Capital p1'!AH22+'Capital p2'!AH22+'Capital p3 D'!AH22+'Capital p3 T'!AH22+'Capital p4'!AH22+'Capital p5'!AH22+'Capital p6'!AH22</f>
        <v>139599052.21673173</v>
      </c>
      <c r="AI22" s="12">
        <f>'Capital p1'!AI22+'Capital p2'!AI22+'Capital p3 D'!AI22+'Capital p3 T'!AI22+'Capital p4'!AI22+'Capital p5'!AI22+'Capital p6'!AI22</f>
        <v>143203532.85253221</v>
      </c>
      <c r="AJ22" s="12">
        <f>'Capital p1'!AJ22+'Capital p2'!AJ22+'Capital p3 D'!AJ22+'Capital p3 T'!AJ22+'Capital p4'!AJ22+'Capital p5'!AJ22+'Capital p6'!AJ22</f>
        <v>146808013.48833263</v>
      </c>
      <c r="AK22" s="12">
        <f>'Capital p1'!AK22+'Capital p2'!AK22+'Capital p3 D'!AK22+'Capital p3 T'!AK22+'Capital p4'!AK22+'Capital p5'!AK22+'Capital p6'!AK22</f>
        <v>150412494.12413311</v>
      </c>
      <c r="AL22" s="12">
        <f>'Capital p1'!AL22+'Capital p2'!AL22+'Capital p3 D'!AL22+'Capital p3 T'!AL22+'Capital p4'!AL22+'Capital p5'!AL22+'Capital p6'!AL22</f>
        <v>154016974.75993356</v>
      </c>
      <c r="AM22" s="12">
        <f>'Capital p1'!AM22+'Capital p2'!AM22+'Capital p3 D'!AM22+'Capital p3 T'!AM22+'Capital p4'!AM22+'Capital p5'!AM22+'Capital p6'!AM22</f>
        <v>156979356.17365068</v>
      </c>
      <c r="AN22" s="12">
        <f>'Capital p1'!AN22+'Capital p2'!AN22+'Capital p3 D'!AN22+'Capital p3 T'!AN22+'Capital p4'!AN22+'Capital p5'!AN22+'Capital p6'!AN22</f>
        <v>159941737.5873678</v>
      </c>
      <c r="AO22" s="12">
        <f>'Capital p1'!AO22+'Capital p2'!AO22+'Capital p3 D'!AO22+'Capital p3 T'!AO22+'Capital p4'!AO22+'Capital p5'!AO22+'Capital p6'!AO22</f>
        <v>162904119.00108495</v>
      </c>
      <c r="AP22" s="12">
        <f>'Capital p1'!AP22+'Capital p2'!AP22+'Capital p3 D'!AP22+'Capital p3 T'!AP22+'Capital p4'!AP22+'Capital p5'!AP22+'Capital p6'!AP22</f>
        <v>164474350.87368995</v>
      </c>
      <c r="AQ22" s="12">
        <f>'Capital p1'!AQ22+'Capital p2'!AQ22+'Capital p3 D'!AQ22+'Capital p3 T'!AQ22+'Capital p4'!AQ22+'Capital p5'!AQ22+'Capital p6'!AQ22</f>
        <v>165998617.56424499</v>
      </c>
      <c r="AR22" s="12">
        <f>'Capital p1'!AR22+'Capital p2'!AR22+'Capital p3 D'!AR22+'Capital p3 T'!AR22+'Capital p4'!AR22+'Capital p5'!AR22+'Capital p6'!AR22</f>
        <v>167522884.25480002</v>
      </c>
      <c r="AS22" s="12">
        <f>'Capital p1'!AS22+'Capital p2'!AS22+'Capital p3 D'!AS22+'Capital p3 T'!AS22+'Capital p4'!AS22+'Capital p5'!AS22+'Capital p6'!AS22</f>
        <v>167476919.07275</v>
      </c>
      <c r="AT22" s="12">
        <f>'Capital p1'!AT22+'Capital p2'!AT22+'Capital p3 D'!AT22+'Capital p3 T'!AT22+'Capital p4'!AT22+'Capital p5'!AT22+'Capital p6'!AT22</f>
        <v>167430953.89070001</v>
      </c>
      <c r="AU22" s="12">
        <f>'Capital p1'!AU22+'Capital p2'!AU22+'Capital p3 D'!AU22+'Capital p3 T'!AU22+'Capital p4'!AU22+'Capital p5'!AU22+'Capital p6'!AU22</f>
        <v>167384988.70865005</v>
      </c>
      <c r="AV22" s="12">
        <f>'Capital p1'!AV22+'Capital p2'!AV22+'Capital p3 D'!AV22+'Capital p3 T'!AV22+'Capital p4'!AV22+'Capital p5'!AV22+'Capital p6'!AV22</f>
        <v>167339023.52660003</v>
      </c>
      <c r="AW22" s="12">
        <f>'Capital p1'!AW22+'Capital p2'!AW22+'Capital p3 D'!AW22+'Capital p3 T'!AW22+'Capital p4'!AW22+'Capital p5'!AW22+'Capital p6'!AW22</f>
        <v>167293058.34455007</v>
      </c>
      <c r="AX22" s="12">
        <f>'Capital p1'!AX22+'Capital p2'!AX22+'Capital p3 D'!AX22+'Capital p3 T'!AX22+'Capital p4'!AX22+'Capital p5'!AX22+'Capital p6'!AX22</f>
        <v>167247093.16250008</v>
      </c>
      <c r="AY22" s="12">
        <f>'Capital p1'!AY22+'Capital p2'!AY22+'Capital p3 D'!AY22+'Capital p3 T'!AY22+'Capital p4'!AY22+'Capital p5'!AY22+'Capital p6'!AY22</f>
        <v>167111701.89711675</v>
      </c>
      <c r="AZ22" s="12">
        <f>'Capital p1'!AZ22+'Capital p2'!AZ22+'Capital p3 D'!AZ22+'Capital p3 T'!AZ22+'Capital p4'!AZ22+'Capital p5'!AZ22+'Capital p6'!AZ22</f>
        <v>166976310.63173342</v>
      </c>
      <c r="BA22" s="12">
        <f>'Capital p1'!BA22+'Capital p2'!BA22+'Capital p3 D'!BA22+'Capital p3 T'!BA22+'Capital p4'!BA22+'Capital p5'!BA22+'Capital p6'!BA22</f>
        <v>166840919.36635008</v>
      </c>
      <c r="BB22" s="12">
        <f>'Capital p1'!BB22+'Capital p2'!BB22+'Capital p3 D'!BB22+'Capital p3 T'!BB22+'Capital p4'!BB22+'Capital p5'!BB22+'Capital p6'!BB22</f>
        <v>166840919.36635008</v>
      </c>
      <c r="BC22" s="12">
        <f>'Capital p1'!BC22+'Capital p2'!BC22+'Capital p3 D'!BC22+'Capital p3 T'!BC22+'Capital p4'!BC22+'Capital p5'!BC22+'Capital p6'!BC22</f>
        <v>166902013.79165843</v>
      </c>
      <c r="BD22" s="12">
        <f>'Capital p1'!BD22+'Capital p2'!BD22+'Capital p3 D'!BD22+'Capital p3 T'!BD22+'Capital p4'!BD22+'Capital p5'!BD22+'Capital p6'!BD22</f>
        <v>166963108.21696672</v>
      </c>
      <c r="BE22" s="12">
        <f>'Capital p1'!BE22+'Capital p2'!BE22+'Capital p3 D'!BE22+'Capital p3 T'!BE22+'Capital p4'!BE22+'Capital p5'!BE22+'Capital p6'!BE22</f>
        <v>167024202.64227507</v>
      </c>
      <c r="BF22" s="12">
        <f>'Capital p1'!BF22+'Capital p2'!BF22+'Capital p3 D'!BF22+'Capital p3 T'!BF22+'Capital p4'!BF22+'Capital p5'!BF22+'Capital p6'!BF22</f>
        <v>167085297.06758338</v>
      </c>
      <c r="BG22" s="12">
        <f>'Capital p1'!BG22+'Capital p2'!BG22+'Capital p3 D'!BG22+'Capital p3 T'!BG22+'Capital p4'!BG22+'Capital p5'!BG22+'Capital p6'!BG22</f>
        <v>167146391.4928917</v>
      </c>
      <c r="BH22" s="12">
        <f>'Capital p1'!BH22+'Capital p2'!BH22+'Capital p3 D'!BH22+'Capital p3 T'!BH22+'Capital p4'!BH22+'Capital p5'!BH22+'Capital p6'!BH22</f>
        <v>167207485.91820005</v>
      </c>
      <c r="BI22" s="12">
        <f>'Capital p1'!BI22+'Capital p2'!BI22+'Capital p3 D'!BI22+'Capital p3 T'!BI22+'Capital p4'!BI22+'Capital p5'!BI22+'Capital p6'!BI22</f>
        <v>167268580.34350836</v>
      </c>
      <c r="BJ22" s="12">
        <f>'Capital p1'!BJ22+'Capital p2'!BJ22+'Capital p3 D'!BJ22+'Capital p3 T'!BJ22+'Capital p4'!BJ22+'Capital p5'!BJ22+'Capital p6'!BJ22</f>
        <v>167329674.76881668</v>
      </c>
      <c r="BK22" s="12">
        <f>'Capital p1'!BK22+'Capital p2'!BK22+'Capital p3 D'!BK22+'Capital p3 T'!BK22+'Capital p4'!BK22+'Capital p5'!BK22+'Capital p6'!BK22</f>
        <v>167385193.94412503</v>
      </c>
      <c r="BL22" s="12">
        <f>'Capital p1'!BL22+'Capital p2'!BL22+'Capital p3 D'!BL22+'Capital p3 T'!BL22+'Capital p4'!BL22+'Capital p5'!BL22+'Capital p6'!BL22</f>
        <v>167440713.11943331</v>
      </c>
      <c r="BM22" s="12">
        <f>'Capital p1'!BM22+'Capital p2'!BM22+'Capital p3 D'!BM22+'Capital p3 T'!BM22+'Capital p4'!BM22+'Capital p5'!BM22+'Capital p6'!BM22</f>
        <v>167496232.29474166</v>
      </c>
      <c r="BN22" s="12">
        <f>'Capital p1'!BN22+'Capital p2'!BN22+'Capital p3 D'!BN22+'Capital p3 T'!BN22+'Capital p4'!BN22+'Capital p5'!BN22+'Capital p6'!BN22</f>
        <v>167496232.29474166</v>
      </c>
      <c r="BO22" s="12">
        <f>'Capital p1'!BO22+'Capital p2'!BO22+'Capital p3 D'!BO22+'Capital p3 T'!BO22+'Capital p4'!BO22+'Capital p5'!BO22+'Capital p6'!BO22</f>
        <v>167349050.44426665</v>
      </c>
      <c r="BP22" s="12">
        <f>'Capital p1'!BP22+'Capital p2'!BP22+'Capital p3 D'!BP22+'Capital p3 T'!BP22+'Capital p4'!BP22+'Capital p5'!BP22+'Capital p6'!BP22</f>
        <v>167201868.59379163</v>
      </c>
      <c r="BQ22" s="12">
        <f>'Capital p1'!BQ22+'Capital p2'!BQ22+'Capital p3 D'!BQ22+'Capital p3 T'!BQ22+'Capital p4'!BQ22+'Capital p5'!BQ22+'Capital p6'!BQ22</f>
        <v>167054686.74331668</v>
      </c>
      <c r="BR22" s="12">
        <f>'Capital p1'!BR22+'Capital p2'!BR22+'Capital p3 D'!BR22+'Capital p3 T'!BR22+'Capital p4'!BR22+'Capital p5'!BR22+'Capital p6'!BR22</f>
        <v>166907504.89284167</v>
      </c>
      <c r="BS22" s="12">
        <f>'Capital p1'!BS22+'Capital p2'!BS22+'Capital p3 D'!BS22+'Capital p3 T'!BS22+'Capital p4'!BS22+'Capital p5'!BS22+'Capital p6'!BS22</f>
        <v>166760323.04236668</v>
      </c>
      <c r="BT22" s="12">
        <f>'Capital p1'!BT22+'Capital p2'!BT22+'Capital p3 D'!BT22+'Capital p3 T'!BT22+'Capital p4'!BT22+'Capital p5'!BT22+'Capital p6'!BT22</f>
        <v>166613141.19189173</v>
      </c>
      <c r="BU22" s="12">
        <f>'Capital p1'!BU22+'Capital p2'!BU22+'Capital p3 D'!BU22+'Capital p3 T'!BU22+'Capital p4'!BU22+'Capital p5'!BU22+'Capital p6'!BU22</f>
        <v>166465959.34141672</v>
      </c>
      <c r="BV22" s="12">
        <f>'Capital p1'!BV22+'Capital p2'!BV22+'Capital p3 D'!BV22+'Capital p3 T'!BV22+'Capital p4'!BV22+'Capital p5'!BV22+'Capital p6'!BV22</f>
        <v>166318777.49094167</v>
      </c>
      <c r="BW22" s="12">
        <f>'Capital p1'!BW22+'Capital p2'!BW22+'Capital p3 D'!BW22+'Capital p3 T'!BW22+'Capital p4'!BW22+'Capital p5'!BW22+'Capital p6'!BW22</f>
        <v>166287691.47380003</v>
      </c>
      <c r="BX22" s="12">
        <f>'Capital p1'!BX22+'Capital p2'!BX22+'Capital p3 D'!BX22+'Capital p3 T'!BX22+'Capital p4'!BX22+'Capital p5'!BX22+'Capital p6'!BX22</f>
        <v>166256605.45665839</v>
      </c>
      <c r="BY22" s="12">
        <f>'Capital p1'!BY22+'Capital p2'!BY22+'Capital p3 D'!BY22+'Capital p3 T'!BY22+'Capital p4'!BY22+'Capital p5'!BY22+'Capital p6'!BY22</f>
        <v>166225519.43951675</v>
      </c>
      <c r="BZ22" s="12">
        <f>'Capital p1'!BZ22+'Capital p2'!BZ22+'Capital p3 D'!BZ22+'Capital p3 T'!BZ22+'Capital p4'!BZ22+'Capital p5'!BZ22+'Capital p6'!BZ22</f>
        <v>166225519.43951675</v>
      </c>
      <c r="CA22" s="12">
        <f>'Capital p1'!CA22+'Capital p2'!CA22+'Capital p3 D'!CA22+'Capital p3 T'!CA22+'Capital p4'!CA22+'Capital p5'!CA22+'Capital p6'!CA22</f>
        <v>166392000.00595006</v>
      </c>
      <c r="CB22" s="12">
        <f>'Capital p1'!CB22+'Capital p2'!CB22+'Capital p3 D'!CB22+'Capital p3 T'!CB22+'Capital p4'!CB22+'Capital p5'!CB22+'Capital p6'!CB22</f>
        <v>166558480.57238337</v>
      </c>
      <c r="CC22" s="12">
        <f>'Capital p1'!CC22+'Capital p2'!CC22+'Capital p3 D'!CC22+'Capital p3 T'!CC22+'Capital p4'!CC22+'Capital p5'!CC22+'Capital p6'!CC22</f>
        <v>166724961.13881668</v>
      </c>
      <c r="CD22" s="12">
        <f>'Capital p1'!CD22+'Capital p2'!CD22+'Capital p3 D'!CD22+'Capital p3 T'!CD22+'Capital p4'!CD22+'Capital p5'!CD22+'Capital p6'!CD22</f>
        <v>166891441.70525005</v>
      </c>
      <c r="CE22" s="12">
        <f>'Capital p1'!CE22+'Capital p2'!CE22+'Capital p3 D'!CE22+'Capital p3 T'!CE22+'Capital p4'!CE22+'Capital p5'!CE22+'Capital p6'!CE22</f>
        <v>167057922.27168339</v>
      </c>
      <c r="CF22" s="12">
        <f>'Capital p1'!CF22+'Capital p2'!CF22+'Capital p3 D'!CF22+'Capital p3 T'!CF22+'Capital p4'!CF22+'Capital p5'!CF22+'Capital p6'!CF22</f>
        <v>167224402.83811671</v>
      </c>
      <c r="CG22" s="12">
        <f>'Capital p1'!CG22+'Capital p2'!CG22+'Capital p3 D'!CG22+'Capital p3 T'!CG22+'Capital p4'!CG22+'Capital p5'!CG22+'Capital p6'!CG22</f>
        <v>167390883.40455005</v>
      </c>
      <c r="CH22" s="12">
        <f>'Capital p1'!CH22+'Capital p2'!CH22+'Capital p3 D'!CH22+'Capital p3 T'!CH22+'Capital p4'!CH22+'Capital p5'!CH22+'Capital p6'!CH22</f>
        <v>167557363.97098336</v>
      </c>
      <c r="CI22" s="12">
        <f>'Capital p1'!CI22+'Capital p2'!CI22+'Capital p3 D'!CI22+'Capital p3 T'!CI22+'Capital p4'!CI22+'Capital p5'!CI22+'Capital p6'!CI22</f>
        <v>167707476.62075001</v>
      </c>
      <c r="CJ22" s="12">
        <f>'Capital p1'!CJ22+'Capital p2'!CJ22+'Capital p3 D'!CJ22+'Capital p3 T'!CJ22+'Capital p4'!CJ22+'Capital p5'!CJ22+'Capital p6'!CJ22</f>
        <v>167857589.27051663</v>
      </c>
      <c r="CK22" s="12">
        <f>'Capital p1'!CK22+'Capital p2'!CK22+'Capital p3 D'!CK22+'Capital p3 T'!CK22+'Capital p4'!CK22+'Capital p5'!CK22+'Capital p6'!CK22</f>
        <v>168007701.92028335</v>
      </c>
      <c r="CL22" s="12">
        <f>'Capital p1'!CL22+'Capital p2'!CL22+'Capital p3 D'!CL22+'Capital p3 T'!CL22+'Capital p4'!CL22+'Capital p5'!CL22+'Capital p6'!CL22</f>
        <v>168007701.92028335</v>
      </c>
      <c r="CM22" s="12">
        <f>'Capital p1'!CM22+'Capital p2'!CM22+'Capital p3 D'!CM22+'Capital p3 T'!CM22+'Capital p4'!CM22+'Capital p5'!CM22+'Capital p6'!CM22</f>
        <v>167691296.15659168</v>
      </c>
      <c r="CN22" s="12">
        <f>'Capital p1'!CN22+'Capital p2'!CN22+'Capital p3 D'!CN22+'Capital p3 T'!CN22+'Capital p4'!CN22+'Capital p5'!CN22+'Capital p6'!CN22</f>
        <v>167374890.39290005</v>
      </c>
      <c r="CO22" s="12">
        <f>'Capital p1'!CO22+'Capital p2'!CO22+'Capital p3 D'!CO22+'Capital p3 T'!CO22+'Capital p4'!CO22+'Capital p5'!CO22+'Capital p6'!CO22</f>
        <v>167058484.62920839</v>
      </c>
      <c r="CP22" s="12">
        <f>'Capital p1'!CP22+'Capital p2'!CP22+'Capital p3 D'!CP22+'Capital p3 T'!CP22+'Capital p4'!CP22+'Capital p5'!CP22+'Capital p6'!CP22</f>
        <v>166742078.86551672</v>
      </c>
      <c r="CQ22" s="12">
        <f>'Capital p1'!CQ22+'Capital p2'!CQ22+'Capital p3 D'!CQ22+'Capital p3 T'!CQ22+'Capital p4'!CQ22+'Capital p5'!CQ22+'Capital p6'!CQ22</f>
        <v>166425673.10182503</v>
      </c>
      <c r="CR22" s="12">
        <f>'Capital p1'!CR22+'Capital p2'!CR22+'Capital p3 D'!CR22+'Capital p3 T'!CR22+'Capital p4'!CR22+'Capital p5'!CR22+'Capital p6'!CR22</f>
        <v>166109267.33813336</v>
      </c>
      <c r="CS22" s="12">
        <f>'Capital p1'!CS22+'Capital p2'!CS22+'Capital p3 D'!CS22+'Capital p3 T'!CS22+'Capital p4'!CS22+'Capital p5'!CS22+'Capital p6'!CS22</f>
        <v>165792861.5744417</v>
      </c>
      <c r="CT22" s="12">
        <f>'Capital p1'!CT22+'Capital p2'!CT22+'Capital p3 D'!CT22+'Capital p3 T'!CT22+'Capital p4'!CT22+'Capital p5'!CT22+'Capital p6'!CT22</f>
        <v>165476455.81075004</v>
      </c>
      <c r="CU22" s="12">
        <f>'Capital p1'!CU22+'Capital p2'!CU22+'Capital p3 D'!CU22+'Capital p3 T'!CU22+'Capital p4'!CU22+'Capital p5'!CU22+'Capital p6'!CU22</f>
        <v>165194107.54705837</v>
      </c>
      <c r="CV22" s="12">
        <f>'Capital p1'!CV22+'Capital p2'!CV22+'Capital p3 D'!CV22+'Capital p3 T'!CV22+'Capital p4'!CV22+'Capital p5'!CV22+'Capital p6'!CV22</f>
        <v>164911759.28336674</v>
      </c>
      <c r="CW22" s="12">
        <f>'Capital p1'!CW22+'Capital p2'!CW22+'Capital p3 D'!CW22+'Capital p3 T'!CW22+'Capital p4'!CW22+'Capital p5'!CW22+'Capital p6'!CW22</f>
        <v>164629411.01967508</v>
      </c>
      <c r="CX22" s="12">
        <f>'Capital p1'!CX22+'Capital p2'!CX22+'Capital p3 D'!CX22+'Capital p3 T'!CX22+'Capital p4'!CX22+'Capital p5'!CX22+'Capital p6'!CX22</f>
        <v>164629411.01967508</v>
      </c>
      <c r="CY22" s="12">
        <f>'Capital p1'!CY22+'Capital p2'!CY22+'Capital p3 D'!CY22+'Capital p3 T'!CY22+'Capital p4'!CY22+'Capital p5'!CY22+'Capital p6'!CY22</f>
        <v>165031048.30830008</v>
      </c>
      <c r="CZ22" s="12">
        <f>'Capital p1'!CZ22+'Capital p2'!CZ22+'Capital p3 D'!CZ22+'Capital p3 T'!CZ22+'Capital p4'!CZ22+'Capital p5'!CZ22+'Capital p6'!CZ22</f>
        <v>165432685.59692508</v>
      </c>
      <c r="DA22" s="12">
        <f>'Capital p1'!DA22+'Capital p2'!DA22+'Capital p3 D'!DA22+'Capital p3 T'!DA22+'Capital p4'!DA22+'Capital p5'!DA22+'Capital p6'!DA22</f>
        <v>165834322.88555005</v>
      </c>
      <c r="DB22" s="12">
        <f>'Capital p1'!DB22+'Capital p2'!DB22+'Capital p3 D'!DB22+'Capital p3 T'!DB22+'Capital p4'!DB22+'Capital p5'!DB22+'Capital p6'!DB22</f>
        <v>166235960.17417505</v>
      </c>
      <c r="DC22" s="12">
        <f>'Capital p1'!DC22+'Capital p2'!DC22+'Capital p3 D'!DC22+'Capital p3 T'!DC22+'Capital p4'!DC22+'Capital p5'!DC22+'Capital p6'!DC22</f>
        <v>166637597.46280009</v>
      </c>
      <c r="DD22" s="12">
        <f>'Capital p1'!DD22+'Capital p2'!DD22+'Capital p3 D'!DD22+'Capital p3 T'!DD22+'Capital p4'!DD22+'Capital p5'!DD22+'Capital p6'!DD22</f>
        <v>167039234.75142506</v>
      </c>
      <c r="DE22" s="12">
        <f>'Capital p1'!DE22+'Capital p2'!DE22+'Capital p3 D'!DE22+'Capital p3 T'!DE22+'Capital p4'!DE22+'Capital p5'!DE22+'Capital p6'!DE22</f>
        <v>167440872.04005006</v>
      </c>
      <c r="DF22" s="12">
        <f>'Capital p1'!DF22+'Capital p2'!DF22+'Capital p3 D'!DF22+'Capital p3 T'!DF22+'Capital p4'!DF22+'Capital p5'!DF22+'Capital p6'!DF22</f>
        <v>167842509.32867512</v>
      </c>
      <c r="DG22" s="12">
        <f>'Capital p1'!DG22+'Capital p2'!DG22+'Capital p3 D'!DG22+'Capital p3 T'!DG22+'Capital p4'!DG22+'Capital p5'!DG22+'Capital p6'!DG22</f>
        <v>169747512.20063344</v>
      </c>
      <c r="DH22" s="12">
        <f>'Capital p1'!DH22+'Capital p2'!DH22+'Capital p3 D'!DH22+'Capital p3 T'!DH22+'Capital p4'!DH22+'Capital p5'!DH22+'Capital p6'!DH22</f>
        <v>171652515.07259178</v>
      </c>
      <c r="DI22" s="12">
        <f>'Capital p1'!DI22+'Capital p2'!DI22+'Capital p3 D'!DI22+'Capital p3 T'!DI22+'Capital p4'!DI22+'Capital p5'!DI22+'Capital p6'!DI22</f>
        <v>173557517.9445501</v>
      </c>
      <c r="DJ22" s="12">
        <f>'Capital p1'!DJ22+'Capital p2'!DJ22+'Capital p3 D'!DJ22+'Capital p3 T'!DJ22+'Capital p4'!DJ22+'Capital p5'!DJ22+'Capital p6'!DJ22</f>
        <v>174390851.27788344</v>
      </c>
      <c r="DK22" s="12">
        <f>'Capital p1'!DK22+'Capital p2'!DK22+'Capital p3 D'!DK22+'Capital p3 T'!DK22+'Capital p4'!DK22+'Capital p5'!DK22+'Capital p6'!DK22</f>
        <v>174950761.03930011</v>
      </c>
      <c r="DL22" s="12">
        <f>'Capital p1'!DL22+'Capital p2'!DL22+'Capital p3 D'!DL22+'Capital p3 T'!DL22+'Capital p4'!DL22+'Capital p5'!DL22+'Capital p6'!DL22</f>
        <v>175510670.80071682</v>
      </c>
      <c r="DM22" s="12">
        <f>'Capital p1'!DM22+'Capital p2'!DM22+'Capital p3 D'!DM22+'Capital p3 T'!DM22+'Capital p4'!DM22+'Capital p5'!DM22+'Capital p6'!DM22</f>
        <v>175237247.22880015</v>
      </c>
      <c r="DN22" s="12">
        <f>'Capital p1'!DN22+'Capital p2'!DN22+'Capital p3 D'!DN22+'Capital p3 T'!DN22+'Capital p4'!DN22+'Capital p5'!DN22+'Capital p6'!DN22</f>
        <v>174963823.65688345</v>
      </c>
      <c r="DO22" s="12">
        <f>'Capital p1'!DO22+'Capital p2'!DO22+'Capital p3 D'!DO22+'Capital p3 T'!DO22+'Capital p4'!DO22+'Capital p5'!DO22+'Capital p6'!DO22</f>
        <v>174690400.08496678</v>
      </c>
      <c r="DP22" s="12">
        <f>'Capital p1'!DP22+'Capital p2'!DP22+'Capital p3 D'!DP22+'Capital p3 T'!DP22+'Capital p4'!DP22+'Capital p5'!DP22+'Capital p6'!DP22</f>
        <v>174416976.51305014</v>
      </c>
      <c r="DQ22" s="12">
        <f>'Capital p1'!DQ22+'Capital p2'!DQ22+'Capital p3 D'!DQ22+'Capital p3 T'!DQ22+'Capital p4'!DQ22+'Capital p5'!DQ22+'Capital p6'!DQ22</f>
        <v>174143552.94113344</v>
      </c>
      <c r="DR22" s="12">
        <f>'Capital p1'!DR22+'Capital p2'!DR22+'Capital p3 D'!DR22+'Capital p3 T'!DR22+'Capital p4'!DR22+'Capital p5'!DR22+'Capital p6'!DR22</f>
        <v>173870129.36921677</v>
      </c>
      <c r="DS22" s="12">
        <f>'Capital p1'!DS22+'Capital p2'!DS22+'Capital p3 D'!DS22+'Capital p3 T'!DS22+'Capital p4'!DS22+'Capital p5'!DS22+'Capital p6'!DS22</f>
        <v>173398043.46396679</v>
      </c>
      <c r="DT22" s="12">
        <f>'Capital p1'!DT22+'Capital p2'!DT22+'Capital p3 D'!DT22+'Capital p3 T'!DT22+'Capital p4'!DT22+'Capital p5'!DT22+'Capital p6'!DT22</f>
        <v>172925957.55871677</v>
      </c>
      <c r="DU22" s="12">
        <f>'Capital p1'!DU22+'Capital p2'!DU22+'Capital p3 D'!DU22+'Capital p3 T'!DU22+'Capital p4'!DU22+'Capital p5'!DU22+'Capital p6'!DU22</f>
        <v>172453871.65346676</v>
      </c>
      <c r="DV22" s="12">
        <f>'Capital p1'!DV22+'Capital p2'!DV22+'Capital p3 D'!DV22+'Capital p3 T'!DV22+'Capital p4'!DV22+'Capital p5'!DV22+'Capital p6'!DV22</f>
        <v>172453871.65346676</v>
      </c>
      <c r="DX22" s="40"/>
      <c r="EB22" s="20" t="str">
        <f t="shared" ref="EB22:EB33" si="15">EN22</f>
        <v>Jan Y2</v>
      </c>
      <c r="EC22" s="40" t="e">
        <f t="shared" si="2"/>
        <v>#REF!</v>
      </c>
      <c r="ED22" s="31" t="s">
        <v>56</v>
      </c>
      <c r="EE22" s="40" t="e">
        <f>EK22+EQ22+EW22</f>
        <v>#REF!</v>
      </c>
      <c r="EF22" s="40" t="e">
        <f t="shared" ref="EF22:EF82" si="16">EL22+ER22+EX22</f>
        <v>#REF!</v>
      </c>
      <c r="EG22" s="8"/>
      <c r="EH22" s="20" t="s">
        <v>329</v>
      </c>
      <c r="EI22" s="40" t="e">
        <f>IF(#REF!="monthly",#REF!/12,0)+EI20</f>
        <v>#REF!</v>
      </c>
      <c r="EJ22" s="73">
        <f t="shared" ref="EJ22:EJ82" si="17">$EJ$2/12</f>
        <v>2.5000000000000001E-3</v>
      </c>
      <c r="EK22" s="40" t="e">
        <f>ROUND((EI20*EJ22),0)</f>
        <v>#REF!</v>
      </c>
      <c r="EL22" s="40" t="e">
        <f>ROUND(+EL20+EK22,0)</f>
        <v>#REF!</v>
      </c>
      <c r="EN22" s="20" t="str">
        <f t="shared" si="3"/>
        <v>Jan Y2</v>
      </c>
      <c r="EO22" s="40" t="e">
        <f>IF(#REF!="monthly",#REF!/12,0)+EO20</f>
        <v>#REF!</v>
      </c>
      <c r="EP22" s="73">
        <f t="shared" ref="EP22:EP33" si="18">$EP$2/12</f>
        <v>2.9999999999999996E-3</v>
      </c>
      <c r="EQ22" s="40" t="e">
        <f>ROUND((EO20*EP22),0)</f>
        <v>#REF!</v>
      </c>
      <c r="ER22" s="40" t="e">
        <f>ROUND(+ER20+EQ22,0)</f>
        <v>#REF!</v>
      </c>
      <c r="ET22" s="20" t="str">
        <f t="shared" ref="ET22:ET33" si="19">EN22</f>
        <v>Jan Y2</v>
      </c>
      <c r="EU22" s="40" t="e">
        <f>IF(#REF!="monthly",#REF!/12,0)+EU20</f>
        <v>#REF!</v>
      </c>
      <c r="EV22" s="73">
        <f t="shared" ref="EV22:EV33" si="20">$EV$2/12</f>
        <v>3.6666666666666666E-3</v>
      </c>
      <c r="EW22" s="40" t="e">
        <f>ROUND((EU20*EV22),0)</f>
        <v>#REF!</v>
      </c>
      <c r="EX22" s="40" t="e">
        <f>ROUND(+EX20+EW22,0)</f>
        <v>#REF!</v>
      </c>
    </row>
    <row r="23" spans="1:154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BQ23" si="21">F20+F21+F22</f>
        <v>112949401.03996001</v>
      </c>
      <c r="G23" s="51">
        <f t="shared" si="21"/>
        <v>121022256.17750858</v>
      </c>
      <c r="H23" s="51">
        <f t="shared" si="21"/>
        <v>129859289.35505712</v>
      </c>
      <c r="I23" s="51">
        <f t="shared" si="21"/>
        <v>142516894.59760568</v>
      </c>
      <c r="J23" s="51">
        <f t="shared" si="21"/>
        <v>157692600.05390427</v>
      </c>
      <c r="K23" s="51">
        <f t="shared" si="21"/>
        <v>171117721.36645281</v>
      </c>
      <c r="L23" s="51">
        <f t="shared" si="21"/>
        <v>184903293.28900138</v>
      </c>
      <c r="M23" s="51">
        <f t="shared" si="21"/>
        <v>200578289.21654993</v>
      </c>
      <c r="N23" s="51">
        <f t="shared" si="21"/>
        <v>216899657.57409847</v>
      </c>
      <c r="O23" s="51">
        <f t="shared" si="21"/>
        <v>233398746.62414703</v>
      </c>
      <c r="P23" s="51">
        <f t="shared" si="21"/>
        <v>254417016.84169558</v>
      </c>
      <c r="Q23" s="51">
        <f t="shared" si="21"/>
        <v>268490174.22924411</v>
      </c>
      <c r="R23" s="51">
        <f t="shared" si="21"/>
        <v>281198184.27679271</v>
      </c>
      <c r="S23" s="51">
        <f t="shared" si="21"/>
        <v>293723967.9341011</v>
      </c>
      <c r="T23" s="51">
        <f t="shared" si="21"/>
        <v>307468241.68140948</v>
      </c>
      <c r="U23" s="51">
        <f t="shared" si="21"/>
        <v>321142658.69871789</v>
      </c>
      <c r="V23" s="51">
        <f t="shared" si="21"/>
        <v>335669431.74821812</v>
      </c>
      <c r="W23" s="51">
        <f t="shared" si="21"/>
        <v>350426974.31100082</v>
      </c>
      <c r="X23" s="51">
        <f t="shared" si="21"/>
        <v>364982917.25222456</v>
      </c>
      <c r="Y23" s="51">
        <f t="shared" si="21"/>
        <v>379016467.47913492</v>
      </c>
      <c r="Z23" s="51">
        <f t="shared" si="21"/>
        <v>393127570.69880402</v>
      </c>
      <c r="AA23" s="51">
        <f t="shared" si="21"/>
        <v>408120943.9324286</v>
      </c>
      <c r="AB23" s="51">
        <f t="shared" si="21"/>
        <v>422736583.35383099</v>
      </c>
      <c r="AC23" s="51">
        <f t="shared" si="21"/>
        <v>435746946.18669832</v>
      </c>
      <c r="AD23" s="51">
        <f t="shared" si="21"/>
        <v>445730255.04831296</v>
      </c>
      <c r="AE23" s="51">
        <f t="shared" si="21"/>
        <v>459705090.73750442</v>
      </c>
      <c r="AF23" s="51">
        <f t="shared" si="21"/>
        <v>473659786.35669583</v>
      </c>
      <c r="AG23" s="51">
        <f t="shared" si="21"/>
        <v>487594341.93588734</v>
      </c>
      <c r="AH23" s="51">
        <f t="shared" si="21"/>
        <v>501508757.46507877</v>
      </c>
      <c r="AI23" s="51">
        <f t="shared" si="21"/>
        <v>515403032.94427031</v>
      </c>
      <c r="AJ23" s="51">
        <f t="shared" si="21"/>
        <v>529277168.38346171</v>
      </c>
      <c r="AK23" s="51">
        <f t="shared" si="21"/>
        <v>543131163.74265325</v>
      </c>
      <c r="AL23" s="51">
        <f t="shared" si="21"/>
        <v>556965019.0718447</v>
      </c>
      <c r="AM23" s="51">
        <f t="shared" si="21"/>
        <v>570778734.34103608</v>
      </c>
      <c r="AN23" s="51">
        <f t="shared" si="21"/>
        <v>584570861.44022763</v>
      </c>
      <c r="AO23" s="51">
        <f t="shared" si="21"/>
        <v>598341400.31941915</v>
      </c>
      <c r="AP23" s="51">
        <f t="shared" si="21"/>
        <v>612090350.98861051</v>
      </c>
      <c r="AQ23" s="51">
        <f t="shared" si="21"/>
        <v>625801194.1543467</v>
      </c>
      <c r="AR23" s="51">
        <f t="shared" si="21"/>
        <v>639486410.33008277</v>
      </c>
      <c r="AS23" s="51">
        <f t="shared" si="21"/>
        <v>653145999.5558188</v>
      </c>
      <c r="AT23" s="51">
        <f t="shared" si="21"/>
        <v>666776952.19155478</v>
      </c>
      <c r="AU23" s="51">
        <f t="shared" si="21"/>
        <v>680379268.20729089</v>
      </c>
      <c r="AV23" s="51">
        <f t="shared" si="21"/>
        <v>693952947.66302705</v>
      </c>
      <c r="AW23" s="51">
        <f t="shared" si="21"/>
        <v>707497990.51876307</v>
      </c>
      <c r="AX23" s="51">
        <f t="shared" si="21"/>
        <v>721014396.80449915</v>
      </c>
      <c r="AY23" s="51">
        <f t="shared" si="21"/>
        <v>734502166.49023533</v>
      </c>
      <c r="AZ23" s="51">
        <f t="shared" si="21"/>
        <v>747961148.93597138</v>
      </c>
      <c r="BA23" s="51">
        <f t="shared" si="21"/>
        <v>761391344.1617074</v>
      </c>
      <c r="BB23" s="51">
        <f t="shared" si="21"/>
        <v>774792752.16744339</v>
      </c>
      <c r="BC23" s="51">
        <f t="shared" si="21"/>
        <v>787840815.89999676</v>
      </c>
      <c r="BD23" s="51">
        <f t="shared" si="21"/>
        <v>800861348.27254987</v>
      </c>
      <c r="BE23" s="51">
        <f t="shared" si="21"/>
        <v>813854349.27510297</v>
      </c>
      <c r="BF23" s="51">
        <f t="shared" si="21"/>
        <v>826819818.91765618</v>
      </c>
      <c r="BG23" s="51">
        <f t="shared" si="21"/>
        <v>839757757.18020928</v>
      </c>
      <c r="BH23" s="51">
        <f t="shared" si="21"/>
        <v>852668164.08276236</v>
      </c>
      <c r="BI23" s="51">
        <f t="shared" si="21"/>
        <v>865551039.62531555</v>
      </c>
      <c r="BJ23" s="51">
        <f t="shared" si="21"/>
        <v>878406383.77786875</v>
      </c>
      <c r="BK23" s="51">
        <f t="shared" si="21"/>
        <v>891234196.57042193</v>
      </c>
      <c r="BL23" s="51">
        <f t="shared" si="21"/>
        <v>904034443.6329751</v>
      </c>
      <c r="BM23" s="51">
        <f t="shared" si="21"/>
        <v>916807124.94552827</v>
      </c>
      <c r="BN23" s="51">
        <f t="shared" si="21"/>
        <v>929552240.52808142</v>
      </c>
      <c r="BO23" s="51">
        <f t="shared" si="21"/>
        <v>942137576.25954747</v>
      </c>
      <c r="BP23" s="51">
        <f t="shared" si="21"/>
        <v>954695157.44101357</v>
      </c>
      <c r="BQ23" s="51">
        <f t="shared" si="21"/>
        <v>967224984.08247972</v>
      </c>
      <c r="BR23" s="51">
        <f t="shared" ref="BR23:DV23" si="22">BR20+BR21+BR22</f>
        <v>979727056.16394579</v>
      </c>
      <c r="BS23" s="51">
        <f t="shared" si="22"/>
        <v>992201373.69541168</v>
      </c>
      <c r="BT23" s="51">
        <f t="shared" si="22"/>
        <v>1004647936.686878</v>
      </c>
      <c r="BU23" s="51">
        <f t="shared" si="22"/>
        <v>1017066745.108344</v>
      </c>
      <c r="BV23" s="51">
        <f t="shared" si="22"/>
        <v>1029457798.97981</v>
      </c>
      <c r="BW23" s="51">
        <f t="shared" si="22"/>
        <v>1041821098.3112761</v>
      </c>
      <c r="BX23" s="51">
        <f t="shared" si="22"/>
        <v>1054156910.4027421</v>
      </c>
      <c r="BY23" s="51">
        <f t="shared" si="22"/>
        <v>1066465235.2642082</v>
      </c>
      <c r="BZ23" s="51">
        <f t="shared" si="22"/>
        <v>1078746072.9056742</v>
      </c>
      <c r="CA23" s="51">
        <f t="shared" si="22"/>
        <v>1091181342.0829492</v>
      </c>
      <c r="CB23" s="51">
        <f t="shared" si="22"/>
        <v>1103589159.3002243</v>
      </c>
      <c r="CC23" s="51">
        <f t="shared" si="22"/>
        <v>1115969524.5274994</v>
      </c>
      <c r="CD23" s="51">
        <f t="shared" si="22"/>
        <v>1128322437.7747743</v>
      </c>
      <c r="CE23" s="51">
        <f t="shared" si="22"/>
        <v>1140647899.0220497</v>
      </c>
      <c r="CF23" s="51">
        <f t="shared" si="22"/>
        <v>1152945908.2893245</v>
      </c>
      <c r="CG23" s="51">
        <f t="shared" si="22"/>
        <v>1165216465.5865996</v>
      </c>
      <c r="CH23" s="51">
        <f t="shared" si="22"/>
        <v>1177459570.8938749</v>
      </c>
      <c r="CI23" s="51">
        <f t="shared" si="22"/>
        <v>1189675224.2411497</v>
      </c>
      <c r="CJ23" s="51">
        <f t="shared" si="22"/>
        <v>1201863365.6084249</v>
      </c>
      <c r="CK23" s="51">
        <f t="shared" si="22"/>
        <v>1214023995.0357001</v>
      </c>
      <c r="CL23" s="51">
        <f t="shared" si="22"/>
        <v>1226157112.492975</v>
      </c>
      <c r="CM23" s="51">
        <f t="shared" si="22"/>
        <v>1237961704.4365215</v>
      </c>
      <c r="CN23" s="51">
        <f t="shared" si="22"/>
        <v>1249738447.7600679</v>
      </c>
      <c r="CO23" s="51">
        <f t="shared" si="22"/>
        <v>1261487342.4636145</v>
      </c>
      <c r="CP23" s="51">
        <f t="shared" si="22"/>
        <v>1273208388.5171614</v>
      </c>
      <c r="CQ23" s="51">
        <f t="shared" si="22"/>
        <v>1284901585.9507074</v>
      </c>
      <c r="CR23" s="51">
        <f t="shared" si="22"/>
        <v>1296566934.7542541</v>
      </c>
      <c r="CS23" s="51">
        <f t="shared" si="22"/>
        <v>1308204434.9278007</v>
      </c>
      <c r="CT23" s="51">
        <f t="shared" si="22"/>
        <v>1319814086.4813473</v>
      </c>
      <c r="CU23" s="51">
        <f t="shared" si="22"/>
        <v>1331395889.4048939</v>
      </c>
      <c r="CV23" s="51">
        <f t="shared" si="22"/>
        <v>1342949897.8584402</v>
      </c>
      <c r="CW23" s="51">
        <f t="shared" si="22"/>
        <v>1354476111.8619869</v>
      </c>
      <c r="CX23" s="51">
        <f t="shared" si="22"/>
        <v>1365974531.3955338</v>
      </c>
      <c r="CY23" s="51">
        <f t="shared" si="22"/>
        <v>1377982667.9851422</v>
      </c>
      <c r="CZ23" s="51">
        <f t="shared" si="22"/>
        <v>1389963008.6247513</v>
      </c>
      <c r="DA23" s="51">
        <f t="shared" si="22"/>
        <v>1401915553.2943597</v>
      </c>
      <c r="DB23" s="51">
        <f t="shared" si="22"/>
        <v>1413840302.0139687</v>
      </c>
      <c r="DC23" s="51">
        <f t="shared" si="22"/>
        <v>1425737254.7635775</v>
      </c>
      <c r="DD23" s="51">
        <f t="shared" si="22"/>
        <v>1437606411.5431864</v>
      </c>
      <c r="DE23" s="51">
        <f t="shared" si="22"/>
        <v>1449447772.3427954</v>
      </c>
      <c r="DF23" s="51">
        <f t="shared" si="22"/>
        <v>1461261337.192404</v>
      </c>
      <c r="DG23" s="51">
        <f t="shared" si="22"/>
        <v>1473047106.0820131</v>
      </c>
      <c r="DH23" s="51">
        <f t="shared" si="22"/>
        <v>1484808520.3716218</v>
      </c>
      <c r="DI23" s="51">
        <f t="shared" si="22"/>
        <v>1496545580.0412304</v>
      </c>
      <c r="DJ23" s="51">
        <f t="shared" si="22"/>
        <v>1508258285.1308393</v>
      </c>
      <c r="DK23" s="51">
        <f t="shared" si="22"/>
        <v>1519685158.1983855</v>
      </c>
      <c r="DL23" s="51">
        <f t="shared" si="22"/>
        <v>1531084887.6059313</v>
      </c>
      <c r="DM23" s="51">
        <f t="shared" si="22"/>
        <v>1542457473.3634772</v>
      </c>
      <c r="DN23" s="51">
        <f t="shared" si="22"/>
        <v>1553801318.2110236</v>
      </c>
      <c r="DO23" s="51">
        <f t="shared" si="22"/>
        <v>1565116422.1685696</v>
      </c>
      <c r="DP23" s="51">
        <f t="shared" si="22"/>
        <v>1576402785.266115</v>
      </c>
      <c r="DQ23" s="51">
        <f t="shared" si="22"/>
        <v>1587660407.4736617</v>
      </c>
      <c r="DR23" s="51">
        <f t="shared" si="22"/>
        <v>1598889288.7812076</v>
      </c>
      <c r="DS23" s="51">
        <f t="shared" si="22"/>
        <v>1610089429.1987536</v>
      </c>
      <c r="DT23" s="51">
        <f t="shared" si="22"/>
        <v>1621260563.8662994</v>
      </c>
      <c r="DU23" s="51">
        <f t="shared" si="22"/>
        <v>1632402692.7338455</v>
      </c>
      <c r="DV23" s="51">
        <f t="shared" si="22"/>
        <v>1643515815.8413918</v>
      </c>
      <c r="DW23" s="11"/>
      <c r="EB23" s="20" t="str">
        <f t="shared" si="15"/>
        <v>Feb Y2</v>
      </c>
      <c r="EC23" s="40" t="e">
        <f t="shared" si="2"/>
        <v>#REF!</v>
      </c>
      <c r="ED23" s="31" t="s">
        <v>56</v>
      </c>
      <c r="EE23" s="40" t="e">
        <f t="shared" ref="EE23:EE33" si="23">EK23+EQ23+EW23</f>
        <v>#REF!</v>
      </c>
      <c r="EF23" s="40" t="e">
        <f t="shared" si="16"/>
        <v>#REF!</v>
      </c>
      <c r="EG23" s="8"/>
      <c r="EH23" s="20" t="s">
        <v>318</v>
      </c>
      <c r="EI23" s="40" t="e">
        <f>IF(#REF!="monthly",#REF!/12,0)+EI22</f>
        <v>#REF!</v>
      </c>
      <c r="EJ23" s="73">
        <f t="shared" si="17"/>
        <v>2.5000000000000001E-3</v>
      </c>
      <c r="EK23" s="40" t="e">
        <f>ROUND((EI22*EJ23),0)</f>
        <v>#REF!</v>
      </c>
      <c r="EL23" s="40" t="e">
        <f>ROUND(+EL22+EK23,0)</f>
        <v>#REF!</v>
      </c>
      <c r="EN23" s="20" t="str">
        <f t="shared" si="3"/>
        <v>Feb Y2</v>
      </c>
      <c r="EO23" s="40" t="e">
        <f>IF(#REF!="monthly",#REF!/12,0)+EO22</f>
        <v>#REF!</v>
      </c>
      <c r="EP23" s="73">
        <f t="shared" si="18"/>
        <v>2.9999999999999996E-3</v>
      </c>
      <c r="EQ23" s="40" t="e">
        <f>ROUND((EO22*EP23),0)</f>
        <v>#REF!</v>
      </c>
      <c r="ER23" s="40" t="e">
        <f>ROUND(+ER22+EQ23,0)</f>
        <v>#REF!</v>
      </c>
      <c r="ET23" s="20" t="str">
        <f t="shared" si="19"/>
        <v>Feb Y2</v>
      </c>
      <c r="EU23" s="40" t="e">
        <f>IF(#REF!="monthly",#REF!/12,0)+EU22</f>
        <v>#REF!</v>
      </c>
      <c r="EV23" s="73">
        <f t="shared" si="20"/>
        <v>3.6666666666666666E-3</v>
      </c>
      <c r="EW23" s="40" t="e">
        <f>ROUND((EU22*EV23),0)</f>
        <v>#REF!</v>
      </c>
      <c r="EX23" s="40" t="e">
        <f>ROUND(+EX22+EW23,0)</f>
        <v>#REF!</v>
      </c>
    </row>
    <row r="24" spans="1:154" x14ac:dyDescent="0.25">
      <c r="A24" s="49"/>
      <c r="EB24" s="20" t="str">
        <f t="shared" si="15"/>
        <v>Mar Y2</v>
      </c>
      <c r="EC24" s="40" t="e">
        <f t="shared" si="2"/>
        <v>#REF!</v>
      </c>
      <c r="ED24" s="31" t="s">
        <v>56</v>
      </c>
      <c r="EE24" s="40" t="e">
        <f t="shared" si="23"/>
        <v>#REF!</v>
      </c>
      <c r="EF24" s="40" t="e">
        <f t="shared" si="16"/>
        <v>#REF!</v>
      </c>
      <c r="EG24" s="8"/>
      <c r="EH24" s="20" t="s">
        <v>319</v>
      </c>
      <c r="EI24" s="40" t="e">
        <f>IF(#REF!="monthly",#REF!/12,IF(#REF!="quarterly",#REF!/4,0))+EI23</f>
        <v>#REF!</v>
      </c>
      <c r="EJ24" s="73">
        <f t="shared" si="17"/>
        <v>2.5000000000000001E-3</v>
      </c>
      <c r="EK24" s="40" t="e">
        <f t="shared" ref="EK24:EK33" si="24">ROUND((EI23*EJ24),0)</f>
        <v>#REF!</v>
      </c>
      <c r="EL24" s="40" t="e">
        <f t="shared" ref="EL24:EL33" si="25">ROUND(+EL23+EK24,0)</f>
        <v>#REF!</v>
      </c>
      <c r="EN24" s="20" t="str">
        <f t="shared" si="3"/>
        <v>Mar Y2</v>
      </c>
      <c r="EO24" s="40" t="e">
        <f>IF(#REF!="monthly",#REF!/12,IF(#REF!="quarterly",#REF!/4,0))+EO23</f>
        <v>#REF!</v>
      </c>
      <c r="EP24" s="73">
        <f t="shared" si="18"/>
        <v>2.9999999999999996E-3</v>
      </c>
      <c r="EQ24" s="40" t="e">
        <f t="shared" ref="EQ24:EQ33" si="26">ROUND((EO23*EP24),0)</f>
        <v>#REF!</v>
      </c>
      <c r="ER24" s="40" t="e">
        <f t="shared" ref="ER24:ER33" si="27">ROUND(+ER23+EQ24,0)</f>
        <v>#REF!</v>
      </c>
      <c r="ET24" s="20" t="str">
        <f t="shared" si="19"/>
        <v>Mar Y2</v>
      </c>
      <c r="EU24" s="40" t="e">
        <f>IF(#REF!="monthly",#REF!/12,IF(#REF!="quarterly",#REF!/4,0))+EU23</f>
        <v>#REF!</v>
      </c>
      <c r="EV24" s="73">
        <f t="shared" si="20"/>
        <v>3.6666666666666666E-3</v>
      </c>
      <c r="EW24" s="40" t="e">
        <f t="shared" ref="EW24:EW33" si="28">ROUND((EU23*EV24),0)</f>
        <v>#REF!</v>
      </c>
      <c r="EX24" s="40" t="e">
        <f t="shared" ref="EX24:EX33" si="29">ROUND(+EX23+EW24,0)</f>
        <v>#REF!</v>
      </c>
    </row>
    <row r="25" spans="1:154" x14ac:dyDescent="0.25">
      <c r="A25" s="49" t="s">
        <v>69</v>
      </c>
      <c r="B25" s="3" t="s">
        <v>27</v>
      </c>
      <c r="G25" s="3">
        <f>'Capital p1'!G25+'Capital p4'!G25+'Capital p2'!G25+'Capital p3 D'!G25+'Capital p3 T'!G25+'Capital p5'!G25+'Capital p6'!G25</f>
        <v>116985829</v>
      </c>
      <c r="H25" s="3">
        <f>'Capital p1'!H25+'Capital p4'!H25+'Capital p2'!H25+'Capital p3 D'!H25+'Capital p3 T'!H25+'Capital p5'!H25+'Capital p6'!H25</f>
        <v>125440773</v>
      </c>
      <c r="I25" s="3">
        <f>'Capital p1'!I25+'Capital p4'!I25+'Capital p2'!I25+'Capital p3 D'!I25+'Capital p3 T'!I25+'Capital p5'!I25+'Capital p6'!I25</f>
        <v>136188092</v>
      </c>
      <c r="J25" s="3">
        <f>'Capital p1'!J25+'Capital p4'!J25+'Capital p2'!J25+'Capital p3 D'!J25+'Capital p3 T'!J25+'Capital p5'!J25+'Capital p6'!J25</f>
        <v>150104747</v>
      </c>
      <c r="K25" s="3">
        <f>'Capital p1'!K25+'Capital p4'!K25+'Capital p2'!K25+'Capital p3 D'!K25+'Capital p3 T'!K25+'Capital p5'!K25+'Capital p6'!K25</f>
        <v>164405161</v>
      </c>
      <c r="L25" s="3">
        <f>'Capital p1'!L25+'Capital p4'!L25+'Capital p2'!L25+'Capital p3 D'!L25+'Capital p3 T'!L25+'Capital p5'!L25+'Capital p6'!L25</f>
        <v>178010507</v>
      </c>
      <c r="M25" s="3">
        <f>'Capital p1'!M25+'Capital p4'!M25+'Capital p2'!M25+'Capital p3 D'!M25+'Capital p3 T'!M25+'Capital p5'!M25+'Capital p6'!M25</f>
        <v>192740792</v>
      </c>
      <c r="N25" s="3">
        <f>'Capital p1'!N25+'Capital p4'!N25+'Capital p2'!N25+'Capital p3 D'!N25+'Capital p3 T'!N25+'Capital p5'!N25+'Capital p6'!N25</f>
        <v>208738974</v>
      </c>
      <c r="O25" s="3">
        <f>'Capital p1'!O25+'Capital p4'!O25+'Capital p2'!O25+'Capital p3 D'!O25+'Capital p3 T'!O25+'Capital p5'!O25+'Capital p6'!O25</f>
        <v>225149201</v>
      </c>
      <c r="P25" s="3">
        <f>'Capital p1'!P25+'Capital p4'!P25+'Capital p2'!P25+'Capital p3 D'!P25+'Capital p3 T'!P25+'Capital p5'!P25+'Capital p6'!P25</f>
        <v>243907881</v>
      </c>
      <c r="Q25" s="3">
        <f>'Capital p1'!Q25+'Capital p4'!Q25+'Capital p2'!Q25+'Capital p3 D'!Q25+'Capital p3 T'!Q25+'Capital p5'!Q25+'Capital p6'!Q25</f>
        <v>261453596</v>
      </c>
      <c r="R25" s="3">
        <f>'Capital p1'!R25+'Capital p4'!R25+'Capital p2'!R25+'Capital p3 D'!R25+'Capital p3 T'!R25+'Capital p5'!R25+'Capital p6'!R25</f>
        <v>274844179</v>
      </c>
      <c r="S25" s="3">
        <f>'Capital p1'!S25+'Capital p4'!S25+'Capital p2'!S25+'Capital p3 D'!S25+'Capital p3 T'!S25+'Capital p5'!S25+'Capital p6'!S25</f>
        <v>287461076</v>
      </c>
      <c r="T25" s="3">
        <f>'Capital p1'!T25+'Capital p4'!T25+'Capital p2'!T25+'Capital p3 D'!T25+'Capital p3 T'!T25+'Capital p5'!T25+'Capital p6'!T25</f>
        <v>300596105</v>
      </c>
      <c r="U25" s="3">
        <f>'Capital p1'!U25+'Capital p4'!U25+'Capital p2'!U25+'Capital p3 D'!U25+'Capital p3 T'!U25+'Capital p5'!U25+'Capital p6'!U25</f>
        <v>314305450</v>
      </c>
      <c r="V25" s="3">
        <f>'Capital p1'!V25+'Capital p4'!V25+'Capital p2'!V25+'Capital p3 D'!V25+'Capital p3 T'!V25+'Capital p5'!V25+'Capital p6'!V25</f>
        <v>328406045</v>
      </c>
      <c r="W25" s="3">
        <f>'Capital p1'!W25+'Capital p4'!W25+'Capital p2'!W25+'Capital p3 D'!W25+'Capital p3 T'!W25+'Capital p5'!W25+'Capital p6'!W25</f>
        <v>343048203</v>
      </c>
      <c r="X25" s="3">
        <f>'Capital p1'!X25+'Capital p4'!X25+'Capital p2'!X25+'Capital p3 D'!X25+'Capital p3 T'!X25+'Capital p5'!X25+'Capital p6'!X25</f>
        <v>357704946</v>
      </c>
      <c r="Y25" s="3">
        <f>'Capital p1'!Y25+'Capital p4'!Y25+'Capital p2'!Y25+'Capital p3 D'!Y25+'Capital p3 T'!Y25+'Capital p5'!Y25+'Capital p6'!Y25</f>
        <v>371999692</v>
      </c>
      <c r="Z25" s="3">
        <f>'Capital p1'!Z25+'Capital p4'!Z25+'Capital p2'!Z25+'Capital p3 D'!Z25+'Capital p3 T'!Z25+'Capital p5'!Z25+'Capital p6'!Z25</f>
        <v>386072019</v>
      </c>
      <c r="AA25" s="3">
        <f>'Capital p1'!AA25+'Capital p4'!AA25+'Capital p2'!AA25+'Capital p3 D'!AA25+'Capital p3 T'!AA25+'Capital p5'!AA25+'Capital p6'!AA25</f>
        <v>400624258</v>
      </c>
      <c r="AB25" s="3">
        <f>'Capital p1'!AB25+'Capital p4'!AB25+'Capital p2'!AB25+'Capital p3 D'!AB25+'Capital p3 T'!AB25+'Capital p5'!AB25+'Capital p6'!AB25</f>
        <v>415428763</v>
      </c>
      <c r="AC25" s="3">
        <f>'Capital p1'!AC25+'Capital p4'!AC25+'Capital p2'!AC25+'Capital p3 D'!AC25+'Capital p3 T'!AC25+'Capital p5'!AC25+'Capital p6'!AC25</f>
        <v>429241765</v>
      </c>
      <c r="AD25" s="3">
        <f>'Capital p1'!AD25+'Capital p4'!AD25+'Capital p2'!AD25+'Capital p3 D'!AD25+'Capital p3 T'!AD25+'Capital p5'!AD25+'Capital p6'!AD25</f>
        <v>440738601</v>
      </c>
      <c r="AE25" s="3">
        <f>'Capital p1'!AE25+'Capital p4'!AE25+'Capital p2'!AE25+'Capital p3 D'!AE25+'Capital p3 T'!AE25+'Capital p5'!AE25+'Capital p6'!AE25</f>
        <v>452717672</v>
      </c>
      <c r="AF25" s="3">
        <f>'Capital p1'!AF25+'Capital p4'!AF25+'Capital p2'!AF25+'Capital p3 D'!AF25+'Capital p3 T'!AF25+'Capital p5'!AF25+'Capital p6'!AF25</f>
        <v>466682439</v>
      </c>
      <c r="AG25" s="3">
        <f>'Capital p1'!AG25+'Capital p4'!AG25+'Capital p2'!AG25+'Capital p3 D'!AG25+'Capital p3 T'!AG25+'Capital p5'!AG25+'Capital p6'!AG25</f>
        <v>480627064</v>
      </c>
      <c r="AH25" s="3">
        <f>'Capital p1'!AH25+'Capital p4'!AH25+'Capital p2'!AH25+'Capital p3 D'!AH25+'Capital p3 T'!AH25+'Capital p5'!AH25+'Capital p6'!AH25</f>
        <v>494551549</v>
      </c>
      <c r="AI25" s="3">
        <f>'Capital p1'!AI25+'Capital p4'!AI25+'Capital p2'!AI25+'Capital p3 D'!AI25+'Capital p3 T'!AI25+'Capital p5'!AI25+'Capital p6'!AI25</f>
        <v>508455896</v>
      </c>
      <c r="AJ25" s="3">
        <f>'Capital p1'!AJ25+'Capital p4'!AJ25+'Capital p2'!AJ25+'Capital p3 D'!AJ25+'Capital p3 T'!AJ25+'Capital p5'!AJ25+'Capital p6'!AJ25</f>
        <v>522340102</v>
      </c>
      <c r="AK25" s="3">
        <f>'Capital p1'!AK25+'Capital p4'!AK25+'Capital p2'!AK25+'Capital p3 D'!AK25+'Capital p3 T'!AK25+'Capital p5'!AK25+'Capital p6'!AK25</f>
        <v>536204167</v>
      </c>
      <c r="AL25" s="3">
        <f>'Capital p1'!AL25+'Capital p4'!AL25+'Capital p2'!AL25+'Capital p3 D'!AL25+'Capital p3 T'!AL25+'Capital p5'!AL25+'Capital p6'!AL25</f>
        <v>550048092</v>
      </c>
      <c r="AM25" s="3">
        <f>'Capital p1'!AM25+'Capital p4'!AM25+'Capital p2'!AM25+'Capital p3 D'!AM25+'Capital p3 T'!AM25+'Capital p5'!AM25+'Capital p6'!AM25</f>
        <v>563871877</v>
      </c>
      <c r="AN25" s="3">
        <f>'Capital p1'!AN25+'Capital p4'!AN25+'Capital p2'!AN25+'Capital p3 D'!AN25+'Capital p3 T'!AN25+'Capital p5'!AN25+'Capital p6'!AN25</f>
        <v>577674796</v>
      </c>
      <c r="AO25" s="3">
        <f>'Capital p1'!AO25+'Capital p4'!AO25+'Capital p2'!AO25+'Capital p3 D'!AO25+'Capital p3 T'!AO25+'Capital p5'!AO25+'Capital p6'!AO25</f>
        <v>591456130</v>
      </c>
      <c r="AP25" s="3">
        <f>'Capital p1'!AP25+'Capital p4'!AP25+'Capital p2'!AP25+'Capital p3 D'!AP25+'Capital p3 T'!AP25+'Capital p5'!AP25+'Capital p6'!AP25</f>
        <v>605215875</v>
      </c>
      <c r="AQ25" s="3">
        <f>'Capital p1'!AQ25+'Capital p4'!AQ25+'Capital p2'!AQ25+'Capital p3 D'!AQ25+'Capital p3 T'!AQ25+'Capital p5'!AQ25+'Capital p6'!AQ25</f>
        <v>618945773</v>
      </c>
      <c r="AR25" s="3">
        <f>'Capital p1'!AR25+'Capital p4'!AR25+'Capital p2'!AR25+'Capital p3 D'!AR25+'Capital p3 T'!AR25+'Capital p5'!AR25+'Capital p6'!AR25</f>
        <v>632643802</v>
      </c>
      <c r="AS25" s="3">
        <f>'Capital p1'!AS25+'Capital p4'!AS25+'Capital p2'!AS25+'Capital p3 D'!AS25+'Capital p3 T'!AS25+'Capital p5'!AS25+'Capital p6'!AS25</f>
        <v>646316205</v>
      </c>
      <c r="AT25" s="3">
        <f>'Capital p1'!AT25+'Capital p4'!AT25+'Capital p2'!AT25+'Capital p3 D'!AT25+'Capital p3 T'!AT25+'Capital p5'!AT25+'Capital p6'!AT25</f>
        <v>659961476</v>
      </c>
      <c r="AU25" s="3">
        <f>'Capital p1'!AU25+'Capital p4'!AU25+'Capital p2'!AU25+'Capital p3 D'!AU25+'Capital p3 T'!AU25+'Capital p5'!AU25+'Capital p6'!AU25</f>
        <v>673578110</v>
      </c>
      <c r="AV25" s="3">
        <f>'Capital p1'!AV25+'Capital p4'!AV25+'Capital p2'!AV25+'Capital p3 D'!AV25+'Capital p3 T'!AV25+'Capital p5'!AV25+'Capital p6'!AV25</f>
        <v>687166106</v>
      </c>
      <c r="AW25" s="3">
        <f>'Capital p1'!AW25+'Capital p4'!AW25+'Capital p2'!AW25+'Capital p3 D'!AW25+'Capital p3 T'!AW25+'Capital p5'!AW25+'Capital p6'!AW25</f>
        <v>700725469</v>
      </c>
      <c r="AX25" s="3">
        <f>'Capital p1'!AX25+'Capital p4'!AX25+'Capital p2'!AX25+'Capital p3 D'!AX25+'Capital p3 T'!AX25+'Capital p5'!AX25+'Capital p6'!AX25</f>
        <v>714256193</v>
      </c>
      <c r="AY25" s="3">
        <f>'Capital p1'!AY25+'Capital p4'!AY25+'Capital p2'!AY25+'Capital p3 D'!AY25+'Capital p3 T'!AY25+'Capital p5'!AY25+'Capital p6'!AY25</f>
        <v>727758281</v>
      </c>
      <c r="AZ25" s="3">
        <f>'Capital p1'!AZ25+'Capital p4'!AZ25+'Capital p2'!AZ25+'Capital p3 D'!AZ25+'Capital p3 T'!AZ25+'Capital p5'!AZ25+'Capital p6'!AZ25</f>
        <v>741231658</v>
      </c>
      <c r="BA25" s="3">
        <f>'Capital p1'!BA25+'Capital p4'!BA25+'Capital p2'!BA25+'Capital p3 D'!BA25+'Capital p3 T'!BA25+'Capital p5'!BA25+'Capital p6'!BA25</f>
        <v>754676246</v>
      </c>
      <c r="BB25" s="3">
        <f>'Capital p1'!BB25+'Capital p4'!BB25+'Capital p2'!BB25+'Capital p3 D'!BB25+'Capital p3 T'!BB25+'Capital p5'!BB25+'Capital p6'!BB25</f>
        <v>768092049</v>
      </c>
      <c r="BC25" s="3">
        <f>'Capital p1'!BC25+'Capital p4'!BC25+'Capital p2'!BC25+'Capital p3 D'!BC25+'Capital p3 T'!BC25+'Capital p5'!BC25+'Capital p6'!BC25</f>
        <v>781316784</v>
      </c>
      <c r="BD25" s="3">
        <f>'Capital p1'!BD25+'Capital p4'!BD25+'Capital p2'!BD25+'Capital p3 D'!BD25+'Capital p3 T'!BD25+'Capital p5'!BD25+'Capital p6'!BD25</f>
        <v>794351082</v>
      </c>
      <c r="BE25" s="3">
        <f>'Capital p1'!BE25+'Capital p4'!BE25+'Capital p2'!BE25+'Capital p3 D'!BE25+'Capital p3 T'!BE25+'Capital p5'!BE25+'Capital p6'!BE25</f>
        <v>807357849</v>
      </c>
      <c r="BF25" s="3">
        <f>'Capital p1'!BF25+'Capital p4'!BF25+'Capital p2'!BF25+'Capital p3 D'!BF25+'Capital p3 T'!BF25+'Capital p5'!BF25+'Capital p6'!BF25</f>
        <v>820337084</v>
      </c>
      <c r="BG25" s="3">
        <f>'Capital p1'!BG25+'Capital p4'!BG25+'Capital p2'!BG25+'Capital p3 D'!BG25+'Capital p3 T'!BG25+'Capital p5'!BG25+'Capital p6'!BG25</f>
        <v>833288789</v>
      </c>
      <c r="BH25" s="3">
        <f>'Capital p1'!BH25+'Capital p4'!BH25+'Capital p2'!BH25+'Capital p3 D'!BH25+'Capital p3 T'!BH25+'Capital p5'!BH25+'Capital p6'!BH25</f>
        <v>846212961</v>
      </c>
      <c r="BI25" s="3">
        <f>'Capital p1'!BI25+'Capital p4'!BI25+'Capital p2'!BI25+'Capital p3 D'!BI25+'Capital p3 T'!BI25+'Capital p5'!BI25+'Capital p6'!BI25</f>
        <v>859109601</v>
      </c>
      <c r="BJ25" s="3">
        <f>'Capital p1'!BJ25+'Capital p4'!BJ25+'Capital p2'!BJ25+'Capital p3 D'!BJ25+'Capital p3 T'!BJ25+'Capital p5'!BJ25+'Capital p6'!BJ25</f>
        <v>871978712</v>
      </c>
      <c r="BK25" s="3">
        <f>'Capital p1'!BK25+'Capital p4'!BK25+'Capital p2'!BK25+'Capital p3 D'!BK25+'Capital p3 T'!BK25+'Capital p5'!BK25+'Capital p6'!BK25</f>
        <v>884820289</v>
      </c>
      <c r="BL25" s="3">
        <f>'Capital p1'!BL25+'Capital p4'!BL25+'Capital p2'!BL25+'Capital p3 D'!BL25+'Capital p3 T'!BL25+'Capital p5'!BL25+'Capital p6'!BL25</f>
        <v>897634321</v>
      </c>
      <c r="BM25" s="3">
        <f>'Capital p1'!BM25+'Capital p4'!BM25+'Capital p2'!BM25+'Capital p3 D'!BM25+'Capital p3 T'!BM25+'Capital p5'!BM25+'Capital p6'!BM25</f>
        <v>910420784</v>
      </c>
      <c r="BN25" s="3">
        <f>'Capital p1'!BN25+'Capital p4'!BN25+'Capital p2'!BN25+'Capital p3 D'!BN25+'Capital p3 T'!BN25+'Capital p5'!BN25+'Capital p6'!BN25</f>
        <v>923179682</v>
      </c>
      <c r="BO25" s="3">
        <f>'Capital p1'!BO25+'Capital p4'!BO25+'Capital p2'!BO25+'Capital p3 D'!BO25+'Capital p3 T'!BO25+'Capital p5'!BO25+'Capital p6'!BO25</f>
        <v>935844908</v>
      </c>
      <c r="BP25" s="3">
        <f>'Capital p1'!BP25+'Capital p4'!BP25+'Capital p2'!BP25+'Capital p3 D'!BP25+'Capital p3 T'!BP25+'Capital p5'!BP25+'Capital p6'!BP25</f>
        <v>948416367</v>
      </c>
      <c r="BQ25" s="3">
        <f>'Capital p1'!BQ25+'Capital p4'!BQ25+'Capital p2'!BQ25+'Capital p3 D'!BQ25+'Capital p3 T'!BQ25+'Capital p5'!BQ25+'Capital p6'!BQ25</f>
        <v>960960072</v>
      </c>
      <c r="BR25" s="3">
        <f>'Capital p1'!BR25+'Capital p4'!BR25+'Capital p2'!BR25+'Capital p3 D'!BR25+'Capital p3 T'!BR25+'Capital p5'!BR25+'Capital p6'!BR25</f>
        <v>973476021</v>
      </c>
      <c r="BS25" s="3">
        <f>'Capital p1'!BS25+'Capital p4'!BS25+'Capital p2'!BS25+'Capital p3 D'!BS25+'Capital p3 T'!BS25+'Capital p5'!BS25+'Capital p6'!BS25</f>
        <v>985964215</v>
      </c>
      <c r="BT25" s="3">
        <f>'Capital p1'!BT25+'Capital p4'!BT25+'Capital p2'!BT25+'Capital p3 D'!BT25+'Capital p3 T'!BT25+'Capital p5'!BT25+'Capital p6'!BT25</f>
        <v>998424655</v>
      </c>
      <c r="BU25" s="3">
        <f>'Capital p1'!BU25+'Capital p4'!BU25+'Capital p2'!BU25+'Capital p3 D'!BU25+'Capital p3 T'!BU25+'Capital p5'!BU25+'Capital p6'!BU25</f>
        <v>1010857341</v>
      </c>
      <c r="BV25" s="3">
        <f>'Capital p1'!BV25+'Capital p4'!BV25+'Capital p2'!BV25+'Capital p3 D'!BV25+'Capital p3 T'!BV25+'Capital p5'!BV25+'Capital p6'!BV25</f>
        <v>1023262271</v>
      </c>
      <c r="BW25" s="3">
        <f>'Capital p1'!BW25+'Capital p4'!BW25+'Capital p2'!BW25+'Capital p3 D'!BW25+'Capital p3 T'!BW25+'Capital p5'!BW25+'Capital p6'!BW25</f>
        <v>1035639449</v>
      </c>
      <c r="BX25" s="3">
        <f>'Capital p1'!BX25+'Capital p4'!BX25+'Capital p2'!BX25+'Capital p3 D'!BX25+'Capital p3 T'!BX25+'Capital p5'!BX25+'Capital p6'!BX25</f>
        <v>1047989004</v>
      </c>
      <c r="BY25" s="3">
        <f>'Capital p1'!BY25+'Capital p4'!BY25+'Capital p2'!BY25+'Capital p3 D'!BY25+'Capital p3 T'!BY25+'Capital p5'!BY25+'Capital p6'!BY25</f>
        <v>1060311073</v>
      </c>
      <c r="BZ25" s="3">
        <f>'Capital p1'!BZ25+'Capital p4'!BZ25+'Capital p2'!BZ25+'Capital p3 D'!BZ25+'Capital p3 T'!BZ25+'Capital p5'!BZ25+'Capital p6'!BZ25</f>
        <v>1072605654</v>
      </c>
      <c r="CA25" s="3">
        <f>'Capital p1'!CA25+'Capital p4'!CA25+'Capital p2'!CA25+'Capital p3 D'!CA25+'Capital p3 T'!CA25+'Capital p5'!CA25+'Capital p6'!CA25</f>
        <v>1084963707</v>
      </c>
      <c r="CB25" s="3">
        <f>'Capital p1'!CB25+'Capital p4'!CB25+'Capital p2'!CB25+'Capital p3 D'!CB25+'Capital p3 T'!CB25+'Capital p5'!CB25+'Capital p6'!CB25</f>
        <v>1097385251</v>
      </c>
      <c r="CC25" s="3">
        <f>'Capital p1'!CC25+'Capital p4'!CC25+'Capital p2'!CC25+'Capital p3 D'!CC25+'Capital p3 T'!CC25+'Capital p5'!CC25+'Capital p6'!CC25</f>
        <v>1109779341</v>
      </c>
      <c r="CD25" s="3">
        <f>'Capital p1'!CD25+'Capital p4'!CD25+'Capital p2'!CD25+'Capital p3 D'!CD25+'Capital p3 T'!CD25+'Capital p5'!CD25+'Capital p6'!CD25</f>
        <v>1122145981</v>
      </c>
      <c r="CE25" s="3">
        <f>'Capital p1'!CE25+'Capital p4'!CE25+'Capital p2'!CE25+'Capital p3 D'!CE25+'Capital p3 T'!CE25+'Capital p5'!CE25+'Capital p6'!CE25</f>
        <v>1134485169</v>
      </c>
      <c r="CF25" s="3">
        <f>'Capital p1'!CF25+'Capital p4'!CF25+'Capital p2'!CF25+'Capital p3 D'!CF25+'Capital p3 T'!CF25+'Capital p5'!CF25+'Capital p6'!CF25</f>
        <v>1146796904</v>
      </c>
      <c r="CG25" s="3">
        <f>'Capital p1'!CG25+'Capital p4'!CG25+'Capital p2'!CG25+'Capital p3 D'!CG25+'Capital p3 T'!CG25+'Capital p5'!CG25+'Capital p6'!CG25</f>
        <v>1159081187</v>
      </c>
      <c r="CH25" s="3">
        <f>'Capital p1'!CH25+'Capital p4'!CH25+'Capital p2'!CH25+'Capital p3 D'!CH25+'Capital p3 T'!CH25+'Capital p5'!CH25+'Capital p6'!CH25</f>
        <v>1171338018</v>
      </c>
      <c r="CI25" s="3">
        <f>'Capital p1'!CI25+'Capital p4'!CI25+'Capital p2'!CI25+'Capital p3 D'!CI25+'Capital p3 T'!CI25+'Capital p5'!CI25+'Capital p6'!CI25</f>
        <v>1183567398</v>
      </c>
      <c r="CJ25" s="3">
        <f>'Capital p1'!CJ25+'Capital p4'!CJ25+'Capital p2'!CJ25+'Capital p3 D'!CJ25+'Capital p3 T'!CJ25+'Capital p5'!CJ25+'Capital p6'!CJ25</f>
        <v>1195769295</v>
      </c>
      <c r="CK25" s="3">
        <f>'Capital p1'!CK25+'Capital p4'!CK25+'Capital p2'!CK25+'Capital p3 D'!CK25+'Capital p3 T'!CK25+'Capital p5'!CK25+'Capital p6'!CK25</f>
        <v>1207943681</v>
      </c>
      <c r="CL25" s="3">
        <f>'Capital p1'!CL25+'Capital p4'!CL25+'Capital p2'!CL25+'Capital p3 D'!CL25+'Capital p3 T'!CL25+'Capital p5'!CL25+'Capital p6'!CL25</f>
        <v>1220090554</v>
      </c>
      <c r="CM25" s="3">
        <f>'Capital p1'!CM25+'Capital p4'!CM25+'Capital p2'!CM25+'Capital p3 D'!CM25+'Capital p3 T'!CM25+'Capital p5'!CM25+'Capital p6'!CM25</f>
        <v>1232059410</v>
      </c>
      <c r="CN25" s="3">
        <f>'Capital p1'!CN25+'Capital p4'!CN25+'Capital p2'!CN25+'Capital p3 D'!CN25+'Capital p3 T'!CN25+'Capital p5'!CN25+'Capital p6'!CN25</f>
        <v>1243850076</v>
      </c>
      <c r="CO25" s="3">
        <f>'Capital p1'!CO25+'Capital p4'!CO25+'Capital p2'!CO25+'Capital p3 D'!CO25+'Capital p3 T'!CO25+'Capital p5'!CO25+'Capital p6'!CO25</f>
        <v>1255612896</v>
      </c>
      <c r="CP25" s="3">
        <f>'Capital p1'!CP25+'Capital p4'!CP25+'Capital p2'!CP25+'Capital p3 D'!CP25+'Capital p3 T'!CP25+'Capital p5'!CP25+'Capital p6'!CP25</f>
        <v>1267347866</v>
      </c>
      <c r="CQ25" s="3">
        <f>'Capital p1'!CQ25+'Capital p4'!CQ25+'Capital p2'!CQ25+'Capital p3 D'!CQ25+'Capital p3 T'!CQ25+'Capital p5'!CQ25+'Capital p6'!CQ25</f>
        <v>1279054987</v>
      </c>
      <c r="CR25" s="3">
        <f>'Capital p1'!CR25+'Capital p4'!CR25+'Capital p2'!CR25+'Capital p3 D'!CR25+'Capital p3 T'!CR25+'Capital p5'!CR25+'Capital p6'!CR25</f>
        <v>1290734261</v>
      </c>
      <c r="CS25" s="3">
        <f>'Capital p1'!CS25+'Capital p4'!CS25+'Capital p2'!CS25+'Capital p3 D'!CS25+'Capital p3 T'!CS25+'Capital p5'!CS25+'Capital p6'!CS25</f>
        <v>1302385685</v>
      </c>
      <c r="CT25" s="3">
        <f>'Capital p1'!CT25+'Capital p4'!CT25+'Capital p2'!CT25+'Capital p3 D'!CT25+'Capital p3 T'!CT25+'Capital p5'!CT25+'Capital p6'!CT25</f>
        <v>1314009262</v>
      </c>
      <c r="CU25" s="3">
        <f>'Capital p1'!CU25+'Capital p4'!CU25+'Capital p2'!CU25+'Capital p3 D'!CU25+'Capital p3 T'!CU25+'Capital p5'!CU25+'Capital p6'!CU25</f>
        <v>1325604989</v>
      </c>
      <c r="CV25" s="3">
        <f>'Capital p1'!CV25+'Capital p4'!CV25+'Capital p2'!CV25+'Capital p3 D'!CV25+'Capital p3 T'!CV25+'Capital p5'!CV25+'Capital p6'!CV25</f>
        <v>1337172894</v>
      </c>
      <c r="CW25" s="3">
        <f>'Capital p1'!CW25+'Capital p4'!CW25+'Capital p2'!CW25+'Capital p3 D'!CW25+'Capital p3 T'!CW25+'Capital p5'!CW25+'Capital p6'!CW25</f>
        <v>1348713005</v>
      </c>
      <c r="CX25" s="3">
        <f>'Capital p1'!CX25+'Capital p4'!CX25+'Capital p2'!CX25+'Capital p3 D'!CX25+'Capital p3 T'!CX25+'Capital p5'!CX25+'Capital p6'!CX25</f>
        <v>1360225323</v>
      </c>
      <c r="CY25" s="3">
        <f>'Capital p1'!CY25+'Capital p4'!CY25+'Capital p2'!CY25+'Capital p3 D'!CY25+'Capital p3 T'!CY25+'Capital p5'!CY25+'Capital p6'!CY25</f>
        <v>1371978600</v>
      </c>
      <c r="CZ25" s="3">
        <f>'Capital p1'!CZ25+'Capital p4'!CZ25+'Capital p2'!CZ25+'Capital p3 D'!CZ25+'Capital p3 T'!CZ25+'Capital p5'!CZ25+'Capital p6'!CZ25</f>
        <v>1383972838</v>
      </c>
      <c r="DA25" s="3">
        <f>'Capital p1'!DA25+'Capital p4'!DA25+'Capital p2'!DA25+'Capital p3 D'!DA25+'Capital p3 T'!DA25+'Capital p5'!DA25+'Capital p6'!DA25</f>
        <v>1395939281</v>
      </c>
      <c r="DB25" s="3">
        <f>'Capital p1'!DB25+'Capital p4'!DB25+'Capital p2'!DB25+'Capital p3 D'!DB25+'Capital p3 T'!DB25+'Capital p5'!DB25+'Capital p6'!DB25</f>
        <v>1407877927</v>
      </c>
      <c r="DC25" s="3">
        <f>'Capital p1'!DC25+'Capital p4'!DC25+'Capital p2'!DC25+'Capital p3 D'!DC25+'Capital p3 T'!DC25+'Capital p5'!DC25+'Capital p6'!DC25</f>
        <v>1419788779</v>
      </c>
      <c r="DD25" s="3">
        <f>'Capital p1'!DD25+'Capital p4'!DD25+'Capital p2'!DD25+'Capital p3 D'!DD25+'Capital p3 T'!DD25+'Capital p5'!DD25+'Capital p6'!DD25</f>
        <v>1431671833</v>
      </c>
      <c r="DE25" s="3">
        <f>'Capital p1'!DE25+'Capital p4'!DE25+'Capital p2'!DE25+'Capital p3 D'!DE25+'Capital p3 T'!DE25+'Capital p5'!DE25+'Capital p6'!DE25</f>
        <v>1443527092</v>
      </c>
      <c r="DF25" s="3">
        <f>'Capital p1'!DF25+'Capital p4'!DF25+'Capital p2'!DF25+'Capital p3 D'!DF25+'Capital p3 T'!DF25+'Capital p5'!DF25+'Capital p6'!DF25</f>
        <v>1455354555</v>
      </c>
      <c r="DG25" s="3">
        <f>'Capital p1'!DG25+'Capital p4'!DG25+'Capital p2'!DG25+'Capital p3 D'!DG25+'Capital p3 T'!DG25+'Capital p5'!DG25+'Capital p6'!DG25</f>
        <v>1467154223</v>
      </c>
      <c r="DH25" s="3">
        <f>'Capital p1'!DH25+'Capital p4'!DH25+'Capital p2'!DH25+'Capital p3 D'!DH25+'Capital p3 T'!DH25+'Capital p5'!DH25+'Capital p6'!DH25</f>
        <v>1478927814</v>
      </c>
      <c r="DI25" s="3">
        <f>'Capital p1'!DI25+'Capital p4'!DI25+'Capital p2'!DI25+'Capital p3 D'!DI25+'Capital p3 T'!DI25+'Capital p5'!DI25+'Capital p6'!DI25</f>
        <v>1490677050</v>
      </c>
      <c r="DJ25" s="3">
        <f>'Capital p1'!DJ25+'Capital p4'!DJ25+'Capital p2'!DJ25+'Capital p3 D'!DJ25+'Capital p3 T'!DJ25+'Capital p5'!DJ25+'Capital p6'!DJ25</f>
        <v>1502401933</v>
      </c>
      <c r="DK25" s="3">
        <f>'Capital p1'!DK25+'Capital p4'!DK25+'Capital p2'!DK25+'Capital p3 D'!DK25+'Capital p3 T'!DK25+'Capital p5'!DK25+'Capital p6'!DK25</f>
        <v>1513971722</v>
      </c>
      <c r="DL25" s="3">
        <f>'Capital p1'!DL25+'Capital p4'!DL25+'Capital p2'!DL25+'Capital p3 D'!DL25+'Capital p3 T'!DL25+'Capital p5'!DL25+'Capital p6'!DL25</f>
        <v>1525385024</v>
      </c>
      <c r="DM25" s="3">
        <f>'Capital p1'!DM25+'Capital p4'!DM25+'Capital p2'!DM25+'Capital p3 D'!DM25+'Capital p3 T'!DM25+'Capital p5'!DM25+'Capital p6'!DM25</f>
        <v>1536771180</v>
      </c>
      <c r="DN25" s="3">
        <f>'Capital p1'!DN25+'Capital p4'!DN25+'Capital p2'!DN25+'Capital p3 D'!DN25+'Capital p3 T'!DN25+'Capital p5'!DN25+'Capital p6'!DN25</f>
        <v>1548129397</v>
      </c>
      <c r="DO25" s="3">
        <f>'Capital p1'!DO25+'Capital p4'!DO25+'Capital p2'!DO25+'Capital p3 D'!DO25+'Capital p3 T'!DO25+'Capital p5'!DO25+'Capital p6'!DO25</f>
        <v>1559458870</v>
      </c>
      <c r="DP25" s="3">
        <f>'Capital p1'!DP25+'Capital p4'!DP25+'Capital p2'!DP25+'Capital p3 D'!DP25+'Capital p3 T'!DP25+'Capital p5'!DP25+'Capital p6'!DP25</f>
        <v>1570759603</v>
      </c>
      <c r="DQ25" s="3">
        <f>'Capital p1'!DQ25+'Capital p4'!DQ25+'Capital p2'!DQ25+'Capital p3 D'!DQ25+'Capital p3 T'!DQ25+'Capital p5'!DQ25+'Capital p6'!DQ25</f>
        <v>1582031598</v>
      </c>
      <c r="DR25" s="3">
        <f>'Capital p1'!DR25+'Capital p4'!DR25+'Capital p2'!DR25+'Capital p3 D'!DR25+'Capital p3 T'!DR25+'Capital p5'!DR25+'Capital p6'!DR25</f>
        <v>1593274848</v>
      </c>
      <c r="DS25" s="3">
        <f>'Capital p1'!DS25+'Capital p4'!DS25+'Capital p2'!DS25+'Capital p3 D'!DS25+'Capital p3 T'!DS25+'Capital p5'!DS25+'Capital p6'!DS25</f>
        <v>1604489360</v>
      </c>
      <c r="DT25" s="3">
        <f>'Capital p1'!DT25+'Capital p4'!DT25+'Capital p2'!DT25+'Capital p3 D'!DT25+'Capital p3 T'!DT25+'Capital p5'!DT25+'Capital p6'!DT25</f>
        <v>1615674998</v>
      </c>
      <c r="DU25" s="3">
        <f>'Capital p1'!DU25+'Capital p4'!DU25+'Capital p2'!DU25+'Capital p3 D'!DU25+'Capital p3 T'!DU25+'Capital p5'!DU25+'Capital p6'!DU25</f>
        <v>1626831628</v>
      </c>
      <c r="DV25" s="3">
        <f>'Capital p1'!DV25+'Capital p4'!DV25+'Capital p2'!DV25+'Capital p3 D'!DV25+'Capital p3 T'!DV25+'Capital p5'!DV25+'Capital p6'!DV25</f>
        <v>1637959254</v>
      </c>
      <c r="EB25" s="20" t="str">
        <f t="shared" si="15"/>
        <v>Apr Y2</v>
      </c>
      <c r="EC25" s="40" t="e">
        <f t="shared" si="2"/>
        <v>#REF!</v>
      </c>
      <c r="ED25" s="31" t="s">
        <v>56</v>
      </c>
      <c r="EE25" s="40" t="e">
        <f t="shared" si="23"/>
        <v>#REF!</v>
      </c>
      <c r="EF25" s="40" t="e">
        <f t="shared" si="16"/>
        <v>#REF!</v>
      </c>
      <c r="EG25" s="8"/>
      <c r="EH25" s="20" t="s">
        <v>320</v>
      </c>
      <c r="EI25" s="40" t="e">
        <f>IF(#REF!="monthly",#REF!/12,0)+EI24</f>
        <v>#REF!</v>
      </c>
      <c r="EJ25" s="73">
        <f t="shared" si="17"/>
        <v>2.5000000000000001E-3</v>
      </c>
      <c r="EK25" s="40" t="e">
        <f t="shared" si="24"/>
        <v>#REF!</v>
      </c>
      <c r="EL25" s="40" t="e">
        <f t="shared" si="25"/>
        <v>#REF!</v>
      </c>
      <c r="EN25" s="20" t="str">
        <f t="shared" si="3"/>
        <v>Apr Y2</v>
      </c>
      <c r="EO25" s="40" t="e">
        <f>IF(#REF!="monthly",#REF!/12,0)+EO24</f>
        <v>#REF!</v>
      </c>
      <c r="EP25" s="73">
        <f t="shared" si="18"/>
        <v>2.9999999999999996E-3</v>
      </c>
      <c r="EQ25" s="40" t="e">
        <f t="shared" si="26"/>
        <v>#REF!</v>
      </c>
      <c r="ER25" s="40" t="e">
        <f t="shared" si="27"/>
        <v>#REF!</v>
      </c>
      <c r="ET25" s="20" t="str">
        <f t="shared" si="19"/>
        <v>Apr Y2</v>
      </c>
      <c r="EU25" s="40" t="e">
        <f>IF(#REF!="monthly",#REF!/12,0)+EU24</f>
        <v>#REF!</v>
      </c>
      <c r="EV25" s="73">
        <f t="shared" si="20"/>
        <v>3.6666666666666666E-3</v>
      </c>
      <c r="EW25" s="40" t="e">
        <f t="shared" si="28"/>
        <v>#REF!</v>
      </c>
      <c r="EX25" s="40" t="e">
        <f t="shared" si="29"/>
        <v>#REF!</v>
      </c>
    </row>
    <row r="26" spans="1:154" x14ac:dyDescent="0.25">
      <c r="A26" s="49"/>
      <c r="DX26" s="52"/>
      <c r="EB26" s="20" t="str">
        <f t="shared" si="15"/>
        <v>May Y2</v>
      </c>
      <c r="EC26" s="40" t="e">
        <f t="shared" si="2"/>
        <v>#REF!</v>
      </c>
      <c r="ED26" s="31" t="s">
        <v>56</v>
      </c>
      <c r="EE26" s="40" t="e">
        <f t="shared" si="23"/>
        <v>#REF!</v>
      </c>
      <c r="EF26" s="40" t="e">
        <f t="shared" si="16"/>
        <v>#REF!</v>
      </c>
      <c r="EG26" s="8"/>
      <c r="EH26" s="20" t="s">
        <v>321</v>
      </c>
      <c r="EI26" s="40" t="e">
        <f>IF(#REF!="monthly",#REF!/12,0)+EI25</f>
        <v>#REF!</v>
      </c>
      <c r="EJ26" s="73">
        <f t="shared" si="17"/>
        <v>2.5000000000000001E-3</v>
      </c>
      <c r="EK26" s="40" t="e">
        <f t="shared" si="24"/>
        <v>#REF!</v>
      </c>
      <c r="EL26" s="40" t="e">
        <f t="shared" si="25"/>
        <v>#REF!</v>
      </c>
      <c r="EN26" s="20" t="str">
        <f t="shared" si="3"/>
        <v>May Y2</v>
      </c>
      <c r="EO26" s="40" t="e">
        <f>IF(#REF!="monthly",#REF!/12,0)+EO25</f>
        <v>#REF!</v>
      </c>
      <c r="EP26" s="73">
        <f t="shared" si="18"/>
        <v>2.9999999999999996E-3</v>
      </c>
      <c r="EQ26" s="40" t="e">
        <f t="shared" si="26"/>
        <v>#REF!</v>
      </c>
      <c r="ER26" s="40" t="e">
        <f t="shared" si="27"/>
        <v>#REF!</v>
      </c>
      <c r="ET26" s="20" t="str">
        <f t="shared" si="19"/>
        <v>May Y2</v>
      </c>
      <c r="EU26" s="40" t="e">
        <f>IF(#REF!="monthly",#REF!/12,0)+EU25</f>
        <v>#REF!</v>
      </c>
      <c r="EV26" s="73">
        <f t="shared" si="20"/>
        <v>3.6666666666666666E-3</v>
      </c>
      <c r="EW26" s="40" t="e">
        <f t="shared" si="28"/>
        <v>#REF!</v>
      </c>
      <c r="EX26" s="40" t="e">
        <f t="shared" si="29"/>
        <v>#REF!</v>
      </c>
    </row>
    <row r="27" spans="1:154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20" t="str">
        <f t="shared" si="15"/>
        <v>Jun Y2</v>
      </c>
      <c r="EC27" s="40" t="e">
        <f t="shared" si="2"/>
        <v>#REF!</v>
      </c>
      <c r="ED27" s="31" t="s">
        <v>56</v>
      </c>
      <c r="EE27" s="40" t="e">
        <f t="shared" si="23"/>
        <v>#REF!</v>
      </c>
      <c r="EF27" s="40" t="e">
        <f t="shared" si="16"/>
        <v>#REF!</v>
      </c>
      <c r="EG27" s="8"/>
      <c r="EH27" s="20" t="s">
        <v>322</v>
      </c>
      <c r="EI27" s="40" t="e">
        <f>IF(#REF!="monthly",#REF!/12,IF(#REF!="quarterly",#REF!/4,IF(#REF!="every 6 months",#REF!/2,0)))+EI26</f>
        <v>#REF!</v>
      </c>
      <c r="EJ27" s="73">
        <f t="shared" si="17"/>
        <v>2.5000000000000001E-3</v>
      </c>
      <c r="EK27" s="40" t="e">
        <f t="shared" si="24"/>
        <v>#REF!</v>
      </c>
      <c r="EL27" s="40" t="e">
        <f t="shared" si="25"/>
        <v>#REF!</v>
      </c>
      <c r="EN27" s="20" t="str">
        <f t="shared" si="3"/>
        <v>Jun Y2</v>
      </c>
      <c r="EO27" s="40" t="e">
        <f>IF(#REF!="monthly",#REF!/12,IF(#REF!="quarterly",#REF!/4,IF(#REF!="every 6 months",#REF!/2,0)))+EO26</f>
        <v>#REF!</v>
      </c>
      <c r="EP27" s="73">
        <f t="shared" si="18"/>
        <v>2.9999999999999996E-3</v>
      </c>
      <c r="EQ27" s="40" t="e">
        <f t="shared" si="26"/>
        <v>#REF!</v>
      </c>
      <c r="ER27" s="40" t="e">
        <f t="shared" si="27"/>
        <v>#REF!</v>
      </c>
      <c r="ET27" s="20" t="str">
        <f t="shared" si="19"/>
        <v>Jun Y2</v>
      </c>
      <c r="EU27" s="40" t="e">
        <f>IF(#REF!="monthly",#REF!/12,IF(#REF!="quarterly",#REF!/4,IF(#REF!="every 6 months",#REF!/2,0)))+EU26</f>
        <v>#REF!</v>
      </c>
      <c r="EV27" s="73">
        <f t="shared" si="20"/>
        <v>3.6666666666666666E-3</v>
      </c>
      <c r="EW27" s="40" t="e">
        <f t="shared" si="28"/>
        <v>#REF!</v>
      </c>
      <c r="EX27" s="40" t="e">
        <f t="shared" si="29"/>
        <v>#REF!</v>
      </c>
    </row>
    <row r="28" spans="1:154" x14ac:dyDescent="0.25">
      <c r="A28" s="50"/>
      <c r="B28" s="36" t="s">
        <v>432</v>
      </c>
      <c r="C28" s="36"/>
      <c r="D28" s="36"/>
      <c r="E28" s="36"/>
      <c r="F28" s="36"/>
      <c r="G28" s="36">
        <f>'Capital p1'!G28+'Capital p2'!G28+'Capital p3 D'!G28+'Capital p3 T'!G28+'Capital p4'!G28+'Capital p5'!G28+'Capital p6'!G28</f>
        <v>612207</v>
      </c>
      <c r="H28" s="36">
        <f>'Capital p1'!H28+'Capital p2'!H28+'Capital p3 D'!H28+'Capital p3 T'!H28+'Capital p4'!H28+'Capital p5'!H28+'Capital p6'!H28</f>
        <v>656452</v>
      </c>
      <c r="I28" s="36">
        <f>'Capital p1'!I28+'Capital p2'!I28+'Capital p3 D'!I28+'Capital p3 T'!I28+'Capital p4'!I28+'Capital p5'!I28+'Capital p6'!I28</f>
        <v>712695</v>
      </c>
      <c r="J28" s="36">
        <f>'Capital p1'!J28+'Capital p2'!J28+'Capital p3 D'!J28+'Capital p3 T'!J28+'Capital p4'!J28+'Capital p5'!J28+'Capital p6'!J28</f>
        <v>785523</v>
      </c>
      <c r="K28" s="36">
        <f>'Capital p1'!K28+'Capital p2'!K28+'Capital p3 D'!K28+'Capital p3 T'!K28+'Capital p4'!K28+'Capital p5'!K28+'Capital p6'!K28</f>
        <v>860359</v>
      </c>
      <c r="L28" s="36">
        <f>'Capital p1'!L28+'Capital p2'!L28+'Capital p3 D'!L28+'Capital p3 T'!L28+'Capital p4'!L28+'Capital p5'!L28+'Capital p6'!L28</f>
        <v>931559</v>
      </c>
      <c r="M28" s="36">
        <f>'Capital p1'!M28+'Capital p2'!M28+'Capital p3 D'!M28+'Capital p3 T'!M28+'Capital p4'!M28+'Capital p5'!M28+'Capital p6'!M28</f>
        <v>1008645</v>
      </c>
      <c r="N28" s="36">
        <f>'Capital p1'!N28+'Capital p2'!N28+'Capital p3 D'!N28+'Capital p3 T'!N28+'Capital p4'!N28+'Capital p5'!N28+'Capital p6'!N28</f>
        <v>1092366</v>
      </c>
      <c r="O28" s="36">
        <f>'Capital p1'!O28+'Capital p2'!O28+'Capital p3 D'!O28+'Capital p3 T'!O28+'Capital p4'!O28+'Capital p5'!O28+'Capital p6'!O28</f>
        <v>1178243</v>
      </c>
      <c r="P28" s="36">
        <f>'Capital p1'!P28+'Capital p2'!P28+'Capital p3 D'!P28+'Capital p3 T'!P28+'Capital p4'!P28+'Capital p5'!P28+'Capital p6'!P28</f>
        <v>1276410</v>
      </c>
      <c r="Q28" s="36">
        <f>'Capital p1'!Q28+'Capital p2'!Q28+'Capital p3 D'!Q28+'Capital p3 T'!Q28+'Capital p4'!Q28+'Capital p5'!Q28+'Capital p6'!Q28</f>
        <v>1368230</v>
      </c>
      <c r="R28" s="36">
        <f>'Capital p1'!R28+'Capital p2'!R28+'Capital p3 D'!R28+'Capital p3 T'!R28+'Capital p4'!R28+'Capital p5'!R28+'Capital p6'!R28</f>
        <v>1438305</v>
      </c>
      <c r="S28" s="36">
        <f>'Capital p1'!S28+'Capital p2'!S28+'Capital p3 D'!S28+'Capital p3 T'!S28+'Capital p4'!S28+'Capital p5'!S28+'Capital p6'!S28</f>
        <v>1504332</v>
      </c>
      <c r="T28" s="36">
        <f>'Capital p1'!T28+'Capital p2'!T28+'Capital p3 D'!T28+'Capital p3 T'!T28+'Capital p4'!T28+'Capital p5'!T28+'Capital p6'!T28</f>
        <v>1573069</v>
      </c>
      <c r="U28" s="36">
        <f>'Capital p1'!U28+'Capital p2'!U28+'Capital p3 D'!U28+'Capital p3 T'!U28+'Capital p4'!U28+'Capital p5'!U28+'Capital p6'!U28</f>
        <v>1644812</v>
      </c>
      <c r="V28" s="36">
        <f>'Capital p1'!V28+'Capital p2'!V28+'Capital p3 D'!V28+'Capital p3 T'!V28+'Capital p4'!V28+'Capital p5'!V28+'Capital p6'!V28</f>
        <v>1718603</v>
      </c>
      <c r="W28" s="36">
        <f>'Capital p1'!W28+'Capital p2'!W28+'Capital p3 D'!W28+'Capital p3 T'!W28+'Capital p4'!W28+'Capital p5'!W28+'Capital p6'!W28</f>
        <v>1795228</v>
      </c>
      <c r="X28" s="36">
        <f>'Capital p1'!X28+'Capital p2'!X28+'Capital p3 D'!X28+'Capital p3 T'!X28+'Capital p4'!X28+'Capital p5'!X28+'Capital p6'!X28</f>
        <v>1871929</v>
      </c>
      <c r="Y28" s="36">
        <f>'Capital p1'!Y28+'Capital p2'!Y28+'Capital p3 D'!Y28+'Capital p3 T'!Y28+'Capital p4'!Y28+'Capital p5'!Y28+'Capital p6'!Y28</f>
        <v>1946737</v>
      </c>
      <c r="Z28" s="36">
        <f>'Capital p1'!Z28+'Capital p2'!Z28+'Capital p3 D'!Z28+'Capital p3 T'!Z28+'Capital p4'!Z28+'Capital p5'!Z28+'Capital p6'!Z28</f>
        <v>2020378</v>
      </c>
      <c r="AA28" s="36">
        <f>'Capital p1'!AA28+'Capital p2'!AA28+'Capital p3 D'!AA28+'Capital p3 T'!AA28+'Capital p4'!AA28+'Capital p5'!AA28+'Capital p6'!AA28</f>
        <v>2096534</v>
      </c>
      <c r="AB28" s="36">
        <f>'Capital p1'!AB28+'Capital p2'!AB28+'Capital p3 D'!AB28+'Capital p3 T'!AB28+'Capital p4'!AB28+'Capital p5'!AB28+'Capital p6'!AB28</f>
        <v>2174007</v>
      </c>
      <c r="AC28" s="36">
        <f>'Capital p1'!AC28+'Capital p2'!AC28+'Capital p3 D'!AC28+'Capital p3 T'!AC28+'Capital p4'!AC28+'Capital p5'!AC28+'Capital p6'!AC28</f>
        <v>2246293</v>
      </c>
      <c r="AD28" s="36">
        <f>'Capital p1'!AD28+'Capital p2'!AD28+'Capital p3 D'!AD28+'Capital p3 T'!AD28+'Capital p4'!AD28+'Capital p5'!AD28+'Capital p6'!AD28</f>
        <v>2306458</v>
      </c>
      <c r="AE28" s="36">
        <f>'Capital p1'!AE28+'Capital p2'!AE28+'Capital p3 D'!AE28+'Capital p3 T'!AE28+'Capital p4'!AE28+'Capital p5'!AE28+'Capital p6'!AE28</f>
        <v>2369148</v>
      </c>
      <c r="AF28" s="36">
        <f>'Capital p1'!AF28+'Capital p2'!AF28+'Capital p3 D'!AF28+'Capital p3 T'!AF28+'Capital p4'!AF28+'Capital p5'!AF28+'Capital p6'!AF28</f>
        <v>2442227</v>
      </c>
      <c r="AG28" s="36">
        <f>'Capital p1'!AG28+'Capital p2'!AG28+'Capital p3 D'!AG28+'Capital p3 T'!AG28+'Capital p4'!AG28+'Capital p5'!AG28+'Capital p6'!AG28</f>
        <v>2515201</v>
      </c>
      <c r="AH28" s="36">
        <f>'Capital p1'!AH28+'Capital p2'!AH28+'Capital p3 D'!AH28+'Capital p3 T'!AH28+'Capital p4'!AH28+'Capital p5'!AH28+'Capital p6'!AH28</f>
        <v>2588072</v>
      </c>
      <c r="AI28" s="36">
        <f>'Capital p1'!AI28+'Capital p2'!AI28+'Capital p3 D'!AI28+'Capital p3 T'!AI28+'Capital p4'!AI28+'Capital p5'!AI28+'Capital p6'!AI28</f>
        <v>2660835</v>
      </c>
      <c r="AJ28" s="36">
        <f>'Capital p1'!AJ28+'Capital p2'!AJ28+'Capital p3 D'!AJ28+'Capital p3 T'!AJ28+'Capital p4'!AJ28+'Capital p5'!AJ28+'Capital p6'!AJ28</f>
        <v>2733494</v>
      </c>
      <c r="AK28" s="36">
        <f>'Capital p1'!AK28+'Capital p2'!AK28+'Capital p3 D'!AK28+'Capital p3 T'!AK28+'Capital p4'!AK28+'Capital p5'!AK28+'Capital p6'!AK28</f>
        <v>2806046</v>
      </c>
      <c r="AL28" s="36">
        <f>'Capital p1'!AL28+'Capital p2'!AL28+'Capital p3 D'!AL28+'Capital p3 T'!AL28+'Capital p4'!AL28+'Capital p5'!AL28+'Capital p6'!AL28</f>
        <v>2878493</v>
      </c>
      <c r="AM28" s="36">
        <f>'Capital p1'!AM28+'Capital p2'!AM28+'Capital p3 D'!AM28+'Capital p3 T'!AM28+'Capital p4'!AM28+'Capital p5'!AM28+'Capital p6'!AM28</f>
        <v>2950834</v>
      </c>
      <c r="AN28" s="36">
        <f>'Capital p1'!AN28+'Capital p2'!AN28+'Capital p3 D'!AN28+'Capital p3 T'!AN28+'Capital p4'!AN28+'Capital p5'!AN28+'Capital p6'!AN28</f>
        <v>3023070</v>
      </c>
      <c r="AO28" s="36">
        <f>'Capital p1'!AO28+'Capital p2'!AO28+'Capital p3 D'!AO28+'Capital p3 T'!AO28+'Capital p4'!AO28+'Capital p5'!AO28+'Capital p6'!AO28</f>
        <v>3095189</v>
      </c>
      <c r="AP28" s="36">
        <f>'Capital p1'!AP28+'Capital p2'!AP28+'Capital p3 D'!AP28+'Capital p3 T'!AP28+'Capital p4'!AP28+'Capital p5'!AP28+'Capital p6'!AP28</f>
        <v>3167195</v>
      </c>
      <c r="AQ28" s="36">
        <f>'Capital p1'!AQ28+'Capital p2'!AQ28+'Capital p3 D'!AQ28+'Capital p3 T'!AQ28+'Capital p4'!AQ28+'Capital p5'!AQ28+'Capital p6'!AQ28</f>
        <v>3239046</v>
      </c>
      <c r="AR28" s="36">
        <f>'Capital p1'!AR28+'Capital p2'!AR28+'Capital p3 D'!AR28+'Capital p3 T'!AR28+'Capital p4'!AR28+'Capital p5'!AR28+'Capital p6'!AR28</f>
        <v>3310730</v>
      </c>
      <c r="AS28" s="36">
        <f>'Capital p1'!AS28+'Capital p2'!AS28+'Capital p3 D'!AS28+'Capital p3 T'!AS28+'Capital p4'!AS28+'Capital p5'!AS28+'Capital p6'!AS28</f>
        <v>3382281</v>
      </c>
      <c r="AT28" s="36">
        <f>'Capital p1'!AT28+'Capital p2'!AT28+'Capital p3 D'!AT28+'Capital p3 T'!AT28+'Capital p4'!AT28+'Capital p5'!AT28+'Capital p6'!AT28</f>
        <v>3453688</v>
      </c>
      <c r="AU28" s="36">
        <f>'Capital p1'!AU28+'Capital p2'!AU28+'Capital p3 D'!AU28+'Capital p3 T'!AU28+'Capital p4'!AU28+'Capital p5'!AU28+'Capital p6'!AU28</f>
        <v>3524946</v>
      </c>
      <c r="AV28" s="36">
        <f>'Capital p1'!AV28+'Capital p2'!AV28+'Capital p3 D'!AV28+'Capital p3 T'!AV28+'Capital p4'!AV28+'Capital p5'!AV28+'Capital p6'!AV28</f>
        <v>3596056</v>
      </c>
      <c r="AW28" s="36">
        <f>'Capital p1'!AW28+'Capital p2'!AW28+'Capital p3 D'!AW28+'Capital p3 T'!AW28+'Capital p4'!AW28+'Capital p5'!AW28+'Capital p6'!AW28</f>
        <v>3667013</v>
      </c>
      <c r="AX28" s="36">
        <f>'Capital p1'!AX28+'Capital p2'!AX28+'Capital p3 D'!AX28+'Capital p3 T'!AX28+'Capital p4'!AX28+'Capital p5'!AX28+'Capital p6'!AX28</f>
        <v>3737822</v>
      </c>
      <c r="AY28" s="36">
        <f>'Capital p1'!AY28+'Capital p2'!AY28+'Capital p3 D'!AY28+'Capital p3 T'!AY28+'Capital p4'!AY28+'Capital p5'!AY28+'Capital p6'!AY28</f>
        <v>3808481</v>
      </c>
      <c r="AZ28" s="36">
        <f>'Capital p1'!AZ28+'Capital p2'!AZ28+'Capital p3 D'!AZ28+'Capital p3 T'!AZ28+'Capital p4'!AZ28+'Capital p5'!AZ28+'Capital p6'!AZ28</f>
        <v>3878989</v>
      </c>
      <c r="BA28" s="36">
        <f>'Capital p1'!BA28+'Capital p2'!BA28+'Capital p3 D'!BA28+'Capital p3 T'!BA28+'Capital p4'!BA28+'Capital p5'!BA28+'Capital p6'!BA28</f>
        <v>3949346</v>
      </c>
      <c r="BB28" s="36">
        <f>'Capital p1'!BB28+'Capital p2'!BB28+'Capital p3 D'!BB28+'Capital p3 T'!BB28+'Capital p4'!BB28+'Capital p5'!BB28+'Capital p6'!BB28</f>
        <v>4019554</v>
      </c>
      <c r="BC28" s="36">
        <f>'Capital p1'!BC28+'Capital p2'!BC28+'Capital p3 D'!BC28+'Capital p3 T'!BC28+'Capital p4'!BC28+'Capital p5'!BC28+'Capital p6'!BC28</f>
        <v>4088761</v>
      </c>
      <c r="BD28" s="36">
        <f>'Capital p1'!BD28+'Capital p2'!BD28+'Capital p3 D'!BD28+'Capital p3 T'!BD28+'Capital p4'!BD28+'Capital p5'!BD28+'Capital p6'!BD28</f>
        <v>4156972</v>
      </c>
      <c r="BE28" s="36">
        <f>'Capital p1'!BE28+'Capital p2'!BE28+'Capital p3 D'!BE28+'Capital p3 T'!BE28+'Capital p4'!BE28+'Capital p5'!BE28+'Capital p6'!BE28</f>
        <v>4225039</v>
      </c>
      <c r="BF28" s="36">
        <f>'Capital p1'!BF28+'Capital p2'!BF28+'Capital p3 D'!BF28+'Capital p3 T'!BF28+'Capital p4'!BF28+'Capital p5'!BF28+'Capital p6'!BF28</f>
        <v>4292960</v>
      </c>
      <c r="BG28" s="36">
        <f>'Capital p1'!BG28+'Capital p2'!BG28+'Capital p3 D'!BG28+'Capital p3 T'!BG28+'Capital p4'!BG28+'Capital p5'!BG28+'Capital p6'!BG28</f>
        <v>4360738</v>
      </c>
      <c r="BH28" s="36">
        <f>'Capital p1'!BH28+'Capital p2'!BH28+'Capital p3 D'!BH28+'Capital p3 T'!BH28+'Capital p4'!BH28+'Capital p5'!BH28+'Capital p6'!BH28</f>
        <v>4428374</v>
      </c>
      <c r="BI28" s="36">
        <f>'Capital p1'!BI28+'Capital p2'!BI28+'Capital p3 D'!BI28+'Capital p3 T'!BI28+'Capital p4'!BI28+'Capital p5'!BI28+'Capital p6'!BI28</f>
        <v>4495866</v>
      </c>
      <c r="BJ28" s="36">
        <f>'Capital p1'!BJ28+'Capital p2'!BJ28+'Capital p3 D'!BJ28+'Capital p3 T'!BJ28+'Capital p4'!BJ28+'Capital p5'!BJ28+'Capital p6'!BJ28</f>
        <v>4563210</v>
      </c>
      <c r="BK28" s="36">
        <f>'Capital p1'!BK28+'Capital p2'!BK28+'Capital p3 D'!BK28+'Capital p3 T'!BK28+'Capital p4'!BK28+'Capital p5'!BK28+'Capital p6'!BK28</f>
        <v>4630411</v>
      </c>
      <c r="BL28" s="36">
        <f>'Capital p1'!BL28+'Capital p2'!BL28+'Capital p3 D'!BL28+'Capital p3 T'!BL28+'Capital p4'!BL28+'Capital p5'!BL28+'Capital p6'!BL28</f>
        <v>4697470</v>
      </c>
      <c r="BM28" s="36">
        <f>'Capital p1'!BM28+'Capital p2'!BM28+'Capital p3 D'!BM28+'Capital p3 T'!BM28+'Capital p4'!BM28+'Capital p5'!BM28+'Capital p6'!BM28</f>
        <v>4764383</v>
      </c>
      <c r="BN28" s="36">
        <f>'Capital p1'!BN28+'Capital p2'!BN28+'Capital p3 D'!BN28+'Capital p3 T'!BN28+'Capital p4'!BN28+'Capital p5'!BN28+'Capital p6'!BN28</f>
        <v>4831153</v>
      </c>
      <c r="BO28" s="36">
        <f>'Capital p1'!BO28+'Capital p2'!BO28+'Capital p3 D'!BO28+'Capital p3 T'!BO28+'Capital p4'!BO28+'Capital p5'!BO28+'Capital p6'!BO28</f>
        <v>4897432</v>
      </c>
      <c r="BP28" s="36">
        <f>'Capital p1'!BP28+'Capital p2'!BP28+'Capital p3 D'!BP28+'Capital p3 T'!BP28+'Capital p4'!BP28+'Capital p5'!BP28+'Capital p6'!BP28</f>
        <v>4963221</v>
      </c>
      <c r="BQ28" s="36">
        <f>'Capital p1'!BQ28+'Capital p2'!BQ28+'Capital p3 D'!BQ28+'Capital p3 T'!BQ28+'Capital p4'!BQ28+'Capital p5'!BQ28+'Capital p6'!BQ28</f>
        <v>5028865</v>
      </c>
      <c r="BR28" s="36">
        <f>'Capital p1'!BR28+'Capital p2'!BR28+'Capital p3 D'!BR28+'Capital p3 T'!BR28+'Capital p4'!BR28+'Capital p5'!BR28+'Capital p6'!BR28</f>
        <v>5094361</v>
      </c>
      <c r="BS28" s="36">
        <f>'Capital p1'!BS28+'Capital p2'!BS28+'Capital p3 D'!BS28+'Capital p3 T'!BS28+'Capital p4'!BS28+'Capital p5'!BS28+'Capital p6'!BS28</f>
        <v>5159715</v>
      </c>
      <c r="BT28" s="36">
        <f>'Capital p1'!BT28+'Capital p2'!BT28+'Capital p3 D'!BT28+'Capital p3 T'!BT28+'Capital p4'!BT28+'Capital p5'!BT28+'Capital p6'!BT28</f>
        <v>5224922</v>
      </c>
      <c r="BU28" s="36">
        <f>'Capital p1'!BU28+'Capital p2'!BU28+'Capital p3 D'!BU28+'Capital p3 T'!BU28+'Capital p4'!BU28+'Capital p5'!BU28+'Capital p6'!BU28</f>
        <v>5289986</v>
      </c>
      <c r="BV28" s="36">
        <f>'Capital p1'!BV28+'Capital p2'!BV28+'Capital p3 D'!BV28+'Capital p3 T'!BV28+'Capital p4'!BV28+'Capital p5'!BV28+'Capital p6'!BV28</f>
        <v>5354903</v>
      </c>
      <c r="BW28" s="36">
        <f>'Capital p1'!BW28+'Capital p2'!BW28+'Capital p3 D'!BW28+'Capital p3 T'!BW28+'Capital p4'!BW28+'Capital p5'!BW28+'Capital p6'!BW28</f>
        <v>5419674</v>
      </c>
      <c r="BX28" s="36">
        <f>'Capital p1'!BX28+'Capital p2'!BX28+'Capital p3 D'!BX28+'Capital p3 T'!BX28+'Capital p4'!BX28+'Capital p5'!BX28+'Capital p6'!BX28</f>
        <v>5484300</v>
      </c>
      <c r="BY28" s="36">
        <f>'Capital p1'!BY28+'Capital p2'!BY28+'Capital p3 D'!BY28+'Capital p3 T'!BY28+'Capital p4'!BY28+'Capital p5'!BY28+'Capital p6'!BY28</f>
        <v>5548783</v>
      </c>
      <c r="BZ28" s="36">
        <f>'Capital p1'!BZ28+'Capital p2'!BZ28+'Capital p3 D'!BZ28+'Capital p3 T'!BZ28+'Capital p4'!BZ28+'Capital p5'!BZ28+'Capital p6'!BZ28</f>
        <v>5613125</v>
      </c>
      <c r="CA28" s="36">
        <f>'Capital p1'!CA28+'Capital p2'!CA28+'Capital p3 D'!CA28+'Capital p3 T'!CA28+'Capital p4'!CA28+'Capital p5'!CA28+'Capital p6'!CA28</f>
        <v>5677796</v>
      </c>
      <c r="CB28" s="36">
        <f>'Capital p1'!CB28+'Capital p2'!CB28+'Capital p3 D'!CB28+'Capital p3 T'!CB28+'Capital p4'!CB28+'Capital p5'!CB28+'Capital p6'!CB28</f>
        <v>5742800</v>
      </c>
      <c r="CC28" s="36">
        <f>'Capital p1'!CC28+'Capital p2'!CC28+'Capital p3 D'!CC28+'Capital p3 T'!CC28+'Capital p4'!CC28+'Capital p5'!CC28+'Capital p6'!CC28</f>
        <v>5807660</v>
      </c>
      <c r="CD28" s="36">
        <f>'Capital p1'!CD28+'Capital p2'!CD28+'Capital p3 D'!CD28+'Capital p3 T'!CD28+'Capital p4'!CD28+'Capital p5'!CD28+'Capital p6'!CD28</f>
        <v>5872376</v>
      </c>
      <c r="CE28" s="36">
        <f>'Capital p1'!CE28+'Capital p2'!CE28+'Capital p3 D'!CE28+'Capital p3 T'!CE28+'Capital p4'!CE28+'Capital p5'!CE28+'Capital p6'!CE28</f>
        <v>5936950</v>
      </c>
      <c r="CF28" s="36">
        <f>'Capital p1'!CF28+'Capital p2'!CF28+'Capital p3 D'!CF28+'Capital p3 T'!CF28+'Capital p4'!CF28+'Capital p5'!CF28+'Capital p6'!CF28</f>
        <v>6001378</v>
      </c>
      <c r="CG28" s="36">
        <f>'Capital p1'!CG28+'Capital p2'!CG28+'Capital p3 D'!CG28+'Capital p3 T'!CG28+'Capital p4'!CG28+'Capital p5'!CG28+'Capital p6'!CG28</f>
        <v>6065666</v>
      </c>
      <c r="CH28" s="36">
        <f>'Capital p1'!CH28+'Capital p2'!CH28+'Capital p3 D'!CH28+'Capital p3 T'!CH28+'Capital p4'!CH28+'Capital p5'!CH28+'Capital p6'!CH28</f>
        <v>6129807</v>
      </c>
      <c r="CI28" s="36">
        <f>'Capital p1'!CI28+'Capital p2'!CI28+'Capital p3 D'!CI28+'Capital p3 T'!CI28+'Capital p4'!CI28+'Capital p5'!CI28+'Capital p6'!CI28</f>
        <v>6193806</v>
      </c>
      <c r="CJ28" s="36">
        <f>'Capital p1'!CJ28+'Capital p2'!CJ28+'Capital p3 D'!CJ28+'Capital p3 T'!CJ28+'Capital p4'!CJ28+'Capital p5'!CJ28+'Capital p6'!CJ28</f>
        <v>6257660</v>
      </c>
      <c r="CK28" s="36">
        <f>'Capital p1'!CK28+'Capital p2'!CK28+'Capital p3 D'!CK28+'Capital p3 T'!CK28+'Capital p4'!CK28+'Capital p5'!CK28+'Capital p6'!CK28</f>
        <v>6321371</v>
      </c>
      <c r="CL28" s="36">
        <f>'Capital p1'!CL28+'Capital p2'!CL28+'Capital p3 D'!CL28+'Capital p3 T'!CL28+'Capital p4'!CL28+'Capital p5'!CL28+'Capital p6'!CL28</f>
        <v>6384938</v>
      </c>
      <c r="CM28" s="36">
        <f>'Capital p1'!CM28+'Capital p2'!CM28+'Capital p3 D'!CM28+'Capital p3 T'!CM28+'Capital p4'!CM28+'Capital p5'!CM28+'Capital p6'!CM28</f>
        <v>6447572</v>
      </c>
      <c r="CN28" s="36">
        <f>'Capital p1'!CN28+'Capital p2'!CN28+'Capital p3 D'!CN28+'Capital p3 T'!CN28+'Capital p4'!CN28+'Capital p5'!CN28+'Capital p6'!CN28</f>
        <v>6509276</v>
      </c>
      <c r="CO28" s="36">
        <f>'Capital p1'!CO28+'Capital p2'!CO28+'Capital p3 D'!CO28+'Capital p3 T'!CO28+'Capital p4'!CO28+'Capital p5'!CO28+'Capital p6'!CO28</f>
        <v>6570832</v>
      </c>
      <c r="CP28" s="36">
        <f>'Capital p1'!CP28+'Capital p2'!CP28+'Capital p3 D'!CP28+'Capital p3 T'!CP28+'Capital p4'!CP28+'Capital p5'!CP28+'Capital p6'!CP28</f>
        <v>6632242</v>
      </c>
      <c r="CQ28" s="36">
        <f>'Capital p1'!CQ28+'Capital p2'!CQ28+'Capital p3 D'!CQ28+'Capital p3 T'!CQ28+'Capital p4'!CQ28+'Capital p5'!CQ28+'Capital p6'!CQ28</f>
        <v>6693507</v>
      </c>
      <c r="CR28" s="36">
        <f>'Capital p1'!CR28+'Capital p2'!CR28+'Capital p3 D'!CR28+'Capital p3 T'!CR28+'Capital p4'!CR28+'Capital p5'!CR28+'Capital p6'!CR28</f>
        <v>6754627</v>
      </c>
      <c r="CS28" s="36">
        <f>'Capital p1'!CS28+'Capital p2'!CS28+'Capital p3 D'!CS28+'Capital p3 T'!CS28+'Capital p4'!CS28+'Capital p5'!CS28+'Capital p6'!CS28</f>
        <v>6815602</v>
      </c>
      <c r="CT28" s="36">
        <f>'Capital p1'!CT28+'Capital p2'!CT28+'Capital p3 D'!CT28+'Capital p3 T'!CT28+'Capital p4'!CT28+'Capital p5'!CT28+'Capital p6'!CT28</f>
        <v>6876430</v>
      </c>
      <c r="CU28" s="36">
        <f>'Capital p1'!CU28+'Capital p2'!CU28+'Capital p3 D'!CU28+'Capital p3 T'!CU28+'Capital p4'!CU28+'Capital p5'!CU28+'Capital p6'!CU28</f>
        <v>6937112</v>
      </c>
      <c r="CV28" s="36">
        <f>'Capital p1'!CV28+'Capital p2'!CV28+'Capital p3 D'!CV28+'Capital p3 T'!CV28+'Capital p4'!CV28+'Capital p5'!CV28+'Capital p6'!CV28</f>
        <v>6997648</v>
      </c>
      <c r="CW28" s="36">
        <f>'Capital p1'!CW28+'Capital p2'!CW28+'Capital p3 D'!CW28+'Capital p3 T'!CW28+'Capital p4'!CW28+'Capital p5'!CW28+'Capital p6'!CW28</f>
        <v>7058039</v>
      </c>
      <c r="CX28" s="36">
        <f>'Capital p1'!CX28+'Capital p2'!CX28+'Capital p3 D'!CX28+'Capital p3 T'!CX28+'Capital p4'!CX28+'Capital p5'!CX28+'Capital p6'!CX28</f>
        <v>7118287</v>
      </c>
      <c r="CY28" s="36">
        <f>'Capital p1'!CY28+'Capital p2'!CY28+'Capital p3 D'!CY28+'Capital p3 T'!CY28+'Capital p4'!CY28+'Capital p5'!CY28+'Capital p6'!CY28</f>
        <v>7179793</v>
      </c>
      <c r="CZ28" s="36">
        <f>'Capital p1'!CZ28+'Capital p2'!CZ28+'Capital p3 D'!CZ28+'Capital p3 T'!CZ28+'Capital p4'!CZ28+'Capital p5'!CZ28+'Capital p6'!CZ28</f>
        <v>7242561</v>
      </c>
      <c r="DA28" s="36">
        <f>'Capital p1'!DA28+'Capital p2'!DA28+'Capital p3 D'!DA28+'Capital p3 T'!DA28+'Capital p4'!DA28+'Capital p5'!DA28+'Capital p6'!DA28</f>
        <v>7305183</v>
      </c>
      <c r="DB28" s="36">
        <f>'Capital p1'!DB28+'Capital p2'!DB28+'Capital p3 D'!DB28+'Capital p3 T'!DB28+'Capital p4'!DB28+'Capital p5'!DB28+'Capital p6'!DB28</f>
        <v>7367660</v>
      </c>
      <c r="DC28" s="36">
        <f>'Capital p1'!DC28+'Capital p2'!DC28+'Capital p3 D'!DC28+'Capital p3 T'!DC28+'Capital p4'!DC28+'Capital p5'!DC28+'Capital p6'!DC28</f>
        <v>7429991</v>
      </c>
      <c r="DD28" s="36">
        <f>'Capital p1'!DD28+'Capital p2'!DD28+'Capital p3 D'!DD28+'Capital p3 T'!DD28+'Capital p4'!DD28+'Capital p5'!DD28+'Capital p6'!DD28</f>
        <v>7492177</v>
      </c>
      <c r="DE28" s="36">
        <f>'Capital p1'!DE28+'Capital p2'!DE28+'Capital p3 D'!DE28+'Capital p3 T'!DE28+'Capital p4'!DE28+'Capital p5'!DE28+'Capital p6'!DE28</f>
        <v>7554217</v>
      </c>
      <c r="DF28" s="36">
        <f>'Capital p1'!DF28+'Capital p2'!DF28+'Capital p3 D'!DF28+'Capital p3 T'!DF28+'Capital p4'!DF28+'Capital p5'!DF28+'Capital p6'!DF28</f>
        <v>7616112</v>
      </c>
      <c r="DG28" s="36">
        <f>'Capital p1'!DG28+'Capital p2'!DG28+'Capital p3 D'!DG28+'Capital p3 T'!DG28+'Capital p4'!DG28+'Capital p5'!DG28+'Capital p6'!DG28</f>
        <v>7677862</v>
      </c>
      <c r="DH28" s="36">
        <f>'Capital p1'!DH28+'Capital p2'!DH28+'Capital p3 D'!DH28+'Capital p3 T'!DH28+'Capital p4'!DH28+'Capital p5'!DH28+'Capital p6'!DH28</f>
        <v>7739476</v>
      </c>
      <c r="DI28" s="36">
        <f>'Capital p1'!DI28+'Capital p2'!DI28+'Capital p3 D'!DI28+'Capital p3 T'!DI28+'Capital p4'!DI28+'Capital p5'!DI28+'Capital p6'!DI28</f>
        <v>7800962</v>
      </c>
      <c r="DJ28" s="36">
        <f>'Capital p1'!DJ28+'Capital p2'!DJ28+'Capital p3 D'!DJ28+'Capital p3 T'!DJ28+'Capital p4'!DJ28+'Capital p5'!DJ28+'Capital p6'!DJ28</f>
        <v>7862319</v>
      </c>
      <c r="DK28" s="36">
        <f>'Capital p1'!DK28+'Capital p2'!DK28+'Capital p3 D'!DK28+'Capital p3 T'!DK28+'Capital p4'!DK28+'Capital p5'!DK28+'Capital p6'!DK28</f>
        <v>7922866</v>
      </c>
      <c r="DL28" s="36">
        <f>'Capital p1'!DL28+'Capital p2'!DL28+'Capital p3 D'!DL28+'Capital p3 T'!DL28+'Capital p4'!DL28+'Capital p5'!DL28+'Capital p6'!DL28</f>
        <v>7982594</v>
      </c>
      <c r="DM28" s="36">
        <f>'Capital p1'!DM28+'Capital p2'!DM28+'Capital p3 D'!DM28+'Capital p3 T'!DM28+'Capital p4'!DM28+'Capital p5'!DM28+'Capital p6'!DM28</f>
        <v>8042179</v>
      </c>
      <c r="DN28" s="36">
        <f>'Capital p1'!DN28+'Capital p2'!DN28+'Capital p3 D'!DN28+'Capital p3 T'!DN28+'Capital p4'!DN28+'Capital p5'!DN28+'Capital p6'!DN28</f>
        <v>8101619</v>
      </c>
      <c r="DO28" s="36">
        <f>'Capital p1'!DO28+'Capital p2'!DO28+'Capital p3 D'!DO28+'Capital p3 T'!DO28+'Capital p4'!DO28+'Capital p5'!DO28+'Capital p6'!DO28</f>
        <v>8160908</v>
      </c>
      <c r="DP28" s="36">
        <f>'Capital p1'!DP28+'Capital p2'!DP28+'Capital p3 D'!DP28+'Capital p3 T'!DP28+'Capital p4'!DP28+'Capital p5'!DP28+'Capital p6'!DP28</f>
        <v>8220047</v>
      </c>
      <c r="DQ28" s="36">
        <f>'Capital p1'!DQ28+'Capital p2'!DQ28+'Capital p3 D'!DQ28+'Capital p3 T'!DQ28+'Capital p4'!DQ28+'Capital p5'!DQ28+'Capital p6'!DQ28</f>
        <v>8279035</v>
      </c>
      <c r="DR28" s="36">
        <f>'Capital p1'!DR28+'Capital p2'!DR28+'Capital p3 D'!DR28+'Capital p3 T'!DR28+'Capital p4'!DR28+'Capital p5'!DR28+'Capital p6'!DR28</f>
        <v>8337873</v>
      </c>
      <c r="DS28" s="36">
        <f>'Capital p1'!DS28+'Capital p2'!DS28+'Capital p3 D'!DS28+'Capital p3 T'!DS28+'Capital p4'!DS28+'Capital p5'!DS28+'Capital p6'!DS28</f>
        <v>8396559</v>
      </c>
      <c r="DT28" s="36">
        <f>'Capital p1'!DT28+'Capital p2'!DT28+'Capital p3 D'!DT28+'Capital p3 T'!DT28+'Capital p4'!DT28+'Capital p5'!DT28+'Capital p6'!DT28</f>
        <v>8455097</v>
      </c>
      <c r="DU28" s="36">
        <f>'Capital p1'!DU28+'Capital p2'!DU28+'Capital p3 D'!DU28+'Capital p3 T'!DU28+'Capital p4'!DU28+'Capital p5'!DU28+'Capital p6'!DU28</f>
        <v>8513481</v>
      </c>
      <c r="DV28" s="36">
        <f>'Capital p1'!DV28+'Capital p2'!DV28+'Capital p3 D'!DV28+'Capital p3 T'!DV28+'Capital p4'!DV28+'Capital p5'!DV28+'Capital p6'!DV28</f>
        <v>8571714</v>
      </c>
      <c r="DW28" s="10">
        <f>SUM(G28:DV28)</f>
        <v>571287421</v>
      </c>
      <c r="DX28" s="24"/>
      <c r="EB28" s="20" t="str">
        <f t="shared" si="15"/>
        <v>Jul Y2</v>
      </c>
      <c r="EC28" s="40" t="e">
        <f t="shared" si="2"/>
        <v>#REF!</v>
      </c>
      <c r="ED28" s="31" t="s">
        <v>56</v>
      </c>
      <c r="EE28" s="40" t="e">
        <f t="shared" si="23"/>
        <v>#REF!</v>
      </c>
      <c r="EF28" s="40" t="e">
        <f t="shared" si="16"/>
        <v>#REF!</v>
      </c>
      <c r="EG28" s="8"/>
      <c r="EH28" s="20" t="s">
        <v>323</v>
      </c>
      <c r="EI28" s="40" t="e">
        <f>IF(#REF!="monthly",#REF!/12,0)+EI27</f>
        <v>#REF!</v>
      </c>
      <c r="EJ28" s="73">
        <f t="shared" si="17"/>
        <v>2.5000000000000001E-3</v>
      </c>
      <c r="EK28" s="40" t="e">
        <f t="shared" si="24"/>
        <v>#REF!</v>
      </c>
      <c r="EL28" s="40" t="e">
        <f t="shared" si="25"/>
        <v>#REF!</v>
      </c>
      <c r="EN28" s="20" t="str">
        <f t="shared" si="3"/>
        <v>Jul Y2</v>
      </c>
      <c r="EO28" s="40" t="e">
        <f>IF(#REF!="monthly",#REF!/12,0)+EO27</f>
        <v>#REF!</v>
      </c>
      <c r="EP28" s="73">
        <f t="shared" si="18"/>
        <v>2.9999999999999996E-3</v>
      </c>
      <c r="EQ28" s="40" t="e">
        <f t="shared" si="26"/>
        <v>#REF!</v>
      </c>
      <c r="ER28" s="40" t="e">
        <f t="shared" si="27"/>
        <v>#REF!</v>
      </c>
      <c r="ET28" s="20" t="str">
        <f t="shared" si="19"/>
        <v>Jul Y2</v>
      </c>
      <c r="EU28" s="40" t="e">
        <f>IF(#REF!="monthly",#REF!/12,0)+EU27</f>
        <v>#REF!</v>
      </c>
      <c r="EV28" s="73">
        <f t="shared" si="20"/>
        <v>3.6666666666666666E-3</v>
      </c>
      <c r="EW28" s="40" t="e">
        <f t="shared" si="28"/>
        <v>#REF!</v>
      </c>
      <c r="EX28" s="40" t="e">
        <f t="shared" si="29"/>
        <v>#REF!</v>
      </c>
    </row>
    <row r="29" spans="1:154" x14ac:dyDescent="0.25">
      <c r="A29" s="49"/>
      <c r="B29" s="3" t="s">
        <v>433</v>
      </c>
      <c r="G29" s="3">
        <f>'Capital p1'!G29+'Capital p2'!G29+'Capital p3 D'!G29+'Capital p3 T'!G29+'Capital p4'!G29+'Capital p5'!G29+'Capital p6'!G29</f>
        <v>159421</v>
      </c>
      <c r="H29" s="3">
        <f>'Capital p1'!H29+'Capital p2'!H29+'Capital p3 D'!H29+'Capital p3 T'!H29+'Capital p4'!H29+'Capital p5'!H29+'Capital p6'!H29</f>
        <v>170944</v>
      </c>
      <c r="I29" s="3">
        <f>'Capital p1'!I29+'Capital p2'!I29+'Capital p3 D'!I29+'Capital p3 T'!I29+'Capital p4'!I29+'Capital p5'!I29+'Capital p6'!I29</f>
        <v>185591</v>
      </c>
      <c r="J29" s="3">
        <f>'Capital p1'!J29+'Capital p2'!J29+'Capital p3 D'!J29+'Capital p3 T'!J29+'Capital p4'!J29+'Capital p5'!J29+'Capital p6'!J29</f>
        <v>204556</v>
      </c>
      <c r="K29" s="3">
        <f>'Capital p1'!K29+'Capital p2'!K29+'Capital p3 D'!K29+'Capital p3 T'!K29+'Capital p4'!K29+'Capital p5'!K29+'Capital p6'!K29</f>
        <v>224042</v>
      </c>
      <c r="L29" s="3">
        <f>'Capital p1'!L29+'Capital p2'!L29+'Capital p3 D'!L29+'Capital p3 T'!L29+'Capital p4'!L29+'Capital p5'!L29+'Capital p6'!L29</f>
        <v>242584</v>
      </c>
      <c r="M29" s="3">
        <f>'Capital p1'!M29+'Capital p2'!M29+'Capital p3 D'!M29+'Capital p3 T'!M29+'Capital p4'!M29+'Capital p5'!M29+'Capital p6'!M29</f>
        <v>262657</v>
      </c>
      <c r="N29" s="3">
        <f>'Capital p1'!N29+'Capital p2'!N29+'Capital p3 D'!N29+'Capital p3 T'!N29+'Capital p4'!N29+'Capital p5'!N29+'Capital p6'!N29</f>
        <v>284459</v>
      </c>
      <c r="O29" s="3">
        <f>'Capital p1'!O29+'Capital p2'!O29+'Capital p3 D'!O29+'Capital p3 T'!O29+'Capital p4'!O29+'Capital p5'!O29+'Capital p6'!O29</f>
        <v>306821</v>
      </c>
      <c r="P29" s="3">
        <f>'Capital p1'!P29+'Capital p2'!P29+'Capital p3 D'!P29+'Capital p3 T'!P29+'Capital p4'!P29+'Capital p5'!P29+'Capital p6'!P29</f>
        <v>332386</v>
      </c>
      <c r="Q29" s="3">
        <f>'Capital p1'!Q29+'Capital p2'!Q29+'Capital p3 D'!Q29+'Capital p3 T'!Q29+'Capital p4'!Q29+'Capital p5'!Q29+'Capital p6'!Q29</f>
        <v>356297</v>
      </c>
      <c r="R29" s="3">
        <f>'Capital p1'!R29+'Capital p2'!R29+'Capital p3 D'!R29+'Capital p3 T'!R29+'Capital p4'!R29+'Capital p5'!R29+'Capital p6'!R29</f>
        <v>374544</v>
      </c>
      <c r="S29" s="3">
        <f>'Capital p1'!S29+'Capital p2'!S29+'Capital p3 D'!S29+'Capital p3 T'!S29+'Capital p4'!S29+'Capital p5'!S29+'Capital p6'!S29</f>
        <v>391737</v>
      </c>
      <c r="T29" s="3">
        <f>'Capital p1'!T29+'Capital p2'!T29+'Capital p3 D'!T29+'Capital p3 T'!T29+'Capital p4'!T29+'Capital p5'!T29+'Capital p6'!T29</f>
        <v>409639</v>
      </c>
      <c r="U29" s="3">
        <f>'Capital p1'!U29+'Capital p2'!U29+'Capital p3 D'!U29+'Capital p3 T'!U29+'Capital p4'!U29+'Capital p5'!U29+'Capital p6'!U29</f>
        <v>428319</v>
      </c>
      <c r="V29" s="3">
        <f>'Capital p1'!V29+'Capital p2'!V29+'Capital p3 D'!V29+'Capital p3 T'!V29+'Capital p4'!V29+'Capital p5'!V29+'Capital p6'!V29</f>
        <v>447535</v>
      </c>
      <c r="W29" s="3">
        <f>'Capital p1'!W29+'Capital p2'!W29+'Capital p3 D'!W29+'Capital p3 T'!W29+'Capital p4'!W29+'Capital p5'!W29+'Capital p6'!W29</f>
        <v>467489</v>
      </c>
      <c r="X29" s="3">
        <f>'Capital p1'!X29+'Capital p2'!X29+'Capital p3 D'!X29+'Capital p3 T'!X29+'Capital p4'!X29+'Capital p5'!X29+'Capital p6'!X29</f>
        <v>487462</v>
      </c>
      <c r="Y29" s="3">
        <f>'Capital p1'!Y29+'Capital p2'!Y29+'Capital p3 D'!Y29+'Capital p3 T'!Y29+'Capital p4'!Y29+'Capital p5'!Y29+'Capital p6'!Y29</f>
        <v>506943</v>
      </c>
      <c r="Z29" s="3">
        <f>'Capital p1'!Z29+'Capital p2'!Z29+'Capital p3 D'!Z29+'Capital p3 T'!Z29+'Capital p4'!Z29+'Capital p5'!Z29+'Capital p6'!Z29</f>
        <v>526119</v>
      </c>
      <c r="AA29" s="3">
        <f>'Capital p1'!AA29+'Capital p2'!AA29+'Capital p3 D'!AA29+'Capital p3 T'!AA29+'Capital p4'!AA29+'Capital p5'!AA29+'Capital p6'!AA29</f>
        <v>545950</v>
      </c>
      <c r="AB29" s="3">
        <f>'Capital p1'!AB29+'Capital p2'!AB29+'Capital p3 D'!AB29+'Capital p3 T'!AB29+'Capital p4'!AB29+'Capital p5'!AB29+'Capital p6'!AB29</f>
        <v>566126</v>
      </c>
      <c r="AC29" s="3">
        <f>'Capital p1'!AC29+'Capital p2'!AC29+'Capital p3 D'!AC29+'Capital p3 T'!AC29+'Capital p4'!AC29+'Capital p5'!AC29+'Capital p6'!AC29</f>
        <v>584951</v>
      </c>
      <c r="AD29" s="3">
        <f>'Capital p1'!AD29+'Capital p2'!AD29+'Capital p3 D'!AD29+'Capital p3 T'!AD29+'Capital p4'!AD29+'Capital p5'!AD29+'Capital p6'!AD29</f>
        <v>600617</v>
      </c>
      <c r="AE29" s="3">
        <f>'Capital p1'!AE29+'Capital p2'!AE29+'Capital p3 D'!AE29+'Capital p3 T'!AE29+'Capital p4'!AE29+'Capital p5'!AE29+'Capital p6'!AE29</f>
        <v>616940</v>
      </c>
      <c r="AF29" s="3">
        <f>'Capital p1'!AF29+'Capital p2'!AF29+'Capital p3 D'!AF29+'Capital p3 T'!AF29+'Capital p4'!AF29+'Capital p5'!AF29+'Capital p6'!AF29</f>
        <v>635971</v>
      </c>
      <c r="AG29" s="3">
        <f>'Capital p1'!AG29+'Capital p2'!AG29+'Capital p3 D'!AG29+'Capital p3 T'!AG29+'Capital p4'!AG29+'Capital p5'!AG29+'Capital p6'!AG29</f>
        <v>654974</v>
      </c>
      <c r="AH29" s="3">
        <f>'Capital p1'!AH29+'Capital p2'!AH29+'Capital p3 D'!AH29+'Capital p3 T'!AH29+'Capital p4'!AH29+'Capital p5'!AH29+'Capital p6'!AH29</f>
        <v>673949</v>
      </c>
      <c r="AI29" s="3">
        <f>'Capital p1'!AI29+'Capital p2'!AI29+'Capital p3 D'!AI29+'Capital p3 T'!AI29+'Capital p4'!AI29+'Capital p5'!AI29+'Capital p6'!AI29</f>
        <v>692899</v>
      </c>
      <c r="AJ29" s="3">
        <f>'Capital p1'!AJ29+'Capital p2'!AJ29+'Capital p3 D'!AJ29+'Capital p3 T'!AJ29+'Capital p4'!AJ29+'Capital p5'!AJ29+'Capital p6'!AJ29</f>
        <v>711819</v>
      </c>
      <c r="AK29" s="3">
        <f>'Capital p1'!AK29+'Capital p2'!AK29+'Capital p3 D'!AK29+'Capital p3 T'!AK29+'Capital p4'!AK29+'Capital p5'!AK29+'Capital p6'!AK29</f>
        <v>730713</v>
      </c>
      <c r="AL29" s="3">
        <f>'Capital p1'!AL29+'Capital p2'!AL29+'Capital p3 D'!AL29+'Capital p3 T'!AL29+'Capital p4'!AL29+'Capital p5'!AL29+'Capital p6'!AL29</f>
        <v>749579</v>
      </c>
      <c r="AM29" s="3">
        <f>'Capital p1'!AM29+'Capital p2'!AM29+'Capital p3 D'!AM29+'Capital p3 T'!AM29+'Capital p4'!AM29+'Capital p5'!AM29+'Capital p6'!AM29</f>
        <v>768417</v>
      </c>
      <c r="AN29" s="3">
        <f>'Capital p1'!AN29+'Capital p2'!AN29+'Capital p3 D'!AN29+'Capital p3 T'!AN29+'Capital p4'!AN29+'Capital p5'!AN29+'Capital p6'!AN29</f>
        <v>787226</v>
      </c>
      <c r="AO29" s="3">
        <f>'Capital p1'!AO29+'Capital p2'!AO29+'Capital p3 D'!AO29+'Capital p3 T'!AO29+'Capital p4'!AO29+'Capital p5'!AO29+'Capital p6'!AO29</f>
        <v>806006</v>
      </c>
      <c r="AP29" s="3">
        <f>'Capital p1'!AP29+'Capital p2'!AP29+'Capital p3 D'!AP29+'Capital p3 T'!AP29+'Capital p4'!AP29+'Capital p5'!AP29+'Capital p6'!AP29</f>
        <v>824758</v>
      </c>
      <c r="AQ29" s="3">
        <f>'Capital p1'!AQ29+'Capital p2'!AQ29+'Capital p3 D'!AQ29+'Capital p3 T'!AQ29+'Capital p4'!AQ29+'Capital p5'!AQ29+'Capital p6'!AQ29</f>
        <v>843468</v>
      </c>
      <c r="AR29" s="3">
        <f>'Capital p1'!AR29+'Capital p2'!AR29+'Capital p3 D'!AR29+'Capital p3 T'!AR29+'Capital p4'!AR29+'Capital p5'!AR29+'Capital p6'!AR29</f>
        <v>862136</v>
      </c>
      <c r="AS29" s="3">
        <f>'Capital p1'!AS29+'Capital p2'!AS29+'Capital p3 D'!AS29+'Capital p3 T'!AS29+'Capital p4'!AS29+'Capital p5'!AS29+'Capital p6'!AS29</f>
        <v>880767</v>
      </c>
      <c r="AT29" s="3">
        <f>'Capital p1'!AT29+'Capital p2'!AT29+'Capital p3 D'!AT29+'Capital p3 T'!AT29+'Capital p4'!AT29+'Capital p5'!AT29+'Capital p6'!AT29</f>
        <v>899363</v>
      </c>
      <c r="AU29" s="3">
        <f>'Capital p1'!AU29+'Capital p2'!AU29+'Capital p3 D'!AU29+'Capital p3 T'!AU29+'Capital p4'!AU29+'Capital p5'!AU29+'Capital p6'!AU29</f>
        <v>917919</v>
      </c>
      <c r="AV29" s="3">
        <f>'Capital p1'!AV29+'Capital p2'!AV29+'Capital p3 D'!AV29+'Capital p3 T'!AV29+'Capital p4'!AV29+'Capital p5'!AV29+'Capital p6'!AV29</f>
        <v>936436</v>
      </c>
      <c r="AW29" s="3">
        <f>'Capital p1'!AW29+'Capital p2'!AW29+'Capital p3 D'!AW29+'Capital p3 T'!AW29+'Capital p4'!AW29+'Capital p5'!AW29+'Capital p6'!AW29</f>
        <v>954913</v>
      </c>
      <c r="AX29" s="3">
        <f>'Capital p1'!AX29+'Capital p2'!AX29+'Capital p3 D'!AX29+'Capital p3 T'!AX29+'Capital p4'!AX29+'Capital p5'!AX29+'Capital p6'!AX29</f>
        <v>973353</v>
      </c>
      <c r="AY29" s="3">
        <f>'Capital p1'!AY29+'Capital p2'!AY29+'Capital p3 D'!AY29+'Capital p3 T'!AY29+'Capital p4'!AY29+'Capital p5'!AY29+'Capital p6'!AY29</f>
        <v>991754</v>
      </c>
      <c r="AZ29" s="3">
        <f>'Capital p1'!AZ29+'Capital p2'!AZ29+'Capital p3 D'!AZ29+'Capital p3 T'!AZ29+'Capital p4'!AZ29+'Capital p5'!AZ29+'Capital p6'!AZ29</f>
        <v>1010113</v>
      </c>
      <c r="BA29" s="3">
        <f>'Capital p1'!BA29+'Capital p2'!BA29+'Capital p3 D'!BA29+'Capital p3 T'!BA29+'Capital p4'!BA29+'Capital p5'!BA29+'Capital p6'!BA29</f>
        <v>1028435</v>
      </c>
      <c r="BB29" s="3">
        <f>'Capital p1'!BB29+'Capital p2'!BB29+'Capital p3 D'!BB29+'Capital p3 T'!BB29+'Capital p4'!BB29+'Capital p5'!BB29+'Capital p6'!BB29</f>
        <v>1046717</v>
      </c>
      <c r="BC29" s="3">
        <f>'Capital p1'!BC29+'Capital p2'!BC29+'Capital p3 D'!BC29+'Capital p3 T'!BC29+'Capital p4'!BC29+'Capital p5'!BC29+'Capital p6'!BC29</f>
        <v>1064740</v>
      </c>
      <c r="BD29" s="3">
        <f>'Capital p1'!BD29+'Capital p2'!BD29+'Capital p3 D'!BD29+'Capital p3 T'!BD29+'Capital p4'!BD29+'Capital p5'!BD29+'Capital p6'!BD29</f>
        <v>1082502</v>
      </c>
      <c r="BE29" s="3">
        <f>'Capital p1'!BE29+'Capital p2'!BE29+'Capital p3 D'!BE29+'Capital p3 T'!BE29+'Capital p4'!BE29+'Capital p5'!BE29+'Capital p6'!BE29</f>
        <v>1100227</v>
      </c>
      <c r="BF29" s="3">
        <f>'Capital p1'!BF29+'Capital p2'!BF29+'Capital p3 D'!BF29+'Capital p3 T'!BF29+'Capital p4'!BF29+'Capital p5'!BF29+'Capital p6'!BF29</f>
        <v>1117914</v>
      </c>
      <c r="BG29" s="3">
        <f>'Capital p1'!BG29+'Capital p2'!BG29+'Capital p3 D'!BG29+'Capital p3 T'!BG29+'Capital p4'!BG29+'Capital p5'!BG29+'Capital p6'!BG29</f>
        <v>1135564</v>
      </c>
      <c r="BH29" s="3">
        <f>'Capital p1'!BH29+'Capital p2'!BH29+'Capital p3 D'!BH29+'Capital p3 T'!BH29+'Capital p4'!BH29+'Capital p5'!BH29+'Capital p6'!BH29</f>
        <v>1153176</v>
      </c>
      <c r="BI29" s="3">
        <f>'Capital p1'!BI29+'Capital p2'!BI29+'Capital p3 D'!BI29+'Capital p3 T'!BI29+'Capital p4'!BI29+'Capital p5'!BI29+'Capital p6'!BI29</f>
        <v>1170752</v>
      </c>
      <c r="BJ29" s="3">
        <f>'Capital p1'!BJ29+'Capital p2'!BJ29+'Capital p3 D'!BJ29+'Capital p3 T'!BJ29+'Capital p4'!BJ29+'Capital p5'!BJ29+'Capital p6'!BJ29</f>
        <v>1188287</v>
      </c>
      <c r="BK29" s="3">
        <f>'Capital p1'!BK29+'Capital p2'!BK29+'Capital p3 D'!BK29+'Capital p3 T'!BK29+'Capital p4'!BK29+'Capital p5'!BK29+'Capital p6'!BK29</f>
        <v>1205790</v>
      </c>
      <c r="BL29" s="3">
        <f>'Capital p1'!BL29+'Capital p2'!BL29+'Capital p3 D'!BL29+'Capital p3 T'!BL29+'Capital p4'!BL29+'Capital p5'!BL29+'Capital p6'!BL29</f>
        <v>1223252</v>
      </c>
      <c r="BM29" s="3">
        <f>'Capital p1'!BM29+'Capital p2'!BM29+'Capital p3 D'!BM29+'Capital p3 T'!BM29+'Capital p4'!BM29+'Capital p5'!BM29+'Capital p6'!BM29</f>
        <v>1240675</v>
      </c>
      <c r="BN29" s="3">
        <f>'Capital p1'!BN29+'Capital p2'!BN29+'Capital p3 D'!BN29+'Capital p3 T'!BN29+'Capital p4'!BN29+'Capital p5'!BN29+'Capital p6'!BN29</f>
        <v>1258063</v>
      </c>
      <c r="BO29" s="3">
        <f>'Capital p1'!BO29+'Capital p2'!BO29+'Capital p3 D'!BO29+'Capital p3 T'!BO29+'Capital p4'!BO29+'Capital p5'!BO29+'Capital p6'!BO29</f>
        <v>1275323</v>
      </c>
      <c r="BP29" s="3">
        <f>'Capital p1'!BP29+'Capital p2'!BP29+'Capital p3 D'!BP29+'Capital p3 T'!BP29+'Capital p4'!BP29+'Capital p5'!BP29+'Capital p6'!BP29</f>
        <v>1292455</v>
      </c>
      <c r="BQ29" s="3">
        <f>'Capital p1'!BQ29+'Capital p2'!BQ29+'Capital p3 D'!BQ29+'Capital p3 T'!BQ29+'Capital p4'!BQ29+'Capital p5'!BQ29+'Capital p6'!BQ29</f>
        <v>1309547</v>
      </c>
      <c r="BR29" s="3">
        <f>'Capital p1'!BR29+'Capital p2'!BR29+'Capital p3 D'!BR29+'Capital p3 T'!BR29+'Capital p4'!BR29+'Capital p5'!BR29+'Capital p6'!BR29</f>
        <v>1326605</v>
      </c>
      <c r="BS29" s="3">
        <f>'Capital p1'!BS29+'Capital p2'!BS29+'Capital p3 D'!BS29+'Capital p3 T'!BS29+'Capital p4'!BS29+'Capital p5'!BS29+'Capital p6'!BS29</f>
        <v>1343624</v>
      </c>
      <c r="BT29" s="3">
        <f>'Capital p1'!BT29+'Capital p2'!BT29+'Capital p3 D'!BT29+'Capital p3 T'!BT29+'Capital p4'!BT29+'Capital p5'!BT29+'Capital p6'!BT29</f>
        <v>1360604</v>
      </c>
      <c r="BU29" s="3">
        <f>'Capital p1'!BU29+'Capital p2'!BU29+'Capital p3 D'!BU29+'Capital p3 T'!BU29+'Capital p4'!BU29+'Capital p5'!BU29+'Capital p6'!BU29</f>
        <v>1377546</v>
      </c>
      <c r="BV29" s="3">
        <f>'Capital p1'!BV29+'Capital p2'!BV29+'Capital p3 D'!BV29+'Capital p3 T'!BV29+'Capital p4'!BV29+'Capital p5'!BV29+'Capital p6'!BV29</f>
        <v>1394451</v>
      </c>
      <c r="BW29" s="3">
        <f>'Capital p1'!BW29+'Capital p2'!BW29+'Capital p3 D'!BW29+'Capital p3 T'!BW29+'Capital p4'!BW29+'Capital p5'!BW29+'Capital p6'!BW29</f>
        <v>1411317</v>
      </c>
      <c r="BX29" s="3">
        <f>'Capital p1'!BX29+'Capital p2'!BX29+'Capital p3 D'!BX29+'Capital p3 T'!BX29+'Capital p4'!BX29+'Capital p5'!BX29+'Capital p6'!BX29</f>
        <v>1428146</v>
      </c>
      <c r="BY29" s="3">
        <f>'Capital p1'!BY29+'Capital p2'!BY29+'Capital p3 D'!BY29+'Capital p3 T'!BY29+'Capital p4'!BY29+'Capital p5'!BY29+'Capital p6'!BY29</f>
        <v>1444939</v>
      </c>
      <c r="BZ29" s="3">
        <f>'Capital p1'!BZ29+'Capital p2'!BZ29+'Capital p3 D'!BZ29+'Capital p3 T'!BZ29+'Capital p4'!BZ29+'Capital p5'!BZ29+'Capital p6'!BZ29</f>
        <v>1461693</v>
      </c>
      <c r="CA29" s="3">
        <f>'Capital p1'!CA29+'Capital p2'!CA29+'Capital p3 D'!CA29+'Capital p3 T'!CA29+'Capital p4'!CA29+'Capital p5'!CA29+'Capital p6'!CA29</f>
        <v>1478536</v>
      </c>
      <c r="CB29" s="3">
        <f>'Capital p1'!CB29+'Capital p2'!CB29+'Capital p3 D'!CB29+'Capital p3 T'!CB29+'Capital p4'!CB29+'Capital p5'!CB29+'Capital p6'!CB29</f>
        <v>1495462</v>
      </c>
      <c r="CC29" s="3">
        <f>'Capital p1'!CC29+'Capital p2'!CC29+'Capital p3 D'!CC29+'Capital p3 T'!CC29+'Capital p4'!CC29+'Capital p5'!CC29+'Capital p6'!CC29</f>
        <v>1512352</v>
      </c>
      <c r="CD29" s="3">
        <f>'Capital p1'!CD29+'Capital p2'!CD29+'Capital p3 D'!CD29+'Capital p3 T'!CD29+'Capital p4'!CD29+'Capital p5'!CD29+'Capital p6'!CD29</f>
        <v>1529204</v>
      </c>
      <c r="CE29" s="3">
        <f>'Capital p1'!CE29+'Capital p2'!CE29+'Capital p3 D'!CE29+'Capital p3 T'!CE29+'Capital p4'!CE29+'Capital p5'!CE29+'Capital p6'!CE29</f>
        <v>1546019</v>
      </c>
      <c r="CF29" s="3">
        <f>'Capital p1'!CF29+'Capital p2'!CF29+'Capital p3 D'!CF29+'Capital p3 T'!CF29+'Capital p4'!CF29+'Capital p5'!CF29+'Capital p6'!CF29</f>
        <v>1562798</v>
      </c>
      <c r="CG29" s="3">
        <f>'Capital p1'!CG29+'Capital p2'!CG29+'Capital p3 D'!CG29+'Capital p3 T'!CG29+'Capital p4'!CG29+'Capital p5'!CG29+'Capital p6'!CG29</f>
        <v>1579537</v>
      </c>
      <c r="CH29" s="3">
        <f>'Capital p1'!CH29+'Capital p2'!CH29+'Capital p3 D'!CH29+'Capital p3 T'!CH29+'Capital p4'!CH29+'Capital p5'!CH29+'Capital p6'!CH29</f>
        <v>1596240</v>
      </c>
      <c r="CI29" s="3">
        <f>'Capital p1'!CI29+'Capital p2'!CI29+'Capital p3 D'!CI29+'Capital p3 T'!CI29+'Capital p4'!CI29+'Capital p5'!CI29+'Capital p6'!CI29</f>
        <v>1612906</v>
      </c>
      <c r="CJ29" s="3">
        <f>'Capital p1'!CJ29+'Capital p2'!CJ29+'Capital p3 D'!CJ29+'Capital p3 T'!CJ29+'Capital p4'!CJ29+'Capital p5'!CJ29+'Capital p6'!CJ29</f>
        <v>1629535</v>
      </c>
      <c r="CK29" s="3">
        <f>'Capital p1'!CK29+'Capital p2'!CK29+'Capital p3 D'!CK29+'Capital p3 T'!CK29+'Capital p4'!CK29+'Capital p5'!CK29+'Capital p6'!CK29</f>
        <v>1646124</v>
      </c>
      <c r="CL29" s="3">
        <f>'Capital p1'!CL29+'Capital p2'!CL29+'Capital p3 D'!CL29+'Capital p3 T'!CL29+'Capital p4'!CL29+'Capital p5'!CL29+'Capital p6'!CL29</f>
        <v>1662678</v>
      </c>
      <c r="CM29" s="3">
        <f>'Capital p1'!CM29+'Capital p2'!CM29+'Capital p3 D'!CM29+'Capital p3 T'!CM29+'Capital p4'!CM29+'Capital p5'!CM29+'Capital p6'!CM29</f>
        <v>1678989</v>
      </c>
      <c r="CN29" s="3">
        <f>'Capital p1'!CN29+'Capital p2'!CN29+'Capital p3 D'!CN29+'Capital p3 T'!CN29+'Capital p4'!CN29+'Capital p5'!CN29+'Capital p6'!CN29</f>
        <v>1695056</v>
      </c>
      <c r="CO29" s="3">
        <f>'Capital p1'!CO29+'Capital p2'!CO29+'Capital p3 D'!CO29+'Capital p3 T'!CO29+'Capital p4'!CO29+'Capital p5'!CO29+'Capital p6'!CO29</f>
        <v>1711087</v>
      </c>
      <c r="CP29" s="3">
        <f>'Capital p1'!CP29+'Capital p2'!CP29+'Capital p3 D'!CP29+'Capital p3 T'!CP29+'Capital p4'!CP29+'Capital p5'!CP29+'Capital p6'!CP29</f>
        <v>1727078</v>
      </c>
      <c r="CQ29" s="3">
        <f>'Capital p1'!CQ29+'Capital p2'!CQ29+'Capital p3 D'!CQ29+'Capital p3 T'!CQ29+'Capital p4'!CQ29+'Capital p5'!CQ29+'Capital p6'!CQ29</f>
        <v>1743032</v>
      </c>
      <c r="CR29" s="3">
        <f>'Capital p1'!CR29+'Capital p2'!CR29+'Capital p3 D'!CR29+'Capital p3 T'!CR29+'Capital p4'!CR29+'Capital p5'!CR29+'Capital p6'!CR29</f>
        <v>1758948</v>
      </c>
      <c r="CS29" s="3">
        <f>'Capital p1'!CS29+'Capital p2'!CS29+'Capital p3 D'!CS29+'Capital p3 T'!CS29+'Capital p4'!CS29+'Capital p5'!CS29+'Capital p6'!CS29</f>
        <v>1774825</v>
      </c>
      <c r="CT29" s="3">
        <f>'Capital p1'!CT29+'Capital p2'!CT29+'Capital p3 D'!CT29+'Capital p3 T'!CT29+'Capital p4'!CT29+'Capital p5'!CT29+'Capital p6'!CT29</f>
        <v>1790666</v>
      </c>
      <c r="CU29" s="3">
        <f>'Capital p1'!CU29+'Capital p2'!CU29+'Capital p3 D'!CU29+'Capital p3 T'!CU29+'Capital p4'!CU29+'Capital p5'!CU29+'Capital p6'!CU29</f>
        <v>1806469</v>
      </c>
      <c r="CV29" s="3">
        <f>'Capital p1'!CV29+'Capital p2'!CV29+'Capital p3 D'!CV29+'Capital p3 T'!CV29+'Capital p4'!CV29+'Capital p5'!CV29+'Capital p6'!CV29</f>
        <v>1822231</v>
      </c>
      <c r="CW29" s="3">
        <f>'Capital p1'!CW29+'Capital p2'!CW29+'Capital p3 D'!CW29+'Capital p3 T'!CW29+'Capital p4'!CW29+'Capital p5'!CW29+'Capital p6'!CW29</f>
        <v>1837958</v>
      </c>
      <c r="CX29" s="3">
        <f>'Capital p1'!CX29+'Capital p2'!CX29+'Capital p3 D'!CX29+'Capital p3 T'!CX29+'Capital p4'!CX29+'Capital p5'!CX29+'Capital p6'!CX29</f>
        <v>1853646</v>
      </c>
      <c r="CY29" s="3">
        <f>'Capital p1'!CY29+'Capital p2'!CY29+'Capital p3 D'!CY29+'Capital p3 T'!CY29+'Capital p4'!CY29+'Capital p5'!CY29+'Capital p6'!CY29</f>
        <v>1869664</v>
      </c>
      <c r="CZ29" s="3">
        <f>'Capital p1'!CZ29+'Capital p2'!CZ29+'Capital p3 D'!CZ29+'Capital p3 T'!CZ29+'Capital p4'!CZ29+'Capital p5'!CZ29+'Capital p6'!CZ29</f>
        <v>1886010</v>
      </c>
      <c r="DA29" s="3">
        <f>'Capital p1'!DA29+'Capital p2'!DA29+'Capital p3 D'!DA29+'Capital p3 T'!DA29+'Capital p4'!DA29+'Capital p5'!DA29+'Capital p6'!DA29</f>
        <v>1902315</v>
      </c>
      <c r="DB29" s="3">
        <f>'Capital p1'!DB29+'Capital p2'!DB29+'Capital p3 D'!DB29+'Capital p3 T'!DB29+'Capital p4'!DB29+'Capital p5'!DB29+'Capital p6'!DB29</f>
        <v>1918586</v>
      </c>
      <c r="DC29" s="3">
        <f>'Capital p1'!DC29+'Capital p2'!DC29+'Capital p3 D'!DC29+'Capital p3 T'!DC29+'Capital p4'!DC29+'Capital p5'!DC29+'Capital p6'!DC29</f>
        <v>1934818</v>
      </c>
      <c r="DD29" s="3">
        <f>'Capital p1'!DD29+'Capital p2'!DD29+'Capital p3 D'!DD29+'Capital p3 T'!DD29+'Capital p4'!DD29+'Capital p5'!DD29+'Capital p6'!DD29</f>
        <v>1951010</v>
      </c>
      <c r="DE29" s="3">
        <f>'Capital p1'!DE29+'Capital p2'!DE29+'Capital p3 D'!DE29+'Capital p3 T'!DE29+'Capital p4'!DE29+'Capital p5'!DE29+'Capital p6'!DE29</f>
        <v>1967166</v>
      </c>
      <c r="DF29" s="3">
        <f>'Capital p1'!DF29+'Capital p2'!DF29+'Capital p3 D'!DF29+'Capital p3 T'!DF29+'Capital p4'!DF29+'Capital p5'!DF29+'Capital p6'!DF29</f>
        <v>1983284</v>
      </c>
      <c r="DG29" s="3">
        <f>'Capital p1'!DG29+'Capital p2'!DG29+'Capital p3 D'!DG29+'Capital p3 T'!DG29+'Capital p4'!DG29+'Capital p5'!DG29+'Capital p6'!DG29</f>
        <v>1999365</v>
      </c>
      <c r="DH29" s="3">
        <f>'Capital p1'!DH29+'Capital p2'!DH29+'Capital p3 D'!DH29+'Capital p3 T'!DH29+'Capital p4'!DH29+'Capital p5'!DH29+'Capital p6'!DH29</f>
        <v>2015409</v>
      </c>
      <c r="DI29" s="3">
        <f>'Capital p1'!DI29+'Capital p2'!DI29+'Capital p3 D'!DI29+'Capital p3 T'!DI29+'Capital p4'!DI29+'Capital p5'!DI29+'Capital p6'!DI29</f>
        <v>2031420</v>
      </c>
      <c r="DJ29" s="3">
        <f>'Capital p1'!DJ29+'Capital p2'!DJ29+'Capital p3 D'!DJ29+'Capital p3 T'!DJ29+'Capital p4'!DJ29+'Capital p5'!DJ29+'Capital p6'!DJ29</f>
        <v>2047398</v>
      </c>
      <c r="DK29" s="3">
        <f>'Capital p1'!DK29+'Capital p2'!DK29+'Capital p3 D'!DK29+'Capital p3 T'!DK29+'Capital p4'!DK29+'Capital p5'!DK29+'Capital p6'!DK29</f>
        <v>2063165</v>
      </c>
      <c r="DL29" s="3">
        <f>'Capital p1'!DL29+'Capital p2'!DL29+'Capital p3 D'!DL29+'Capital p3 T'!DL29+'Capital p4'!DL29+'Capital p5'!DL29+'Capital p6'!DL29</f>
        <v>2078718</v>
      </c>
      <c r="DM29" s="3">
        <f>'Capital p1'!DM29+'Capital p2'!DM29+'Capital p3 D'!DM29+'Capital p3 T'!DM29+'Capital p4'!DM29+'Capital p5'!DM29+'Capital p6'!DM29</f>
        <v>2094234</v>
      </c>
      <c r="DN29" s="3">
        <f>'Capital p1'!DN29+'Capital p2'!DN29+'Capital p3 D'!DN29+'Capital p3 T'!DN29+'Capital p4'!DN29+'Capital p5'!DN29+'Capital p6'!DN29</f>
        <v>2109713</v>
      </c>
      <c r="DO29" s="3">
        <f>'Capital p1'!DO29+'Capital p2'!DO29+'Capital p3 D'!DO29+'Capital p3 T'!DO29+'Capital p4'!DO29+'Capital p5'!DO29+'Capital p6'!DO29</f>
        <v>2125152</v>
      </c>
      <c r="DP29" s="3">
        <f>'Capital p1'!DP29+'Capital p2'!DP29+'Capital p3 D'!DP29+'Capital p3 T'!DP29+'Capital p4'!DP29+'Capital p5'!DP29+'Capital p6'!DP29</f>
        <v>2140554</v>
      </c>
      <c r="DQ29" s="3">
        <f>'Capital p1'!DQ29+'Capital p2'!DQ29+'Capital p3 D'!DQ29+'Capital p3 T'!DQ29+'Capital p4'!DQ29+'Capital p5'!DQ29+'Capital p6'!DQ29</f>
        <v>2155914</v>
      </c>
      <c r="DR29" s="3">
        <f>'Capital p1'!DR29+'Capital p2'!DR29+'Capital p3 D'!DR29+'Capital p3 T'!DR29+'Capital p4'!DR29+'Capital p5'!DR29+'Capital p6'!DR29</f>
        <v>2171234</v>
      </c>
      <c r="DS29" s="3">
        <f>'Capital p1'!DS29+'Capital p2'!DS29+'Capital p3 D'!DS29+'Capital p3 T'!DS29+'Capital p4'!DS29+'Capital p5'!DS29+'Capital p6'!DS29</f>
        <v>2186519</v>
      </c>
      <c r="DT29" s="3">
        <f>'Capital p1'!DT29+'Capital p2'!DT29+'Capital p3 D'!DT29+'Capital p3 T'!DT29+'Capital p4'!DT29+'Capital p5'!DT29+'Capital p6'!DT29</f>
        <v>2201761</v>
      </c>
      <c r="DU29" s="3">
        <f>'Capital p1'!DU29+'Capital p2'!DU29+'Capital p3 D'!DU29+'Capital p3 T'!DU29+'Capital p4'!DU29+'Capital p5'!DU29+'Capital p6'!DU29</f>
        <v>2216964</v>
      </c>
      <c r="DV29" s="3">
        <f>'Capital p1'!DV29+'Capital p2'!DV29+'Capital p3 D'!DV29+'Capital p3 T'!DV29+'Capital p4'!DV29+'Capital p5'!DV29+'Capital p6'!DV29</f>
        <v>2232129</v>
      </c>
      <c r="DW29" s="11">
        <f>SUM(G29:DV29)</f>
        <v>148766884</v>
      </c>
      <c r="EB29" s="20" t="str">
        <f t="shared" si="15"/>
        <v>Aug Y2</v>
      </c>
      <c r="EC29" s="40" t="e">
        <f t="shared" si="2"/>
        <v>#REF!</v>
      </c>
      <c r="ED29" s="31" t="s">
        <v>56</v>
      </c>
      <c r="EE29" s="40" t="e">
        <f t="shared" si="23"/>
        <v>#REF!</v>
      </c>
      <c r="EF29" s="40" t="e">
        <f t="shared" si="16"/>
        <v>#REF!</v>
      </c>
      <c r="EG29" s="8"/>
      <c r="EH29" s="20" t="s">
        <v>324</v>
      </c>
      <c r="EI29" s="40" t="e">
        <f>IF(#REF!="monthly",#REF!/12,0)+EI28</f>
        <v>#REF!</v>
      </c>
      <c r="EJ29" s="73">
        <f t="shared" si="17"/>
        <v>2.5000000000000001E-3</v>
      </c>
      <c r="EK29" s="40" t="e">
        <f t="shared" si="24"/>
        <v>#REF!</v>
      </c>
      <c r="EL29" s="40" t="e">
        <f t="shared" si="25"/>
        <v>#REF!</v>
      </c>
      <c r="EN29" s="20" t="str">
        <f t="shared" si="3"/>
        <v>Aug Y2</v>
      </c>
      <c r="EO29" s="40" t="e">
        <f>IF(#REF!="monthly",#REF!/12,0)+EO28</f>
        <v>#REF!</v>
      </c>
      <c r="EP29" s="73">
        <f t="shared" si="18"/>
        <v>2.9999999999999996E-3</v>
      </c>
      <c r="EQ29" s="40" t="e">
        <f t="shared" si="26"/>
        <v>#REF!</v>
      </c>
      <c r="ER29" s="40" t="e">
        <f t="shared" si="27"/>
        <v>#REF!</v>
      </c>
      <c r="ET29" s="20" t="str">
        <f t="shared" si="19"/>
        <v>Aug Y2</v>
      </c>
      <c r="EU29" s="40" t="e">
        <f>IF(#REF!="monthly",#REF!/12,0)+EU28</f>
        <v>#REF!</v>
      </c>
      <c r="EV29" s="73">
        <f t="shared" si="20"/>
        <v>3.6666666666666666E-3</v>
      </c>
      <c r="EW29" s="40" t="e">
        <f t="shared" si="28"/>
        <v>#REF!</v>
      </c>
      <c r="EX29" s="40" t="e">
        <f t="shared" si="29"/>
        <v>#REF!</v>
      </c>
    </row>
    <row r="30" spans="1:154" x14ac:dyDescent="0.25">
      <c r="A30" s="49"/>
      <c r="G30" s="125">
        <f>SUM(G28:G29)</f>
        <v>771628</v>
      </c>
      <c r="H30" s="125">
        <f t="shared" ref="H30:BS30" si="30">SUM(H28:H29)</f>
        <v>827396</v>
      </c>
      <c r="I30" s="125">
        <f t="shared" si="30"/>
        <v>898286</v>
      </c>
      <c r="J30" s="125">
        <f t="shared" si="30"/>
        <v>990079</v>
      </c>
      <c r="K30" s="125">
        <f t="shared" si="30"/>
        <v>1084401</v>
      </c>
      <c r="L30" s="125">
        <f t="shared" si="30"/>
        <v>1174143</v>
      </c>
      <c r="M30" s="125">
        <f t="shared" si="30"/>
        <v>1271302</v>
      </c>
      <c r="N30" s="125">
        <f t="shared" si="30"/>
        <v>1376825</v>
      </c>
      <c r="O30" s="125">
        <f t="shared" si="30"/>
        <v>1485064</v>
      </c>
      <c r="P30" s="125">
        <f t="shared" si="30"/>
        <v>1608796</v>
      </c>
      <c r="Q30" s="125">
        <f t="shared" si="30"/>
        <v>1724527</v>
      </c>
      <c r="R30" s="125">
        <f t="shared" si="30"/>
        <v>1812849</v>
      </c>
      <c r="S30" s="125">
        <f t="shared" si="30"/>
        <v>1896069</v>
      </c>
      <c r="T30" s="125">
        <f t="shared" si="30"/>
        <v>1982708</v>
      </c>
      <c r="U30" s="125">
        <f t="shared" si="30"/>
        <v>2073131</v>
      </c>
      <c r="V30" s="125">
        <f t="shared" si="30"/>
        <v>2166138</v>
      </c>
      <c r="W30" s="125">
        <f t="shared" si="30"/>
        <v>2262717</v>
      </c>
      <c r="X30" s="125">
        <f t="shared" si="30"/>
        <v>2359391</v>
      </c>
      <c r="Y30" s="125">
        <f t="shared" si="30"/>
        <v>2453680</v>
      </c>
      <c r="Z30" s="125">
        <f t="shared" si="30"/>
        <v>2546497</v>
      </c>
      <c r="AA30" s="125">
        <f t="shared" si="30"/>
        <v>2642484</v>
      </c>
      <c r="AB30" s="125">
        <f t="shared" si="30"/>
        <v>2740133</v>
      </c>
      <c r="AC30" s="125">
        <f t="shared" si="30"/>
        <v>2831244</v>
      </c>
      <c r="AD30" s="125">
        <f t="shared" si="30"/>
        <v>2907075</v>
      </c>
      <c r="AE30" s="125">
        <f t="shared" si="30"/>
        <v>2986088</v>
      </c>
      <c r="AF30" s="125">
        <f t="shared" si="30"/>
        <v>3078198</v>
      </c>
      <c r="AG30" s="125">
        <f t="shared" si="30"/>
        <v>3170175</v>
      </c>
      <c r="AH30" s="125">
        <f t="shared" si="30"/>
        <v>3262021</v>
      </c>
      <c r="AI30" s="125">
        <f t="shared" si="30"/>
        <v>3353734</v>
      </c>
      <c r="AJ30" s="125">
        <f t="shared" si="30"/>
        <v>3445313</v>
      </c>
      <c r="AK30" s="125">
        <f t="shared" si="30"/>
        <v>3536759</v>
      </c>
      <c r="AL30" s="125">
        <f t="shared" si="30"/>
        <v>3628072</v>
      </c>
      <c r="AM30" s="125">
        <f t="shared" si="30"/>
        <v>3719251</v>
      </c>
      <c r="AN30" s="125">
        <f t="shared" si="30"/>
        <v>3810296</v>
      </c>
      <c r="AO30" s="125">
        <f t="shared" si="30"/>
        <v>3901195</v>
      </c>
      <c r="AP30" s="125">
        <f t="shared" si="30"/>
        <v>3991953</v>
      </c>
      <c r="AQ30" s="125">
        <f t="shared" si="30"/>
        <v>4082514</v>
      </c>
      <c r="AR30" s="125">
        <f t="shared" si="30"/>
        <v>4172866</v>
      </c>
      <c r="AS30" s="125">
        <f t="shared" si="30"/>
        <v>4263048</v>
      </c>
      <c r="AT30" s="125">
        <f t="shared" si="30"/>
        <v>4353051</v>
      </c>
      <c r="AU30" s="125">
        <f t="shared" si="30"/>
        <v>4442865</v>
      </c>
      <c r="AV30" s="125">
        <f t="shared" si="30"/>
        <v>4532492</v>
      </c>
      <c r="AW30" s="125">
        <f t="shared" si="30"/>
        <v>4621926</v>
      </c>
      <c r="AX30" s="125">
        <f t="shared" si="30"/>
        <v>4711175</v>
      </c>
      <c r="AY30" s="125">
        <f t="shared" si="30"/>
        <v>4800235</v>
      </c>
      <c r="AZ30" s="125">
        <f t="shared" si="30"/>
        <v>4889102</v>
      </c>
      <c r="BA30" s="125">
        <f t="shared" si="30"/>
        <v>4977781</v>
      </c>
      <c r="BB30" s="125">
        <f t="shared" si="30"/>
        <v>5066271</v>
      </c>
      <c r="BC30" s="125">
        <f t="shared" si="30"/>
        <v>5153501</v>
      </c>
      <c r="BD30" s="125">
        <f t="shared" si="30"/>
        <v>5239474</v>
      </c>
      <c r="BE30" s="125">
        <f t="shared" si="30"/>
        <v>5325266</v>
      </c>
      <c r="BF30" s="125">
        <f t="shared" si="30"/>
        <v>5410874</v>
      </c>
      <c r="BG30" s="125">
        <f t="shared" si="30"/>
        <v>5496302</v>
      </c>
      <c r="BH30" s="125">
        <f t="shared" si="30"/>
        <v>5581550</v>
      </c>
      <c r="BI30" s="125">
        <f t="shared" si="30"/>
        <v>5666618</v>
      </c>
      <c r="BJ30" s="125">
        <f t="shared" si="30"/>
        <v>5751497</v>
      </c>
      <c r="BK30" s="125">
        <f t="shared" si="30"/>
        <v>5836201</v>
      </c>
      <c r="BL30" s="125">
        <f t="shared" si="30"/>
        <v>5920722</v>
      </c>
      <c r="BM30" s="125">
        <f t="shared" si="30"/>
        <v>6005058</v>
      </c>
      <c r="BN30" s="125">
        <f t="shared" si="30"/>
        <v>6089216</v>
      </c>
      <c r="BO30" s="125">
        <f t="shared" si="30"/>
        <v>6172755</v>
      </c>
      <c r="BP30" s="125">
        <f t="shared" si="30"/>
        <v>6255676</v>
      </c>
      <c r="BQ30" s="125">
        <f t="shared" si="30"/>
        <v>6338412</v>
      </c>
      <c r="BR30" s="125">
        <f t="shared" si="30"/>
        <v>6420966</v>
      </c>
      <c r="BS30" s="125">
        <f t="shared" si="30"/>
        <v>6503339</v>
      </c>
      <c r="BT30" s="125">
        <f t="shared" ref="BT30:DW30" si="31">SUM(BT28:BT29)</f>
        <v>6585526</v>
      </c>
      <c r="BU30" s="125">
        <f t="shared" si="31"/>
        <v>6667532</v>
      </c>
      <c r="BV30" s="125">
        <f t="shared" si="31"/>
        <v>6749354</v>
      </c>
      <c r="BW30" s="125">
        <f t="shared" si="31"/>
        <v>6830991</v>
      </c>
      <c r="BX30" s="125">
        <f t="shared" si="31"/>
        <v>6912446</v>
      </c>
      <c r="BY30" s="125">
        <f t="shared" si="31"/>
        <v>6993722</v>
      </c>
      <c r="BZ30" s="125">
        <f t="shared" si="31"/>
        <v>7074818</v>
      </c>
      <c r="CA30" s="125">
        <f t="shared" si="31"/>
        <v>7156332</v>
      </c>
      <c r="CB30" s="125">
        <f t="shared" si="31"/>
        <v>7238262</v>
      </c>
      <c r="CC30" s="125">
        <f t="shared" si="31"/>
        <v>7320012</v>
      </c>
      <c r="CD30" s="125">
        <f t="shared" si="31"/>
        <v>7401580</v>
      </c>
      <c r="CE30" s="125">
        <f t="shared" si="31"/>
        <v>7482969</v>
      </c>
      <c r="CF30" s="125">
        <f t="shared" si="31"/>
        <v>7564176</v>
      </c>
      <c r="CG30" s="125">
        <f t="shared" si="31"/>
        <v>7645203</v>
      </c>
      <c r="CH30" s="125">
        <f t="shared" si="31"/>
        <v>7726047</v>
      </c>
      <c r="CI30" s="125">
        <f t="shared" si="31"/>
        <v>7806712</v>
      </c>
      <c r="CJ30" s="125">
        <f t="shared" si="31"/>
        <v>7887195</v>
      </c>
      <c r="CK30" s="125">
        <f t="shared" si="31"/>
        <v>7967495</v>
      </c>
      <c r="CL30" s="125">
        <f t="shared" si="31"/>
        <v>8047616</v>
      </c>
      <c r="CM30" s="125">
        <f t="shared" si="31"/>
        <v>8126561</v>
      </c>
      <c r="CN30" s="125">
        <f t="shared" si="31"/>
        <v>8204332</v>
      </c>
      <c r="CO30" s="125">
        <f t="shared" si="31"/>
        <v>8281919</v>
      </c>
      <c r="CP30" s="125">
        <f t="shared" si="31"/>
        <v>8359320</v>
      </c>
      <c r="CQ30" s="125">
        <f t="shared" si="31"/>
        <v>8436539</v>
      </c>
      <c r="CR30" s="125">
        <f t="shared" si="31"/>
        <v>8513575</v>
      </c>
      <c r="CS30" s="125">
        <f t="shared" si="31"/>
        <v>8590427</v>
      </c>
      <c r="CT30" s="125">
        <f t="shared" si="31"/>
        <v>8667096</v>
      </c>
      <c r="CU30" s="125">
        <f t="shared" si="31"/>
        <v>8743581</v>
      </c>
      <c r="CV30" s="125">
        <f t="shared" si="31"/>
        <v>8819879</v>
      </c>
      <c r="CW30" s="125">
        <f t="shared" si="31"/>
        <v>8895997</v>
      </c>
      <c r="CX30" s="125">
        <f t="shared" si="31"/>
        <v>8971933</v>
      </c>
      <c r="CY30" s="125">
        <f t="shared" si="31"/>
        <v>9049457</v>
      </c>
      <c r="CZ30" s="125">
        <f t="shared" si="31"/>
        <v>9128571</v>
      </c>
      <c r="DA30" s="125">
        <f t="shared" si="31"/>
        <v>9207498</v>
      </c>
      <c r="DB30" s="125">
        <f t="shared" si="31"/>
        <v>9286246</v>
      </c>
      <c r="DC30" s="125">
        <f t="shared" si="31"/>
        <v>9364809</v>
      </c>
      <c r="DD30" s="125">
        <f t="shared" si="31"/>
        <v>9443187</v>
      </c>
      <c r="DE30" s="125">
        <f t="shared" si="31"/>
        <v>9521383</v>
      </c>
      <c r="DF30" s="125">
        <f t="shared" si="31"/>
        <v>9599396</v>
      </c>
      <c r="DG30" s="125">
        <f t="shared" si="31"/>
        <v>9677227</v>
      </c>
      <c r="DH30" s="125">
        <f t="shared" si="31"/>
        <v>9754885</v>
      </c>
      <c r="DI30" s="125">
        <f t="shared" si="31"/>
        <v>9832382</v>
      </c>
      <c r="DJ30" s="125">
        <f t="shared" si="31"/>
        <v>9909717</v>
      </c>
      <c r="DK30" s="125">
        <f t="shared" si="31"/>
        <v>9986031</v>
      </c>
      <c r="DL30" s="125">
        <f t="shared" si="31"/>
        <v>10061312</v>
      </c>
      <c r="DM30" s="125">
        <f t="shared" si="31"/>
        <v>10136413</v>
      </c>
      <c r="DN30" s="125">
        <f t="shared" si="31"/>
        <v>10211332</v>
      </c>
      <c r="DO30" s="125">
        <f t="shared" si="31"/>
        <v>10286060</v>
      </c>
      <c r="DP30" s="125">
        <f t="shared" si="31"/>
        <v>10360601</v>
      </c>
      <c r="DQ30" s="125">
        <f t="shared" si="31"/>
        <v>10434949</v>
      </c>
      <c r="DR30" s="125">
        <f t="shared" si="31"/>
        <v>10509107</v>
      </c>
      <c r="DS30" s="125">
        <f t="shared" si="31"/>
        <v>10583078</v>
      </c>
      <c r="DT30" s="125">
        <f t="shared" si="31"/>
        <v>10656858</v>
      </c>
      <c r="DU30" s="125">
        <f t="shared" si="31"/>
        <v>10730445</v>
      </c>
      <c r="DV30" s="125">
        <f t="shared" si="31"/>
        <v>10803843</v>
      </c>
      <c r="DW30" s="125">
        <f t="shared" si="31"/>
        <v>720054305</v>
      </c>
      <c r="DX30" s="40"/>
      <c r="EB30" s="20" t="str">
        <f t="shared" si="15"/>
        <v>Sep Y2</v>
      </c>
      <c r="EC30" s="40" t="e">
        <f t="shared" si="2"/>
        <v>#REF!</v>
      </c>
      <c r="ED30" s="31" t="s">
        <v>56</v>
      </c>
      <c r="EE30" s="40" t="e">
        <f t="shared" si="23"/>
        <v>#REF!</v>
      </c>
      <c r="EF30" s="40" t="e">
        <f t="shared" si="16"/>
        <v>#REF!</v>
      </c>
      <c r="EG30" s="8"/>
      <c r="EH30" s="20" t="s">
        <v>325</v>
      </c>
      <c r="EI30" s="40" t="e">
        <f>IF(#REF!="monthly",#REF!/12,IF(#REF!="quarterly",#REF!/4,0))+EI29</f>
        <v>#REF!</v>
      </c>
      <c r="EJ30" s="73">
        <f t="shared" si="17"/>
        <v>2.5000000000000001E-3</v>
      </c>
      <c r="EK30" s="40" t="e">
        <f>ROUND((EI29*EJ30),0)</f>
        <v>#REF!</v>
      </c>
      <c r="EL30" s="40" t="e">
        <f>ROUND(+EL29+EK30,0)</f>
        <v>#REF!</v>
      </c>
      <c r="EN30" s="20" t="str">
        <f t="shared" si="3"/>
        <v>Sep Y2</v>
      </c>
      <c r="EO30" s="40" t="e">
        <f>IF(#REF!="monthly",#REF!/12,IF(#REF!="quarterly",#REF!/4,0))+EO29</f>
        <v>#REF!</v>
      </c>
      <c r="EP30" s="73">
        <f t="shared" si="18"/>
        <v>2.9999999999999996E-3</v>
      </c>
      <c r="EQ30" s="40" t="e">
        <f>ROUND((EO29*EP30),0)</f>
        <v>#REF!</v>
      </c>
      <c r="ER30" s="40" t="e">
        <f>ROUND(+ER29+EQ30,0)</f>
        <v>#REF!</v>
      </c>
      <c r="ET30" s="20" t="str">
        <f t="shared" si="19"/>
        <v>Sep Y2</v>
      </c>
      <c r="EU30" s="40" t="e">
        <f>IF(#REF!="monthly",#REF!/12,IF(#REF!="quarterly",#REF!/4,0))+EU29</f>
        <v>#REF!</v>
      </c>
      <c r="EV30" s="73">
        <f t="shared" si="20"/>
        <v>3.6666666666666666E-3</v>
      </c>
      <c r="EW30" s="40" t="e">
        <f>ROUND((EU29*EV30),0)</f>
        <v>#REF!</v>
      </c>
      <c r="EX30" s="40" t="e">
        <f>ROUND(+EX29+EW30,0)</f>
        <v>#REF!</v>
      </c>
    </row>
    <row r="31" spans="1:154" x14ac:dyDescent="0.25">
      <c r="A31" s="49"/>
      <c r="DW31" s="11"/>
      <c r="EB31" s="20" t="str">
        <f t="shared" si="15"/>
        <v>Oct Y2</v>
      </c>
      <c r="EC31" s="40" t="e">
        <f t="shared" si="2"/>
        <v>#REF!</v>
      </c>
      <c r="ED31" s="31" t="s">
        <v>56</v>
      </c>
      <c r="EE31" s="40" t="e">
        <f t="shared" si="23"/>
        <v>#REF!</v>
      </c>
      <c r="EF31" s="40" t="e">
        <f t="shared" si="16"/>
        <v>#REF!</v>
      </c>
      <c r="EG31" s="8"/>
      <c r="EH31" s="20" t="s">
        <v>326</v>
      </c>
      <c r="EI31" s="40" t="e">
        <f>IF(#REF!="monthly",#REF!/12,0)+EI30</f>
        <v>#REF!</v>
      </c>
      <c r="EJ31" s="73">
        <f t="shared" si="17"/>
        <v>2.5000000000000001E-3</v>
      </c>
      <c r="EK31" s="40" t="e">
        <f t="shared" si="24"/>
        <v>#REF!</v>
      </c>
      <c r="EL31" s="40" t="e">
        <f t="shared" si="25"/>
        <v>#REF!</v>
      </c>
      <c r="EN31" s="20" t="str">
        <f t="shared" si="3"/>
        <v>Oct Y2</v>
      </c>
      <c r="EO31" s="40" t="e">
        <f>IF(#REF!="monthly",#REF!/12,0)+EO30</f>
        <v>#REF!</v>
      </c>
      <c r="EP31" s="73">
        <f t="shared" si="18"/>
        <v>2.9999999999999996E-3</v>
      </c>
      <c r="EQ31" s="40" t="e">
        <f t="shared" si="26"/>
        <v>#REF!</v>
      </c>
      <c r="ER31" s="40" t="e">
        <f t="shared" si="27"/>
        <v>#REF!</v>
      </c>
      <c r="ET31" s="20" t="str">
        <f t="shared" si="19"/>
        <v>Oct Y2</v>
      </c>
      <c r="EU31" s="40" t="e">
        <f>IF(#REF!="monthly",#REF!/12,0)+EU30</f>
        <v>#REF!</v>
      </c>
      <c r="EV31" s="73">
        <f t="shared" si="20"/>
        <v>3.6666666666666666E-3</v>
      </c>
      <c r="EW31" s="40" t="e">
        <f t="shared" si="28"/>
        <v>#REF!</v>
      </c>
      <c r="EX31" s="40" t="e">
        <f t="shared" si="29"/>
        <v>#REF!</v>
      </c>
    </row>
    <row r="32" spans="1:154" x14ac:dyDescent="0.25">
      <c r="A32" s="49" t="s">
        <v>71</v>
      </c>
      <c r="B32" s="3" t="s">
        <v>29</v>
      </c>
      <c r="DW32" s="11"/>
      <c r="EB32" s="20" t="str">
        <f t="shared" si="15"/>
        <v>Nov Y2</v>
      </c>
      <c r="EC32" s="40" t="e">
        <f t="shared" si="2"/>
        <v>#REF!</v>
      </c>
      <c r="ED32" s="31" t="s">
        <v>56</v>
      </c>
      <c r="EE32" s="40" t="e">
        <f t="shared" si="23"/>
        <v>#REF!</v>
      </c>
      <c r="EF32" s="40" t="e">
        <f t="shared" si="16"/>
        <v>#REF!</v>
      </c>
      <c r="EG32" s="8"/>
      <c r="EH32" s="20" t="s">
        <v>327</v>
      </c>
      <c r="EI32" s="40" t="e">
        <f>IF(#REF!="monthly",#REF!/12,0)+EI31</f>
        <v>#REF!</v>
      </c>
      <c r="EJ32" s="73">
        <f t="shared" si="17"/>
        <v>2.5000000000000001E-3</v>
      </c>
      <c r="EK32" s="40" t="e">
        <f t="shared" si="24"/>
        <v>#REF!</v>
      </c>
      <c r="EL32" s="40" t="e">
        <f t="shared" si="25"/>
        <v>#REF!</v>
      </c>
      <c r="EN32" s="20" t="str">
        <f t="shared" si="3"/>
        <v>Nov Y2</v>
      </c>
      <c r="EO32" s="40" t="e">
        <f>IF(#REF!="monthly",#REF!/12,0)+EO31</f>
        <v>#REF!</v>
      </c>
      <c r="EP32" s="73">
        <f t="shared" si="18"/>
        <v>2.9999999999999996E-3</v>
      </c>
      <c r="EQ32" s="40" t="e">
        <f t="shared" si="26"/>
        <v>#REF!</v>
      </c>
      <c r="ER32" s="40" t="e">
        <f t="shared" si="27"/>
        <v>#REF!</v>
      </c>
      <c r="ET32" s="20" t="str">
        <f t="shared" si="19"/>
        <v>Nov Y2</v>
      </c>
      <c r="EU32" s="40" t="e">
        <f>IF(#REF!="monthly",#REF!/12,0)+EU31</f>
        <v>#REF!</v>
      </c>
      <c r="EV32" s="73">
        <f t="shared" si="20"/>
        <v>3.6666666666666666E-3</v>
      </c>
      <c r="EW32" s="40" t="e">
        <f t="shared" si="28"/>
        <v>#REF!</v>
      </c>
      <c r="EX32" s="40" t="e">
        <f t="shared" si="29"/>
        <v>#REF!</v>
      </c>
    </row>
    <row r="33" spans="1:154" x14ac:dyDescent="0.25">
      <c r="A33" s="49"/>
      <c r="B33" s="3" t="s">
        <v>434</v>
      </c>
      <c r="G33" s="3">
        <f>'Capital p1'!G33+'Capital p4'!G33+'Capital p2'!G33+'Capital p3 D'!G33+'Capital p3 T'!G33+'Capital p5'!G33+'Capital p6'!G33</f>
        <v>65824.350000000006</v>
      </c>
      <c r="H33" s="3">
        <f>'Capital p1'!H33+'Capital p4'!H33+'Capital p2'!H33+'Capital p3 D'!H33+'Capital p3 T'!H33+'Capital p5'!H33+'Capital p6'!H33</f>
        <v>86537.420000000013</v>
      </c>
      <c r="I33" s="3">
        <f>'Capital p1'!I33+'Capital p4'!I33+'Capital p2'!I33+'Capital p3 D'!I33+'Capital p3 T'!I33+'Capital p5'!I33+'Capital p6'!I33</f>
        <v>111139.39</v>
      </c>
      <c r="J33" s="3">
        <f>'Capital p1'!J33+'Capital p4'!J33+'Capital p2'!J33+'Capital p3 D'!J33+'Capital p3 T'!J33+'Capital p5'!J33+'Capital p6'!J33</f>
        <v>154481.20000000001</v>
      </c>
      <c r="K33" s="3">
        <f>'Capital p1'!K33+'Capital p4'!K33+'Capital p2'!K33+'Capital p3 D'!K33+'Capital p3 T'!K33+'Capital p5'!K33+'Capital p6'!K33</f>
        <v>163541</v>
      </c>
      <c r="L33" s="3">
        <f>'Capital p1'!L33+'Capital p4'!L33+'Capital p2'!L33+'Capital p3 D'!L33+'Capital p3 T'!L33+'Capital p5'!L33+'Capital p6'!L33</f>
        <v>179249.01999999996</v>
      </c>
      <c r="M33" s="3">
        <f>'Capital p1'!M33+'Capital p4'!M33+'Capital p2'!M33+'Capital p3 D'!M33+'Capital p3 T'!M33+'Capital p5'!M33+'Capital p6'!M33</f>
        <v>205070.02000000002</v>
      </c>
      <c r="N33" s="3">
        <f>'Capital p1'!N33+'Capital p4'!N33+'Capital p2'!N33+'Capital p3 D'!N33+'Capital p3 T'!N33+'Capital p5'!N33+'Capital p6'!N33</f>
        <v>224383.21000000002</v>
      </c>
      <c r="O33" s="3">
        <f>'Capital p1'!O33+'Capital p4'!O33+'Capital p2'!O33+'Capital p3 D'!O33+'Capital p3 T'!O33+'Capital p5'!O33+'Capital p6'!O33</f>
        <v>247708.72000000003</v>
      </c>
      <c r="P33" s="3">
        <f>'Capital p1'!P33+'Capital p4'!P33+'Capital p2'!P33+'Capital p3 D'!P33+'Capital p3 T'!P33+'Capital p5'!P33+'Capital p6'!P33</f>
        <v>276312.73</v>
      </c>
      <c r="Q33" s="3">
        <f>'Capital p1'!Q33+'Capital p4'!Q33+'Capital p2'!Q33+'Capital p3 D'!Q33+'Capital p3 T'!Q33+'Capital p5'!Q33+'Capital p6'!Q33</f>
        <v>340697.12</v>
      </c>
      <c r="R33" s="3">
        <f>'Capital p1'!R33+'Capital p4'!R33+'Capital p2'!R33+'Capital p3 D'!R33+'Capital p3 T'!R33+'Capital p5'!R33+'Capital p6'!R33</f>
        <v>362199.44</v>
      </c>
      <c r="S33" s="3">
        <f>'Capital p1'!S33+'Capital p4'!S33+'Capital p2'!S33+'Capital p3 D'!S33+'Capital p3 T'!S33+'Capital p5'!S33+'Capital p6'!S33</f>
        <v>414283.86000000004</v>
      </c>
      <c r="T33" s="3">
        <f>'Capital p1'!T33+'Capital p4'!T33+'Capital p2'!T33+'Capital p3 D'!T33+'Capital p3 T'!T33+'Capital p5'!T33+'Capital p6'!T33</f>
        <v>470092.03999999992</v>
      </c>
      <c r="U33" s="3">
        <f>'Capital p1'!U33+'Capital p4'!U33+'Capital p2'!U33+'Capital p3 D'!U33+'Capital p3 T'!U33+'Capital p5'!U33+'Capital p6'!U33</f>
        <v>511505.48000000004</v>
      </c>
      <c r="V33" s="3">
        <f>'Capital p1'!V33+'Capital p4'!V33+'Capital p2'!V33+'Capital p3 D'!V33+'Capital p3 T'!V33+'Capital p5'!V33+'Capital p6'!V33</f>
        <v>546020.88</v>
      </c>
      <c r="W33" s="3">
        <f>'Capital p1'!W33+'Capital p4'!W33+'Capital p2'!W33+'Capital p3 D'!W33+'Capital p3 T'!W33+'Capital p5'!W33+'Capital p6'!W33</f>
        <v>556212</v>
      </c>
      <c r="X33" s="3">
        <f>'Capital p1'!X33+'Capital p4'!X33+'Capital p2'!X33+'Capital p3 D'!X33+'Capital p3 T'!X33+'Capital p5'!X33+'Capital p6'!X33</f>
        <v>566969.19999999995</v>
      </c>
      <c r="Y33" s="3">
        <f>'Capital p1'!Y33+'Capital p4'!Y33+'Capital p2'!Y33+'Capital p3 D'!Y33+'Capital p3 T'!Y33+'Capital p5'!Y33+'Capital p6'!Y33</f>
        <v>594755.91</v>
      </c>
      <c r="Z33" s="3">
        <f>'Capital p1'!Z33+'Capital p4'!Z33+'Capital p2'!Z33+'Capital p3 D'!Z33+'Capital p3 T'!Z33+'Capital p5'!Z33+'Capital p6'!Z33</f>
        <v>609268.56999999995</v>
      </c>
      <c r="AA33" s="3">
        <f>'Capital p1'!AA33+'Capital p4'!AA33+'Capital p2'!AA33+'Capital p3 D'!AA33+'Capital p3 T'!AA33+'Capital p5'!AA33+'Capital p6'!AA33</f>
        <v>641455.5</v>
      </c>
      <c r="AB33" s="3">
        <f>'Capital p1'!AB33+'Capital p4'!AB33+'Capital p2'!AB33+'Capital p3 D'!AB33+'Capital p3 T'!AB33+'Capital p5'!AB33+'Capital p6'!AB33</f>
        <v>701224.84999999986</v>
      </c>
      <c r="AC33" s="3">
        <f>'Capital p1'!AC33+'Capital p4'!AC33+'Capital p2'!AC33+'Capital p3 D'!AC33+'Capital p3 T'!AC33+'Capital p5'!AC33+'Capital p6'!AC33</f>
        <v>716466.16</v>
      </c>
      <c r="AD33" s="3">
        <f>'Capital p1'!AD33+'Capital p4'!AD33+'Capital p2'!AD33+'Capital p3 D'!AD33+'Capital p3 T'!AD33+'Capital p5'!AD33+'Capital p6'!AD33</f>
        <v>731830.80999999994</v>
      </c>
      <c r="AE33" s="3">
        <f>'Capital p1'!AE33+'Capital p4'!AE33+'Capital p2'!AE33+'Capital p3 D'!AE33+'Capital p3 T'!AE33+'Capital p5'!AE33+'Capital p6'!AE33</f>
        <v>767041.05000000016</v>
      </c>
      <c r="AF33" s="3">
        <f>'Capital p1'!AF33+'Capital p4'!AF33+'Capital p2'!AF33+'Capital p3 D'!AF33+'Capital p3 T'!AF33+'Capital p5'!AF33+'Capital p6'!AF33</f>
        <v>790949.54999999993</v>
      </c>
      <c r="AG33" s="3">
        <f>'Capital p1'!AG33+'Capital p4'!AG33+'Capital p2'!AG33+'Capital p3 D'!AG33+'Capital p3 T'!AG33+'Capital p5'!AG33+'Capital p6'!AG33</f>
        <v>814858.02999999991</v>
      </c>
      <c r="AH33" s="3">
        <f>'Capital p1'!AH33+'Capital p4'!AH33+'Capital p2'!AH33+'Capital p3 D'!AH33+'Capital p3 T'!AH33+'Capital p5'!AH33+'Capital p6'!AH33</f>
        <v>838766.51</v>
      </c>
      <c r="AI33" s="3">
        <f>'Capital p1'!AI33+'Capital p4'!AI33+'Capital p2'!AI33+'Capital p3 D'!AI33+'Capital p3 T'!AI33+'Capital p5'!AI33+'Capital p6'!AI33</f>
        <v>862675.00000000012</v>
      </c>
      <c r="AJ33" s="3">
        <f>'Capital p1'!AJ33+'Capital p4'!AJ33+'Capital p2'!AJ33+'Capital p3 D'!AJ33+'Capital p3 T'!AJ33+'Capital p5'!AJ33+'Capital p6'!AJ33</f>
        <v>886583.48</v>
      </c>
      <c r="AK33" s="3">
        <f>'Capital p1'!AK33+'Capital p4'!AK33+'Capital p2'!AK33+'Capital p3 D'!AK33+'Capital p3 T'!AK33+'Capital p5'!AK33+'Capital p6'!AK33</f>
        <v>910491.99</v>
      </c>
      <c r="AL33" s="3">
        <f>'Capital p1'!AL33+'Capital p4'!AL33+'Capital p2'!AL33+'Capital p3 D'!AL33+'Capital p3 T'!AL33+'Capital p5'!AL33+'Capital p6'!AL33</f>
        <v>934400.46</v>
      </c>
      <c r="AM33" s="3">
        <f>'Capital p1'!AM33+'Capital p4'!AM33+'Capital p2'!AM33+'Capital p3 D'!AM33+'Capital p3 T'!AM33+'Capital p5'!AM33+'Capital p6'!AM33</f>
        <v>958308.95</v>
      </c>
      <c r="AN33" s="3">
        <f>'Capital p1'!AN33+'Capital p4'!AN33+'Capital p2'!AN33+'Capital p3 D'!AN33+'Capital p3 T'!AN33+'Capital p5'!AN33+'Capital p6'!AN33</f>
        <v>983665.57000000007</v>
      </c>
      <c r="AO33" s="3">
        <f>'Capital p1'!AO33+'Capital p4'!AO33+'Capital p2'!AO33+'Capital p3 D'!AO33+'Capital p3 T'!AO33+'Capital p5'!AO33+'Capital p6'!AO33</f>
        <v>1009022.22</v>
      </c>
      <c r="AP33" s="3">
        <f>'Capital p1'!AP33+'Capital p4'!AP33+'Capital p2'!AP33+'Capital p3 D'!AP33+'Capital p3 T'!AP33+'Capital p5'!AP33+'Capital p6'!AP33</f>
        <v>1034378.86</v>
      </c>
      <c r="AQ33" s="3">
        <f>'Capital p1'!AQ33+'Capital p4'!AQ33+'Capital p2'!AQ33+'Capital p3 D'!AQ33+'Capital p3 T'!AQ33+'Capital p5'!AQ33+'Capital p6'!AQ33</f>
        <v>1063700.8199999998</v>
      </c>
      <c r="AR33" s="3">
        <f>'Capital p1'!AR33+'Capital p4'!AR33+'Capital p2'!AR33+'Capital p3 D'!AR33+'Capital p3 T'!AR33+'Capital p5'!AR33+'Capital p6'!AR33</f>
        <v>1093125.8199999998</v>
      </c>
      <c r="AS33" s="3">
        <f>'Capital p1'!AS33+'Capital p4'!AS33+'Capital p2'!AS33+'Capital p3 D'!AS33+'Capital p3 T'!AS33+'Capital p5'!AS33+'Capital p6'!AS33</f>
        <v>1122550.7999999998</v>
      </c>
      <c r="AT33" s="3">
        <f>'Capital p1'!AT33+'Capital p4'!AT33+'Capital p2'!AT33+'Capital p3 D'!AT33+'Capital p3 T'!AT33+'Capital p5'!AT33+'Capital p6'!AT33</f>
        <v>1154985.3999999997</v>
      </c>
      <c r="AU33" s="3">
        <f>'Capital p1'!AU33+'Capital p4'!AU33+'Capital p2'!AU33+'Capital p3 D'!AU33+'Capital p3 T'!AU33+'Capital p5'!AU33+'Capital p6'!AU33</f>
        <v>1187420.0199999996</v>
      </c>
      <c r="AV33" s="3">
        <f>'Capital p1'!AV33+'Capital p4'!AV33+'Capital p2'!AV33+'Capital p3 D'!AV33+'Capital p3 T'!AV33+'Capital p5'!AV33+'Capital p6'!AV33</f>
        <v>1219854.6099999999</v>
      </c>
      <c r="AW33" s="3">
        <f>'Capital p1'!AW33+'Capital p4'!AW33+'Capital p2'!AW33+'Capital p3 D'!AW33+'Capital p3 T'!AW33+'Capital p5'!AW33+'Capital p6'!AW33</f>
        <v>1252289.22</v>
      </c>
      <c r="AX33" s="3">
        <f>'Capital p1'!AX33+'Capital p4'!AX33+'Capital p2'!AX33+'Capital p3 D'!AX33+'Capital p3 T'!AX33+'Capital p5'!AX33+'Capital p6'!AX33</f>
        <v>1284723.8099999998</v>
      </c>
      <c r="AY33" s="3">
        <f>'Capital p1'!AY33+'Capital p4'!AY33+'Capital p2'!AY33+'Capital p3 D'!AY33+'Capital p3 T'!AY33+'Capital p5'!AY33+'Capital p6'!AY33</f>
        <v>1317158.42</v>
      </c>
      <c r="AZ33" s="3">
        <f>'Capital p1'!AZ33+'Capital p4'!AZ33+'Capital p2'!AZ33+'Capital p3 D'!AZ33+'Capital p3 T'!AZ33+'Capital p5'!AZ33+'Capital p6'!AZ33</f>
        <v>1349743.6799999995</v>
      </c>
      <c r="BA33" s="3">
        <f>'Capital p1'!BA33+'Capital p4'!BA33+'Capital p2'!BA33+'Capital p3 D'!BA33+'Capital p3 T'!BA33+'Capital p5'!BA33+'Capital p6'!BA33</f>
        <v>1382328.91</v>
      </c>
      <c r="BB33" s="3">
        <f>'Capital p1'!BB33+'Capital p4'!BB33+'Capital p2'!BB33+'Capital p3 D'!BB33+'Capital p3 T'!BB33+'Capital p5'!BB33+'Capital p6'!BB33</f>
        <v>1414914.1399999997</v>
      </c>
      <c r="BC33" s="3">
        <f>'Capital p1'!BC33+'Capital p4'!BC33+'Capital p2'!BC33+'Capital p3 D'!BC33+'Capital p3 T'!BC33+'Capital p5'!BC33+'Capital p6'!BC33</f>
        <v>1447233.5499999996</v>
      </c>
      <c r="BD33" s="3">
        <f>'Capital p1'!BD33+'Capital p4'!BD33+'Capital p2'!BD33+'Capital p3 D'!BD33+'Capital p3 T'!BD33+'Capital p5'!BD33+'Capital p6'!BD33</f>
        <v>1478363.0399999996</v>
      </c>
      <c r="BE33" s="3">
        <f>'Capital p1'!BE33+'Capital p4'!BE33+'Capital p2'!BE33+'Capital p3 D'!BE33+'Capital p3 T'!BE33+'Capital p5'!BE33+'Capital p6'!BE33</f>
        <v>1509492.54</v>
      </c>
      <c r="BF33" s="3">
        <f>'Capital p1'!BF33+'Capital p4'!BF33+'Capital p2'!BF33+'Capital p3 D'!BF33+'Capital p3 T'!BF33+'Capital p5'!BF33+'Capital p6'!BF33</f>
        <v>1540622.0299999998</v>
      </c>
      <c r="BG33" s="3">
        <f>'Capital p1'!BG33+'Capital p4'!BG33+'Capital p2'!BG33+'Capital p3 D'!BG33+'Capital p3 T'!BG33+'Capital p5'!BG33+'Capital p6'!BG33</f>
        <v>1571751.5399999998</v>
      </c>
      <c r="BH33" s="3">
        <f>'Capital p1'!BH33+'Capital p4'!BH33+'Capital p2'!BH33+'Capital p3 D'!BH33+'Capital p3 T'!BH33+'Capital p5'!BH33+'Capital p6'!BH33</f>
        <v>1602881.0299999998</v>
      </c>
      <c r="BI33" s="3">
        <f>'Capital p1'!BI33+'Capital p4'!BI33+'Capital p2'!BI33+'Capital p3 D'!BI33+'Capital p3 T'!BI33+'Capital p5'!BI33+'Capital p6'!BI33</f>
        <v>1634010.5199999998</v>
      </c>
      <c r="BJ33" s="3">
        <f>'Capital p1'!BJ33+'Capital p4'!BJ33+'Capital p2'!BJ33+'Capital p3 D'!BJ33+'Capital p3 T'!BJ33+'Capital p5'!BJ33+'Capital p6'!BJ33</f>
        <v>1665140.0399999998</v>
      </c>
      <c r="BK33" s="3">
        <f>'Capital p1'!BK33+'Capital p4'!BK33+'Capital p2'!BK33+'Capital p3 D'!BK33+'Capital p3 T'!BK33+'Capital p5'!BK33+'Capital p6'!BK33</f>
        <v>1696269.5199999998</v>
      </c>
      <c r="BL33" s="3">
        <f>'Capital p1'!BL33+'Capital p4'!BL33+'Capital p2'!BL33+'Capital p3 D'!BL33+'Capital p3 T'!BL33+'Capital p5'!BL33+'Capital p6'!BL33</f>
        <v>1727433.38</v>
      </c>
      <c r="BM33" s="3">
        <f>'Capital p1'!BM33+'Capital p4'!BM33+'Capital p2'!BM33+'Capital p3 D'!BM33+'Capital p3 T'!BM33+'Capital p5'!BM33+'Capital p6'!BM33</f>
        <v>1758597.2599999998</v>
      </c>
      <c r="BN33" s="3">
        <f>'Capital p1'!BN33+'Capital p4'!BN33+'Capital p2'!BN33+'Capital p3 D'!BN33+'Capital p3 T'!BN33+'Capital p5'!BN33+'Capital p6'!BN33</f>
        <v>1789761.1199999999</v>
      </c>
      <c r="BO33" s="3">
        <f>'Capital p1'!BO33+'Capital p4'!BO33+'Capital p2'!BO33+'Capital p3 D'!BO33+'Capital p3 T'!BO33+'Capital p5'!BO33+'Capital p6'!BO33</f>
        <v>1821033.7499999998</v>
      </c>
      <c r="BP33" s="3">
        <f>'Capital p1'!BP33+'Capital p4'!BP33+'Capital p2'!BP33+'Capital p3 D'!BP33+'Capital p3 T'!BP33+'Capital p5'!BP33+'Capital p6'!BP33</f>
        <v>1852352.8499999999</v>
      </c>
      <c r="BQ33" s="3">
        <f>'Capital p1'!BQ33+'Capital p4'!BQ33+'Capital p2'!BQ33+'Capital p3 D'!BQ33+'Capital p3 T'!BQ33+'Capital p5'!BQ33+'Capital p6'!BQ33</f>
        <v>1883671.95</v>
      </c>
      <c r="BR33" s="3">
        <f>'Capital p1'!BR33+'Capital p4'!BR33+'Capital p2'!BR33+'Capital p3 D'!BR33+'Capital p3 T'!BR33+'Capital p5'!BR33+'Capital p6'!BR33</f>
        <v>1914991.0699999998</v>
      </c>
      <c r="BS33" s="3">
        <f>'Capital p1'!BS33+'Capital p4'!BS33+'Capital p2'!BS33+'Capital p3 D'!BS33+'Capital p3 T'!BS33+'Capital p5'!BS33+'Capital p6'!BS33</f>
        <v>1946310.1699999997</v>
      </c>
      <c r="BT33" s="3">
        <f>'Capital p1'!BT33+'Capital p4'!BT33+'Capital p2'!BT33+'Capital p3 D'!BT33+'Capital p3 T'!BT33+'Capital p5'!BT33+'Capital p6'!BT33</f>
        <v>1977629.2599999998</v>
      </c>
      <c r="BU33" s="3">
        <f>'Capital p1'!BU33+'Capital p4'!BU33+'Capital p2'!BU33+'Capital p3 D'!BU33+'Capital p3 T'!BU33+'Capital p5'!BU33+'Capital p6'!BU33</f>
        <v>2008948.38</v>
      </c>
      <c r="BV33" s="3">
        <f>'Capital p1'!BV33+'Capital p4'!BV33+'Capital p2'!BV33+'Capital p3 D'!BV33+'Capital p3 T'!BV33+'Capital p5'!BV33+'Capital p6'!BV33</f>
        <v>2040267.49</v>
      </c>
      <c r="BW33" s="3">
        <f>'Capital p1'!BW33+'Capital p4'!BW33+'Capital p2'!BW33+'Capital p3 D'!BW33+'Capital p3 T'!BW33+'Capital p5'!BW33+'Capital p6'!BW33</f>
        <v>2071586.5799999998</v>
      </c>
      <c r="BX33" s="3">
        <f>'Capital p1'!BX33+'Capital p4'!BX33+'Capital p2'!BX33+'Capital p3 D'!BX33+'Capital p3 T'!BX33+'Capital p5'!BX33+'Capital p6'!BX33</f>
        <v>2102638.3699999996</v>
      </c>
      <c r="BY33" s="3">
        <f>'Capital p1'!BY33+'Capital p4'!BY33+'Capital p2'!BY33+'Capital p3 D'!BY33+'Capital p3 T'!BY33+'Capital p5'!BY33+'Capital p6'!BY33</f>
        <v>2133690.1599999997</v>
      </c>
      <c r="BZ33" s="3">
        <f>'Capital p1'!BZ33+'Capital p4'!BZ33+'Capital p2'!BZ33+'Capital p3 D'!BZ33+'Capital p3 T'!BZ33+'Capital p5'!BZ33+'Capital p6'!BZ33</f>
        <v>2164741.9300000006</v>
      </c>
      <c r="CA33" s="3">
        <f>'Capital p1'!CA33+'Capital p4'!CA33+'Capital p2'!CA33+'Capital p3 D'!CA33+'Capital p3 T'!CA33+'Capital p5'!CA33+'Capital p6'!CA33</f>
        <v>2195733.5499999998</v>
      </c>
      <c r="CB33" s="3">
        <f>'Capital p1'!CB33+'Capital p4'!CB33+'Capital p2'!CB33+'Capital p3 D'!CB33+'Capital p3 T'!CB33+'Capital p5'!CB33+'Capital p6'!CB33</f>
        <v>2226772.5500000003</v>
      </c>
      <c r="CC33" s="3">
        <f>'Capital p1'!CC33+'Capital p4'!CC33+'Capital p2'!CC33+'Capital p3 D'!CC33+'Capital p3 T'!CC33+'Capital p5'!CC33+'Capital p6'!CC33</f>
        <v>2257811.58</v>
      </c>
      <c r="CD33" s="3">
        <f>'Capital p1'!CD33+'Capital p4'!CD33+'Capital p2'!CD33+'Capital p3 D'!CD33+'Capital p3 T'!CD33+'Capital p5'!CD33+'Capital p6'!CD33</f>
        <v>2288850.6100000003</v>
      </c>
      <c r="CE33" s="3">
        <f>'Capital p1'!CE33+'Capital p4'!CE33+'Capital p2'!CE33+'Capital p3 D'!CE33+'Capital p3 T'!CE33+'Capital p5'!CE33+'Capital p6'!CE33</f>
        <v>2319889.65</v>
      </c>
      <c r="CF33" s="3">
        <f>'Capital p1'!CF33+'Capital p4'!CF33+'Capital p2'!CF33+'Capital p3 D'!CF33+'Capital p3 T'!CF33+'Capital p5'!CF33+'Capital p6'!CF33</f>
        <v>2350928.67</v>
      </c>
      <c r="CG33" s="3">
        <f>'Capital p1'!CG33+'Capital p4'!CG33+'Capital p2'!CG33+'Capital p3 D'!CG33+'Capital p3 T'!CG33+'Capital p5'!CG33+'Capital p6'!CG33</f>
        <v>2381967.69</v>
      </c>
      <c r="CH33" s="3">
        <f>'Capital p1'!CH33+'Capital p4'!CH33+'Capital p2'!CH33+'Capital p3 D'!CH33+'Capital p3 T'!CH33+'Capital p5'!CH33+'Capital p6'!CH33</f>
        <v>2413006.7199999997</v>
      </c>
      <c r="CI33" s="3">
        <f>'Capital p1'!CI33+'Capital p4'!CI33+'Capital p2'!CI33+'Capital p3 D'!CI33+'Capital p3 T'!CI33+'Capital p5'!CI33+'Capital p6'!CI33</f>
        <v>2444045.7300000004</v>
      </c>
      <c r="CJ33" s="3">
        <f>'Capital p1'!CJ33+'Capital p4'!CJ33+'Capital p2'!CJ33+'Capital p3 D'!CJ33+'Capital p3 T'!CJ33+'Capital p5'!CJ33+'Capital p6'!CJ33</f>
        <v>2475144.7499999995</v>
      </c>
      <c r="CK33" s="3">
        <f>'Capital p1'!CK33+'Capital p4'!CK33+'Capital p2'!CK33+'Capital p3 D'!CK33+'Capital p3 T'!CK33+'Capital p5'!CK33+'Capital p6'!CK33</f>
        <v>2506243.73</v>
      </c>
      <c r="CL33" s="3">
        <f>'Capital p1'!CL33+'Capital p4'!CL33+'Capital p2'!CL33+'Capital p3 D'!CL33+'Capital p3 T'!CL33+'Capital p5'!CL33+'Capital p6'!CL33</f>
        <v>2537342.7399999998</v>
      </c>
      <c r="CM33" s="3">
        <f>'Capital p1'!CM33+'Capital p4'!CM33+'Capital p2'!CM33+'Capital p3 D'!CM33+'Capital p3 T'!CM33+'Capital p5'!CM33+'Capital p6'!CM33</f>
        <v>2568735.1199999996</v>
      </c>
      <c r="CN33" s="3">
        <f>'Capital p1'!CN33+'Capital p4'!CN33+'Capital p2'!CN33+'Capital p3 D'!CN33+'Capital p3 T'!CN33+'Capital p5'!CN33+'Capital p6'!CN33</f>
        <v>2600175.85</v>
      </c>
      <c r="CO33" s="3">
        <f>'Capital p1'!CO33+'Capital p4'!CO33+'Capital p2'!CO33+'Capital p3 D'!CO33+'Capital p3 T'!CO33+'Capital p5'!CO33+'Capital p6'!CO33</f>
        <v>2631616.6</v>
      </c>
      <c r="CP33" s="3">
        <f>'Capital p1'!CP33+'Capital p4'!CP33+'Capital p2'!CP33+'Capital p3 D'!CP33+'Capital p3 T'!CP33+'Capital p5'!CP33+'Capital p6'!CP33</f>
        <v>2663057.3600000003</v>
      </c>
      <c r="CQ33" s="3">
        <f>'Capital p1'!CQ33+'Capital p4'!CQ33+'Capital p2'!CQ33+'Capital p3 D'!CQ33+'Capital p3 T'!CQ33+'Capital p5'!CQ33+'Capital p6'!CQ33</f>
        <v>2694498.1</v>
      </c>
      <c r="CR33" s="3">
        <f>'Capital p1'!CR33+'Capital p4'!CR33+'Capital p2'!CR33+'Capital p3 D'!CR33+'Capital p3 T'!CR33+'Capital p5'!CR33+'Capital p6'!CR33</f>
        <v>2725938.8400000003</v>
      </c>
      <c r="CS33" s="3">
        <f>'Capital p1'!CS33+'Capital p4'!CS33+'Capital p2'!CS33+'Capital p3 D'!CS33+'Capital p3 T'!CS33+'Capital p5'!CS33+'Capital p6'!CS33</f>
        <v>2757379.59</v>
      </c>
      <c r="CT33" s="3">
        <f>'Capital p1'!CT33+'Capital p4'!CT33+'Capital p2'!CT33+'Capital p3 D'!CT33+'Capital p3 T'!CT33+'Capital p5'!CT33+'Capital p6'!CT33</f>
        <v>2788820.3200000003</v>
      </c>
      <c r="CU33" s="3">
        <f>'Capital p1'!CU33+'Capital p4'!CU33+'Capital p2'!CU33+'Capital p3 D'!CU33+'Capital p3 T'!CU33+'Capital p5'!CU33+'Capital p6'!CU33</f>
        <v>2820261.0700000003</v>
      </c>
      <c r="CV33" s="3">
        <f>'Capital p1'!CV33+'Capital p4'!CV33+'Capital p2'!CV33+'Capital p3 D'!CV33+'Capital p3 T'!CV33+'Capital p5'!CV33+'Capital p6'!CV33</f>
        <v>2851647.66</v>
      </c>
      <c r="CW33" s="3">
        <f>'Capital p1'!CW33+'Capital p4'!CW33+'Capital p2'!CW33+'Capital p3 D'!CW33+'Capital p3 T'!CW33+'Capital p5'!CW33+'Capital p6'!CW33</f>
        <v>2883034.2299999995</v>
      </c>
      <c r="CX33" s="3">
        <f>'Capital p1'!CX33+'Capital p4'!CX33+'Capital p2'!CX33+'Capital p3 D'!CX33+'Capital p3 T'!CX33+'Capital p5'!CX33+'Capital p6'!CX33</f>
        <v>2914420.81</v>
      </c>
      <c r="CY33" s="3">
        <f>'Capital p1'!CY33+'Capital p4'!CY33+'Capital p2'!CY33+'Capital p3 D'!CY33+'Capital p3 T'!CY33+'Capital p5'!CY33+'Capital p6'!CY33</f>
        <v>2945254.3899999992</v>
      </c>
      <c r="CZ33" s="3">
        <f>'Capital p1'!CZ33+'Capital p4'!CZ33+'Capital p2'!CZ33+'Capital p3 D'!CZ33+'Capital p3 T'!CZ33+'Capital p5'!CZ33+'Capital p6'!CZ33</f>
        <v>2976505.19</v>
      </c>
      <c r="DA33" s="3">
        <f>'Capital p1'!DA33+'Capital p4'!DA33+'Capital p2'!DA33+'Capital p3 D'!DA33+'Capital p3 T'!DA33+'Capital p5'!DA33+'Capital p6'!DA33</f>
        <v>3007756.0100000002</v>
      </c>
      <c r="DB33" s="3">
        <f>'Capital p1'!DB33+'Capital p4'!DB33+'Capital p2'!DB33+'Capital p3 D'!DB33+'Capital p3 T'!DB33+'Capital p5'!DB33+'Capital p6'!DB33</f>
        <v>3039006.8100000005</v>
      </c>
      <c r="DC33" s="3">
        <f>'Capital p1'!DC33+'Capital p4'!DC33+'Capital p2'!DC33+'Capital p3 D'!DC33+'Capital p3 T'!DC33+'Capital p5'!DC33+'Capital p6'!DC33</f>
        <v>3070257.6200000006</v>
      </c>
      <c r="DD33" s="3">
        <f>'Capital p1'!DD33+'Capital p4'!DD33+'Capital p2'!DD33+'Capital p3 D'!DD33+'Capital p3 T'!DD33+'Capital p5'!DD33+'Capital p6'!DD33</f>
        <v>3101508.44</v>
      </c>
      <c r="DE33" s="3">
        <f>'Capital p1'!DE33+'Capital p4'!DE33+'Capital p2'!DE33+'Capital p3 D'!DE33+'Capital p3 T'!DE33+'Capital p5'!DE33+'Capital p6'!DE33</f>
        <v>3132759.2700000005</v>
      </c>
      <c r="DF33" s="3">
        <f>'Capital p1'!DF33+'Capital p4'!DF33+'Capital p2'!DF33+'Capital p3 D'!DF33+'Capital p3 T'!DF33+'Capital p5'!DF33+'Capital p6'!DF33</f>
        <v>3164010.06</v>
      </c>
      <c r="DG33" s="3">
        <f>'Capital p1'!DG33+'Capital p4'!DG33+'Capital p2'!DG33+'Capital p3 D'!DG33+'Capital p3 T'!DG33+'Capital p5'!DG33+'Capital p6'!DG33</f>
        <v>3195260.8800000008</v>
      </c>
      <c r="DH33" s="3">
        <f>'Capital p1'!DH33+'Capital p4'!DH33+'Capital p2'!DH33+'Capital p3 D'!DH33+'Capital p3 T'!DH33+'Capital p5'!DH33+'Capital p6'!DH33</f>
        <v>3223070.33</v>
      </c>
      <c r="DI33" s="3">
        <f>'Capital p1'!DI33+'Capital p4'!DI33+'Capital p2'!DI33+'Capital p3 D'!DI33+'Capital p3 T'!DI33+'Capital p5'!DI33+'Capital p6'!DI33</f>
        <v>3250879.79</v>
      </c>
      <c r="DJ33" s="3">
        <f>'Capital p1'!DJ33+'Capital p4'!DJ33+'Capital p2'!DJ33+'Capital p3 D'!DJ33+'Capital p3 T'!DJ33+'Capital p5'!DJ33+'Capital p6'!DJ33</f>
        <v>3278689.22</v>
      </c>
      <c r="DK33" s="3">
        <f>'Capital p1'!DK33+'Capital p4'!DK33+'Capital p2'!DK33+'Capital p3 D'!DK33+'Capital p3 T'!DK33+'Capital p5'!DK33+'Capital p6'!DK33</f>
        <v>3309253.5400000005</v>
      </c>
      <c r="DL33" s="3">
        <f>'Capital p1'!DL33+'Capital p4'!DL33+'Capital p2'!DL33+'Capital p3 D'!DL33+'Capital p3 T'!DL33+'Capital p5'!DL33+'Capital p6'!DL33</f>
        <v>3339863.16</v>
      </c>
      <c r="DM33" s="3">
        <f>'Capital p1'!DM33+'Capital p4'!DM33+'Capital p2'!DM33+'Capital p3 D'!DM33+'Capital p3 T'!DM33+'Capital p5'!DM33+'Capital p6'!DM33</f>
        <v>3370472.7900000005</v>
      </c>
      <c r="DN33" s="3">
        <f>'Capital p1'!DN33+'Capital p4'!DN33+'Capital p2'!DN33+'Capital p3 D'!DN33+'Capital p3 T'!DN33+'Capital p5'!DN33+'Capital p6'!DN33</f>
        <v>3402679.66</v>
      </c>
      <c r="DO33" s="3">
        <f>'Capital p1'!DO33+'Capital p4'!DO33+'Capital p2'!DO33+'Capital p3 D'!DO33+'Capital p3 T'!DO33+'Capital p5'!DO33+'Capital p6'!DO33</f>
        <v>3434886.5100000002</v>
      </c>
      <c r="DP33" s="3">
        <f>'Capital p1'!DP33+'Capital p4'!DP33+'Capital p2'!DP33+'Capital p3 D'!DP33+'Capital p3 T'!DP33+'Capital p5'!DP33+'Capital p6'!DP33</f>
        <v>3467093.3400000008</v>
      </c>
      <c r="DQ33" s="3">
        <f>'Capital p1'!DQ33+'Capital p4'!DQ33+'Capital p2'!DQ33+'Capital p3 D'!DQ33+'Capital p3 T'!DQ33+'Capital p5'!DQ33+'Capital p6'!DQ33</f>
        <v>3499300.2000000007</v>
      </c>
      <c r="DR33" s="3">
        <f>'Capital p1'!DR33+'Capital p4'!DR33+'Capital p2'!DR33+'Capital p3 D'!DR33+'Capital p3 T'!DR33+'Capital p5'!DR33+'Capital p6'!DR33</f>
        <v>3531507.0500000007</v>
      </c>
      <c r="DS33" s="3">
        <f>'Capital p1'!DS33+'Capital p4'!DS33+'Capital p2'!DS33+'Capital p3 D'!DS33+'Capital p3 T'!DS33+'Capital p5'!DS33+'Capital p6'!DS33</f>
        <v>3563713.91</v>
      </c>
      <c r="DT33" s="3">
        <f>'Capital p1'!DT33+'Capital p4'!DT33+'Capital p2'!DT33+'Capital p3 D'!DT33+'Capital p3 T'!DT33+'Capital p5'!DT33+'Capital p6'!DT33</f>
        <v>3596185.6300000004</v>
      </c>
      <c r="DU33" s="3">
        <f>'Capital p1'!DU33+'Capital p4'!DU33+'Capital p2'!DU33+'Capital p3 D'!DU33+'Capital p3 T'!DU33+'Capital p5'!DU33+'Capital p6'!DU33</f>
        <v>3628657.38</v>
      </c>
      <c r="DV33" s="3">
        <f>'Capital p1'!DV33+'Capital p4'!DV33+'Capital p2'!DV33+'Capital p3 D'!DV33+'Capital p3 T'!DV33+'Capital p5'!DV33+'Capital p6'!DV33</f>
        <v>3661129.1100000003</v>
      </c>
      <c r="DW33" s="11">
        <f t="shared" ref="DW33:DW38" si="32">SUM(G33:DV33)</f>
        <v>218937607.53999993</v>
      </c>
      <c r="DX33" s="40"/>
      <c r="EB33" s="20" t="str">
        <f t="shared" si="15"/>
        <v>Dec Y2</v>
      </c>
      <c r="EC33" s="40" t="e">
        <f t="shared" si="2"/>
        <v>#REF!</v>
      </c>
      <c r="ED33" s="31" t="s">
        <v>56</v>
      </c>
      <c r="EE33" s="40" t="e">
        <f t="shared" si="23"/>
        <v>#REF!</v>
      </c>
      <c r="EF33" s="40" t="e">
        <f t="shared" si="16"/>
        <v>#REF!</v>
      </c>
      <c r="EH33" s="20" t="s">
        <v>328</v>
      </c>
      <c r="EI33" s="40" t="e">
        <f>IF(#REF!="monthly",#REF!/12,IF(#REF!="quarterly",#REF!/4,IF(#REF!="every 6 months",#REF!/2,IF(#REF!="annually",#REF!,0))))+EI32</f>
        <v>#REF!</v>
      </c>
      <c r="EJ33" s="73">
        <f t="shared" si="17"/>
        <v>2.5000000000000001E-3</v>
      </c>
      <c r="EK33" s="40" t="e">
        <f t="shared" si="24"/>
        <v>#REF!</v>
      </c>
      <c r="EL33" s="40" t="e">
        <f t="shared" si="25"/>
        <v>#REF!</v>
      </c>
      <c r="EN33" s="20" t="str">
        <f t="shared" si="3"/>
        <v>Dec Y2</v>
      </c>
      <c r="EO33" s="40" t="e">
        <f>IF(#REF!="monthly",#REF!/12,IF(#REF!="quarterly",#REF!/4,IF(#REF!="every 6 months",#REF!/2,IF(#REF!="annually",#REF!,0))))+EO32</f>
        <v>#REF!</v>
      </c>
      <c r="EP33" s="73">
        <f t="shared" si="18"/>
        <v>2.9999999999999996E-3</v>
      </c>
      <c r="EQ33" s="40" t="e">
        <f t="shared" si="26"/>
        <v>#REF!</v>
      </c>
      <c r="ER33" s="40" t="e">
        <f t="shared" si="27"/>
        <v>#REF!</v>
      </c>
      <c r="ET33" s="20" t="str">
        <f t="shared" si="19"/>
        <v>Dec Y2</v>
      </c>
      <c r="EU33" s="40" t="e">
        <f>IF(#REF!="monthly",#REF!/12,IF(#REF!="quarterly",#REF!/4,IF(#REF!="every 6 months",#REF!/2,IF(#REF!="annually",#REF!,0))))+EU32</f>
        <v>#REF!</v>
      </c>
      <c r="EV33" s="73">
        <f t="shared" si="20"/>
        <v>3.6666666666666666E-3</v>
      </c>
      <c r="EW33" s="40" t="e">
        <f t="shared" si="28"/>
        <v>#REF!</v>
      </c>
      <c r="EX33" s="40" t="e">
        <f t="shared" si="29"/>
        <v>#REF!</v>
      </c>
    </row>
    <row r="34" spans="1:154" x14ac:dyDescent="0.25">
      <c r="A34" s="49"/>
      <c r="B34" s="3" t="s">
        <v>853</v>
      </c>
      <c r="G34" s="3">
        <f>'Capital p1'!G34+'Capital p4'!G34+'Capital p2'!G34+'Capital p3 D'!G34+'Capital p3 T'!G34+'Capital p5'!G34+'Capital p6'!G34</f>
        <v>-13494.02</v>
      </c>
      <c r="H34" s="3">
        <f>'Capital p1'!H34+'Capital p4'!H34+'Capital p2'!H34+'Capital p3 D'!H34+'Capital p3 T'!H34+'Capital p5'!H34+'Capital p6'!H34</f>
        <v>-21526.960000000003</v>
      </c>
      <c r="I34" s="3">
        <f>'Capital p1'!I34+'Capital p4'!I34+'Capital p2'!I34+'Capital p3 D'!I34+'Capital p3 T'!I34+'Capital p5'!I34+'Capital p6'!I34</f>
        <v>-30701.439999999999</v>
      </c>
      <c r="J34" s="3">
        <f>'Capital p1'!J34+'Capital p4'!J34+'Capital p2'!J34+'Capital p3 D'!J34+'Capital p3 T'!J34+'Capital p5'!J34+'Capital p6'!J34</f>
        <v>-45963.08</v>
      </c>
      <c r="K34" s="3">
        <f>'Capital p1'!K34+'Capital p4'!K34+'Capital p2'!K34+'Capital p3 D'!K34+'Capital p3 T'!K34+'Capital p5'!K34+'Capital p6'!K34</f>
        <v>-48379.72</v>
      </c>
      <c r="L34" s="3">
        <f>'Capital p1'!L34+'Capital p4'!L34+'Capital p2'!L34+'Capital p3 D'!L34+'Capital p3 T'!L34+'Capital p5'!L34+'Capital p6'!L34</f>
        <v>-52724.89</v>
      </c>
      <c r="M34" s="3">
        <f>'Capital p1'!M34+'Capital p4'!M34+'Capital p2'!M34+'Capital p3 D'!M34+'Capital p3 T'!M34+'Capital p5'!M34+'Capital p6'!M34</f>
        <v>-62310.850000000006</v>
      </c>
      <c r="N34" s="3">
        <f>'Capital p1'!N34+'Capital p4'!N34+'Capital p2'!N34+'Capital p3 D'!N34+'Capital p3 T'!N34+'Capital p5'!N34+'Capital p6'!N34</f>
        <v>-70878.19</v>
      </c>
      <c r="O34" s="3">
        <f>'Capital p1'!O34+'Capital p4'!O34+'Capital p2'!O34+'Capital p3 D'!O34+'Capital p3 T'!O34+'Capital p5'!O34+'Capital p6'!O34</f>
        <v>-78806.540000000008</v>
      </c>
      <c r="P34" s="3">
        <f>'Capital p1'!P34+'Capital p4'!P34+'Capital p2'!P34+'Capital p3 D'!P34+'Capital p3 T'!P34+'Capital p5'!P34+'Capital p6'!P34</f>
        <v>-92253.18</v>
      </c>
      <c r="Q34" s="3">
        <f>'Capital p1'!Q34+'Capital p4'!Q34+'Capital p2'!Q34+'Capital p3 D'!Q34+'Capital p3 T'!Q34+'Capital p5'!Q34+'Capital p6'!Q34</f>
        <v>-118780.71999999999</v>
      </c>
      <c r="R34" s="3">
        <f>'Capital p1'!R34+'Capital p4'!R34+'Capital p2'!R34+'Capital p3 D'!R34+'Capital p3 T'!R34+'Capital p5'!R34+'Capital p6'!R34</f>
        <v>-126805.08000000005</v>
      </c>
      <c r="S34" s="3">
        <f>'Capital p1'!S34+'Capital p4'!S34+'Capital p2'!S34+'Capital p3 D'!S34+'Capital p3 T'!S34+'Capital p5'!S34+'Capital p6'!S34</f>
        <v>-150376.57000000004</v>
      </c>
      <c r="T34" s="3">
        <f>'Capital p1'!T34+'Capital p4'!T34+'Capital p2'!T34+'Capital p3 D'!T34+'Capital p3 T'!T34+'Capital p5'!T34+'Capital p6'!T34</f>
        <v>-181800.84000000005</v>
      </c>
      <c r="U34" s="3">
        <f>'Capital p1'!U34+'Capital p4'!U34+'Capital p2'!U34+'Capital p3 D'!U34+'Capital p3 T'!U34+'Capital p5'!U34+'Capital p6'!U34</f>
        <v>-203256.71000000002</v>
      </c>
      <c r="V34" s="3">
        <f>'Capital p1'!V34+'Capital p4'!V34+'Capital p2'!V34+'Capital p3 D'!V34+'Capital p3 T'!V34+'Capital p5'!V34+'Capital p6'!V34</f>
        <v>-221502.27</v>
      </c>
      <c r="W34" s="3">
        <f>'Capital p1'!W34+'Capital p4'!W34+'Capital p2'!W34+'Capital p3 D'!W34+'Capital p3 T'!W34+'Capital p5'!W34+'Capital p6'!W34</f>
        <v>-223208.38999999998</v>
      </c>
      <c r="X34" s="3">
        <f>'Capital p1'!X34+'Capital p4'!X34+'Capital p2'!X34+'Capital p3 D'!X34+'Capital p3 T'!X34+'Capital p5'!X34+'Capital p6'!X34</f>
        <v>-226621.31999999998</v>
      </c>
      <c r="Y34" s="3">
        <f>'Capital p1'!Y34+'Capital p4'!Y34+'Capital p2'!Y34+'Capital p3 D'!Y34+'Capital p3 T'!Y34+'Capital p5'!Y34+'Capital p6'!Y34</f>
        <v>-240119.70000000004</v>
      </c>
      <c r="Z34" s="3">
        <f>'Capital p1'!Z34+'Capital p4'!Z34+'Capital p2'!Z34+'Capital p3 D'!Z34+'Capital p3 T'!Z34+'Capital p5'!Z34+'Capital p6'!Z34</f>
        <v>-245512.76</v>
      </c>
      <c r="AA34" s="3">
        <f>'Capital p1'!AA34+'Capital p4'!AA34+'Capital p2'!AA34+'Capital p3 D'!AA34+'Capital p3 T'!AA34+'Capital p5'!AA34+'Capital p6'!AA34</f>
        <v>-264367.90000000002</v>
      </c>
      <c r="AB34" s="3">
        <f>'Capital p1'!AB34+'Capital p4'!AB34+'Capital p2'!AB34+'Capital p3 D'!AB34+'Capital p3 T'!AB34+'Capital p5'!AB34+'Capital p6'!AB34</f>
        <v>-290256.3</v>
      </c>
      <c r="AC34" s="3">
        <f>'Capital p1'!AC34+'Capital p4'!AC34+'Capital p2'!AC34+'Capital p3 D'!AC34+'Capital p3 T'!AC34+'Capital p5'!AC34+'Capital p6'!AC34</f>
        <v>-295662.41000000003</v>
      </c>
      <c r="AD34" s="3">
        <f>'Capital p1'!AD34+'Capital p4'!AD34+'Capital p2'!AD34+'Capital p3 D'!AD34+'Capital p3 T'!AD34+'Capital p5'!AD34+'Capital p6'!AD34</f>
        <v>-303535.23</v>
      </c>
      <c r="AE34" s="3">
        <f>'Capital p1'!AE34+'Capital p4'!AE34+'Capital p2'!AE34+'Capital p3 D'!AE34+'Capital p3 T'!AE34+'Capital p5'!AE34+'Capital p6'!AE34</f>
        <v>-317230.23999999993</v>
      </c>
      <c r="AF34" s="3">
        <f>'Capital p1'!AF34+'Capital p4'!AF34+'Capital p2'!AF34+'Capital p3 D'!AF34+'Capital p3 T'!AF34+'Capital p5'!AF34+'Capital p6'!AF34</f>
        <v>-320998.67</v>
      </c>
      <c r="AG34" s="3">
        <f>'Capital p1'!AG34+'Capital p4'!AG34+'Capital p2'!AG34+'Capital p3 D'!AG34+'Capital p3 T'!AG34+'Capital p5'!AG34+'Capital p6'!AG34</f>
        <v>-324767.11</v>
      </c>
      <c r="AH34" s="3">
        <f>'Capital p1'!AH34+'Capital p4'!AH34+'Capital p2'!AH34+'Capital p3 D'!AH34+'Capital p3 T'!AH34+'Capital p5'!AH34+'Capital p6'!AH34</f>
        <v>-328535.53999999992</v>
      </c>
      <c r="AI34" s="3">
        <f>'Capital p1'!AI34+'Capital p4'!AI34+'Capital p2'!AI34+'Capital p3 D'!AI34+'Capital p3 T'!AI34+'Capital p5'!AI34+'Capital p6'!AI34</f>
        <v>-332303.98</v>
      </c>
      <c r="AJ34" s="3">
        <f>'Capital p1'!AJ34+'Capital p4'!AJ34+'Capital p2'!AJ34+'Capital p3 D'!AJ34+'Capital p3 T'!AJ34+'Capital p5'!AJ34+'Capital p6'!AJ34</f>
        <v>-336072.41999999993</v>
      </c>
      <c r="AK34" s="3">
        <f>'Capital p1'!AK34+'Capital p4'!AK34+'Capital p2'!AK34+'Capital p3 D'!AK34+'Capital p3 T'!AK34+'Capital p5'!AK34+'Capital p6'!AK34</f>
        <v>-339840.85</v>
      </c>
      <c r="AL34" s="3">
        <f>'Capital p1'!AL34+'Capital p4'!AL34+'Capital p2'!AL34+'Capital p3 D'!AL34+'Capital p3 T'!AL34+'Capital p5'!AL34+'Capital p6'!AL34</f>
        <v>-343609.29</v>
      </c>
      <c r="AM34" s="3">
        <f>'Capital p1'!AM34+'Capital p4'!AM34+'Capital p2'!AM34+'Capital p3 D'!AM34+'Capital p3 T'!AM34+'Capital p5'!AM34+'Capital p6'!AM34</f>
        <v>-347377.72000000003</v>
      </c>
      <c r="AN34" s="3">
        <f>'Capital p1'!AN34+'Capital p4'!AN34+'Capital p2'!AN34+'Capital p3 D'!AN34+'Capital p3 T'!AN34+'Capital p5'!AN34+'Capital p6'!AN34</f>
        <v>-351146.17</v>
      </c>
      <c r="AO34" s="3">
        <f>'Capital p1'!AO34+'Capital p4'!AO34+'Capital p2'!AO34+'Capital p3 D'!AO34+'Capital p3 T'!AO34+'Capital p5'!AO34+'Capital p6'!AO34</f>
        <v>-354914.6</v>
      </c>
      <c r="AP34" s="3">
        <f>'Capital p1'!AP34+'Capital p4'!AP34+'Capital p2'!AP34+'Capital p3 D'!AP34+'Capital p3 T'!AP34+'Capital p5'!AP34+'Capital p6'!AP34</f>
        <v>-358683.02999999997</v>
      </c>
      <c r="AQ34" s="3">
        <f>'Capital p1'!AQ34+'Capital p4'!AQ34+'Capital p2'!AQ34+'Capital p3 D'!AQ34+'Capital p3 T'!AQ34+'Capital p5'!AQ34+'Capital p6'!AQ34</f>
        <v>-362451.47</v>
      </c>
      <c r="AR34" s="3">
        <f>'Capital p1'!AR34+'Capital p4'!AR34+'Capital p2'!AR34+'Capital p3 D'!AR34+'Capital p3 T'!AR34+'Capital p5'!AR34+'Capital p6'!AR34</f>
        <v>-366249.48</v>
      </c>
      <c r="AS34" s="3">
        <f>'Capital p1'!AS34+'Capital p4'!AS34+'Capital p2'!AS34+'Capital p3 D'!AS34+'Capital p3 T'!AS34+'Capital p5'!AS34+'Capital p6'!AS34</f>
        <v>-370047.51</v>
      </c>
      <c r="AT34" s="3">
        <f>'Capital p1'!AT34+'Capital p4'!AT34+'Capital p2'!AT34+'Capital p3 D'!AT34+'Capital p3 T'!AT34+'Capital p5'!AT34+'Capital p6'!AT34</f>
        <v>-373845.51999999996</v>
      </c>
      <c r="AU34" s="3">
        <f>'Capital p1'!AU34+'Capital p4'!AU34+'Capital p2'!AU34+'Capital p3 D'!AU34+'Capital p3 T'!AU34+'Capital p5'!AU34+'Capital p6'!AU34</f>
        <v>-377643.51999999996</v>
      </c>
      <c r="AV34" s="3">
        <f>'Capital p1'!AV34+'Capital p4'!AV34+'Capital p2'!AV34+'Capital p3 D'!AV34+'Capital p3 T'!AV34+'Capital p5'!AV34+'Capital p6'!AV34</f>
        <v>-381441.55</v>
      </c>
      <c r="AW34" s="3">
        <f>'Capital p1'!AW34+'Capital p4'!AW34+'Capital p2'!AW34+'Capital p3 D'!AW34+'Capital p3 T'!AW34+'Capital p5'!AW34+'Capital p6'!AW34</f>
        <v>-385239.55999999994</v>
      </c>
      <c r="AX34" s="3">
        <f>'Capital p1'!AX34+'Capital p4'!AX34+'Capital p2'!AX34+'Capital p3 D'!AX34+'Capital p3 T'!AX34+'Capital p5'!AX34+'Capital p6'!AX34</f>
        <v>-389037.57999999996</v>
      </c>
      <c r="AY34" s="3">
        <f>'Capital p1'!AY34+'Capital p4'!AY34+'Capital p2'!AY34+'Capital p3 D'!AY34+'Capital p3 T'!AY34+'Capital p5'!AY34+'Capital p6'!AY34</f>
        <v>-392835.58999999997</v>
      </c>
      <c r="AZ34" s="3">
        <f>'Capital p1'!AZ34+'Capital p4'!AZ34+'Capital p2'!AZ34+'Capital p3 D'!AZ34+'Capital p3 T'!AZ34+'Capital p5'!AZ34+'Capital p6'!AZ34</f>
        <v>-396633.61</v>
      </c>
      <c r="BA34" s="3">
        <f>'Capital p1'!BA34+'Capital p4'!BA34+'Capital p2'!BA34+'Capital p3 D'!BA34+'Capital p3 T'!BA34+'Capital p5'!BA34+'Capital p6'!BA34</f>
        <v>-400431.62</v>
      </c>
      <c r="BB34" s="3">
        <f>'Capital p1'!BB34+'Capital p4'!BB34+'Capital p2'!BB34+'Capital p3 D'!BB34+'Capital p3 T'!BB34+'Capital p5'!BB34+'Capital p6'!BB34</f>
        <v>-404229.62999999995</v>
      </c>
      <c r="BC34" s="3">
        <f>'Capital p1'!BC34+'Capital p4'!BC34+'Capital p2'!BC34+'Capital p3 D'!BC34+'Capital p3 T'!BC34+'Capital p5'!BC34+'Capital p6'!BC34</f>
        <v>-408027.65</v>
      </c>
      <c r="BD34" s="3">
        <f>'Capital p1'!BD34+'Capital p4'!BD34+'Capital p2'!BD34+'Capital p3 D'!BD34+'Capital p3 T'!BD34+'Capital p5'!BD34+'Capital p6'!BD34</f>
        <v>-411625.77999999997</v>
      </c>
      <c r="BE34" s="3">
        <f>'Capital p1'!BE34+'Capital p4'!BE34+'Capital p2'!BE34+'Capital p3 D'!BE34+'Capital p3 T'!BE34+'Capital p5'!BE34+'Capital p6'!BE34</f>
        <v>-415223.90999999992</v>
      </c>
      <c r="BF34" s="3">
        <f>'Capital p1'!BF34+'Capital p4'!BF34+'Capital p2'!BF34+'Capital p3 D'!BF34+'Capital p3 T'!BF34+'Capital p5'!BF34+'Capital p6'!BF34</f>
        <v>-418822.04</v>
      </c>
      <c r="BG34" s="3">
        <f>'Capital p1'!BG34+'Capital p4'!BG34+'Capital p2'!BG34+'Capital p3 D'!BG34+'Capital p3 T'!BG34+'Capital p5'!BG34+'Capital p6'!BG34</f>
        <v>-422420.17</v>
      </c>
      <c r="BH34" s="3">
        <f>'Capital p1'!BH34+'Capital p4'!BH34+'Capital p2'!BH34+'Capital p3 D'!BH34+'Capital p3 T'!BH34+'Capital p5'!BH34+'Capital p6'!BH34</f>
        <v>-426018.3</v>
      </c>
      <c r="BI34" s="3">
        <f>'Capital p1'!BI34+'Capital p4'!BI34+'Capital p2'!BI34+'Capital p3 D'!BI34+'Capital p3 T'!BI34+'Capital p5'!BI34+'Capital p6'!BI34</f>
        <v>-429616.43</v>
      </c>
      <c r="BJ34" s="3">
        <f>'Capital p1'!BJ34+'Capital p4'!BJ34+'Capital p2'!BJ34+'Capital p3 D'!BJ34+'Capital p3 T'!BJ34+'Capital p5'!BJ34+'Capital p6'!BJ34</f>
        <v>-433214.56</v>
      </c>
      <c r="BK34" s="3">
        <f>'Capital p1'!BK34+'Capital p4'!BK34+'Capital p2'!BK34+'Capital p3 D'!BK34+'Capital p3 T'!BK34+'Capital p5'!BK34+'Capital p6'!BK34</f>
        <v>-436812.68</v>
      </c>
      <c r="BL34" s="3">
        <f>'Capital p1'!BL34+'Capital p4'!BL34+'Capital p2'!BL34+'Capital p3 D'!BL34+'Capital p3 T'!BL34+'Capital p5'!BL34+'Capital p6'!BL34</f>
        <v>-440410.81</v>
      </c>
      <c r="BM34" s="3">
        <f>'Capital p1'!BM34+'Capital p4'!BM34+'Capital p2'!BM34+'Capital p3 D'!BM34+'Capital p3 T'!BM34+'Capital p5'!BM34+'Capital p6'!BM34</f>
        <v>-444008.94</v>
      </c>
      <c r="BN34" s="3">
        <f>'Capital p1'!BN34+'Capital p4'!BN34+'Capital p2'!BN34+'Capital p3 D'!BN34+'Capital p3 T'!BN34+'Capital p5'!BN34+'Capital p6'!BN34</f>
        <v>-447607.07</v>
      </c>
      <c r="BO34" s="3">
        <f>'Capital p1'!BO34+'Capital p4'!BO34+'Capital p2'!BO34+'Capital p3 D'!BO34+'Capital p3 T'!BO34+'Capital p5'!BO34+'Capital p6'!BO34</f>
        <v>-451205.2</v>
      </c>
      <c r="BP34" s="3">
        <f>'Capital p1'!BP34+'Capital p4'!BP34+'Capital p2'!BP34+'Capital p3 D'!BP34+'Capital p3 T'!BP34+'Capital p5'!BP34+'Capital p6'!BP34</f>
        <v>-454769.75</v>
      </c>
      <c r="BQ34" s="3">
        <f>'Capital p1'!BQ34+'Capital p4'!BQ34+'Capital p2'!BQ34+'Capital p3 D'!BQ34+'Capital p3 T'!BQ34+'Capital p5'!BQ34+'Capital p6'!BQ34</f>
        <v>-458334.31</v>
      </c>
      <c r="BR34" s="3">
        <f>'Capital p1'!BR34+'Capital p4'!BR34+'Capital p2'!BR34+'Capital p3 D'!BR34+'Capital p3 T'!BR34+'Capital p5'!BR34+'Capital p6'!BR34</f>
        <v>-461898.87</v>
      </c>
      <c r="BS34" s="3">
        <f>'Capital p1'!BS34+'Capital p4'!BS34+'Capital p2'!BS34+'Capital p3 D'!BS34+'Capital p3 T'!BS34+'Capital p5'!BS34+'Capital p6'!BS34</f>
        <v>-465463.42</v>
      </c>
      <c r="BT34" s="3">
        <f>'Capital p1'!BT34+'Capital p4'!BT34+'Capital p2'!BT34+'Capital p3 D'!BT34+'Capital p3 T'!BT34+'Capital p5'!BT34+'Capital p6'!BT34</f>
        <v>-469027.97</v>
      </c>
      <c r="BU34" s="3">
        <f>'Capital p1'!BU34+'Capital p4'!BU34+'Capital p2'!BU34+'Capital p3 D'!BU34+'Capital p3 T'!BU34+'Capital p5'!BU34+'Capital p6'!BU34</f>
        <v>-472592.51999999996</v>
      </c>
      <c r="BV34" s="3">
        <f>'Capital p1'!BV34+'Capital p4'!BV34+'Capital p2'!BV34+'Capital p3 D'!BV34+'Capital p3 T'!BV34+'Capital p5'!BV34+'Capital p6'!BV34</f>
        <v>-476157.08000000007</v>
      </c>
      <c r="BW34" s="3">
        <f>'Capital p1'!BW34+'Capital p4'!BW34+'Capital p2'!BW34+'Capital p3 D'!BW34+'Capital p3 T'!BW34+'Capital p5'!BW34+'Capital p6'!BW34</f>
        <v>-479721.63</v>
      </c>
      <c r="BX34" s="3">
        <f>'Capital p1'!BX34+'Capital p4'!BX34+'Capital p2'!BX34+'Capital p3 D'!BX34+'Capital p3 T'!BX34+'Capital p5'!BX34+'Capital p6'!BX34</f>
        <v>-483286.18000000005</v>
      </c>
      <c r="BY34" s="3">
        <f>'Capital p1'!BY34+'Capital p4'!BY34+'Capital p2'!BY34+'Capital p3 D'!BY34+'Capital p3 T'!BY34+'Capital p5'!BY34+'Capital p6'!BY34</f>
        <v>-486850.74000000005</v>
      </c>
      <c r="BZ34" s="3">
        <f>'Capital p1'!BZ34+'Capital p4'!BZ34+'Capital p2'!BZ34+'Capital p3 D'!BZ34+'Capital p3 T'!BZ34+'Capital p5'!BZ34+'Capital p6'!BZ34</f>
        <v>-490415.29000000004</v>
      </c>
      <c r="CA34" s="3">
        <f>'Capital p1'!CA34+'Capital p4'!CA34+'Capital p2'!CA34+'Capital p3 D'!CA34+'Capital p3 T'!CA34+'Capital p5'!CA34+'Capital p6'!CA34</f>
        <v>-493979.85000000003</v>
      </c>
      <c r="CB34" s="3">
        <f>'Capital p1'!CB34+'Capital p4'!CB34+'Capital p2'!CB34+'Capital p3 D'!CB34+'Capital p3 T'!CB34+'Capital p5'!CB34+'Capital p6'!CB34</f>
        <v>-497566.89</v>
      </c>
      <c r="CC34" s="3">
        <f>'Capital p1'!CC34+'Capital p4'!CC34+'Capital p2'!CC34+'Capital p3 D'!CC34+'Capital p3 T'!CC34+'Capital p5'!CC34+'Capital p6'!CC34</f>
        <v>-501153.93000000005</v>
      </c>
      <c r="CD34" s="3">
        <f>'Capital p1'!CD34+'Capital p4'!CD34+'Capital p2'!CD34+'Capital p3 D'!CD34+'Capital p3 T'!CD34+'Capital p5'!CD34+'Capital p6'!CD34</f>
        <v>-504740.98</v>
      </c>
      <c r="CE34" s="3">
        <f>'Capital p1'!CE34+'Capital p4'!CE34+'Capital p2'!CE34+'Capital p3 D'!CE34+'Capital p3 T'!CE34+'Capital p5'!CE34+'Capital p6'!CE34</f>
        <v>-508328.02</v>
      </c>
      <c r="CF34" s="3">
        <f>'Capital p1'!CF34+'Capital p4'!CF34+'Capital p2'!CF34+'Capital p3 D'!CF34+'Capital p3 T'!CF34+'Capital p5'!CF34+'Capital p6'!CF34</f>
        <v>-511915.06000000006</v>
      </c>
      <c r="CG34" s="3">
        <f>'Capital p1'!CG34+'Capital p4'!CG34+'Capital p2'!CG34+'Capital p3 D'!CG34+'Capital p3 T'!CG34+'Capital p5'!CG34+'Capital p6'!CG34</f>
        <v>-515502.11</v>
      </c>
      <c r="CH34" s="3">
        <f>'Capital p1'!CH34+'Capital p4'!CH34+'Capital p2'!CH34+'Capital p3 D'!CH34+'Capital p3 T'!CH34+'Capital p5'!CH34+'Capital p6'!CH34</f>
        <v>-519089.15000000008</v>
      </c>
      <c r="CI34" s="3">
        <f>'Capital p1'!CI34+'Capital p4'!CI34+'Capital p2'!CI34+'Capital p3 D'!CI34+'Capital p3 T'!CI34+'Capital p5'!CI34+'Capital p6'!CI34</f>
        <v>-522676.2</v>
      </c>
      <c r="CJ34" s="3">
        <f>'Capital p1'!CJ34+'Capital p4'!CJ34+'Capital p2'!CJ34+'Capital p3 D'!CJ34+'Capital p3 T'!CJ34+'Capital p5'!CJ34+'Capital p6'!CJ34</f>
        <v>-526263.24</v>
      </c>
      <c r="CK34" s="3">
        <f>'Capital p1'!CK34+'Capital p4'!CK34+'Capital p2'!CK34+'Capital p3 D'!CK34+'Capital p3 T'!CK34+'Capital p5'!CK34+'Capital p6'!CK34</f>
        <v>-529850.28</v>
      </c>
      <c r="CL34" s="3">
        <f>'Capital p1'!CL34+'Capital p4'!CL34+'Capital p2'!CL34+'Capital p3 D'!CL34+'Capital p3 T'!CL34+'Capital p5'!CL34+'Capital p6'!CL34</f>
        <v>-533437.32000000007</v>
      </c>
      <c r="CM34" s="3">
        <f>'Capital p1'!CM34+'Capital p4'!CM34+'Capital p2'!CM34+'Capital p3 D'!CM34+'Capital p3 T'!CM34+'Capital p5'!CM34+'Capital p6'!CM34</f>
        <v>-537024.36</v>
      </c>
      <c r="CN34" s="3">
        <f>'Capital p1'!CN34+'Capital p4'!CN34+'Capital p2'!CN34+'Capital p3 D'!CN34+'Capital p3 T'!CN34+'Capital p5'!CN34+'Capital p6'!CN34</f>
        <v>-540616.47</v>
      </c>
      <c r="CO34" s="3">
        <f>'Capital p1'!CO34+'Capital p4'!CO34+'Capital p2'!CO34+'Capital p3 D'!CO34+'Capital p3 T'!CO34+'Capital p5'!CO34+'Capital p6'!CO34</f>
        <v>-544208.6</v>
      </c>
      <c r="CP34" s="3">
        <f>'Capital p1'!CP34+'Capital p4'!CP34+'Capital p2'!CP34+'Capital p3 D'!CP34+'Capital p3 T'!CP34+'Capital p5'!CP34+'Capital p6'!CP34</f>
        <v>-547800.71000000008</v>
      </c>
      <c r="CQ34" s="3">
        <f>'Capital p1'!CQ34+'Capital p4'!CQ34+'Capital p2'!CQ34+'Capital p3 D'!CQ34+'Capital p3 T'!CQ34+'Capital p5'!CQ34+'Capital p6'!CQ34</f>
        <v>-551392.82999999996</v>
      </c>
      <c r="CR34" s="3">
        <f>'Capital p1'!CR34+'Capital p4'!CR34+'Capital p2'!CR34+'Capital p3 D'!CR34+'Capital p3 T'!CR34+'Capital p5'!CR34+'Capital p6'!CR34</f>
        <v>-554984.94000000006</v>
      </c>
      <c r="CS34" s="3">
        <f>'Capital p1'!CS34+'Capital p4'!CS34+'Capital p2'!CS34+'Capital p3 D'!CS34+'Capital p3 T'!CS34+'Capital p5'!CS34+'Capital p6'!CS34</f>
        <v>-558577.06000000006</v>
      </c>
      <c r="CT34" s="3">
        <f>'Capital p1'!CT34+'Capital p4'!CT34+'Capital p2'!CT34+'Capital p3 D'!CT34+'Capital p3 T'!CT34+'Capital p5'!CT34+'Capital p6'!CT34</f>
        <v>-562169.17000000004</v>
      </c>
      <c r="CU34" s="3">
        <f>'Capital p1'!CU34+'Capital p4'!CU34+'Capital p2'!CU34+'Capital p3 D'!CU34+'Capital p3 T'!CU34+'Capital p5'!CU34+'Capital p6'!CU34</f>
        <v>-565761.29</v>
      </c>
      <c r="CV34" s="3">
        <f>'Capital p1'!CV34+'Capital p4'!CV34+'Capital p2'!CV34+'Capital p3 D'!CV34+'Capital p3 T'!CV34+'Capital p5'!CV34+'Capital p6'!CV34</f>
        <v>-569353.41</v>
      </c>
      <c r="CW34" s="3">
        <f>'Capital p1'!CW34+'Capital p4'!CW34+'Capital p2'!CW34+'Capital p3 D'!CW34+'Capital p3 T'!CW34+'Capital p5'!CW34+'Capital p6'!CW34</f>
        <v>-572945.53</v>
      </c>
      <c r="CX34" s="3">
        <f>'Capital p1'!CX34+'Capital p4'!CX34+'Capital p2'!CX34+'Capital p3 D'!CX34+'Capital p3 T'!CX34+'Capital p5'!CX34+'Capital p6'!CX34</f>
        <v>-576537.64</v>
      </c>
      <c r="CY34" s="3">
        <f>'Capital p1'!CY34+'Capital p4'!CY34+'Capital p2'!CY34+'Capital p3 D'!CY34+'Capital p3 T'!CY34+'Capital p5'!CY34+'Capital p6'!CY34</f>
        <v>-580129.76</v>
      </c>
      <c r="CZ34" s="3">
        <f>'Capital p1'!CZ34+'Capital p4'!CZ34+'Capital p2'!CZ34+'Capital p3 D'!CZ34+'Capital p3 T'!CZ34+'Capital p5'!CZ34+'Capital p6'!CZ34</f>
        <v>-583584.6100000001</v>
      </c>
      <c r="DA34" s="3">
        <f>'Capital p1'!DA34+'Capital p4'!DA34+'Capital p2'!DA34+'Capital p3 D'!DA34+'Capital p3 T'!DA34+'Capital p5'!DA34+'Capital p6'!DA34</f>
        <v>-587039.46</v>
      </c>
      <c r="DB34" s="3">
        <f>'Capital p1'!DB34+'Capital p4'!DB34+'Capital p2'!DB34+'Capital p3 D'!DB34+'Capital p3 T'!DB34+'Capital p5'!DB34+'Capital p6'!DB34</f>
        <v>-590494.31000000006</v>
      </c>
      <c r="DC34" s="3">
        <f>'Capital p1'!DC34+'Capital p4'!DC34+'Capital p2'!DC34+'Capital p3 D'!DC34+'Capital p3 T'!DC34+'Capital p5'!DC34+'Capital p6'!DC34</f>
        <v>-593949.15</v>
      </c>
      <c r="DD34" s="3">
        <f>'Capital p1'!DD34+'Capital p4'!DD34+'Capital p2'!DD34+'Capital p3 D'!DD34+'Capital p3 T'!DD34+'Capital p5'!DD34+'Capital p6'!DD34</f>
        <v>-597404</v>
      </c>
      <c r="DE34" s="3">
        <f>'Capital p1'!DE34+'Capital p4'!DE34+'Capital p2'!DE34+'Capital p3 D'!DE34+'Capital p3 T'!DE34+'Capital p5'!DE34+'Capital p6'!DE34</f>
        <v>-600858.85000000009</v>
      </c>
      <c r="DF34" s="3">
        <f>'Capital p1'!DF34+'Capital p4'!DF34+'Capital p2'!DF34+'Capital p3 D'!DF34+'Capital p3 T'!DF34+'Capital p5'!DF34+'Capital p6'!DF34</f>
        <v>-604313.69000000006</v>
      </c>
      <c r="DG34" s="3">
        <f>'Capital p1'!DG34+'Capital p4'!DG34+'Capital p2'!DG34+'Capital p3 D'!DG34+'Capital p3 T'!DG34+'Capital p5'!DG34+'Capital p6'!DG34</f>
        <v>-607768.55000000005</v>
      </c>
      <c r="DH34" s="3">
        <f>'Capital p1'!DH34+'Capital p4'!DH34+'Capital p2'!DH34+'Capital p3 D'!DH34+'Capital p3 T'!DH34+'Capital p5'!DH34+'Capital p6'!DH34</f>
        <v>-611223.4</v>
      </c>
      <c r="DI34" s="3">
        <f>'Capital p1'!DI34+'Capital p4'!DI34+'Capital p2'!DI34+'Capital p3 D'!DI34+'Capital p3 T'!DI34+'Capital p5'!DI34+'Capital p6'!DI34</f>
        <v>-614678.24</v>
      </c>
      <c r="DJ34" s="3">
        <f>'Capital p1'!DJ34+'Capital p4'!DJ34+'Capital p2'!DJ34+'Capital p3 D'!DJ34+'Capital p3 T'!DJ34+'Capital p5'!DJ34+'Capital p6'!DJ34</f>
        <v>-618133.09000000008</v>
      </c>
      <c r="DK34" s="3">
        <f>'Capital p1'!DK34+'Capital p4'!DK34+'Capital p2'!DK34+'Capital p3 D'!DK34+'Capital p3 T'!DK34+'Capital p5'!DK34+'Capital p6'!DK34</f>
        <v>-621587.94000000006</v>
      </c>
      <c r="DL34" s="3">
        <f>'Capital p1'!DL34+'Capital p4'!DL34+'Capital p2'!DL34+'Capital p3 D'!DL34+'Capital p3 T'!DL34+'Capital p5'!DL34+'Capital p6'!DL34</f>
        <v>-625053.9</v>
      </c>
      <c r="DM34" s="3">
        <f>'Capital p1'!DM34+'Capital p4'!DM34+'Capital p2'!DM34+'Capital p3 D'!DM34+'Capital p3 T'!DM34+'Capital p5'!DM34+'Capital p6'!DM34</f>
        <v>-628519.88</v>
      </c>
      <c r="DN34" s="3">
        <f>'Capital p1'!DN34+'Capital p4'!DN34+'Capital p2'!DN34+'Capital p3 D'!DN34+'Capital p3 T'!DN34+'Capital p5'!DN34+'Capital p6'!DN34</f>
        <v>-631985.84</v>
      </c>
      <c r="DO34" s="3">
        <f>'Capital p1'!DO34+'Capital p4'!DO34+'Capital p2'!DO34+'Capital p3 D'!DO34+'Capital p3 T'!DO34+'Capital p5'!DO34+'Capital p6'!DO34</f>
        <v>-635451.80000000005</v>
      </c>
      <c r="DP34" s="3">
        <f>'Capital p1'!DP34+'Capital p4'!DP34+'Capital p2'!DP34+'Capital p3 D'!DP34+'Capital p3 T'!DP34+'Capital p5'!DP34+'Capital p6'!DP34</f>
        <v>-638917.77</v>
      </c>
      <c r="DQ34" s="3">
        <f>'Capital p1'!DQ34+'Capital p4'!DQ34+'Capital p2'!DQ34+'Capital p3 D'!DQ34+'Capital p3 T'!DQ34+'Capital p5'!DQ34+'Capital p6'!DQ34</f>
        <v>-642383.74000000011</v>
      </c>
      <c r="DR34" s="3">
        <f>'Capital p1'!DR34+'Capital p4'!DR34+'Capital p2'!DR34+'Capital p3 D'!DR34+'Capital p3 T'!DR34+'Capital p5'!DR34+'Capital p6'!DR34</f>
        <v>-645849.69000000006</v>
      </c>
      <c r="DS34" s="3">
        <f>'Capital p1'!DS34+'Capital p4'!DS34+'Capital p2'!DS34+'Capital p3 D'!DS34+'Capital p3 T'!DS34+'Capital p5'!DS34+'Capital p6'!DS34</f>
        <v>-649315.66</v>
      </c>
      <c r="DT34" s="3">
        <f>'Capital p1'!DT34+'Capital p4'!DT34+'Capital p2'!DT34+'Capital p3 D'!DT34+'Capital p3 T'!DT34+'Capital p5'!DT34+'Capital p6'!DT34</f>
        <v>-652781.63</v>
      </c>
      <c r="DU34" s="3">
        <f>'Capital p1'!DU34+'Capital p4'!DU34+'Capital p2'!DU34+'Capital p3 D'!DU34+'Capital p3 T'!DU34+'Capital p5'!DU34+'Capital p6'!DU34</f>
        <v>-656247.58000000007</v>
      </c>
      <c r="DV34" s="3">
        <f>'Capital p1'!DV34+'Capital p4'!DV34+'Capital p2'!DV34+'Capital p3 D'!DV34+'Capital p3 T'!DV34+'Capital p5'!DV34+'Capital p6'!DV34</f>
        <v>-659713.55000000005</v>
      </c>
      <c r="DW34" s="11">
        <f t="shared" si="32"/>
        <v>-50771203.759999983</v>
      </c>
      <c r="DX34" s="40"/>
      <c r="EB34" s="20"/>
      <c r="EC34" s="40"/>
      <c r="ED34" s="31"/>
      <c r="EE34" s="40"/>
      <c r="EF34" s="40"/>
      <c r="EH34" s="20"/>
      <c r="EI34" s="40"/>
      <c r="EJ34" s="73"/>
      <c r="EK34" s="40"/>
      <c r="EL34" s="40"/>
      <c r="EN34" s="20"/>
      <c r="EO34" s="40"/>
      <c r="EP34" s="73"/>
      <c r="EQ34" s="40"/>
      <c r="ER34" s="40"/>
      <c r="ET34" s="20"/>
      <c r="EU34" s="40"/>
      <c r="EV34" s="73"/>
      <c r="EW34" s="40"/>
      <c r="EX34" s="40"/>
    </row>
    <row r="35" spans="1:154" x14ac:dyDescent="0.25">
      <c r="A35" s="49"/>
      <c r="B35" s="3" t="s">
        <v>486</v>
      </c>
      <c r="G35" s="3">
        <f>'Capital p1'!G35+'Capital p4'!G35+'Capital p2'!G35+'Capital p3 D'!G35+'Capital p3 T'!G35+'Capital p5'!G35+'Capital p6'!G35</f>
        <v>27547.99</v>
      </c>
      <c r="H35" s="3">
        <f>'Capital p1'!H35+'Capital p4'!H35+'Capital p2'!H35+'Capital p3 D'!H35+'Capital p3 T'!H35+'Capital p5'!H35+'Capital p6'!H35</f>
        <v>27547.99</v>
      </c>
      <c r="I35" s="3">
        <f>'Capital p1'!I35+'Capital p4'!I35+'Capital p2'!I35+'Capital p3 D'!I35+'Capital p3 T'!I35+'Capital p5'!I35+'Capital p6'!I35</f>
        <v>27547.99</v>
      </c>
      <c r="J35" s="3">
        <f>'Capital p1'!J35+'Capital p4'!J35+'Capital p2'!J35+'Capital p3 D'!J35+'Capital p3 T'!J35+'Capital p5'!J35+'Capital p6'!J35</f>
        <v>27547.99</v>
      </c>
      <c r="K35" s="3">
        <f>'Capital p1'!K35+'Capital p4'!K35+'Capital p2'!K35+'Capital p3 D'!K35+'Capital p3 T'!K35+'Capital p5'!K35+'Capital p6'!K35</f>
        <v>27547.99</v>
      </c>
      <c r="L35" s="3">
        <f>'Capital p1'!L35+'Capital p4'!L35+'Capital p2'!L35+'Capital p3 D'!L35+'Capital p3 T'!L35+'Capital p5'!L35+'Capital p6'!L35</f>
        <v>27547.99</v>
      </c>
      <c r="M35" s="3">
        <f>'Capital p1'!M35+'Capital p4'!M35+'Capital p2'!M35+'Capital p3 D'!M35+'Capital p3 T'!M35+'Capital p5'!M35+'Capital p6'!M35</f>
        <v>27547.99</v>
      </c>
      <c r="N35" s="3">
        <f>'Capital p1'!N35+'Capital p4'!N35+'Capital p2'!N35+'Capital p3 D'!N35+'Capital p3 T'!N35+'Capital p5'!N35+'Capital p6'!N35</f>
        <v>27547.99</v>
      </c>
      <c r="O35" s="3">
        <f>'Capital p1'!O35+'Capital p4'!O35+'Capital p2'!O35+'Capital p3 D'!O35+'Capital p3 T'!O35+'Capital p5'!O35+'Capital p6'!O35</f>
        <v>27547.99</v>
      </c>
      <c r="P35" s="3">
        <f>'Capital p1'!P35+'Capital p4'!P35+'Capital p2'!P35+'Capital p3 D'!P35+'Capital p3 T'!P35+'Capital p5'!P35+'Capital p6'!P35</f>
        <v>27547.99</v>
      </c>
      <c r="Q35" s="3">
        <f>'Capital p1'!Q35+'Capital p4'!Q35+'Capital p2'!Q35+'Capital p3 D'!Q35+'Capital p3 T'!Q35+'Capital p5'!Q35+'Capital p6'!Q35</f>
        <v>27547.99</v>
      </c>
      <c r="R35" s="3">
        <f>'Capital p1'!R35+'Capital p4'!R35+'Capital p2'!R35+'Capital p3 D'!R35+'Capital p3 T'!R35+'Capital p5'!R35+'Capital p6'!R35</f>
        <v>27547.99</v>
      </c>
      <c r="S35" s="3">
        <f>'Capital p1'!S35+'Capital p4'!S35+'Capital p2'!S35+'Capital p3 D'!S35+'Capital p3 T'!S35+'Capital p5'!S35+'Capital p6'!S35</f>
        <v>27547.99</v>
      </c>
      <c r="T35" s="3">
        <f>'Capital p1'!T35+'Capital p4'!T35+'Capital p2'!T35+'Capital p3 D'!T35+'Capital p3 T'!T35+'Capital p5'!T35+'Capital p6'!T35</f>
        <v>27547.99</v>
      </c>
      <c r="U35" s="3">
        <f>'Capital p1'!U35+'Capital p4'!U35+'Capital p2'!U35+'Capital p3 D'!U35+'Capital p3 T'!U35+'Capital p5'!U35+'Capital p6'!U35</f>
        <v>27547.99</v>
      </c>
      <c r="V35" s="3">
        <f>'Capital p1'!V35+'Capital p4'!V35+'Capital p2'!V35+'Capital p3 D'!V35+'Capital p3 T'!V35+'Capital p5'!V35+'Capital p6'!V35</f>
        <v>27547.99</v>
      </c>
      <c r="W35" s="3">
        <f>'Capital p1'!W35+'Capital p4'!W35+'Capital p2'!W35+'Capital p3 D'!W35+'Capital p3 T'!W35+'Capital p5'!W35+'Capital p6'!W35</f>
        <v>27547.99</v>
      </c>
      <c r="X35" s="3">
        <f>'Capital p1'!X35+'Capital p4'!X35+'Capital p2'!X35+'Capital p3 D'!X35+'Capital p3 T'!X35+'Capital p5'!X35+'Capital p6'!X35</f>
        <v>27547.99</v>
      </c>
      <c r="Y35" s="3">
        <f>'Capital p1'!Y35+'Capital p4'!Y35+'Capital p2'!Y35+'Capital p3 D'!Y35+'Capital p3 T'!Y35+'Capital p5'!Y35+'Capital p6'!Y35</f>
        <v>27547.99</v>
      </c>
      <c r="Z35" s="3">
        <f>'Capital p1'!Z35+'Capital p4'!Z35+'Capital p2'!Z35+'Capital p3 D'!Z35+'Capital p3 T'!Z35+'Capital p5'!Z35+'Capital p6'!Z35</f>
        <v>27547.99</v>
      </c>
      <c r="AA35" s="3">
        <f>'Capital p1'!AA35+'Capital p4'!AA35+'Capital p2'!AA35+'Capital p3 D'!AA35+'Capital p3 T'!AA35+'Capital p5'!AA35+'Capital p6'!AA35</f>
        <v>27547.99</v>
      </c>
      <c r="AB35" s="3">
        <f>'Capital p1'!AB35+'Capital p4'!AB35+'Capital p2'!AB35+'Capital p3 D'!AB35+'Capital p3 T'!AB35+'Capital p5'!AB35+'Capital p6'!AB35</f>
        <v>27547.99</v>
      </c>
      <c r="AC35" s="3">
        <f>'Capital p1'!AC35+'Capital p4'!AC35+'Capital p2'!AC35+'Capital p3 D'!AC35+'Capital p3 T'!AC35+'Capital p5'!AC35+'Capital p6'!AC35</f>
        <v>27547.99</v>
      </c>
      <c r="AD35" s="3">
        <f>'Capital p1'!AD35+'Capital p4'!AD35+'Capital p2'!AD35+'Capital p3 D'!AD35+'Capital p3 T'!AD35+'Capital p5'!AD35+'Capital p6'!AD35</f>
        <v>27547.99</v>
      </c>
      <c r="AE35" s="3">
        <f>'Capital p1'!AE35+'Capital p4'!AE35+'Capital p2'!AE35+'Capital p3 D'!AE35+'Capital p3 T'!AE35+'Capital p5'!AE35+'Capital p6'!AE35</f>
        <v>27547.986024482394</v>
      </c>
      <c r="AF35" s="3">
        <f>'Capital p1'!AF35+'Capital p4'!AF35+'Capital p2'!AF35+'Capital p3 D'!AF35+'Capital p3 T'!AF35+'Capital p5'!AF35+'Capital p6'!AF35</f>
        <v>27547.986024482394</v>
      </c>
      <c r="AG35" s="3">
        <f>'Capital p1'!AG35+'Capital p4'!AG35+'Capital p2'!AG35+'Capital p3 D'!AG35+'Capital p3 T'!AG35+'Capital p5'!AG35+'Capital p6'!AG35</f>
        <v>27547.986024482394</v>
      </c>
      <c r="AH35" s="3">
        <f>'Capital p1'!AH35+'Capital p4'!AH35+'Capital p2'!AH35+'Capital p3 D'!AH35+'Capital p3 T'!AH35+'Capital p5'!AH35+'Capital p6'!AH35</f>
        <v>27547.986024482394</v>
      </c>
      <c r="AI35" s="3">
        <f>'Capital p1'!AI35+'Capital p4'!AI35+'Capital p2'!AI35+'Capital p3 D'!AI35+'Capital p3 T'!AI35+'Capital p5'!AI35+'Capital p6'!AI35</f>
        <v>27547.986024482394</v>
      </c>
      <c r="AJ35" s="3">
        <f>'Capital p1'!AJ35+'Capital p4'!AJ35+'Capital p2'!AJ35+'Capital p3 D'!AJ35+'Capital p3 T'!AJ35+'Capital p5'!AJ35+'Capital p6'!AJ35</f>
        <v>27547.986024482394</v>
      </c>
      <c r="AK35" s="3">
        <f>'Capital p1'!AK35+'Capital p4'!AK35+'Capital p2'!AK35+'Capital p3 D'!AK35+'Capital p3 T'!AK35+'Capital p5'!AK35+'Capital p6'!AK35</f>
        <v>27547.986024482394</v>
      </c>
      <c r="AL35" s="3">
        <f>'Capital p1'!AL35+'Capital p4'!AL35+'Capital p2'!AL35+'Capital p3 D'!AL35+'Capital p3 T'!AL35+'Capital p5'!AL35+'Capital p6'!AL35</f>
        <v>27547.986024482394</v>
      </c>
      <c r="AM35" s="3">
        <f>'Capital p1'!AM35+'Capital p4'!AM35+'Capital p2'!AM35+'Capital p3 D'!AM35+'Capital p3 T'!AM35+'Capital p5'!AM35+'Capital p6'!AM35</f>
        <v>27547.986024482394</v>
      </c>
      <c r="AN35" s="3">
        <f>'Capital p1'!AN35+'Capital p4'!AN35+'Capital p2'!AN35+'Capital p3 D'!AN35+'Capital p3 T'!AN35+'Capital p5'!AN35+'Capital p6'!AN35</f>
        <v>27547.986024482394</v>
      </c>
      <c r="AO35" s="3">
        <f>'Capital p1'!AO35+'Capital p4'!AO35+'Capital p2'!AO35+'Capital p3 D'!AO35+'Capital p3 T'!AO35+'Capital p5'!AO35+'Capital p6'!AO35</f>
        <v>27547.986024482394</v>
      </c>
      <c r="AP35" s="3">
        <f>'Capital p1'!AP35+'Capital p4'!AP35+'Capital p2'!AP35+'Capital p3 D'!AP35+'Capital p3 T'!AP35+'Capital p5'!AP35+'Capital p6'!AP35</f>
        <v>27547.986024482394</v>
      </c>
      <c r="AQ35" s="3">
        <f>'Capital p1'!AQ35+'Capital p4'!AQ35+'Capital p2'!AQ35+'Capital p3 D'!AQ35+'Capital p3 T'!AQ35+'Capital p5'!AQ35+'Capital p6'!AQ35</f>
        <v>27547.986024482394</v>
      </c>
      <c r="AR35" s="3">
        <f>'Capital p1'!AR35+'Capital p4'!AR35+'Capital p2'!AR35+'Capital p3 D'!AR35+'Capital p3 T'!AR35+'Capital p5'!AR35+'Capital p6'!AR35</f>
        <v>27547.986024482394</v>
      </c>
      <c r="AS35" s="3">
        <f>'Capital p1'!AS35+'Capital p4'!AS35+'Capital p2'!AS35+'Capital p3 D'!AS35+'Capital p3 T'!AS35+'Capital p5'!AS35+'Capital p6'!AS35</f>
        <v>27547.986024482394</v>
      </c>
      <c r="AT35" s="3">
        <f>'Capital p1'!AT35+'Capital p4'!AT35+'Capital p2'!AT35+'Capital p3 D'!AT35+'Capital p3 T'!AT35+'Capital p5'!AT35+'Capital p6'!AT35</f>
        <v>27547.986024482394</v>
      </c>
      <c r="AU35" s="3">
        <f>'Capital p1'!AU35+'Capital p4'!AU35+'Capital p2'!AU35+'Capital p3 D'!AU35+'Capital p3 T'!AU35+'Capital p5'!AU35+'Capital p6'!AU35</f>
        <v>27547.986024482394</v>
      </c>
      <c r="AV35" s="3">
        <f>'Capital p1'!AV35+'Capital p4'!AV35+'Capital p2'!AV35+'Capital p3 D'!AV35+'Capital p3 T'!AV35+'Capital p5'!AV35+'Capital p6'!AV35</f>
        <v>27547.986024482394</v>
      </c>
      <c r="AW35" s="3">
        <f>'Capital p1'!AW35+'Capital p4'!AW35+'Capital p2'!AW35+'Capital p3 D'!AW35+'Capital p3 T'!AW35+'Capital p5'!AW35+'Capital p6'!AW35</f>
        <v>27547.986024482394</v>
      </c>
      <c r="AX35" s="3">
        <f>'Capital p1'!AX35+'Capital p4'!AX35+'Capital p2'!AX35+'Capital p3 D'!AX35+'Capital p3 T'!AX35+'Capital p5'!AX35+'Capital p6'!AX35</f>
        <v>27547.986024482394</v>
      </c>
      <c r="AY35" s="3">
        <f>'Capital p1'!AY35+'Capital p4'!AY35+'Capital p2'!AY35+'Capital p3 D'!AY35+'Capital p3 T'!AY35+'Capital p5'!AY35+'Capital p6'!AY35</f>
        <v>27547.986024482394</v>
      </c>
      <c r="AZ35" s="3">
        <f>'Capital p1'!AZ35+'Capital p4'!AZ35+'Capital p2'!AZ35+'Capital p3 D'!AZ35+'Capital p3 T'!AZ35+'Capital p5'!AZ35+'Capital p6'!AZ35</f>
        <v>27547.986024482394</v>
      </c>
      <c r="BA35" s="3">
        <f>'Capital p1'!BA35+'Capital p4'!BA35+'Capital p2'!BA35+'Capital p3 D'!BA35+'Capital p3 T'!BA35+'Capital p5'!BA35+'Capital p6'!BA35</f>
        <v>27547.986024482394</v>
      </c>
      <c r="BB35" s="3">
        <f>'Capital p1'!BB35+'Capital p4'!BB35+'Capital p2'!BB35+'Capital p3 D'!BB35+'Capital p3 T'!BB35+'Capital p5'!BB35+'Capital p6'!BB35</f>
        <v>27547.986024482394</v>
      </c>
      <c r="BC35" s="3">
        <f>'Capital p1'!BC35+'Capital p4'!BC35+'Capital p2'!BC35+'Capital p3 D'!BC35+'Capital p3 T'!BC35+'Capital p5'!BC35+'Capital p6'!BC35</f>
        <v>27547.986024482394</v>
      </c>
      <c r="BD35" s="3">
        <f>'Capital p1'!BD35+'Capital p4'!BD35+'Capital p2'!BD35+'Capital p3 D'!BD35+'Capital p3 T'!BD35+'Capital p5'!BD35+'Capital p6'!BD35</f>
        <v>27547.986024482394</v>
      </c>
      <c r="BE35" s="3">
        <f>'Capital p1'!BE35+'Capital p4'!BE35+'Capital p2'!BE35+'Capital p3 D'!BE35+'Capital p3 T'!BE35+'Capital p5'!BE35+'Capital p6'!BE35</f>
        <v>27547.986024482394</v>
      </c>
      <c r="BF35" s="3">
        <f>'Capital p1'!BF35+'Capital p4'!BF35+'Capital p2'!BF35+'Capital p3 D'!BF35+'Capital p3 T'!BF35+'Capital p5'!BF35+'Capital p6'!BF35</f>
        <v>27547.986024482394</v>
      </c>
      <c r="BG35" s="3">
        <f>'Capital p1'!BG35+'Capital p4'!BG35+'Capital p2'!BG35+'Capital p3 D'!BG35+'Capital p3 T'!BG35+'Capital p5'!BG35+'Capital p6'!BG35</f>
        <v>27547.986024482394</v>
      </c>
      <c r="BH35" s="3">
        <f>'Capital p1'!BH35+'Capital p4'!BH35+'Capital p2'!BH35+'Capital p3 D'!BH35+'Capital p3 T'!BH35+'Capital p5'!BH35+'Capital p6'!BH35</f>
        <v>27547.986024482394</v>
      </c>
      <c r="BI35" s="3">
        <f>'Capital p1'!BI35+'Capital p4'!BI35+'Capital p2'!BI35+'Capital p3 D'!BI35+'Capital p3 T'!BI35+'Capital p5'!BI35+'Capital p6'!BI35</f>
        <v>27547.986024482394</v>
      </c>
      <c r="BJ35" s="3">
        <f>'Capital p1'!BJ35+'Capital p4'!BJ35+'Capital p2'!BJ35+'Capital p3 D'!BJ35+'Capital p3 T'!BJ35+'Capital p5'!BJ35+'Capital p6'!BJ35</f>
        <v>27547.986024482394</v>
      </c>
      <c r="BK35" s="3">
        <f>'Capital p1'!BK35+'Capital p4'!BK35+'Capital p2'!BK35+'Capital p3 D'!BK35+'Capital p3 T'!BK35+'Capital p5'!BK35+'Capital p6'!BK35</f>
        <v>27547.986024482394</v>
      </c>
      <c r="BL35" s="3">
        <f>'Capital p1'!BL35+'Capital p4'!BL35+'Capital p2'!BL35+'Capital p3 D'!BL35+'Capital p3 T'!BL35+'Capital p5'!BL35+'Capital p6'!BL35</f>
        <v>27547.986024482394</v>
      </c>
      <c r="BM35" s="3">
        <f>'Capital p1'!BM35+'Capital p4'!BM35+'Capital p2'!BM35+'Capital p3 D'!BM35+'Capital p3 T'!BM35+'Capital p5'!BM35+'Capital p6'!BM35</f>
        <v>27547.986024482394</v>
      </c>
      <c r="BN35" s="3">
        <f>'Capital p1'!BN35+'Capital p4'!BN35+'Capital p2'!BN35+'Capital p3 D'!BN35+'Capital p3 T'!BN35+'Capital p5'!BN35+'Capital p6'!BN35</f>
        <v>27547.986024482394</v>
      </c>
      <c r="BO35" s="3">
        <f>'Capital p1'!BO35+'Capital p4'!BO35+'Capital p2'!BO35+'Capital p3 D'!BO35+'Capital p3 T'!BO35+'Capital p5'!BO35+'Capital p6'!BO35</f>
        <v>27547.986024482394</v>
      </c>
      <c r="BP35" s="3">
        <f>'Capital p1'!BP35+'Capital p4'!BP35+'Capital p2'!BP35+'Capital p3 D'!BP35+'Capital p3 T'!BP35+'Capital p5'!BP35+'Capital p6'!BP35</f>
        <v>27547.986024482394</v>
      </c>
      <c r="BQ35" s="3">
        <f>'Capital p1'!BQ35+'Capital p4'!BQ35+'Capital p2'!BQ35+'Capital p3 D'!BQ35+'Capital p3 T'!BQ35+'Capital p5'!BQ35+'Capital p6'!BQ35</f>
        <v>27547.986024482394</v>
      </c>
      <c r="BR35" s="3">
        <f>'Capital p1'!BR35+'Capital p4'!BR35+'Capital p2'!BR35+'Capital p3 D'!BR35+'Capital p3 T'!BR35+'Capital p5'!BR35+'Capital p6'!BR35</f>
        <v>27547.986024482394</v>
      </c>
      <c r="BS35" s="3">
        <f>'Capital p1'!BS35+'Capital p4'!BS35+'Capital p2'!BS35+'Capital p3 D'!BS35+'Capital p3 T'!BS35+'Capital p5'!BS35+'Capital p6'!BS35</f>
        <v>27547.986024482394</v>
      </c>
      <c r="BT35" s="3">
        <f>'Capital p1'!BT35+'Capital p4'!BT35+'Capital p2'!BT35+'Capital p3 D'!BT35+'Capital p3 T'!BT35+'Capital p5'!BT35+'Capital p6'!BT35</f>
        <v>27547.986024482394</v>
      </c>
      <c r="BU35" s="3">
        <f>'Capital p1'!BU35+'Capital p4'!BU35+'Capital p2'!BU35+'Capital p3 D'!BU35+'Capital p3 T'!BU35+'Capital p5'!BU35+'Capital p6'!BU35</f>
        <v>27547.986024482394</v>
      </c>
      <c r="BV35" s="3">
        <f>'Capital p1'!BV35+'Capital p4'!BV35+'Capital p2'!BV35+'Capital p3 D'!BV35+'Capital p3 T'!BV35+'Capital p5'!BV35+'Capital p6'!BV35</f>
        <v>27547.986024482394</v>
      </c>
      <c r="BW35" s="3">
        <f>'Capital p1'!BW35+'Capital p4'!BW35+'Capital p2'!BW35+'Capital p3 D'!BW35+'Capital p3 T'!BW35+'Capital p5'!BW35+'Capital p6'!BW35</f>
        <v>27547.986024482394</v>
      </c>
      <c r="BX35" s="3">
        <f>'Capital p1'!BX35+'Capital p4'!BX35+'Capital p2'!BX35+'Capital p3 D'!BX35+'Capital p3 T'!BX35+'Capital p5'!BX35+'Capital p6'!BX35</f>
        <v>27547.986024482394</v>
      </c>
      <c r="BY35" s="3">
        <f>'Capital p1'!BY35+'Capital p4'!BY35+'Capital p2'!BY35+'Capital p3 D'!BY35+'Capital p3 T'!BY35+'Capital p5'!BY35+'Capital p6'!BY35</f>
        <v>27547.986024482394</v>
      </c>
      <c r="BZ35" s="3">
        <f>'Capital p1'!BZ35+'Capital p4'!BZ35+'Capital p2'!BZ35+'Capital p3 D'!BZ35+'Capital p3 T'!BZ35+'Capital p5'!BZ35+'Capital p6'!BZ35</f>
        <v>27547.986024482394</v>
      </c>
      <c r="CA35" s="3">
        <f>'Capital p1'!CA35+'Capital p4'!CA35+'Capital p2'!CA35+'Capital p3 D'!CA35+'Capital p3 T'!CA35+'Capital p5'!CA35+'Capital p6'!CA35</f>
        <v>27547.986024482394</v>
      </c>
      <c r="CB35" s="3">
        <f>'Capital p1'!CB35+'Capital p4'!CB35+'Capital p2'!CB35+'Capital p3 D'!CB35+'Capital p3 T'!CB35+'Capital p5'!CB35+'Capital p6'!CB35</f>
        <v>27547.986024482394</v>
      </c>
      <c r="CC35" s="3">
        <f>'Capital p1'!CC35+'Capital p4'!CC35+'Capital p2'!CC35+'Capital p3 D'!CC35+'Capital p3 T'!CC35+'Capital p5'!CC35+'Capital p6'!CC35</f>
        <v>27547.986024482394</v>
      </c>
      <c r="CD35" s="3">
        <f>'Capital p1'!CD35+'Capital p4'!CD35+'Capital p2'!CD35+'Capital p3 D'!CD35+'Capital p3 T'!CD35+'Capital p5'!CD35+'Capital p6'!CD35</f>
        <v>27547.986024482394</v>
      </c>
      <c r="CE35" s="3">
        <f>'Capital p1'!CE35+'Capital p4'!CE35+'Capital p2'!CE35+'Capital p3 D'!CE35+'Capital p3 T'!CE35+'Capital p5'!CE35+'Capital p6'!CE35</f>
        <v>27547.986024482394</v>
      </c>
      <c r="CF35" s="3">
        <f>'Capital p1'!CF35+'Capital p4'!CF35+'Capital p2'!CF35+'Capital p3 D'!CF35+'Capital p3 T'!CF35+'Capital p5'!CF35+'Capital p6'!CF35</f>
        <v>27547.986024482394</v>
      </c>
      <c r="CG35" s="3">
        <f>'Capital p1'!CG35+'Capital p4'!CG35+'Capital p2'!CG35+'Capital p3 D'!CG35+'Capital p3 T'!CG35+'Capital p5'!CG35+'Capital p6'!CG35</f>
        <v>27547.986024482394</v>
      </c>
      <c r="CH35" s="3">
        <f>'Capital p1'!CH35+'Capital p4'!CH35+'Capital p2'!CH35+'Capital p3 D'!CH35+'Capital p3 T'!CH35+'Capital p5'!CH35+'Capital p6'!CH35</f>
        <v>27547.986024482394</v>
      </c>
      <c r="CI35" s="3">
        <f>'Capital p1'!CI35+'Capital p4'!CI35+'Capital p2'!CI35+'Capital p3 D'!CI35+'Capital p3 T'!CI35+'Capital p5'!CI35+'Capital p6'!CI35</f>
        <v>27547.986024482394</v>
      </c>
      <c r="CJ35" s="3">
        <f>'Capital p1'!CJ35+'Capital p4'!CJ35+'Capital p2'!CJ35+'Capital p3 D'!CJ35+'Capital p3 T'!CJ35+'Capital p5'!CJ35+'Capital p6'!CJ35</f>
        <v>27547.986024482394</v>
      </c>
      <c r="CK35" s="3">
        <f>'Capital p1'!CK35+'Capital p4'!CK35+'Capital p2'!CK35+'Capital p3 D'!CK35+'Capital p3 T'!CK35+'Capital p5'!CK35+'Capital p6'!CK35</f>
        <v>27547.986024482394</v>
      </c>
      <c r="CL35" s="3">
        <f>'Capital p1'!CL35+'Capital p4'!CL35+'Capital p2'!CL35+'Capital p3 D'!CL35+'Capital p3 T'!CL35+'Capital p5'!CL35+'Capital p6'!CL35</f>
        <v>27547.986024482394</v>
      </c>
      <c r="CM35" s="3">
        <f>'Capital p1'!CM35+'Capital p4'!CM35+'Capital p2'!CM35+'Capital p3 D'!CM35+'Capital p3 T'!CM35+'Capital p5'!CM35+'Capital p6'!CM35</f>
        <v>27547.986024482394</v>
      </c>
      <c r="CN35" s="3">
        <f>'Capital p1'!CN35+'Capital p4'!CN35+'Capital p2'!CN35+'Capital p3 D'!CN35+'Capital p3 T'!CN35+'Capital p5'!CN35+'Capital p6'!CN35</f>
        <v>27547.986024482394</v>
      </c>
      <c r="CO35" s="3">
        <f>'Capital p1'!CO35+'Capital p4'!CO35+'Capital p2'!CO35+'Capital p3 D'!CO35+'Capital p3 T'!CO35+'Capital p5'!CO35+'Capital p6'!CO35</f>
        <v>27547.986024482394</v>
      </c>
      <c r="CP35" s="3">
        <f>'Capital p1'!CP35+'Capital p4'!CP35+'Capital p2'!CP35+'Capital p3 D'!CP35+'Capital p3 T'!CP35+'Capital p5'!CP35+'Capital p6'!CP35</f>
        <v>27547.986024482394</v>
      </c>
      <c r="CQ35" s="3">
        <f>'Capital p1'!CQ35+'Capital p4'!CQ35+'Capital p2'!CQ35+'Capital p3 D'!CQ35+'Capital p3 T'!CQ35+'Capital p5'!CQ35+'Capital p6'!CQ35</f>
        <v>27547.986024482394</v>
      </c>
      <c r="CR35" s="3">
        <f>'Capital p1'!CR35+'Capital p4'!CR35+'Capital p2'!CR35+'Capital p3 D'!CR35+'Capital p3 T'!CR35+'Capital p5'!CR35+'Capital p6'!CR35</f>
        <v>27547.986024482394</v>
      </c>
      <c r="CS35" s="3">
        <f>'Capital p1'!CS35+'Capital p4'!CS35+'Capital p2'!CS35+'Capital p3 D'!CS35+'Capital p3 T'!CS35+'Capital p5'!CS35+'Capital p6'!CS35</f>
        <v>27547.986024482394</v>
      </c>
      <c r="CT35" s="3">
        <f>'Capital p1'!CT35+'Capital p4'!CT35+'Capital p2'!CT35+'Capital p3 D'!CT35+'Capital p3 T'!CT35+'Capital p5'!CT35+'Capital p6'!CT35</f>
        <v>27547.986024482394</v>
      </c>
      <c r="CU35" s="3">
        <f>'Capital p1'!CU35+'Capital p4'!CU35+'Capital p2'!CU35+'Capital p3 D'!CU35+'Capital p3 T'!CU35+'Capital p5'!CU35+'Capital p6'!CU35</f>
        <v>27547.986024482394</v>
      </c>
      <c r="CV35" s="3">
        <f>'Capital p1'!CV35+'Capital p4'!CV35+'Capital p2'!CV35+'Capital p3 D'!CV35+'Capital p3 T'!CV35+'Capital p5'!CV35+'Capital p6'!CV35</f>
        <v>27547.986024482394</v>
      </c>
      <c r="CW35" s="3">
        <f>'Capital p1'!CW35+'Capital p4'!CW35+'Capital p2'!CW35+'Capital p3 D'!CW35+'Capital p3 T'!CW35+'Capital p5'!CW35+'Capital p6'!CW35</f>
        <v>27547.986024482394</v>
      </c>
      <c r="CX35" s="3">
        <f>'Capital p1'!CX35+'Capital p4'!CX35+'Capital p2'!CX35+'Capital p3 D'!CX35+'Capital p3 T'!CX35+'Capital p5'!CX35+'Capital p6'!CX35</f>
        <v>27547.986024482394</v>
      </c>
      <c r="CY35" s="3">
        <f>'Capital p1'!CY35+'Capital p4'!CY35+'Capital p2'!CY35+'Capital p3 D'!CY35+'Capital p3 T'!CY35+'Capital p5'!CY35+'Capital p6'!CY35</f>
        <v>27547.986024482394</v>
      </c>
      <c r="CZ35" s="3">
        <f>'Capital p1'!CZ35+'Capital p4'!CZ35+'Capital p2'!CZ35+'Capital p3 D'!CZ35+'Capital p3 T'!CZ35+'Capital p5'!CZ35+'Capital p6'!CZ35</f>
        <v>27547.986024482394</v>
      </c>
      <c r="DA35" s="3">
        <f>'Capital p1'!DA35+'Capital p4'!DA35+'Capital p2'!DA35+'Capital p3 D'!DA35+'Capital p3 T'!DA35+'Capital p5'!DA35+'Capital p6'!DA35</f>
        <v>27547.986024482394</v>
      </c>
      <c r="DB35" s="3">
        <f>'Capital p1'!DB35+'Capital p4'!DB35+'Capital p2'!DB35+'Capital p3 D'!DB35+'Capital p3 T'!DB35+'Capital p5'!DB35+'Capital p6'!DB35</f>
        <v>27547.986024482394</v>
      </c>
      <c r="DC35" s="3">
        <f>'Capital p1'!DC35+'Capital p4'!DC35+'Capital p2'!DC35+'Capital p3 D'!DC35+'Capital p3 T'!DC35+'Capital p5'!DC35+'Capital p6'!DC35</f>
        <v>27547.986024482394</v>
      </c>
      <c r="DD35" s="3">
        <f>'Capital p1'!DD35+'Capital p4'!DD35+'Capital p2'!DD35+'Capital p3 D'!DD35+'Capital p3 T'!DD35+'Capital p5'!DD35+'Capital p6'!DD35</f>
        <v>27547.986024482394</v>
      </c>
      <c r="DE35" s="3">
        <f>'Capital p1'!DE35+'Capital p4'!DE35+'Capital p2'!DE35+'Capital p3 D'!DE35+'Capital p3 T'!DE35+'Capital p5'!DE35+'Capital p6'!DE35</f>
        <v>27547.986024482394</v>
      </c>
      <c r="DF35" s="3">
        <f>'Capital p1'!DF35+'Capital p4'!DF35+'Capital p2'!DF35+'Capital p3 D'!DF35+'Capital p3 T'!DF35+'Capital p5'!DF35+'Capital p6'!DF35</f>
        <v>27547.986024482394</v>
      </c>
      <c r="DG35" s="3">
        <f>'Capital p1'!DG35+'Capital p4'!DG35+'Capital p2'!DG35+'Capital p3 D'!DG35+'Capital p3 T'!DG35+'Capital p5'!DG35+'Capital p6'!DG35</f>
        <v>27547.986024482394</v>
      </c>
      <c r="DH35" s="3">
        <f>'Capital p1'!DH35+'Capital p4'!DH35+'Capital p2'!DH35+'Capital p3 D'!DH35+'Capital p3 T'!DH35+'Capital p5'!DH35+'Capital p6'!DH35</f>
        <v>27547.986024482394</v>
      </c>
      <c r="DI35" s="3">
        <f>'Capital p1'!DI35+'Capital p4'!DI35+'Capital p2'!DI35+'Capital p3 D'!DI35+'Capital p3 T'!DI35+'Capital p5'!DI35+'Capital p6'!DI35</f>
        <v>27547.986024482394</v>
      </c>
      <c r="DJ35" s="3">
        <f>'Capital p1'!DJ35+'Capital p4'!DJ35+'Capital p2'!DJ35+'Capital p3 D'!DJ35+'Capital p3 T'!DJ35+'Capital p5'!DJ35+'Capital p6'!DJ35</f>
        <v>27547.986024482394</v>
      </c>
      <c r="DK35" s="3">
        <f>'Capital p1'!DK35+'Capital p4'!DK35+'Capital p2'!DK35+'Capital p3 D'!DK35+'Capital p3 T'!DK35+'Capital p5'!DK35+'Capital p6'!DK35</f>
        <v>27547.986024482394</v>
      </c>
      <c r="DL35" s="3">
        <f>'Capital p1'!DL35+'Capital p4'!DL35+'Capital p2'!DL35+'Capital p3 D'!DL35+'Capital p3 T'!DL35+'Capital p5'!DL35+'Capital p6'!DL35</f>
        <v>27547.986024482394</v>
      </c>
      <c r="DM35" s="3">
        <f>'Capital p1'!DM35+'Capital p4'!DM35+'Capital p2'!DM35+'Capital p3 D'!DM35+'Capital p3 T'!DM35+'Capital p5'!DM35+'Capital p6'!DM35</f>
        <v>27547.986024482394</v>
      </c>
      <c r="DN35" s="3">
        <f>'Capital p1'!DN35+'Capital p4'!DN35+'Capital p2'!DN35+'Capital p3 D'!DN35+'Capital p3 T'!DN35+'Capital p5'!DN35+'Capital p6'!DN35</f>
        <v>27547.986024482394</v>
      </c>
      <c r="DO35" s="3">
        <f>'Capital p1'!DO35+'Capital p4'!DO35+'Capital p2'!DO35+'Capital p3 D'!DO35+'Capital p3 T'!DO35+'Capital p5'!DO35+'Capital p6'!DO35</f>
        <v>27547.986024482394</v>
      </c>
      <c r="DP35" s="3">
        <f>'Capital p1'!DP35+'Capital p4'!DP35+'Capital p2'!DP35+'Capital p3 D'!DP35+'Capital p3 T'!DP35+'Capital p5'!DP35+'Capital p6'!DP35</f>
        <v>27547.986024482394</v>
      </c>
      <c r="DQ35" s="3">
        <f>'Capital p1'!DQ35+'Capital p4'!DQ35+'Capital p2'!DQ35+'Capital p3 D'!DQ35+'Capital p3 T'!DQ35+'Capital p5'!DQ35+'Capital p6'!DQ35</f>
        <v>27547.986024482394</v>
      </c>
      <c r="DR35" s="3">
        <f>'Capital p1'!DR35+'Capital p4'!DR35+'Capital p2'!DR35+'Capital p3 D'!DR35+'Capital p3 T'!DR35+'Capital p5'!DR35+'Capital p6'!DR35</f>
        <v>27547.986024482394</v>
      </c>
      <c r="DS35" s="3">
        <f>'Capital p1'!DS35+'Capital p4'!DS35+'Capital p2'!DS35+'Capital p3 D'!DS35+'Capital p3 T'!DS35+'Capital p5'!DS35+'Capital p6'!DS35</f>
        <v>0</v>
      </c>
      <c r="DT35" s="3">
        <f>'Capital p1'!DT35+'Capital p4'!DT35+'Capital p2'!DT35+'Capital p3 D'!DT35+'Capital p3 T'!DT35+'Capital p5'!DT35+'Capital p6'!DT35</f>
        <v>0</v>
      </c>
      <c r="DU35" s="3">
        <f>'Capital p1'!DU35+'Capital p4'!DU35+'Capital p2'!DU35+'Capital p3 D'!DU35+'Capital p3 T'!DU35+'Capital p5'!DU35+'Capital p6'!DU35</f>
        <v>0</v>
      </c>
      <c r="DV35" s="3">
        <f>'Capital p1'!DV35+'Capital p4'!DV35+'Capital p2'!DV35+'Capital p3 D'!DV35+'Capital p3 T'!DV35+'Capital p5'!DV35+'Capital p6'!DV35</f>
        <v>0</v>
      </c>
      <c r="DW35" s="17">
        <f t="shared" si="32"/>
        <v>3195566.474252372</v>
      </c>
      <c r="DZ35" s="9" t="s">
        <v>163</v>
      </c>
      <c r="EA35" s="40" t="e">
        <f>+EC33-EC20</f>
        <v>#REF!</v>
      </c>
      <c r="EC35" s="24"/>
      <c r="ED35" s="7"/>
      <c r="EE35" s="40"/>
      <c r="EF35" s="40"/>
      <c r="EH35" s="7">
        <f>$EH$2</f>
        <v>367</v>
      </c>
      <c r="EI35" s="24"/>
      <c r="EJ35" s="7"/>
      <c r="EK35" s="40"/>
      <c r="EL35" s="40"/>
      <c r="EN35" s="7">
        <f>$EN$2</f>
        <v>355</v>
      </c>
      <c r="EO35" s="24"/>
      <c r="EP35" s="7"/>
      <c r="EQ35" s="40"/>
      <c r="ER35" s="40"/>
      <c r="ET35" s="7">
        <f>$ET$2</f>
        <v>364</v>
      </c>
      <c r="EU35" s="24"/>
      <c r="EV35" s="7"/>
      <c r="EW35" s="40"/>
      <c r="EX35" s="40"/>
    </row>
    <row r="36" spans="1:154" x14ac:dyDescent="0.25">
      <c r="A36" s="49"/>
      <c r="B36" s="3" t="s">
        <v>487</v>
      </c>
      <c r="G36" s="3">
        <f>'Capital p1'!G36+'Capital p4'!G36+'Capital p2'!G36+'Capital p3 D'!G36+'Capital p3 T'!G36+'Capital p5'!G36+'Capital p6'!G36</f>
        <v>0</v>
      </c>
      <c r="H36" s="3">
        <f>'Capital p1'!H36+'Capital p4'!H36+'Capital p2'!H36+'Capital p3 D'!H36+'Capital p3 T'!H36+'Capital p5'!H36+'Capital p6'!H36</f>
        <v>0</v>
      </c>
      <c r="I36" s="3">
        <f>'Capital p1'!I36+'Capital p4'!I36+'Capital p2'!I36+'Capital p3 D'!I36+'Capital p3 T'!I36+'Capital p5'!I36+'Capital p6'!I36</f>
        <v>0</v>
      </c>
      <c r="J36" s="3">
        <f>'Capital p1'!J36+'Capital p4'!J36+'Capital p2'!J36+'Capital p3 D'!J36+'Capital p3 T'!J36+'Capital p5'!J36+'Capital p6'!J36</f>
        <v>0</v>
      </c>
      <c r="K36" s="3">
        <f>'Capital p1'!K36+'Capital p4'!K36+'Capital p2'!K36+'Capital p3 D'!K36+'Capital p3 T'!K36+'Capital p5'!K36+'Capital p6'!K36</f>
        <v>0</v>
      </c>
      <c r="L36" s="3">
        <f>'Capital p1'!L36+'Capital p4'!L36+'Capital p2'!L36+'Capital p3 D'!L36+'Capital p3 T'!L36+'Capital p5'!L36+'Capital p6'!L36</f>
        <v>0</v>
      </c>
      <c r="M36" s="3">
        <f>'Capital p1'!M36+'Capital p4'!M36+'Capital p2'!M36+'Capital p3 D'!M36+'Capital p3 T'!M36+'Capital p5'!M36+'Capital p6'!M36</f>
        <v>0</v>
      </c>
      <c r="N36" s="3">
        <f>'Capital p1'!N36+'Capital p4'!N36+'Capital p2'!N36+'Capital p3 D'!N36+'Capital p3 T'!N36+'Capital p5'!N36+'Capital p6'!N36</f>
        <v>0</v>
      </c>
      <c r="O36" s="3">
        <f>'Capital p1'!O36+'Capital p4'!O36+'Capital p2'!O36+'Capital p3 D'!O36+'Capital p3 T'!O36+'Capital p5'!O36+'Capital p6'!O36</f>
        <v>0</v>
      </c>
      <c r="P36" s="3">
        <f>'Capital p1'!P36+'Capital p4'!P36+'Capital p2'!P36+'Capital p3 D'!P36+'Capital p3 T'!P36+'Capital p5'!P36+'Capital p6'!P36</f>
        <v>0</v>
      </c>
      <c r="Q36" s="3">
        <f>'Capital p1'!Q36+'Capital p4'!Q36+'Capital p2'!Q36+'Capital p3 D'!Q36+'Capital p3 T'!Q36+'Capital p5'!Q36+'Capital p6'!Q36</f>
        <v>0</v>
      </c>
      <c r="R36" s="3">
        <f>'Capital p1'!R36+'Capital p4'!R36+'Capital p2'!R36+'Capital p3 D'!R36+'Capital p3 T'!R36+'Capital p5'!R36+'Capital p6'!R36</f>
        <v>0</v>
      </c>
      <c r="S36" s="3">
        <f>'Capital p1'!S36+'Capital p4'!S36+'Capital p2'!S36+'Capital p3 D'!S36+'Capital p3 T'!S36+'Capital p5'!S36+'Capital p6'!S36</f>
        <v>0</v>
      </c>
      <c r="T36" s="3">
        <f>'Capital p1'!T36+'Capital p4'!T36+'Capital p2'!T36+'Capital p3 D'!T36+'Capital p3 T'!T36+'Capital p5'!T36+'Capital p6'!T36</f>
        <v>0</v>
      </c>
      <c r="U36" s="3">
        <f>'Capital p1'!U36+'Capital p4'!U36+'Capital p2'!U36+'Capital p3 D'!U36+'Capital p3 T'!U36+'Capital p5'!U36+'Capital p6'!U36</f>
        <v>0</v>
      </c>
      <c r="V36" s="3">
        <f>'Capital p1'!V36+'Capital p4'!V36+'Capital p2'!V36+'Capital p3 D'!V36+'Capital p3 T'!V36+'Capital p5'!V36+'Capital p6'!V36</f>
        <v>0</v>
      </c>
      <c r="W36" s="3">
        <f>'Capital p1'!W36+'Capital p4'!W36+'Capital p2'!W36+'Capital p3 D'!W36+'Capital p3 T'!W36+'Capital p5'!W36+'Capital p6'!W36</f>
        <v>0</v>
      </c>
      <c r="X36" s="3">
        <f>'Capital p1'!X36+'Capital p4'!X36+'Capital p2'!X36+'Capital p3 D'!X36+'Capital p3 T'!X36+'Capital p5'!X36+'Capital p6'!X36</f>
        <v>0</v>
      </c>
      <c r="Y36" s="3">
        <f>'Capital p1'!Y36+'Capital p4'!Y36+'Capital p2'!Y36+'Capital p3 D'!Y36+'Capital p3 T'!Y36+'Capital p5'!Y36+'Capital p6'!Y36</f>
        <v>0</v>
      </c>
      <c r="Z36" s="3">
        <f>'Capital p1'!Z36+'Capital p4'!Z36+'Capital p2'!Z36+'Capital p3 D'!Z36+'Capital p3 T'!Z36+'Capital p5'!Z36+'Capital p6'!Z36</f>
        <v>0</v>
      </c>
      <c r="AA36" s="3">
        <f>'Capital p1'!AA36+'Capital p4'!AA36+'Capital p2'!AA36+'Capital p3 D'!AA36+'Capital p3 T'!AA36+'Capital p5'!AA36+'Capital p6'!AA36</f>
        <v>0</v>
      </c>
      <c r="AB36" s="3">
        <f>'Capital p1'!AB36+'Capital p4'!AB36+'Capital p2'!AB36+'Capital p3 D'!AB36+'Capital p3 T'!AB36+'Capital p5'!AB36+'Capital p6'!AB36</f>
        <v>0</v>
      </c>
      <c r="AC36" s="3">
        <f>'Capital p1'!AC36+'Capital p4'!AC36+'Capital p2'!AC36+'Capital p3 D'!AC36+'Capital p3 T'!AC36+'Capital p5'!AC36+'Capital p6'!AC36</f>
        <v>0</v>
      </c>
      <c r="AD36" s="3">
        <f>'Capital p1'!AD36+'Capital p4'!AD36+'Capital p2'!AD36+'Capital p3 D'!AD36+'Capital p3 T'!AD36+'Capital p5'!AD36+'Capital p6'!AD36</f>
        <v>0</v>
      </c>
      <c r="AE36" s="3">
        <f>'Capital p1'!AE36+'Capital p4'!AE36+'Capital p2'!AE36+'Capital p3 D'!AE36+'Capital p3 T'!AE36+'Capital p5'!AE36+'Capital p6'!AE36</f>
        <v>0</v>
      </c>
      <c r="AF36" s="3">
        <f>'Capital p1'!AF36+'Capital p4'!AF36+'Capital p2'!AF36+'Capital p3 D'!AF36+'Capital p3 T'!AF36+'Capital p5'!AF36+'Capital p6'!AF36</f>
        <v>0</v>
      </c>
      <c r="AG36" s="3">
        <f>'Capital p1'!AG36+'Capital p4'!AG36+'Capital p2'!AG36+'Capital p3 D'!AG36+'Capital p3 T'!AG36+'Capital p5'!AG36+'Capital p6'!AG36</f>
        <v>0</v>
      </c>
      <c r="AH36" s="3">
        <f>'Capital p1'!AH36+'Capital p4'!AH36+'Capital p2'!AH36+'Capital p3 D'!AH36+'Capital p3 T'!AH36+'Capital p5'!AH36+'Capital p6'!AH36</f>
        <v>0</v>
      </c>
      <c r="AI36" s="3">
        <f>'Capital p1'!AI36+'Capital p4'!AI36+'Capital p2'!AI36+'Capital p3 D'!AI36+'Capital p3 T'!AI36+'Capital p5'!AI36+'Capital p6'!AI36</f>
        <v>0</v>
      </c>
      <c r="AJ36" s="3">
        <f>'Capital p1'!AJ36+'Capital p4'!AJ36+'Capital p2'!AJ36+'Capital p3 D'!AJ36+'Capital p3 T'!AJ36+'Capital p5'!AJ36+'Capital p6'!AJ36</f>
        <v>0</v>
      </c>
      <c r="AK36" s="3">
        <f>'Capital p1'!AK36+'Capital p4'!AK36+'Capital p2'!AK36+'Capital p3 D'!AK36+'Capital p3 T'!AK36+'Capital p5'!AK36+'Capital p6'!AK36</f>
        <v>0</v>
      </c>
      <c r="AL36" s="3">
        <f>'Capital p1'!AL36+'Capital p4'!AL36+'Capital p2'!AL36+'Capital p3 D'!AL36+'Capital p3 T'!AL36+'Capital p5'!AL36+'Capital p6'!AL36</f>
        <v>0</v>
      </c>
      <c r="AM36" s="3">
        <f>'Capital p1'!AM36+'Capital p4'!AM36+'Capital p2'!AM36+'Capital p3 D'!AM36+'Capital p3 T'!AM36+'Capital p5'!AM36+'Capital p6'!AM36</f>
        <v>0</v>
      </c>
      <c r="AN36" s="3">
        <f>'Capital p1'!AN36+'Capital p4'!AN36+'Capital p2'!AN36+'Capital p3 D'!AN36+'Capital p3 T'!AN36+'Capital p5'!AN36+'Capital p6'!AN36</f>
        <v>0</v>
      </c>
      <c r="AO36" s="3">
        <f>'Capital p1'!AO36+'Capital p4'!AO36+'Capital p2'!AO36+'Capital p3 D'!AO36+'Capital p3 T'!AO36+'Capital p5'!AO36+'Capital p6'!AO36</f>
        <v>0</v>
      </c>
      <c r="AP36" s="3">
        <f>'Capital p1'!AP36+'Capital p4'!AP36+'Capital p2'!AP36+'Capital p3 D'!AP36+'Capital p3 T'!AP36+'Capital p5'!AP36+'Capital p6'!AP36</f>
        <v>0</v>
      </c>
      <c r="AQ36" s="3">
        <f>'Capital p1'!AQ36+'Capital p4'!AQ36+'Capital p2'!AQ36+'Capital p3 D'!AQ36+'Capital p3 T'!AQ36+'Capital p5'!AQ36+'Capital p6'!AQ36</f>
        <v>0</v>
      </c>
      <c r="AR36" s="3">
        <f>'Capital p1'!AR36+'Capital p4'!AR36+'Capital p2'!AR36+'Capital p3 D'!AR36+'Capital p3 T'!AR36+'Capital p5'!AR36+'Capital p6'!AR36</f>
        <v>0</v>
      </c>
      <c r="AS36" s="3">
        <f>'Capital p1'!AS36+'Capital p4'!AS36+'Capital p2'!AS36+'Capital p3 D'!AS36+'Capital p3 T'!AS36+'Capital p5'!AS36+'Capital p6'!AS36</f>
        <v>0</v>
      </c>
      <c r="AT36" s="3">
        <f>'Capital p1'!AT36+'Capital p4'!AT36+'Capital p2'!AT36+'Capital p3 D'!AT36+'Capital p3 T'!AT36+'Capital p5'!AT36+'Capital p6'!AT36</f>
        <v>0</v>
      </c>
      <c r="AU36" s="3">
        <f>'Capital p1'!AU36+'Capital p4'!AU36+'Capital p2'!AU36+'Capital p3 D'!AU36+'Capital p3 T'!AU36+'Capital p5'!AU36+'Capital p6'!AU36</f>
        <v>0</v>
      </c>
      <c r="AV36" s="3">
        <f>'Capital p1'!AV36+'Capital p4'!AV36+'Capital p2'!AV36+'Capital p3 D'!AV36+'Capital p3 T'!AV36+'Capital p5'!AV36+'Capital p6'!AV36</f>
        <v>0</v>
      </c>
      <c r="AW36" s="3">
        <f>'Capital p1'!AW36+'Capital p4'!AW36+'Capital p2'!AW36+'Capital p3 D'!AW36+'Capital p3 T'!AW36+'Capital p5'!AW36+'Capital p6'!AW36</f>
        <v>0</v>
      </c>
      <c r="AX36" s="3">
        <f>'Capital p1'!AX36+'Capital p4'!AX36+'Capital p2'!AX36+'Capital p3 D'!AX36+'Capital p3 T'!AX36+'Capital p5'!AX36+'Capital p6'!AX36</f>
        <v>0</v>
      </c>
      <c r="AY36" s="3">
        <f>'Capital p1'!AY36+'Capital p4'!AY36+'Capital p2'!AY36+'Capital p3 D'!AY36+'Capital p3 T'!AY36+'Capital p5'!AY36+'Capital p6'!AY36</f>
        <v>0</v>
      </c>
      <c r="AZ36" s="3">
        <f>'Capital p1'!AZ36+'Capital p4'!AZ36+'Capital p2'!AZ36+'Capital p3 D'!AZ36+'Capital p3 T'!AZ36+'Capital p5'!AZ36+'Capital p6'!AZ36</f>
        <v>0</v>
      </c>
      <c r="BA36" s="3">
        <f>'Capital p1'!BA36+'Capital p4'!BA36+'Capital p2'!BA36+'Capital p3 D'!BA36+'Capital p3 T'!BA36+'Capital p5'!BA36+'Capital p6'!BA36</f>
        <v>0</v>
      </c>
      <c r="BB36" s="3">
        <f>'Capital p1'!BB36+'Capital p4'!BB36+'Capital p2'!BB36+'Capital p3 D'!BB36+'Capital p3 T'!BB36+'Capital p5'!BB36+'Capital p6'!BB36</f>
        <v>0</v>
      </c>
      <c r="BC36" s="3">
        <f>'Capital p1'!BC36+'Capital p4'!BC36+'Capital p2'!BC36+'Capital p3 D'!BC36+'Capital p3 T'!BC36+'Capital p5'!BC36+'Capital p6'!BC36</f>
        <v>0</v>
      </c>
      <c r="BD36" s="3">
        <f>'Capital p1'!BD36+'Capital p4'!BD36+'Capital p2'!BD36+'Capital p3 D'!BD36+'Capital p3 T'!BD36+'Capital p5'!BD36+'Capital p6'!BD36</f>
        <v>0</v>
      </c>
      <c r="BE36" s="3">
        <f>'Capital p1'!BE36+'Capital p4'!BE36+'Capital p2'!BE36+'Capital p3 D'!BE36+'Capital p3 T'!BE36+'Capital p5'!BE36+'Capital p6'!BE36</f>
        <v>0</v>
      </c>
      <c r="BF36" s="3">
        <f>'Capital p1'!BF36+'Capital p4'!BF36+'Capital p2'!BF36+'Capital p3 D'!BF36+'Capital p3 T'!BF36+'Capital p5'!BF36+'Capital p6'!BF36</f>
        <v>0</v>
      </c>
      <c r="BG36" s="3">
        <f>'Capital p1'!BG36+'Capital p4'!BG36+'Capital p2'!BG36+'Capital p3 D'!BG36+'Capital p3 T'!BG36+'Capital p5'!BG36+'Capital p6'!BG36</f>
        <v>0</v>
      </c>
      <c r="BH36" s="3">
        <f>'Capital p1'!BH36+'Capital p4'!BH36+'Capital p2'!BH36+'Capital p3 D'!BH36+'Capital p3 T'!BH36+'Capital p5'!BH36+'Capital p6'!BH36</f>
        <v>0</v>
      </c>
      <c r="BI36" s="3">
        <f>'Capital p1'!BI36+'Capital p4'!BI36+'Capital p2'!BI36+'Capital p3 D'!BI36+'Capital p3 T'!BI36+'Capital p5'!BI36+'Capital p6'!BI36</f>
        <v>0</v>
      </c>
      <c r="BJ36" s="3">
        <f>'Capital p1'!BJ36+'Capital p4'!BJ36+'Capital p2'!BJ36+'Capital p3 D'!BJ36+'Capital p3 T'!BJ36+'Capital p5'!BJ36+'Capital p6'!BJ36</f>
        <v>0</v>
      </c>
      <c r="BK36" s="3">
        <f>'Capital p1'!BK36+'Capital p4'!BK36+'Capital p2'!BK36+'Capital p3 D'!BK36+'Capital p3 T'!BK36+'Capital p5'!BK36+'Capital p6'!BK36</f>
        <v>0</v>
      </c>
      <c r="BL36" s="3">
        <f>'Capital p1'!BL36+'Capital p4'!BL36+'Capital p2'!BL36+'Capital p3 D'!BL36+'Capital p3 T'!BL36+'Capital p5'!BL36+'Capital p6'!BL36</f>
        <v>0</v>
      </c>
      <c r="BM36" s="3">
        <f>'Capital p1'!BM36+'Capital p4'!BM36+'Capital p2'!BM36+'Capital p3 D'!BM36+'Capital p3 T'!BM36+'Capital p5'!BM36+'Capital p6'!BM36</f>
        <v>0</v>
      </c>
      <c r="BN36" s="3">
        <f>'Capital p1'!BN36+'Capital p4'!BN36+'Capital p2'!BN36+'Capital p3 D'!BN36+'Capital p3 T'!BN36+'Capital p5'!BN36+'Capital p6'!BN36</f>
        <v>0</v>
      </c>
      <c r="BO36" s="3">
        <f>'Capital p1'!BO36+'Capital p4'!BO36+'Capital p2'!BO36+'Capital p3 D'!BO36+'Capital p3 T'!BO36+'Capital p5'!BO36+'Capital p6'!BO36</f>
        <v>0</v>
      </c>
      <c r="BP36" s="3">
        <f>'Capital p1'!BP36+'Capital p4'!BP36+'Capital p2'!BP36+'Capital p3 D'!BP36+'Capital p3 T'!BP36+'Capital p5'!BP36+'Capital p6'!BP36</f>
        <v>0</v>
      </c>
      <c r="BQ36" s="3">
        <f>'Capital p1'!BQ36+'Capital p4'!BQ36+'Capital p2'!BQ36+'Capital p3 D'!BQ36+'Capital p3 T'!BQ36+'Capital p5'!BQ36+'Capital p6'!BQ36</f>
        <v>0</v>
      </c>
      <c r="BR36" s="3">
        <f>'Capital p1'!BR36+'Capital p4'!BR36+'Capital p2'!BR36+'Capital p3 D'!BR36+'Capital p3 T'!BR36+'Capital p5'!BR36+'Capital p6'!BR36</f>
        <v>0</v>
      </c>
      <c r="BS36" s="3">
        <f>'Capital p1'!BS36+'Capital p4'!BS36+'Capital p2'!BS36+'Capital p3 D'!BS36+'Capital p3 T'!BS36+'Capital p5'!BS36+'Capital p6'!BS36</f>
        <v>0</v>
      </c>
      <c r="BT36" s="3">
        <f>'Capital p1'!BT36+'Capital p4'!BT36+'Capital p2'!BT36+'Capital p3 D'!BT36+'Capital p3 T'!BT36+'Capital p5'!BT36+'Capital p6'!BT36</f>
        <v>0</v>
      </c>
      <c r="BU36" s="3">
        <f>'Capital p1'!BU36+'Capital p4'!BU36+'Capital p2'!BU36+'Capital p3 D'!BU36+'Capital p3 T'!BU36+'Capital p5'!BU36+'Capital p6'!BU36</f>
        <v>0</v>
      </c>
      <c r="BV36" s="3">
        <f>'Capital p1'!BV36+'Capital p4'!BV36+'Capital p2'!BV36+'Capital p3 D'!BV36+'Capital p3 T'!BV36+'Capital p5'!BV36+'Capital p6'!BV36</f>
        <v>0</v>
      </c>
      <c r="BW36" s="3">
        <f>'Capital p1'!BW36+'Capital p4'!BW36+'Capital p2'!BW36+'Capital p3 D'!BW36+'Capital p3 T'!BW36+'Capital p5'!BW36+'Capital p6'!BW36</f>
        <v>0</v>
      </c>
      <c r="BX36" s="3">
        <f>'Capital p1'!BX36+'Capital p4'!BX36+'Capital p2'!BX36+'Capital p3 D'!BX36+'Capital p3 T'!BX36+'Capital p5'!BX36+'Capital p6'!BX36</f>
        <v>0</v>
      </c>
      <c r="BY36" s="3">
        <f>'Capital p1'!BY36+'Capital p4'!BY36+'Capital p2'!BY36+'Capital p3 D'!BY36+'Capital p3 T'!BY36+'Capital p5'!BY36+'Capital p6'!BY36</f>
        <v>0</v>
      </c>
      <c r="BZ36" s="3">
        <f>'Capital p1'!BZ36+'Capital p4'!BZ36+'Capital p2'!BZ36+'Capital p3 D'!BZ36+'Capital p3 T'!BZ36+'Capital p5'!BZ36+'Capital p6'!BZ36</f>
        <v>0</v>
      </c>
      <c r="CA36" s="3">
        <f>'Capital p1'!CA36+'Capital p4'!CA36+'Capital p2'!CA36+'Capital p3 D'!CA36+'Capital p3 T'!CA36+'Capital p5'!CA36+'Capital p6'!CA36</f>
        <v>0</v>
      </c>
      <c r="CB36" s="3">
        <f>'Capital p1'!CB36+'Capital p4'!CB36+'Capital p2'!CB36+'Capital p3 D'!CB36+'Capital p3 T'!CB36+'Capital p5'!CB36+'Capital p6'!CB36</f>
        <v>0</v>
      </c>
      <c r="CC36" s="3">
        <f>'Capital p1'!CC36+'Capital p4'!CC36+'Capital p2'!CC36+'Capital p3 D'!CC36+'Capital p3 T'!CC36+'Capital p5'!CC36+'Capital p6'!CC36</f>
        <v>0</v>
      </c>
      <c r="CD36" s="3">
        <f>'Capital p1'!CD36+'Capital p4'!CD36+'Capital p2'!CD36+'Capital p3 D'!CD36+'Capital p3 T'!CD36+'Capital p5'!CD36+'Capital p6'!CD36</f>
        <v>0</v>
      </c>
      <c r="CE36" s="3">
        <f>'Capital p1'!CE36+'Capital p4'!CE36+'Capital p2'!CE36+'Capital p3 D'!CE36+'Capital p3 T'!CE36+'Capital p5'!CE36+'Capital p6'!CE36</f>
        <v>0</v>
      </c>
      <c r="CF36" s="3">
        <f>'Capital p1'!CF36+'Capital p4'!CF36+'Capital p2'!CF36+'Capital p3 D'!CF36+'Capital p3 T'!CF36+'Capital p5'!CF36+'Capital p6'!CF36</f>
        <v>0</v>
      </c>
      <c r="CG36" s="3">
        <f>'Capital p1'!CG36+'Capital p4'!CG36+'Capital p2'!CG36+'Capital p3 D'!CG36+'Capital p3 T'!CG36+'Capital p5'!CG36+'Capital p6'!CG36</f>
        <v>0</v>
      </c>
      <c r="CH36" s="3">
        <f>'Capital p1'!CH36+'Capital p4'!CH36+'Capital p2'!CH36+'Capital p3 D'!CH36+'Capital p3 T'!CH36+'Capital p5'!CH36+'Capital p6'!CH36</f>
        <v>0</v>
      </c>
      <c r="CI36" s="3">
        <f>'Capital p1'!CI36+'Capital p4'!CI36+'Capital p2'!CI36+'Capital p3 D'!CI36+'Capital p3 T'!CI36+'Capital p5'!CI36+'Capital p6'!CI36</f>
        <v>0</v>
      </c>
      <c r="CJ36" s="3">
        <f>'Capital p1'!CJ36+'Capital p4'!CJ36+'Capital p2'!CJ36+'Capital p3 D'!CJ36+'Capital p3 T'!CJ36+'Capital p5'!CJ36+'Capital p6'!CJ36</f>
        <v>0</v>
      </c>
      <c r="CK36" s="3">
        <f>'Capital p1'!CK36+'Capital p4'!CK36+'Capital p2'!CK36+'Capital p3 D'!CK36+'Capital p3 T'!CK36+'Capital p5'!CK36+'Capital p6'!CK36</f>
        <v>0</v>
      </c>
      <c r="CL36" s="3">
        <f>'Capital p1'!CL36+'Capital p4'!CL36+'Capital p2'!CL36+'Capital p3 D'!CL36+'Capital p3 T'!CL36+'Capital p5'!CL36+'Capital p6'!CL36</f>
        <v>0</v>
      </c>
      <c r="CM36" s="3">
        <f>'Capital p1'!CM36+'Capital p4'!CM36+'Capital p2'!CM36+'Capital p3 D'!CM36+'Capital p3 T'!CM36+'Capital p5'!CM36+'Capital p6'!CM36</f>
        <v>0</v>
      </c>
      <c r="CN36" s="3">
        <f>'Capital p1'!CN36+'Capital p4'!CN36+'Capital p2'!CN36+'Capital p3 D'!CN36+'Capital p3 T'!CN36+'Capital p5'!CN36+'Capital p6'!CN36</f>
        <v>0</v>
      </c>
      <c r="CO36" s="3">
        <f>'Capital p1'!CO36+'Capital p4'!CO36+'Capital p2'!CO36+'Capital p3 D'!CO36+'Capital p3 T'!CO36+'Capital p5'!CO36+'Capital p6'!CO36</f>
        <v>0</v>
      </c>
      <c r="CP36" s="3">
        <f>'Capital p1'!CP36+'Capital p4'!CP36+'Capital p2'!CP36+'Capital p3 D'!CP36+'Capital p3 T'!CP36+'Capital p5'!CP36+'Capital p6'!CP36</f>
        <v>0</v>
      </c>
      <c r="CQ36" s="3">
        <f>'Capital p1'!CQ36+'Capital p4'!CQ36+'Capital p2'!CQ36+'Capital p3 D'!CQ36+'Capital p3 T'!CQ36+'Capital p5'!CQ36+'Capital p6'!CQ36</f>
        <v>0</v>
      </c>
      <c r="CR36" s="3">
        <f>'Capital p1'!CR36+'Capital p4'!CR36+'Capital p2'!CR36+'Capital p3 D'!CR36+'Capital p3 T'!CR36+'Capital p5'!CR36+'Capital p6'!CR36</f>
        <v>0</v>
      </c>
      <c r="CS36" s="3">
        <f>'Capital p1'!CS36+'Capital p4'!CS36+'Capital p2'!CS36+'Capital p3 D'!CS36+'Capital p3 T'!CS36+'Capital p5'!CS36+'Capital p6'!CS36</f>
        <v>0</v>
      </c>
      <c r="CT36" s="3">
        <f>'Capital p1'!CT36+'Capital p4'!CT36+'Capital p2'!CT36+'Capital p3 D'!CT36+'Capital p3 T'!CT36+'Capital p5'!CT36+'Capital p6'!CT36</f>
        <v>0</v>
      </c>
      <c r="CU36" s="3">
        <f>'Capital p1'!CU36+'Capital p4'!CU36+'Capital p2'!CU36+'Capital p3 D'!CU36+'Capital p3 T'!CU36+'Capital p5'!CU36+'Capital p6'!CU36</f>
        <v>0</v>
      </c>
      <c r="CV36" s="3">
        <f>'Capital p1'!CV36+'Capital p4'!CV36+'Capital p2'!CV36+'Capital p3 D'!CV36+'Capital p3 T'!CV36+'Capital p5'!CV36+'Capital p6'!CV36</f>
        <v>0</v>
      </c>
      <c r="CW36" s="3">
        <f>'Capital p1'!CW36+'Capital p4'!CW36+'Capital p2'!CW36+'Capital p3 D'!CW36+'Capital p3 T'!CW36+'Capital p5'!CW36+'Capital p6'!CW36</f>
        <v>0</v>
      </c>
      <c r="CX36" s="3">
        <f>'Capital p1'!CX36+'Capital p4'!CX36+'Capital p2'!CX36+'Capital p3 D'!CX36+'Capital p3 T'!CX36+'Capital p5'!CX36+'Capital p6'!CX36</f>
        <v>0</v>
      </c>
      <c r="CY36" s="3">
        <f>'Capital p1'!CY36+'Capital p4'!CY36+'Capital p2'!CY36+'Capital p3 D'!CY36+'Capital p3 T'!CY36+'Capital p5'!CY36+'Capital p6'!CY36</f>
        <v>0</v>
      </c>
      <c r="CZ36" s="3">
        <f>'Capital p1'!CZ36+'Capital p4'!CZ36+'Capital p2'!CZ36+'Capital p3 D'!CZ36+'Capital p3 T'!CZ36+'Capital p5'!CZ36+'Capital p6'!CZ36</f>
        <v>0</v>
      </c>
      <c r="DA36" s="3">
        <f>'Capital p1'!DA36+'Capital p4'!DA36+'Capital p2'!DA36+'Capital p3 D'!DA36+'Capital p3 T'!DA36+'Capital p5'!DA36+'Capital p6'!DA36</f>
        <v>0</v>
      </c>
      <c r="DB36" s="3">
        <f>'Capital p1'!DB36+'Capital p4'!DB36+'Capital p2'!DB36+'Capital p3 D'!DB36+'Capital p3 T'!DB36+'Capital p5'!DB36+'Capital p6'!DB36</f>
        <v>0</v>
      </c>
      <c r="DC36" s="3">
        <f>'Capital p1'!DC36+'Capital p4'!DC36+'Capital p2'!DC36+'Capital p3 D'!DC36+'Capital p3 T'!DC36+'Capital p5'!DC36+'Capital p6'!DC36</f>
        <v>0</v>
      </c>
      <c r="DD36" s="3">
        <f>'Capital p1'!DD36+'Capital p4'!DD36+'Capital p2'!DD36+'Capital p3 D'!DD36+'Capital p3 T'!DD36+'Capital p5'!DD36+'Capital p6'!DD36</f>
        <v>0</v>
      </c>
      <c r="DE36" s="3">
        <f>'Capital p1'!DE36+'Capital p4'!DE36+'Capital p2'!DE36+'Capital p3 D'!DE36+'Capital p3 T'!DE36+'Capital p5'!DE36+'Capital p6'!DE36</f>
        <v>0</v>
      </c>
      <c r="DF36" s="3">
        <f>'Capital p1'!DF36+'Capital p4'!DF36+'Capital p2'!DF36+'Capital p3 D'!DF36+'Capital p3 T'!DF36+'Capital p5'!DF36+'Capital p6'!DF36</f>
        <v>0</v>
      </c>
      <c r="DG36" s="3">
        <f>'Capital p1'!DG36+'Capital p4'!DG36+'Capital p2'!DG36+'Capital p3 D'!DG36+'Capital p3 T'!DG36+'Capital p5'!DG36+'Capital p6'!DG36</f>
        <v>0</v>
      </c>
      <c r="DH36" s="3">
        <f>'Capital p1'!DH36+'Capital p4'!DH36+'Capital p2'!DH36+'Capital p3 D'!DH36+'Capital p3 T'!DH36+'Capital p5'!DH36+'Capital p6'!DH36</f>
        <v>0</v>
      </c>
      <c r="DI36" s="3">
        <f>'Capital p1'!DI36+'Capital p4'!DI36+'Capital p2'!DI36+'Capital p3 D'!DI36+'Capital p3 T'!DI36+'Capital p5'!DI36+'Capital p6'!DI36</f>
        <v>0</v>
      </c>
      <c r="DJ36" s="3">
        <f>'Capital p1'!DJ36+'Capital p4'!DJ36+'Capital p2'!DJ36+'Capital p3 D'!DJ36+'Capital p3 T'!DJ36+'Capital p5'!DJ36+'Capital p6'!DJ36</f>
        <v>0</v>
      </c>
      <c r="DK36" s="3">
        <f>'Capital p1'!DK36+'Capital p4'!DK36+'Capital p2'!DK36+'Capital p3 D'!DK36+'Capital p3 T'!DK36+'Capital p5'!DK36+'Capital p6'!DK36</f>
        <v>0</v>
      </c>
      <c r="DL36" s="3">
        <f>'Capital p1'!DL36+'Capital p4'!DL36+'Capital p2'!DL36+'Capital p3 D'!DL36+'Capital p3 T'!DL36+'Capital p5'!DL36+'Capital p6'!DL36</f>
        <v>0</v>
      </c>
      <c r="DM36" s="3">
        <f>'Capital p1'!DM36+'Capital p4'!DM36+'Capital p2'!DM36+'Capital p3 D'!DM36+'Capital p3 T'!DM36+'Capital p5'!DM36+'Capital p6'!DM36</f>
        <v>0</v>
      </c>
      <c r="DN36" s="3">
        <f>'Capital p1'!DN36+'Capital p4'!DN36+'Capital p2'!DN36+'Capital p3 D'!DN36+'Capital p3 T'!DN36+'Capital p5'!DN36+'Capital p6'!DN36</f>
        <v>0</v>
      </c>
      <c r="DO36" s="3">
        <f>'Capital p1'!DO36+'Capital p4'!DO36+'Capital p2'!DO36+'Capital p3 D'!DO36+'Capital p3 T'!DO36+'Capital p5'!DO36+'Capital p6'!DO36</f>
        <v>0</v>
      </c>
      <c r="DP36" s="3">
        <f>'Capital p1'!DP36+'Capital p4'!DP36+'Capital p2'!DP36+'Capital p3 D'!DP36+'Capital p3 T'!DP36+'Capital p5'!DP36+'Capital p6'!DP36</f>
        <v>0</v>
      </c>
      <c r="DQ36" s="3">
        <f>'Capital p1'!DQ36+'Capital p4'!DQ36+'Capital p2'!DQ36+'Capital p3 D'!DQ36+'Capital p3 T'!DQ36+'Capital p5'!DQ36+'Capital p6'!DQ36</f>
        <v>0</v>
      </c>
      <c r="DR36" s="3">
        <f>'Capital p1'!DR36+'Capital p4'!DR36+'Capital p2'!DR36+'Capital p3 D'!DR36+'Capital p3 T'!DR36+'Capital p5'!DR36+'Capital p6'!DR36</f>
        <v>0</v>
      </c>
      <c r="DS36" s="3">
        <f>'Capital p1'!DS36+'Capital p4'!DS36+'Capital p2'!DS36+'Capital p3 D'!DS36+'Capital p3 T'!DS36+'Capital p5'!DS36+'Capital p6'!DS36</f>
        <v>0</v>
      </c>
      <c r="DT36" s="3">
        <f>'Capital p1'!DT36+'Capital p4'!DT36+'Capital p2'!DT36+'Capital p3 D'!DT36+'Capital p3 T'!DT36+'Capital p5'!DT36+'Capital p6'!DT36</f>
        <v>0</v>
      </c>
      <c r="DU36" s="3">
        <f>'Capital p1'!DU36+'Capital p4'!DU36+'Capital p2'!DU36+'Capital p3 D'!DU36+'Capital p3 T'!DU36+'Capital p5'!DU36+'Capital p6'!DU36</f>
        <v>0</v>
      </c>
      <c r="DV36" s="3">
        <f>'Capital p1'!DV36+'Capital p4'!DV36+'Capital p2'!DV36+'Capital p3 D'!DV36+'Capital p3 T'!DV36+'Capital p5'!DV36+'Capital p6'!DV36</f>
        <v>0</v>
      </c>
      <c r="DW36" s="17">
        <f t="shared" si="32"/>
        <v>0</v>
      </c>
      <c r="EB36" s="20" t="str">
        <f t="shared" ref="EB36:EB47" si="33">EN36</f>
        <v>Jan Y3</v>
      </c>
      <c r="EC36" s="40" t="e">
        <f t="shared" si="2"/>
        <v>#REF!</v>
      </c>
      <c r="ED36" s="31" t="s">
        <v>56</v>
      </c>
      <c r="EE36" s="40" t="e">
        <f>EK36+EQ36+EW36</f>
        <v>#REF!</v>
      </c>
      <c r="EF36" s="40" t="e">
        <f t="shared" ref="EF36" si="34">EL36+ER36+EX36</f>
        <v>#REF!</v>
      </c>
      <c r="EH36" s="20" t="s">
        <v>341</v>
      </c>
      <c r="EI36" s="40" t="e">
        <f>IF(#REF!="monthly",#REF!/12,0)+EI33</f>
        <v>#REF!</v>
      </c>
      <c r="EJ36" s="73">
        <f t="shared" ref="EJ36" si="35">$EJ$2/12</f>
        <v>2.5000000000000001E-3</v>
      </c>
      <c r="EK36" s="40" t="e">
        <f>ROUND((EI33*EJ36),0)</f>
        <v>#REF!</v>
      </c>
      <c r="EL36" s="40" t="e">
        <f>ROUND(+EL33+EK36,0)</f>
        <v>#REF!</v>
      </c>
      <c r="EN36" s="20" t="str">
        <f t="shared" si="3"/>
        <v>Jan Y3</v>
      </c>
      <c r="EO36" s="40" t="e">
        <f>IF(#REF!="monthly",#REF!/12,0)+EO33</f>
        <v>#REF!</v>
      </c>
      <c r="EP36" s="73">
        <f t="shared" ref="EP36:EP47" si="36">$EP$2/12</f>
        <v>2.9999999999999996E-3</v>
      </c>
      <c r="EQ36" s="40" t="e">
        <f>ROUND((EO33*EP36),0)</f>
        <v>#REF!</v>
      </c>
      <c r="ER36" s="40" t="e">
        <f>ROUND(+ER33+EQ36,0)</f>
        <v>#REF!</v>
      </c>
      <c r="ET36" s="20" t="str">
        <f t="shared" ref="ET36:ET47" si="37">EN36</f>
        <v>Jan Y3</v>
      </c>
      <c r="EU36" s="40" t="e">
        <f>IF(#REF!="monthly",#REF!/12,0)+EU33</f>
        <v>#REF!</v>
      </c>
      <c r="EV36" s="73">
        <f t="shared" ref="EV36:EV47" si="38">$EV$2/12</f>
        <v>3.6666666666666666E-3</v>
      </c>
      <c r="EW36" s="40" t="e">
        <f>ROUND((EU33*EV36),0)</f>
        <v>#REF!</v>
      </c>
      <c r="EX36" s="40" t="e">
        <f>ROUND(+EX33+EW36,0)</f>
        <v>#REF!</v>
      </c>
    </row>
    <row r="37" spans="1:154" x14ac:dyDescent="0.25">
      <c r="A37" s="49"/>
      <c r="B37" s="3" t="s">
        <v>854</v>
      </c>
      <c r="G37" s="3">
        <f>'Capital p1'!G37+'Capital p4'!G37+'Capital p2'!G37+'Capital p3 D'!G37+'Capital p3 T'!G37+'Capital p5'!G37+'Capital p6'!G37</f>
        <v>31465</v>
      </c>
      <c r="H37" s="3">
        <f>'Capital p1'!H37+'Capital p4'!H37+'Capital p2'!H37+'Capital p3 D'!H37+'Capital p3 T'!H37+'Capital p5'!H37+'Capital p6'!H37</f>
        <v>31465</v>
      </c>
      <c r="I37" s="3">
        <f>'Capital p1'!I37+'Capital p4'!I37+'Capital p2'!I37+'Capital p3 D'!I37+'Capital p3 T'!I37+'Capital p5'!I37+'Capital p6'!I37</f>
        <v>31465</v>
      </c>
      <c r="J37" s="3">
        <f>'Capital p1'!J37+'Capital p4'!J37+'Capital p2'!J37+'Capital p3 D'!J37+'Capital p3 T'!J37+'Capital p5'!J37+'Capital p6'!J37</f>
        <v>31465</v>
      </c>
      <c r="K37" s="3">
        <f>'Capital p1'!K37+'Capital p4'!K37+'Capital p2'!K37+'Capital p3 D'!K37+'Capital p3 T'!K37+'Capital p5'!K37+'Capital p6'!K37</f>
        <v>31465</v>
      </c>
      <c r="L37" s="3">
        <f>'Capital p1'!L37+'Capital p4'!L37+'Capital p2'!L37+'Capital p3 D'!L37+'Capital p3 T'!L37+'Capital p5'!L37+'Capital p6'!L37</f>
        <v>31465</v>
      </c>
      <c r="M37" s="3">
        <f>'Capital p1'!M37+'Capital p4'!M37+'Capital p2'!M37+'Capital p3 D'!M37+'Capital p3 T'!M37+'Capital p5'!M37+'Capital p6'!M37</f>
        <v>31465</v>
      </c>
      <c r="N37" s="3">
        <f>'Capital p1'!N37+'Capital p4'!N37+'Capital p2'!N37+'Capital p3 D'!N37+'Capital p3 T'!N37+'Capital p5'!N37+'Capital p6'!N37</f>
        <v>31465</v>
      </c>
      <c r="O37" s="3">
        <f>'Capital p1'!O37+'Capital p4'!O37+'Capital p2'!O37+'Capital p3 D'!O37+'Capital p3 T'!O37+'Capital p5'!O37+'Capital p6'!O37</f>
        <v>31465</v>
      </c>
      <c r="P37" s="3">
        <f>'Capital p1'!P37+'Capital p4'!P37+'Capital p2'!P37+'Capital p3 D'!P37+'Capital p3 T'!P37+'Capital p5'!P37+'Capital p6'!P37</f>
        <v>31465</v>
      </c>
      <c r="Q37" s="3">
        <f>'Capital p1'!Q37+'Capital p4'!Q37+'Capital p2'!Q37+'Capital p3 D'!Q37+'Capital p3 T'!Q37+'Capital p5'!Q37+'Capital p6'!Q37</f>
        <v>31465</v>
      </c>
      <c r="R37" s="3">
        <f>'Capital p1'!R37+'Capital p4'!R37+'Capital p2'!R37+'Capital p3 D'!R37+'Capital p3 T'!R37+'Capital p5'!R37+'Capital p6'!R37</f>
        <v>31467</v>
      </c>
      <c r="S37" s="3">
        <f>'Capital p1'!S37+'Capital p4'!S37+'Capital p2'!S37+'Capital p3 D'!S37+'Capital p3 T'!S37+'Capital p5'!S37+'Capital p6'!S37</f>
        <v>231817</v>
      </c>
      <c r="T37" s="3">
        <f>'Capital p1'!T37+'Capital p4'!T37+'Capital p2'!T37+'Capital p3 D'!T37+'Capital p3 T'!T37+'Capital p5'!T37+'Capital p6'!T37</f>
        <v>231817</v>
      </c>
      <c r="U37" s="3">
        <f>'Capital p1'!U37+'Capital p4'!U37+'Capital p2'!U37+'Capital p3 D'!U37+'Capital p3 T'!U37+'Capital p5'!U37+'Capital p6'!U37</f>
        <v>231817</v>
      </c>
      <c r="V37" s="3">
        <f>'Capital p1'!V37+'Capital p4'!V37+'Capital p2'!V37+'Capital p3 D'!V37+'Capital p3 T'!V37+'Capital p5'!V37+'Capital p6'!V37</f>
        <v>231817</v>
      </c>
      <c r="W37" s="3">
        <f>'Capital p1'!W37+'Capital p4'!W37+'Capital p2'!W37+'Capital p3 D'!W37+'Capital p3 T'!W37+'Capital p5'!W37+'Capital p6'!W37</f>
        <v>231817</v>
      </c>
      <c r="X37" s="3">
        <f>'Capital p1'!X37+'Capital p4'!X37+'Capital p2'!X37+'Capital p3 D'!X37+'Capital p3 T'!X37+'Capital p5'!X37+'Capital p6'!X37</f>
        <v>231817</v>
      </c>
      <c r="Y37" s="3">
        <f>'Capital p1'!Y37+'Capital p4'!Y37+'Capital p2'!Y37+'Capital p3 D'!Y37+'Capital p3 T'!Y37+'Capital p5'!Y37+'Capital p6'!Y37</f>
        <v>231817</v>
      </c>
      <c r="Z37" s="3">
        <f>'Capital p1'!Z37+'Capital p4'!Z37+'Capital p2'!Z37+'Capital p3 D'!Z37+'Capital p3 T'!Z37+'Capital p5'!Z37+'Capital p6'!Z37</f>
        <v>231817</v>
      </c>
      <c r="AA37" s="3">
        <f>'Capital p1'!AA37+'Capital p4'!AA37+'Capital p2'!AA37+'Capital p3 D'!AA37+'Capital p3 T'!AA37+'Capital p5'!AA37+'Capital p6'!AA37</f>
        <v>231817</v>
      </c>
      <c r="AB37" s="3">
        <f>'Capital p1'!AB37+'Capital p4'!AB37+'Capital p2'!AB37+'Capital p3 D'!AB37+'Capital p3 T'!AB37+'Capital p5'!AB37+'Capital p6'!AB37</f>
        <v>231817</v>
      </c>
      <c r="AC37" s="3">
        <f>'Capital p1'!AC37+'Capital p4'!AC37+'Capital p2'!AC37+'Capital p3 D'!AC37+'Capital p3 T'!AC37+'Capital p5'!AC37+'Capital p6'!AC37</f>
        <v>231817</v>
      </c>
      <c r="AD37" s="3">
        <f>'Capital p1'!AD37+'Capital p4'!AD37+'Capital p2'!AD37+'Capital p3 D'!AD37+'Capital p3 T'!AD37+'Capital p5'!AD37+'Capital p6'!AD37</f>
        <v>231807</v>
      </c>
      <c r="AE37" s="3">
        <f>'Capital p1'!AE37+'Capital p4'!AE37+'Capital p2'!AE37+'Capital p3 D'!AE37+'Capital p3 T'!AE37+'Capital p5'!AE37+'Capital p6'!AE37</f>
        <v>447432</v>
      </c>
      <c r="AF37" s="3">
        <f>'Capital p1'!AF37+'Capital p4'!AF37+'Capital p2'!AF37+'Capital p3 D'!AF37+'Capital p3 T'!AF37+'Capital p5'!AF37+'Capital p6'!AF37</f>
        <v>447432</v>
      </c>
      <c r="AG37" s="3">
        <f>'Capital p1'!AG37+'Capital p4'!AG37+'Capital p2'!AG37+'Capital p3 D'!AG37+'Capital p3 T'!AG37+'Capital p5'!AG37+'Capital p6'!AG37</f>
        <v>447432</v>
      </c>
      <c r="AH37" s="3">
        <f>'Capital p1'!AH37+'Capital p4'!AH37+'Capital p2'!AH37+'Capital p3 D'!AH37+'Capital p3 T'!AH37+'Capital p5'!AH37+'Capital p6'!AH37</f>
        <v>447432</v>
      </c>
      <c r="AI37" s="3">
        <f>'Capital p1'!AI37+'Capital p4'!AI37+'Capital p2'!AI37+'Capital p3 D'!AI37+'Capital p3 T'!AI37+'Capital p5'!AI37+'Capital p6'!AI37</f>
        <v>447432</v>
      </c>
      <c r="AJ37" s="3">
        <f>'Capital p1'!AJ37+'Capital p4'!AJ37+'Capital p2'!AJ37+'Capital p3 D'!AJ37+'Capital p3 T'!AJ37+'Capital p5'!AJ37+'Capital p6'!AJ37</f>
        <v>447432</v>
      </c>
      <c r="AK37" s="3">
        <f>'Capital p1'!AK37+'Capital p4'!AK37+'Capital p2'!AK37+'Capital p3 D'!AK37+'Capital p3 T'!AK37+'Capital p5'!AK37+'Capital p6'!AK37</f>
        <v>447432</v>
      </c>
      <c r="AL37" s="3">
        <f>'Capital p1'!AL37+'Capital p4'!AL37+'Capital p2'!AL37+'Capital p3 D'!AL37+'Capital p3 T'!AL37+'Capital p5'!AL37+'Capital p6'!AL37</f>
        <v>447432</v>
      </c>
      <c r="AM37" s="3">
        <f>'Capital p1'!AM37+'Capital p4'!AM37+'Capital p2'!AM37+'Capital p3 D'!AM37+'Capital p3 T'!AM37+'Capital p5'!AM37+'Capital p6'!AM37</f>
        <v>447432</v>
      </c>
      <c r="AN37" s="3">
        <f>'Capital p1'!AN37+'Capital p4'!AN37+'Capital p2'!AN37+'Capital p3 D'!AN37+'Capital p3 T'!AN37+'Capital p5'!AN37+'Capital p6'!AN37</f>
        <v>447432</v>
      </c>
      <c r="AO37" s="3">
        <f>'Capital p1'!AO37+'Capital p4'!AO37+'Capital p2'!AO37+'Capital p3 D'!AO37+'Capital p3 T'!AO37+'Capital p5'!AO37+'Capital p6'!AO37</f>
        <v>447432</v>
      </c>
      <c r="AP37" s="3">
        <f>'Capital p1'!AP37+'Capital p4'!AP37+'Capital p2'!AP37+'Capital p3 D'!AP37+'Capital p3 T'!AP37+'Capital p5'!AP37+'Capital p6'!AP37</f>
        <v>447446</v>
      </c>
      <c r="AQ37" s="3">
        <f>'Capital p1'!AQ37+'Capital p4'!AQ37+'Capital p2'!AQ37+'Capital p3 D'!AQ37+'Capital p3 T'!AQ37+'Capital p5'!AQ37+'Capital p6'!AQ37</f>
        <v>624796</v>
      </c>
      <c r="AR37" s="3">
        <f>'Capital p1'!AR37+'Capital p4'!AR37+'Capital p2'!AR37+'Capital p3 D'!AR37+'Capital p3 T'!AR37+'Capital p5'!AR37+'Capital p6'!AR37</f>
        <v>624796</v>
      </c>
      <c r="AS37" s="3">
        <f>'Capital p1'!AS37+'Capital p4'!AS37+'Capital p2'!AS37+'Capital p3 D'!AS37+'Capital p3 T'!AS37+'Capital p5'!AS37+'Capital p6'!AS37</f>
        <v>624796</v>
      </c>
      <c r="AT37" s="3">
        <f>'Capital p1'!AT37+'Capital p4'!AT37+'Capital p2'!AT37+'Capital p3 D'!AT37+'Capital p3 T'!AT37+'Capital p5'!AT37+'Capital p6'!AT37</f>
        <v>624796</v>
      </c>
      <c r="AU37" s="3">
        <f>'Capital p1'!AU37+'Capital p4'!AU37+'Capital p2'!AU37+'Capital p3 D'!AU37+'Capital p3 T'!AU37+'Capital p5'!AU37+'Capital p6'!AU37</f>
        <v>624796</v>
      </c>
      <c r="AV37" s="3">
        <f>'Capital p1'!AV37+'Capital p4'!AV37+'Capital p2'!AV37+'Capital p3 D'!AV37+'Capital p3 T'!AV37+'Capital p5'!AV37+'Capital p6'!AV37</f>
        <v>624796</v>
      </c>
      <c r="AW37" s="3">
        <f>'Capital p1'!AW37+'Capital p4'!AW37+'Capital p2'!AW37+'Capital p3 D'!AW37+'Capital p3 T'!AW37+'Capital p5'!AW37+'Capital p6'!AW37</f>
        <v>624796</v>
      </c>
      <c r="AX37" s="3">
        <f>'Capital p1'!AX37+'Capital p4'!AX37+'Capital p2'!AX37+'Capital p3 D'!AX37+'Capital p3 T'!AX37+'Capital p5'!AX37+'Capital p6'!AX37</f>
        <v>624796</v>
      </c>
      <c r="AY37" s="3">
        <f>'Capital p1'!AY37+'Capital p4'!AY37+'Capital p2'!AY37+'Capital p3 D'!AY37+'Capital p3 T'!AY37+'Capital p5'!AY37+'Capital p6'!AY37</f>
        <v>624796</v>
      </c>
      <c r="AZ37" s="3">
        <f>'Capital p1'!AZ37+'Capital p4'!AZ37+'Capital p2'!AZ37+'Capital p3 D'!AZ37+'Capital p3 T'!AZ37+'Capital p5'!AZ37+'Capital p6'!AZ37</f>
        <v>624796</v>
      </c>
      <c r="BA37" s="3">
        <f>'Capital p1'!BA37+'Capital p4'!BA37+'Capital p2'!BA37+'Capital p3 D'!BA37+'Capital p3 T'!BA37+'Capital p5'!BA37+'Capital p6'!BA37</f>
        <v>624796</v>
      </c>
      <c r="BB37" s="3">
        <f>'Capital p1'!BB37+'Capital p4'!BB37+'Capital p2'!BB37+'Capital p3 D'!BB37+'Capital p3 T'!BB37+'Capital p5'!BB37+'Capital p6'!BB37</f>
        <v>624812</v>
      </c>
      <c r="BC37" s="3">
        <f>'Capital p1'!BC37+'Capital p4'!BC37+'Capital p2'!BC37+'Capital p3 D'!BC37+'Capital p3 T'!BC37+'Capital p5'!BC37+'Capital p6'!BC37</f>
        <v>848599</v>
      </c>
      <c r="BD37" s="3">
        <f>'Capital p1'!BD37+'Capital p4'!BD37+'Capital p2'!BD37+'Capital p3 D'!BD37+'Capital p3 T'!BD37+'Capital p5'!BD37+'Capital p6'!BD37</f>
        <v>848599</v>
      </c>
      <c r="BE37" s="3">
        <f>'Capital p1'!BE37+'Capital p4'!BE37+'Capital p2'!BE37+'Capital p3 D'!BE37+'Capital p3 T'!BE37+'Capital p5'!BE37+'Capital p6'!BE37</f>
        <v>848599</v>
      </c>
      <c r="BF37" s="3">
        <f>'Capital p1'!BF37+'Capital p4'!BF37+'Capital p2'!BF37+'Capital p3 D'!BF37+'Capital p3 T'!BF37+'Capital p5'!BF37+'Capital p6'!BF37</f>
        <v>848599</v>
      </c>
      <c r="BG37" s="3">
        <f>'Capital p1'!BG37+'Capital p4'!BG37+'Capital p2'!BG37+'Capital p3 D'!BG37+'Capital p3 T'!BG37+'Capital p5'!BG37+'Capital p6'!BG37</f>
        <v>848599</v>
      </c>
      <c r="BH37" s="3">
        <f>'Capital p1'!BH37+'Capital p4'!BH37+'Capital p2'!BH37+'Capital p3 D'!BH37+'Capital p3 T'!BH37+'Capital p5'!BH37+'Capital p6'!BH37</f>
        <v>848599</v>
      </c>
      <c r="BI37" s="3">
        <f>'Capital p1'!BI37+'Capital p4'!BI37+'Capital p2'!BI37+'Capital p3 D'!BI37+'Capital p3 T'!BI37+'Capital p5'!BI37+'Capital p6'!BI37</f>
        <v>848599</v>
      </c>
      <c r="BJ37" s="3">
        <f>'Capital p1'!BJ37+'Capital p4'!BJ37+'Capital p2'!BJ37+'Capital p3 D'!BJ37+'Capital p3 T'!BJ37+'Capital p5'!BJ37+'Capital p6'!BJ37</f>
        <v>848599</v>
      </c>
      <c r="BK37" s="3">
        <f>'Capital p1'!BK37+'Capital p4'!BK37+'Capital p2'!BK37+'Capital p3 D'!BK37+'Capital p3 T'!BK37+'Capital p5'!BK37+'Capital p6'!BK37</f>
        <v>848599</v>
      </c>
      <c r="BL37" s="3">
        <f>'Capital p1'!BL37+'Capital p4'!BL37+'Capital p2'!BL37+'Capital p3 D'!BL37+'Capital p3 T'!BL37+'Capital p5'!BL37+'Capital p6'!BL37</f>
        <v>848599</v>
      </c>
      <c r="BM37" s="3">
        <f>'Capital p1'!BM37+'Capital p4'!BM37+'Capital p2'!BM37+'Capital p3 D'!BM37+'Capital p3 T'!BM37+'Capital p5'!BM37+'Capital p6'!BM37</f>
        <v>848599</v>
      </c>
      <c r="BN37" s="3">
        <f>'Capital p1'!BN37+'Capital p4'!BN37+'Capital p2'!BN37+'Capital p3 D'!BN37+'Capital p3 T'!BN37+'Capital p5'!BN37+'Capital p6'!BN37</f>
        <v>848604</v>
      </c>
      <c r="BO37" s="3">
        <f>'Capital p1'!BO37+'Capital p4'!BO37+'Capital p2'!BO37+'Capital p3 D'!BO37+'Capital p3 T'!BO37+'Capital p5'!BO37+'Capital p6'!BO37</f>
        <v>1063703</v>
      </c>
      <c r="BP37" s="3">
        <f>'Capital p1'!BP37+'Capital p4'!BP37+'Capital p2'!BP37+'Capital p3 D'!BP37+'Capital p3 T'!BP37+'Capital p5'!BP37+'Capital p6'!BP37</f>
        <v>1063703</v>
      </c>
      <c r="BQ37" s="3">
        <f>'Capital p1'!BQ37+'Capital p4'!BQ37+'Capital p2'!BQ37+'Capital p3 D'!BQ37+'Capital p3 T'!BQ37+'Capital p5'!BQ37+'Capital p6'!BQ37</f>
        <v>1063703</v>
      </c>
      <c r="BR37" s="3">
        <f>'Capital p1'!BR37+'Capital p4'!BR37+'Capital p2'!BR37+'Capital p3 D'!BR37+'Capital p3 T'!BR37+'Capital p5'!BR37+'Capital p6'!BR37</f>
        <v>1063703</v>
      </c>
      <c r="BS37" s="3">
        <f>'Capital p1'!BS37+'Capital p4'!BS37+'Capital p2'!BS37+'Capital p3 D'!BS37+'Capital p3 T'!BS37+'Capital p5'!BS37+'Capital p6'!BS37</f>
        <v>1063703</v>
      </c>
      <c r="BT37" s="3">
        <f>'Capital p1'!BT37+'Capital p4'!BT37+'Capital p2'!BT37+'Capital p3 D'!BT37+'Capital p3 T'!BT37+'Capital p5'!BT37+'Capital p6'!BT37</f>
        <v>1063703</v>
      </c>
      <c r="BU37" s="3">
        <f>'Capital p1'!BU37+'Capital p4'!BU37+'Capital p2'!BU37+'Capital p3 D'!BU37+'Capital p3 T'!BU37+'Capital p5'!BU37+'Capital p6'!BU37</f>
        <v>1063703</v>
      </c>
      <c r="BV37" s="3">
        <f>'Capital p1'!BV37+'Capital p4'!BV37+'Capital p2'!BV37+'Capital p3 D'!BV37+'Capital p3 T'!BV37+'Capital p5'!BV37+'Capital p6'!BV37</f>
        <v>1063703</v>
      </c>
      <c r="BW37" s="3">
        <f>'Capital p1'!BW37+'Capital p4'!BW37+'Capital p2'!BW37+'Capital p3 D'!BW37+'Capital p3 T'!BW37+'Capital p5'!BW37+'Capital p6'!BW37</f>
        <v>1063703</v>
      </c>
      <c r="BX37" s="3">
        <f>'Capital p1'!BX37+'Capital p4'!BX37+'Capital p2'!BX37+'Capital p3 D'!BX37+'Capital p3 T'!BX37+'Capital p5'!BX37+'Capital p6'!BX37</f>
        <v>1063703</v>
      </c>
      <c r="BY37" s="3">
        <f>'Capital p1'!BY37+'Capital p4'!BY37+'Capital p2'!BY37+'Capital p3 D'!BY37+'Capital p3 T'!BY37+'Capital p5'!BY37+'Capital p6'!BY37</f>
        <v>1063703</v>
      </c>
      <c r="BZ37" s="3">
        <f>'Capital p1'!BZ37+'Capital p4'!BZ37+'Capital p2'!BZ37+'Capital p3 D'!BZ37+'Capital p3 T'!BZ37+'Capital p5'!BZ37+'Capital p6'!BZ37</f>
        <v>1063705</v>
      </c>
      <c r="CA37" s="3">
        <f>'Capital p1'!CA37+'Capital p4'!CA37+'Capital p2'!CA37+'Capital p3 D'!CA37+'Capital p3 T'!CA37+'Capital p5'!CA37+'Capital p6'!CA37</f>
        <v>1273727</v>
      </c>
      <c r="CB37" s="3">
        <f>'Capital p1'!CB37+'Capital p4'!CB37+'Capital p2'!CB37+'Capital p3 D'!CB37+'Capital p3 T'!CB37+'Capital p5'!CB37+'Capital p6'!CB37</f>
        <v>1273727</v>
      </c>
      <c r="CC37" s="3">
        <f>'Capital p1'!CC37+'Capital p4'!CC37+'Capital p2'!CC37+'Capital p3 D'!CC37+'Capital p3 T'!CC37+'Capital p5'!CC37+'Capital p6'!CC37</f>
        <v>1273727</v>
      </c>
      <c r="CD37" s="3">
        <f>'Capital p1'!CD37+'Capital p4'!CD37+'Capital p2'!CD37+'Capital p3 D'!CD37+'Capital p3 T'!CD37+'Capital p5'!CD37+'Capital p6'!CD37</f>
        <v>1273727</v>
      </c>
      <c r="CE37" s="3">
        <f>'Capital p1'!CE37+'Capital p4'!CE37+'Capital p2'!CE37+'Capital p3 D'!CE37+'Capital p3 T'!CE37+'Capital p5'!CE37+'Capital p6'!CE37</f>
        <v>1273727</v>
      </c>
      <c r="CF37" s="3">
        <f>'Capital p1'!CF37+'Capital p4'!CF37+'Capital p2'!CF37+'Capital p3 D'!CF37+'Capital p3 T'!CF37+'Capital p5'!CF37+'Capital p6'!CF37</f>
        <v>1273727</v>
      </c>
      <c r="CG37" s="3">
        <f>'Capital p1'!CG37+'Capital p4'!CG37+'Capital p2'!CG37+'Capital p3 D'!CG37+'Capital p3 T'!CG37+'Capital p5'!CG37+'Capital p6'!CG37</f>
        <v>1273727</v>
      </c>
      <c r="CH37" s="3">
        <f>'Capital p1'!CH37+'Capital p4'!CH37+'Capital p2'!CH37+'Capital p3 D'!CH37+'Capital p3 T'!CH37+'Capital p5'!CH37+'Capital p6'!CH37</f>
        <v>1273727</v>
      </c>
      <c r="CI37" s="3">
        <f>'Capital p1'!CI37+'Capital p4'!CI37+'Capital p2'!CI37+'Capital p3 D'!CI37+'Capital p3 T'!CI37+'Capital p5'!CI37+'Capital p6'!CI37</f>
        <v>1273727</v>
      </c>
      <c r="CJ37" s="3">
        <f>'Capital p1'!CJ37+'Capital p4'!CJ37+'Capital p2'!CJ37+'Capital p3 D'!CJ37+'Capital p3 T'!CJ37+'Capital p5'!CJ37+'Capital p6'!CJ37</f>
        <v>1273727</v>
      </c>
      <c r="CK37" s="3">
        <f>'Capital p1'!CK37+'Capital p4'!CK37+'Capital p2'!CK37+'Capital p3 D'!CK37+'Capital p3 T'!CK37+'Capital p5'!CK37+'Capital p6'!CK37</f>
        <v>1273727</v>
      </c>
      <c r="CL37" s="3">
        <f>'Capital p1'!CL37+'Capital p4'!CL37+'Capital p2'!CL37+'Capital p3 D'!CL37+'Capital p3 T'!CL37+'Capital p5'!CL37+'Capital p6'!CL37</f>
        <v>1273721</v>
      </c>
      <c r="CM37" s="3">
        <f>'Capital p1'!CM37+'Capital p4'!CM37+'Capital p2'!CM37+'Capital p3 D'!CM37+'Capital p3 T'!CM37+'Capital p5'!CM37+'Capital p6'!CM37</f>
        <v>1476999</v>
      </c>
      <c r="CN37" s="3">
        <f>'Capital p1'!CN37+'Capital p4'!CN37+'Capital p2'!CN37+'Capital p3 D'!CN37+'Capital p3 T'!CN37+'Capital p5'!CN37+'Capital p6'!CN37</f>
        <v>1476999</v>
      </c>
      <c r="CO37" s="3">
        <f>'Capital p1'!CO37+'Capital p4'!CO37+'Capital p2'!CO37+'Capital p3 D'!CO37+'Capital p3 T'!CO37+'Capital p5'!CO37+'Capital p6'!CO37</f>
        <v>1476999</v>
      </c>
      <c r="CP37" s="3">
        <f>'Capital p1'!CP37+'Capital p4'!CP37+'Capital p2'!CP37+'Capital p3 D'!CP37+'Capital p3 T'!CP37+'Capital p5'!CP37+'Capital p6'!CP37</f>
        <v>1476999</v>
      </c>
      <c r="CQ37" s="3">
        <f>'Capital p1'!CQ37+'Capital p4'!CQ37+'Capital p2'!CQ37+'Capital p3 D'!CQ37+'Capital p3 T'!CQ37+'Capital p5'!CQ37+'Capital p6'!CQ37</f>
        <v>1476999</v>
      </c>
      <c r="CR37" s="3">
        <f>'Capital p1'!CR37+'Capital p4'!CR37+'Capital p2'!CR37+'Capital p3 D'!CR37+'Capital p3 T'!CR37+'Capital p5'!CR37+'Capital p6'!CR37</f>
        <v>1476999</v>
      </c>
      <c r="CS37" s="3">
        <f>'Capital p1'!CS37+'Capital p4'!CS37+'Capital p2'!CS37+'Capital p3 D'!CS37+'Capital p3 T'!CS37+'Capital p5'!CS37+'Capital p6'!CS37</f>
        <v>1476999</v>
      </c>
      <c r="CT37" s="3">
        <f>'Capital p1'!CT37+'Capital p4'!CT37+'Capital p2'!CT37+'Capital p3 D'!CT37+'Capital p3 T'!CT37+'Capital p5'!CT37+'Capital p6'!CT37</f>
        <v>1476999</v>
      </c>
      <c r="CU37" s="3">
        <f>'Capital p1'!CU37+'Capital p4'!CU37+'Capital p2'!CU37+'Capital p3 D'!CU37+'Capital p3 T'!CU37+'Capital p5'!CU37+'Capital p6'!CU37</f>
        <v>1476999</v>
      </c>
      <c r="CV37" s="3">
        <f>'Capital p1'!CV37+'Capital p4'!CV37+'Capital p2'!CV37+'Capital p3 D'!CV37+'Capital p3 T'!CV37+'Capital p5'!CV37+'Capital p6'!CV37</f>
        <v>1476999</v>
      </c>
      <c r="CW37" s="3">
        <f>'Capital p1'!CW37+'Capital p4'!CW37+'Capital p2'!CW37+'Capital p3 D'!CW37+'Capital p3 T'!CW37+'Capital p5'!CW37+'Capital p6'!CW37</f>
        <v>1476999</v>
      </c>
      <c r="CX37" s="3">
        <f>'Capital p1'!CX37+'Capital p4'!CX37+'Capital p2'!CX37+'Capital p3 D'!CX37+'Capital p3 T'!CX37+'Capital p5'!CX37+'Capital p6'!CX37</f>
        <v>1477014</v>
      </c>
      <c r="CY37" s="3">
        <f>'Capital p1'!CY37+'Capital p4'!CY37+'Capital p2'!CY37+'Capital p3 D'!CY37+'Capital p3 T'!CY37+'Capital p5'!CY37+'Capital p6'!CY37</f>
        <v>1676877</v>
      </c>
      <c r="CZ37" s="3">
        <f>'Capital p1'!CZ37+'Capital p4'!CZ37+'Capital p2'!CZ37+'Capital p3 D'!CZ37+'Capital p3 T'!CZ37+'Capital p5'!CZ37+'Capital p6'!CZ37</f>
        <v>1676877</v>
      </c>
      <c r="DA37" s="3">
        <f>'Capital p1'!DA37+'Capital p4'!DA37+'Capital p2'!DA37+'Capital p3 D'!DA37+'Capital p3 T'!DA37+'Capital p5'!DA37+'Capital p6'!DA37</f>
        <v>1676877</v>
      </c>
      <c r="DB37" s="3">
        <f>'Capital p1'!DB37+'Capital p4'!DB37+'Capital p2'!DB37+'Capital p3 D'!DB37+'Capital p3 T'!DB37+'Capital p5'!DB37+'Capital p6'!DB37</f>
        <v>1676877</v>
      </c>
      <c r="DC37" s="3">
        <f>'Capital p1'!DC37+'Capital p4'!DC37+'Capital p2'!DC37+'Capital p3 D'!DC37+'Capital p3 T'!DC37+'Capital p5'!DC37+'Capital p6'!DC37</f>
        <v>1676877</v>
      </c>
      <c r="DD37" s="3">
        <f>'Capital p1'!DD37+'Capital p4'!DD37+'Capital p2'!DD37+'Capital p3 D'!DD37+'Capital p3 T'!DD37+'Capital p5'!DD37+'Capital p6'!DD37</f>
        <v>1676877</v>
      </c>
      <c r="DE37" s="3">
        <f>'Capital p1'!DE37+'Capital p4'!DE37+'Capital p2'!DE37+'Capital p3 D'!DE37+'Capital p3 T'!DE37+'Capital p5'!DE37+'Capital p6'!DE37</f>
        <v>1676877</v>
      </c>
      <c r="DF37" s="3">
        <f>'Capital p1'!DF37+'Capital p4'!DF37+'Capital p2'!DF37+'Capital p3 D'!DF37+'Capital p3 T'!DF37+'Capital p5'!DF37+'Capital p6'!DF37</f>
        <v>1676877</v>
      </c>
      <c r="DG37" s="3">
        <f>'Capital p1'!DG37+'Capital p4'!DG37+'Capital p2'!DG37+'Capital p3 D'!DG37+'Capital p3 T'!DG37+'Capital p5'!DG37+'Capital p6'!DG37</f>
        <v>1676877</v>
      </c>
      <c r="DH37" s="3">
        <f>'Capital p1'!DH37+'Capital p4'!DH37+'Capital p2'!DH37+'Capital p3 D'!DH37+'Capital p3 T'!DH37+'Capital p5'!DH37+'Capital p6'!DH37</f>
        <v>1676877</v>
      </c>
      <c r="DI37" s="3">
        <f>'Capital p1'!DI37+'Capital p4'!DI37+'Capital p2'!DI37+'Capital p3 D'!DI37+'Capital p3 T'!DI37+'Capital p5'!DI37+'Capital p6'!DI37</f>
        <v>1676877</v>
      </c>
      <c r="DJ37" s="3">
        <f>'Capital p1'!DJ37+'Capital p4'!DJ37+'Capital p2'!DJ37+'Capital p3 D'!DJ37+'Capital p3 T'!DJ37+'Capital p5'!DJ37+'Capital p6'!DJ37</f>
        <v>1676884</v>
      </c>
      <c r="DK37" s="3">
        <f>'Capital p1'!DK37+'Capital p4'!DK37+'Capital p2'!DK37+'Capital p3 D'!DK37+'Capital p3 T'!DK37+'Capital p5'!DK37+'Capital p6'!DK37</f>
        <v>1861857</v>
      </c>
      <c r="DL37" s="3">
        <f>'Capital p1'!DL37+'Capital p4'!DL37+'Capital p2'!DL37+'Capital p3 D'!DL37+'Capital p3 T'!DL37+'Capital p5'!DL37+'Capital p6'!DL37</f>
        <v>1861857</v>
      </c>
      <c r="DM37" s="3">
        <f>'Capital p1'!DM37+'Capital p4'!DM37+'Capital p2'!DM37+'Capital p3 D'!DM37+'Capital p3 T'!DM37+'Capital p5'!DM37+'Capital p6'!DM37</f>
        <v>1861857</v>
      </c>
      <c r="DN37" s="3">
        <f>'Capital p1'!DN37+'Capital p4'!DN37+'Capital p2'!DN37+'Capital p3 D'!DN37+'Capital p3 T'!DN37+'Capital p5'!DN37+'Capital p6'!DN37</f>
        <v>1861857</v>
      </c>
      <c r="DO37" s="3">
        <f>'Capital p1'!DO37+'Capital p4'!DO37+'Capital p2'!DO37+'Capital p3 D'!DO37+'Capital p3 T'!DO37+'Capital p5'!DO37+'Capital p6'!DO37</f>
        <v>1861857</v>
      </c>
      <c r="DP37" s="3">
        <f>'Capital p1'!DP37+'Capital p4'!DP37+'Capital p2'!DP37+'Capital p3 D'!DP37+'Capital p3 T'!DP37+'Capital p5'!DP37+'Capital p6'!DP37</f>
        <v>1861857</v>
      </c>
      <c r="DQ37" s="3">
        <f>'Capital p1'!DQ37+'Capital p4'!DQ37+'Capital p2'!DQ37+'Capital p3 D'!DQ37+'Capital p3 T'!DQ37+'Capital p5'!DQ37+'Capital p6'!DQ37</f>
        <v>1861857</v>
      </c>
      <c r="DR37" s="3">
        <f>'Capital p1'!DR37+'Capital p4'!DR37+'Capital p2'!DR37+'Capital p3 D'!DR37+'Capital p3 T'!DR37+'Capital p5'!DR37+'Capital p6'!DR37</f>
        <v>1861857</v>
      </c>
      <c r="DS37" s="3">
        <f>'Capital p1'!DS37+'Capital p4'!DS37+'Capital p2'!DS37+'Capital p3 D'!DS37+'Capital p3 T'!DS37+'Capital p5'!DS37+'Capital p6'!DS37</f>
        <v>1861857</v>
      </c>
      <c r="DT37" s="3">
        <f>'Capital p1'!DT37+'Capital p4'!DT37+'Capital p2'!DT37+'Capital p3 D'!DT37+'Capital p3 T'!DT37+'Capital p5'!DT37+'Capital p6'!DT37</f>
        <v>1861857</v>
      </c>
      <c r="DU37" s="3">
        <f>'Capital p1'!DU37+'Capital p4'!DU37+'Capital p2'!DU37+'Capital p3 D'!DU37+'Capital p3 T'!DU37+'Capital p5'!DU37+'Capital p6'!DU37</f>
        <v>1861857</v>
      </c>
      <c r="DV37" s="3">
        <f>'Capital p1'!DV37+'Capital p4'!DV37+'Capital p2'!DV37+'Capital p3 D'!DV37+'Capital p3 T'!DV37+'Capital p5'!DV37+'Capital p6'!DV37</f>
        <v>1861852</v>
      </c>
      <c r="DW37" s="11">
        <f t="shared" si="32"/>
        <v>114447304</v>
      </c>
      <c r="EB37" s="20" t="str">
        <f t="shared" si="33"/>
        <v>Feb Y3</v>
      </c>
      <c r="EC37" s="40" t="e">
        <f t="shared" si="2"/>
        <v>#REF!</v>
      </c>
      <c r="ED37" s="31" t="s">
        <v>56</v>
      </c>
      <c r="EE37" s="40" t="e">
        <f t="shared" ref="EE37:EE47" si="39">EK37+EQ37+EW37</f>
        <v>#REF!</v>
      </c>
      <c r="EF37" s="40" t="e">
        <f t="shared" si="16"/>
        <v>#REF!</v>
      </c>
      <c r="EH37" s="20" t="s">
        <v>330</v>
      </c>
      <c r="EI37" s="40" t="e">
        <f>IF(#REF!="monthly",#REF!/12,0)+EI36</f>
        <v>#REF!</v>
      </c>
      <c r="EJ37" s="73">
        <f t="shared" si="17"/>
        <v>2.5000000000000001E-3</v>
      </c>
      <c r="EK37" s="40" t="e">
        <f>ROUND((EI36*EJ37),0)</f>
        <v>#REF!</v>
      </c>
      <c r="EL37" s="40" t="e">
        <f>ROUND(+EL36+EK37,0)</f>
        <v>#REF!</v>
      </c>
      <c r="EN37" s="20" t="str">
        <f t="shared" si="3"/>
        <v>Feb Y3</v>
      </c>
      <c r="EO37" s="40" t="e">
        <f>IF(#REF!="monthly",#REF!/12,0)+EO36</f>
        <v>#REF!</v>
      </c>
      <c r="EP37" s="73">
        <f t="shared" si="36"/>
        <v>2.9999999999999996E-3</v>
      </c>
      <c r="EQ37" s="40" t="e">
        <f>ROUND((EO36*EP37),0)</f>
        <v>#REF!</v>
      </c>
      <c r="ER37" s="40" t="e">
        <f>ROUND(+ER36+EQ37,0)</f>
        <v>#REF!</v>
      </c>
      <c r="ET37" s="20" t="str">
        <f t="shared" si="37"/>
        <v>Feb Y3</v>
      </c>
      <c r="EU37" s="40" t="e">
        <f>IF(#REF!="monthly",#REF!/12,0)+EU36</f>
        <v>#REF!</v>
      </c>
      <c r="EV37" s="73">
        <f t="shared" si="38"/>
        <v>3.6666666666666666E-3</v>
      </c>
      <c r="EW37" s="40" t="e">
        <f>ROUND((EU36*EV37),0)</f>
        <v>#REF!</v>
      </c>
      <c r="EX37" s="40" t="e">
        <f>ROUND(+EX36+EW37,0)</f>
        <v>#REF!</v>
      </c>
    </row>
    <row r="38" spans="1:154" x14ac:dyDescent="0.25">
      <c r="A38" s="50"/>
      <c r="B38" s="36" t="s">
        <v>658</v>
      </c>
      <c r="C38" s="36"/>
      <c r="D38" s="36"/>
      <c r="E38" s="36"/>
      <c r="F38" s="36"/>
      <c r="G38" s="3">
        <f>'Capital p1'!G38+'Capital p4'!G38+'Capital p2'!G38+'Capital p3 D'!G38+'Capital p3 T'!G38+'Capital p5'!G38+'Capital p6'!G38</f>
        <v>0</v>
      </c>
      <c r="H38" s="3">
        <f>'Capital p1'!H38+'Capital p4'!H38+'Capital p2'!H38+'Capital p3 D'!H38+'Capital p3 T'!H38+'Capital p5'!H38+'Capital p6'!H38</f>
        <v>0</v>
      </c>
      <c r="I38" s="3">
        <f>'Capital p1'!I38+'Capital p4'!I38+'Capital p2'!I38+'Capital p3 D'!I38+'Capital p3 T'!I38+'Capital p5'!I38+'Capital p6'!I38</f>
        <v>0</v>
      </c>
      <c r="J38" s="3">
        <f>'Capital p1'!J38+'Capital p4'!J38+'Capital p2'!J38+'Capital p3 D'!J38+'Capital p3 T'!J38+'Capital p5'!J38+'Capital p6'!J38</f>
        <v>0</v>
      </c>
      <c r="K38" s="3">
        <f>'Capital p1'!K38+'Capital p4'!K38+'Capital p2'!K38+'Capital p3 D'!K38+'Capital p3 T'!K38+'Capital p5'!K38+'Capital p6'!K38</f>
        <v>0</v>
      </c>
      <c r="L38" s="3">
        <f>'Capital p1'!L38+'Capital p4'!L38+'Capital p2'!L38+'Capital p3 D'!L38+'Capital p3 T'!L38+'Capital p5'!L38+'Capital p6'!L38</f>
        <v>0</v>
      </c>
      <c r="M38" s="3">
        <f>'Capital p1'!M38+'Capital p4'!M38+'Capital p2'!M38+'Capital p3 D'!M38+'Capital p3 T'!M38+'Capital p5'!M38+'Capital p6'!M38</f>
        <v>0</v>
      </c>
      <c r="N38" s="3">
        <f>'Capital p1'!N38+'Capital p4'!N38+'Capital p2'!N38+'Capital p3 D'!N38+'Capital p3 T'!N38+'Capital p5'!N38+'Capital p6'!N38</f>
        <v>0</v>
      </c>
      <c r="O38" s="3">
        <f>'Capital p1'!O38+'Capital p4'!O38+'Capital p2'!O38+'Capital p3 D'!O38+'Capital p3 T'!O38+'Capital p5'!O38+'Capital p6'!O38</f>
        <v>0</v>
      </c>
      <c r="P38" s="3">
        <f>'Capital p1'!P38+'Capital p4'!P38+'Capital p2'!P38+'Capital p3 D'!P38+'Capital p3 T'!P38+'Capital p5'!P38+'Capital p6'!P38</f>
        <v>0</v>
      </c>
      <c r="Q38" s="3">
        <f>'Capital p1'!Q38+'Capital p4'!Q38+'Capital p2'!Q38+'Capital p3 D'!Q38+'Capital p3 T'!Q38+'Capital p5'!Q38+'Capital p6'!Q38</f>
        <v>0</v>
      </c>
      <c r="R38" s="3">
        <f>'Capital p1'!R38+'Capital p4'!R38+'Capital p2'!R38+'Capital p3 D'!R38+'Capital p3 T'!R38+'Capital p5'!R38+'Capital p6'!R38</f>
        <v>0</v>
      </c>
      <c r="S38" s="3">
        <f>'Capital p1'!S38+'Capital p4'!S38+'Capital p2'!S38+'Capital p3 D'!S38+'Capital p3 T'!S38+'Capital p5'!S38+'Capital p6'!S38</f>
        <v>0</v>
      </c>
      <c r="T38" s="3">
        <f>'Capital p1'!T38+'Capital p4'!T38+'Capital p2'!T38+'Capital p3 D'!T38+'Capital p3 T'!T38+'Capital p5'!T38+'Capital p6'!T38</f>
        <v>0</v>
      </c>
      <c r="U38" s="3">
        <f>'Capital p1'!U38+'Capital p4'!U38+'Capital p2'!U38+'Capital p3 D'!U38+'Capital p3 T'!U38+'Capital p5'!U38+'Capital p6'!U38</f>
        <v>0</v>
      </c>
      <c r="V38" s="3">
        <f>'Capital p1'!V38+'Capital p4'!V38+'Capital p2'!V38+'Capital p3 D'!V38+'Capital p3 T'!V38+'Capital p5'!V38+'Capital p6'!V38</f>
        <v>0</v>
      </c>
      <c r="W38" s="3">
        <f>'Capital p1'!W38+'Capital p4'!W38+'Capital p2'!W38+'Capital p3 D'!W38+'Capital p3 T'!W38+'Capital p5'!W38+'Capital p6'!W38</f>
        <v>0</v>
      </c>
      <c r="X38" s="3">
        <f>'Capital p1'!X38+'Capital p4'!X38+'Capital p2'!X38+'Capital p3 D'!X38+'Capital p3 T'!X38+'Capital p5'!X38+'Capital p6'!X38</f>
        <v>0</v>
      </c>
      <c r="Y38" s="3">
        <f>'Capital p1'!Y38+'Capital p4'!Y38+'Capital p2'!Y38+'Capital p3 D'!Y38+'Capital p3 T'!Y38+'Capital p5'!Y38+'Capital p6'!Y38</f>
        <v>0</v>
      </c>
      <c r="Z38" s="3">
        <f>'Capital p1'!Z38+'Capital p4'!Z38+'Capital p2'!Z38+'Capital p3 D'!Z38+'Capital p3 T'!Z38+'Capital p5'!Z38+'Capital p6'!Z38</f>
        <v>0</v>
      </c>
      <c r="AA38" s="3">
        <f>'Capital p1'!AA38+'Capital p4'!AA38+'Capital p2'!AA38+'Capital p3 D'!AA38+'Capital p3 T'!AA38+'Capital p5'!AA38+'Capital p6'!AA38</f>
        <v>0</v>
      </c>
      <c r="AB38" s="3">
        <f>'Capital p1'!AB38+'Capital p4'!AB38+'Capital p2'!AB38+'Capital p3 D'!AB38+'Capital p3 T'!AB38+'Capital p5'!AB38+'Capital p6'!AB38</f>
        <v>0</v>
      </c>
      <c r="AC38" s="3">
        <f>'Capital p1'!AC38+'Capital p4'!AC38+'Capital p2'!AC38+'Capital p3 D'!AC38+'Capital p3 T'!AC38+'Capital p5'!AC38+'Capital p6'!AC38</f>
        <v>0</v>
      </c>
      <c r="AD38" s="3">
        <f>'Capital p1'!AD38+'Capital p4'!AD38+'Capital p2'!AD38+'Capital p3 D'!AD38+'Capital p3 T'!AD38+'Capital p5'!AD38+'Capital p6'!AD38</f>
        <v>0</v>
      </c>
      <c r="AE38" s="3">
        <f>'Capital p1'!AE38+'Capital p4'!AE38+'Capital p2'!AE38+'Capital p3 D'!AE38+'Capital p3 T'!AE38+'Capital p5'!AE38+'Capital p6'!AE38</f>
        <v>0</v>
      </c>
      <c r="AF38" s="3">
        <f>'Capital p1'!AF38+'Capital p4'!AF38+'Capital p2'!AF38+'Capital p3 D'!AF38+'Capital p3 T'!AF38+'Capital p5'!AF38+'Capital p6'!AF38</f>
        <v>0</v>
      </c>
      <c r="AG38" s="3">
        <f>'Capital p1'!AG38+'Capital p4'!AG38+'Capital p2'!AG38+'Capital p3 D'!AG38+'Capital p3 T'!AG38+'Capital p5'!AG38+'Capital p6'!AG38</f>
        <v>0</v>
      </c>
      <c r="AH38" s="3">
        <f>'Capital p1'!AH38+'Capital p4'!AH38+'Capital p2'!AH38+'Capital p3 D'!AH38+'Capital p3 T'!AH38+'Capital p5'!AH38+'Capital p6'!AH38</f>
        <v>0</v>
      </c>
      <c r="AI38" s="3">
        <f>'Capital p1'!AI38+'Capital p4'!AI38+'Capital p2'!AI38+'Capital p3 D'!AI38+'Capital p3 T'!AI38+'Capital p5'!AI38+'Capital p6'!AI38</f>
        <v>0</v>
      </c>
      <c r="AJ38" s="3">
        <f>'Capital p1'!AJ38+'Capital p4'!AJ38+'Capital p2'!AJ38+'Capital p3 D'!AJ38+'Capital p3 T'!AJ38+'Capital p5'!AJ38+'Capital p6'!AJ38</f>
        <v>0</v>
      </c>
      <c r="AK38" s="3">
        <f>'Capital p1'!AK38+'Capital p4'!AK38+'Capital p2'!AK38+'Capital p3 D'!AK38+'Capital p3 T'!AK38+'Capital p5'!AK38+'Capital p6'!AK38</f>
        <v>0</v>
      </c>
      <c r="AL38" s="3">
        <f>'Capital p1'!AL38+'Capital p4'!AL38+'Capital p2'!AL38+'Capital p3 D'!AL38+'Capital p3 T'!AL38+'Capital p5'!AL38+'Capital p6'!AL38</f>
        <v>0</v>
      </c>
      <c r="AM38" s="3">
        <f>'Capital p1'!AM38+'Capital p4'!AM38+'Capital p2'!AM38+'Capital p3 D'!AM38+'Capital p3 T'!AM38+'Capital p5'!AM38+'Capital p6'!AM38</f>
        <v>0</v>
      </c>
      <c r="AN38" s="3">
        <f>'Capital p1'!AN38+'Capital p4'!AN38+'Capital p2'!AN38+'Capital p3 D'!AN38+'Capital p3 T'!AN38+'Capital p5'!AN38+'Capital p6'!AN38</f>
        <v>0</v>
      </c>
      <c r="AO38" s="3">
        <f>'Capital p1'!AO38+'Capital p4'!AO38+'Capital p2'!AO38+'Capital p3 D'!AO38+'Capital p3 T'!AO38+'Capital p5'!AO38+'Capital p6'!AO38</f>
        <v>0</v>
      </c>
      <c r="AP38" s="3">
        <f>'Capital p1'!AP38+'Capital p4'!AP38+'Capital p2'!AP38+'Capital p3 D'!AP38+'Capital p3 T'!AP38+'Capital p5'!AP38+'Capital p6'!AP38</f>
        <v>0</v>
      </c>
      <c r="AQ38" s="3">
        <f>'Capital p1'!AQ38+'Capital p4'!AQ38+'Capital p2'!AQ38+'Capital p3 D'!AQ38+'Capital p3 T'!AQ38+'Capital p5'!AQ38+'Capital p6'!AQ38</f>
        <v>0</v>
      </c>
      <c r="AR38" s="3">
        <f>'Capital p1'!AR38+'Capital p4'!AR38+'Capital p2'!AR38+'Capital p3 D'!AR38+'Capital p3 T'!AR38+'Capital p5'!AR38+'Capital p6'!AR38</f>
        <v>0</v>
      </c>
      <c r="AS38" s="3">
        <f>'Capital p1'!AS38+'Capital p4'!AS38+'Capital p2'!AS38+'Capital p3 D'!AS38+'Capital p3 T'!AS38+'Capital p5'!AS38+'Capital p6'!AS38</f>
        <v>0</v>
      </c>
      <c r="AT38" s="3">
        <f>'Capital p1'!AT38+'Capital p4'!AT38+'Capital p2'!AT38+'Capital p3 D'!AT38+'Capital p3 T'!AT38+'Capital p5'!AT38+'Capital p6'!AT38</f>
        <v>0</v>
      </c>
      <c r="AU38" s="3">
        <f>'Capital p1'!AU38+'Capital p4'!AU38+'Capital p2'!AU38+'Capital p3 D'!AU38+'Capital p3 T'!AU38+'Capital p5'!AU38+'Capital p6'!AU38</f>
        <v>0</v>
      </c>
      <c r="AV38" s="3">
        <f>'Capital p1'!AV38+'Capital p4'!AV38+'Capital p2'!AV38+'Capital p3 D'!AV38+'Capital p3 T'!AV38+'Capital p5'!AV38+'Capital p6'!AV38</f>
        <v>0</v>
      </c>
      <c r="AW38" s="3">
        <f>'Capital p1'!AW38+'Capital p4'!AW38+'Capital p2'!AW38+'Capital p3 D'!AW38+'Capital p3 T'!AW38+'Capital p5'!AW38+'Capital p6'!AW38</f>
        <v>0</v>
      </c>
      <c r="AX38" s="3">
        <f>'Capital p1'!AX38+'Capital p4'!AX38+'Capital p2'!AX38+'Capital p3 D'!AX38+'Capital p3 T'!AX38+'Capital p5'!AX38+'Capital p6'!AX38</f>
        <v>0</v>
      </c>
      <c r="AY38" s="3">
        <f>'Capital p1'!AY38+'Capital p4'!AY38+'Capital p2'!AY38+'Capital p3 D'!AY38+'Capital p3 T'!AY38+'Capital p5'!AY38+'Capital p6'!AY38</f>
        <v>0</v>
      </c>
      <c r="AZ38" s="3">
        <f>'Capital p1'!AZ38+'Capital p4'!AZ38+'Capital p2'!AZ38+'Capital p3 D'!AZ38+'Capital p3 T'!AZ38+'Capital p5'!AZ38+'Capital p6'!AZ38</f>
        <v>0</v>
      </c>
      <c r="BA38" s="3">
        <f>'Capital p1'!BA38+'Capital p4'!BA38+'Capital p2'!BA38+'Capital p3 D'!BA38+'Capital p3 T'!BA38+'Capital p5'!BA38+'Capital p6'!BA38</f>
        <v>0</v>
      </c>
      <c r="BB38" s="3">
        <f>'Capital p1'!BB38+'Capital p4'!BB38+'Capital p2'!BB38+'Capital p3 D'!BB38+'Capital p3 T'!BB38+'Capital p5'!BB38+'Capital p6'!BB38</f>
        <v>0</v>
      </c>
      <c r="BC38" s="3">
        <f>'Capital p1'!BC38+'Capital p4'!BC38+'Capital p2'!BC38+'Capital p3 D'!BC38+'Capital p3 T'!BC38+'Capital p5'!BC38+'Capital p6'!BC38</f>
        <v>0</v>
      </c>
      <c r="BD38" s="3">
        <f>'Capital p1'!BD38+'Capital p4'!BD38+'Capital p2'!BD38+'Capital p3 D'!BD38+'Capital p3 T'!BD38+'Capital p5'!BD38+'Capital p6'!BD38</f>
        <v>0</v>
      </c>
      <c r="BE38" s="3">
        <f>'Capital p1'!BE38+'Capital p4'!BE38+'Capital p2'!BE38+'Capital p3 D'!BE38+'Capital p3 T'!BE38+'Capital p5'!BE38+'Capital p6'!BE38</f>
        <v>0</v>
      </c>
      <c r="BF38" s="3">
        <f>'Capital p1'!BF38+'Capital p4'!BF38+'Capital p2'!BF38+'Capital p3 D'!BF38+'Capital p3 T'!BF38+'Capital p5'!BF38+'Capital p6'!BF38</f>
        <v>0</v>
      </c>
      <c r="BG38" s="3">
        <f>'Capital p1'!BG38+'Capital p4'!BG38+'Capital p2'!BG38+'Capital p3 D'!BG38+'Capital p3 T'!BG38+'Capital p5'!BG38+'Capital p6'!BG38</f>
        <v>0</v>
      </c>
      <c r="BH38" s="3">
        <f>'Capital p1'!BH38+'Capital p4'!BH38+'Capital p2'!BH38+'Capital p3 D'!BH38+'Capital p3 T'!BH38+'Capital p5'!BH38+'Capital p6'!BH38</f>
        <v>0</v>
      </c>
      <c r="BI38" s="3">
        <f>'Capital p1'!BI38+'Capital p4'!BI38+'Capital p2'!BI38+'Capital p3 D'!BI38+'Capital p3 T'!BI38+'Capital p5'!BI38+'Capital p6'!BI38</f>
        <v>0</v>
      </c>
      <c r="BJ38" s="3">
        <f>'Capital p1'!BJ38+'Capital p4'!BJ38+'Capital p2'!BJ38+'Capital p3 D'!BJ38+'Capital p3 T'!BJ38+'Capital p5'!BJ38+'Capital p6'!BJ38</f>
        <v>0</v>
      </c>
      <c r="BK38" s="3">
        <f>'Capital p1'!BK38+'Capital p4'!BK38+'Capital p2'!BK38+'Capital p3 D'!BK38+'Capital p3 T'!BK38+'Capital p5'!BK38+'Capital p6'!BK38</f>
        <v>0</v>
      </c>
      <c r="BL38" s="3">
        <f>'Capital p1'!BL38+'Capital p4'!BL38+'Capital p2'!BL38+'Capital p3 D'!BL38+'Capital p3 T'!BL38+'Capital p5'!BL38+'Capital p6'!BL38</f>
        <v>0</v>
      </c>
      <c r="BM38" s="3">
        <f>'Capital p1'!BM38+'Capital p4'!BM38+'Capital p2'!BM38+'Capital p3 D'!BM38+'Capital p3 T'!BM38+'Capital p5'!BM38+'Capital p6'!BM38</f>
        <v>0</v>
      </c>
      <c r="BN38" s="3">
        <f>'Capital p1'!BN38+'Capital p4'!BN38+'Capital p2'!BN38+'Capital p3 D'!BN38+'Capital p3 T'!BN38+'Capital p5'!BN38+'Capital p6'!BN38</f>
        <v>0</v>
      </c>
      <c r="BO38" s="3">
        <f>'Capital p1'!BO38+'Capital p4'!BO38+'Capital p2'!BO38+'Capital p3 D'!BO38+'Capital p3 T'!BO38+'Capital p5'!BO38+'Capital p6'!BO38</f>
        <v>0</v>
      </c>
      <c r="BP38" s="3">
        <f>'Capital p1'!BP38+'Capital p4'!BP38+'Capital p2'!BP38+'Capital p3 D'!BP38+'Capital p3 T'!BP38+'Capital p5'!BP38+'Capital p6'!BP38</f>
        <v>0</v>
      </c>
      <c r="BQ38" s="3">
        <f>'Capital p1'!BQ38+'Capital p4'!BQ38+'Capital p2'!BQ38+'Capital p3 D'!BQ38+'Capital p3 T'!BQ38+'Capital p5'!BQ38+'Capital p6'!BQ38</f>
        <v>0</v>
      </c>
      <c r="BR38" s="3">
        <f>'Capital p1'!BR38+'Capital p4'!BR38+'Capital p2'!BR38+'Capital p3 D'!BR38+'Capital p3 T'!BR38+'Capital p5'!BR38+'Capital p6'!BR38</f>
        <v>0</v>
      </c>
      <c r="BS38" s="3">
        <f>'Capital p1'!BS38+'Capital p4'!BS38+'Capital p2'!BS38+'Capital p3 D'!BS38+'Capital p3 T'!BS38+'Capital p5'!BS38+'Capital p6'!BS38</f>
        <v>0</v>
      </c>
      <c r="BT38" s="3">
        <f>'Capital p1'!BT38+'Capital p4'!BT38+'Capital p2'!BT38+'Capital p3 D'!BT38+'Capital p3 T'!BT38+'Capital p5'!BT38+'Capital p6'!BT38</f>
        <v>0</v>
      </c>
      <c r="BU38" s="3">
        <f>'Capital p1'!BU38+'Capital p4'!BU38+'Capital p2'!BU38+'Capital p3 D'!BU38+'Capital p3 T'!BU38+'Capital p5'!BU38+'Capital p6'!BU38</f>
        <v>0</v>
      </c>
      <c r="BV38" s="3">
        <f>'Capital p1'!BV38+'Capital p4'!BV38+'Capital p2'!BV38+'Capital p3 D'!BV38+'Capital p3 T'!BV38+'Capital p5'!BV38+'Capital p6'!BV38</f>
        <v>0</v>
      </c>
      <c r="BW38" s="3">
        <f>'Capital p1'!BW38+'Capital p4'!BW38+'Capital p2'!BW38+'Capital p3 D'!BW38+'Capital p3 T'!BW38+'Capital p5'!BW38+'Capital p6'!BW38</f>
        <v>0</v>
      </c>
      <c r="BX38" s="3">
        <f>'Capital p1'!BX38+'Capital p4'!BX38+'Capital p2'!BX38+'Capital p3 D'!BX38+'Capital p3 T'!BX38+'Capital p5'!BX38+'Capital p6'!BX38</f>
        <v>0</v>
      </c>
      <c r="BY38" s="3">
        <f>'Capital p1'!BY38+'Capital p4'!BY38+'Capital p2'!BY38+'Capital p3 D'!BY38+'Capital p3 T'!BY38+'Capital p5'!BY38+'Capital p6'!BY38</f>
        <v>0</v>
      </c>
      <c r="BZ38" s="3">
        <f>'Capital p1'!BZ38+'Capital p4'!BZ38+'Capital p2'!BZ38+'Capital p3 D'!BZ38+'Capital p3 T'!BZ38+'Capital p5'!BZ38+'Capital p6'!BZ38</f>
        <v>0</v>
      </c>
      <c r="CA38" s="3">
        <f>'Capital p1'!CA38+'Capital p4'!CA38+'Capital p2'!CA38+'Capital p3 D'!CA38+'Capital p3 T'!CA38+'Capital p5'!CA38+'Capital p6'!CA38</f>
        <v>0</v>
      </c>
      <c r="CB38" s="3">
        <f>'Capital p1'!CB38+'Capital p4'!CB38+'Capital p2'!CB38+'Capital p3 D'!CB38+'Capital p3 T'!CB38+'Capital p5'!CB38+'Capital p6'!CB38</f>
        <v>0</v>
      </c>
      <c r="CC38" s="3">
        <f>'Capital p1'!CC38+'Capital p4'!CC38+'Capital p2'!CC38+'Capital p3 D'!CC38+'Capital p3 T'!CC38+'Capital p5'!CC38+'Capital p6'!CC38</f>
        <v>0</v>
      </c>
      <c r="CD38" s="3">
        <f>'Capital p1'!CD38+'Capital p4'!CD38+'Capital p2'!CD38+'Capital p3 D'!CD38+'Capital p3 T'!CD38+'Capital p5'!CD38+'Capital p6'!CD38</f>
        <v>0</v>
      </c>
      <c r="CE38" s="3">
        <f>'Capital p1'!CE38+'Capital p4'!CE38+'Capital p2'!CE38+'Capital p3 D'!CE38+'Capital p3 T'!CE38+'Capital p5'!CE38+'Capital p6'!CE38</f>
        <v>0</v>
      </c>
      <c r="CF38" s="3">
        <f>'Capital p1'!CF38+'Capital p4'!CF38+'Capital p2'!CF38+'Capital p3 D'!CF38+'Capital p3 T'!CF38+'Capital p5'!CF38+'Capital p6'!CF38</f>
        <v>0</v>
      </c>
      <c r="CG38" s="3">
        <f>'Capital p1'!CG38+'Capital p4'!CG38+'Capital p2'!CG38+'Capital p3 D'!CG38+'Capital p3 T'!CG38+'Capital p5'!CG38+'Capital p6'!CG38</f>
        <v>0</v>
      </c>
      <c r="CH38" s="3">
        <f>'Capital p1'!CH38+'Capital p4'!CH38+'Capital p2'!CH38+'Capital p3 D'!CH38+'Capital p3 T'!CH38+'Capital p5'!CH38+'Capital p6'!CH38</f>
        <v>0</v>
      </c>
      <c r="CI38" s="3">
        <f>'Capital p1'!CI38+'Capital p4'!CI38+'Capital p2'!CI38+'Capital p3 D'!CI38+'Capital p3 T'!CI38+'Capital p5'!CI38+'Capital p6'!CI38</f>
        <v>0</v>
      </c>
      <c r="CJ38" s="3">
        <f>'Capital p1'!CJ38+'Capital p4'!CJ38+'Capital p2'!CJ38+'Capital p3 D'!CJ38+'Capital p3 T'!CJ38+'Capital p5'!CJ38+'Capital p6'!CJ38</f>
        <v>0</v>
      </c>
      <c r="CK38" s="3">
        <f>'Capital p1'!CK38+'Capital p4'!CK38+'Capital p2'!CK38+'Capital p3 D'!CK38+'Capital p3 T'!CK38+'Capital p5'!CK38+'Capital p6'!CK38</f>
        <v>0</v>
      </c>
      <c r="CL38" s="3">
        <f>'Capital p1'!CL38+'Capital p4'!CL38+'Capital p2'!CL38+'Capital p3 D'!CL38+'Capital p3 T'!CL38+'Capital p5'!CL38+'Capital p6'!CL38</f>
        <v>0</v>
      </c>
      <c r="CM38" s="3">
        <f>'Capital p1'!CM38+'Capital p4'!CM38+'Capital p2'!CM38+'Capital p3 D'!CM38+'Capital p3 T'!CM38+'Capital p5'!CM38+'Capital p6'!CM38</f>
        <v>0</v>
      </c>
      <c r="CN38" s="3">
        <f>'Capital p1'!CN38+'Capital p4'!CN38+'Capital p2'!CN38+'Capital p3 D'!CN38+'Capital p3 T'!CN38+'Capital p5'!CN38+'Capital p6'!CN38</f>
        <v>0</v>
      </c>
      <c r="CO38" s="3">
        <f>'Capital p1'!CO38+'Capital p4'!CO38+'Capital p2'!CO38+'Capital p3 D'!CO38+'Capital p3 T'!CO38+'Capital p5'!CO38+'Capital p6'!CO38</f>
        <v>0</v>
      </c>
      <c r="CP38" s="3">
        <f>'Capital p1'!CP38+'Capital p4'!CP38+'Capital p2'!CP38+'Capital p3 D'!CP38+'Capital p3 T'!CP38+'Capital p5'!CP38+'Capital p6'!CP38</f>
        <v>0</v>
      </c>
      <c r="CQ38" s="3">
        <f>'Capital p1'!CQ38+'Capital p4'!CQ38+'Capital p2'!CQ38+'Capital p3 D'!CQ38+'Capital p3 T'!CQ38+'Capital p5'!CQ38+'Capital p6'!CQ38</f>
        <v>0</v>
      </c>
      <c r="CR38" s="3">
        <f>'Capital p1'!CR38+'Capital p4'!CR38+'Capital p2'!CR38+'Capital p3 D'!CR38+'Capital p3 T'!CR38+'Capital p5'!CR38+'Capital p6'!CR38</f>
        <v>0</v>
      </c>
      <c r="CS38" s="3">
        <f>'Capital p1'!CS38+'Capital p4'!CS38+'Capital p2'!CS38+'Capital p3 D'!CS38+'Capital p3 T'!CS38+'Capital p5'!CS38+'Capital p6'!CS38</f>
        <v>0</v>
      </c>
      <c r="CT38" s="3">
        <f>'Capital p1'!CT38+'Capital p4'!CT38+'Capital p2'!CT38+'Capital p3 D'!CT38+'Capital p3 T'!CT38+'Capital p5'!CT38+'Capital p6'!CT38</f>
        <v>0</v>
      </c>
      <c r="CU38" s="3">
        <f>'Capital p1'!CU38+'Capital p4'!CU38+'Capital p2'!CU38+'Capital p3 D'!CU38+'Capital p3 T'!CU38+'Capital p5'!CU38+'Capital p6'!CU38</f>
        <v>0</v>
      </c>
      <c r="CV38" s="3">
        <f>'Capital p1'!CV38+'Capital p4'!CV38+'Capital p2'!CV38+'Capital p3 D'!CV38+'Capital p3 T'!CV38+'Capital p5'!CV38+'Capital p6'!CV38</f>
        <v>0</v>
      </c>
      <c r="CW38" s="3">
        <f>'Capital p1'!CW38+'Capital p4'!CW38+'Capital p2'!CW38+'Capital p3 D'!CW38+'Capital p3 T'!CW38+'Capital p5'!CW38+'Capital p6'!CW38</f>
        <v>0</v>
      </c>
      <c r="CX38" s="3">
        <f>'Capital p1'!CX38+'Capital p4'!CX38+'Capital p2'!CX38+'Capital p3 D'!CX38+'Capital p3 T'!CX38+'Capital p5'!CX38+'Capital p6'!CX38</f>
        <v>0</v>
      </c>
      <c r="CY38" s="3">
        <f>'Capital p1'!CY38+'Capital p4'!CY38+'Capital p2'!CY38+'Capital p3 D'!CY38+'Capital p3 T'!CY38+'Capital p5'!CY38+'Capital p6'!CY38</f>
        <v>0</v>
      </c>
      <c r="CZ38" s="3">
        <f>'Capital p1'!CZ38+'Capital p4'!CZ38+'Capital p2'!CZ38+'Capital p3 D'!CZ38+'Capital p3 T'!CZ38+'Capital p5'!CZ38+'Capital p6'!CZ38</f>
        <v>0</v>
      </c>
      <c r="DA38" s="3">
        <f>'Capital p1'!DA38+'Capital p4'!DA38+'Capital p2'!DA38+'Capital p3 D'!DA38+'Capital p3 T'!DA38+'Capital p5'!DA38+'Capital p6'!DA38</f>
        <v>0</v>
      </c>
      <c r="DB38" s="3">
        <f>'Capital p1'!DB38+'Capital p4'!DB38+'Capital p2'!DB38+'Capital p3 D'!DB38+'Capital p3 T'!DB38+'Capital p5'!DB38+'Capital p6'!DB38</f>
        <v>0</v>
      </c>
      <c r="DC38" s="3">
        <f>'Capital p1'!DC38+'Capital p4'!DC38+'Capital p2'!DC38+'Capital p3 D'!DC38+'Capital p3 T'!DC38+'Capital p5'!DC38+'Capital p6'!DC38</f>
        <v>0</v>
      </c>
      <c r="DD38" s="3">
        <f>'Capital p1'!DD38+'Capital p4'!DD38+'Capital p2'!DD38+'Capital p3 D'!DD38+'Capital p3 T'!DD38+'Capital p5'!DD38+'Capital p6'!DD38</f>
        <v>0</v>
      </c>
      <c r="DE38" s="3">
        <f>'Capital p1'!DE38+'Capital p4'!DE38+'Capital p2'!DE38+'Capital p3 D'!DE38+'Capital p3 T'!DE38+'Capital p5'!DE38+'Capital p6'!DE38</f>
        <v>0</v>
      </c>
      <c r="DF38" s="3">
        <f>'Capital p1'!DF38+'Capital p4'!DF38+'Capital p2'!DF38+'Capital p3 D'!DF38+'Capital p3 T'!DF38+'Capital p5'!DF38+'Capital p6'!DF38</f>
        <v>0</v>
      </c>
      <c r="DG38" s="3">
        <f>'Capital p1'!DG38+'Capital p4'!DG38+'Capital p2'!DG38+'Capital p3 D'!DG38+'Capital p3 T'!DG38+'Capital p5'!DG38+'Capital p6'!DG38</f>
        <v>0</v>
      </c>
      <c r="DH38" s="3">
        <f>'Capital p1'!DH38+'Capital p4'!DH38+'Capital p2'!DH38+'Capital p3 D'!DH38+'Capital p3 T'!DH38+'Capital p5'!DH38+'Capital p6'!DH38</f>
        <v>0</v>
      </c>
      <c r="DI38" s="3">
        <f>'Capital p1'!DI38+'Capital p4'!DI38+'Capital p2'!DI38+'Capital p3 D'!DI38+'Capital p3 T'!DI38+'Capital p5'!DI38+'Capital p6'!DI38</f>
        <v>0</v>
      </c>
      <c r="DJ38" s="3">
        <f>'Capital p1'!DJ38+'Capital p4'!DJ38+'Capital p2'!DJ38+'Capital p3 D'!DJ38+'Capital p3 T'!DJ38+'Capital p5'!DJ38+'Capital p6'!DJ38</f>
        <v>0</v>
      </c>
      <c r="DK38" s="3">
        <f>'Capital p1'!DK38+'Capital p4'!DK38+'Capital p2'!DK38+'Capital p3 D'!DK38+'Capital p3 T'!DK38+'Capital p5'!DK38+'Capital p6'!DK38</f>
        <v>0</v>
      </c>
      <c r="DL38" s="3">
        <f>'Capital p1'!DL38+'Capital p4'!DL38+'Capital p2'!DL38+'Capital p3 D'!DL38+'Capital p3 T'!DL38+'Capital p5'!DL38+'Capital p6'!DL38</f>
        <v>0</v>
      </c>
      <c r="DM38" s="3">
        <f>'Capital p1'!DM38+'Capital p4'!DM38+'Capital p2'!DM38+'Capital p3 D'!DM38+'Capital p3 T'!DM38+'Capital p5'!DM38+'Capital p6'!DM38</f>
        <v>0</v>
      </c>
      <c r="DN38" s="3">
        <f>'Capital p1'!DN38+'Capital p4'!DN38+'Capital p2'!DN38+'Capital p3 D'!DN38+'Capital p3 T'!DN38+'Capital p5'!DN38+'Capital p6'!DN38</f>
        <v>0</v>
      </c>
      <c r="DO38" s="3">
        <f>'Capital p1'!DO38+'Capital p4'!DO38+'Capital p2'!DO38+'Capital p3 D'!DO38+'Capital p3 T'!DO38+'Capital p5'!DO38+'Capital p6'!DO38</f>
        <v>0</v>
      </c>
      <c r="DP38" s="3">
        <f>'Capital p1'!DP38+'Capital p4'!DP38+'Capital p2'!DP38+'Capital p3 D'!DP38+'Capital p3 T'!DP38+'Capital p5'!DP38+'Capital p6'!DP38</f>
        <v>0</v>
      </c>
      <c r="DQ38" s="3">
        <f>'Capital p1'!DQ38+'Capital p4'!DQ38+'Capital p2'!DQ38+'Capital p3 D'!DQ38+'Capital p3 T'!DQ38+'Capital p5'!DQ38+'Capital p6'!DQ38</f>
        <v>0</v>
      </c>
      <c r="DR38" s="3">
        <f>'Capital p1'!DR38+'Capital p4'!DR38+'Capital p2'!DR38+'Capital p3 D'!DR38+'Capital p3 T'!DR38+'Capital p5'!DR38+'Capital p6'!DR38</f>
        <v>0</v>
      </c>
      <c r="DS38" s="3">
        <f>'Capital p1'!DS38+'Capital p4'!DS38+'Capital p2'!DS38+'Capital p3 D'!DS38+'Capital p3 T'!DS38+'Capital p5'!DS38+'Capital p6'!DS38</f>
        <v>0</v>
      </c>
      <c r="DT38" s="3">
        <f>'Capital p1'!DT38+'Capital p4'!DT38+'Capital p2'!DT38+'Capital p3 D'!DT38+'Capital p3 T'!DT38+'Capital p5'!DT38+'Capital p6'!DT38</f>
        <v>0</v>
      </c>
      <c r="DU38" s="3">
        <f>'Capital p1'!DU38+'Capital p4'!DU38+'Capital p2'!DU38+'Capital p3 D'!DU38+'Capital p3 T'!DU38+'Capital p5'!DU38+'Capital p6'!DU38</f>
        <v>0</v>
      </c>
      <c r="DV38" s="3">
        <f>'Capital p1'!DV38+'Capital p4'!DV38+'Capital p2'!DV38+'Capital p3 D'!DV38+'Capital p3 T'!DV38+'Capital p5'!DV38+'Capital p6'!DV38</f>
        <v>0</v>
      </c>
      <c r="DW38" s="17">
        <f t="shared" si="32"/>
        <v>0</v>
      </c>
      <c r="EB38" s="20" t="str">
        <f t="shared" si="33"/>
        <v>Mar Y3</v>
      </c>
      <c r="EC38" s="40" t="e">
        <f t="shared" si="2"/>
        <v>#REF!</v>
      </c>
      <c r="ED38" s="31" t="s">
        <v>56</v>
      </c>
      <c r="EE38" s="40" t="e">
        <f t="shared" si="39"/>
        <v>#REF!</v>
      </c>
      <c r="EF38" s="40" t="e">
        <f t="shared" si="16"/>
        <v>#REF!</v>
      </c>
      <c r="EH38" s="20" t="s">
        <v>331</v>
      </c>
      <c r="EI38" s="40" t="e">
        <f>IF(#REF!="monthly",#REF!/12,IF(#REF!="quarterly",#REF!/4,0))+EI37</f>
        <v>#REF!</v>
      </c>
      <c r="EJ38" s="73">
        <f t="shared" si="17"/>
        <v>2.5000000000000001E-3</v>
      </c>
      <c r="EK38" s="40" t="e">
        <f t="shared" ref="EK38:EK47" si="40">ROUND((EI37*EJ38),0)</f>
        <v>#REF!</v>
      </c>
      <c r="EL38" s="40" t="e">
        <f t="shared" ref="EL38:EL47" si="41">ROUND(+EL37+EK38,0)</f>
        <v>#REF!</v>
      </c>
      <c r="EN38" s="20" t="str">
        <f t="shared" si="3"/>
        <v>Mar Y3</v>
      </c>
      <c r="EO38" s="40" t="e">
        <f>IF(#REF!="monthly",#REF!/12,IF(#REF!="quarterly",#REF!/4,0))+EO37</f>
        <v>#REF!</v>
      </c>
      <c r="EP38" s="73">
        <f t="shared" si="36"/>
        <v>2.9999999999999996E-3</v>
      </c>
      <c r="EQ38" s="40" t="e">
        <f t="shared" ref="EQ38:EQ47" si="42">ROUND((EO37*EP38),0)</f>
        <v>#REF!</v>
      </c>
      <c r="ER38" s="40" t="e">
        <f t="shared" ref="ER38:ER47" si="43">ROUND(+ER37+EQ38,0)</f>
        <v>#REF!</v>
      </c>
      <c r="ET38" s="20" t="str">
        <f t="shared" si="37"/>
        <v>Mar Y3</v>
      </c>
      <c r="EU38" s="40" t="e">
        <f>IF(#REF!="monthly",#REF!/12,IF(#REF!="quarterly",#REF!/4,0))+EU37</f>
        <v>#REF!</v>
      </c>
      <c r="EV38" s="73">
        <f t="shared" si="38"/>
        <v>3.6666666666666666E-3</v>
      </c>
      <c r="EW38" s="40" t="e">
        <f t="shared" ref="EW38:EW47" si="44">ROUND((EU37*EV38),0)</f>
        <v>#REF!</v>
      </c>
      <c r="EX38" s="40" t="e">
        <f t="shared" ref="EX38:EX47" si="45">ROUND(+EX37+EW38,0)</f>
        <v>#REF!</v>
      </c>
    </row>
    <row r="39" spans="1:154" x14ac:dyDescent="0.25">
      <c r="A39" s="49"/>
      <c r="DW39" s="17"/>
      <c r="EB39" s="20" t="str">
        <f t="shared" si="33"/>
        <v>Apr Y3</v>
      </c>
      <c r="EC39" s="40" t="e">
        <f t="shared" si="2"/>
        <v>#REF!</v>
      </c>
      <c r="ED39" s="31" t="s">
        <v>56</v>
      </c>
      <c r="EE39" s="40" t="e">
        <f t="shared" si="39"/>
        <v>#REF!</v>
      </c>
      <c r="EF39" s="40" t="e">
        <f t="shared" si="16"/>
        <v>#REF!</v>
      </c>
      <c r="EH39" s="20" t="s">
        <v>332</v>
      </c>
      <c r="EI39" s="40" t="e">
        <f>IF(#REF!="monthly",#REF!/12,0)+EI38</f>
        <v>#REF!</v>
      </c>
      <c r="EJ39" s="73">
        <f t="shared" si="17"/>
        <v>2.5000000000000001E-3</v>
      </c>
      <c r="EK39" s="40" t="e">
        <f t="shared" si="40"/>
        <v>#REF!</v>
      </c>
      <c r="EL39" s="40" t="e">
        <f t="shared" si="41"/>
        <v>#REF!</v>
      </c>
      <c r="EN39" s="20" t="str">
        <f t="shared" si="3"/>
        <v>Apr Y3</v>
      </c>
      <c r="EO39" s="40" t="e">
        <f>IF(#REF!="monthly",#REF!/12,0)+EO38</f>
        <v>#REF!</v>
      </c>
      <c r="EP39" s="73">
        <f t="shared" si="36"/>
        <v>2.9999999999999996E-3</v>
      </c>
      <c r="EQ39" s="40" t="e">
        <f t="shared" si="42"/>
        <v>#REF!</v>
      </c>
      <c r="ER39" s="40" t="e">
        <f t="shared" si="43"/>
        <v>#REF!</v>
      </c>
      <c r="ET39" s="20" t="str">
        <f t="shared" si="37"/>
        <v>Apr Y3</v>
      </c>
      <c r="EU39" s="40" t="e">
        <f>IF(#REF!="monthly",#REF!/12,0)+EU38</f>
        <v>#REF!</v>
      </c>
      <c r="EV39" s="73">
        <f t="shared" si="38"/>
        <v>3.6666666666666666E-3</v>
      </c>
      <c r="EW39" s="40" t="e">
        <f t="shared" si="44"/>
        <v>#REF!</v>
      </c>
      <c r="EX39" s="40" t="e">
        <f t="shared" si="45"/>
        <v>#REF!</v>
      </c>
    </row>
    <row r="40" spans="1:154" ht="18.75" x14ac:dyDescent="0.3">
      <c r="A40" s="49" t="s">
        <v>72</v>
      </c>
      <c r="B40" s="3" t="s">
        <v>30</v>
      </c>
      <c r="G40" s="3">
        <f>'Capital p1'!G40+'Capital p2'!G40+'Capital p3 D'!G40+'Capital p3 T'!G40+'Capital p4'!G40+'Capital p5'!G40+'Capital p6'!G40</f>
        <v>882971</v>
      </c>
      <c r="H40" s="3">
        <f>'Capital p1'!H40+'Capital p2'!H40+'Capital p3 D'!H40+'Capital p3 T'!H40+'Capital p4'!H40+'Capital p5'!H40+'Capital p6'!H40</f>
        <v>951419</v>
      </c>
      <c r="I40" s="3">
        <f>'Capital p1'!I40+'Capital p2'!I40+'Capital p3 D'!I40+'Capital p3 T'!I40+'Capital p4'!I40+'Capital p5'!I40+'Capital p6'!I40</f>
        <v>1037736</v>
      </c>
      <c r="J40" s="3">
        <f>'Capital p1'!J40+'Capital p2'!J40+'Capital p3 D'!J40+'Capital p3 T'!J40+'Capital p4'!J40+'Capital p5'!J40+'Capital p6'!J40</f>
        <v>1157610</v>
      </c>
      <c r="K40" s="3">
        <f>'Capital p1'!K40+'Capital p2'!K40+'Capital p3 D'!K40+'Capital p3 T'!K40+'Capital p4'!K40+'Capital p5'!K40+'Capital p6'!K40</f>
        <v>1258575</v>
      </c>
      <c r="L40" s="3">
        <f>'Capital p1'!L40+'Capital p2'!L40+'Capital p3 D'!L40+'Capital p3 T'!L40+'Capital p4'!L40+'Capital p5'!L40+'Capital p6'!L40</f>
        <v>1359680</v>
      </c>
      <c r="M40" s="3">
        <f>'Capital p1'!M40+'Capital p2'!M40+'Capital p3 D'!M40+'Capital p3 T'!M40+'Capital p4'!M40+'Capital p5'!M40+'Capital p6'!M40</f>
        <v>1473074</v>
      </c>
      <c r="N40" s="3">
        <f>'Capital p1'!N40+'Capital p2'!N40+'Capital p3 D'!N40+'Capital p3 T'!N40+'Capital p4'!N40+'Capital p5'!N40+'Capital p6'!N40</f>
        <v>1589343</v>
      </c>
      <c r="O40" s="3">
        <f>'Capital p1'!O40+'Capital p2'!O40+'Capital p3 D'!O40+'Capital p3 T'!O40+'Capital p4'!O40+'Capital p5'!O40+'Capital p6'!O40</f>
        <v>1712980</v>
      </c>
      <c r="P40" s="3">
        <f>'Capital p1'!P40+'Capital p2'!P40+'Capital p3 D'!P40+'Capital p3 T'!P40+'Capital p4'!P40+'Capital p5'!P40+'Capital p6'!P40</f>
        <v>1851868</v>
      </c>
      <c r="Q40" s="3">
        <f>'Capital p1'!Q40+'Capital p2'!Q40+'Capital p3 D'!Q40+'Capital p3 T'!Q40+'Capital p4'!Q40+'Capital p5'!Q40+'Capital p6'!Q40</f>
        <v>2005456</v>
      </c>
      <c r="R40" s="3">
        <f>'Capital p1'!R40+'Capital p2'!R40+'Capital p3 D'!R40+'Capital p3 T'!R40+'Capital p4'!R40+'Capital p5'!R40+'Capital p6'!R40</f>
        <v>2107259</v>
      </c>
      <c r="S40" s="3">
        <f>'Capital p1'!S40+'Capital p2'!S40+'Capital p3 D'!S40+'Capital p3 T'!S40+'Capital p4'!S40+'Capital p5'!S40+'Capital p6'!S40</f>
        <v>2419342</v>
      </c>
      <c r="T40" s="3">
        <f>'Capital p1'!T40+'Capital p2'!T40+'Capital p3 D'!T40+'Capital p3 T'!T40+'Capital p4'!T40+'Capital p5'!T40+'Capital p6'!T40</f>
        <v>2530364</v>
      </c>
      <c r="U40" s="3">
        <f>'Capital p1'!U40+'Capital p2'!U40+'Capital p3 D'!U40+'Capital p3 T'!U40+'Capital p4'!U40+'Capital p5'!U40+'Capital p6'!U40</f>
        <v>2640744</v>
      </c>
      <c r="V40" s="3">
        <f>'Capital p1'!V40+'Capital p2'!V40+'Capital p3 D'!V40+'Capital p3 T'!V40+'Capital p4'!V40+'Capital p5'!V40+'Capital p6'!V40</f>
        <v>2750021</v>
      </c>
      <c r="W40" s="3">
        <f>'Capital p1'!W40+'Capital p2'!W40+'Capital p3 D'!W40+'Capital p3 T'!W40+'Capital p4'!W40+'Capital p5'!W40+'Capital p6'!W40</f>
        <v>2855085</v>
      </c>
      <c r="X40" s="3">
        <f>'Capital p1'!X40+'Capital p2'!X40+'Capital p3 D'!X40+'Capital p3 T'!X40+'Capital p4'!X40+'Capital p5'!X40+'Capital p6'!X40</f>
        <v>2959104</v>
      </c>
      <c r="Y40" s="3">
        <f>'Capital p1'!Y40+'Capital p2'!Y40+'Capital p3 D'!Y40+'Capital p3 T'!Y40+'Capital p4'!Y40+'Capital p5'!Y40+'Capital p6'!Y40</f>
        <v>3067681</v>
      </c>
      <c r="Z40" s="3">
        <f>'Capital p1'!Z40+'Capital p2'!Z40+'Capital p3 D'!Z40+'Capital p3 T'!Z40+'Capital p4'!Z40+'Capital p5'!Z40+'Capital p6'!Z40</f>
        <v>3169619</v>
      </c>
      <c r="AA40" s="3">
        <f>'Capital p1'!AA40+'Capital p2'!AA40+'Capital p3 D'!AA40+'Capital p3 T'!AA40+'Capital p4'!AA40+'Capital p5'!AA40+'Capital p6'!AA40</f>
        <v>3278936</v>
      </c>
      <c r="AB40" s="3">
        <f>'Capital p1'!AB40+'Capital p2'!AB40+'Capital p3 D'!AB40+'Capital p3 T'!AB40+'Capital p4'!AB40+'Capital p5'!AB40+'Capital p6'!AB40</f>
        <v>3410467</v>
      </c>
      <c r="AC40" s="3">
        <f>'Capital p1'!AC40+'Capital p2'!AC40+'Capital p3 D'!AC40+'Capital p3 T'!AC40+'Capital p4'!AC40+'Capital p5'!AC40+'Capital p6'!AC40</f>
        <v>3511413</v>
      </c>
      <c r="AD40" s="3">
        <f>'Capital p1'!AD40+'Capital p2'!AD40+'Capital p3 D'!AD40+'Capital p3 T'!AD40+'Capital p4'!AD40+'Capital p5'!AD40+'Capital p6'!AD40</f>
        <v>3594726</v>
      </c>
      <c r="AE40" s="3">
        <f>'Capital p1'!AE40+'Capital p2'!AE40+'Capital p3 D'!AE40+'Capital p3 T'!AE40+'Capital p4'!AE40+'Capital p5'!AE40+'Capital p6'!AE40</f>
        <v>3910879</v>
      </c>
      <c r="AF40" s="3">
        <f>'Capital p1'!AF40+'Capital p2'!AF40+'Capital p3 D'!AF40+'Capital p3 T'!AF40+'Capital p4'!AF40+'Capital p5'!AF40+'Capital p6'!AF40</f>
        <v>4023129</v>
      </c>
      <c r="AG40" s="3">
        <f>'Capital p1'!AG40+'Capital p2'!AG40+'Capital p3 D'!AG40+'Capital p3 T'!AG40+'Capital p4'!AG40+'Capital p5'!AG40+'Capital p6'!AG40</f>
        <v>4135246</v>
      </c>
      <c r="AH40" s="3">
        <f>'Capital p1'!AH40+'Capital p2'!AH40+'Capital p3 D'!AH40+'Capital p3 T'!AH40+'Capital p4'!AH40+'Capital p5'!AH40+'Capital p6'!AH40</f>
        <v>4247232</v>
      </c>
      <c r="AI40" s="3">
        <f>'Capital p1'!AI40+'Capital p2'!AI40+'Capital p3 D'!AI40+'Capital p3 T'!AI40+'Capital p4'!AI40+'Capital p5'!AI40+'Capital p6'!AI40</f>
        <v>4359086</v>
      </c>
      <c r="AJ40" s="3">
        <f>'Capital p1'!AJ40+'Capital p2'!AJ40+'Capital p3 D'!AJ40+'Capital p3 T'!AJ40+'Capital p4'!AJ40+'Capital p5'!AJ40+'Capital p6'!AJ40</f>
        <v>4470804</v>
      </c>
      <c r="AK40" s="3">
        <f>'Capital p1'!AK40+'Capital p2'!AK40+'Capital p3 D'!AK40+'Capital p3 T'!AK40+'Capital p4'!AK40+'Capital p5'!AK40+'Capital p6'!AK40</f>
        <v>4582391</v>
      </c>
      <c r="AL40" s="3">
        <f>'Capital p1'!AL40+'Capital p2'!AL40+'Capital p3 D'!AL40+'Capital p3 T'!AL40+'Capital p4'!AL40+'Capital p5'!AL40+'Capital p6'!AL40</f>
        <v>4693842</v>
      </c>
      <c r="AM40" s="3">
        <f>'Capital p1'!AM40+'Capital p2'!AM40+'Capital p3 D'!AM40+'Capital p3 T'!AM40+'Capital p4'!AM40+'Capital p5'!AM40+'Capital p6'!AM40</f>
        <v>4805164</v>
      </c>
      <c r="AN40" s="3">
        <f>'Capital p1'!AN40+'Capital p2'!AN40+'Capital p3 D'!AN40+'Capital p3 T'!AN40+'Capital p4'!AN40+'Capital p5'!AN40+'Capital p6'!AN40</f>
        <v>4917796</v>
      </c>
      <c r="AO40" s="3">
        <f>'Capital p1'!AO40+'Capital p2'!AO40+'Capital p3 D'!AO40+'Capital p3 T'!AO40+'Capital p4'!AO40+'Capital p5'!AO40+'Capital p6'!AO40</f>
        <v>5030283</v>
      </c>
      <c r="AP40" s="3">
        <f>'Capital p1'!AP40+'Capital p2'!AP40+'Capital p3 D'!AP40+'Capital p3 T'!AP40+'Capital p4'!AP40+'Capital p5'!AP40+'Capital p6'!AP40</f>
        <v>5142643</v>
      </c>
      <c r="AQ40" s="3">
        <f>'Capital p1'!AQ40+'Capital p2'!AQ40+'Capital p3 D'!AQ40+'Capital p3 T'!AQ40+'Capital p4'!AQ40+'Capital p5'!AQ40+'Capital p6'!AQ40</f>
        <v>5436105</v>
      </c>
      <c r="AR40" s="3">
        <f>'Capital p1'!AR40+'Capital p2'!AR40+'Capital p3 D'!AR40+'Capital p3 T'!AR40+'Capital p4'!AR40+'Capital p5'!AR40+'Capital p6'!AR40</f>
        <v>5552087</v>
      </c>
      <c r="AS40" s="3">
        <f>'Capital p1'!AS40+'Capital p2'!AS40+'Capital p3 D'!AS40+'Capital p3 T'!AS40+'Capital p4'!AS40+'Capital p5'!AS40+'Capital p6'!AS40</f>
        <v>5667896</v>
      </c>
      <c r="AT40" s="3">
        <f>'Capital p1'!AT40+'Capital p2'!AT40+'Capital p3 D'!AT40+'Capital p3 T'!AT40+'Capital p4'!AT40+'Capital p5'!AT40+'Capital p6'!AT40</f>
        <v>5786536</v>
      </c>
      <c r="AU40" s="3">
        <f>'Capital p1'!AU40+'Capital p2'!AU40+'Capital p3 D'!AU40+'Capital p3 T'!AU40+'Capital p4'!AU40+'Capital p5'!AU40+'Capital p6'!AU40</f>
        <v>5904987</v>
      </c>
      <c r="AV40" s="3">
        <f>'Capital p1'!AV40+'Capital p2'!AV40+'Capital p3 D'!AV40+'Capital p3 T'!AV40+'Capital p4'!AV40+'Capital p5'!AV40+'Capital p6'!AV40</f>
        <v>6023249</v>
      </c>
      <c r="AW40" s="3">
        <f>'Capital p1'!AW40+'Capital p2'!AW40+'Capital p3 D'!AW40+'Capital p3 T'!AW40+'Capital p4'!AW40+'Capital p5'!AW40+'Capital p6'!AW40</f>
        <v>6141319</v>
      </c>
      <c r="AX40" s="3">
        <f>'Capital p1'!AX40+'Capital p2'!AX40+'Capital p3 D'!AX40+'Capital p3 T'!AX40+'Capital p4'!AX40+'Capital p5'!AX40+'Capital p6'!AX40</f>
        <v>6259205</v>
      </c>
      <c r="AY40" s="3">
        <f>'Capital p1'!AY40+'Capital p2'!AY40+'Capital p3 D'!AY40+'Capital p3 T'!AY40+'Capital p4'!AY40+'Capital p5'!AY40+'Capital p6'!AY40</f>
        <v>6376902</v>
      </c>
      <c r="AZ40" s="3">
        <f>'Capital p1'!AZ40+'Capital p2'!AZ40+'Capital p3 D'!AZ40+'Capital p3 T'!AZ40+'Capital p4'!AZ40+'Capital p5'!AZ40+'Capital p6'!AZ40</f>
        <v>6494556</v>
      </c>
      <c r="BA40" s="3">
        <f>'Capital p1'!BA40+'Capital p2'!BA40+'Capital p3 D'!BA40+'Capital p3 T'!BA40+'Capital p4'!BA40+'Capital p5'!BA40+'Capital p6'!BA40</f>
        <v>6612021</v>
      </c>
      <c r="BB40" s="3">
        <f>'Capital p1'!BB40+'Capital p2'!BB40+'Capital p3 D'!BB40+'Capital p3 T'!BB40+'Capital p4'!BB40+'Capital p5'!BB40+'Capital p6'!BB40</f>
        <v>6729316</v>
      </c>
      <c r="BC40" s="3">
        <f>'Capital p1'!BC40+'Capital p2'!BC40+'Capital p3 D'!BC40+'Capital p3 T'!BC40+'Capital p4'!BC40+'Capital p5'!BC40+'Capital p6'!BC40</f>
        <v>7068854</v>
      </c>
      <c r="BD40" s="3">
        <f>'Capital p1'!BD40+'Capital p2'!BD40+'Capital p3 D'!BD40+'Capital p3 T'!BD40+'Capital p4'!BD40+'Capital p5'!BD40+'Capital p6'!BD40</f>
        <v>7182358</v>
      </c>
      <c r="BE40" s="3">
        <f>'Capital p1'!BE40+'Capital p2'!BE40+'Capital p3 D'!BE40+'Capital p3 T'!BE40+'Capital p4'!BE40+'Capital p5'!BE40+'Capital p6'!BE40</f>
        <v>7295681</v>
      </c>
      <c r="BF40" s="3">
        <f>'Capital p1'!BF40+'Capital p2'!BF40+'Capital p3 D'!BF40+'Capital p3 T'!BF40+'Capital p4'!BF40+'Capital p5'!BF40+'Capital p6'!BF40</f>
        <v>7408821</v>
      </c>
      <c r="BG40" s="3">
        <f>'Capital p1'!BG40+'Capital p2'!BG40+'Capital p3 D'!BG40+'Capital p3 T'!BG40+'Capital p4'!BG40+'Capital p5'!BG40+'Capital p6'!BG40</f>
        <v>7521782</v>
      </c>
      <c r="BH40" s="3">
        <f>'Capital p1'!BH40+'Capital p2'!BH40+'Capital p3 D'!BH40+'Capital p3 T'!BH40+'Capital p4'!BH40+'Capital p5'!BH40+'Capital p6'!BH40</f>
        <v>7634560</v>
      </c>
      <c r="BI40" s="3">
        <f>'Capital p1'!BI40+'Capital p2'!BI40+'Capital p3 D'!BI40+'Capital p3 T'!BI40+'Capital p4'!BI40+'Capital p5'!BI40+'Capital p6'!BI40</f>
        <v>7747160</v>
      </c>
      <c r="BJ40" s="3">
        <f>'Capital p1'!BJ40+'Capital p2'!BJ40+'Capital p3 D'!BJ40+'Capital p3 T'!BJ40+'Capital p4'!BJ40+'Capital p5'!BJ40+'Capital p6'!BJ40</f>
        <v>7859570</v>
      </c>
      <c r="BK40" s="3">
        <f>'Capital p1'!BK40+'Capital p2'!BK40+'Capital p3 D'!BK40+'Capital p3 T'!BK40+'Capital p4'!BK40+'Capital p5'!BK40+'Capital p6'!BK40</f>
        <v>7971806</v>
      </c>
      <c r="BL40" s="3">
        <f>'Capital p1'!BL40+'Capital p2'!BL40+'Capital p3 D'!BL40+'Capital p3 T'!BL40+'Capital p4'!BL40+'Capital p5'!BL40+'Capital p6'!BL40</f>
        <v>8083892</v>
      </c>
      <c r="BM40" s="3">
        <f>'Capital p1'!BM40+'Capital p2'!BM40+'Capital p3 D'!BM40+'Capital p3 T'!BM40+'Capital p4'!BM40+'Capital p5'!BM40+'Capital p6'!BM40</f>
        <v>8195793</v>
      </c>
      <c r="BN40" s="3">
        <f>'Capital p1'!BN40+'Capital p2'!BN40+'Capital p3 D'!BN40+'Capital p3 T'!BN40+'Capital p4'!BN40+'Capital p5'!BN40+'Capital p6'!BN40</f>
        <v>8307523</v>
      </c>
      <c r="BO40" s="3">
        <f>'Capital p1'!BO40+'Capital p2'!BO40+'Capital p3 D'!BO40+'Capital p3 T'!BO40+'Capital p4'!BO40+'Capital p5'!BO40+'Capital p6'!BO40</f>
        <v>8633835</v>
      </c>
      <c r="BP40" s="3">
        <f>'Capital p1'!BP40+'Capital p2'!BP40+'Capital p3 D'!BP40+'Capital p3 T'!BP40+'Capital p4'!BP40+'Capital p5'!BP40+'Capital p6'!BP40</f>
        <v>8744510</v>
      </c>
      <c r="BQ40" s="3">
        <f>'Capital p1'!BQ40+'Capital p2'!BQ40+'Capital p3 D'!BQ40+'Capital p3 T'!BQ40+'Capital p4'!BQ40+'Capital p5'!BQ40+'Capital p6'!BQ40</f>
        <v>8854999</v>
      </c>
      <c r="BR40" s="3">
        <f>'Capital p1'!BR40+'Capital p2'!BR40+'Capital p3 D'!BR40+'Capital p3 T'!BR40+'Capital p4'!BR40+'Capital p5'!BR40+'Capital p6'!BR40</f>
        <v>8965310</v>
      </c>
      <c r="BS40" s="3">
        <f>'Capital p1'!BS40+'Capital p2'!BS40+'Capital p3 D'!BS40+'Capital p3 T'!BS40+'Capital p4'!BS40+'Capital p5'!BS40+'Capital p6'!BS40</f>
        <v>9075438</v>
      </c>
      <c r="BT40" s="3">
        <f>'Capital p1'!BT40+'Capital p2'!BT40+'Capital p3 D'!BT40+'Capital p3 T'!BT40+'Capital p4'!BT40+'Capital p5'!BT40+'Capital p6'!BT40</f>
        <v>9185378</v>
      </c>
      <c r="BU40" s="3">
        <f>'Capital p1'!BU40+'Capital p2'!BU40+'Capital p3 D'!BU40+'Capital p3 T'!BU40+'Capital p4'!BU40+'Capital p5'!BU40+'Capital p6'!BU40</f>
        <v>9295138</v>
      </c>
      <c r="BV40" s="3">
        <f>'Capital p1'!BV40+'Capital p2'!BV40+'Capital p3 D'!BV40+'Capital p3 T'!BV40+'Capital p4'!BV40+'Capital p5'!BV40+'Capital p6'!BV40</f>
        <v>9404714</v>
      </c>
      <c r="BW40" s="3">
        <f>'Capital p1'!BW40+'Capital p2'!BW40+'Capital p3 D'!BW40+'Capital p3 T'!BW40+'Capital p4'!BW40+'Capital p5'!BW40+'Capital p6'!BW40</f>
        <v>9514108</v>
      </c>
      <c r="BX40" s="3">
        <f>'Capital p1'!BX40+'Capital p2'!BX40+'Capital p3 D'!BX40+'Capital p3 T'!BX40+'Capital p4'!BX40+'Capital p5'!BX40+'Capital p6'!BX40</f>
        <v>9623048</v>
      </c>
      <c r="BY40" s="3">
        <f>'Capital p1'!BY40+'Capital p2'!BY40+'Capital p3 D'!BY40+'Capital p3 T'!BY40+'Capital p4'!BY40+'Capital p5'!BY40+'Capital p6'!BY40</f>
        <v>9731812</v>
      </c>
      <c r="BZ40" s="3">
        <f>'Capital p1'!BZ40+'Capital p2'!BZ40+'Capital p3 D'!BZ40+'Capital p3 T'!BZ40+'Capital p4'!BZ40+'Capital p5'!BZ40+'Capital p6'!BZ40</f>
        <v>9840398</v>
      </c>
      <c r="CA40" s="3">
        <f>'Capital p1'!CA40+'Capital p2'!CA40+'Capital p3 D'!CA40+'Capital p3 T'!CA40+'Capital p4'!CA40+'Capital p5'!CA40+'Capital p6'!CA40</f>
        <v>10159359</v>
      </c>
      <c r="CB40" s="3">
        <f>'Capital p1'!CB40+'Capital p2'!CB40+'Capital p3 D'!CB40+'Capital p3 T'!CB40+'Capital p4'!CB40+'Capital p5'!CB40+'Capital p6'!CB40</f>
        <v>10268743</v>
      </c>
      <c r="CC40" s="3">
        <f>'Capital p1'!CC40+'Capital p2'!CC40+'Capital p3 D'!CC40+'Capital p3 T'!CC40+'Capital p4'!CC40+'Capital p5'!CC40+'Capital p6'!CC40</f>
        <v>10377943</v>
      </c>
      <c r="CD40" s="3">
        <f>'Capital p1'!CD40+'Capital p2'!CD40+'Capital p3 D'!CD40+'Capital p3 T'!CD40+'Capital p4'!CD40+'Capital p5'!CD40+'Capital p6'!CD40</f>
        <v>10486966</v>
      </c>
      <c r="CE40" s="3">
        <f>'Capital p1'!CE40+'Capital p2'!CE40+'Capital p3 D'!CE40+'Capital p3 T'!CE40+'Capital p4'!CE40+'Capital p5'!CE40+'Capital p6'!CE40</f>
        <v>10595806</v>
      </c>
      <c r="CF40" s="3">
        <f>'Capital p1'!CF40+'Capital p2'!CF40+'Capital p3 D'!CF40+'Capital p3 T'!CF40+'Capital p4'!CF40+'Capital p5'!CF40+'Capital p6'!CF40</f>
        <v>10704464</v>
      </c>
      <c r="CG40" s="3">
        <f>'Capital p1'!CG40+'Capital p2'!CG40+'Capital p3 D'!CG40+'Capital p3 T'!CG40+'Capital p4'!CG40+'Capital p5'!CG40+'Capital p6'!CG40</f>
        <v>10812944</v>
      </c>
      <c r="CH40" s="3">
        <f>'Capital p1'!CH40+'Capital p2'!CH40+'Capital p3 D'!CH40+'Capital p3 T'!CH40+'Capital p4'!CH40+'Capital p5'!CH40+'Capital p6'!CH40</f>
        <v>10921240</v>
      </c>
      <c r="CI40" s="3">
        <f>'Capital p1'!CI40+'Capital p2'!CI40+'Capital p3 D'!CI40+'Capital p3 T'!CI40+'Capital p4'!CI40+'Capital p5'!CI40+'Capital p6'!CI40</f>
        <v>11029357</v>
      </c>
      <c r="CJ40" s="3">
        <f>'Capital p1'!CJ40+'Capital p2'!CJ40+'Capital p3 D'!CJ40+'Capital p3 T'!CJ40+'Capital p4'!CJ40+'Capital p5'!CJ40+'Capital p6'!CJ40</f>
        <v>11137351</v>
      </c>
      <c r="CK40" s="3">
        <f>'Capital p1'!CK40+'Capital p2'!CK40+'Capital p3 D'!CK40+'Capital p3 T'!CK40+'Capital p4'!CK40+'Capital p5'!CK40+'Capital p6'!CK40</f>
        <v>11245163</v>
      </c>
      <c r="CL40" s="3">
        <f>'Capital p1'!CL40+'Capital p2'!CL40+'Capital p3 D'!CL40+'Capital p3 T'!CL40+'Capital p4'!CL40+'Capital p5'!CL40+'Capital p6'!CL40</f>
        <v>11352790</v>
      </c>
      <c r="CM40" s="3">
        <f>'Capital p1'!CM40+'Capital p2'!CM40+'Capital p3 D'!CM40+'Capital p3 T'!CM40+'Capital p4'!CM40+'Capital p5'!CM40+'Capital p6'!CM40</f>
        <v>11662818</v>
      </c>
      <c r="CN40" s="3">
        <f>'Capital p1'!CN40+'Capital p2'!CN40+'Capital p3 D'!CN40+'Capital p3 T'!CN40+'Capital p4'!CN40+'Capital p5'!CN40+'Capital p6'!CN40</f>
        <v>11768438</v>
      </c>
      <c r="CO40" s="3">
        <f>'Capital p1'!CO40+'Capital p2'!CO40+'Capital p3 D'!CO40+'Capital p3 T'!CO40+'Capital p4'!CO40+'Capital p5'!CO40+'Capital p6'!CO40</f>
        <v>11873873</v>
      </c>
      <c r="CP40" s="3">
        <f>'Capital p1'!CP40+'Capital p2'!CP40+'Capital p3 D'!CP40+'Capital p3 T'!CP40+'Capital p4'!CP40+'Capital p5'!CP40+'Capital p6'!CP40</f>
        <v>11979124</v>
      </c>
      <c r="CQ40" s="3">
        <f>'Capital p1'!CQ40+'Capital p2'!CQ40+'Capital p3 D'!CQ40+'Capital p3 T'!CQ40+'Capital p4'!CQ40+'Capital p5'!CQ40+'Capital p6'!CQ40</f>
        <v>12084192</v>
      </c>
      <c r="CR40" s="3">
        <f>'Capital p1'!CR40+'Capital p2'!CR40+'Capital p3 D'!CR40+'Capital p3 T'!CR40+'Capital p4'!CR40+'Capital p5'!CR40+'Capital p6'!CR40</f>
        <v>12189076</v>
      </c>
      <c r="CS40" s="3">
        <f>'Capital p1'!CS40+'Capital p2'!CS40+'Capital p3 D'!CS40+'Capital p3 T'!CS40+'Capital p4'!CS40+'Capital p5'!CS40+'Capital p6'!CS40</f>
        <v>12293777</v>
      </c>
      <c r="CT40" s="3">
        <f>'Capital p1'!CT40+'Capital p2'!CT40+'Capital p3 D'!CT40+'Capital p3 T'!CT40+'Capital p4'!CT40+'Capital p5'!CT40+'Capital p6'!CT40</f>
        <v>12398294</v>
      </c>
      <c r="CU40" s="3">
        <f>'Capital p1'!CU40+'Capital p2'!CU40+'Capital p3 D'!CU40+'Capital p3 T'!CU40+'Capital p4'!CU40+'Capital p5'!CU40+'Capital p6'!CU40</f>
        <v>12502628</v>
      </c>
      <c r="CV40" s="3">
        <f>'Capital p1'!CV40+'Capital p2'!CV40+'Capital p3 D'!CV40+'Capital p3 T'!CV40+'Capital p4'!CV40+'Capital p5'!CV40+'Capital p6'!CV40</f>
        <v>12606720</v>
      </c>
      <c r="CW40" s="3">
        <f>'Capital p1'!CW40+'Capital p2'!CW40+'Capital p3 D'!CW40+'Capital p3 T'!CW40+'Capital p4'!CW40+'Capital p5'!CW40+'Capital p6'!CW40</f>
        <v>12710634</v>
      </c>
      <c r="CX40" s="3">
        <f>'Capital p1'!CX40+'Capital p2'!CX40+'Capital p3 D'!CX40+'Capital p3 T'!CX40+'Capital p4'!CX40+'Capital p5'!CX40+'Capital p6'!CX40</f>
        <v>12814377</v>
      </c>
      <c r="CY40" s="3">
        <f>'Capital p1'!CY40+'Capital p2'!CY40+'Capital p3 D'!CY40+'Capital p3 T'!CY40+'Capital p4'!CY40+'Capital p5'!CY40+'Capital p6'!CY40</f>
        <v>13119007</v>
      </c>
      <c r="CZ40" s="3">
        <f>'Capital p1'!CZ40+'Capital p2'!CZ40+'Capital p3 D'!CZ40+'Capital p3 T'!CZ40+'Capital p4'!CZ40+'Capital p5'!CZ40+'Capital p6'!CZ40</f>
        <v>13225916</v>
      </c>
      <c r="DA40" s="3">
        <f>'Capital p1'!DA40+'Capital p2'!DA40+'Capital p3 D'!DA40+'Capital p3 T'!DA40+'Capital p4'!DA40+'Capital p5'!DA40+'Capital p6'!DA40</f>
        <v>13332642</v>
      </c>
      <c r="DB40" s="3">
        <f>'Capital p1'!DB40+'Capital p2'!DB40+'Capital p3 D'!DB40+'Capital p3 T'!DB40+'Capital p4'!DB40+'Capital p5'!DB40+'Capital p6'!DB40</f>
        <v>13439183</v>
      </c>
      <c r="DC40" s="3">
        <f>'Capital p1'!DC40+'Capital p2'!DC40+'Capital p3 D'!DC40+'Capital p3 T'!DC40+'Capital p4'!DC40+'Capital p5'!DC40+'Capital p6'!DC40</f>
        <v>13545543</v>
      </c>
      <c r="DD40" s="3">
        <f>'Capital p1'!DD40+'Capital p2'!DD40+'Capital p3 D'!DD40+'Capital p3 T'!DD40+'Capital p4'!DD40+'Capital p5'!DD40+'Capital p6'!DD40</f>
        <v>13651717</v>
      </c>
      <c r="DE40" s="3">
        <f>'Capital p1'!DE40+'Capital p2'!DE40+'Capital p3 D'!DE40+'Capital p3 T'!DE40+'Capital p4'!DE40+'Capital p5'!DE40+'Capital p6'!DE40</f>
        <v>13757709</v>
      </c>
      <c r="DF40" s="3">
        <f>'Capital p1'!DF40+'Capital p2'!DF40+'Capital p3 D'!DF40+'Capital p3 T'!DF40+'Capital p4'!DF40+'Capital p5'!DF40+'Capital p6'!DF40</f>
        <v>13863518</v>
      </c>
      <c r="DG40" s="3">
        <f>'Capital p1'!DG40+'Capital p2'!DG40+'Capital p3 D'!DG40+'Capital p3 T'!DG40+'Capital p4'!DG40+'Capital p5'!DG40+'Capital p6'!DG40</f>
        <v>13969145</v>
      </c>
      <c r="DH40" s="3">
        <f>'Capital p1'!DH40+'Capital p2'!DH40+'Capital p3 D'!DH40+'Capital p3 T'!DH40+'Capital p4'!DH40+'Capital p5'!DH40+'Capital p6'!DH40</f>
        <v>14071158</v>
      </c>
      <c r="DI40" s="3">
        <f>'Capital p1'!DI40+'Capital p2'!DI40+'Capital p3 D'!DI40+'Capital p3 T'!DI40+'Capital p4'!DI40+'Capital p5'!DI40+'Capital p6'!DI40</f>
        <v>14173008</v>
      </c>
      <c r="DJ40" s="3">
        <f>'Capital p1'!DJ40+'Capital p2'!DJ40+'Capital p3 D'!DJ40+'Capital p3 T'!DJ40+'Capital p4'!DJ40+'Capital p5'!DJ40+'Capital p6'!DJ40</f>
        <v>14274705</v>
      </c>
      <c r="DK40" s="3">
        <f>'Capital p1'!DK40+'Capital p2'!DK40+'Capital p3 D'!DK40+'Capital p3 T'!DK40+'Capital p4'!DK40+'Capital p5'!DK40+'Capital p6'!DK40</f>
        <v>14563102</v>
      </c>
      <c r="DL40" s="3">
        <f>'Capital p1'!DL40+'Capital p2'!DL40+'Capital p3 D'!DL40+'Capital p3 T'!DL40+'Capital p4'!DL40+'Capital p5'!DL40+'Capital p6'!DL40</f>
        <v>14665526</v>
      </c>
      <c r="DM40" s="3">
        <f>'Capital p1'!DM40+'Capital p2'!DM40+'Capital p3 D'!DM40+'Capital p3 T'!DM40+'Capital p4'!DM40+'Capital p5'!DM40+'Capital p6'!DM40</f>
        <v>14767771</v>
      </c>
      <c r="DN40" s="3">
        <f>'Capital p1'!DN40+'Capital p2'!DN40+'Capital p3 D'!DN40+'Capital p3 T'!DN40+'Capital p4'!DN40+'Capital p5'!DN40+'Capital p6'!DN40</f>
        <v>14871432</v>
      </c>
      <c r="DO40" s="3">
        <f>'Capital p1'!DO40+'Capital p2'!DO40+'Capital p3 D'!DO40+'Capital p3 T'!DO40+'Capital p4'!DO40+'Capital p5'!DO40+'Capital p6'!DO40</f>
        <v>14974900</v>
      </c>
      <c r="DP40" s="3">
        <f>'Capital p1'!DP40+'Capital p2'!DP40+'Capital p3 D'!DP40+'Capital p3 T'!DP40+'Capital p4'!DP40+'Capital p5'!DP40+'Capital p6'!DP40</f>
        <v>15078183</v>
      </c>
      <c r="DQ40" s="3">
        <f>'Capital p1'!DQ40+'Capital p2'!DQ40+'Capital p3 D'!DQ40+'Capital p3 T'!DQ40+'Capital p4'!DQ40+'Capital p5'!DQ40+'Capital p6'!DQ40</f>
        <v>15181272</v>
      </c>
      <c r="DR40" s="3">
        <f>'Capital p1'!DR40+'Capital p2'!DR40+'Capital p3 D'!DR40+'Capital p3 T'!DR40+'Capital p4'!DR40+'Capital p5'!DR40+'Capital p6'!DR40</f>
        <v>15284169</v>
      </c>
      <c r="DS40" s="3">
        <f>'Capital p1'!DS40+'Capital p2'!DS40+'Capital p3 D'!DS40+'Capital p3 T'!DS40+'Capital p4'!DS40+'Capital p5'!DS40+'Capital p6'!DS40</f>
        <v>15359332</v>
      </c>
      <c r="DT40" s="3">
        <f>'Capital p1'!DT40+'Capital p2'!DT40+'Capital p3 D'!DT40+'Capital p3 T'!DT40+'Capital p4'!DT40+'Capital p5'!DT40+'Capital p6'!DT40</f>
        <v>15462119</v>
      </c>
      <c r="DU40" s="3">
        <f>'Capital p1'!DU40+'Capital p2'!DU40+'Capital p3 D'!DU40+'Capital p3 T'!DU40+'Capital p4'!DU40+'Capital p5'!DU40+'Capital p6'!DU40</f>
        <v>15564712</v>
      </c>
      <c r="DV40" s="3">
        <f>'Capital p1'!DV40+'Capital p2'!DV40+'Capital p3 D'!DV40+'Capital p3 T'!DV40+'Capital p4'!DV40+'Capital p5'!DV40+'Capital p6'!DV40</f>
        <v>15667110</v>
      </c>
      <c r="DW40" s="11">
        <f>SUM(G40:DV40)</f>
        <v>1005863591</v>
      </c>
      <c r="DX40" s="326"/>
      <c r="DY40" s="326"/>
      <c r="EB40" s="20" t="str">
        <f t="shared" si="33"/>
        <v>May Y3</v>
      </c>
      <c r="EC40" s="40" t="e">
        <f t="shared" si="2"/>
        <v>#REF!</v>
      </c>
      <c r="ED40" s="31" t="s">
        <v>56</v>
      </c>
      <c r="EE40" s="40" t="e">
        <f t="shared" si="39"/>
        <v>#REF!</v>
      </c>
      <c r="EF40" s="40" t="e">
        <f t="shared" si="16"/>
        <v>#REF!</v>
      </c>
      <c r="EH40" s="20" t="s">
        <v>333</v>
      </c>
      <c r="EI40" s="40" t="e">
        <f>IF(#REF!="monthly",#REF!/12,0)+EI39</f>
        <v>#REF!</v>
      </c>
      <c r="EJ40" s="73">
        <f t="shared" si="17"/>
        <v>2.5000000000000001E-3</v>
      </c>
      <c r="EK40" s="40" t="e">
        <f t="shared" si="40"/>
        <v>#REF!</v>
      </c>
      <c r="EL40" s="40" t="e">
        <f t="shared" si="41"/>
        <v>#REF!</v>
      </c>
      <c r="EN40" s="20" t="str">
        <f t="shared" si="3"/>
        <v>May Y3</v>
      </c>
      <c r="EO40" s="40" t="e">
        <f>IF(#REF!="monthly",#REF!/12,0)+EO39</f>
        <v>#REF!</v>
      </c>
      <c r="EP40" s="73">
        <f t="shared" si="36"/>
        <v>2.9999999999999996E-3</v>
      </c>
      <c r="EQ40" s="40" t="e">
        <f t="shared" si="42"/>
        <v>#REF!</v>
      </c>
      <c r="ER40" s="40" t="e">
        <f t="shared" si="43"/>
        <v>#REF!</v>
      </c>
      <c r="ET40" s="20" t="str">
        <f t="shared" si="37"/>
        <v>May Y3</v>
      </c>
      <c r="EU40" s="40" t="e">
        <f>IF(#REF!="monthly",#REF!/12,0)+EU39</f>
        <v>#REF!</v>
      </c>
      <c r="EV40" s="73">
        <f t="shared" si="38"/>
        <v>3.6666666666666666E-3</v>
      </c>
      <c r="EW40" s="40" t="e">
        <f t="shared" si="44"/>
        <v>#REF!</v>
      </c>
      <c r="EX40" s="40" t="e">
        <f t="shared" si="45"/>
        <v>#REF!</v>
      </c>
    </row>
    <row r="41" spans="1:154" x14ac:dyDescent="0.25">
      <c r="A41" s="49"/>
      <c r="B41" s="3" t="s">
        <v>31</v>
      </c>
      <c r="G41" s="3">
        <f>'Capital p1'!G41+'Capital p2'!G41+'Capital p3 D'!G41+'Capital p3 T'!G41+'Capital p4'!G41+'Capital p5'!G41+'Capital p6'!G41</f>
        <v>0</v>
      </c>
      <c r="H41" s="3">
        <f>'Capital p1'!H41+'Capital p2'!H41+'Capital p3 D'!H41+'Capital p3 T'!H41+'Capital p4'!H41+'Capital p5'!H41+'Capital p6'!H41</f>
        <v>0</v>
      </c>
      <c r="I41" s="3">
        <f>'Capital p1'!I41+'Capital p2'!I41+'Capital p3 D'!I41+'Capital p3 T'!I41+'Capital p4'!I41+'Capital p5'!I41+'Capital p6'!I41</f>
        <v>0</v>
      </c>
      <c r="J41" s="3">
        <f>'Capital p1'!J41+'Capital p2'!J41+'Capital p3 D'!J41+'Capital p3 T'!J41+'Capital p4'!J41+'Capital p5'!J41+'Capital p6'!J41</f>
        <v>0</v>
      </c>
      <c r="K41" s="3">
        <f>'Capital p1'!K41+'Capital p2'!K41+'Capital p3 D'!K41+'Capital p3 T'!K41+'Capital p4'!K41+'Capital p5'!K41+'Capital p6'!K41</f>
        <v>0</v>
      </c>
      <c r="L41" s="3">
        <f>'Capital p1'!L41+'Capital p2'!L41+'Capital p3 D'!L41+'Capital p3 T'!L41+'Capital p4'!L41+'Capital p5'!L41+'Capital p6'!L41</f>
        <v>0</v>
      </c>
      <c r="M41" s="3">
        <f>'Capital p1'!M41+'Capital p2'!M41+'Capital p3 D'!M41+'Capital p3 T'!M41+'Capital p4'!M41+'Capital p5'!M41+'Capital p6'!M41</f>
        <v>0</v>
      </c>
      <c r="N41" s="3">
        <f>'Capital p1'!N41+'Capital p2'!N41+'Capital p3 D'!N41+'Capital p3 T'!N41+'Capital p4'!N41+'Capital p5'!N41+'Capital p6'!N41</f>
        <v>0</v>
      </c>
      <c r="O41" s="3">
        <f>'Capital p1'!O41+'Capital p2'!O41+'Capital p3 D'!O41+'Capital p3 T'!O41+'Capital p4'!O41+'Capital p5'!O41+'Capital p6'!O41</f>
        <v>0</v>
      </c>
      <c r="P41" s="3">
        <f>'Capital p1'!P41+'Capital p2'!P41+'Capital p3 D'!P41+'Capital p3 T'!P41+'Capital p4'!P41+'Capital p5'!P41+'Capital p6'!P41</f>
        <v>0</v>
      </c>
      <c r="Q41" s="3">
        <f>'Capital p1'!Q41+'Capital p2'!Q41+'Capital p3 D'!Q41+'Capital p3 T'!Q41+'Capital p4'!Q41+'Capital p5'!Q41+'Capital p6'!Q41</f>
        <v>0</v>
      </c>
      <c r="R41" s="3">
        <f>'Capital p1'!R41+'Capital p2'!R41+'Capital p3 D'!R41+'Capital p3 T'!R41+'Capital p4'!R41+'Capital p5'!R41+'Capital p6'!R41</f>
        <v>0</v>
      </c>
      <c r="S41" s="3">
        <f>'Capital p1'!S41+'Capital p2'!S41+'Capital p3 D'!S41+'Capital p3 T'!S41+'Capital p4'!S41+'Capital p5'!S41+'Capital p6'!S41</f>
        <v>0</v>
      </c>
      <c r="T41" s="3">
        <f>'Capital p1'!T41+'Capital p2'!T41+'Capital p3 D'!T41+'Capital p3 T'!T41+'Capital p4'!T41+'Capital p5'!T41+'Capital p6'!T41</f>
        <v>0</v>
      </c>
      <c r="U41" s="3">
        <f>'Capital p1'!U41+'Capital p2'!U41+'Capital p3 D'!U41+'Capital p3 T'!U41+'Capital p4'!U41+'Capital p5'!U41+'Capital p6'!U41</f>
        <v>0</v>
      </c>
      <c r="V41" s="3">
        <f>'Capital p1'!V41+'Capital p2'!V41+'Capital p3 D'!V41+'Capital p3 T'!V41+'Capital p4'!V41+'Capital p5'!V41+'Capital p6'!V41</f>
        <v>0</v>
      </c>
      <c r="W41" s="3">
        <f>'Capital p1'!W41+'Capital p2'!W41+'Capital p3 D'!W41+'Capital p3 T'!W41+'Capital p4'!W41+'Capital p5'!W41+'Capital p6'!W41</f>
        <v>0</v>
      </c>
      <c r="X41" s="3">
        <f>'Capital p1'!X41+'Capital p2'!X41+'Capital p3 D'!X41+'Capital p3 T'!X41+'Capital p4'!X41+'Capital p5'!X41+'Capital p6'!X41</f>
        <v>0</v>
      </c>
      <c r="Y41" s="3">
        <f>'Capital p1'!Y41+'Capital p2'!Y41+'Capital p3 D'!Y41+'Capital p3 T'!Y41+'Capital p4'!Y41+'Capital p5'!Y41+'Capital p6'!Y41</f>
        <v>0</v>
      </c>
      <c r="Z41" s="3">
        <f>'Capital p1'!Z41+'Capital p2'!Z41+'Capital p3 D'!Z41+'Capital p3 T'!Z41+'Capital p4'!Z41+'Capital p5'!Z41+'Capital p6'!Z41</f>
        <v>0</v>
      </c>
      <c r="AA41" s="3">
        <f>'Capital p1'!AA41+'Capital p2'!AA41+'Capital p3 D'!AA41+'Capital p3 T'!AA41+'Capital p4'!AA41+'Capital p5'!AA41+'Capital p6'!AA41</f>
        <v>0</v>
      </c>
      <c r="AB41" s="3">
        <f>'Capital p1'!AB41+'Capital p2'!AB41+'Capital p3 D'!AB41+'Capital p3 T'!AB41+'Capital p4'!AB41+'Capital p5'!AB41+'Capital p6'!AB41</f>
        <v>0</v>
      </c>
      <c r="AC41" s="3">
        <f>'Capital p1'!AC41+'Capital p2'!AC41+'Capital p3 D'!AC41+'Capital p3 T'!AC41+'Capital p4'!AC41+'Capital p5'!AC41+'Capital p6'!AC41</f>
        <v>0</v>
      </c>
      <c r="AD41" s="3">
        <f>'Capital p1'!AD41+'Capital p2'!AD41+'Capital p3 D'!AD41+'Capital p3 T'!AD41+'Capital p4'!AD41+'Capital p5'!AD41+'Capital p6'!AD41</f>
        <v>0</v>
      </c>
      <c r="AE41" s="3">
        <f>'Capital p1'!AE41+'Capital p2'!AE41+'Capital p3 D'!AE41+'Capital p3 T'!AE41+'Capital p4'!AE41+'Capital p5'!AE41+'Capital p6'!AE41</f>
        <v>0</v>
      </c>
      <c r="AF41" s="3">
        <f>'Capital p1'!AF41+'Capital p2'!AF41+'Capital p3 D'!AF41+'Capital p3 T'!AF41+'Capital p4'!AF41+'Capital p5'!AF41+'Capital p6'!AF41</f>
        <v>0</v>
      </c>
      <c r="AG41" s="3">
        <f>'Capital p1'!AG41+'Capital p2'!AG41+'Capital p3 D'!AG41+'Capital p3 T'!AG41+'Capital p4'!AG41+'Capital p5'!AG41+'Capital p6'!AG41</f>
        <v>0</v>
      </c>
      <c r="AH41" s="3">
        <f>'Capital p1'!AH41+'Capital p2'!AH41+'Capital p3 D'!AH41+'Capital p3 T'!AH41+'Capital p4'!AH41+'Capital p5'!AH41+'Capital p6'!AH41</f>
        <v>0</v>
      </c>
      <c r="AI41" s="3">
        <f>'Capital p1'!AI41+'Capital p2'!AI41+'Capital p3 D'!AI41+'Capital p3 T'!AI41+'Capital p4'!AI41+'Capital p5'!AI41+'Capital p6'!AI41</f>
        <v>0</v>
      </c>
      <c r="AJ41" s="3">
        <f>'Capital p1'!AJ41+'Capital p2'!AJ41+'Capital p3 D'!AJ41+'Capital p3 T'!AJ41+'Capital p4'!AJ41+'Capital p5'!AJ41+'Capital p6'!AJ41</f>
        <v>0</v>
      </c>
      <c r="AK41" s="3">
        <f>'Capital p1'!AK41+'Capital p2'!AK41+'Capital p3 D'!AK41+'Capital p3 T'!AK41+'Capital p4'!AK41+'Capital p5'!AK41+'Capital p6'!AK41</f>
        <v>0</v>
      </c>
      <c r="AL41" s="3">
        <f>'Capital p1'!AL41+'Capital p2'!AL41+'Capital p3 D'!AL41+'Capital p3 T'!AL41+'Capital p4'!AL41+'Capital p5'!AL41+'Capital p6'!AL41</f>
        <v>0</v>
      </c>
      <c r="AM41" s="3">
        <f>'Capital p1'!AM41+'Capital p2'!AM41+'Capital p3 D'!AM41+'Capital p3 T'!AM41+'Capital p4'!AM41+'Capital p5'!AM41+'Capital p6'!AM41</f>
        <v>0</v>
      </c>
      <c r="AN41" s="3">
        <f>'Capital p1'!AN41+'Capital p2'!AN41+'Capital p3 D'!AN41+'Capital p3 T'!AN41+'Capital p4'!AN41+'Capital p5'!AN41+'Capital p6'!AN41</f>
        <v>0</v>
      </c>
      <c r="AO41" s="3">
        <f>'Capital p1'!AO41+'Capital p2'!AO41+'Capital p3 D'!AO41+'Capital p3 T'!AO41+'Capital p4'!AO41+'Capital p5'!AO41+'Capital p6'!AO41</f>
        <v>0</v>
      </c>
      <c r="AP41" s="3">
        <f>'Capital p1'!AP41+'Capital p2'!AP41+'Capital p3 D'!AP41+'Capital p3 T'!AP41+'Capital p4'!AP41+'Capital p5'!AP41+'Capital p6'!AP41</f>
        <v>0</v>
      </c>
      <c r="AQ41" s="3">
        <f>'Capital p1'!AQ41+'Capital p2'!AQ41+'Capital p3 D'!AQ41+'Capital p3 T'!AQ41+'Capital p4'!AQ41+'Capital p5'!AQ41+'Capital p6'!AQ41</f>
        <v>0</v>
      </c>
      <c r="AR41" s="3">
        <f>'Capital p1'!AR41+'Capital p2'!AR41+'Capital p3 D'!AR41+'Capital p3 T'!AR41+'Capital p4'!AR41+'Capital p5'!AR41+'Capital p6'!AR41</f>
        <v>0</v>
      </c>
      <c r="AS41" s="3">
        <f>'Capital p1'!AS41+'Capital p2'!AS41+'Capital p3 D'!AS41+'Capital p3 T'!AS41+'Capital p4'!AS41+'Capital p5'!AS41+'Capital p6'!AS41</f>
        <v>0</v>
      </c>
      <c r="AT41" s="3">
        <f>'Capital p1'!AT41+'Capital p2'!AT41+'Capital p3 D'!AT41+'Capital p3 T'!AT41+'Capital p4'!AT41+'Capital p5'!AT41+'Capital p6'!AT41</f>
        <v>0</v>
      </c>
      <c r="AU41" s="3">
        <f>'Capital p1'!AU41+'Capital p2'!AU41+'Capital p3 D'!AU41+'Capital p3 T'!AU41+'Capital p4'!AU41+'Capital p5'!AU41+'Capital p6'!AU41</f>
        <v>0</v>
      </c>
      <c r="AV41" s="3">
        <f>'Capital p1'!AV41+'Capital p2'!AV41+'Capital p3 D'!AV41+'Capital p3 T'!AV41+'Capital p4'!AV41+'Capital p5'!AV41+'Capital p6'!AV41</f>
        <v>0</v>
      </c>
      <c r="AW41" s="3">
        <f>'Capital p1'!AW41+'Capital p2'!AW41+'Capital p3 D'!AW41+'Capital p3 T'!AW41+'Capital p4'!AW41+'Capital p5'!AW41+'Capital p6'!AW41</f>
        <v>0</v>
      </c>
      <c r="AX41" s="3">
        <f>'Capital p1'!AX41+'Capital p2'!AX41+'Capital p3 D'!AX41+'Capital p3 T'!AX41+'Capital p4'!AX41+'Capital p5'!AX41+'Capital p6'!AX41</f>
        <v>0</v>
      </c>
      <c r="AY41" s="3">
        <f>'Capital p1'!AY41+'Capital p2'!AY41+'Capital p3 D'!AY41+'Capital p3 T'!AY41+'Capital p4'!AY41+'Capital p5'!AY41+'Capital p6'!AY41</f>
        <v>0</v>
      </c>
      <c r="AZ41" s="3">
        <f>'Capital p1'!AZ41+'Capital p2'!AZ41+'Capital p3 D'!AZ41+'Capital p3 T'!AZ41+'Capital p4'!AZ41+'Capital p5'!AZ41+'Capital p6'!AZ41</f>
        <v>0</v>
      </c>
      <c r="BA41" s="3">
        <f>'Capital p1'!BA41+'Capital p2'!BA41+'Capital p3 D'!BA41+'Capital p3 T'!BA41+'Capital p4'!BA41+'Capital p5'!BA41+'Capital p6'!BA41</f>
        <v>0</v>
      </c>
      <c r="BB41" s="3">
        <f>'Capital p1'!BB41+'Capital p2'!BB41+'Capital p3 D'!BB41+'Capital p3 T'!BB41+'Capital p4'!BB41+'Capital p5'!BB41+'Capital p6'!BB41</f>
        <v>0</v>
      </c>
      <c r="BC41" s="3">
        <f>'Capital p1'!BC41+'Capital p2'!BC41+'Capital p3 D'!BC41+'Capital p3 T'!BC41+'Capital p4'!BC41+'Capital p5'!BC41+'Capital p6'!BC41</f>
        <v>0</v>
      </c>
      <c r="BD41" s="3">
        <f>'Capital p1'!BD41+'Capital p2'!BD41+'Capital p3 D'!BD41+'Capital p3 T'!BD41+'Capital p4'!BD41+'Capital p5'!BD41+'Capital p6'!BD41</f>
        <v>0</v>
      </c>
      <c r="BE41" s="3">
        <f>'Capital p1'!BE41+'Capital p2'!BE41+'Capital p3 D'!BE41+'Capital p3 T'!BE41+'Capital p4'!BE41+'Capital p5'!BE41+'Capital p6'!BE41</f>
        <v>0</v>
      </c>
      <c r="BF41" s="3">
        <f>'Capital p1'!BF41+'Capital p2'!BF41+'Capital p3 D'!BF41+'Capital p3 T'!BF41+'Capital p4'!BF41+'Capital p5'!BF41+'Capital p6'!BF41</f>
        <v>0</v>
      </c>
      <c r="BG41" s="3">
        <f>'Capital p1'!BG41+'Capital p2'!BG41+'Capital p3 D'!BG41+'Capital p3 T'!BG41+'Capital p4'!BG41+'Capital p5'!BG41+'Capital p6'!BG41</f>
        <v>0</v>
      </c>
      <c r="BH41" s="3">
        <f>'Capital p1'!BH41+'Capital p2'!BH41+'Capital p3 D'!BH41+'Capital p3 T'!BH41+'Capital p4'!BH41+'Capital p5'!BH41+'Capital p6'!BH41</f>
        <v>0</v>
      </c>
      <c r="BI41" s="3">
        <f>'Capital p1'!BI41+'Capital p2'!BI41+'Capital p3 D'!BI41+'Capital p3 T'!BI41+'Capital p4'!BI41+'Capital p5'!BI41+'Capital p6'!BI41</f>
        <v>0</v>
      </c>
      <c r="BJ41" s="3">
        <f>'Capital p1'!BJ41+'Capital p2'!BJ41+'Capital p3 D'!BJ41+'Capital p3 T'!BJ41+'Capital p4'!BJ41+'Capital p5'!BJ41+'Capital p6'!BJ41</f>
        <v>0</v>
      </c>
      <c r="BK41" s="3">
        <f>'Capital p1'!BK41+'Capital p2'!BK41+'Capital p3 D'!BK41+'Capital p3 T'!BK41+'Capital p4'!BK41+'Capital p5'!BK41+'Capital p6'!BK41</f>
        <v>0</v>
      </c>
      <c r="BL41" s="3">
        <f>'Capital p1'!BL41+'Capital p2'!BL41+'Capital p3 D'!BL41+'Capital p3 T'!BL41+'Capital p4'!BL41+'Capital p5'!BL41+'Capital p6'!BL41</f>
        <v>0</v>
      </c>
      <c r="BM41" s="3">
        <f>'Capital p1'!BM41+'Capital p2'!BM41+'Capital p3 D'!BM41+'Capital p3 T'!BM41+'Capital p4'!BM41+'Capital p5'!BM41+'Capital p6'!BM41</f>
        <v>0</v>
      </c>
      <c r="BN41" s="3">
        <f>'Capital p1'!BN41+'Capital p2'!BN41+'Capital p3 D'!BN41+'Capital p3 T'!BN41+'Capital p4'!BN41+'Capital p5'!BN41+'Capital p6'!BN41</f>
        <v>0</v>
      </c>
      <c r="BO41" s="3">
        <f>'Capital p1'!BO41+'Capital p2'!BO41+'Capital p3 D'!BO41+'Capital p3 T'!BO41+'Capital p4'!BO41+'Capital p5'!BO41+'Capital p6'!BO41</f>
        <v>0</v>
      </c>
      <c r="BP41" s="3">
        <f>'Capital p1'!BP41+'Capital p2'!BP41+'Capital p3 D'!BP41+'Capital p3 T'!BP41+'Capital p4'!BP41+'Capital p5'!BP41+'Capital p6'!BP41</f>
        <v>0</v>
      </c>
      <c r="BQ41" s="3">
        <f>'Capital p1'!BQ41+'Capital p2'!BQ41+'Capital p3 D'!BQ41+'Capital p3 T'!BQ41+'Capital p4'!BQ41+'Capital p5'!BQ41+'Capital p6'!BQ41</f>
        <v>0</v>
      </c>
      <c r="BR41" s="3">
        <f>'Capital p1'!BR41+'Capital p2'!BR41+'Capital p3 D'!BR41+'Capital p3 T'!BR41+'Capital p4'!BR41+'Capital p5'!BR41+'Capital p6'!BR41</f>
        <v>0</v>
      </c>
      <c r="BS41" s="3">
        <f>'Capital p1'!BS41+'Capital p2'!BS41+'Capital p3 D'!BS41+'Capital p3 T'!BS41+'Capital p4'!BS41+'Capital p5'!BS41+'Capital p6'!BS41</f>
        <v>0</v>
      </c>
      <c r="BT41" s="3">
        <f>'Capital p1'!BT41+'Capital p2'!BT41+'Capital p3 D'!BT41+'Capital p3 T'!BT41+'Capital p4'!BT41+'Capital p5'!BT41+'Capital p6'!BT41</f>
        <v>0</v>
      </c>
      <c r="BU41" s="3">
        <f>'Capital p1'!BU41+'Capital p2'!BU41+'Capital p3 D'!BU41+'Capital p3 T'!BU41+'Capital p4'!BU41+'Capital p5'!BU41+'Capital p6'!BU41</f>
        <v>0</v>
      </c>
      <c r="BV41" s="3">
        <f>'Capital p1'!BV41+'Capital p2'!BV41+'Capital p3 D'!BV41+'Capital p3 T'!BV41+'Capital p4'!BV41+'Capital p5'!BV41+'Capital p6'!BV41</f>
        <v>0</v>
      </c>
      <c r="BW41" s="3">
        <f>'Capital p1'!BW41+'Capital p2'!BW41+'Capital p3 D'!BW41+'Capital p3 T'!BW41+'Capital p4'!BW41+'Capital p5'!BW41+'Capital p6'!BW41</f>
        <v>0</v>
      </c>
      <c r="BX41" s="3">
        <f>'Capital p1'!BX41+'Capital p2'!BX41+'Capital p3 D'!BX41+'Capital p3 T'!BX41+'Capital p4'!BX41+'Capital p5'!BX41+'Capital p6'!BX41</f>
        <v>0</v>
      </c>
      <c r="BY41" s="3">
        <f>'Capital p1'!BY41+'Capital p2'!BY41+'Capital p3 D'!BY41+'Capital p3 T'!BY41+'Capital p4'!BY41+'Capital p5'!BY41+'Capital p6'!BY41</f>
        <v>0</v>
      </c>
      <c r="BZ41" s="3">
        <f>'Capital p1'!BZ41+'Capital p2'!BZ41+'Capital p3 D'!BZ41+'Capital p3 T'!BZ41+'Capital p4'!BZ41+'Capital p5'!BZ41+'Capital p6'!BZ41</f>
        <v>0</v>
      </c>
      <c r="CA41" s="3">
        <f>'Capital p1'!CA41+'Capital p2'!CA41+'Capital p3 D'!CA41+'Capital p3 T'!CA41+'Capital p4'!CA41+'Capital p5'!CA41+'Capital p6'!CA41</f>
        <v>0</v>
      </c>
      <c r="CB41" s="3">
        <f>'Capital p1'!CB41+'Capital p2'!CB41+'Capital p3 D'!CB41+'Capital p3 T'!CB41+'Capital p4'!CB41+'Capital p5'!CB41+'Capital p6'!CB41</f>
        <v>0</v>
      </c>
      <c r="CC41" s="3">
        <f>'Capital p1'!CC41+'Capital p2'!CC41+'Capital p3 D'!CC41+'Capital p3 T'!CC41+'Capital p4'!CC41+'Capital p5'!CC41+'Capital p6'!CC41</f>
        <v>0</v>
      </c>
      <c r="CD41" s="3">
        <f>'Capital p1'!CD41+'Capital p2'!CD41+'Capital p3 D'!CD41+'Capital p3 T'!CD41+'Capital p4'!CD41+'Capital p5'!CD41+'Capital p6'!CD41</f>
        <v>0</v>
      </c>
      <c r="CE41" s="3">
        <f>'Capital p1'!CE41+'Capital p2'!CE41+'Capital p3 D'!CE41+'Capital p3 T'!CE41+'Capital p4'!CE41+'Capital p5'!CE41+'Capital p6'!CE41</f>
        <v>0</v>
      </c>
      <c r="CF41" s="3">
        <f>'Capital p1'!CF41+'Capital p2'!CF41+'Capital p3 D'!CF41+'Capital p3 T'!CF41+'Capital p4'!CF41+'Capital p5'!CF41+'Capital p6'!CF41</f>
        <v>0</v>
      </c>
      <c r="CG41" s="3">
        <f>'Capital p1'!CG41+'Capital p2'!CG41+'Capital p3 D'!CG41+'Capital p3 T'!CG41+'Capital p4'!CG41+'Capital p5'!CG41+'Capital p6'!CG41</f>
        <v>0</v>
      </c>
      <c r="CH41" s="3">
        <f>'Capital p1'!CH41+'Capital p2'!CH41+'Capital p3 D'!CH41+'Capital p3 T'!CH41+'Capital p4'!CH41+'Capital p5'!CH41+'Capital p6'!CH41</f>
        <v>0</v>
      </c>
      <c r="CI41" s="3">
        <f>'Capital p1'!CI41+'Capital p2'!CI41+'Capital p3 D'!CI41+'Capital p3 T'!CI41+'Capital p4'!CI41+'Capital p5'!CI41+'Capital p6'!CI41</f>
        <v>0</v>
      </c>
      <c r="CJ41" s="3">
        <f>'Capital p1'!CJ41+'Capital p2'!CJ41+'Capital p3 D'!CJ41+'Capital p3 T'!CJ41+'Capital p4'!CJ41+'Capital p5'!CJ41+'Capital p6'!CJ41</f>
        <v>0</v>
      </c>
      <c r="CK41" s="3">
        <f>'Capital p1'!CK41+'Capital p2'!CK41+'Capital p3 D'!CK41+'Capital p3 T'!CK41+'Capital p4'!CK41+'Capital p5'!CK41+'Capital p6'!CK41</f>
        <v>0</v>
      </c>
      <c r="CL41" s="3">
        <f>'Capital p1'!CL41+'Capital p2'!CL41+'Capital p3 D'!CL41+'Capital p3 T'!CL41+'Capital p4'!CL41+'Capital p5'!CL41+'Capital p6'!CL41</f>
        <v>0</v>
      </c>
      <c r="CM41" s="3">
        <f>'Capital p1'!CM41+'Capital p2'!CM41+'Capital p3 D'!CM41+'Capital p3 T'!CM41+'Capital p4'!CM41+'Capital p5'!CM41+'Capital p6'!CM41</f>
        <v>0</v>
      </c>
      <c r="CN41" s="3">
        <f>'Capital p1'!CN41+'Capital p2'!CN41+'Capital p3 D'!CN41+'Capital p3 T'!CN41+'Capital p4'!CN41+'Capital p5'!CN41+'Capital p6'!CN41</f>
        <v>0</v>
      </c>
      <c r="CO41" s="3">
        <f>'Capital p1'!CO41+'Capital p2'!CO41+'Capital p3 D'!CO41+'Capital p3 T'!CO41+'Capital p4'!CO41+'Capital p5'!CO41+'Capital p6'!CO41</f>
        <v>0</v>
      </c>
      <c r="CP41" s="3">
        <f>'Capital p1'!CP41+'Capital p2'!CP41+'Capital p3 D'!CP41+'Capital p3 T'!CP41+'Capital p4'!CP41+'Capital p5'!CP41+'Capital p6'!CP41</f>
        <v>0</v>
      </c>
      <c r="CQ41" s="3">
        <f>'Capital p1'!CQ41+'Capital p2'!CQ41+'Capital p3 D'!CQ41+'Capital p3 T'!CQ41+'Capital p4'!CQ41+'Capital p5'!CQ41+'Capital p6'!CQ41</f>
        <v>0</v>
      </c>
      <c r="CR41" s="3">
        <f>'Capital p1'!CR41+'Capital p2'!CR41+'Capital p3 D'!CR41+'Capital p3 T'!CR41+'Capital p4'!CR41+'Capital p5'!CR41+'Capital p6'!CR41</f>
        <v>0</v>
      </c>
      <c r="CS41" s="3">
        <f>'Capital p1'!CS41+'Capital p2'!CS41+'Capital p3 D'!CS41+'Capital p3 T'!CS41+'Capital p4'!CS41+'Capital p5'!CS41+'Capital p6'!CS41</f>
        <v>0</v>
      </c>
      <c r="CT41" s="3">
        <f>'Capital p1'!CT41+'Capital p2'!CT41+'Capital p3 D'!CT41+'Capital p3 T'!CT41+'Capital p4'!CT41+'Capital p5'!CT41+'Capital p6'!CT41</f>
        <v>0</v>
      </c>
      <c r="CU41" s="3">
        <f>'Capital p1'!CU41+'Capital p2'!CU41+'Capital p3 D'!CU41+'Capital p3 T'!CU41+'Capital p4'!CU41+'Capital p5'!CU41+'Capital p6'!CU41</f>
        <v>0</v>
      </c>
      <c r="CV41" s="3">
        <f>'Capital p1'!CV41+'Capital p2'!CV41+'Capital p3 D'!CV41+'Capital p3 T'!CV41+'Capital p4'!CV41+'Capital p5'!CV41+'Capital p6'!CV41</f>
        <v>0</v>
      </c>
      <c r="CW41" s="3">
        <f>'Capital p1'!CW41+'Capital p2'!CW41+'Capital p3 D'!CW41+'Capital p3 T'!CW41+'Capital p4'!CW41+'Capital p5'!CW41+'Capital p6'!CW41</f>
        <v>0</v>
      </c>
      <c r="CX41" s="3">
        <f>'Capital p1'!CX41+'Capital p2'!CX41+'Capital p3 D'!CX41+'Capital p3 T'!CX41+'Capital p4'!CX41+'Capital p5'!CX41+'Capital p6'!CX41</f>
        <v>0</v>
      </c>
      <c r="CY41" s="3">
        <f>'Capital p1'!CY41+'Capital p2'!CY41+'Capital p3 D'!CY41+'Capital p3 T'!CY41+'Capital p4'!CY41+'Capital p5'!CY41+'Capital p6'!CY41</f>
        <v>0</v>
      </c>
      <c r="CZ41" s="3">
        <f>'Capital p1'!CZ41+'Capital p2'!CZ41+'Capital p3 D'!CZ41+'Capital p3 T'!CZ41+'Capital p4'!CZ41+'Capital p5'!CZ41+'Capital p6'!CZ41</f>
        <v>0</v>
      </c>
      <c r="DA41" s="3">
        <f>'Capital p1'!DA41+'Capital p2'!DA41+'Capital p3 D'!DA41+'Capital p3 T'!DA41+'Capital p4'!DA41+'Capital p5'!DA41+'Capital p6'!DA41</f>
        <v>0</v>
      </c>
      <c r="DB41" s="3">
        <f>'Capital p1'!DB41+'Capital p2'!DB41+'Capital p3 D'!DB41+'Capital p3 T'!DB41+'Capital p4'!DB41+'Capital p5'!DB41+'Capital p6'!DB41</f>
        <v>0</v>
      </c>
      <c r="DC41" s="3">
        <f>'Capital p1'!DC41+'Capital p2'!DC41+'Capital p3 D'!DC41+'Capital p3 T'!DC41+'Capital p4'!DC41+'Capital p5'!DC41+'Capital p6'!DC41</f>
        <v>0</v>
      </c>
      <c r="DD41" s="3">
        <f>'Capital p1'!DD41+'Capital p2'!DD41+'Capital p3 D'!DD41+'Capital p3 T'!DD41+'Capital p4'!DD41+'Capital p5'!DD41+'Capital p6'!DD41</f>
        <v>0</v>
      </c>
      <c r="DE41" s="3">
        <f>'Capital p1'!DE41+'Capital p2'!DE41+'Capital p3 D'!DE41+'Capital p3 T'!DE41+'Capital p4'!DE41+'Capital p5'!DE41+'Capital p6'!DE41</f>
        <v>0</v>
      </c>
      <c r="DF41" s="3">
        <f>'Capital p1'!DF41+'Capital p2'!DF41+'Capital p3 D'!DF41+'Capital p3 T'!DF41+'Capital p4'!DF41+'Capital p5'!DF41+'Capital p6'!DF41</f>
        <v>0</v>
      </c>
      <c r="DG41" s="3">
        <f>'Capital p1'!DG41+'Capital p2'!DG41+'Capital p3 D'!DG41+'Capital p3 T'!DG41+'Capital p4'!DG41+'Capital p5'!DG41+'Capital p6'!DG41</f>
        <v>0</v>
      </c>
      <c r="DH41" s="3">
        <f>'Capital p1'!DH41+'Capital p2'!DH41+'Capital p3 D'!DH41+'Capital p3 T'!DH41+'Capital p4'!DH41+'Capital p5'!DH41+'Capital p6'!DH41</f>
        <v>0</v>
      </c>
      <c r="DI41" s="3">
        <f>'Capital p1'!DI41+'Capital p2'!DI41+'Capital p3 D'!DI41+'Capital p3 T'!DI41+'Capital p4'!DI41+'Capital p5'!DI41+'Capital p6'!DI41</f>
        <v>0</v>
      </c>
      <c r="DJ41" s="3">
        <f>'Capital p1'!DJ41+'Capital p2'!DJ41+'Capital p3 D'!DJ41+'Capital p3 T'!DJ41+'Capital p4'!DJ41+'Capital p5'!DJ41+'Capital p6'!DJ41</f>
        <v>0</v>
      </c>
      <c r="DK41" s="3">
        <f>'Capital p1'!DK41+'Capital p2'!DK41+'Capital p3 D'!DK41+'Capital p3 T'!DK41+'Capital p4'!DK41+'Capital p5'!DK41+'Capital p6'!DK41</f>
        <v>0</v>
      </c>
      <c r="DL41" s="3">
        <f>'Capital p1'!DL41+'Capital p2'!DL41+'Capital p3 D'!DL41+'Capital p3 T'!DL41+'Capital p4'!DL41+'Capital p5'!DL41+'Capital p6'!DL41</f>
        <v>0</v>
      </c>
      <c r="DM41" s="3">
        <f>'Capital p1'!DM41+'Capital p2'!DM41+'Capital p3 D'!DM41+'Capital p3 T'!DM41+'Capital p4'!DM41+'Capital p5'!DM41+'Capital p6'!DM41</f>
        <v>0</v>
      </c>
      <c r="DN41" s="3">
        <f>'Capital p1'!DN41+'Capital p2'!DN41+'Capital p3 D'!DN41+'Capital p3 T'!DN41+'Capital p4'!DN41+'Capital p5'!DN41+'Capital p6'!DN41</f>
        <v>0</v>
      </c>
      <c r="DO41" s="3">
        <f>'Capital p1'!DO41+'Capital p2'!DO41+'Capital p3 D'!DO41+'Capital p3 T'!DO41+'Capital p4'!DO41+'Capital p5'!DO41+'Capital p6'!DO41</f>
        <v>0</v>
      </c>
      <c r="DP41" s="3">
        <f>'Capital p1'!DP41+'Capital p2'!DP41+'Capital p3 D'!DP41+'Capital p3 T'!DP41+'Capital p4'!DP41+'Capital p5'!DP41+'Capital p6'!DP41</f>
        <v>0</v>
      </c>
      <c r="DQ41" s="3">
        <f>'Capital p1'!DQ41+'Capital p2'!DQ41+'Capital p3 D'!DQ41+'Capital p3 T'!DQ41+'Capital p4'!DQ41+'Capital p5'!DQ41+'Capital p6'!DQ41</f>
        <v>0</v>
      </c>
      <c r="DR41" s="3">
        <f>'Capital p1'!DR41+'Capital p2'!DR41+'Capital p3 D'!DR41+'Capital p3 T'!DR41+'Capital p4'!DR41+'Capital p5'!DR41+'Capital p6'!DR41</f>
        <v>0</v>
      </c>
      <c r="DS41" s="3">
        <f>'Capital p1'!DS41+'Capital p2'!DS41+'Capital p3 D'!DS41+'Capital p3 T'!DS41+'Capital p4'!DS41+'Capital p5'!DS41+'Capital p6'!DS41</f>
        <v>0</v>
      </c>
      <c r="DT41" s="3">
        <f>'Capital p1'!DT41+'Capital p2'!DT41+'Capital p3 D'!DT41+'Capital p3 T'!DT41+'Capital p4'!DT41+'Capital p5'!DT41+'Capital p6'!DT41</f>
        <v>0</v>
      </c>
      <c r="DU41" s="3">
        <f>'Capital p1'!DU41+'Capital p2'!DU41+'Capital p3 D'!DU41+'Capital p3 T'!DU41+'Capital p4'!DU41+'Capital p5'!DU41+'Capital p6'!DU41</f>
        <v>0</v>
      </c>
      <c r="DV41" s="3">
        <f>'Capital p1'!DV41+'Capital p2'!DV41+'Capital p3 D'!DV41+'Capital p3 T'!DV41+'Capital p4'!DV41+'Capital p5'!DV41+'Capital p6'!DV41</f>
        <v>0</v>
      </c>
      <c r="DW41" s="11">
        <f>SUM(G41:DV41)</f>
        <v>0</v>
      </c>
      <c r="DX41" s="40"/>
      <c r="EB41" s="20" t="str">
        <f t="shared" si="33"/>
        <v>Jun Y3</v>
      </c>
      <c r="EC41" s="40" t="e">
        <f t="shared" si="2"/>
        <v>#REF!</v>
      </c>
      <c r="ED41" s="31" t="s">
        <v>56</v>
      </c>
      <c r="EE41" s="40" t="e">
        <f t="shared" si="39"/>
        <v>#REF!</v>
      </c>
      <c r="EF41" s="40" t="e">
        <f t="shared" si="16"/>
        <v>#REF!</v>
      </c>
      <c r="EH41" s="20" t="s">
        <v>334</v>
      </c>
      <c r="EI41" s="40" t="e">
        <f>IF(#REF!="monthly",#REF!/12,IF(#REF!="quarterly",#REF!/4,IF(#REF!="every 6 months",#REF!/2,0)))+EI40</f>
        <v>#REF!</v>
      </c>
      <c r="EJ41" s="73">
        <f t="shared" si="17"/>
        <v>2.5000000000000001E-3</v>
      </c>
      <c r="EK41" s="40" t="e">
        <f t="shared" si="40"/>
        <v>#REF!</v>
      </c>
      <c r="EL41" s="40" t="e">
        <f t="shared" si="41"/>
        <v>#REF!</v>
      </c>
      <c r="EN41" s="20" t="str">
        <f t="shared" si="3"/>
        <v>Jun Y3</v>
      </c>
      <c r="EO41" s="40" t="e">
        <f>IF(#REF!="monthly",#REF!/12,IF(#REF!="quarterly",#REF!/4,IF(#REF!="every 6 months",#REF!/2,0)))+EO40</f>
        <v>#REF!</v>
      </c>
      <c r="EP41" s="73">
        <f t="shared" si="36"/>
        <v>2.9999999999999996E-3</v>
      </c>
      <c r="EQ41" s="40" t="e">
        <f t="shared" si="42"/>
        <v>#REF!</v>
      </c>
      <c r="ER41" s="40" t="e">
        <f t="shared" si="43"/>
        <v>#REF!</v>
      </c>
      <c r="ET41" s="20" t="str">
        <f t="shared" si="37"/>
        <v>Jun Y3</v>
      </c>
      <c r="EU41" s="40" t="e">
        <f>IF(#REF!="monthly",#REF!/12,IF(#REF!="quarterly",#REF!/4,IF(#REF!="every 6 months",#REF!/2,0)))+EU40</f>
        <v>#REF!</v>
      </c>
      <c r="EV41" s="73">
        <f t="shared" si="38"/>
        <v>3.6666666666666666E-3</v>
      </c>
      <c r="EW41" s="40" t="e">
        <f t="shared" si="44"/>
        <v>#REF!</v>
      </c>
      <c r="EX41" s="40" t="e">
        <f t="shared" si="45"/>
        <v>#REF!</v>
      </c>
    </row>
    <row r="42" spans="1:154" x14ac:dyDescent="0.25">
      <c r="A42" s="49"/>
      <c r="B42" s="3" t="s">
        <v>32</v>
      </c>
      <c r="G42" s="3">
        <f>'Capital p1'!G42+'Capital p2'!G42+'Capital p3 D'!G42+'Capital p3 T'!G42+'Capital p4'!G42+'Capital p5'!G42+'Capital p6'!G42</f>
        <v>882971</v>
      </c>
      <c r="H42" s="3">
        <f>'Capital p1'!H42+'Capital p2'!H42+'Capital p3 D'!H42+'Capital p3 T'!H42+'Capital p4'!H42+'Capital p5'!H42+'Capital p6'!H42</f>
        <v>951419</v>
      </c>
      <c r="I42" s="3">
        <f>'Capital p1'!I42+'Capital p2'!I42+'Capital p3 D'!I42+'Capital p3 T'!I42+'Capital p4'!I42+'Capital p5'!I42+'Capital p6'!I42</f>
        <v>1037736</v>
      </c>
      <c r="J42" s="3">
        <f>'Capital p1'!J42+'Capital p2'!J42+'Capital p3 D'!J42+'Capital p3 T'!J42+'Capital p4'!J42+'Capital p5'!J42+'Capital p6'!J42</f>
        <v>1157610</v>
      </c>
      <c r="K42" s="3">
        <f>'Capital p1'!K42+'Capital p2'!K42+'Capital p3 D'!K42+'Capital p3 T'!K42+'Capital p4'!K42+'Capital p5'!K42+'Capital p6'!K42</f>
        <v>1258575</v>
      </c>
      <c r="L42" s="3">
        <f>'Capital p1'!L42+'Capital p2'!L42+'Capital p3 D'!L42+'Capital p3 T'!L42+'Capital p4'!L42+'Capital p5'!L42+'Capital p6'!L42</f>
        <v>1359680</v>
      </c>
      <c r="M42" s="3">
        <f>'Capital p1'!M42+'Capital p2'!M42+'Capital p3 D'!M42+'Capital p3 T'!M42+'Capital p4'!M42+'Capital p5'!M42+'Capital p6'!M42</f>
        <v>1473074</v>
      </c>
      <c r="N42" s="3">
        <f>'Capital p1'!N42+'Capital p2'!N42+'Capital p3 D'!N42+'Capital p3 T'!N42+'Capital p4'!N42+'Capital p5'!N42+'Capital p6'!N42</f>
        <v>1589343</v>
      </c>
      <c r="O42" s="3">
        <f>'Capital p1'!O42+'Capital p2'!O42+'Capital p3 D'!O42+'Capital p3 T'!O42+'Capital p4'!O42+'Capital p5'!O42+'Capital p6'!O42</f>
        <v>1712980</v>
      </c>
      <c r="P42" s="3">
        <f>'Capital p1'!P42+'Capital p2'!P42+'Capital p3 D'!P42+'Capital p3 T'!P42+'Capital p4'!P42+'Capital p5'!P42+'Capital p6'!P42</f>
        <v>1851868</v>
      </c>
      <c r="Q42" s="3">
        <f>'Capital p1'!Q42+'Capital p2'!Q42+'Capital p3 D'!Q42+'Capital p3 T'!Q42+'Capital p4'!Q42+'Capital p5'!Q42+'Capital p6'!Q42</f>
        <v>2005456</v>
      </c>
      <c r="R42" s="3">
        <f>'Capital p1'!R42+'Capital p2'!R42+'Capital p3 D'!R42+'Capital p3 T'!R42+'Capital p4'!R42+'Capital p5'!R42+'Capital p6'!R42</f>
        <v>2107259</v>
      </c>
      <c r="S42" s="3">
        <f>'Capital p1'!S42+'Capital p2'!S42+'Capital p3 D'!S42+'Capital p3 T'!S42+'Capital p4'!S42+'Capital p5'!S42+'Capital p6'!S42</f>
        <v>2419342</v>
      </c>
      <c r="T42" s="3">
        <f>'Capital p1'!T42+'Capital p2'!T42+'Capital p3 D'!T42+'Capital p3 T'!T42+'Capital p4'!T42+'Capital p5'!T42+'Capital p6'!T42</f>
        <v>2530364</v>
      </c>
      <c r="U42" s="3">
        <f>'Capital p1'!U42+'Capital p2'!U42+'Capital p3 D'!U42+'Capital p3 T'!U42+'Capital p4'!U42+'Capital p5'!U42+'Capital p6'!U42</f>
        <v>2640744</v>
      </c>
      <c r="V42" s="3">
        <f>'Capital p1'!V42+'Capital p2'!V42+'Capital p3 D'!V42+'Capital p3 T'!V42+'Capital p4'!V42+'Capital p5'!V42+'Capital p6'!V42</f>
        <v>2750021</v>
      </c>
      <c r="W42" s="3">
        <f>'Capital p1'!W42+'Capital p2'!W42+'Capital p3 D'!W42+'Capital p3 T'!W42+'Capital p4'!W42+'Capital p5'!W42+'Capital p6'!W42</f>
        <v>2855085</v>
      </c>
      <c r="X42" s="3">
        <f>'Capital p1'!X42+'Capital p2'!X42+'Capital p3 D'!X42+'Capital p3 T'!X42+'Capital p4'!X42+'Capital p5'!X42+'Capital p6'!X42</f>
        <v>2959104</v>
      </c>
      <c r="Y42" s="3">
        <f>'Capital p1'!Y42+'Capital p2'!Y42+'Capital p3 D'!Y42+'Capital p3 T'!Y42+'Capital p4'!Y42+'Capital p5'!Y42+'Capital p6'!Y42</f>
        <v>3067681</v>
      </c>
      <c r="Z42" s="3">
        <f>'Capital p1'!Z42+'Capital p2'!Z42+'Capital p3 D'!Z42+'Capital p3 T'!Z42+'Capital p4'!Z42+'Capital p5'!Z42+'Capital p6'!Z42</f>
        <v>3169619</v>
      </c>
      <c r="AA42" s="3">
        <f>'Capital p1'!AA42+'Capital p2'!AA42+'Capital p3 D'!AA42+'Capital p3 T'!AA42+'Capital p4'!AA42+'Capital p5'!AA42+'Capital p6'!AA42</f>
        <v>3278936</v>
      </c>
      <c r="AB42" s="3">
        <f>'Capital p1'!AB42+'Capital p2'!AB42+'Capital p3 D'!AB42+'Capital p3 T'!AB42+'Capital p4'!AB42+'Capital p5'!AB42+'Capital p6'!AB42</f>
        <v>3410467</v>
      </c>
      <c r="AC42" s="3">
        <f>'Capital p1'!AC42+'Capital p2'!AC42+'Capital p3 D'!AC42+'Capital p3 T'!AC42+'Capital p4'!AC42+'Capital p5'!AC42+'Capital p6'!AC42</f>
        <v>3511413</v>
      </c>
      <c r="AD42" s="3">
        <f>'Capital p1'!AD42+'Capital p2'!AD42+'Capital p3 D'!AD42+'Capital p3 T'!AD42+'Capital p4'!AD42+'Capital p5'!AD42+'Capital p6'!AD42</f>
        <v>3594726</v>
      </c>
      <c r="AE42" s="3">
        <f>'Capital p1'!AE42+'Capital p2'!AE42+'Capital p3 D'!AE42+'Capital p3 T'!AE42+'Capital p4'!AE42+'Capital p5'!AE42+'Capital p6'!AE42</f>
        <v>3910879</v>
      </c>
      <c r="AF42" s="3">
        <f>'Capital p1'!AF42+'Capital p2'!AF42+'Capital p3 D'!AF42+'Capital p3 T'!AF42+'Capital p4'!AF42+'Capital p5'!AF42+'Capital p6'!AF42</f>
        <v>4023129</v>
      </c>
      <c r="AG42" s="3">
        <f>'Capital p1'!AG42+'Capital p2'!AG42+'Capital p3 D'!AG42+'Capital p3 T'!AG42+'Capital p4'!AG42+'Capital p5'!AG42+'Capital p6'!AG42</f>
        <v>4135246</v>
      </c>
      <c r="AH42" s="3">
        <f>'Capital p1'!AH42+'Capital p2'!AH42+'Capital p3 D'!AH42+'Capital p3 T'!AH42+'Capital p4'!AH42+'Capital p5'!AH42+'Capital p6'!AH42</f>
        <v>4247232</v>
      </c>
      <c r="AI42" s="3">
        <f>'Capital p1'!AI42+'Capital p2'!AI42+'Capital p3 D'!AI42+'Capital p3 T'!AI42+'Capital p4'!AI42+'Capital p5'!AI42+'Capital p6'!AI42</f>
        <v>4359086</v>
      </c>
      <c r="AJ42" s="3">
        <f>'Capital p1'!AJ42+'Capital p2'!AJ42+'Capital p3 D'!AJ42+'Capital p3 T'!AJ42+'Capital p4'!AJ42+'Capital p5'!AJ42+'Capital p6'!AJ42</f>
        <v>4470804</v>
      </c>
      <c r="AK42" s="3">
        <f>'Capital p1'!AK42+'Capital p2'!AK42+'Capital p3 D'!AK42+'Capital p3 T'!AK42+'Capital p4'!AK42+'Capital p5'!AK42+'Capital p6'!AK42</f>
        <v>4582391</v>
      </c>
      <c r="AL42" s="3">
        <f>'Capital p1'!AL42+'Capital p2'!AL42+'Capital p3 D'!AL42+'Capital p3 T'!AL42+'Capital p4'!AL42+'Capital p5'!AL42+'Capital p6'!AL42</f>
        <v>4693842</v>
      </c>
      <c r="AM42" s="3">
        <f>'Capital p1'!AM42+'Capital p2'!AM42+'Capital p3 D'!AM42+'Capital p3 T'!AM42+'Capital p4'!AM42+'Capital p5'!AM42+'Capital p6'!AM42</f>
        <v>4805164</v>
      </c>
      <c r="AN42" s="3">
        <f>'Capital p1'!AN42+'Capital p2'!AN42+'Capital p3 D'!AN42+'Capital p3 T'!AN42+'Capital p4'!AN42+'Capital p5'!AN42+'Capital p6'!AN42</f>
        <v>4917796</v>
      </c>
      <c r="AO42" s="3">
        <f>'Capital p1'!AO42+'Capital p2'!AO42+'Capital p3 D'!AO42+'Capital p3 T'!AO42+'Capital p4'!AO42+'Capital p5'!AO42+'Capital p6'!AO42</f>
        <v>5030283</v>
      </c>
      <c r="AP42" s="3">
        <f>'Capital p1'!AP42+'Capital p2'!AP42+'Capital p3 D'!AP42+'Capital p3 T'!AP42+'Capital p4'!AP42+'Capital p5'!AP42+'Capital p6'!AP42</f>
        <v>5142643</v>
      </c>
      <c r="AQ42" s="3">
        <f>'Capital p1'!AQ42+'Capital p2'!AQ42+'Capital p3 D'!AQ42+'Capital p3 T'!AQ42+'Capital p4'!AQ42+'Capital p5'!AQ42+'Capital p6'!AQ42</f>
        <v>5436105</v>
      </c>
      <c r="AR42" s="3">
        <f>'Capital p1'!AR42+'Capital p2'!AR42+'Capital p3 D'!AR42+'Capital p3 T'!AR42+'Capital p4'!AR42+'Capital p5'!AR42+'Capital p6'!AR42</f>
        <v>5552087</v>
      </c>
      <c r="AS42" s="3">
        <f>'Capital p1'!AS42+'Capital p2'!AS42+'Capital p3 D'!AS42+'Capital p3 T'!AS42+'Capital p4'!AS42+'Capital p5'!AS42+'Capital p6'!AS42</f>
        <v>5667896</v>
      </c>
      <c r="AT42" s="3">
        <f>'Capital p1'!AT42+'Capital p2'!AT42+'Capital p3 D'!AT42+'Capital p3 T'!AT42+'Capital p4'!AT42+'Capital p5'!AT42+'Capital p6'!AT42</f>
        <v>5786536</v>
      </c>
      <c r="AU42" s="3">
        <f>'Capital p1'!AU42+'Capital p2'!AU42+'Capital p3 D'!AU42+'Capital p3 T'!AU42+'Capital p4'!AU42+'Capital p5'!AU42+'Capital p6'!AU42</f>
        <v>5904987</v>
      </c>
      <c r="AV42" s="3">
        <f>'Capital p1'!AV42+'Capital p2'!AV42+'Capital p3 D'!AV42+'Capital p3 T'!AV42+'Capital p4'!AV42+'Capital p5'!AV42+'Capital p6'!AV42</f>
        <v>6023249</v>
      </c>
      <c r="AW42" s="3">
        <f>'Capital p1'!AW42+'Capital p2'!AW42+'Capital p3 D'!AW42+'Capital p3 T'!AW42+'Capital p4'!AW42+'Capital p5'!AW42+'Capital p6'!AW42</f>
        <v>6141319</v>
      </c>
      <c r="AX42" s="3">
        <f>'Capital p1'!AX42+'Capital p2'!AX42+'Capital p3 D'!AX42+'Capital p3 T'!AX42+'Capital p4'!AX42+'Capital p5'!AX42+'Capital p6'!AX42</f>
        <v>6259205</v>
      </c>
      <c r="AY42" s="3">
        <f>'Capital p1'!AY42+'Capital p2'!AY42+'Capital p3 D'!AY42+'Capital p3 T'!AY42+'Capital p4'!AY42+'Capital p5'!AY42+'Capital p6'!AY42</f>
        <v>6376902</v>
      </c>
      <c r="AZ42" s="3">
        <f>'Capital p1'!AZ42+'Capital p2'!AZ42+'Capital p3 D'!AZ42+'Capital p3 T'!AZ42+'Capital p4'!AZ42+'Capital p5'!AZ42+'Capital p6'!AZ42</f>
        <v>6494556</v>
      </c>
      <c r="BA42" s="3">
        <f>'Capital p1'!BA42+'Capital p2'!BA42+'Capital p3 D'!BA42+'Capital p3 T'!BA42+'Capital p4'!BA42+'Capital p5'!BA42+'Capital p6'!BA42</f>
        <v>6612021</v>
      </c>
      <c r="BB42" s="3">
        <f>'Capital p1'!BB42+'Capital p2'!BB42+'Capital p3 D'!BB42+'Capital p3 T'!BB42+'Capital p4'!BB42+'Capital p5'!BB42+'Capital p6'!BB42</f>
        <v>6729316</v>
      </c>
      <c r="BC42" s="3">
        <f>'Capital p1'!BC42+'Capital p2'!BC42+'Capital p3 D'!BC42+'Capital p3 T'!BC42+'Capital p4'!BC42+'Capital p5'!BC42+'Capital p6'!BC42</f>
        <v>7068854</v>
      </c>
      <c r="BD42" s="3">
        <f>'Capital p1'!BD42+'Capital p2'!BD42+'Capital p3 D'!BD42+'Capital p3 T'!BD42+'Capital p4'!BD42+'Capital p5'!BD42+'Capital p6'!BD42</f>
        <v>7182358</v>
      </c>
      <c r="BE42" s="3">
        <f>'Capital p1'!BE42+'Capital p2'!BE42+'Capital p3 D'!BE42+'Capital p3 T'!BE42+'Capital p4'!BE42+'Capital p5'!BE42+'Capital p6'!BE42</f>
        <v>7295681</v>
      </c>
      <c r="BF42" s="3">
        <f>'Capital p1'!BF42+'Capital p2'!BF42+'Capital p3 D'!BF42+'Capital p3 T'!BF42+'Capital p4'!BF42+'Capital p5'!BF42+'Capital p6'!BF42</f>
        <v>7408821</v>
      </c>
      <c r="BG42" s="3">
        <f>'Capital p1'!BG42+'Capital p2'!BG42+'Capital p3 D'!BG42+'Capital p3 T'!BG42+'Capital p4'!BG42+'Capital p5'!BG42+'Capital p6'!BG42</f>
        <v>7521782</v>
      </c>
      <c r="BH42" s="3">
        <f>'Capital p1'!BH42+'Capital p2'!BH42+'Capital p3 D'!BH42+'Capital p3 T'!BH42+'Capital p4'!BH42+'Capital p5'!BH42+'Capital p6'!BH42</f>
        <v>7634560</v>
      </c>
      <c r="BI42" s="3">
        <f>'Capital p1'!BI42+'Capital p2'!BI42+'Capital p3 D'!BI42+'Capital p3 T'!BI42+'Capital p4'!BI42+'Capital p5'!BI42+'Capital p6'!BI42</f>
        <v>7747160</v>
      </c>
      <c r="BJ42" s="3">
        <f>'Capital p1'!BJ42+'Capital p2'!BJ42+'Capital p3 D'!BJ42+'Capital p3 T'!BJ42+'Capital p4'!BJ42+'Capital p5'!BJ42+'Capital p6'!BJ42</f>
        <v>7859570</v>
      </c>
      <c r="BK42" s="3">
        <f>'Capital p1'!BK42+'Capital p2'!BK42+'Capital p3 D'!BK42+'Capital p3 T'!BK42+'Capital p4'!BK42+'Capital p5'!BK42+'Capital p6'!BK42</f>
        <v>7971806</v>
      </c>
      <c r="BL42" s="3">
        <f>'Capital p1'!BL42+'Capital p2'!BL42+'Capital p3 D'!BL42+'Capital p3 T'!BL42+'Capital p4'!BL42+'Capital p5'!BL42+'Capital p6'!BL42</f>
        <v>8083892</v>
      </c>
      <c r="BM42" s="3">
        <f>'Capital p1'!BM42+'Capital p2'!BM42+'Capital p3 D'!BM42+'Capital p3 T'!BM42+'Capital p4'!BM42+'Capital p5'!BM42+'Capital p6'!BM42</f>
        <v>8195793</v>
      </c>
      <c r="BN42" s="3">
        <f>'Capital p1'!BN42+'Capital p2'!BN42+'Capital p3 D'!BN42+'Capital p3 T'!BN42+'Capital p4'!BN42+'Capital p5'!BN42+'Capital p6'!BN42</f>
        <v>8307523</v>
      </c>
      <c r="BO42" s="3">
        <f>'Capital p1'!BO42+'Capital p2'!BO42+'Capital p3 D'!BO42+'Capital p3 T'!BO42+'Capital p4'!BO42+'Capital p5'!BO42+'Capital p6'!BO42</f>
        <v>8633835</v>
      </c>
      <c r="BP42" s="3">
        <f>'Capital p1'!BP42+'Capital p2'!BP42+'Capital p3 D'!BP42+'Capital p3 T'!BP42+'Capital p4'!BP42+'Capital p5'!BP42+'Capital p6'!BP42</f>
        <v>8744510</v>
      </c>
      <c r="BQ42" s="3">
        <f>'Capital p1'!BQ42+'Capital p2'!BQ42+'Capital p3 D'!BQ42+'Capital p3 T'!BQ42+'Capital p4'!BQ42+'Capital p5'!BQ42+'Capital p6'!BQ42</f>
        <v>8854999</v>
      </c>
      <c r="BR42" s="3">
        <f>'Capital p1'!BR42+'Capital p2'!BR42+'Capital p3 D'!BR42+'Capital p3 T'!BR42+'Capital p4'!BR42+'Capital p5'!BR42+'Capital p6'!BR42</f>
        <v>8965310</v>
      </c>
      <c r="BS42" s="3">
        <f>'Capital p1'!BS42+'Capital p2'!BS42+'Capital p3 D'!BS42+'Capital p3 T'!BS42+'Capital p4'!BS42+'Capital p5'!BS42+'Capital p6'!BS42</f>
        <v>9075438</v>
      </c>
      <c r="BT42" s="3">
        <f>'Capital p1'!BT42+'Capital p2'!BT42+'Capital p3 D'!BT42+'Capital p3 T'!BT42+'Capital p4'!BT42+'Capital p5'!BT42+'Capital p6'!BT42</f>
        <v>9185378</v>
      </c>
      <c r="BU42" s="3">
        <f>'Capital p1'!BU42+'Capital p2'!BU42+'Capital p3 D'!BU42+'Capital p3 T'!BU42+'Capital p4'!BU42+'Capital p5'!BU42+'Capital p6'!BU42</f>
        <v>9295138</v>
      </c>
      <c r="BV42" s="3">
        <f>'Capital p1'!BV42+'Capital p2'!BV42+'Capital p3 D'!BV42+'Capital p3 T'!BV42+'Capital p4'!BV42+'Capital p5'!BV42+'Capital p6'!BV42</f>
        <v>9404714</v>
      </c>
      <c r="BW42" s="3">
        <f>'Capital p1'!BW42+'Capital p2'!BW42+'Capital p3 D'!BW42+'Capital p3 T'!BW42+'Capital p4'!BW42+'Capital p5'!BW42+'Capital p6'!BW42</f>
        <v>9514108</v>
      </c>
      <c r="BX42" s="3">
        <f>'Capital p1'!BX42+'Capital p2'!BX42+'Capital p3 D'!BX42+'Capital p3 T'!BX42+'Capital p4'!BX42+'Capital p5'!BX42+'Capital p6'!BX42</f>
        <v>9623048</v>
      </c>
      <c r="BY42" s="3">
        <f>'Capital p1'!BY42+'Capital p2'!BY42+'Capital p3 D'!BY42+'Capital p3 T'!BY42+'Capital p4'!BY42+'Capital p5'!BY42+'Capital p6'!BY42</f>
        <v>9731812</v>
      </c>
      <c r="BZ42" s="3">
        <f>'Capital p1'!BZ42+'Capital p2'!BZ42+'Capital p3 D'!BZ42+'Capital p3 T'!BZ42+'Capital p4'!BZ42+'Capital p5'!BZ42+'Capital p6'!BZ42</f>
        <v>9840398</v>
      </c>
      <c r="CA42" s="3">
        <f>'Capital p1'!CA42+'Capital p2'!CA42+'Capital p3 D'!CA42+'Capital p3 T'!CA42+'Capital p4'!CA42+'Capital p5'!CA42+'Capital p6'!CA42</f>
        <v>10159359</v>
      </c>
      <c r="CB42" s="3">
        <f>'Capital p1'!CB42+'Capital p2'!CB42+'Capital p3 D'!CB42+'Capital p3 T'!CB42+'Capital p4'!CB42+'Capital p5'!CB42+'Capital p6'!CB42</f>
        <v>10268743</v>
      </c>
      <c r="CC42" s="3">
        <f>'Capital p1'!CC42+'Capital p2'!CC42+'Capital p3 D'!CC42+'Capital p3 T'!CC42+'Capital p4'!CC42+'Capital p5'!CC42+'Capital p6'!CC42</f>
        <v>10377943</v>
      </c>
      <c r="CD42" s="3">
        <f>'Capital p1'!CD42+'Capital p2'!CD42+'Capital p3 D'!CD42+'Capital p3 T'!CD42+'Capital p4'!CD42+'Capital p5'!CD42+'Capital p6'!CD42</f>
        <v>10486966</v>
      </c>
      <c r="CE42" s="3">
        <f>'Capital p1'!CE42+'Capital p2'!CE42+'Capital p3 D'!CE42+'Capital p3 T'!CE42+'Capital p4'!CE42+'Capital p5'!CE42+'Capital p6'!CE42</f>
        <v>10595806</v>
      </c>
      <c r="CF42" s="3">
        <f>'Capital p1'!CF42+'Capital p2'!CF42+'Capital p3 D'!CF42+'Capital p3 T'!CF42+'Capital p4'!CF42+'Capital p5'!CF42+'Capital p6'!CF42</f>
        <v>10704464</v>
      </c>
      <c r="CG42" s="3">
        <f>'Capital p1'!CG42+'Capital p2'!CG42+'Capital p3 D'!CG42+'Capital p3 T'!CG42+'Capital p4'!CG42+'Capital p5'!CG42+'Capital p6'!CG42</f>
        <v>10812944</v>
      </c>
      <c r="CH42" s="3">
        <f>'Capital p1'!CH42+'Capital p2'!CH42+'Capital p3 D'!CH42+'Capital p3 T'!CH42+'Capital p4'!CH42+'Capital p5'!CH42+'Capital p6'!CH42</f>
        <v>10921240</v>
      </c>
      <c r="CI42" s="3">
        <f>'Capital p1'!CI42+'Capital p2'!CI42+'Capital p3 D'!CI42+'Capital p3 T'!CI42+'Capital p4'!CI42+'Capital p5'!CI42+'Capital p6'!CI42</f>
        <v>11029357</v>
      </c>
      <c r="CJ42" s="3">
        <f>'Capital p1'!CJ42+'Capital p2'!CJ42+'Capital p3 D'!CJ42+'Capital p3 T'!CJ42+'Capital p4'!CJ42+'Capital p5'!CJ42+'Capital p6'!CJ42</f>
        <v>11137351</v>
      </c>
      <c r="CK42" s="3">
        <f>'Capital p1'!CK42+'Capital p2'!CK42+'Capital p3 D'!CK42+'Capital p3 T'!CK42+'Capital p4'!CK42+'Capital p5'!CK42+'Capital p6'!CK42</f>
        <v>11245163</v>
      </c>
      <c r="CL42" s="3">
        <f>'Capital p1'!CL42+'Capital p2'!CL42+'Capital p3 D'!CL42+'Capital p3 T'!CL42+'Capital p4'!CL42+'Capital p5'!CL42+'Capital p6'!CL42</f>
        <v>11352790</v>
      </c>
      <c r="CM42" s="3">
        <f>'Capital p1'!CM42+'Capital p2'!CM42+'Capital p3 D'!CM42+'Capital p3 T'!CM42+'Capital p4'!CM42+'Capital p5'!CM42+'Capital p6'!CM42</f>
        <v>11662818</v>
      </c>
      <c r="CN42" s="3">
        <f>'Capital p1'!CN42+'Capital p2'!CN42+'Capital p3 D'!CN42+'Capital p3 T'!CN42+'Capital p4'!CN42+'Capital p5'!CN42+'Capital p6'!CN42</f>
        <v>11768438</v>
      </c>
      <c r="CO42" s="3">
        <f>'Capital p1'!CO42+'Capital p2'!CO42+'Capital p3 D'!CO42+'Capital p3 T'!CO42+'Capital p4'!CO42+'Capital p5'!CO42+'Capital p6'!CO42</f>
        <v>11873873</v>
      </c>
      <c r="CP42" s="3">
        <f>'Capital p1'!CP42+'Capital p2'!CP42+'Capital p3 D'!CP42+'Capital p3 T'!CP42+'Capital p4'!CP42+'Capital p5'!CP42+'Capital p6'!CP42</f>
        <v>11979124</v>
      </c>
      <c r="CQ42" s="3">
        <f>'Capital p1'!CQ42+'Capital p2'!CQ42+'Capital p3 D'!CQ42+'Capital p3 T'!CQ42+'Capital p4'!CQ42+'Capital p5'!CQ42+'Capital p6'!CQ42</f>
        <v>12084192</v>
      </c>
      <c r="CR42" s="3">
        <f>'Capital p1'!CR42+'Capital p2'!CR42+'Capital p3 D'!CR42+'Capital p3 T'!CR42+'Capital p4'!CR42+'Capital p5'!CR42+'Capital p6'!CR42</f>
        <v>12189076</v>
      </c>
      <c r="CS42" s="3">
        <f>'Capital p1'!CS42+'Capital p2'!CS42+'Capital p3 D'!CS42+'Capital p3 T'!CS42+'Capital p4'!CS42+'Capital p5'!CS42+'Capital p6'!CS42</f>
        <v>12293777</v>
      </c>
      <c r="CT42" s="3">
        <f>'Capital p1'!CT42+'Capital p2'!CT42+'Capital p3 D'!CT42+'Capital p3 T'!CT42+'Capital p4'!CT42+'Capital p5'!CT42+'Capital p6'!CT42</f>
        <v>12398294</v>
      </c>
      <c r="CU42" s="3">
        <f>'Capital p1'!CU42+'Capital p2'!CU42+'Capital p3 D'!CU42+'Capital p3 T'!CU42+'Capital p4'!CU42+'Capital p5'!CU42+'Capital p6'!CU42</f>
        <v>12502628</v>
      </c>
      <c r="CV42" s="3">
        <f>'Capital p1'!CV42+'Capital p2'!CV42+'Capital p3 D'!CV42+'Capital p3 T'!CV42+'Capital p4'!CV42+'Capital p5'!CV42+'Capital p6'!CV42</f>
        <v>12606720</v>
      </c>
      <c r="CW42" s="3">
        <f>'Capital p1'!CW42+'Capital p2'!CW42+'Capital p3 D'!CW42+'Capital p3 T'!CW42+'Capital p4'!CW42+'Capital p5'!CW42+'Capital p6'!CW42</f>
        <v>12710634</v>
      </c>
      <c r="CX42" s="3">
        <f>'Capital p1'!CX42+'Capital p2'!CX42+'Capital p3 D'!CX42+'Capital p3 T'!CX42+'Capital p4'!CX42+'Capital p5'!CX42+'Capital p6'!CX42</f>
        <v>12814377</v>
      </c>
      <c r="CY42" s="3">
        <f>'Capital p1'!CY42+'Capital p2'!CY42+'Capital p3 D'!CY42+'Capital p3 T'!CY42+'Capital p4'!CY42+'Capital p5'!CY42+'Capital p6'!CY42</f>
        <v>13119007</v>
      </c>
      <c r="CZ42" s="3">
        <f>'Capital p1'!CZ42+'Capital p2'!CZ42+'Capital p3 D'!CZ42+'Capital p3 T'!CZ42+'Capital p4'!CZ42+'Capital p5'!CZ42+'Capital p6'!CZ42</f>
        <v>13225916</v>
      </c>
      <c r="DA42" s="3">
        <f>'Capital p1'!DA42+'Capital p2'!DA42+'Capital p3 D'!DA42+'Capital p3 T'!DA42+'Capital p4'!DA42+'Capital p5'!DA42+'Capital p6'!DA42</f>
        <v>13332642</v>
      </c>
      <c r="DB42" s="3">
        <f>'Capital p1'!DB42+'Capital p2'!DB42+'Capital p3 D'!DB42+'Capital p3 T'!DB42+'Capital p4'!DB42+'Capital p5'!DB42+'Capital p6'!DB42</f>
        <v>13439183</v>
      </c>
      <c r="DC42" s="3">
        <f>'Capital p1'!DC42+'Capital p2'!DC42+'Capital p3 D'!DC42+'Capital p3 T'!DC42+'Capital p4'!DC42+'Capital p5'!DC42+'Capital p6'!DC42</f>
        <v>13545543</v>
      </c>
      <c r="DD42" s="3">
        <f>'Capital p1'!DD42+'Capital p2'!DD42+'Capital p3 D'!DD42+'Capital p3 T'!DD42+'Capital p4'!DD42+'Capital p5'!DD42+'Capital p6'!DD42</f>
        <v>13651717</v>
      </c>
      <c r="DE42" s="3">
        <f>'Capital p1'!DE42+'Capital p2'!DE42+'Capital p3 D'!DE42+'Capital p3 T'!DE42+'Capital p4'!DE42+'Capital p5'!DE42+'Capital p6'!DE42</f>
        <v>13757709</v>
      </c>
      <c r="DF42" s="3">
        <f>'Capital p1'!DF42+'Capital p2'!DF42+'Capital p3 D'!DF42+'Capital p3 T'!DF42+'Capital p4'!DF42+'Capital p5'!DF42+'Capital p6'!DF42</f>
        <v>13863518</v>
      </c>
      <c r="DG42" s="3">
        <f>'Capital p1'!DG42+'Capital p2'!DG42+'Capital p3 D'!DG42+'Capital p3 T'!DG42+'Capital p4'!DG42+'Capital p5'!DG42+'Capital p6'!DG42</f>
        <v>13969145</v>
      </c>
      <c r="DH42" s="3">
        <f>'Capital p1'!DH42+'Capital p2'!DH42+'Capital p3 D'!DH42+'Capital p3 T'!DH42+'Capital p4'!DH42+'Capital p5'!DH42+'Capital p6'!DH42</f>
        <v>14071158</v>
      </c>
      <c r="DI42" s="3">
        <f>'Capital p1'!DI42+'Capital p2'!DI42+'Capital p3 D'!DI42+'Capital p3 T'!DI42+'Capital p4'!DI42+'Capital p5'!DI42+'Capital p6'!DI42</f>
        <v>14173008</v>
      </c>
      <c r="DJ42" s="3">
        <f>'Capital p1'!DJ42+'Capital p2'!DJ42+'Capital p3 D'!DJ42+'Capital p3 T'!DJ42+'Capital p4'!DJ42+'Capital p5'!DJ42+'Capital p6'!DJ42</f>
        <v>14274705</v>
      </c>
      <c r="DK42" s="3">
        <f>'Capital p1'!DK42+'Capital p2'!DK42+'Capital p3 D'!DK42+'Capital p3 T'!DK42+'Capital p4'!DK42+'Capital p5'!DK42+'Capital p6'!DK42</f>
        <v>14563102</v>
      </c>
      <c r="DL42" s="3">
        <f>'Capital p1'!DL42+'Capital p2'!DL42+'Capital p3 D'!DL42+'Capital p3 T'!DL42+'Capital p4'!DL42+'Capital p5'!DL42+'Capital p6'!DL42</f>
        <v>14665526</v>
      </c>
      <c r="DM42" s="3">
        <f>'Capital p1'!DM42+'Capital p2'!DM42+'Capital p3 D'!DM42+'Capital p3 T'!DM42+'Capital p4'!DM42+'Capital p5'!DM42+'Capital p6'!DM42</f>
        <v>14767771</v>
      </c>
      <c r="DN42" s="3">
        <f>'Capital p1'!DN42+'Capital p2'!DN42+'Capital p3 D'!DN42+'Capital p3 T'!DN42+'Capital p4'!DN42+'Capital p5'!DN42+'Capital p6'!DN42</f>
        <v>14871432</v>
      </c>
      <c r="DO42" s="3">
        <f>'Capital p1'!DO42+'Capital p2'!DO42+'Capital p3 D'!DO42+'Capital p3 T'!DO42+'Capital p4'!DO42+'Capital p5'!DO42+'Capital p6'!DO42</f>
        <v>14974900</v>
      </c>
      <c r="DP42" s="3">
        <f>'Capital p1'!DP42+'Capital p2'!DP42+'Capital p3 D'!DP42+'Capital p3 T'!DP42+'Capital p4'!DP42+'Capital p5'!DP42+'Capital p6'!DP42</f>
        <v>15078183</v>
      </c>
      <c r="DQ42" s="3">
        <f>'Capital p1'!DQ42+'Capital p2'!DQ42+'Capital p3 D'!DQ42+'Capital p3 T'!DQ42+'Capital p4'!DQ42+'Capital p5'!DQ42+'Capital p6'!DQ42</f>
        <v>15181272</v>
      </c>
      <c r="DR42" s="3">
        <f>'Capital p1'!DR42+'Capital p2'!DR42+'Capital p3 D'!DR42+'Capital p3 T'!DR42+'Capital p4'!DR42+'Capital p5'!DR42+'Capital p6'!DR42</f>
        <v>15284169</v>
      </c>
      <c r="DS42" s="3">
        <f>'Capital p1'!DS42+'Capital p2'!DS42+'Capital p3 D'!DS42+'Capital p3 T'!DS42+'Capital p4'!DS42+'Capital p5'!DS42+'Capital p6'!DS42</f>
        <v>15359332</v>
      </c>
      <c r="DT42" s="3">
        <f>'Capital p1'!DT42+'Capital p2'!DT42+'Capital p3 D'!DT42+'Capital p3 T'!DT42+'Capital p4'!DT42+'Capital p5'!DT42+'Capital p6'!DT42</f>
        <v>15462119</v>
      </c>
      <c r="DU42" s="3">
        <f>'Capital p1'!DU42+'Capital p2'!DU42+'Capital p3 D'!DU42+'Capital p3 T'!DU42+'Capital p4'!DU42+'Capital p5'!DU42+'Capital p6'!DU42</f>
        <v>15564712</v>
      </c>
      <c r="DV42" s="3">
        <f>'Capital p1'!DV42+'Capital p2'!DV42+'Capital p3 D'!DV42+'Capital p3 T'!DV42+'Capital p4'!DV42+'Capital p5'!DV42+'Capital p6'!DV42</f>
        <v>15667110</v>
      </c>
      <c r="DW42" s="11">
        <f>SUM(G42:DV42)</f>
        <v>1005863591</v>
      </c>
      <c r="DX42" s="40"/>
      <c r="EB42" s="20" t="str">
        <f t="shared" si="33"/>
        <v>Jul Y3</v>
      </c>
      <c r="EC42" s="40" t="e">
        <f t="shared" si="2"/>
        <v>#REF!</v>
      </c>
      <c r="ED42" s="31" t="s">
        <v>56</v>
      </c>
      <c r="EE42" s="40" t="e">
        <f t="shared" si="39"/>
        <v>#REF!</v>
      </c>
      <c r="EF42" s="40" t="e">
        <f t="shared" si="16"/>
        <v>#REF!</v>
      </c>
      <c r="EH42" s="20" t="s">
        <v>335</v>
      </c>
      <c r="EI42" s="40" t="e">
        <f>IF(#REF!="monthly",#REF!/12,0)+EI41</f>
        <v>#REF!</v>
      </c>
      <c r="EJ42" s="73">
        <f t="shared" si="17"/>
        <v>2.5000000000000001E-3</v>
      </c>
      <c r="EK42" s="40" t="e">
        <f t="shared" si="40"/>
        <v>#REF!</v>
      </c>
      <c r="EL42" s="40" t="e">
        <f t="shared" si="41"/>
        <v>#REF!</v>
      </c>
      <c r="EN42" s="20" t="str">
        <f t="shared" si="3"/>
        <v>Jul Y3</v>
      </c>
      <c r="EO42" s="40" t="e">
        <f>IF(#REF!="monthly",#REF!/12,0)+EO41</f>
        <v>#REF!</v>
      </c>
      <c r="EP42" s="73">
        <f t="shared" si="36"/>
        <v>2.9999999999999996E-3</v>
      </c>
      <c r="EQ42" s="40" t="e">
        <f t="shared" si="42"/>
        <v>#REF!</v>
      </c>
      <c r="ER42" s="40" t="e">
        <f t="shared" si="43"/>
        <v>#REF!</v>
      </c>
      <c r="ET42" s="20" t="str">
        <f t="shared" si="37"/>
        <v>Jul Y3</v>
      </c>
      <c r="EU42" s="40" t="e">
        <f>IF(#REF!="monthly",#REF!/12,0)+EU41</f>
        <v>#REF!</v>
      </c>
      <c r="EV42" s="73">
        <f t="shared" si="38"/>
        <v>3.6666666666666666E-3</v>
      </c>
      <c r="EW42" s="40" t="e">
        <f t="shared" si="44"/>
        <v>#REF!</v>
      </c>
      <c r="EX42" s="40" t="e">
        <f t="shared" si="45"/>
        <v>#REF!</v>
      </c>
    </row>
    <row r="43" spans="1:154" x14ac:dyDescent="0.25">
      <c r="A43" s="49"/>
      <c r="DW43" s="17"/>
      <c r="EB43" s="20" t="str">
        <f t="shared" si="33"/>
        <v>Aug Y3</v>
      </c>
      <c r="EC43" s="40" t="e">
        <f t="shared" si="2"/>
        <v>#REF!</v>
      </c>
      <c r="ED43" s="31" t="s">
        <v>56</v>
      </c>
      <c r="EE43" s="40" t="e">
        <f t="shared" si="39"/>
        <v>#REF!</v>
      </c>
      <c r="EF43" s="40" t="e">
        <f t="shared" si="16"/>
        <v>#REF!</v>
      </c>
      <c r="EH43" s="20" t="s">
        <v>336</v>
      </c>
      <c r="EI43" s="40" t="e">
        <f>IF(#REF!="monthly",#REF!/12,0)+EI42</f>
        <v>#REF!</v>
      </c>
      <c r="EJ43" s="73">
        <f t="shared" si="17"/>
        <v>2.5000000000000001E-3</v>
      </c>
      <c r="EK43" s="40" t="e">
        <f t="shared" si="40"/>
        <v>#REF!</v>
      </c>
      <c r="EL43" s="40" t="e">
        <f t="shared" si="41"/>
        <v>#REF!</v>
      </c>
      <c r="EN43" s="20" t="str">
        <f t="shared" si="3"/>
        <v>Aug Y3</v>
      </c>
      <c r="EO43" s="40" t="e">
        <f>IF(#REF!="monthly",#REF!/12,0)+EO42</f>
        <v>#REF!</v>
      </c>
      <c r="EP43" s="73">
        <f t="shared" si="36"/>
        <v>2.9999999999999996E-3</v>
      </c>
      <c r="EQ43" s="40" t="e">
        <f t="shared" si="42"/>
        <v>#REF!</v>
      </c>
      <c r="ER43" s="40" t="e">
        <f t="shared" si="43"/>
        <v>#REF!</v>
      </c>
      <c r="ET43" s="20" t="str">
        <f t="shared" si="37"/>
        <v>Aug Y3</v>
      </c>
      <c r="EU43" s="40" t="e">
        <f>IF(#REF!="monthly",#REF!/12,0)+EU42</f>
        <v>#REF!</v>
      </c>
      <c r="EV43" s="73">
        <f t="shared" si="38"/>
        <v>3.6666666666666666E-3</v>
      </c>
      <c r="EW43" s="40" t="e">
        <f t="shared" si="44"/>
        <v>#REF!</v>
      </c>
      <c r="EX43" s="40" t="e">
        <f t="shared" si="45"/>
        <v>#REF!</v>
      </c>
    </row>
    <row r="44" spans="1:154" x14ac:dyDescent="0.25">
      <c r="A44" s="50" t="s">
        <v>73</v>
      </c>
      <c r="B44" s="36" t="s">
        <v>656</v>
      </c>
      <c r="C44" s="36"/>
      <c r="D44" s="36"/>
      <c r="E44" s="36"/>
      <c r="F44" s="13"/>
      <c r="G44" s="13">
        <f>'O&amp;M'!$D$34</f>
        <v>1</v>
      </c>
      <c r="H44" s="13">
        <f>'O&amp;M'!$D$34</f>
        <v>1</v>
      </c>
      <c r="I44" s="13">
        <f>'O&amp;M'!$D$34</f>
        <v>1</v>
      </c>
      <c r="J44" s="13">
        <f>'O&amp;M'!$D$34</f>
        <v>1</v>
      </c>
      <c r="K44" s="13">
        <f>'O&amp;M'!$D$34</f>
        <v>1</v>
      </c>
      <c r="L44" s="13">
        <f>'O&amp;M'!$D$34</f>
        <v>1</v>
      </c>
      <c r="M44" s="13">
        <f>'O&amp;M'!$D$34</f>
        <v>1</v>
      </c>
      <c r="N44" s="13">
        <f>'O&amp;M'!$D$34</f>
        <v>1</v>
      </c>
      <c r="O44" s="13">
        <f>'O&amp;M'!$D$34</f>
        <v>1</v>
      </c>
      <c r="P44" s="13">
        <f>'O&amp;M'!$D$34</f>
        <v>1</v>
      </c>
      <c r="Q44" s="13">
        <f>'O&amp;M'!$D$34</f>
        <v>1</v>
      </c>
      <c r="R44" s="13">
        <f>'O&amp;M'!$D$34</f>
        <v>1</v>
      </c>
      <c r="S44" s="13">
        <f>'O&amp;M'!$D$34</f>
        <v>1</v>
      </c>
      <c r="T44" s="13">
        <f>'O&amp;M'!$D$34</f>
        <v>1</v>
      </c>
      <c r="U44" s="13">
        <f>'O&amp;M'!$D$34</f>
        <v>1</v>
      </c>
      <c r="V44" s="13">
        <f>'O&amp;M'!$D$34</f>
        <v>1</v>
      </c>
      <c r="W44" s="13">
        <f>'O&amp;M'!$D$34</f>
        <v>1</v>
      </c>
      <c r="X44" s="13">
        <f>'O&amp;M'!$D$34</f>
        <v>1</v>
      </c>
      <c r="Y44" s="13">
        <f>'O&amp;M'!$D$34</f>
        <v>1</v>
      </c>
      <c r="Z44" s="13">
        <f>'O&amp;M'!$D$34</f>
        <v>1</v>
      </c>
      <c r="AA44" s="13">
        <f>'O&amp;M'!$D$34</f>
        <v>1</v>
      </c>
      <c r="AB44" s="13">
        <f>'O&amp;M'!$D$34</f>
        <v>1</v>
      </c>
      <c r="AC44" s="13">
        <f>'O&amp;M'!$D$34</f>
        <v>1</v>
      </c>
      <c r="AD44" s="13">
        <f>'O&amp;M'!$D$34</f>
        <v>1</v>
      </c>
      <c r="AE44" s="13">
        <f>'O&amp;M'!$D$34</f>
        <v>1</v>
      </c>
      <c r="AF44" s="13">
        <f>'O&amp;M'!$D$34</f>
        <v>1</v>
      </c>
      <c r="AG44" s="13">
        <f>'O&amp;M'!$D$34</f>
        <v>1</v>
      </c>
      <c r="AH44" s="13">
        <f>'O&amp;M'!$D$34</f>
        <v>1</v>
      </c>
      <c r="AI44" s="13">
        <f>'O&amp;M'!$D$34</f>
        <v>1</v>
      </c>
      <c r="AJ44" s="13">
        <f>'O&amp;M'!$D$34</f>
        <v>1</v>
      </c>
      <c r="AK44" s="13">
        <f>'O&amp;M'!$D$34</f>
        <v>1</v>
      </c>
      <c r="AL44" s="13">
        <f>'O&amp;M'!$D$34</f>
        <v>1</v>
      </c>
      <c r="AM44" s="13">
        <f>'O&amp;M'!$D$34</f>
        <v>1</v>
      </c>
      <c r="AN44" s="13">
        <f>'O&amp;M'!$D$34</f>
        <v>1</v>
      </c>
      <c r="AO44" s="13">
        <f>'O&amp;M'!$D$34</f>
        <v>1</v>
      </c>
      <c r="AP44" s="13">
        <f>'O&amp;M'!$D$34</f>
        <v>1</v>
      </c>
      <c r="AQ44" s="13">
        <f>'O&amp;M'!$D$34</f>
        <v>1</v>
      </c>
      <c r="AR44" s="13">
        <f>'O&amp;M'!$D$34</f>
        <v>1</v>
      </c>
      <c r="AS44" s="13">
        <f>'O&amp;M'!$D$34</f>
        <v>1</v>
      </c>
      <c r="AT44" s="13">
        <f>'O&amp;M'!$D$34</f>
        <v>1</v>
      </c>
      <c r="AU44" s="13">
        <f>'O&amp;M'!$D$34</f>
        <v>1</v>
      </c>
      <c r="AV44" s="13">
        <f>'O&amp;M'!$D$34</f>
        <v>1</v>
      </c>
      <c r="AW44" s="13">
        <f>'O&amp;M'!$D$34</f>
        <v>1</v>
      </c>
      <c r="AX44" s="13">
        <f>'O&amp;M'!$D$34</f>
        <v>1</v>
      </c>
      <c r="AY44" s="13">
        <f>'O&amp;M'!$D$34</f>
        <v>1</v>
      </c>
      <c r="AZ44" s="13">
        <f>'O&amp;M'!$D$34</f>
        <v>1</v>
      </c>
      <c r="BA44" s="13">
        <f>'O&amp;M'!$D$34</f>
        <v>1</v>
      </c>
      <c r="BB44" s="13">
        <f>'O&amp;M'!$D$34</f>
        <v>1</v>
      </c>
      <c r="BC44" s="13">
        <f>'O&amp;M'!$D$34</f>
        <v>1</v>
      </c>
      <c r="BD44" s="13">
        <f>'O&amp;M'!$D$34</f>
        <v>1</v>
      </c>
      <c r="BE44" s="13">
        <f>'O&amp;M'!$D$34</f>
        <v>1</v>
      </c>
      <c r="BF44" s="13">
        <f>'O&amp;M'!$D$34</f>
        <v>1</v>
      </c>
      <c r="BG44" s="13">
        <f>'O&amp;M'!$D$34</f>
        <v>1</v>
      </c>
      <c r="BH44" s="13">
        <f>'O&amp;M'!$D$34</f>
        <v>1</v>
      </c>
      <c r="BI44" s="13">
        <f>'O&amp;M'!$D$34</f>
        <v>1</v>
      </c>
      <c r="BJ44" s="13">
        <f>'O&amp;M'!$D$34</f>
        <v>1</v>
      </c>
      <c r="BK44" s="13">
        <f>'O&amp;M'!$D$34</f>
        <v>1</v>
      </c>
      <c r="BL44" s="13">
        <f>'O&amp;M'!$D$34</f>
        <v>1</v>
      </c>
      <c r="BM44" s="13">
        <f>'O&amp;M'!$D$34</f>
        <v>1</v>
      </c>
      <c r="BN44" s="13">
        <f>'O&amp;M'!$D$34</f>
        <v>1</v>
      </c>
      <c r="BO44" s="13">
        <f>'O&amp;M'!$D$34</f>
        <v>1</v>
      </c>
      <c r="BP44" s="13">
        <f>'O&amp;M'!$D$34</f>
        <v>1</v>
      </c>
      <c r="BQ44" s="13">
        <f>'O&amp;M'!$D$34</f>
        <v>1</v>
      </c>
      <c r="BR44" s="13">
        <f>'O&amp;M'!$D$34</f>
        <v>1</v>
      </c>
      <c r="BS44" s="13">
        <f>'O&amp;M'!$D$34</f>
        <v>1</v>
      </c>
      <c r="BT44" s="13">
        <f>'O&amp;M'!$D$34</f>
        <v>1</v>
      </c>
      <c r="BU44" s="13">
        <f>'O&amp;M'!$D$34</f>
        <v>1</v>
      </c>
      <c r="BV44" s="13">
        <f>'O&amp;M'!$D$34</f>
        <v>1</v>
      </c>
      <c r="BW44" s="13">
        <f>'O&amp;M'!$D$34</f>
        <v>1</v>
      </c>
      <c r="BX44" s="13">
        <f>'O&amp;M'!$D$34</f>
        <v>1</v>
      </c>
      <c r="BY44" s="13">
        <f>'O&amp;M'!$D$34</f>
        <v>1</v>
      </c>
      <c r="BZ44" s="13">
        <f>'O&amp;M'!$D$34</f>
        <v>1</v>
      </c>
      <c r="CA44" s="13">
        <f>'O&amp;M'!$D$34</f>
        <v>1</v>
      </c>
      <c r="CB44" s="13">
        <f>'O&amp;M'!$D$34</f>
        <v>1</v>
      </c>
      <c r="CC44" s="13">
        <f>'O&amp;M'!$D$34</f>
        <v>1</v>
      </c>
      <c r="CD44" s="13">
        <f>'O&amp;M'!$D$34</f>
        <v>1</v>
      </c>
      <c r="CE44" s="13">
        <f>'O&amp;M'!$D$34</f>
        <v>1</v>
      </c>
      <c r="CF44" s="13">
        <f>'O&amp;M'!$D$34</f>
        <v>1</v>
      </c>
      <c r="CG44" s="13">
        <f>'O&amp;M'!$D$34</f>
        <v>1</v>
      </c>
      <c r="CH44" s="13">
        <f>'O&amp;M'!$D$34</f>
        <v>1</v>
      </c>
      <c r="CI44" s="13">
        <f>'O&amp;M'!$D$34</f>
        <v>1</v>
      </c>
      <c r="CJ44" s="13">
        <f>'O&amp;M'!$D$34</f>
        <v>1</v>
      </c>
      <c r="CK44" s="13">
        <f>'O&amp;M'!$D$34</f>
        <v>1</v>
      </c>
      <c r="CL44" s="13">
        <f>'O&amp;M'!$D$34</f>
        <v>1</v>
      </c>
      <c r="CM44" s="13">
        <f>'O&amp;M'!$D$34</f>
        <v>1</v>
      </c>
      <c r="CN44" s="13">
        <f>'O&amp;M'!$D$34</f>
        <v>1</v>
      </c>
      <c r="CO44" s="13">
        <f>'O&amp;M'!$D$34</f>
        <v>1</v>
      </c>
      <c r="CP44" s="13">
        <f>'O&amp;M'!$D$34</f>
        <v>1</v>
      </c>
      <c r="CQ44" s="13">
        <f>'O&amp;M'!$D$34</f>
        <v>1</v>
      </c>
      <c r="CR44" s="13">
        <f>'O&amp;M'!$D$34</f>
        <v>1</v>
      </c>
      <c r="CS44" s="13">
        <f>'O&amp;M'!$D$34</f>
        <v>1</v>
      </c>
      <c r="CT44" s="13">
        <f>'O&amp;M'!$D$34</f>
        <v>1</v>
      </c>
      <c r="CU44" s="13">
        <f>'O&amp;M'!$D$34</f>
        <v>1</v>
      </c>
      <c r="CV44" s="13">
        <f>'O&amp;M'!$D$34</f>
        <v>1</v>
      </c>
      <c r="CW44" s="13">
        <f>'O&amp;M'!$D$34</f>
        <v>1</v>
      </c>
      <c r="CX44" s="13">
        <f>'O&amp;M'!$D$34</f>
        <v>1</v>
      </c>
      <c r="CY44" s="13">
        <f>'O&amp;M'!$D$34</f>
        <v>1</v>
      </c>
      <c r="CZ44" s="13">
        <f>'O&amp;M'!$D$34</f>
        <v>1</v>
      </c>
      <c r="DA44" s="13">
        <f>'O&amp;M'!$D$34</f>
        <v>1</v>
      </c>
      <c r="DB44" s="13">
        <f>'O&amp;M'!$D$34</f>
        <v>1</v>
      </c>
      <c r="DC44" s="13">
        <f>'O&amp;M'!$D$34</f>
        <v>1</v>
      </c>
      <c r="DD44" s="13">
        <f>'O&amp;M'!$D$34</f>
        <v>1</v>
      </c>
      <c r="DE44" s="13">
        <f>'O&amp;M'!$D$34</f>
        <v>1</v>
      </c>
      <c r="DF44" s="13">
        <f>'O&amp;M'!$D$34</f>
        <v>1</v>
      </c>
      <c r="DG44" s="13">
        <f>'O&amp;M'!$D$34</f>
        <v>1</v>
      </c>
      <c r="DH44" s="13">
        <f>'O&amp;M'!$D$34</f>
        <v>1</v>
      </c>
      <c r="DI44" s="13">
        <f>'O&amp;M'!$D$34</f>
        <v>1</v>
      </c>
      <c r="DJ44" s="13">
        <f>'O&amp;M'!$D$34</f>
        <v>1</v>
      </c>
      <c r="DK44" s="13">
        <f>'O&amp;M'!$D$34</f>
        <v>1</v>
      </c>
      <c r="DL44" s="13">
        <f>'O&amp;M'!$D$34</f>
        <v>1</v>
      </c>
      <c r="DM44" s="13">
        <f>'O&amp;M'!$D$34</f>
        <v>1</v>
      </c>
      <c r="DN44" s="13">
        <f>'O&amp;M'!$D$34</f>
        <v>1</v>
      </c>
      <c r="DO44" s="13">
        <f>'O&amp;M'!$D$34</f>
        <v>1</v>
      </c>
      <c r="DP44" s="13">
        <f>'O&amp;M'!$D$34</f>
        <v>1</v>
      </c>
      <c r="DQ44" s="13">
        <f>'O&amp;M'!$D$34</f>
        <v>1</v>
      </c>
      <c r="DR44" s="13">
        <f>'O&amp;M'!$D$34</f>
        <v>1</v>
      </c>
      <c r="DS44" s="13">
        <f>'O&amp;M'!$D$34</f>
        <v>1</v>
      </c>
      <c r="DT44" s="13">
        <f>'O&amp;M'!$D$34</f>
        <v>1</v>
      </c>
      <c r="DU44" s="13">
        <f>'O&amp;M'!$D$34</f>
        <v>1</v>
      </c>
      <c r="DV44" s="13">
        <f>'O&amp;M'!$D$34</f>
        <v>1</v>
      </c>
      <c r="DW44" s="16"/>
      <c r="EB44" s="20" t="str">
        <f t="shared" si="33"/>
        <v>Sep Y3</v>
      </c>
      <c r="EC44" s="40" t="e">
        <f t="shared" si="2"/>
        <v>#REF!</v>
      </c>
      <c r="ED44" s="31" t="s">
        <v>56</v>
      </c>
      <c r="EE44" s="40" t="e">
        <f t="shared" si="39"/>
        <v>#REF!</v>
      </c>
      <c r="EF44" s="40" t="e">
        <f t="shared" si="16"/>
        <v>#REF!</v>
      </c>
      <c r="EH44" s="20" t="s">
        <v>337</v>
      </c>
      <c r="EI44" s="40" t="e">
        <f>IF(#REF!="monthly",#REF!/12,IF(#REF!="quarterly",#REF!/4,0))+EI43</f>
        <v>#REF!</v>
      </c>
      <c r="EJ44" s="73">
        <f t="shared" si="17"/>
        <v>2.5000000000000001E-3</v>
      </c>
      <c r="EK44" s="40" t="e">
        <f t="shared" si="40"/>
        <v>#REF!</v>
      </c>
      <c r="EL44" s="40" t="e">
        <f t="shared" si="41"/>
        <v>#REF!</v>
      </c>
      <c r="EN44" s="20" t="str">
        <f t="shared" si="3"/>
        <v>Sep Y3</v>
      </c>
      <c r="EO44" s="40" t="e">
        <f>IF(#REF!="monthly",#REF!/12,IF(#REF!="quarterly",#REF!/4,0))+EO43</f>
        <v>#REF!</v>
      </c>
      <c r="EP44" s="73">
        <f t="shared" si="36"/>
        <v>2.9999999999999996E-3</v>
      </c>
      <c r="EQ44" s="40" t="e">
        <f t="shared" si="42"/>
        <v>#REF!</v>
      </c>
      <c r="ER44" s="40" t="e">
        <f t="shared" si="43"/>
        <v>#REF!</v>
      </c>
      <c r="ET44" s="20" t="str">
        <f t="shared" si="37"/>
        <v>Sep Y3</v>
      </c>
      <c r="EU44" s="40" t="e">
        <f>IF(#REF!="monthly",#REF!/12,IF(#REF!="quarterly",#REF!/4,0))+EU43</f>
        <v>#REF!</v>
      </c>
      <c r="EV44" s="73">
        <f t="shared" si="38"/>
        <v>3.6666666666666666E-3</v>
      </c>
      <c r="EW44" s="40" t="e">
        <f t="shared" si="44"/>
        <v>#REF!</v>
      </c>
      <c r="EX44" s="40" t="e">
        <f t="shared" si="45"/>
        <v>#REF!</v>
      </c>
    </row>
    <row r="45" spans="1:154" x14ac:dyDescent="0.25">
      <c r="A45" s="50" t="s">
        <v>74</v>
      </c>
      <c r="B45" s="36" t="s">
        <v>657</v>
      </c>
      <c r="C45" s="36"/>
      <c r="D45" s="36"/>
      <c r="E45" s="36"/>
      <c r="F45" s="13"/>
      <c r="G45" s="13">
        <f>'O&amp;M'!$D$35</f>
        <v>0.93244581000000004</v>
      </c>
      <c r="H45" s="13">
        <f>'O&amp;M'!$D$35</f>
        <v>0.93244581000000004</v>
      </c>
      <c r="I45" s="13">
        <f>'O&amp;M'!$D$35</f>
        <v>0.93244581000000004</v>
      </c>
      <c r="J45" s="13">
        <f>'O&amp;M'!$D$35</f>
        <v>0.93244581000000004</v>
      </c>
      <c r="K45" s="13">
        <f>'O&amp;M'!$D$35</f>
        <v>0.93244581000000004</v>
      </c>
      <c r="L45" s="13">
        <f>'O&amp;M'!$D$35</f>
        <v>0.93244581000000004</v>
      </c>
      <c r="M45" s="13">
        <f>'O&amp;M'!$D$35</f>
        <v>0.93244581000000004</v>
      </c>
      <c r="N45" s="13">
        <f>'O&amp;M'!$D$35</f>
        <v>0.93244581000000004</v>
      </c>
      <c r="O45" s="13">
        <f>'O&amp;M'!$D$35</f>
        <v>0.93244581000000004</v>
      </c>
      <c r="P45" s="13">
        <f>'O&amp;M'!$D$35</f>
        <v>0.93244581000000004</v>
      </c>
      <c r="Q45" s="13">
        <f>'O&amp;M'!$D$35</f>
        <v>0.93244581000000004</v>
      </c>
      <c r="R45" s="13">
        <f>'O&amp;M'!$D$35</f>
        <v>0.93244581000000004</v>
      </c>
      <c r="S45" s="13">
        <f>'O&amp;M'!$D$35</f>
        <v>0.93244581000000004</v>
      </c>
      <c r="T45" s="13">
        <f>'O&amp;M'!$D$35</f>
        <v>0.93244581000000004</v>
      </c>
      <c r="U45" s="13">
        <f>'O&amp;M'!$D$35</f>
        <v>0.93244581000000004</v>
      </c>
      <c r="V45" s="13">
        <f>'O&amp;M'!$D$35</f>
        <v>0.93244581000000004</v>
      </c>
      <c r="W45" s="13">
        <f>'O&amp;M'!$D$35</f>
        <v>0.93244581000000004</v>
      </c>
      <c r="X45" s="13">
        <f>'O&amp;M'!$D$35</f>
        <v>0.93244581000000004</v>
      </c>
      <c r="Y45" s="13">
        <f>'O&amp;M'!$D$35</f>
        <v>0.93244581000000004</v>
      </c>
      <c r="Z45" s="13">
        <f>'O&amp;M'!$D$35</f>
        <v>0.93244581000000004</v>
      </c>
      <c r="AA45" s="13">
        <f>'O&amp;M'!$D$35</f>
        <v>0.93244581000000004</v>
      </c>
      <c r="AB45" s="13">
        <f>'O&amp;M'!$D$35</f>
        <v>0.93244581000000004</v>
      </c>
      <c r="AC45" s="13">
        <f>'O&amp;M'!$D$35</f>
        <v>0.93244581000000004</v>
      </c>
      <c r="AD45" s="13">
        <f>'O&amp;M'!$D$35</f>
        <v>0.93244581000000004</v>
      </c>
      <c r="AE45" s="13">
        <f>'O&amp;M'!$D$35</f>
        <v>0.93244581000000004</v>
      </c>
      <c r="AF45" s="13">
        <f>'O&amp;M'!$D$35</f>
        <v>0.93244581000000004</v>
      </c>
      <c r="AG45" s="13">
        <f>'O&amp;M'!$D$35</f>
        <v>0.93244581000000004</v>
      </c>
      <c r="AH45" s="13">
        <f>'O&amp;M'!$D$35</f>
        <v>0.93244581000000004</v>
      </c>
      <c r="AI45" s="13">
        <f>'O&amp;M'!$D$35</f>
        <v>0.93244581000000004</v>
      </c>
      <c r="AJ45" s="13">
        <f>'O&amp;M'!$D$35</f>
        <v>0.93244581000000004</v>
      </c>
      <c r="AK45" s="13">
        <f>'O&amp;M'!$D$35</f>
        <v>0.93244581000000004</v>
      </c>
      <c r="AL45" s="13">
        <f>'O&amp;M'!$D$35</f>
        <v>0.93244581000000004</v>
      </c>
      <c r="AM45" s="13">
        <f>'O&amp;M'!$D$35</f>
        <v>0.93244581000000004</v>
      </c>
      <c r="AN45" s="13">
        <f>'O&amp;M'!$D$35</f>
        <v>0.93244581000000004</v>
      </c>
      <c r="AO45" s="13">
        <f>'O&amp;M'!$D$35</f>
        <v>0.93244581000000004</v>
      </c>
      <c r="AP45" s="13">
        <f>'O&amp;M'!$D$35</f>
        <v>0.93244581000000004</v>
      </c>
      <c r="AQ45" s="13">
        <f>'O&amp;M'!$D$35</f>
        <v>0.93244581000000004</v>
      </c>
      <c r="AR45" s="13">
        <f>'O&amp;M'!$D$35</f>
        <v>0.93244581000000004</v>
      </c>
      <c r="AS45" s="13">
        <f>'O&amp;M'!$D$35</f>
        <v>0.93244581000000004</v>
      </c>
      <c r="AT45" s="13">
        <f>'O&amp;M'!$D$35</f>
        <v>0.93244581000000004</v>
      </c>
      <c r="AU45" s="13">
        <f>'O&amp;M'!$D$35</f>
        <v>0.93244581000000004</v>
      </c>
      <c r="AV45" s="13">
        <f>'O&amp;M'!$D$35</f>
        <v>0.93244581000000004</v>
      </c>
      <c r="AW45" s="13">
        <f>'O&amp;M'!$D$35</f>
        <v>0.93244581000000004</v>
      </c>
      <c r="AX45" s="13">
        <f>'O&amp;M'!$D$35</f>
        <v>0.93244581000000004</v>
      </c>
      <c r="AY45" s="13">
        <f>'O&amp;M'!$D$35</f>
        <v>0.93244581000000004</v>
      </c>
      <c r="AZ45" s="13">
        <f>'O&amp;M'!$D$35</f>
        <v>0.93244581000000004</v>
      </c>
      <c r="BA45" s="13">
        <f>'O&amp;M'!$D$35</f>
        <v>0.93244581000000004</v>
      </c>
      <c r="BB45" s="13">
        <f>'O&amp;M'!$D$35</f>
        <v>0.93244581000000004</v>
      </c>
      <c r="BC45" s="13">
        <f>'O&amp;M'!$D$35</f>
        <v>0.93244581000000004</v>
      </c>
      <c r="BD45" s="13">
        <f>'O&amp;M'!$D$35</f>
        <v>0.93244581000000004</v>
      </c>
      <c r="BE45" s="13">
        <f>'O&amp;M'!$D$35</f>
        <v>0.93244581000000004</v>
      </c>
      <c r="BF45" s="13">
        <f>'O&amp;M'!$D$35</f>
        <v>0.93244581000000004</v>
      </c>
      <c r="BG45" s="13">
        <f>'O&amp;M'!$D$35</f>
        <v>0.93244581000000004</v>
      </c>
      <c r="BH45" s="13">
        <f>'O&amp;M'!$D$35</f>
        <v>0.93244581000000004</v>
      </c>
      <c r="BI45" s="13">
        <f>'O&amp;M'!$D$35</f>
        <v>0.93244581000000004</v>
      </c>
      <c r="BJ45" s="13">
        <f>'O&amp;M'!$D$35</f>
        <v>0.93244581000000004</v>
      </c>
      <c r="BK45" s="13">
        <f>'O&amp;M'!$D$35</f>
        <v>0.93244581000000004</v>
      </c>
      <c r="BL45" s="13">
        <f>'O&amp;M'!$D$35</f>
        <v>0.93244581000000004</v>
      </c>
      <c r="BM45" s="13">
        <f>'O&amp;M'!$D$35</f>
        <v>0.93244581000000004</v>
      </c>
      <c r="BN45" s="13">
        <f>'O&amp;M'!$D$35</f>
        <v>0.93244581000000004</v>
      </c>
      <c r="BO45" s="13">
        <f>'O&amp;M'!$D$35</f>
        <v>0.93244581000000004</v>
      </c>
      <c r="BP45" s="13">
        <f>'O&amp;M'!$D$35</f>
        <v>0.93244581000000004</v>
      </c>
      <c r="BQ45" s="13">
        <f>'O&amp;M'!$D$35</f>
        <v>0.93244581000000004</v>
      </c>
      <c r="BR45" s="13">
        <f>'O&amp;M'!$D$35</f>
        <v>0.93244581000000004</v>
      </c>
      <c r="BS45" s="13">
        <f>'O&amp;M'!$D$35</f>
        <v>0.93244581000000004</v>
      </c>
      <c r="BT45" s="13">
        <f>'O&amp;M'!$D$35</f>
        <v>0.93244581000000004</v>
      </c>
      <c r="BU45" s="13">
        <f>'O&amp;M'!$D$35</f>
        <v>0.93244581000000004</v>
      </c>
      <c r="BV45" s="13">
        <f>'O&amp;M'!$D$35</f>
        <v>0.93244581000000004</v>
      </c>
      <c r="BW45" s="13">
        <f>'O&amp;M'!$D$35</f>
        <v>0.93244581000000004</v>
      </c>
      <c r="BX45" s="13">
        <f>'O&amp;M'!$D$35</f>
        <v>0.93244581000000004</v>
      </c>
      <c r="BY45" s="13">
        <f>'O&amp;M'!$D$35</f>
        <v>0.93244581000000004</v>
      </c>
      <c r="BZ45" s="13">
        <f>'O&amp;M'!$D$35</f>
        <v>0.93244581000000004</v>
      </c>
      <c r="CA45" s="13">
        <f>'O&amp;M'!$D$35</f>
        <v>0.93244581000000004</v>
      </c>
      <c r="CB45" s="13">
        <f>'O&amp;M'!$D$35</f>
        <v>0.93244581000000004</v>
      </c>
      <c r="CC45" s="13">
        <f>'O&amp;M'!$D$35</f>
        <v>0.93244581000000004</v>
      </c>
      <c r="CD45" s="13">
        <f>'O&amp;M'!$D$35</f>
        <v>0.93244581000000004</v>
      </c>
      <c r="CE45" s="13">
        <f>'O&amp;M'!$D$35</f>
        <v>0.93244581000000004</v>
      </c>
      <c r="CF45" s="13">
        <f>'O&amp;M'!$D$35</f>
        <v>0.93244581000000004</v>
      </c>
      <c r="CG45" s="13">
        <f>'O&amp;M'!$D$35</f>
        <v>0.93244581000000004</v>
      </c>
      <c r="CH45" s="13">
        <f>'O&amp;M'!$D$35</f>
        <v>0.93244581000000004</v>
      </c>
      <c r="CI45" s="13">
        <f>'O&amp;M'!$D$35</f>
        <v>0.93244581000000004</v>
      </c>
      <c r="CJ45" s="13">
        <f>'O&amp;M'!$D$35</f>
        <v>0.93244581000000004</v>
      </c>
      <c r="CK45" s="13">
        <f>'O&amp;M'!$D$35</f>
        <v>0.93244581000000004</v>
      </c>
      <c r="CL45" s="13">
        <f>'O&amp;M'!$D$35</f>
        <v>0.93244581000000004</v>
      </c>
      <c r="CM45" s="13">
        <f>'O&amp;M'!$D$35</f>
        <v>0.93244581000000004</v>
      </c>
      <c r="CN45" s="13">
        <f>'O&amp;M'!$D$35</f>
        <v>0.93244581000000004</v>
      </c>
      <c r="CO45" s="13">
        <f>'O&amp;M'!$D$35</f>
        <v>0.93244581000000004</v>
      </c>
      <c r="CP45" s="13">
        <f>'O&amp;M'!$D$35</f>
        <v>0.93244581000000004</v>
      </c>
      <c r="CQ45" s="13">
        <f>'O&amp;M'!$D$35</f>
        <v>0.93244581000000004</v>
      </c>
      <c r="CR45" s="13">
        <f>'O&amp;M'!$D$35</f>
        <v>0.93244581000000004</v>
      </c>
      <c r="CS45" s="13">
        <f>'O&amp;M'!$D$35</f>
        <v>0.93244581000000004</v>
      </c>
      <c r="CT45" s="13">
        <f>'O&amp;M'!$D$35</f>
        <v>0.93244581000000004</v>
      </c>
      <c r="CU45" s="13">
        <f>'O&amp;M'!$D$35</f>
        <v>0.93244581000000004</v>
      </c>
      <c r="CV45" s="13">
        <f>'O&amp;M'!$D$35</f>
        <v>0.93244581000000004</v>
      </c>
      <c r="CW45" s="13">
        <f>'O&amp;M'!$D$35</f>
        <v>0.93244581000000004</v>
      </c>
      <c r="CX45" s="13">
        <f>'O&amp;M'!$D$35</f>
        <v>0.93244581000000004</v>
      </c>
      <c r="CY45" s="13">
        <f>'O&amp;M'!$D$35</f>
        <v>0.93244581000000004</v>
      </c>
      <c r="CZ45" s="13">
        <f>'O&amp;M'!$D$35</f>
        <v>0.93244581000000004</v>
      </c>
      <c r="DA45" s="13">
        <f>'O&amp;M'!$D$35</f>
        <v>0.93244581000000004</v>
      </c>
      <c r="DB45" s="13">
        <f>'O&amp;M'!$D$35</f>
        <v>0.93244581000000004</v>
      </c>
      <c r="DC45" s="13">
        <f>'O&amp;M'!$D$35</f>
        <v>0.93244581000000004</v>
      </c>
      <c r="DD45" s="13">
        <f>'O&amp;M'!$D$35</f>
        <v>0.93244581000000004</v>
      </c>
      <c r="DE45" s="13">
        <f>'O&amp;M'!$D$35</f>
        <v>0.93244581000000004</v>
      </c>
      <c r="DF45" s="13">
        <f>'O&amp;M'!$D$35</f>
        <v>0.93244581000000004</v>
      </c>
      <c r="DG45" s="13">
        <f>'O&amp;M'!$D$35</f>
        <v>0.93244581000000004</v>
      </c>
      <c r="DH45" s="13">
        <f>'O&amp;M'!$D$35</f>
        <v>0.93244581000000004</v>
      </c>
      <c r="DI45" s="13">
        <f>'O&amp;M'!$D$35</f>
        <v>0.93244581000000004</v>
      </c>
      <c r="DJ45" s="13">
        <f>'O&amp;M'!$D$35</f>
        <v>0.93244581000000004</v>
      </c>
      <c r="DK45" s="13">
        <f>'O&amp;M'!$D$35</f>
        <v>0.93244581000000004</v>
      </c>
      <c r="DL45" s="13">
        <f>'O&amp;M'!$D$35</f>
        <v>0.93244581000000004</v>
      </c>
      <c r="DM45" s="13">
        <f>'O&amp;M'!$D$35</f>
        <v>0.93244581000000004</v>
      </c>
      <c r="DN45" s="13">
        <f>'O&amp;M'!$D$35</f>
        <v>0.93244581000000004</v>
      </c>
      <c r="DO45" s="13">
        <f>'O&amp;M'!$D$35</f>
        <v>0.93244581000000004</v>
      </c>
      <c r="DP45" s="13">
        <f>'O&amp;M'!$D$35</f>
        <v>0.93244581000000004</v>
      </c>
      <c r="DQ45" s="13">
        <f>'O&amp;M'!$D$35</f>
        <v>0.93244581000000004</v>
      </c>
      <c r="DR45" s="13">
        <f>'O&amp;M'!$D$35</f>
        <v>0.93244581000000004</v>
      </c>
      <c r="DS45" s="13">
        <f>'O&amp;M'!$D$35</f>
        <v>0.93244581000000004</v>
      </c>
      <c r="DT45" s="13">
        <f>'O&amp;M'!$D$35</f>
        <v>0.93244581000000004</v>
      </c>
      <c r="DU45" s="13">
        <f>'O&amp;M'!$D$35</f>
        <v>0.93244581000000004</v>
      </c>
      <c r="DV45" s="13">
        <f>'O&amp;M'!$D$35</f>
        <v>0.93244581000000004</v>
      </c>
      <c r="DW45" s="16"/>
      <c r="EB45" s="20" t="str">
        <f t="shared" si="33"/>
        <v>Oct Y3</v>
      </c>
      <c r="EC45" s="40" t="e">
        <f t="shared" si="2"/>
        <v>#REF!</v>
      </c>
      <c r="ED45" s="31" t="s">
        <v>56</v>
      </c>
      <c r="EE45" s="40" t="e">
        <f t="shared" si="39"/>
        <v>#REF!</v>
      </c>
      <c r="EF45" s="40" t="e">
        <f t="shared" si="16"/>
        <v>#REF!</v>
      </c>
      <c r="EH45" s="20" t="s">
        <v>338</v>
      </c>
      <c r="EI45" s="40" t="e">
        <f>IF(#REF!="monthly",#REF!/12,0)+EI44</f>
        <v>#REF!</v>
      </c>
      <c r="EJ45" s="73">
        <f t="shared" si="17"/>
        <v>2.5000000000000001E-3</v>
      </c>
      <c r="EK45" s="40" t="e">
        <f t="shared" si="40"/>
        <v>#REF!</v>
      </c>
      <c r="EL45" s="40" t="e">
        <f t="shared" si="41"/>
        <v>#REF!</v>
      </c>
      <c r="EN45" s="20" t="str">
        <f t="shared" si="3"/>
        <v>Oct Y3</v>
      </c>
      <c r="EO45" s="40" t="e">
        <f>IF(#REF!="monthly",#REF!/12,0)+EO44</f>
        <v>#REF!</v>
      </c>
      <c r="EP45" s="73">
        <f t="shared" si="36"/>
        <v>2.9999999999999996E-3</v>
      </c>
      <c r="EQ45" s="40" t="e">
        <f t="shared" si="42"/>
        <v>#REF!</v>
      </c>
      <c r="ER45" s="40" t="e">
        <f t="shared" si="43"/>
        <v>#REF!</v>
      </c>
      <c r="ET45" s="20" t="str">
        <f t="shared" si="37"/>
        <v>Oct Y3</v>
      </c>
      <c r="EU45" s="40" t="e">
        <f>IF(#REF!="monthly",#REF!/12,0)+EU44</f>
        <v>#REF!</v>
      </c>
      <c r="EV45" s="73">
        <f t="shared" si="38"/>
        <v>3.6666666666666666E-3</v>
      </c>
      <c r="EW45" s="40" t="e">
        <f t="shared" si="44"/>
        <v>#REF!</v>
      </c>
      <c r="EX45" s="40" t="e">
        <f t="shared" si="45"/>
        <v>#REF!</v>
      </c>
    </row>
    <row r="46" spans="1:154" x14ac:dyDescent="0.25">
      <c r="A46" s="49"/>
      <c r="DW46" s="17"/>
      <c r="EB46" s="20" t="str">
        <f t="shared" si="33"/>
        <v>Nov Y3</v>
      </c>
      <c r="EC46" s="40" t="e">
        <f t="shared" si="2"/>
        <v>#REF!</v>
      </c>
      <c r="ED46" s="31" t="s">
        <v>56</v>
      </c>
      <c r="EE46" s="40" t="e">
        <f t="shared" si="39"/>
        <v>#REF!</v>
      </c>
      <c r="EF46" s="40" t="e">
        <f t="shared" si="16"/>
        <v>#REF!</v>
      </c>
      <c r="EH46" s="20" t="s">
        <v>339</v>
      </c>
      <c r="EI46" s="40" t="e">
        <f>IF(#REF!="monthly",#REF!/12,0)+EI45</f>
        <v>#REF!</v>
      </c>
      <c r="EJ46" s="73">
        <f t="shared" si="17"/>
        <v>2.5000000000000001E-3</v>
      </c>
      <c r="EK46" s="40" t="e">
        <f t="shared" si="40"/>
        <v>#REF!</v>
      </c>
      <c r="EL46" s="40" t="e">
        <f t="shared" si="41"/>
        <v>#REF!</v>
      </c>
      <c r="EN46" s="20" t="str">
        <f t="shared" si="3"/>
        <v>Nov Y3</v>
      </c>
      <c r="EO46" s="40" t="e">
        <f>IF(#REF!="monthly",#REF!/12,0)+EO45</f>
        <v>#REF!</v>
      </c>
      <c r="EP46" s="73">
        <f t="shared" si="36"/>
        <v>2.9999999999999996E-3</v>
      </c>
      <c r="EQ46" s="40" t="e">
        <f t="shared" si="42"/>
        <v>#REF!</v>
      </c>
      <c r="ER46" s="40" t="e">
        <f t="shared" si="43"/>
        <v>#REF!</v>
      </c>
      <c r="ET46" s="20" t="str">
        <f t="shared" si="37"/>
        <v>Nov Y3</v>
      </c>
      <c r="EU46" s="40" t="e">
        <f>IF(#REF!="monthly",#REF!/12,0)+EU45</f>
        <v>#REF!</v>
      </c>
      <c r="EV46" s="73">
        <f t="shared" si="38"/>
        <v>3.6666666666666666E-3</v>
      </c>
      <c r="EW46" s="40" t="e">
        <f t="shared" si="44"/>
        <v>#REF!</v>
      </c>
      <c r="EX46" s="40" t="e">
        <f t="shared" si="45"/>
        <v>#REF!</v>
      </c>
    </row>
    <row r="47" spans="1:154" x14ac:dyDescent="0.25">
      <c r="A47" s="49" t="s">
        <v>75</v>
      </c>
      <c r="B47" s="3" t="s">
        <v>855</v>
      </c>
      <c r="G47" s="3">
        <f>'Capital p1'!G47+'Capital p2'!G47+'Capital p3 D'!G47+'Capital p3 T'!G47+'Capital p4'!G47+'Capital p5'!G47+'Capital p6'!G47</f>
        <v>0</v>
      </c>
      <c r="H47" s="3">
        <f>'Capital p1'!H47+'Capital p2'!H47+'Capital p3 D'!H47+'Capital p3 T'!H47+'Capital p4'!H47+'Capital p5'!H47+'Capital p6'!H47</f>
        <v>0</v>
      </c>
      <c r="I47" s="3">
        <f>'Capital p1'!I47+'Capital p2'!I47+'Capital p3 D'!I47+'Capital p3 T'!I47+'Capital p4'!I47+'Capital p5'!I47+'Capital p6'!I47</f>
        <v>0</v>
      </c>
      <c r="J47" s="3">
        <f>'Capital p1'!J47+'Capital p2'!J47+'Capital p3 D'!J47+'Capital p3 T'!J47+'Capital p4'!J47+'Capital p5'!J47+'Capital p6'!J47</f>
        <v>0</v>
      </c>
      <c r="K47" s="3">
        <f>'Capital p1'!K47+'Capital p2'!K47+'Capital p3 D'!K47+'Capital p3 T'!K47+'Capital p4'!K47+'Capital p5'!K47+'Capital p6'!K47</f>
        <v>0</v>
      </c>
      <c r="L47" s="3">
        <f>'Capital p1'!L47+'Capital p2'!L47+'Capital p3 D'!L47+'Capital p3 T'!L47+'Capital p4'!L47+'Capital p5'!L47+'Capital p6'!L47</f>
        <v>0</v>
      </c>
      <c r="M47" s="3">
        <f>'Capital p1'!M47+'Capital p2'!M47+'Capital p3 D'!M47+'Capital p3 T'!M47+'Capital p4'!M47+'Capital p5'!M47+'Capital p6'!M47</f>
        <v>0</v>
      </c>
      <c r="N47" s="3">
        <f>'Capital p1'!N47+'Capital p2'!N47+'Capital p3 D'!N47+'Capital p3 T'!N47+'Capital p4'!N47+'Capital p5'!N47+'Capital p6'!N47</f>
        <v>0</v>
      </c>
      <c r="O47" s="3">
        <f>'Capital p1'!O47+'Capital p2'!O47+'Capital p3 D'!O47+'Capital p3 T'!O47+'Capital p4'!O47+'Capital p5'!O47+'Capital p6'!O47</f>
        <v>0</v>
      </c>
      <c r="P47" s="3">
        <f>'Capital p1'!P47+'Capital p2'!P47+'Capital p3 D'!P47+'Capital p3 T'!P47+'Capital p4'!P47+'Capital p5'!P47+'Capital p6'!P47</f>
        <v>0</v>
      </c>
      <c r="Q47" s="3">
        <f>'Capital p1'!Q47+'Capital p2'!Q47+'Capital p3 D'!Q47+'Capital p3 T'!Q47+'Capital p4'!Q47+'Capital p5'!Q47+'Capital p6'!Q47</f>
        <v>0</v>
      </c>
      <c r="R47" s="3">
        <f>'Capital p1'!R47+'Capital p2'!R47+'Capital p3 D'!R47+'Capital p3 T'!R47+'Capital p4'!R47+'Capital p5'!R47+'Capital p6'!R47</f>
        <v>0</v>
      </c>
      <c r="S47" s="3">
        <f>'Capital p1'!S47+'Capital p2'!S47+'Capital p3 D'!S47+'Capital p3 T'!S47+'Capital p4'!S47+'Capital p5'!S47+'Capital p6'!S47</f>
        <v>0</v>
      </c>
      <c r="T47" s="3">
        <f>'Capital p1'!T47+'Capital p2'!T47+'Capital p3 D'!T47+'Capital p3 T'!T47+'Capital p4'!T47+'Capital p5'!T47+'Capital p6'!T47</f>
        <v>0</v>
      </c>
      <c r="U47" s="3">
        <f>'Capital p1'!U47+'Capital p2'!U47+'Capital p3 D'!U47+'Capital p3 T'!U47+'Capital p4'!U47+'Capital p5'!U47+'Capital p6'!U47</f>
        <v>0</v>
      </c>
      <c r="V47" s="3">
        <f>'Capital p1'!V47+'Capital p2'!V47+'Capital p3 D'!V47+'Capital p3 T'!V47+'Capital p4'!V47+'Capital p5'!V47+'Capital p6'!V47</f>
        <v>0</v>
      </c>
      <c r="W47" s="3">
        <f>'Capital p1'!W47+'Capital p2'!W47+'Capital p3 D'!W47+'Capital p3 T'!W47+'Capital p4'!W47+'Capital p5'!W47+'Capital p6'!W47</f>
        <v>0</v>
      </c>
      <c r="X47" s="3">
        <f>'Capital p1'!X47+'Capital p2'!X47+'Capital p3 D'!X47+'Capital p3 T'!X47+'Capital p4'!X47+'Capital p5'!X47+'Capital p6'!X47</f>
        <v>0</v>
      </c>
      <c r="Y47" s="3">
        <f>'Capital p1'!Y47+'Capital p2'!Y47+'Capital p3 D'!Y47+'Capital p3 T'!Y47+'Capital p4'!Y47+'Capital p5'!Y47+'Capital p6'!Y47</f>
        <v>0</v>
      </c>
      <c r="Z47" s="3">
        <f>'Capital p1'!Z47+'Capital p2'!Z47+'Capital p3 D'!Z47+'Capital p3 T'!Z47+'Capital p4'!Z47+'Capital p5'!Z47+'Capital p6'!Z47</f>
        <v>0</v>
      </c>
      <c r="AA47" s="3">
        <f>'Capital p1'!AA47+'Capital p2'!AA47+'Capital p3 D'!AA47+'Capital p3 T'!AA47+'Capital p4'!AA47+'Capital p5'!AA47+'Capital p6'!AA47</f>
        <v>0</v>
      </c>
      <c r="AB47" s="3">
        <f>'Capital p1'!AB47+'Capital p2'!AB47+'Capital p3 D'!AB47+'Capital p3 T'!AB47+'Capital p4'!AB47+'Capital p5'!AB47+'Capital p6'!AB47</f>
        <v>0</v>
      </c>
      <c r="AC47" s="3">
        <f>'Capital p1'!AC47+'Capital p2'!AC47+'Capital p3 D'!AC47+'Capital p3 T'!AC47+'Capital p4'!AC47+'Capital p5'!AC47+'Capital p6'!AC47</f>
        <v>0</v>
      </c>
      <c r="AD47" s="3">
        <f>'Capital p1'!AD47+'Capital p2'!AD47+'Capital p3 D'!AD47+'Capital p3 T'!AD47+'Capital p4'!AD47+'Capital p5'!AD47+'Capital p6'!AD47</f>
        <v>0</v>
      </c>
      <c r="AE47" s="3">
        <f>'Capital p1'!AE47+'Capital p2'!AE47+'Capital p3 D'!AE47+'Capital p3 T'!AE47+'Capital p4'!AE47+'Capital p5'!AE47+'Capital p6'!AE47</f>
        <v>0</v>
      </c>
      <c r="AF47" s="3">
        <f>'Capital p1'!AF47+'Capital p2'!AF47+'Capital p3 D'!AF47+'Capital p3 T'!AF47+'Capital p4'!AF47+'Capital p5'!AF47+'Capital p6'!AF47</f>
        <v>0</v>
      </c>
      <c r="AG47" s="3">
        <f>'Capital p1'!AG47+'Capital p2'!AG47+'Capital p3 D'!AG47+'Capital p3 T'!AG47+'Capital p4'!AG47+'Capital p5'!AG47+'Capital p6'!AG47</f>
        <v>0</v>
      </c>
      <c r="AH47" s="3">
        <f>'Capital p1'!AH47+'Capital p2'!AH47+'Capital p3 D'!AH47+'Capital p3 T'!AH47+'Capital p4'!AH47+'Capital p5'!AH47+'Capital p6'!AH47</f>
        <v>0</v>
      </c>
      <c r="AI47" s="3">
        <f>'Capital p1'!AI47+'Capital p2'!AI47+'Capital p3 D'!AI47+'Capital p3 T'!AI47+'Capital p4'!AI47+'Capital p5'!AI47+'Capital p6'!AI47</f>
        <v>0</v>
      </c>
      <c r="AJ47" s="3">
        <f>'Capital p1'!AJ47+'Capital p2'!AJ47+'Capital p3 D'!AJ47+'Capital p3 T'!AJ47+'Capital p4'!AJ47+'Capital p5'!AJ47+'Capital p6'!AJ47</f>
        <v>0</v>
      </c>
      <c r="AK47" s="3">
        <f>'Capital p1'!AK47+'Capital p2'!AK47+'Capital p3 D'!AK47+'Capital p3 T'!AK47+'Capital p4'!AK47+'Capital p5'!AK47+'Capital p6'!AK47</f>
        <v>0</v>
      </c>
      <c r="AL47" s="3">
        <f>'Capital p1'!AL47+'Capital p2'!AL47+'Capital p3 D'!AL47+'Capital p3 T'!AL47+'Capital p4'!AL47+'Capital p5'!AL47+'Capital p6'!AL47</f>
        <v>0</v>
      </c>
      <c r="AM47" s="3">
        <f>'Capital p1'!AM47+'Capital p2'!AM47+'Capital p3 D'!AM47+'Capital p3 T'!AM47+'Capital p4'!AM47+'Capital p5'!AM47+'Capital p6'!AM47</f>
        <v>0</v>
      </c>
      <c r="AN47" s="3">
        <f>'Capital p1'!AN47+'Capital p2'!AN47+'Capital p3 D'!AN47+'Capital p3 T'!AN47+'Capital p4'!AN47+'Capital p5'!AN47+'Capital p6'!AN47</f>
        <v>0</v>
      </c>
      <c r="AO47" s="3">
        <f>'Capital p1'!AO47+'Capital p2'!AO47+'Capital p3 D'!AO47+'Capital p3 T'!AO47+'Capital p4'!AO47+'Capital p5'!AO47+'Capital p6'!AO47</f>
        <v>0</v>
      </c>
      <c r="AP47" s="3">
        <f>'Capital p1'!AP47+'Capital p2'!AP47+'Capital p3 D'!AP47+'Capital p3 T'!AP47+'Capital p4'!AP47+'Capital p5'!AP47+'Capital p6'!AP47</f>
        <v>0</v>
      </c>
      <c r="AQ47" s="3">
        <f>'Capital p1'!AQ47+'Capital p2'!AQ47+'Capital p3 D'!AQ47+'Capital p3 T'!AQ47+'Capital p4'!AQ47+'Capital p5'!AQ47+'Capital p6'!AQ47</f>
        <v>0</v>
      </c>
      <c r="AR47" s="3">
        <f>'Capital p1'!AR47+'Capital p2'!AR47+'Capital p3 D'!AR47+'Capital p3 T'!AR47+'Capital p4'!AR47+'Capital p5'!AR47+'Capital p6'!AR47</f>
        <v>0</v>
      </c>
      <c r="AS47" s="3">
        <f>'Capital p1'!AS47+'Capital p2'!AS47+'Capital p3 D'!AS47+'Capital p3 T'!AS47+'Capital p4'!AS47+'Capital p5'!AS47+'Capital p6'!AS47</f>
        <v>0</v>
      </c>
      <c r="AT47" s="3">
        <f>'Capital p1'!AT47+'Capital p2'!AT47+'Capital p3 D'!AT47+'Capital p3 T'!AT47+'Capital p4'!AT47+'Capital p5'!AT47+'Capital p6'!AT47</f>
        <v>0</v>
      </c>
      <c r="AU47" s="3">
        <f>'Capital p1'!AU47+'Capital p2'!AU47+'Capital p3 D'!AU47+'Capital p3 T'!AU47+'Capital p4'!AU47+'Capital p5'!AU47+'Capital p6'!AU47</f>
        <v>0</v>
      </c>
      <c r="AV47" s="3">
        <f>'Capital p1'!AV47+'Capital p2'!AV47+'Capital p3 D'!AV47+'Capital p3 T'!AV47+'Capital p4'!AV47+'Capital p5'!AV47+'Capital p6'!AV47</f>
        <v>0</v>
      </c>
      <c r="AW47" s="3">
        <f>'Capital p1'!AW47+'Capital p2'!AW47+'Capital p3 D'!AW47+'Capital p3 T'!AW47+'Capital p4'!AW47+'Capital p5'!AW47+'Capital p6'!AW47</f>
        <v>0</v>
      </c>
      <c r="AX47" s="3">
        <f>'Capital p1'!AX47+'Capital p2'!AX47+'Capital p3 D'!AX47+'Capital p3 T'!AX47+'Capital p4'!AX47+'Capital p5'!AX47+'Capital p6'!AX47</f>
        <v>0</v>
      </c>
      <c r="AY47" s="3">
        <f>'Capital p1'!AY47+'Capital p2'!AY47+'Capital p3 D'!AY47+'Capital p3 T'!AY47+'Capital p4'!AY47+'Capital p5'!AY47+'Capital p6'!AY47</f>
        <v>0</v>
      </c>
      <c r="AZ47" s="3">
        <f>'Capital p1'!AZ47+'Capital p2'!AZ47+'Capital p3 D'!AZ47+'Capital p3 T'!AZ47+'Capital p4'!AZ47+'Capital p5'!AZ47+'Capital p6'!AZ47</f>
        <v>0</v>
      </c>
      <c r="BA47" s="3">
        <f>'Capital p1'!BA47+'Capital p2'!BA47+'Capital p3 D'!BA47+'Capital p3 T'!BA47+'Capital p4'!BA47+'Capital p5'!BA47+'Capital p6'!BA47</f>
        <v>0</v>
      </c>
      <c r="BB47" s="3">
        <f>'Capital p1'!BB47+'Capital p2'!BB47+'Capital p3 D'!BB47+'Capital p3 T'!BB47+'Capital p4'!BB47+'Capital p5'!BB47+'Capital p6'!BB47</f>
        <v>0</v>
      </c>
      <c r="BC47" s="3">
        <f>'Capital p1'!BC47+'Capital p2'!BC47+'Capital p3 D'!BC47+'Capital p3 T'!BC47+'Capital p4'!BC47+'Capital p5'!BC47+'Capital p6'!BC47</f>
        <v>0</v>
      </c>
      <c r="BD47" s="3">
        <f>'Capital p1'!BD47+'Capital p2'!BD47+'Capital p3 D'!BD47+'Capital p3 T'!BD47+'Capital p4'!BD47+'Capital p5'!BD47+'Capital p6'!BD47</f>
        <v>0</v>
      </c>
      <c r="BE47" s="3">
        <f>'Capital p1'!BE47+'Capital p2'!BE47+'Capital p3 D'!BE47+'Capital p3 T'!BE47+'Capital p4'!BE47+'Capital p5'!BE47+'Capital p6'!BE47</f>
        <v>0</v>
      </c>
      <c r="BF47" s="3">
        <f>'Capital p1'!BF47+'Capital p2'!BF47+'Capital p3 D'!BF47+'Capital p3 T'!BF47+'Capital p4'!BF47+'Capital p5'!BF47+'Capital p6'!BF47</f>
        <v>0</v>
      </c>
      <c r="BG47" s="3">
        <f>'Capital p1'!BG47+'Capital p2'!BG47+'Capital p3 D'!BG47+'Capital p3 T'!BG47+'Capital p4'!BG47+'Capital p5'!BG47+'Capital p6'!BG47</f>
        <v>0</v>
      </c>
      <c r="BH47" s="3">
        <f>'Capital p1'!BH47+'Capital p2'!BH47+'Capital p3 D'!BH47+'Capital p3 T'!BH47+'Capital p4'!BH47+'Capital p5'!BH47+'Capital p6'!BH47</f>
        <v>0</v>
      </c>
      <c r="BI47" s="3">
        <f>'Capital p1'!BI47+'Capital p2'!BI47+'Capital p3 D'!BI47+'Capital p3 T'!BI47+'Capital p4'!BI47+'Capital p5'!BI47+'Capital p6'!BI47</f>
        <v>0</v>
      </c>
      <c r="BJ47" s="3">
        <f>'Capital p1'!BJ47+'Capital p2'!BJ47+'Capital p3 D'!BJ47+'Capital p3 T'!BJ47+'Capital p4'!BJ47+'Capital p5'!BJ47+'Capital p6'!BJ47</f>
        <v>0</v>
      </c>
      <c r="BK47" s="3">
        <f>'Capital p1'!BK47+'Capital p2'!BK47+'Capital p3 D'!BK47+'Capital p3 T'!BK47+'Capital p4'!BK47+'Capital p5'!BK47+'Capital p6'!BK47</f>
        <v>0</v>
      </c>
      <c r="BL47" s="3">
        <f>'Capital p1'!BL47+'Capital p2'!BL47+'Capital p3 D'!BL47+'Capital p3 T'!BL47+'Capital p4'!BL47+'Capital p5'!BL47+'Capital p6'!BL47</f>
        <v>0</v>
      </c>
      <c r="BM47" s="3">
        <f>'Capital p1'!BM47+'Capital p2'!BM47+'Capital p3 D'!BM47+'Capital p3 T'!BM47+'Capital p4'!BM47+'Capital p5'!BM47+'Capital p6'!BM47</f>
        <v>0</v>
      </c>
      <c r="BN47" s="3">
        <f>'Capital p1'!BN47+'Capital p2'!BN47+'Capital p3 D'!BN47+'Capital p3 T'!BN47+'Capital p4'!BN47+'Capital p5'!BN47+'Capital p6'!BN47</f>
        <v>0</v>
      </c>
      <c r="BO47" s="3">
        <f>'Capital p1'!BO47+'Capital p2'!BO47+'Capital p3 D'!BO47+'Capital p3 T'!BO47+'Capital p4'!BO47+'Capital p5'!BO47+'Capital p6'!BO47</f>
        <v>0</v>
      </c>
      <c r="BP47" s="3">
        <f>'Capital p1'!BP47+'Capital p2'!BP47+'Capital p3 D'!BP47+'Capital p3 T'!BP47+'Capital p4'!BP47+'Capital p5'!BP47+'Capital p6'!BP47</f>
        <v>0</v>
      </c>
      <c r="BQ47" s="3">
        <f>'Capital p1'!BQ47+'Capital p2'!BQ47+'Capital p3 D'!BQ47+'Capital p3 T'!BQ47+'Capital p4'!BQ47+'Capital p5'!BQ47+'Capital p6'!BQ47</f>
        <v>0</v>
      </c>
      <c r="BR47" s="3">
        <f>'Capital p1'!BR47+'Capital p2'!BR47+'Capital p3 D'!BR47+'Capital p3 T'!BR47+'Capital p4'!BR47+'Capital p5'!BR47+'Capital p6'!BR47</f>
        <v>0</v>
      </c>
      <c r="BS47" s="3">
        <f>'Capital p1'!BS47+'Capital p2'!BS47+'Capital p3 D'!BS47+'Capital p3 T'!BS47+'Capital p4'!BS47+'Capital p5'!BS47+'Capital p6'!BS47</f>
        <v>0</v>
      </c>
      <c r="BT47" s="3">
        <f>'Capital p1'!BT47+'Capital p2'!BT47+'Capital p3 D'!BT47+'Capital p3 T'!BT47+'Capital p4'!BT47+'Capital p5'!BT47+'Capital p6'!BT47</f>
        <v>0</v>
      </c>
      <c r="BU47" s="3">
        <f>'Capital p1'!BU47+'Capital p2'!BU47+'Capital p3 D'!BU47+'Capital p3 T'!BU47+'Capital p4'!BU47+'Capital p5'!BU47+'Capital p6'!BU47</f>
        <v>0</v>
      </c>
      <c r="BV47" s="3">
        <f>'Capital p1'!BV47+'Capital p2'!BV47+'Capital p3 D'!BV47+'Capital p3 T'!BV47+'Capital p4'!BV47+'Capital p5'!BV47+'Capital p6'!BV47</f>
        <v>0</v>
      </c>
      <c r="BW47" s="3">
        <f>'Capital p1'!BW47+'Capital p2'!BW47+'Capital p3 D'!BW47+'Capital p3 T'!BW47+'Capital p4'!BW47+'Capital p5'!BW47+'Capital p6'!BW47</f>
        <v>0</v>
      </c>
      <c r="BX47" s="3">
        <f>'Capital p1'!BX47+'Capital p2'!BX47+'Capital p3 D'!BX47+'Capital p3 T'!BX47+'Capital p4'!BX47+'Capital p5'!BX47+'Capital p6'!BX47</f>
        <v>0</v>
      </c>
      <c r="BY47" s="3">
        <f>'Capital p1'!BY47+'Capital p2'!BY47+'Capital p3 D'!BY47+'Capital p3 T'!BY47+'Capital p4'!BY47+'Capital p5'!BY47+'Capital p6'!BY47</f>
        <v>0</v>
      </c>
      <c r="BZ47" s="3">
        <f>'Capital p1'!BZ47+'Capital p2'!BZ47+'Capital p3 D'!BZ47+'Capital p3 T'!BZ47+'Capital p4'!BZ47+'Capital p5'!BZ47+'Capital p6'!BZ47</f>
        <v>0</v>
      </c>
      <c r="CA47" s="3">
        <f>'Capital p1'!CA47+'Capital p2'!CA47+'Capital p3 D'!CA47+'Capital p3 T'!CA47+'Capital p4'!CA47+'Capital p5'!CA47+'Capital p6'!CA47</f>
        <v>0</v>
      </c>
      <c r="CB47" s="3">
        <f>'Capital p1'!CB47+'Capital p2'!CB47+'Capital p3 D'!CB47+'Capital p3 T'!CB47+'Capital p4'!CB47+'Capital p5'!CB47+'Capital p6'!CB47</f>
        <v>0</v>
      </c>
      <c r="CC47" s="3">
        <f>'Capital p1'!CC47+'Capital p2'!CC47+'Capital p3 D'!CC47+'Capital p3 T'!CC47+'Capital p4'!CC47+'Capital p5'!CC47+'Capital p6'!CC47</f>
        <v>0</v>
      </c>
      <c r="CD47" s="3">
        <f>'Capital p1'!CD47+'Capital p2'!CD47+'Capital p3 D'!CD47+'Capital p3 T'!CD47+'Capital p4'!CD47+'Capital p5'!CD47+'Capital p6'!CD47</f>
        <v>0</v>
      </c>
      <c r="CE47" s="3">
        <f>'Capital p1'!CE47+'Capital p2'!CE47+'Capital p3 D'!CE47+'Capital p3 T'!CE47+'Capital p4'!CE47+'Capital p5'!CE47+'Capital p6'!CE47</f>
        <v>0</v>
      </c>
      <c r="CF47" s="3">
        <f>'Capital p1'!CF47+'Capital p2'!CF47+'Capital p3 D'!CF47+'Capital p3 T'!CF47+'Capital p4'!CF47+'Capital p5'!CF47+'Capital p6'!CF47</f>
        <v>0</v>
      </c>
      <c r="CG47" s="3">
        <f>'Capital p1'!CG47+'Capital p2'!CG47+'Capital p3 D'!CG47+'Capital p3 T'!CG47+'Capital p4'!CG47+'Capital p5'!CG47+'Capital p6'!CG47</f>
        <v>0</v>
      </c>
      <c r="CH47" s="3">
        <f>'Capital p1'!CH47+'Capital p2'!CH47+'Capital p3 D'!CH47+'Capital p3 T'!CH47+'Capital p4'!CH47+'Capital p5'!CH47+'Capital p6'!CH47</f>
        <v>0</v>
      </c>
      <c r="CI47" s="3">
        <f>'Capital p1'!CI47+'Capital p2'!CI47+'Capital p3 D'!CI47+'Capital p3 T'!CI47+'Capital p4'!CI47+'Capital p5'!CI47+'Capital p6'!CI47</f>
        <v>0</v>
      </c>
      <c r="CJ47" s="3">
        <f>'Capital p1'!CJ47+'Capital p2'!CJ47+'Capital p3 D'!CJ47+'Capital p3 T'!CJ47+'Capital p4'!CJ47+'Capital p5'!CJ47+'Capital p6'!CJ47</f>
        <v>0</v>
      </c>
      <c r="CK47" s="3">
        <f>'Capital p1'!CK47+'Capital p2'!CK47+'Capital p3 D'!CK47+'Capital p3 T'!CK47+'Capital p4'!CK47+'Capital p5'!CK47+'Capital p6'!CK47</f>
        <v>0</v>
      </c>
      <c r="CL47" s="3">
        <f>'Capital p1'!CL47+'Capital p2'!CL47+'Capital p3 D'!CL47+'Capital p3 T'!CL47+'Capital p4'!CL47+'Capital p5'!CL47+'Capital p6'!CL47</f>
        <v>0</v>
      </c>
      <c r="CM47" s="3">
        <f>'Capital p1'!CM47+'Capital p2'!CM47+'Capital p3 D'!CM47+'Capital p3 T'!CM47+'Capital p4'!CM47+'Capital p5'!CM47+'Capital p6'!CM47</f>
        <v>0</v>
      </c>
      <c r="CN47" s="3">
        <f>'Capital p1'!CN47+'Capital p2'!CN47+'Capital p3 D'!CN47+'Capital p3 T'!CN47+'Capital p4'!CN47+'Capital p5'!CN47+'Capital p6'!CN47</f>
        <v>0</v>
      </c>
      <c r="CO47" s="3">
        <f>'Capital p1'!CO47+'Capital p2'!CO47+'Capital p3 D'!CO47+'Capital p3 T'!CO47+'Capital p4'!CO47+'Capital p5'!CO47+'Capital p6'!CO47</f>
        <v>0</v>
      </c>
      <c r="CP47" s="3">
        <f>'Capital p1'!CP47+'Capital p2'!CP47+'Capital p3 D'!CP47+'Capital p3 T'!CP47+'Capital p4'!CP47+'Capital p5'!CP47+'Capital p6'!CP47</f>
        <v>0</v>
      </c>
      <c r="CQ47" s="3">
        <f>'Capital p1'!CQ47+'Capital p2'!CQ47+'Capital p3 D'!CQ47+'Capital p3 T'!CQ47+'Capital p4'!CQ47+'Capital p5'!CQ47+'Capital p6'!CQ47</f>
        <v>0</v>
      </c>
      <c r="CR47" s="3">
        <f>'Capital p1'!CR47+'Capital p2'!CR47+'Capital p3 D'!CR47+'Capital p3 T'!CR47+'Capital p4'!CR47+'Capital p5'!CR47+'Capital p6'!CR47</f>
        <v>0</v>
      </c>
      <c r="CS47" s="3">
        <f>'Capital p1'!CS47+'Capital p2'!CS47+'Capital p3 D'!CS47+'Capital p3 T'!CS47+'Capital p4'!CS47+'Capital p5'!CS47+'Capital p6'!CS47</f>
        <v>0</v>
      </c>
      <c r="CT47" s="3">
        <f>'Capital p1'!CT47+'Capital p2'!CT47+'Capital p3 D'!CT47+'Capital p3 T'!CT47+'Capital p4'!CT47+'Capital p5'!CT47+'Capital p6'!CT47</f>
        <v>0</v>
      </c>
      <c r="CU47" s="3">
        <f>'Capital p1'!CU47+'Capital p2'!CU47+'Capital p3 D'!CU47+'Capital p3 T'!CU47+'Capital p4'!CU47+'Capital p5'!CU47+'Capital p6'!CU47</f>
        <v>0</v>
      </c>
      <c r="CV47" s="3">
        <f>'Capital p1'!CV47+'Capital p2'!CV47+'Capital p3 D'!CV47+'Capital p3 T'!CV47+'Capital p4'!CV47+'Capital p5'!CV47+'Capital p6'!CV47</f>
        <v>0</v>
      </c>
      <c r="CW47" s="3">
        <f>'Capital p1'!CW47+'Capital p2'!CW47+'Capital p3 D'!CW47+'Capital p3 T'!CW47+'Capital p4'!CW47+'Capital p5'!CW47+'Capital p6'!CW47</f>
        <v>0</v>
      </c>
      <c r="CX47" s="3">
        <f>'Capital p1'!CX47+'Capital p2'!CX47+'Capital p3 D'!CX47+'Capital p3 T'!CX47+'Capital p4'!CX47+'Capital p5'!CX47+'Capital p6'!CX47</f>
        <v>0</v>
      </c>
      <c r="CY47" s="3">
        <f>'Capital p1'!CY47+'Capital p2'!CY47+'Capital p3 D'!CY47+'Capital p3 T'!CY47+'Capital p4'!CY47+'Capital p5'!CY47+'Capital p6'!CY47</f>
        <v>0</v>
      </c>
      <c r="CZ47" s="3">
        <f>'Capital p1'!CZ47+'Capital p2'!CZ47+'Capital p3 D'!CZ47+'Capital p3 T'!CZ47+'Capital p4'!CZ47+'Capital p5'!CZ47+'Capital p6'!CZ47</f>
        <v>0</v>
      </c>
      <c r="DA47" s="3">
        <f>'Capital p1'!DA47+'Capital p2'!DA47+'Capital p3 D'!DA47+'Capital p3 T'!DA47+'Capital p4'!DA47+'Capital p5'!DA47+'Capital p6'!DA47</f>
        <v>0</v>
      </c>
      <c r="DB47" s="3">
        <f>'Capital p1'!DB47+'Capital p2'!DB47+'Capital p3 D'!DB47+'Capital p3 T'!DB47+'Capital p4'!DB47+'Capital p5'!DB47+'Capital p6'!DB47</f>
        <v>0</v>
      </c>
      <c r="DC47" s="3">
        <f>'Capital p1'!DC47+'Capital p2'!DC47+'Capital p3 D'!DC47+'Capital p3 T'!DC47+'Capital p4'!DC47+'Capital p5'!DC47+'Capital p6'!DC47</f>
        <v>0</v>
      </c>
      <c r="DD47" s="3">
        <f>'Capital p1'!DD47+'Capital p2'!DD47+'Capital p3 D'!DD47+'Capital p3 T'!DD47+'Capital p4'!DD47+'Capital p5'!DD47+'Capital p6'!DD47</f>
        <v>0</v>
      </c>
      <c r="DE47" s="3">
        <f>'Capital p1'!DE47+'Capital p2'!DE47+'Capital p3 D'!DE47+'Capital p3 T'!DE47+'Capital p4'!DE47+'Capital p5'!DE47+'Capital p6'!DE47</f>
        <v>0</v>
      </c>
      <c r="DF47" s="3">
        <f>'Capital p1'!DF47+'Capital p2'!DF47+'Capital p3 D'!DF47+'Capital p3 T'!DF47+'Capital p4'!DF47+'Capital p5'!DF47+'Capital p6'!DF47</f>
        <v>0</v>
      </c>
      <c r="DG47" s="3">
        <f>'Capital p1'!DG47+'Capital p2'!DG47+'Capital p3 D'!DG47+'Capital p3 T'!DG47+'Capital p4'!DG47+'Capital p5'!DG47+'Capital p6'!DG47</f>
        <v>0</v>
      </c>
      <c r="DH47" s="3">
        <f>'Capital p1'!DH47+'Capital p2'!DH47+'Capital p3 D'!DH47+'Capital p3 T'!DH47+'Capital p4'!DH47+'Capital p5'!DH47+'Capital p6'!DH47</f>
        <v>0</v>
      </c>
      <c r="DI47" s="3">
        <f>'Capital p1'!DI47+'Capital p2'!DI47+'Capital p3 D'!DI47+'Capital p3 T'!DI47+'Capital p4'!DI47+'Capital p5'!DI47+'Capital p6'!DI47</f>
        <v>0</v>
      </c>
      <c r="DJ47" s="3">
        <f>'Capital p1'!DJ47+'Capital p2'!DJ47+'Capital p3 D'!DJ47+'Capital p3 T'!DJ47+'Capital p4'!DJ47+'Capital p5'!DJ47+'Capital p6'!DJ47</f>
        <v>0</v>
      </c>
      <c r="DK47" s="3">
        <f>'Capital p1'!DK47+'Capital p2'!DK47+'Capital p3 D'!DK47+'Capital p3 T'!DK47+'Capital p4'!DK47+'Capital p5'!DK47+'Capital p6'!DK47</f>
        <v>0</v>
      </c>
      <c r="DL47" s="3">
        <f>'Capital p1'!DL47+'Capital p2'!DL47+'Capital p3 D'!DL47+'Capital p3 T'!DL47+'Capital p4'!DL47+'Capital p5'!DL47+'Capital p6'!DL47</f>
        <v>0</v>
      </c>
      <c r="DM47" s="3">
        <f>'Capital p1'!DM47+'Capital p2'!DM47+'Capital p3 D'!DM47+'Capital p3 T'!DM47+'Capital p4'!DM47+'Capital p5'!DM47+'Capital p6'!DM47</f>
        <v>0</v>
      </c>
      <c r="DN47" s="3">
        <f>'Capital p1'!DN47+'Capital p2'!DN47+'Capital p3 D'!DN47+'Capital p3 T'!DN47+'Capital p4'!DN47+'Capital p5'!DN47+'Capital p6'!DN47</f>
        <v>0</v>
      </c>
      <c r="DO47" s="3">
        <f>'Capital p1'!DO47+'Capital p2'!DO47+'Capital p3 D'!DO47+'Capital p3 T'!DO47+'Capital p4'!DO47+'Capital p5'!DO47+'Capital p6'!DO47</f>
        <v>0</v>
      </c>
      <c r="DP47" s="3">
        <f>'Capital p1'!DP47+'Capital p2'!DP47+'Capital p3 D'!DP47+'Capital p3 T'!DP47+'Capital p4'!DP47+'Capital p5'!DP47+'Capital p6'!DP47</f>
        <v>0</v>
      </c>
      <c r="DQ47" s="3">
        <f>'Capital p1'!DQ47+'Capital p2'!DQ47+'Capital p3 D'!DQ47+'Capital p3 T'!DQ47+'Capital p4'!DQ47+'Capital p5'!DQ47+'Capital p6'!DQ47</f>
        <v>0</v>
      </c>
      <c r="DR47" s="3">
        <f>'Capital p1'!DR47+'Capital p2'!DR47+'Capital p3 D'!DR47+'Capital p3 T'!DR47+'Capital p4'!DR47+'Capital p5'!DR47+'Capital p6'!DR47</f>
        <v>0</v>
      </c>
      <c r="DS47" s="3">
        <f>'Capital p1'!DS47+'Capital p2'!DS47+'Capital p3 D'!DS47+'Capital p3 T'!DS47+'Capital p4'!DS47+'Capital p5'!DS47+'Capital p6'!DS47</f>
        <v>0</v>
      </c>
      <c r="DT47" s="3">
        <f>'Capital p1'!DT47+'Capital p2'!DT47+'Capital p3 D'!DT47+'Capital p3 T'!DT47+'Capital p4'!DT47+'Capital p5'!DT47+'Capital p6'!DT47</f>
        <v>0</v>
      </c>
      <c r="DU47" s="3">
        <f>'Capital p1'!DU47+'Capital p2'!DU47+'Capital p3 D'!DU47+'Capital p3 T'!DU47+'Capital p4'!DU47+'Capital p5'!DU47+'Capital p6'!DU47</f>
        <v>0</v>
      </c>
      <c r="DV47" s="3">
        <f>'Capital p1'!DV47+'Capital p2'!DV47+'Capital p3 D'!DV47+'Capital p3 T'!DV47+'Capital p4'!DV47+'Capital p5'!DV47+'Capital p6'!DV47</f>
        <v>0</v>
      </c>
      <c r="DW47" s="11">
        <f>SUM(G47:DV47)</f>
        <v>0</v>
      </c>
      <c r="EB47" s="20" t="str">
        <f t="shared" si="33"/>
        <v>Dec Y3</v>
      </c>
      <c r="EC47" s="40" t="e">
        <f t="shared" si="2"/>
        <v>#REF!</v>
      </c>
      <c r="ED47" s="31" t="s">
        <v>56</v>
      </c>
      <c r="EE47" s="40" t="e">
        <f t="shared" si="39"/>
        <v>#REF!</v>
      </c>
      <c r="EF47" s="40" t="e">
        <f t="shared" si="16"/>
        <v>#REF!</v>
      </c>
      <c r="EH47" s="20" t="s">
        <v>340</v>
      </c>
      <c r="EI47" s="40" t="e">
        <f>IF(#REF!="monthly",#REF!/12,IF(#REF!="quarterly",#REF!/4,IF(#REF!="every 6 months",#REF!/2,IF(#REF!="annually",#REF!,0))))+EI46</f>
        <v>#REF!</v>
      </c>
      <c r="EJ47" s="73">
        <f t="shared" si="17"/>
        <v>2.5000000000000001E-3</v>
      </c>
      <c r="EK47" s="40" t="e">
        <f t="shared" si="40"/>
        <v>#REF!</v>
      </c>
      <c r="EL47" s="40" t="e">
        <f t="shared" si="41"/>
        <v>#REF!</v>
      </c>
      <c r="EN47" s="20" t="str">
        <f t="shared" si="3"/>
        <v>Dec Y3</v>
      </c>
      <c r="EO47" s="40" t="e">
        <f>IF(#REF!="monthly",#REF!/12,IF(#REF!="quarterly",#REF!/4,IF(#REF!="every 6 months",#REF!/2,IF(#REF!="annually",#REF!,0))))+EO46</f>
        <v>#REF!</v>
      </c>
      <c r="EP47" s="73">
        <f t="shared" si="36"/>
        <v>2.9999999999999996E-3</v>
      </c>
      <c r="EQ47" s="40" t="e">
        <f t="shared" si="42"/>
        <v>#REF!</v>
      </c>
      <c r="ER47" s="40" t="e">
        <f t="shared" si="43"/>
        <v>#REF!</v>
      </c>
      <c r="ET47" s="20" t="str">
        <f t="shared" si="37"/>
        <v>Dec Y3</v>
      </c>
      <c r="EU47" s="40" t="e">
        <f>IF(#REF!="monthly",#REF!/12,IF(#REF!="quarterly",#REF!/4,IF(#REF!="every 6 months",#REF!/2,IF(#REF!="annually",#REF!,0))))+EU46</f>
        <v>#REF!</v>
      </c>
      <c r="EV47" s="73">
        <f t="shared" si="38"/>
        <v>3.6666666666666666E-3</v>
      </c>
      <c r="EW47" s="40" t="e">
        <f t="shared" si="44"/>
        <v>#REF!</v>
      </c>
      <c r="EX47" s="40" t="e">
        <f t="shared" si="45"/>
        <v>#REF!</v>
      </c>
    </row>
    <row r="48" spans="1:154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'Capital p1'!G48+'Capital p2'!G48+'Capital p3 D'!G48+'Capital p3 T'!G48+'Capital p4'!G48+'Capital p5'!G48+'Capital p6'!G48</f>
        <v>870074.23</v>
      </c>
      <c r="H48" s="12">
        <f>'Capital p1'!H48+'Capital p2'!H48+'Capital p3 D'!H48+'Capital p3 T'!H48+'Capital p4'!H48+'Capital p5'!H48+'Capital p6'!H48</f>
        <v>937579.64</v>
      </c>
      <c r="I48" s="12">
        <f>'Capital p1'!I48+'Capital p2'!I48+'Capital p3 D'!I48+'Capital p3 T'!I48+'Capital p4'!I48+'Capital p5'!I48+'Capital p6'!I48</f>
        <v>1023021.62</v>
      </c>
      <c r="J48" s="12">
        <f>'Capital p1'!J48+'Capital p2'!J48+'Capital p3 D'!J48+'Capital p3 T'!J48+'Capital p4'!J48+'Capital p5'!J48+'Capital p6'!J48</f>
        <v>1141404.3599999999</v>
      </c>
      <c r="K48" s="12">
        <f>'Capital p1'!K48+'Capital p2'!K48+'Capital p3 D'!K48+'Capital p3 T'!K48+'Capital p4'!K48+'Capital p5'!K48+'Capital p6'!K48</f>
        <v>1241620.93</v>
      </c>
      <c r="L48" s="12">
        <f>'Capital p1'!L48+'Capital p2'!L48+'Capital p3 D'!L48+'Capital p3 T'!L48+'Capital p4'!L48+'Capital p5'!L48+'Capital p6'!L48</f>
        <v>1341819.21</v>
      </c>
      <c r="M48" s="12">
        <f>'Capital p1'!M48+'Capital p2'!M48+'Capital p3 D'!M48+'Capital p3 T'!M48+'Capital p4'!M48+'Capital p5'!M48+'Capital p6'!M48</f>
        <v>1454005.88</v>
      </c>
      <c r="N48" s="12">
        <f>'Capital p1'!N48+'Capital p2'!N48+'Capital p3 D'!N48+'Capital p3 T'!N48+'Capital p4'!N48+'Capital p5'!N48+'Capital p6'!N48</f>
        <v>1569567.1199999999</v>
      </c>
      <c r="O48" s="12">
        <f>'Capital p1'!O48+'Capital p2'!O48+'Capital p3 D'!O48+'Capital p3 T'!O48+'Capital p4'!O48+'Capital p5'!O48+'Capital p6'!O48</f>
        <v>1691891</v>
      </c>
      <c r="P48" s="12">
        <f>'Capital p1'!P48+'Capital p2'!P48+'Capital p3 D'!P48+'Capital p3 T'!P48+'Capital p4'!P48+'Capital p5'!P48+'Capital p6'!P48</f>
        <v>1829846.55</v>
      </c>
      <c r="Q48" s="12">
        <f>'Capital p1'!Q48+'Capital p2'!Q48+'Capital p3 D'!Q48+'Capital p3 T'!Q48+'Capital p4'!Q48+'Capital p5'!Q48+'Capital p6'!Q48</f>
        <v>1982665.1800000002</v>
      </c>
      <c r="R48" s="12">
        <f>'Capital p1'!R48+'Capital p2'!R48+'Capital p3 D'!R48+'Capital p3 T'!R48+'Capital p4'!R48+'Capital p5'!R48+'Capital p6'!R48</f>
        <v>2083386.6300000001</v>
      </c>
      <c r="S48" s="12">
        <f>'Capital p1'!S48+'Capital p2'!S48+'Capital p3 D'!S48+'Capital p3 T'!S48+'Capital p4'!S48+'Capital p5'!S48+'Capital p6'!S48</f>
        <v>2392012.14</v>
      </c>
      <c r="T48" s="12">
        <f>'Capital p1'!T48+'Capital p2'!T48+'Capital p3 D'!T48+'Capital p3 T'!T48+'Capital p4'!T48+'Capital p5'!T48+'Capital p6'!T48</f>
        <v>2502264.56</v>
      </c>
      <c r="U48" s="12">
        <f>'Capital p1'!U48+'Capital p2'!U48+'Capital p3 D'!U48+'Capital p3 T'!U48+'Capital p4'!U48+'Capital p5'!U48+'Capital p6'!U48</f>
        <v>2611510.4</v>
      </c>
      <c r="V48" s="12">
        <f>'Capital p1'!V48+'Capital p2'!V48+'Capital p3 D'!V48+'Capital p3 T'!V48+'Capital p4'!V48+'Capital p5'!V48+'Capital p6'!V48</f>
        <v>2719969.32</v>
      </c>
      <c r="W48" s="12">
        <f>'Capital p1'!W48+'Capital p2'!W48+'Capital p3 D'!W48+'Capital p3 T'!W48+'Capital p4'!W48+'Capital p5'!W48+'Capital p6'!W48</f>
        <v>2823792.96</v>
      </c>
      <c r="X48" s="12">
        <f>'Capital p1'!X48+'Capital p2'!X48+'Capital p3 D'!X48+'Capital p3 T'!X48+'Capital p4'!X48+'Capital p5'!X48+'Capital p6'!X48</f>
        <v>2926801.6100000003</v>
      </c>
      <c r="Y48" s="12">
        <f>'Capital p1'!Y48+'Capital p2'!Y48+'Capital p3 D'!Y48+'Capital p3 T'!Y48+'Capital p4'!Y48+'Capital p5'!Y48+'Capital p6'!Y48</f>
        <v>3034361.72</v>
      </c>
      <c r="Z48" s="12">
        <f>'Capital p1'!Z48+'Capital p2'!Z48+'Capital p3 D'!Z48+'Capital p3 T'!Z48+'Capital p4'!Z48+'Capital p5'!Z48+'Capital p6'!Z48</f>
        <v>3135419.01</v>
      </c>
      <c r="AA48" s="12">
        <f>'Capital p1'!AA48+'Capital p2'!AA48+'Capital p3 D'!AA48+'Capital p3 T'!AA48+'Capital p4'!AA48+'Capital p5'!AA48+'Capital p6'!AA48</f>
        <v>3244103.23</v>
      </c>
      <c r="AB48" s="12">
        <f>'Capital p1'!AB48+'Capital p2'!AB48+'Capital p3 D'!AB48+'Capital p3 T'!AB48+'Capital p4'!AB48+'Capital p5'!AB48+'Capital p6'!AB48</f>
        <v>3374311.52</v>
      </c>
      <c r="AC48" s="12">
        <f>'Capital p1'!AC48+'Capital p2'!AC48+'Capital p3 D'!AC48+'Capital p3 T'!AC48+'Capital p4'!AC48+'Capital p5'!AC48+'Capital p6'!AC48</f>
        <v>3474220.83</v>
      </c>
      <c r="AD48" s="12">
        <f>'Capital p1'!AD48+'Capital p2'!AD48+'Capital p3 D'!AD48+'Capital p3 T'!AD48+'Capital p4'!AD48+'Capital p5'!AD48+'Capital p6'!AD48</f>
        <v>3556923.35</v>
      </c>
      <c r="AE48" s="12">
        <f>'Capital p1'!AE48+'Capital p2'!AE48+'Capital p3 D'!AE48+'Capital p3 T'!AE48+'Capital p4'!AE48+'Capital p5'!AE48+'Capital p6'!AE48</f>
        <v>3870573.06</v>
      </c>
      <c r="AF48" s="12">
        <f>'Capital p1'!AF48+'Capital p2'!AF48+'Capital p3 D'!AF48+'Capital p3 T'!AF48+'Capital p4'!AF48+'Capital p5'!AF48+'Capital p6'!AF48</f>
        <v>3981914.93</v>
      </c>
      <c r="AG48" s="12">
        <f>'Capital p1'!AG48+'Capital p2'!AG48+'Capital p3 D'!AG48+'Capital p3 T'!AG48+'Capital p4'!AG48+'Capital p5'!AG48+'Capital p6'!AG48</f>
        <v>4093124.68</v>
      </c>
      <c r="AH48" s="12">
        <f>'Capital p1'!AH48+'Capital p2'!AH48+'Capital p3 D'!AH48+'Capital p3 T'!AH48+'Capital p4'!AH48+'Capital p5'!AH48+'Capital p6'!AH48</f>
        <v>4204204.16</v>
      </c>
      <c r="AI48" s="12">
        <f>'Capital p1'!AI48+'Capital p2'!AI48+'Capital p3 D'!AI48+'Capital p3 T'!AI48+'Capital p4'!AI48+'Capital p5'!AI48+'Capital p6'!AI48</f>
        <v>4315152.1999999993</v>
      </c>
      <c r="AJ48" s="12">
        <f>'Capital p1'!AJ48+'Capital p2'!AJ48+'Capital p3 D'!AJ48+'Capital p3 T'!AJ48+'Capital p4'!AJ48+'Capital p5'!AJ48+'Capital p6'!AJ48</f>
        <v>4425965.32</v>
      </c>
      <c r="AK48" s="12">
        <f>'Capital p1'!AK48+'Capital p2'!AK48+'Capital p3 D'!AK48+'Capital p3 T'!AK48+'Capital p4'!AK48+'Capital p5'!AK48+'Capital p6'!AK48</f>
        <v>4536648.17</v>
      </c>
      <c r="AL48" s="12">
        <f>'Capital p1'!AL48+'Capital p2'!AL48+'Capital p3 D'!AL48+'Capital p3 T'!AL48+'Capital p4'!AL48+'Capital p5'!AL48+'Capital p6'!AL48</f>
        <v>4647195.7699999996</v>
      </c>
      <c r="AM48" s="12">
        <f>'Capital p1'!AM48+'Capital p2'!AM48+'Capital p3 D'!AM48+'Capital p3 T'!AM48+'Capital p4'!AM48+'Capital p5'!AM48+'Capital p6'!AM48</f>
        <v>4757615.1100000003</v>
      </c>
      <c r="AN48" s="12">
        <f>'Capital p1'!AN48+'Capital p2'!AN48+'Capital p3 D'!AN48+'Capital p3 T'!AN48+'Capital p4'!AN48+'Capital p5'!AN48+'Capital p6'!AN48</f>
        <v>4869247.6399999997</v>
      </c>
      <c r="AO48" s="12">
        <f>'Capital p1'!AO48+'Capital p2'!AO48+'Capital p3 D'!AO48+'Capital p3 T'!AO48+'Capital p4'!AO48+'Capital p5'!AO48+'Capital p6'!AO48</f>
        <v>4980736.8</v>
      </c>
      <c r="AP48" s="12">
        <f>'Capital p1'!AP48+'Capital p2'!AP48+'Capital p3 D'!AP48+'Capital p3 T'!AP48+'Capital p4'!AP48+'Capital p5'!AP48+'Capital p6'!AP48</f>
        <v>5092099.97</v>
      </c>
      <c r="AQ48" s="12">
        <f>'Capital p1'!AQ48+'Capital p2'!AQ48+'Capital p3 D'!AQ48+'Capital p3 T'!AQ48+'Capital p4'!AQ48+'Capital p5'!AQ48+'Capital p6'!AQ48</f>
        <v>5383205.6100000003</v>
      </c>
      <c r="AR48" s="12">
        <f>'Capital p1'!AR48+'Capital p2'!AR48+'Capital p3 D'!AR48+'Capital p3 T'!AR48+'Capital p4'!AR48+'Capital p5'!AR48+'Capital p6'!AR48</f>
        <v>5498160.7800000003</v>
      </c>
      <c r="AS48" s="12">
        <f>'Capital p1'!AS48+'Capital p2'!AS48+'Capital p3 D'!AS48+'Capital p3 T'!AS48+'Capital p4'!AS48+'Capital p5'!AS48+'Capital p6'!AS48</f>
        <v>5612944.5200000005</v>
      </c>
      <c r="AT48" s="12">
        <f>'Capital p1'!AT48+'Capital p2'!AT48+'Capital p3 D'!AT48+'Capital p3 T'!AT48+'Capital p4'!AT48+'Capital p5'!AT48+'Capital p6'!AT48</f>
        <v>5730560.8700000001</v>
      </c>
      <c r="AU48" s="12">
        <f>'Capital p1'!AU48+'Capital p2'!AU48+'Capital p3 D'!AU48+'Capital p3 T'!AU48+'Capital p4'!AU48+'Capital p5'!AU48+'Capital p6'!AU48</f>
        <v>5847989.7800000003</v>
      </c>
      <c r="AV48" s="12">
        <f>'Capital p1'!AV48+'Capital p2'!AV48+'Capital p3 D'!AV48+'Capital p3 T'!AV48+'Capital p4'!AV48+'Capital p5'!AV48+'Capital p6'!AV48</f>
        <v>5965231.29</v>
      </c>
      <c r="AW48" s="12">
        <f>'Capital p1'!AW48+'Capital p2'!AW48+'Capital p3 D'!AW48+'Capital p3 T'!AW48+'Capital p4'!AW48+'Capital p5'!AW48+'Capital p6'!AW48</f>
        <v>6082282.3799999999</v>
      </c>
      <c r="AX48" s="12">
        <f>'Capital p1'!AX48+'Capital p2'!AX48+'Capital p3 D'!AX48+'Capital p3 T'!AX48+'Capital p4'!AX48+'Capital p5'!AX48+'Capital p6'!AX48</f>
        <v>6199151.0800000001</v>
      </c>
      <c r="AY48" s="12">
        <f>'Capital p1'!AY48+'Capital p2'!AY48+'Capital p3 D'!AY48+'Capital p3 T'!AY48+'Capital p4'!AY48+'Capital p5'!AY48+'Capital p6'!AY48</f>
        <v>6315832.1900000004</v>
      </c>
      <c r="AZ48" s="12">
        <f>'Capital p1'!AZ48+'Capital p2'!AZ48+'Capital p3 D'!AZ48+'Capital p3 T'!AZ48+'Capital p4'!AZ48+'Capital p5'!AZ48+'Capital p6'!AZ48</f>
        <v>6432461.8799999999</v>
      </c>
      <c r="BA48" s="12">
        <f>'Capital p1'!BA48+'Capital p2'!BA48+'Capital p3 D'!BA48+'Capital p3 T'!BA48+'Capital p4'!BA48+'Capital p5'!BA48+'Capital p6'!BA48</f>
        <v>6548904.2400000012</v>
      </c>
      <c r="BB48" s="12">
        <f>'Capital p1'!BB48+'Capital p2'!BB48+'Capital p3 D'!BB48+'Capital p3 T'!BB48+'Capital p4'!BB48+'Capital p5'!BB48+'Capital p6'!BB48</f>
        <v>6665177.8899999997</v>
      </c>
      <c r="BC48" s="12">
        <f>'Capital p1'!BC48+'Capital p2'!BC48+'Capital p3 D'!BC48+'Capital p3 T'!BC48+'Capital p4'!BC48+'Capital p5'!BC48+'Capital p6'!BC48</f>
        <v>7001716.6099999994</v>
      </c>
      <c r="BD48" s="12">
        <f>'Capital p1'!BD48+'Capital p2'!BD48+'Capital p3 D'!BD48+'Capital p3 T'!BD48+'Capital p4'!BD48+'Capital p5'!BD48+'Capital p6'!BD48</f>
        <v>7114197.8500000006</v>
      </c>
      <c r="BE48" s="12">
        <f>'Capital p1'!BE48+'Capital p2'!BE48+'Capital p3 D'!BE48+'Capital p3 T'!BE48+'Capital p4'!BE48+'Capital p5'!BE48+'Capital p6'!BE48</f>
        <v>7226499.4900000002</v>
      </c>
      <c r="BF48" s="12">
        <f>'Capital p1'!BF48+'Capital p2'!BF48+'Capital p3 D'!BF48+'Capital p3 T'!BF48+'Capital p4'!BF48+'Capital p5'!BF48+'Capital p6'!BF48</f>
        <v>7338619.9699999997</v>
      </c>
      <c r="BG48" s="12">
        <f>'Capital p1'!BG48+'Capital p2'!BG48+'Capital p3 D'!BG48+'Capital p3 T'!BG48+'Capital p4'!BG48+'Capital p5'!BG48+'Capital p6'!BG48</f>
        <v>7450562.7999999998</v>
      </c>
      <c r="BH48" s="12">
        <f>'Capital p1'!BH48+'Capital p2'!BH48+'Capital p3 D'!BH48+'Capital p3 T'!BH48+'Capital p4'!BH48+'Capital p5'!BH48+'Capital p6'!BH48</f>
        <v>7562324.2300000004</v>
      </c>
      <c r="BI48" s="12">
        <f>'Capital p1'!BI48+'Capital p2'!BI48+'Capital p3 D'!BI48+'Capital p3 T'!BI48+'Capital p4'!BI48+'Capital p5'!BI48+'Capital p6'!BI48</f>
        <v>7673909.2999999998</v>
      </c>
      <c r="BJ48" s="12">
        <f>'Capital p1'!BJ48+'Capital p2'!BJ48+'Capital p3 D'!BJ48+'Capital p3 T'!BJ48+'Capital p4'!BJ48+'Capital p5'!BJ48+'Capital p6'!BJ48</f>
        <v>7785306</v>
      </c>
      <c r="BK48" s="12">
        <f>'Capital p1'!BK48+'Capital p2'!BK48+'Capital p3 D'!BK48+'Capital p3 T'!BK48+'Capital p4'!BK48+'Capital p5'!BK48+'Capital p6'!BK48</f>
        <v>7896530.2300000004</v>
      </c>
      <c r="BL48" s="12">
        <f>'Capital p1'!BL48+'Capital p2'!BL48+'Capital p3 D'!BL48+'Capital p3 T'!BL48+'Capital p4'!BL48+'Capital p5'!BL48+'Capital p6'!BL48</f>
        <v>8007603.6600000001</v>
      </c>
      <c r="BM48" s="12">
        <f>'Capital p1'!BM48+'Capital p2'!BM48+'Capital p3 D'!BM48+'Capital p3 T'!BM48+'Capital p4'!BM48+'Capital p5'!BM48+'Capital p6'!BM48</f>
        <v>8118493.8499999996</v>
      </c>
      <c r="BN48" s="12">
        <f>'Capital p1'!BN48+'Capital p2'!BN48+'Capital p3 D'!BN48+'Capital p3 T'!BN48+'Capital p4'!BN48+'Capital p5'!BN48+'Capital p6'!BN48</f>
        <v>8229213.5</v>
      </c>
      <c r="BO48" s="12">
        <f>'Capital p1'!BO48+'Capital p2'!BO48+'Capital p3 D'!BO48+'Capital p3 T'!BO48+'Capital p4'!BO48+'Capital p5'!BO48+'Capital p6'!BO48</f>
        <v>8552606.2199999988</v>
      </c>
      <c r="BP48" s="12">
        <f>'Capital p1'!BP48+'Capital p2'!BP48+'Capital p3 D'!BP48+'Capital p3 T'!BP48+'Capital p4'!BP48+'Capital p5'!BP48+'Capital p6'!BP48</f>
        <v>8662327.1499999985</v>
      </c>
      <c r="BQ48" s="12">
        <f>'Capital p1'!BQ48+'Capital p2'!BQ48+'Capital p3 D'!BQ48+'Capital p3 T'!BQ48+'Capital p4'!BQ48+'Capital p5'!BQ48+'Capital p6'!BQ48</f>
        <v>8771863.8499999996</v>
      </c>
      <c r="BR48" s="12">
        <f>'Capital p1'!BR48+'Capital p2'!BR48+'Capital p3 D'!BR48+'Capital p3 T'!BR48+'Capital p4'!BR48+'Capital p5'!BR48+'Capital p6'!BR48</f>
        <v>8881224.0800000001</v>
      </c>
      <c r="BS48" s="12">
        <f>'Capital p1'!BS48+'Capital p2'!BS48+'Capital p3 D'!BS48+'Capital p3 T'!BS48+'Capital p4'!BS48+'Capital p5'!BS48+'Capital p6'!BS48</f>
        <v>8990402.879999999</v>
      </c>
      <c r="BT48" s="12">
        <f>'Capital p1'!BT48+'Capital p2'!BT48+'Capital p3 D'!BT48+'Capital p3 T'!BT48+'Capital p4'!BT48+'Capital p5'!BT48+'Capital p6'!BT48</f>
        <v>9099395.5</v>
      </c>
      <c r="BU48" s="12">
        <f>'Capital p1'!BU48+'Capital p2'!BU48+'Capital p3 D'!BU48+'Capital p3 T'!BU48+'Capital p4'!BU48+'Capital p5'!BU48+'Capital p6'!BU48</f>
        <v>9208209.6000000015</v>
      </c>
      <c r="BV48" s="12">
        <f>'Capital p1'!BV48+'Capital p2'!BV48+'Capital p3 D'!BV48+'Capital p3 T'!BV48+'Capital p4'!BV48+'Capital p5'!BV48+'Capital p6'!BV48</f>
        <v>9316841.4000000004</v>
      </c>
      <c r="BW48" s="12">
        <f>'Capital p1'!BW48+'Capital p2'!BW48+'Capital p3 D'!BW48+'Capital p3 T'!BW48+'Capital p4'!BW48+'Capital p5'!BW48+'Capital p6'!BW48</f>
        <v>9425292.8199999984</v>
      </c>
      <c r="BX48" s="12">
        <f>'Capital p1'!BX48+'Capital p2'!BX48+'Capital p3 D'!BX48+'Capital p3 T'!BX48+'Capital p4'!BX48+'Capital p5'!BX48+'Capital p6'!BX48</f>
        <v>9533309.9600000009</v>
      </c>
      <c r="BY48" s="12">
        <f>'Capital p1'!BY48+'Capital p2'!BY48+'Capital p3 D'!BY48+'Capital p3 T'!BY48+'Capital p4'!BY48+'Capital p5'!BY48+'Capital p6'!BY48</f>
        <v>9641152.5200000014</v>
      </c>
      <c r="BZ48" s="12">
        <f>'Capital p1'!BZ48+'Capital p2'!BZ48+'Capital p3 D'!BZ48+'Capital p3 T'!BZ48+'Capital p4'!BZ48+'Capital p5'!BZ48+'Capital p6'!BZ48</f>
        <v>9748818.7700000014</v>
      </c>
      <c r="CA48" s="12">
        <f>'Capital p1'!CA48+'Capital p2'!CA48+'Capital p3 D'!CA48+'Capital p3 T'!CA48+'Capital p4'!CA48+'Capital p5'!CA48+'Capital p6'!CA48</f>
        <v>10064967.629999999</v>
      </c>
      <c r="CB48" s="12">
        <f>'Capital p1'!CB48+'Capital p2'!CB48+'Capital p3 D'!CB48+'Capital p3 T'!CB48+'Capital p4'!CB48+'Capital p5'!CB48+'Capital p6'!CB48</f>
        <v>10173398.299999999</v>
      </c>
      <c r="CC48" s="12">
        <f>'Capital p1'!CC48+'Capital p2'!CC48+'Capital p3 D'!CC48+'Capital p3 T'!CC48+'Capital p4'!CC48+'Capital p5'!CC48+'Capital p6'!CC48</f>
        <v>10281646.389999999</v>
      </c>
      <c r="CD48" s="12">
        <f>'Capital p1'!CD48+'Capital p2'!CD48+'Capital p3 D'!CD48+'Capital p3 T'!CD48+'Capital p4'!CD48+'Capital p5'!CD48+'Capital p6'!CD48</f>
        <v>10389719.040000001</v>
      </c>
      <c r="CE48" s="12">
        <f>'Capital p1'!CE48+'Capital p2'!CE48+'Capital p3 D'!CE48+'Capital p3 T'!CE48+'Capital p4'!CE48+'Capital p5'!CE48+'Capital p6'!CE48</f>
        <v>10497610.17</v>
      </c>
      <c r="CF48" s="12">
        <f>'Capital p1'!CF48+'Capital p2'!CF48+'Capital p3 D'!CF48+'Capital p3 T'!CF48+'Capital p4'!CF48+'Capital p5'!CF48+'Capital p6'!CF48</f>
        <v>10605320.869999999</v>
      </c>
      <c r="CG48" s="12">
        <f>'Capital p1'!CG48+'Capital p2'!CG48+'Capital p3 D'!CG48+'Capital p3 T'!CG48+'Capital p4'!CG48+'Capital p5'!CG48+'Capital p6'!CG48</f>
        <v>10712854.9</v>
      </c>
      <c r="CH48" s="12">
        <f>'Capital p1'!CH48+'Capital p2'!CH48+'Capital p3 D'!CH48+'Capital p3 T'!CH48+'Capital p4'!CH48+'Capital p5'!CH48+'Capital p6'!CH48</f>
        <v>10820206.550000001</v>
      </c>
      <c r="CI48" s="12">
        <f>'Capital p1'!CI48+'Capital p2'!CI48+'Capital p3 D'!CI48+'Capital p3 T'!CI48+'Capital p4'!CI48+'Capital p5'!CI48+'Capital p6'!CI48</f>
        <v>10927380.640000001</v>
      </c>
      <c r="CJ48" s="12">
        <f>'Capital p1'!CJ48+'Capital p2'!CJ48+'Capital p3 D'!CJ48+'Capital p3 T'!CJ48+'Capital p4'!CJ48+'Capital p5'!CJ48+'Capital p6'!CJ48</f>
        <v>11034429.220000001</v>
      </c>
      <c r="CK48" s="12">
        <f>'Capital p1'!CK48+'Capital p2'!CK48+'Capital p3 D'!CK48+'Capital p3 T'!CK48+'Capital p4'!CK48+'Capital p5'!CK48+'Capital p6'!CK48</f>
        <v>11141297.210000001</v>
      </c>
      <c r="CL48" s="12">
        <f>'Capital p1'!CL48+'Capital p2'!CL48+'Capital p3 D'!CL48+'Capital p3 T'!CL48+'Capital p4'!CL48+'Capital p5'!CL48+'Capital p6'!CL48</f>
        <v>11247982.17</v>
      </c>
      <c r="CM48" s="12">
        <f>'Capital p1'!CM48+'Capital p2'!CM48+'Capital p3 D'!CM48+'Capital p3 T'!CM48+'Capital p4'!CM48+'Capital p5'!CM48+'Capital p6'!CM48</f>
        <v>11555358.6</v>
      </c>
      <c r="CN48" s="12">
        <f>'Capital p1'!CN48+'Capital p2'!CN48+'Capital p3 D'!CN48+'Capital p3 T'!CN48+'Capital p4'!CN48+'Capital p5'!CN48+'Capital p6'!CN48</f>
        <v>11660104.789999999</v>
      </c>
      <c r="CO48" s="12">
        <f>'Capital p1'!CO48+'Capital p2'!CO48+'Capital p3 D'!CO48+'Capital p3 T'!CO48+'Capital p4'!CO48+'Capital p5'!CO48+'Capital p6'!CO48</f>
        <v>11764667.67</v>
      </c>
      <c r="CP48" s="12">
        <f>'Capital p1'!CP48+'Capital p2'!CP48+'Capital p3 D'!CP48+'Capital p3 T'!CP48+'Capital p4'!CP48+'Capital p5'!CP48+'Capital p6'!CP48</f>
        <v>11869048.089999998</v>
      </c>
      <c r="CQ48" s="12">
        <f>'Capital p1'!CQ48+'Capital p2'!CQ48+'Capital p3 D'!CQ48+'Capital p3 T'!CQ48+'Capital p4'!CQ48+'Capital p5'!CQ48+'Capital p6'!CQ48</f>
        <v>11973247.220000001</v>
      </c>
      <c r="CR48" s="12">
        <f>'Capital p1'!CR48+'Capital p2'!CR48+'Capital p3 D'!CR48+'Capital p3 T'!CR48+'Capital p4'!CR48+'Capital p5'!CR48+'Capital p6'!CR48</f>
        <v>12077263.890000001</v>
      </c>
      <c r="CS48" s="12">
        <f>'Capital p1'!CS48+'Capital p2'!CS48+'Capital p3 D'!CS48+'Capital p3 T'!CS48+'Capital p4'!CS48+'Capital p5'!CS48+'Capital p6'!CS48</f>
        <v>12181099.049999999</v>
      </c>
      <c r="CT48" s="12">
        <f>'Capital p1'!CT48+'Capital p2'!CT48+'Capital p3 D'!CT48+'Capital p3 T'!CT48+'Capital p4'!CT48+'Capital p5'!CT48+'Capital p6'!CT48</f>
        <v>12284751.809999999</v>
      </c>
      <c r="CU48" s="12">
        <f>'Capital p1'!CU48+'Capital p2'!CU48+'Capital p3 D'!CU48+'Capital p3 T'!CU48+'Capital p4'!CU48+'Capital p5'!CU48+'Capital p6'!CU48</f>
        <v>12388223.23</v>
      </c>
      <c r="CV48" s="12">
        <f>'Capital p1'!CV48+'Capital p2'!CV48+'Capital p3 D'!CV48+'Capital p3 T'!CV48+'Capital p4'!CV48+'Capital p5'!CV48+'Capital p6'!CV48</f>
        <v>12491457.959999999</v>
      </c>
      <c r="CW48" s="12">
        <f>'Capital p1'!CW48+'Capital p2'!CW48+'Capital p3 D'!CW48+'Capital p3 T'!CW48+'Capital p4'!CW48+'Capital p5'!CW48+'Capital p6'!CW48</f>
        <v>12594516.109999999</v>
      </c>
      <c r="CX48" s="12">
        <f>'Capital p1'!CX48+'Capital p2'!CX48+'Capital p3 D'!CX48+'Capital p3 T'!CX48+'Capital p4'!CX48+'Capital p5'!CX48+'Capital p6'!CX48</f>
        <v>12697404.42</v>
      </c>
      <c r="CY48" s="12">
        <f>'Capital p1'!CY48+'Capital p2'!CY48+'Capital p3 D'!CY48+'Capital p3 T'!CY48+'Capital p4'!CY48+'Capital p5'!CY48+'Capital p6'!CY48</f>
        <v>12999730.08</v>
      </c>
      <c r="CZ48" s="12">
        <f>'Capital p1'!CZ48+'Capital p2'!CZ48+'Capital p3 D'!CZ48+'Capital p3 T'!CZ48+'Capital p4'!CZ48+'Capital p5'!CZ48+'Capital p6'!CZ48</f>
        <v>13106335.560000002</v>
      </c>
      <c r="DA48" s="12">
        <f>'Capital p1'!DA48+'Capital p2'!DA48+'Capital p3 D'!DA48+'Capital p3 T'!DA48+'Capital p4'!DA48+'Capital p5'!DA48+'Capital p6'!DA48</f>
        <v>13212759.519999998</v>
      </c>
      <c r="DB48" s="12">
        <f>'Capital p1'!DB48+'Capital p2'!DB48+'Capital p3 D'!DB48+'Capital p3 T'!DB48+'Capital p4'!DB48+'Capital p5'!DB48+'Capital p6'!DB48</f>
        <v>13319000.300000001</v>
      </c>
      <c r="DC48" s="12">
        <f>'Capital p1'!DC48+'Capital p2'!DC48+'Capital p3 D'!DC48+'Capital p3 T'!DC48+'Capital p4'!DC48+'Capital p5'!DC48+'Capital p6'!DC48</f>
        <v>13425061.720000001</v>
      </c>
      <c r="DD48" s="12">
        <f>'Capital p1'!DD48+'Capital p2'!DD48+'Capital p3 D'!DD48+'Capital p3 T'!DD48+'Capital p4'!DD48+'Capital p5'!DD48+'Capital p6'!DD48</f>
        <v>13530938.890000001</v>
      </c>
      <c r="DE48" s="12">
        <f>'Capital p1'!DE48+'Capital p2'!DE48+'Capital p3 D'!DE48+'Capital p3 T'!DE48+'Capital p4'!DE48+'Capital p5'!DE48+'Capital p6'!DE48</f>
        <v>13636635.610000001</v>
      </c>
      <c r="DF48" s="12">
        <f>'Capital p1'!DF48+'Capital p2'!DF48+'Capital p3 D'!DF48+'Capital p3 T'!DF48+'Capital p4'!DF48+'Capital p5'!DF48+'Capital p6'!DF48</f>
        <v>13742151.15</v>
      </c>
      <c r="DG48" s="12">
        <f>'Capital p1'!DG48+'Capital p2'!DG48+'Capital p3 D'!DG48+'Capital p3 T'!DG48+'Capital p4'!DG48+'Capital p5'!DG48+'Capital p6'!DG48</f>
        <v>13847486.180000002</v>
      </c>
      <c r="DH48" s="12">
        <f>'Capital p1'!DH48+'Capital p2'!DH48+'Capital p3 D'!DH48+'Capital p3 T'!DH48+'Capital p4'!DH48+'Capital p5'!DH48+'Capital p6'!DH48</f>
        <v>13949440.75</v>
      </c>
      <c r="DI48" s="12">
        <f>'Capital p1'!DI48+'Capital p2'!DI48+'Capital p3 D'!DI48+'Capital p3 T'!DI48+'Capital p4'!DI48+'Capital p5'!DI48+'Capital p6'!DI48</f>
        <v>14051232.379999999</v>
      </c>
      <c r="DJ48" s="12">
        <f>'Capital p1'!DJ48+'Capital p2'!DJ48+'Capital p3 D'!DJ48+'Capital p3 T'!DJ48+'Capital p4'!DJ48+'Capital p5'!DJ48+'Capital p6'!DJ48</f>
        <v>14152871.23</v>
      </c>
      <c r="DK48" s="12">
        <f>'Capital p1'!DK48+'Capital p2'!DK48+'Capital p3 D'!DK48+'Capital p3 T'!DK48+'Capital p4'!DK48+'Capital p5'!DK48+'Capital p6'!DK48</f>
        <v>14440190.33</v>
      </c>
      <c r="DL48" s="12">
        <f>'Capital p1'!DL48+'Capital p2'!DL48+'Capital p3 D'!DL48+'Capital p3 T'!DL48+'Capital p4'!DL48+'Capital p5'!DL48+'Capital p6'!DL48</f>
        <v>14542537.65</v>
      </c>
      <c r="DM48" s="12">
        <f>'Capital p1'!DM48+'Capital p2'!DM48+'Capital p3 D'!DM48+'Capital p3 T'!DM48+'Capital p4'!DM48+'Capital p5'!DM48+'Capital p6'!DM48</f>
        <v>14644706.310000001</v>
      </c>
      <c r="DN48" s="12">
        <f>'Capital p1'!DN48+'Capital p2'!DN48+'Capital p3 D'!DN48+'Capital p3 T'!DN48+'Capital p4'!DN48+'Capital p5'!DN48+'Capital p6'!DN48</f>
        <v>14748291.18</v>
      </c>
      <c r="DO48" s="12">
        <f>'Capital p1'!DO48+'Capital p2'!DO48+'Capital p3 D'!DO48+'Capital p3 T'!DO48+'Capital p4'!DO48+'Capital p5'!DO48+'Capital p6'!DO48</f>
        <v>14851683.589999998</v>
      </c>
      <c r="DP48" s="12">
        <f>'Capital p1'!DP48+'Capital p2'!DP48+'Capital p3 D'!DP48+'Capital p3 T'!DP48+'Capital p4'!DP48+'Capital p5'!DP48+'Capital p6'!DP48</f>
        <v>14954891.27</v>
      </c>
      <c r="DQ48" s="12">
        <f>'Capital p1'!DQ48+'Capital p2'!DQ48+'Capital p3 D'!DQ48+'Capital p3 T'!DQ48+'Capital p4'!DQ48+'Capital p5'!DQ48+'Capital p6'!DQ48</f>
        <v>15057905.35</v>
      </c>
      <c r="DR48" s="12">
        <f>'Capital p1'!DR48+'Capital p2'!DR48+'Capital p3 D'!DR48+'Capital p3 T'!DR48+'Capital p4'!DR48+'Capital p5'!DR48+'Capital p6'!DR48</f>
        <v>15160727.98</v>
      </c>
      <c r="DS48" s="12">
        <f>'Capital p1'!DS48+'Capital p2'!DS48+'Capital p3 D'!DS48+'Capital p3 T'!DS48+'Capital p4'!DS48+'Capital p5'!DS48+'Capital p6'!DS48</f>
        <v>15235816.74</v>
      </c>
      <c r="DT48" s="12">
        <f>'Capital p1'!DT48+'Capital p2'!DT48+'Capital p3 D'!DT48+'Capital p3 T'!DT48+'Capital p4'!DT48+'Capital p5'!DT48+'Capital p6'!DT48</f>
        <v>15338512.060000001</v>
      </c>
      <c r="DU48" s="12">
        <f>'Capital p1'!DU48+'Capital p2'!DU48+'Capital p3 D'!DU48+'Capital p3 T'!DU48+'Capital p4'!DU48+'Capital p5'!DU48+'Capital p6'!DU48</f>
        <v>15441013.790000001</v>
      </c>
      <c r="DV48" s="12">
        <f>'Capital p1'!DV48+'Capital p2'!DV48+'Capital p3 D'!DV48+'Capital p3 T'!DV48+'Capital p4'!DV48+'Capital p5'!DV48+'Capital p6'!DV48</f>
        <v>15543321.67</v>
      </c>
      <c r="DW48" s="12">
        <f>SUM(G48:DV48)</f>
        <v>996622572.77999961</v>
      </c>
      <c r="DZ48" s="9" t="s">
        <v>163</v>
      </c>
      <c r="EA48" s="40" t="e">
        <f>+EC47-EC33</f>
        <v>#REF!</v>
      </c>
      <c r="EC48" s="24"/>
      <c r="ED48" s="7"/>
      <c r="EE48" s="40"/>
      <c r="EF48" s="40"/>
      <c r="EH48" s="7">
        <f>$EH$2</f>
        <v>367</v>
      </c>
      <c r="EI48" s="24"/>
      <c r="EJ48" s="7"/>
      <c r="EK48" s="40"/>
      <c r="EL48" s="40"/>
      <c r="EN48" s="7">
        <f>$EN$2</f>
        <v>355</v>
      </c>
      <c r="EO48" s="24"/>
      <c r="EP48" s="7"/>
      <c r="EQ48" s="40"/>
      <c r="ER48" s="40"/>
      <c r="ET48" s="7">
        <f>$ET$2</f>
        <v>364</v>
      </c>
      <c r="EU48" s="24"/>
      <c r="EV48" s="7"/>
      <c r="EW48" s="40"/>
      <c r="EX48" s="40"/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870074.23</v>
      </c>
      <c r="H49" s="38">
        <f t="shared" ref="H49:BS49" si="46">H47+H48</f>
        <v>937579.64</v>
      </c>
      <c r="I49" s="38">
        <f t="shared" si="46"/>
        <v>1023021.62</v>
      </c>
      <c r="J49" s="38">
        <f t="shared" si="46"/>
        <v>1141404.3599999999</v>
      </c>
      <c r="K49" s="38">
        <f t="shared" si="46"/>
        <v>1241620.93</v>
      </c>
      <c r="L49" s="38">
        <f t="shared" si="46"/>
        <v>1341819.21</v>
      </c>
      <c r="M49" s="38">
        <f t="shared" si="46"/>
        <v>1454005.88</v>
      </c>
      <c r="N49" s="38">
        <f t="shared" si="46"/>
        <v>1569567.1199999999</v>
      </c>
      <c r="O49" s="38">
        <f t="shared" si="46"/>
        <v>1691891</v>
      </c>
      <c r="P49" s="38">
        <f t="shared" si="46"/>
        <v>1829846.55</v>
      </c>
      <c r="Q49" s="38">
        <f t="shared" si="46"/>
        <v>1982665.1800000002</v>
      </c>
      <c r="R49" s="38">
        <f t="shared" si="46"/>
        <v>2083386.6300000001</v>
      </c>
      <c r="S49" s="38">
        <f t="shared" si="46"/>
        <v>2392012.14</v>
      </c>
      <c r="T49" s="38">
        <f t="shared" si="46"/>
        <v>2502264.56</v>
      </c>
      <c r="U49" s="38">
        <f t="shared" si="46"/>
        <v>2611510.4</v>
      </c>
      <c r="V49" s="38">
        <f t="shared" si="46"/>
        <v>2719969.32</v>
      </c>
      <c r="W49" s="38">
        <f t="shared" si="46"/>
        <v>2823792.96</v>
      </c>
      <c r="X49" s="38">
        <f t="shared" si="46"/>
        <v>2926801.6100000003</v>
      </c>
      <c r="Y49" s="38">
        <f t="shared" si="46"/>
        <v>3034361.72</v>
      </c>
      <c r="Z49" s="38">
        <f t="shared" si="46"/>
        <v>3135419.01</v>
      </c>
      <c r="AA49" s="38">
        <f t="shared" si="46"/>
        <v>3244103.23</v>
      </c>
      <c r="AB49" s="38">
        <f t="shared" si="46"/>
        <v>3374311.52</v>
      </c>
      <c r="AC49" s="38">
        <f t="shared" si="46"/>
        <v>3474220.83</v>
      </c>
      <c r="AD49" s="38">
        <f t="shared" si="46"/>
        <v>3556923.35</v>
      </c>
      <c r="AE49" s="38">
        <f t="shared" si="46"/>
        <v>3870573.06</v>
      </c>
      <c r="AF49" s="38">
        <f t="shared" si="46"/>
        <v>3981914.93</v>
      </c>
      <c r="AG49" s="38">
        <f t="shared" si="46"/>
        <v>4093124.68</v>
      </c>
      <c r="AH49" s="38">
        <f t="shared" si="46"/>
        <v>4204204.16</v>
      </c>
      <c r="AI49" s="38">
        <f t="shared" si="46"/>
        <v>4315152.1999999993</v>
      </c>
      <c r="AJ49" s="38">
        <f t="shared" si="46"/>
        <v>4425965.32</v>
      </c>
      <c r="AK49" s="38">
        <f t="shared" si="46"/>
        <v>4536648.17</v>
      </c>
      <c r="AL49" s="38">
        <f t="shared" si="46"/>
        <v>4647195.7699999996</v>
      </c>
      <c r="AM49" s="38">
        <f t="shared" si="46"/>
        <v>4757615.1100000003</v>
      </c>
      <c r="AN49" s="38">
        <f t="shared" si="46"/>
        <v>4869247.6399999997</v>
      </c>
      <c r="AO49" s="38">
        <f t="shared" si="46"/>
        <v>4980736.8</v>
      </c>
      <c r="AP49" s="38">
        <f t="shared" si="46"/>
        <v>5092099.97</v>
      </c>
      <c r="AQ49" s="38">
        <f t="shared" si="46"/>
        <v>5383205.6100000003</v>
      </c>
      <c r="AR49" s="38">
        <f t="shared" si="46"/>
        <v>5498160.7800000003</v>
      </c>
      <c r="AS49" s="38">
        <f t="shared" si="46"/>
        <v>5612944.5200000005</v>
      </c>
      <c r="AT49" s="38">
        <f t="shared" si="46"/>
        <v>5730560.8700000001</v>
      </c>
      <c r="AU49" s="38">
        <f t="shared" si="46"/>
        <v>5847989.7800000003</v>
      </c>
      <c r="AV49" s="38">
        <f t="shared" si="46"/>
        <v>5965231.29</v>
      </c>
      <c r="AW49" s="38">
        <f t="shared" si="46"/>
        <v>6082282.3799999999</v>
      </c>
      <c r="AX49" s="38">
        <f t="shared" si="46"/>
        <v>6199151.0800000001</v>
      </c>
      <c r="AY49" s="38">
        <f t="shared" si="46"/>
        <v>6315832.1900000004</v>
      </c>
      <c r="AZ49" s="38">
        <f t="shared" si="46"/>
        <v>6432461.8799999999</v>
      </c>
      <c r="BA49" s="38">
        <f t="shared" si="46"/>
        <v>6548904.2400000012</v>
      </c>
      <c r="BB49" s="38">
        <f t="shared" si="46"/>
        <v>6665177.8899999997</v>
      </c>
      <c r="BC49" s="38">
        <f t="shared" si="46"/>
        <v>7001716.6099999994</v>
      </c>
      <c r="BD49" s="38">
        <f t="shared" si="46"/>
        <v>7114197.8500000006</v>
      </c>
      <c r="BE49" s="38">
        <f t="shared" si="46"/>
        <v>7226499.4900000002</v>
      </c>
      <c r="BF49" s="38">
        <f t="shared" si="46"/>
        <v>7338619.9699999997</v>
      </c>
      <c r="BG49" s="38">
        <f t="shared" si="46"/>
        <v>7450562.7999999998</v>
      </c>
      <c r="BH49" s="38">
        <f t="shared" si="46"/>
        <v>7562324.2300000004</v>
      </c>
      <c r="BI49" s="38">
        <f t="shared" si="46"/>
        <v>7673909.2999999998</v>
      </c>
      <c r="BJ49" s="38">
        <f t="shared" si="46"/>
        <v>7785306</v>
      </c>
      <c r="BK49" s="38">
        <f t="shared" si="46"/>
        <v>7896530.2300000004</v>
      </c>
      <c r="BL49" s="38">
        <f t="shared" si="46"/>
        <v>8007603.6600000001</v>
      </c>
      <c r="BM49" s="38">
        <f t="shared" si="46"/>
        <v>8118493.8499999996</v>
      </c>
      <c r="BN49" s="38">
        <f t="shared" si="46"/>
        <v>8229213.5</v>
      </c>
      <c r="BO49" s="38">
        <f t="shared" si="46"/>
        <v>8552606.2199999988</v>
      </c>
      <c r="BP49" s="38">
        <f t="shared" si="46"/>
        <v>8662327.1499999985</v>
      </c>
      <c r="BQ49" s="38">
        <f t="shared" si="46"/>
        <v>8771863.8499999996</v>
      </c>
      <c r="BR49" s="38">
        <f t="shared" si="46"/>
        <v>8881224.0800000001</v>
      </c>
      <c r="BS49" s="38">
        <f t="shared" si="46"/>
        <v>8990402.879999999</v>
      </c>
      <c r="BT49" s="38">
        <f t="shared" ref="BT49:DV49" si="47">BT47+BT48</f>
        <v>9099395.5</v>
      </c>
      <c r="BU49" s="38">
        <f t="shared" si="47"/>
        <v>9208209.6000000015</v>
      </c>
      <c r="BV49" s="38">
        <f t="shared" si="47"/>
        <v>9316841.4000000004</v>
      </c>
      <c r="BW49" s="38">
        <f t="shared" si="47"/>
        <v>9425292.8199999984</v>
      </c>
      <c r="BX49" s="38">
        <f t="shared" si="47"/>
        <v>9533309.9600000009</v>
      </c>
      <c r="BY49" s="38">
        <f t="shared" si="47"/>
        <v>9641152.5200000014</v>
      </c>
      <c r="BZ49" s="38">
        <f t="shared" si="47"/>
        <v>9748818.7700000014</v>
      </c>
      <c r="CA49" s="38">
        <f t="shared" si="47"/>
        <v>10064967.629999999</v>
      </c>
      <c r="CB49" s="38">
        <f t="shared" si="47"/>
        <v>10173398.299999999</v>
      </c>
      <c r="CC49" s="38">
        <f t="shared" si="47"/>
        <v>10281646.389999999</v>
      </c>
      <c r="CD49" s="38">
        <f t="shared" si="47"/>
        <v>10389719.040000001</v>
      </c>
      <c r="CE49" s="38">
        <f t="shared" si="47"/>
        <v>10497610.17</v>
      </c>
      <c r="CF49" s="38">
        <f t="shared" si="47"/>
        <v>10605320.869999999</v>
      </c>
      <c r="CG49" s="38">
        <f t="shared" si="47"/>
        <v>10712854.9</v>
      </c>
      <c r="CH49" s="38">
        <f t="shared" si="47"/>
        <v>10820206.550000001</v>
      </c>
      <c r="CI49" s="38">
        <f t="shared" si="47"/>
        <v>10927380.640000001</v>
      </c>
      <c r="CJ49" s="38">
        <f t="shared" si="47"/>
        <v>11034429.220000001</v>
      </c>
      <c r="CK49" s="38">
        <f t="shared" si="47"/>
        <v>11141297.210000001</v>
      </c>
      <c r="CL49" s="38">
        <f t="shared" si="47"/>
        <v>11247982.17</v>
      </c>
      <c r="CM49" s="38">
        <f t="shared" si="47"/>
        <v>11555358.6</v>
      </c>
      <c r="CN49" s="38">
        <f t="shared" si="47"/>
        <v>11660104.789999999</v>
      </c>
      <c r="CO49" s="38">
        <f t="shared" si="47"/>
        <v>11764667.67</v>
      </c>
      <c r="CP49" s="38">
        <f t="shared" si="47"/>
        <v>11869048.089999998</v>
      </c>
      <c r="CQ49" s="38">
        <f t="shared" si="47"/>
        <v>11973247.220000001</v>
      </c>
      <c r="CR49" s="38">
        <f t="shared" si="47"/>
        <v>12077263.890000001</v>
      </c>
      <c r="CS49" s="38">
        <f t="shared" si="47"/>
        <v>12181099.049999999</v>
      </c>
      <c r="CT49" s="38">
        <f t="shared" si="47"/>
        <v>12284751.809999999</v>
      </c>
      <c r="CU49" s="38">
        <f t="shared" si="47"/>
        <v>12388223.23</v>
      </c>
      <c r="CV49" s="38">
        <f t="shared" si="47"/>
        <v>12491457.959999999</v>
      </c>
      <c r="CW49" s="38">
        <f t="shared" si="47"/>
        <v>12594516.109999999</v>
      </c>
      <c r="CX49" s="38">
        <f t="shared" si="47"/>
        <v>12697404.42</v>
      </c>
      <c r="CY49" s="38">
        <f t="shared" si="47"/>
        <v>12999730.08</v>
      </c>
      <c r="CZ49" s="38">
        <f t="shared" si="47"/>
        <v>13106335.560000002</v>
      </c>
      <c r="DA49" s="38">
        <f t="shared" si="47"/>
        <v>13212759.519999998</v>
      </c>
      <c r="DB49" s="38">
        <f t="shared" si="47"/>
        <v>13319000.300000001</v>
      </c>
      <c r="DC49" s="38">
        <f t="shared" si="47"/>
        <v>13425061.720000001</v>
      </c>
      <c r="DD49" s="38">
        <f t="shared" si="47"/>
        <v>13530938.890000001</v>
      </c>
      <c r="DE49" s="38">
        <f t="shared" si="47"/>
        <v>13636635.610000001</v>
      </c>
      <c r="DF49" s="38">
        <f t="shared" si="47"/>
        <v>13742151.15</v>
      </c>
      <c r="DG49" s="38">
        <f t="shared" si="47"/>
        <v>13847486.180000002</v>
      </c>
      <c r="DH49" s="38">
        <f t="shared" si="47"/>
        <v>13949440.75</v>
      </c>
      <c r="DI49" s="38">
        <f t="shared" si="47"/>
        <v>14051232.379999999</v>
      </c>
      <c r="DJ49" s="38">
        <f t="shared" si="47"/>
        <v>14152871.23</v>
      </c>
      <c r="DK49" s="38">
        <f t="shared" si="47"/>
        <v>14440190.33</v>
      </c>
      <c r="DL49" s="38">
        <f t="shared" si="47"/>
        <v>14542537.65</v>
      </c>
      <c r="DM49" s="38">
        <f t="shared" si="47"/>
        <v>14644706.310000001</v>
      </c>
      <c r="DN49" s="38">
        <f t="shared" si="47"/>
        <v>14748291.18</v>
      </c>
      <c r="DO49" s="38">
        <f t="shared" si="47"/>
        <v>14851683.589999998</v>
      </c>
      <c r="DP49" s="38">
        <f t="shared" si="47"/>
        <v>14954891.27</v>
      </c>
      <c r="DQ49" s="38">
        <f t="shared" si="47"/>
        <v>15057905.35</v>
      </c>
      <c r="DR49" s="38">
        <f t="shared" si="47"/>
        <v>15160727.98</v>
      </c>
      <c r="DS49" s="38">
        <f t="shared" si="47"/>
        <v>15235816.74</v>
      </c>
      <c r="DT49" s="38">
        <f t="shared" si="47"/>
        <v>15338512.060000001</v>
      </c>
      <c r="DU49" s="38">
        <f t="shared" si="47"/>
        <v>15441013.790000001</v>
      </c>
      <c r="DV49" s="38">
        <f t="shared" si="47"/>
        <v>15543321.67</v>
      </c>
      <c r="DW49" s="15">
        <f>SUM(G49:DV49)</f>
        <v>996622572.77999961</v>
      </c>
      <c r="EB49" s="20" t="str">
        <f t="shared" ref="EB49:EB57" si="48">EN49</f>
        <v>Jan Y4</v>
      </c>
      <c r="EC49" s="40" t="e">
        <f t="shared" si="2"/>
        <v>#REF!</v>
      </c>
      <c r="ED49" s="31" t="s">
        <v>56</v>
      </c>
      <c r="EE49" s="40" t="e">
        <f>EK49+EQ49+EW49</f>
        <v>#REF!</v>
      </c>
      <c r="EF49" s="40" t="e">
        <f t="shared" ref="EF49" si="49">EL49+ER49+EX49</f>
        <v>#REF!</v>
      </c>
      <c r="EH49" s="20" t="s">
        <v>353</v>
      </c>
      <c r="EI49" s="40" t="e">
        <f>IF(#REF!="monthly",#REF!/12,0)+EI47</f>
        <v>#REF!</v>
      </c>
      <c r="EJ49" s="73">
        <f t="shared" ref="EJ49" si="50">$EJ$2/12</f>
        <v>2.5000000000000001E-3</v>
      </c>
      <c r="EK49" s="40" t="e">
        <f>ROUND((EI47*EJ49),0)</f>
        <v>#REF!</v>
      </c>
      <c r="EL49" s="40" t="e">
        <f>ROUND(+EL47+EK49,0)</f>
        <v>#REF!</v>
      </c>
      <c r="EN49" s="20" t="str">
        <f t="shared" si="3"/>
        <v>Jan Y4</v>
      </c>
      <c r="EO49" s="40" t="e">
        <f>IF(#REF!="monthly",#REF!/12,0)+EO47</f>
        <v>#REF!</v>
      </c>
      <c r="EP49" s="73">
        <f t="shared" ref="EP49:EP57" si="51">$EP$2/12</f>
        <v>2.9999999999999996E-3</v>
      </c>
      <c r="EQ49" s="40" t="e">
        <f>ROUND((EO47*EP49),0)</f>
        <v>#REF!</v>
      </c>
      <c r="ER49" s="40" t="e">
        <f>ROUND(+ER47+EQ49,0)</f>
        <v>#REF!</v>
      </c>
      <c r="ET49" s="20" t="str">
        <f t="shared" ref="ET49:ET57" si="52">EN49</f>
        <v>Jan Y4</v>
      </c>
      <c r="EU49" s="40" t="e">
        <f>IF(#REF!="monthly",#REF!/12,0)+EU47</f>
        <v>#REF!</v>
      </c>
      <c r="EV49" s="73">
        <f t="shared" ref="EV49:EV57" si="53">$EV$2/12</f>
        <v>3.6666666666666666E-3</v>
      </c>
      <c r="EW49" s="40" t="e">
        <f>ROUND((EU47*EV49),0)</f>
        <v>#REF!</v>
      </c>
      <c r="EX49" s="40" t="e">
        <f>ROUND(+EX47+EW49,0)</f>
        <v>#REF!</v>
      </c>
    </row>
    <row r="50" spans="1:156" x14ac:dyDescent="0.25">
      <c r="R50" s="3">
        <f>SUM(G49:R49)</f>
        <v>17166882.350000001</v>
      </c>
      <c r="AD50" s="3">
        <f>SUM(S49:AD49)</f>
        <v>35795690.649999999</v>
      </c>
      <c r="AP50" s="3">
        <f>SUM(AE49:AP49)</f>
        <v>53774477.810000002</v>
      </c>
      <c r="BB50" s="3">
        <f>SUM(AQ49:BB49)</f>
        <v>72281902.510000005</v>
      </c>
      <c r="BN50" s="3">
        <f>SUM(BC49:BN49)</f>
        <v>91404977.489999995</v>
      </c>
      <c r="BZ50" s="3">
        <f>SUM(BO49:BZ49)</f>
        <v>109831444.74999997</v>
      </c>
      <c r="CL50" s="3">
        <f>SUM(CA49:CL49)</f>
        <v>127896813.08999999</v>
      </c>
      <c r="CX50" s="3">
        <f>SUM(CM49:CX49)</f>
        <v>145537142.83999997</v>
      </c>
      <c r="DJ50" s="3">
        <f>SUM(CY49:DJ49)</f>
        <v>162973643.36999997</v>
      </c>
      <c r="DV50" s="3">
        <f>SUM(DK49:DV49)</f>
        <v>179959597.91999996</v>
      </c>
      <c r="EB50" s="20" t="str">
        <f t="shared" si="48"/>
        <v>Feb Y4</v>
      </c>
      <c r="EC50" s="40" t="e">
        <f t="shared" si="2"/>
        <v>#REF!</v>
      </c>
      <c r="ED50" s="31" t="s">
        <v>56</v>
      </c>
      <c r="EE50" s="40" t="e">
        <f t="shared" ref="EE50:EE57" si="54">EK50+EQ50+EW50</f>
        <v>#REF!</v>
      </c>
      <c r="EF50" s="40" t="e">
        <f t="shared" si="16"/>
        <v>#REF!</v>
      </c>
      <c r="EH50" s="20" t="s">
        <v>342</v>
      </c>
      <c r="EI50" s="40" t="e">
        <f>IF(#REF!="monthly",#REF!/12,0)+EI49</f>
        <v>#REF!</v>
      </c>
      <c r="EJ50" s="73">
        <f t="shared" si="17"/>
        <v>2.5000000000000001E-3</v>
      </c>
      <c r="EK50" s="40" t="e">
        <f>ROUND((EI49*EJ50),0)</f>
        <v>#REF!</v>
      </c>
      <c r="EL50" s="40" t="e">
        <f>ROUND(+EL49+EK50,0)</f>
        <v>#REF!</v>
      </c>
      <c r="EN50" s="20" t="str">
        <f t="shared" si="3"/>
        <v>Feb Y4</v>
      </c>
      <c r="EO50" s="40" t="e">
        <f>IF(#REF!="monthly",#REF!/12,0)+EO49</f>
        <v>#REF!</v>
      </c>
      <c r="EP50" s="73">
        <f t="shared" si="51"/>
        <v>2.9999999999999996E-3</v>
      </c>
      <c r="EQ50" s="40" t="e">
        <f>ROUND((EO49*EP50),0)</f>
        <v>#REF!</v>
      </c>
      <c r="ER50" s="40" t="e">
        <f>ROUND(+ER49+EQ50,0)</f>
        <v>#REF!</v>
      </c>
      <c r="ET50" s="20" t="str">
        <f t="shared" si="52"/>
        <v>Feb Y4</v>
      </c>
      <c r="EU50" s="40" t="e">
        <f>IF(#REF!="monthly",#REF!/12,0)+EU49</f>
        <v>#REF!</v>
      </c>
      <c r="EV50" s="73">
        <f t="shared" si="53"/>
        <v>3.6666666666666666E-3</v>
      </c>
      <c r="EW50" s="40" t="e">
        <f>ROUND((EU49*EV50),0)</f>
        <v>#REF!</v>
      </c>
      <c r="EX50" s="40" t="e">
        <f>ROUND(+EX49+EW50,0)</f>
        <v>#REF!</v>
      </c>
    </row>
    <row r="51" spans="1:156" x14ac:dyDescent="0.25">
      <c r="A51" s="14" t="s">
        <v>8</v>
      </c>
      <c r="EB51" s="20" t="str">
        <f t="shared" si="48"/>
        <v>Mar Y4</v>
      </c>
      <c r="EC51" s="40" t="e">
        <f t="shared" si="2"/>
        <v>#REF!</v>
      </c>
      <c r="ED51" s="31" t="s">
        <v>56</v>
      </c>
      <c r="EE51" s="40" t="e">
        <f t="shared" si="54"/>
        <v>#REF!</v>
      </c>
      <c r="EF51" s="40" t="e">
        <f t="shared" si="16"/>
        <v>#REF!</v>
      </c>
      <c r="EH51" s="20" t="s">
        <v>343</v>
      </c>
      <c r="EI51" s="40" t="e">
        <f>IF(#REF!="monthly",#REF!/12,IF(#REF!="quarterly",#REF!/4,0))+EI50</f>
        <v>#REF!</v>
      </c>
      <c r="EJ51" s="73">
        <f t="shared" si="17"/>
        <v>2.5000000000000001E-3</v>
      </c>
      <c r="EK51" s="40" t="e">
        <f t="shared" ref="EK51:EK57" si="55">ROUND((EI50*EJ51),0)</f>
        <v>#REF!</v>
      </c>
      <c r="EL51" s="40" t="e">
        <f t="shared" ref="EL51:EL57" si="56">ROUND(+EL50+EK51,0)</f>
        <v>#REF!</v>
      </c>
      <c r="EN51" s="20" t="str">
        <f t="shared" si="3"/>
        <v>Mar Y4</v>
      </c>
      <c r="EO51" s="40" t="e">
        <f>IF(#REF!="monthly",#REF!/12,IF(#REF!="quarterly",#REF!/4,0))+EO50</f>
        <v>#REF!</v>
      </c>
      <c r="EP51" s="73">
        <f t="shared" si="51"/>
        <v>2.9999999999999996E-3</v>
      </c>
      <c r="EQ51" s="40" t="e">
        <f t="shared" ref="EQ51:EQ57" si="57">ROUND((EO50*EP51),0)</f>
        <v>#REF!</v>
      </c>
      <c r="ER51" s="40" t="e">
        <f t="shared" ref="ER51:ER57" si="58">ROUND(+ER50+EQ51,0)</f>
        <v>#REF!</v>
      </c>
      <c r="ET51" s="20" t="str">
        <f t="shared" si="52"/>
        <v>Mar Y4</v>
      </c>
      <c r="EU51" s="40" t="e">
        <f>IF(#REF!="monthly",#REF!/12,IF(#REF!="quarterly",#REF!/4,0))+EU50</f>
        <v>#REF!</v>
      </c>
      <c r="EV51" s="73">
        <f t="shared" si="53"/>
        <v>3.6666666666666666E-3</v>
      </c>
      <c r="EW51" s="40" t="e">
        <f t="shared" ref="EW51:EW57" si="59">ROUND((EU50*EV51),0)</f>
        <v>#REF!</v>
      </c>
      <c r="EX51" s="40" t="e">
        <f t="shared" ref="EX51:EX57" si="60">ROUND(+EX50+EW51,0)</f>
        <v>#REF!</v>
      </c>
    </row>
    <row r="52" spans="1:156" x14ac:dyDescent="0.25">
      <c r="A52" s="9" t="s">
        <v>36</v>
      </c>
      <c r="B52" s="25" t="str">
        <f>'Capital p1'!B52</f>
        <v>Line 6 x Line 61 x 1/12 (Jan-Dec).  Based on ROE of 9.95% and weighted income tax rate of 25.345% (expansion factor of 1.34315)</v>
      </c>
      <c r="Q52" s="3" t="s">
        <v>55</v>
      </c>
      <c r="R52" s="3">
        <f>SUM(G30:R30)</f>
        <v>15025296</v>
      </c>
      <c r="Z52" s="7"/>
      <c r="AC52" s="3" t="s">
        <v>55</v>
      </c>
      <c r="AD52" s="3">
        <f>SUM(S30:AD30)</f>
        <v>28861267</v>
      </c>
      <c r="AO52" s="3" t="s">
        <v>55</v>
      </c>
      <c r="AP52" s="3">
        <f>SUM(AE30:AP30)</f>
        <v>41883055</v>
      </c>
      <c r="BA52" s="3" t="s">
        <v>55</v>
      </c>
      <c r="BB52" s="3">
        <f>SUM(AQ30:BB30)</f>
        <v>54913326</v>
      </c>
      <c r="BM52" s="3" t="s">
        <v>55</v>
      </c>
      <c r="BN52" s="3">
        <f>SUM(BC30:BN30)</f>
        <v>67476279</v>
      </c>
      <c r="BY52" s="3" t="s">
        <v>55</v>
      </c>
      <c r="BZ52" s="3">
        <f>SUM(BO30:BZ30)</f>
        <v>79505537</v>
      </c>
      <c r="CK52" s="3" t="s">
        <v>55</v>
      </c>
      <c r="CL52" s="3">
        <f>SUM(CA30:CL30)</f>
        <v>91243599</v>
      </c>
      <c r="CW52" s="3" t="s">
        <v>55</v>
      </c>
      <c r="CX52" s="3">
        <f>SUM(CM30:CX30)</f>
        <v>102611159</v>
      </c>
      <c r="DI52" s="3" t="s">
        <v>55</v>
      </c>
      <c r="DJ52" s="3">
        <f>SUM(CY30:DJ30)</f>
        <v>113774758</v>
      </c>
      <c r="DU52" s="3" t="s">
        <v>55</v>
      </c>
      <c r="DV52" s="3">
        <f>SUM(DK30:DV30)</f>
        <v>124760029</v>
      </c>
      <c r="EB52" s="20" t="str">
        <f t="shared" si="48"/>
        <v>Apr Y4</v>
      </c>
      <c r="EC52" s="40" t="e">
        <f t="shared" si="2"/>
        <v>#REF!</v>
      </c>
      <c r="ED52" s="31" t="s">
        <v>56</v>
      </c>
      <c r="EE52" s="40" t="e">
        <f t="shared" si="54"/>
        <v>#REF!</v>
      </c>
      <c r="EF52" s="40" t="e">
        <f t="shared" si="16"/>
        <v>#REF!</v>
      </c>
      <c r="EH52" s="20" t="s">
        <v>344</v>
      </c>
      <c r="EI52" s="40" t="e">
        <f>IF(#REF!="monthly",#REF!/12,0)+EI51</f>
        <v>#REF!</v>
      </c>
      <c r="EJ52" s="73">
        <f t="shared" si="17"/>
        <v>2.5000000000000001E-3</v>
      </c>
      <c r="EK52" s="40" t="e">
        <f t="shared" si="55"/>
        <v>#REF!</v>
      </c>
      <c r="EL52" s="40" t="e">
        <f t="shared" si="56"/>
        <v>#REF!</v>
      </c>
      <c r="EN52" s="20" t="str">
        <f t="shared" si="3"/>
        <v>Apr Y4</v>
      </c>
      <c r="EO52" s="40" t="e">
        <f>IF(#REF!="monthly",#REF!/12,0)+EO51</f>
        <v>#REF!</v>
      </c>
      <c r="EP52" s="73">
        <f t="shared" si="51"/>
        <v>2.9999999999999996E-3</v>
      </c>
      <c r="EQ52" s="40" t="e">
        <f t="shared" si="57"/>
        <v>#REF!</v>
      </c>
      <c r="ER52" s="40" t="e">
        <f t="shared" si="58"/>
        <v>#REF!</v>
      </c>
      <c r="ET52" s="20" t="str">
        <f t="shared" si="52"/>
        <v>Apr Y4</v>
      </c>
      <c r="EU52" s="40" t="e">
        <f>IF(#REF!="monthly",#REF!/12,0)+EU51</f>
        <v>#REF!</v>
      </c>
      <c r="EV52" s="73">
        <f t="shared" si="53"/>
        <v>3.6666666666666666E-3</v>
      </c>
      <c r="EW52" s="40" t="e">
        <f t="shared" si="59"/>
        <v>#REF!</v>
      </c>
      <c r="EX52" s="40" t="e">
        <f t="shared" si="60"/>
        <v>#REF!</v>
      </c>
    </row>
    <row r="53" spans="1:156" x14ac:dyDescent="0.25">
      <c r="A53" s="9" t="s">
        <v>37</v>
      </c>
      <c r="B53" s="25" t="str">
        <f>'Capital p1'!B53</f>
        <v>Line 6 x Line 62 x 1/12 (Jan-Dec)</v>
      </c>
      <c r="Q53" s="3" t="s">
        <v>459</v>
      </c>
      <c r="R53" s="3">
        <f>SUM(G33:R34)</f>
        <v>1654518.9499999997</v>
      </c>
      <c r="AC53" s="3" t="s">
        <v>459</v>
      </c>
      <c r="AD53" s="3">
        <f>SUM(S33:AD34)</f>
        <v>4213864.8599999994</v>
      </c>
      <c r="AO53" s="3" t="s">
        <v>459</v>
      </c>
      <c r="AP53" s="3">
        <f>SUM(AE33:AP34)</f>
        <v>6735662.0500000017</v>
      </c>
      <c r="BA53" s="3" t="s">
        <v>459</v>
      </c>
      <c r="BB53" s="3">
        <f>SUM(AQ33:BB34)</f>
        <v>10242709.009999998</v>
      </c>
      <c r="BM53" s="3" t="s">
        <v>459</v>
      </c>
      <c r="BN53" s="3">
        <f>SUM(BC33:BN34)</f>
        <v>14287747.229999995</v>
      </c>
      <c r="BY53" s="3" t="s">
        <v>459</v>
      </c>
      <c r="BZ53" s="3">
        <f>SUM(BO33:BZ34)</f>
        <v>18268139.000000007</v>
      </c>
      <c r="CK53" s="3" t="s">
        <v>459</v>
      </c>
      <c r="CL53" s="3">
        <f>SUM(CA33:CL34)</f>
        <v>22233234.940000001</v>
      </c>
      <c r="CW53" s="3" t="s">
        <v>459</v>
      </c>
      <c r="CX53" s="3">
        <f>SUM(CM33:CX34)</f>
        <v>26218213.539999999</v>
      </c>
      <c r="DI53" s="3" t="s">
        <v>459</v>
      </c>
      <c r="DJ53" s="3">
        <f>SUM(CY33:DJ34)</f>
        <v>30195380.899999999</v>
      </c>
      <c r="DU53" s="3" t="s">
        <v>459</v>
      </c>
      <c r="DV53" s="3">
        <f>SUM(DK33:DV34)</f>
        <v>34116933.300000012</v>
      </c>
      <c r="EB53" s="20" t="str">
        <f t="shared" si="48"/>
        <v>May Y4</v>
      </c>
      <c r="EC53" s="40" t="e">
        <f t="shared" si="2"/>
        <v>#REF!</v>
      </c>
      <c r="ED53" s="31" t="s">
        <v>56</v>
      </c>
      <c r="EE53" s="40" t="e">
        <f t="shared" si="54"/>
        <v>#REF!</v>
      </c>
      <c r="EF53" s="40" t="e">
        <f t="shared" si="16"/>
        <v>#REF!</v>
      </c>
      <c r="EH53" s="20" t="s">
        <v>345</v>
      </c>
      <c r="EI53" s="40" t="e">
        <f>IF(#REF!="monthly",#REF!/12,0)+EI52</f>
        <v>#REF!</v>
      </c>
      <c r="EJ53" s="73">
        <f t="shared" si="17"/>
        <v>2.5000000000000001E-3</v>
      </c>
      <c r="EK53" s="40" t="e">
        <f t="shared" si="55"/>
        <v>#REF!</v>
      </c>
      <c r="EL53" s="40" t="e">
        <f t="shared" si="56"/>
        <v>#REF!</v>
      </c>
      <c r="EN53" s="20" t="str">
        <f t="shared" si="3"/>
        <v>May Y4</v>
      </c>
      <c r="EO53" s="40" t="e">
        <f>IF(#REF!="monthly",#REF!/12,0)+EO52</f>
        <v>#REF!</v>
      </c>
      <c r="EP53" s="73">
        <f t="shared" si="51"/>
        <v>2.9999999999999996E-3</v>
      </c>
      <c r="EQ53" s="40" t="e">
        <f t="shared" si="57"/>
        <v>#REF!</v>
      </c>
      <c r="ER53" s="40" t="e">
        <f t="shared" si="58"/>
        <v>#REF!</v>
      </c>
      <c r="ET53" s="20" t="str">
        <f t="shared" si="52"/>
        <v>May Y4</v>
      </c>
      <c r="EU53" s="40" t="e">
        <f>IF(#REF!="monthly",#REF!/12,0)+EU52</f>
        <v>#REF!</v>
      </c>
      <c r="EV53" s="73">
        <f t="shared" si="53"/>
        <v>3.6666666666666666E-3</v>
      </c>
      <c r="EW53" s="40" t="e">
        <f t="shared" si="59"/>
        <v>#REF!</v>
      </c>
      <c r="EX53" s="40" t="e">
        <f t="shared" si="60"/>
        <v>#REF!</v>
      </c>
    </row>
    <row r="54" spans="1:156" x14ac:dyDescent="0.25">
      <c r="A54" s="9" t="s">
        <v>39</v>
      </c>
      <c r="B54" s="25" t="s">
        <v>542</v>
      </c>
      <c r="R54" s="40">
        <f>R50-R52-R53</f>
        <v>487067.40000000177</v>
      </c>
      <c r="AD54" s="3">
        <f>AD50-AD52-AD53</f>
        <v>2720558.7899999991</v>
      </c>
      <c r="AP54" s="3">
        <f>AP50-AP52-AP53</f>
        <v>5155760.7600000007</v>
      </c>
      <c r="BB54" s="3">
        <f>BB50-BB52-BB53</f>
        <v>7125867.5000000075</v>
      </c>
      <c r="BN54" s="3">
        <f>BN50-BN52-BN53</f>
        <v>9640951.2599999998</v>
      </c>
      <c r="BZ54" s="3">
        <f>BZ50-BZ52-BZ53</f>
        <v>12057768.749999963</v>
      </c>
      <c r="CL54" s="3">
        <f>CL50-CL52-CL53</f>
        <v>14419979.149999987</v>
      </c>
      <c r="CX54" s="3">
        <f>CX50-CX52-CX53</f>
        <v>16707770.299999975</v>
      </c>
      <c r="DJ54" s="3">
        <f>DJ50-DJ52-DJ53</f>
        <v>19003504.469999976</v>
      </c>
      <c r="DV54" s="3">
        <f>DV50-DV52-DV53</f>
        <v>21082635.619999945</v>
      </c>
      <c r="EB54" s="20" t="str">
        <f t="shared" si="48"/>
        <v>Jun Y4</v>
      </c>
      <c r="EC54" s="40" t="e">
        <f t="shared" si="2"/>
        <v>#REF!</v>
      </c>
      <c r="ED54" s="31" t="s">
        <v>56</v>
      </c>
      <c r="EE54" s="40" t="e">
        <f t="shared" si="54"/>
        <v>#REF!</v>
      </c>
      <c r="EF54" s="40" t="e">
        <f t="shared" si="16"/>
        <v>#REF!</v>
      </c>
      <c r="EH54" s="20" t="s">
        <v>346</v>
      </c>
      <c r="EI54" s="40" t="e">
        <f>IF(#REF!="monthly",#REF!/12,IF(#REF!="quarterly",#REF!/4,IF(#REF!="every 6 months",#REF!/2,0)))+EI53</f>
        <v>#REF!</v>
      </c>
      <c r="EJ54" s="73">
        <f t="shared" si="17"/>
        <v>2.5000000000000001E-3</v>
      </c>
      <c r="EK54" s="40" t="e">
        <f>ROUND((EI53*EJ54),0)</f>
        <v>#REF!</v>
      </c>
      <c r="EL54" s="40" t="e">
        <f>ROUND(+EL53+EK54,0)</f>
        <v>#REF!</v>
      </c>
      <c r="EN54" s="20" t="str">
        <f t="shared" si="3"/>
        <v>Jun Y4</v>
      </c>
      <c r="EO54" s="40" t="e">
        <f>IF(#REF!="monthly",#REF!/12,IF(#REF!="quarterly",#REF!/4,IF(#REF!="every 6 months",#REF!/2,0)))+EO53</f>
        <v>#REF!</v>
      </c>
      <c r="EP54" s="73">
        <f t="shared" si="51"/>
        <v>2.9999999999999996E-3</v>
      </c>
      <c r="EQ54" s="40" t="e">
        <f>ROUND((EO53*EP54),0)</f>
        <v>#REF!</v>
      </c>
      <c r="ER54" s="40" t="e">
        <f>ROUND(+ER53+EQ54,0)</f>
        <v>#REF!</v>
      </c>
      <c r="ET54" s="20" t="str">
        <f t="shared" si="52"/>
        <v>Jun Y4</v>
      </c>
      <c r="EU54" s="40" t="e">
        <f>IF(#REF!="monthly",#REF!/12,IF(#REF!="quarterly",#REF!/4,IF(#REF!="every 6 months",#REF!/2,0)))+EU53</f>
        <v>#REF!</v>
      </c>
      <c r="EV54" s="73">
        <f t="shared" si="53"/>
        <v>3.6666666666666666E-3</v>
      </c>
      <c r="EW54" s="40" t="e">
        <f>ROUND((EU53*EV54),0)</f>
        <v>#REF!</v>
      </c>
      <c r="EX54" s="40" t="e">
        <f>ROUND(+EX53+EW54,0)</f>
        <v>#REF!</v>
      </c>
    </row>
    <row r="55" spans="1:156" x14ac:dyDescent="0.25">
      <c r="A55" s="32" t="s">
        <v>42</v>
      </c>
      <c r="B55" s="25" t="s">
        <v>659</v>
      </c>
      <c r="D55" s="90"/>
      <c r="EB55" s="20" t="str">
        <f t="shared" si="48"/>
        <v>Jul Y4</v>
      </c>
      <c r="EC55" s="40" t="e">
        <f t="shared" si="2"/>
        <v>#REF!</v>
      </c>
      <c r="ED55" s="31" t="s">
        <v>56</v>
      </c>
      <c r="EE55" s="40" t="e">
        <f t="shared" si="54"/>
        <v>#REF!</v>
      </c>
      <c r="EF55" s="40" t="e">
        <f t="shared" si="16"/>
        <v>#REF!</v>
      </c>
      <c r="EH55" s="20" t="s">
        <v>347</v>
      </c>
      <c r="EI55" s="40" t="e">
        <f>IF(#REF!="monthly",#REF!/12,0)+EI54</f>
        <v>#REF!</v>
      </c>
      <c r="EJ55" s="73">
        <f t="shared" si="17"/>
        <v>2.5000000000000001E-3</v>
      </c>
      <c r="EK55" s="40" t="e">
        <f t="shared" si="55"/>
        <v>#REF!</v>
      </c>
      <c r="EL55" s="40" t="e">
        <f t="shared" si="56"/>
        <v>#REF!</v>
      </c>
      <c r="EN55" s="20" t="str">
        <f t="shared" si="3"/>
        <v>Jul Y4</v>
      </c>
      <c r="EO55" s="40" t="e">
        <f>IF(#REF!="monthly",#REF!/12,0)+EO54</f>
        <v>#REF!</v>
      </c>
      <c r="EP55" s="73">
        <f t="shared" si="51"/>
        <v>2.9999999999999996E-3</v>
      </c>
      <c r="EQ55" s="40" t="e">
        <f t="shared" si="57"/>
        <v>#REF!</v>
      </c>
      <c r="ER55" s="40" t="e">
        <f t="shared" si="58"/>
        <v>#REF!</v>
      </c>
      <c r="ET55" s="20" t="str">
        <f t="shared" si="52"/>
        <v>Jul Y4</v>
      </c>
      <c r="EU55" s="40" t="e">
        <f>IF(#REF!="monthly",#REF!/12,0)+EU54</f>
        <v>#REF!</v>
      </c>
      <c r="EV55" s="73">
        <f t="shared" si="53"/>
        <v>3.6666666666666666E-3</v>
      </c>
      <c r="EW55" s="40" t="e">
        <f t="shared" si="59"/>
        <v>#REF!</v>
      </c>
      <c r="EX55" s="40" t="e">
        <f t="shared" si="60"/>
        <v>#REF!</v>
      </c>
    </row>
    <row r="56" spans="1:156" x14ac:dyDescent="0.25">
      <c r="A56" s="32" t="s">
        <v>58</v>
      </c>
      <c r="B56" s="25" t="s">
        <v>660</v>
      </c>
      <c r="EB56" s="20" t="str">
        <f t="shared" si="48"/>
        <v>Aug Y4</v>
      </c>
      <c r="EC56" s="40" t="e">
        <f t="shared" si="2"/>
        <v>#REF!</v>
      </c>
      <c r="ED56" s="31" t="s">
        <v>56</v>
      </c>
      <c r="EE56" s="40" t="e">
        <f t="shared" si="54"/>
        <v>#REF!</v>
      </c>
      <c r="EF56" s="40" t="e">
        <f t="shared" si="16"/>
        <v>#REF!</v>
      </c>
      <c r="EH56" s="20" t="s">
        <v>348</v>
      </c>
      <c r="EI56" s="40" t="e">
        <f>IF(#REF!="monthly",#REF!/12,0)+EI55</f>
        <v>#REF!</v>
      </c>
      <c r="EJ56" s="73">
        <f t="shared" si="17"/>
        <v>2.5000000000000001E-3</v>
      </c>
      <c r="EK56" s="40" t="e">
        <f t="shared" si="55"/>
        <v>#REF!</v>
      </c>
      <c r="EL56" s="40" t="e">
        <f t="shared" si="56"/>
        <v>#REF!</v>
      </c>
      <c r="EN56" s="20" t="str">
        <f t="shared" si="3"/>
        <v>Aug Y4</v>
      </c>
      <c r="EO56" s="40" t="e">
        <f>IF(#REF!="monthly",#REF!/12,0)+EO55</f>
        <v>#REF!</v>
      </c>
      <c r="EP56" s="73">
        <f t="shared" si="51"/>
        <v>2.9999999999999996E-3</v>
      </c>
      <c r="EQ56" s="40" t="e">
        <f t="shared" si="57"/>
        <v>#REF!</v>
      </c>
      <c r="ER56" s="40" t="e">
        <f t="shared" si="58"/>
        <v>#REF!</v>
      </c>
      <c r="ET56" s="20" t="str">
        <f t="shared" si="52"/>
        <v>Aug Y4</v>
      </c>
      <c r="EU56" s="40" t="e">
        <f>IF(#REF!="monthly",#REF!/12,0)+EU55</f>
        <v>#REF!</v>
      </c>
      <c r="EV56" s="73">
        <f t="shared" si="53"/>
        <v>3.6666666666666666E-3</v>
      </c>
      <c r="EW56" s="40" t="e">
        <f t="shared" si="59"/>
        <v>#REF!</v>
      </c>
      <c r="EX56" s="40" t="e">
        <f t="shared" si="60"/>
        <v>#REF!</v>
      </c>
    </row>
    <row r="57" spans="1:156" x14ac:dyDescent="0.25">
      <c r="A57" s="32" t="s">
        <v>59</v>
      </c>
      <c r="B57" s="25" t="str">
        <f>'Capital p1'!B57</f>
        <v xml:space="preserve">Line 9a x Line 10 </v>
      </c>
      <c r="EB57" s="20" t="str">
        <f t="shared" si="48"/>
        <v>Sep Y4</v>
      </c>
      <c r="EC57" s="40" t="e">
        <f t="shared" si="2"/>
        <v>#REF!</v>
      </c>
      <c r="ED57" s="31" t="s">
        <v>56</v>
      </c>
      <c r="EE57" s="40" t="e">
        <f t="shared" si="54"/>
        <v>#REF!</v>
      </c>
      <c r="EF57" s="40" t="e">
        <f t="shared" si="16"/>
        <v>#REF!</v>
      </c>
      <c r="EH57" s="20" t="s">
        <v>349</v>
      </c>
      <c r="EI57" s="40" t="e">
        <f>IF(#REF!="monthly",#REF!/12,IF(#REF!="quarterly",#REF!/4,0))+EI56</f>
        <v>#REF!</v>
      </c>
      <c r="EJ57" s="73">
        <f t="shared" si="17"/>
        <v>2.5000000000000001E-3</v>
      </c>
      <c r="EK57" s="40" t="e">
        <f t="shared" si="55"/>
        <v>#REF!</v>
      </c>
      <c r="EL57" s="40" t="e">
        <f t="shared" si="56"/>
        <v>#REF!</v>
      </c>
      <c r="EN57" s="20" t="str">
        <f t="shared" si="3"/>
        <v>Sep Y4</v>
      </c>
      <c r="EO57" s="40" t="e">
        <f>IF(#REF!="monthly",#REF!/12,IF(#REF!="quarterly",#REF!/4,0))+EO56</f>
        <v>#REF!</v>
      </c>
      <c r="EP57" s="73">
        <f t="shared" si="51"/>
        <v>2.9999999999999996E-3</v>
      </c>
      <c r="EQ57" s="40" t="e">
        <f t="shared" si="57"/>
        <v>#REF!</v>
      </c>
      <c r="ER57" s="40" t="e">
        <f t="shared" si="58"/>
        <v>#REF!</v>
      </c>
      <c r="ET57" s="20" t="str">
        <f t="shared" si="52"/>
        <v>Sep Y4</v>
      </c>
      <c r="EU57" s="40" t="e">
        <f>IF(#REF!="monthly",#REF!/12,IF(#REF!="quarterly",#REF!/4,0))+EU56</f>
        <v>#REF!</v>
      </c>
      <c r="EV57" s="73">
        <f t="shared" si="53"/>
        <v>3.6666666666666666E-3</v>
      </c>
      <c r="EW57" s="40" t="e">
        <f t="shared" si="59"/>
        <v>#REF!</v>
      </c>
      <c r="EX57" s="40" t="e">
        <f t="shared" si="60"/>
        <v>#REF!</v>
      </c>
    </row>
    <row r="58" spans="1:156" x14ac:dyDescent="0.25">
      <c r="A58" s="32" t="s">
        <v>661</v>
      </c>
      <c r="B58" s="25" t="str">
        <f>'Capital p1'!B58</f>
        <v>Line 9b x Line 11</v>
      </c>
      <c r="EB58" s="20"/>
      <c r="EC58" s="40"/>
      <c r="ED58" s="31"/>
      <c r="EE58" s="40"/>
      <c r="EF58" s="40"/>
      <c r="EH58" s="20"/>
      <c r="EI58" s="40"/>
      <c r="EJ58" s="73"/>
      <c r="EK58" s="40"/>
      <c r="EL58" s="40"/>
      <c r="EN58" s="20"/>
      <c r="EO58" s="40"/>
      <c r="EP58" s="73"/>
      <c r="EQ58" s="40"/>
      <c r="ER58" s="40"/>
      <c r="ET58" s="20"/>
      <c r="EU58" s="40"/>
      <c r="EV58" s="73"/>
      <c r="EW58" s="40"/>
      <c r="EX58" s="40"/>
    </row>
    <row r="59" spans="1:156" x14ac:dyDescent="0.25">
      <c r="A59" s="32"/>
      <c r="EB59" s="20"/>
      <c r="EC59" s="40"/>
      <c r="ED59" s="31"/>
      <c r="EE59" s="40"/>
      <c r="EF59" s="40"/>
      <c r="EH59" s="20"/>
      <c r="EI59" s="40"/>
      <c r="EJ59" s="73"/>
      <c r="EK59" s="40"/>
      <c r="EL59" s="40"/>
      <c r="EN59" s="20"/>
      <c r="EO59" s="40"/>
      <c r="EP59" s="73"/>
      <c r="EQ59" s="40"/>
      <c r="ER59" s="40"/>
      <c r="ET59" s="20"/>
      <c r="EU59" s="40"/>
      <c r="EV59" s="73"/>
      <c r="EW59" s="40"/>
      <c r="EX59" s="40"/>
    </row>
    <row r="60" spans="1:156" x14ac:dyDescent="0.25">
      <c r="A60" s="32"/>
      <c r="F60" s="327" t="s">
        <v>485</v>
      </c>
      <c r="BO60" s="8"/>
      <c r="DZ60" s="3"/>
      <c r="EB60" s="9"/>
      <c r="ED60" s="20" t="str">
        <f t="shared" ref="ED60:ED62" si="61">EP60</f>
        <v>Oct Y4</v>
      </c>
      <c r="EE60" s="40" t="e">
        <f t="shared" ref="EE60:EE62" si="62">EK60+EQ60+EW60</f>
        <v>#REF!</v>
      </c>
      <c r="EF60" s="31" t="s">
        <v>56</v>
      </c>
      <c r="EG60" s="40" t="e">
        <f t="shared" ref="EG60:EH62" si="63">EM60+ES60+EY60</f>
        <v>#REF!</v>
      </c>
      <c r="EH60" s="40" t="e">
        <f t="shared" si="63"/>
        <v>#REF!</v>
      </c>
      <c r="EJ60" s="20" t="s">
        <v>350</v>
      </c>
      <c r="EK60" s="40" t="e">
        <f>IF(#REF!="monthly",#REF!/12,0)+EK57</f>
        <v>#REF!</v>
      </c>
      <c r="EL60" s="73">
        <f t="shared" ref="EL60:EL62" si="64">$EL$2/12</f>
        <v>0</v>
      </c>
      <c r="EM60" s="40" t="e">
        <f>ROUND((EK57*EL60),0)</f>
        <v>#REF!</v>
      </c>
      <c r="EN60" s="40" t="e">
        <f>ROUND(+EN57+EM60,0)</f>
        <v>#REF!</v>
      </c>
      <c r="EP60" s="20" t="str">
        <f t="shared" ref="EP60:EP62" si="65">EJ60</f>
        <v>Oct Y4</v>
      </c>
      <c r="EQ60" s="40" t="e">
        <f>IF(#REF!="monthly",#REF!/12,0)+EQ57</f>
        <v>#REF!</v>
      </c>
      <c r="ER60" s="73">
        <f t="shared" ref="ER60:ER62" si="66">$ER$2/12</f>
        <v>0</v>
      </c>
      <c r="ES60" s="40" t="e">
        <f>ROUND((EQ57*ER60),0)</f>
        <v>#REF!</v>
      </c>
      <c r="ET60" s="40" t="e">
        <f>ROUND(+ET57+ES60,0)</f>
        <v>#REF!</v>
      </c>
      <c r="EV60" s="20" t="str">
        <f t="shared" ref="EV60:EV62" si="67">EP60</f>
        <v>Oct Y4</v>
      </c>
      <c r="EW60" s="40" t="e">
        <f>IF(#REF!="monthly",#REF!/12,0)+EW57</f>
        <v>#REF!</v>
      </c>
      <c r="EX60" s="73">
        <f t="shared" ref="EX60:EX62" si="68">$EX$2/12</f>
        <v>0</v>
      </c>
      <c r="EY60" s="40" t="e">
        <f>ROUND((EW57*EX60),0)</f>
        <v>#REF!</v>
      </c>
      <c r="EZ60" s="40" t="e">
        <f>ROUND(+EZ57+EY60,0)</f>
        <v>#REF!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DZ61" s="3"/>
      <c r="EB61" s="9"/>
      <c r="ED61" s="20" t="str">
        <f t="shared" si="61"/>
        <v>Nov Y4</v>
      </c>
      <c r="EE61" s="40" t="e">
        <f t="shared" si="62"/>
        <v>#REF!</v>
      </c>
      <c r="EF61" s="31" t="s">
        <v>56</v>
      </c>
      <c r="EG61" s="40" t="e">
        <f t="shared" si="63"/>
        <v>#REF!</v>
      </c>
      <c r="EH61" s="40" t="e">
        <f t="shared" si="63"/>
        <v>#REF!</v>
      </c>
      <c r="EJ61" s="20" t="s">
        <v>351</v>
      </c>
      <c r="EK61" s="40" t="e">
        <f>IF(#REF!="monthly",#REF!/12,0)+EK60</f>
        <v>#REF!</v>
      </c>
      <c r="EL61" s="73">
        <f t="shared" si="64"/>
        <v>0</v>
      </c>
      <c r="EM61" s="40" t="e">
        <f t="shared" ref="EM61:EM62" si="69">ROUND((EK60*EL61),0)</f>
        <v>#REF!</v>
      </c>
      <c r="EN61" s="40" t="e">
        <f t="shared" ref="EN61:EN62" si="70">ROUND(+EN60+EM61,0)</f>
        <v>#REF!</v>
      </c>
      <c r="EP61" s="20" t="str">
        <f t="shared" si="65"/>
        <v>Nov Y4</v>
      </c>
      <c r="EQ61" s="40" t="e">
        <f>IF(#REF!="monthly",#REF!/12,0)+EQ60</f>
        <v>#REF!</v>
      </c>
      <c r="ER61" s="73">
        <f t="shared" si="66"/>
        <v>0</v>
      </c>
      <c r="ES61" s="40" t="e">
        <f t="shared" ref="ES61:ES62" si="71">ROUND((EQ60*ER61),0)</f>
        <v>#REF!</v>
      </c>
      <c r="ET61" s="40" t="e">
        <f t="shared" ref="ET61:ET62" si="72">ROUND(+ET60+ES61,0)</f>
        <v>#REF!</v>
      </c>
      <c r="EV61" s="20" t="str">
        <f t="shared" si="67"/>
        <v>Nov Y4</v>
      </c>
      <c r="EW61" s="40" t="e">
        <f>IF(#REF!="monthly",#REF!/12,0)+EW60</f>
        <v>#REF!</v>
      </c>
      <c r="EX61" s="73">
        <f t="shared" si="68"/>
        <v>0</v>
      </c>
      <c r="EY61" s="40" t="e">
        <f t="shared" ref="EY61:EY62" si="73">ROUND((EW60*EX61),0)</f>
        <v>#REF!</v>
      </c>
      <c r="EZ61" s="40" t="e">
        <f t="shared" ref="EZ61:EZ62" si="74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DZ62" s="3"/>
      <c r="EB62" s="9"/>
      <c r="ED62" s="20" t="str">
        <f t="shared" si="61"/>
        <v>Dec Y4</v>
      </c>
      <c r="EE62" s="40" t="e">
        <f t="shared" si="62"/>
        <v>#REF!</v>
      </c>
      <c r="EF62" s="31" t="s">
        <v>56</v>
      </c>
      <c r="EG62" s="40" t="e">
        <f t="shared" si="63"/>
        <v>#REF!</v>
      </c>
      <c r="EH62" s="40" t="e">
        <f t="shared" si="63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64"/>
        <v>0</v>
      </c>
      <c r="EM62" s="40" t="e">
        <f t="shared" si="69"/>
        <v>#REF!</v>
      </c>
      <c r="EN62" s="40" t="e">
        <f t="shared" si="70"/>
        <v>#REF!</v>
      </c>
      <c r="EP62" s="20" t="str">
        <f t="shared" si="65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66"/>
        <v>0</v>
      </c>
      <c r="ES62" s="40" t="e">
        <f t="shared" si="71"/>
        <v>#REF!</v>
      </c>
      <c r="ET62" s="40" t="e">
        <f t="shared" si="72"/>
        <v>#REF!</v>
      </c>
      <c r="EV62" s="20" t="str">
        <f t="shared" si="67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68"/>
        <v>0</v>
      </c>
      <c r="EY62" s="40" t="e">
        <f t="shared" si="73"/>
        <v>#REF!</v>
      </c>
      <c r="EZ62" s="40" t="e">
        <f t="shared" si="74"/>
        <v>#REF!</v>
      </c>
    </row>
    <row r="63" spans="1:156" x14ac:dyDescent="0.25">
      <c r="G63" s="42"/>
      <c r="BO63" s="42"/>
      <c r="DZ63" s="9" t="s">
        <v>163</v>
      </c>
      <c r="EA63" s="40" t="e">
        <f>+EC62-EC47</f>
        <v>#REF!</v>
      </c>
      <c r="EC63" s="24"/>
      <c r="ED63" s="7"/>
      <c r="EE63" s="40"/>
      <c r="EF63" s="40"/>
      <c r="EH63" s="7">
        <f>$EH$2</f>
        <v>367</v>
      </c>
      <c r="EI63" s="24"/>
      <c r="EJ63" s="7"/>
      <c r="EK63" s="40"/>
      <c r="EL63" s="40"/>
      <c r="EN63" s="7">
        <f>$EN$2</f>
        <v>355</v>
      </c>
      <c r="EO63" s="24"/>
      <c r="EP63" s="7"/>
      <c r="EQ63" s="40"/>
      <c r="ER63" s="40"/>
      <c r="ET63" s="7">
        <f>$ET$2</f>
        <v>364</v>
      </c>
      <c r="EU63" s="24"/>
      <c r="EV63" s="7"/>
      <c r="EW63" s="40"/>
      <c r="EX63" s="40"/>
    </row>
    <row r="64" spans="1:156" x14ac:dyDescent="0.25">
      <c r="G64" s="41"/>
      <c r="BO64" s="41"/>
      <c r="EB64" s="20" t="str">
        <f t="shared" ref="EB64:EB69" si="75">EN64</f>
        <v>Jul Y5</v>
      </c>
      <c r="EC64" s="40" t="e">
        <f t="shared" si="2"/>
        <v>#REF!</v>
      </c>
      <c r="ED64" s="31" t="s">
        <v>56</v>
      </c>
      <c r="EE64" s="40" t="e">
        <f t="shared" ref="EE64:EE69" si="76">EK64+EQ64+EW64</f>
        <v>#REF!</v>
      </c>
      <c r="EF64" s="40" t="e">
        <f t="shared" si="16"/>
        <v>#REF!</v>
      </c>
      <c r="EH64" s="20" t="s">
        <v>357</v>
      </c>
      <c r="EI64" s="40" t="e">
        <f>IF(#REF!="monthly",#REF!/12,0)+#REF!</f>
        <v>#REF!</v>
      </c>
      <c r="EJ64" s="73">
        <f t="shared" si="17"/>
        <v>2.5000000000000001E-3</v>
      </c>
      <c r="EK64" s="40" t="e">
        <f>ROUND((#REF!*EJ64),0)</f>
        <v>#REF!</v>
      </c>
      <c r="EL64" s="40" t="e">
        <f>ROUND(+#REF!+EK64,0)</f>
        <v>#REF!</v>
      </c>
      <c r="EN64" s="20" t="str">
        <f t="shared" si="3"/>
        <v>Jul Y5</v>
      </c>
      <c r="EO64" s="40" t="e">
        <f>IF(#REF!="monthly",#REF!/12,0)+#REF!</f>
        <v>#REF!</v>
      </c>
      <c r="EP64" s="73">
        <f t="shared" ref="EP64:EP69" si="77">$EP$2/12</f>
        <v>2.9999999999999996E-3</v>
      </c>
      <c r="EQ64" s="40" t="e">
        <f>ROUND((#REF!*EP64),0)</f>
        <v>#REF!</v>
      </c>
      <c r="ER64" s="40" t="e">
        <f>ROUND(+#REF!+EQ64,0)</f>
        <v>#REF!</v>
      </c>
      <c r="ET64" s="20" t="str">
        <f t="shared" ref="ET64:ET69" si="78">EN64</f>
        <v>Jul Y5</v>
      </c>
      <c r="EU64" s="40" t="e">
        <f>IF(#REF!="monthly",#REF!/12,0)+#REF!</f>
        <v>#REF!</v>
      </c>
      <c r="EV64" s="73">
        <f t="shared" ref="EV64:EV69" si="79">$EV$2/12</f>
        <v>3.6666666666666666E-3</v>
      </c>
      <c r="EW64" s="40" t="e">
        <f>ROUND((#REF!*EV64),0)</f>
        <v>#REF!</v>
      </c>
      <c r="EX64" s="40" t="e">
        <f>ROUND(+#REF!+EW64,0)</f>
        <v>#REF!</v>
      </c>
    </row>
    <row r="65" spans="7:154" x14ac:dyDescent="0.25">
      <c r="G65" s="41"/>
      <c r="BO65" s="41"/>
      <c r="EB65" s="20" t="str">
        <f t="shared" si="75"/>
        <v>Aug Y5</v>
      </c>
      <c r="EC65" s="40" t="e">
        <f t="shared" si="2"/>
        <v>#REF!</v>
      </c>
      <c r="ED65" s="31" t="s">
        <v>56</v>
      </c>
      <c r="EE65" s="40" t="e">
        <f t="shared" si="76"/>
        <v>#REF!</v>
      </c>
      <c r="EF65" s="40" t="e">
        <f t="shared" si="16"/>
        <v>#REF!</v>
      </c>
      <c r="EH65" s="20" t="s">
        <v>358</v>
      </c>
      <c r="EI65" s="40" t="e">
        <f>IF(#REF!="monthly",#REF!/12,0)+EI64</f>
        <v>#REF!</v>
      </c>
      <c r="EJ65" s="73">
        <f t="shared" si="17"/>
        <v>2.5000000000000001E-3</v>
      </c>
      <c r="EK65" s="40" t="e">
        <f t="shared" ref="EK65:EK69" si="80">ROUND((EI64*EJ65),0)</f>
        <v>#REF!</v>
      </c>
      <c r="EL65" s="40" t="e">
        <f t="shared" ref="EL65:EL69" si="81">ROUND(+EL64+EK65,0)</f>
        <v>#REF!</v>
      </c>
      <c r="EN65" s="20" t="str">
        <f t="shared" si="3"/>
        <v>Aug Y5</v>
      </c>
      <c r="EO65" s="40" t="e">
        <f>IF(#REF!="monthly",#REF!/12,0)+EO64</f>
        <v>#REF!</v>
      </c>
      <c r="EP65" s="73">
        <f t="shared" si="77"/>
        <v>2.9999999999999996E-3</v>
      </c>
      <c r="EQ65" s="40" t="e">
        <f t="shared" ref="EQ65:EQ69" si="82">ROUND((EO64*EP65),0)</f>
        <v>#REF!</v>
      </c>
      <c r="ER65" s="40" t="e">
        <f t="shared" ref="ER65:ER69" si="83">ROUND(+ER64+EQ65,0)</f>
        <v>#REF!</v>
      </c>
      <c r="ET65" s="20" t="str">
        <f t="shared" si="78"/>
        <v>Aug Y5</v>
      </c>
      <c r="EU65" s="40" t="e">
        <f>IF(#REF!="monthly",#REF!/12,0)+EU64</f>
        <v>#REF!</v>
      </c>
      <c r="EV65" s="73">
        <f t="shared" si="79"/>
        <v>3.6666666666666666E-3</v>
      </c>
      <c r="EW65" s="40" t="e">
        <f t="shared" ref="EW65:EW69" si="84">ROUND((EU64*EV65),0)</f>
        <v>#REF!</v>
      </c>
      <c r="EX65" s="40" t="e">
        <f t="shared" ref="EX65:EX69" si="85">ROUND(+EX64+EW65,0)</f>
        <v>#REF!</v>
      </c>
    </row>
    <row r="66" spans="7:154" x14ac:dyDescent="0.25">
      <c r="G66" s="41"/>
      <c r="BO66" s="41"/>
      <c r="EB66" s="20" t="str">
        <f t="shared" si="75"/>
        <v>Sep Y5</v>
      </c>
      <c r="EC66" s="40" t="e">
        <f t="shared" si="2"/>
        <v>#REF!</v>
      </c>
      <c r="ED66" s="31" t="s">
        <v>56</v>
      </c>
      <c r="EE66" s="40" t="e">
        <f t="shared" si="76"/>
        <v>#REF!</v>
      </c>
      <c r="EF66" s="40" t="e">
        <f t="shared" si="16"/>
        <v>#REF!</v>
      </c>
      <c r="EH66" s="20" t="s">
        <v>359</v>
      </c>
      <c r="EI66" s="40" t="e">
        <f>IF(#REF!="monthly",#REF!/12,IF(#REF!="quarterly",#REF!/4,0))+EI65</f>
        <v>#REF!</v>
      </c>
      <c r="EJ66" s="73">
        <f t="shared" si="17"/>
        <v>2.5000000000000001E-3</v>
      </c>
      <c r="EK66" s="40" t="e">
        <f t="shared" si="80"/>
        <v>#REF!</v>
      </c>
      <c r="EL66" s="40" t="e">
        <f t="shared" si="81"/>
        <v>#REF!</v>
      </c>
      <c r="EN66" s="20" t="str">
        <f t="shared" si="3"/>
        <v>Sep Y5</v>
      </c>
      <c r="EO66" s="40" t="e">
        <f>IF(#REF!="monthly",#REF!/12,IF(#REF!="quarterly",#REF!/4,0))+EO65</f>
        <v>#REF!</v>
      </c>
      <c r="EP66" s="73">
        <f t="shared" si="77"/>
        <v>2.9999999999999996E-3</v>
      </c>
      <c r="EQ66" s="40" t="e">
        <f t="shared" si="82"/>
        <v>#REF!</v>
      </c>
      <c r="ER66" s="40" t="e">
        <f t="shared" si="83"/>
        <v>#REF!</v>
      </c>
      <c r="ET66" s="20" t="str">
        <f t="shared" si="78"/>
        <v>Sep Y5</v>
      </c>
      <c r="EU66" s="40" t="e">
        <f>IF(#REF!="monthly",#REF!/12,IF(#REF!="quarterly",#REF!/4,0))+EU65</f>
        <v>#REF!</v>
      </c>
      <c r="EV66" s="73">
        <f t="shared" si="79"/>
        <v>3.6666666666666666E-3</v>
      </c>
      <c r="EW66" s="40" t="e">
        <f t="shared" si="84"/>
        <v>#REF!</v>
      </c>
      <c r="EX66" s="40" t="e">
        <f t="shared" si="85"/>
        <v>#REF!</v>
      </c>
    </row>
    <row r="67" spans="7:154" x14ac:dyDescent="0.25"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BO67" s="41"/>
      <c r="EB67" s="20" t="str">
        <f t="shared" si="75"/>
        <v>Oct Y5</v>
      </c>
      <c r="EC67" s="40" t="e">
        <f t="shared" si="2"/>
        <v>#REF!</v>
      </c>
      <c r="ED67" s="31" t="s">
        <v>56</v>
      </c>
      <c r="EE67" s="40" t="e">
        <f t="shared" si="76"/>
        <v>#REF!</v>
      </c>
      <c r="EF67" s="40" t="e">
        <f t="shared" si="16"/>
        <v>#REF!</v>
      </c>
      <c r="EH67" s="20" t="s">
        <v>360</v>
      </c>
      <c r="EI67" s="40" t="e">
        <f>IF(#REF!="monthly",#REF!/12,0)+EI66</f>
        <v>#REF!</v>
      </c>
      <c r="EJ67" s="73">
        <f t="shared" si="17"/>
        <v>2.5000000000000001E-3</v>
      </c>
      <c r="EK67" s="40" t="e">
        <f t="shared" si="80"/>
        <v>#REF!</v>
      </c>
      <c r="EL67" s="40" t="e">
        <f t="shared" si="81"/>
        <v>#REF!</v>
      </c>
      <c r="EN67" s="20" t="str">
        <f t="shared" si="3"/>
        <v>Oct Y5</v>
      </c>
      <c r="EO67" s="40" t="e">
        <f>IF(#REF!="monthly",#REF!/12,0)+EO66</f>
        <v>#REF!</v>
      </c>
      <c r="EP67" s="73">
        <f t="shared" si="77"/>
        <v>2.9999999999999996E-3</v>
      </c>
      <c r="EQ67" s="40" t="e">
        <f t="shared" si="82"/>
        <v>#REF!</v>
      </c>
      <c r="ER67" s="40" t="e">
        <f t="shared" si="83"/>
        <v>#REF!</v>
      </c>
      <c r="ET67" s="20" t="str">
        <f t="shared" si="78"/>
        <v>Oct Y5</v>
      </c>
      <c r="EU67" s="40" t="e">
        <f>IF(#REF!="monthly",#REF!/12,0)+EU66</f>
        <v>#REF!</v>
      </c>
      <c r="EV67" s="73">
        <f t="shared" si="79"/>
        <v>3.6666666666666666E-3</v>
      </c>
      <c r="EW67" s="40" t="e">
        <f t="shared" si="84"/>
        <v>#REF!</v>
      </c>
      <c r="EX67" s="40" t="e">
        <f t="shared" si="85"/>
        <v>#REF!</v>
      </c>
    </row>
    <row r="68" spans="7:154" x14ac:dyDescent="0.25">
      <c r="G68" s="41"/>
      <c r="BO68" s="41"/>
      <c r="EB68" s="20" t="str">
        <f t="shared" si="75"/>
        <v>Nov Y5</v>
      </c>
      <c r="EC68" s="40" t="e">
        <f t="shared" si="2"/>
        <v>#REF!</v>
      </c>
      <c r="ED68" s="31" t="s">
        <v>56</v>
      </c>
      <c r="EE68" s="40" t="e">
        <f t="shared" si="76"/>
        <v>#REF!</v>
      </c>
      <c r="EF68" s="40" t="e">
        <f t="shared" si="16"/>
        <v>#REF!</v>
      </c>
      <c r="EH68" s="20" t="s">
        <v>361</v>
      </c>
      <c r="EI68" s="40" t="e">
        <f>IF(#REF!="monthly",#REF!/12,0)+EI67</f>
        <v>#REF!</v>
      </c>
      <c r="EJ68" s="73">
        <f t="shared" si="17"/>
        <v>2.5000000000000001E-3</v>
      </c>
      <c r="EK68" s="40" t="e">
        <f t="shared" si="80"/>
        <v>#REF!</v>
      </c>
      <c r="EL68" s="40" t="e">
        <f t="shared" si="81"/>
        <v>#REF!</v>
      </c>
      <c r="EN68" s="20" t="str">
        <f t="shared" si="3"/>
        <v>Nov Y5</v>
      </c>
      <c r="EO68" s="40" t="e">
        <f>IF(#REF!="monthly",#REF!/12,0)+EO67</f>
        <v>#REF!</v>
      </c>
      <c r="EP68" s="73">
        <f t="shared" si="77"/>
        <v>2.9999999999999996E-3</v>
      </c>
      <c r="EQ68" s="40" t="e">
        <f t="shared" si="82"/>
        <v>#REF!</v>
      </c>
      <c r="ER68" s="40" t="e">
        <f t="shared" si="83"/>
        <v>#REF!</v>
      </c>
      <c r="ET68" s="20" t="str">
        <f t="shared" si="78"/>
        <v>Nov Y5</v>
      </c>
      <c r="EU68" s="40" t="e">
        <f>IF(#REF!="monthly",#REF!/12,0)+EU67</f>
        <v>#REF!</v>
      </c>
      <c r="EV68" s="73">
        <f t="shared" si="79"/>
        <v>3.6666666666666666E-3</v>
      </c>
      <c r="EW68" s="40" t="e">
        <f t="shared" si="84"/>
        <v>#REF!</v>
      </c>
      <c r="EX68" s="40" t="e">
        <f t="shared" si="85"/>
        <v>#REF!</v>
      </c>
    </row>
    <row r="69" spans="7:154" x14ac:dyDescent="0.25">
      <c r="G69" s="41"/>
      <c r="BO69" s="41"/>
      <c r="EB69" s="20" t="str">
        <f t="shared" si="75"/>
        <v>Dec Y5</v>
      </c>
      <c r="EC69" s="40" t="e">
        <f t="shared" si="2"/>
        <v>#REF!</v>
      </c>
      <c r="ED69" s="31" t="s">
        <v>56</v>
      </c>
      <c r="EE69" s="40" t="e">
        <f t="shared" si="76"/>
        <v>#REF!</v>
      </c>
      <c r="EF69" s="40" t="e">
        <f t="shared" si="16"/>
        <v>#REF!</v>
      </c>
      <c r="EH69" s="20" t="s">
        <v>362</v>
      </c>
      <c r="EI69" s="40" t="e">
        <f>IF(#REF!="monthly",#REF!/12,IF(#REF!="quarterly",#REF!/4,IF(#REF!="every 6 months",#REF!/2,IF(#REF!="annually",#REF!,0))))+EI68</f>
        <v>#REF!</v>
      </c>
      <c r="EJ69" s="73">
        <f t="shared" si="17"/>
        <v>2.5000000000000001E-3</v>
      </c>
      <c r="EK69" s="40" t="e">
        <f t="shared" si="80"/>
        <v>#REF!</v>
      </c>
      <c r="EL69" s="40" t="e">
        <f t="shared" si="81"/>
        <v>#REF!</v>
      </c>
      <c r="EN69" s="20" t="str">
        <f t="shared" si="3"/>
        <v>Dec Y5</v>
      </c>
      <c r="EO69" s="40" t="e">
        <f>IF(#REF!="monthly",#REF!/12,IF(#REF!="quarterly",#REF!/4,IF(#REF!="every 6 months",#REF!/2,IF(#REF!="annually",#REF!,0))))+EO68</f>
        <v>#REF!</v>
      </c>
      <c r="EP69" s="73">
        <f t="shared" si="77"/>
        <v>2.9999999999999996E-3</v>
      </c>
      <c r="EQ69" s="40" t="e">
        <f t="shared" si="82"/>
        <v>#REF!</v>
      </c>
      <c r="ER69" s="40" t="e">
        <f t="shared" si="83"/>
        <v>#REF!</v>
      </c>
      <c r="ET69" s="20" t="str">
        <f t="shared" si="78"/>
        <v>Dec Y5</v>
      </c>
      <c r="EU69" s="40" t="e">
        <f>IF(#REF!="monthly",#REF!/12,IF(#REF!="quarterly",#REF!/4,IF(#REF!="every 6 months",#REF!/2,IF(#REF!="annually",#REF!,0))))+EU68</f>
        <v>#REF!</v>
      </c>
      <c r="EV69" s="73">
        <f t="shared" si="79"/>
        <v>3.6666666666666666E-3</v>
      </c>
      <c r="EW69" s="40" t="e">
        <f t="shared" si="84"/>
        <v>#REF!</v>
      </c>
      <c r="EX69" s="40" t="e">
        <f t="shared" si="85"/>
        <v>#REF!</v>
      </c>
    </row>
    <row r="70" spans="7:154" x14ac:dyDescent="0.25">
      <c r="DZ70" s="9" t="s">
        <v>163</v>
      </c>
      <c r="EA70" s="40" t="e">
        <f>+EC69-EC62</f>
        <v>#REF!</v>
      </c>
      <c r="EC70" s="24"/>
      <c r="ED70" s="7"/>
      <c r="EE70" s="40"/>
      <c r="EF70" s="40"/>
      <c r="EH70" s="7">
        <f>$EH$2</f>
        <v>367</v>
      </c>
      <c r="EI70" s="24"/>
      <c r="EJ70" s="7"/>
      <c r="EK70" s="40"/>
      <c r="EL70" s="40"/>
      <c r="EN70" s="7">
        <f>$EN$2</f>
        <v>355</v>
      </c>
      <c r="EO70" s="24"/>
      <c r="EP70" s="7"/>
      <c r="EQ70" s="40"/>
      <c r="ER70" s="40"/>
      <c r="ET70" s="7">
        <f>$ET$2</f>
        <v>364</v>
      </c>
      <c r="EU70" s="24"/>
      <c r="EV70" s="7"/>
      <c r="EW70" s="40"/>
      <c r="EX70" s="40"/>
    </row>
    <row r="71" spans="7:154" x14ac:dyDescent="0.25">
      <c r="EB71" s="20" t="str">
        <f t="shared" ref="EB71:EB82" si="86">EN71</f>
        <v>Jan Y6</v>
      </c>
      <c r="EC71" s="40" t="e">
        <f t="shared" ref="EC71:EC134" si="87">EI71+EO71+EU71</f>
        <v>#REF!</v>
      </c>
      <c r="ED71" s="31" t="s">
        <v>56</v>
      </c>
      <c r="EE71" s="40" t="e">
        <f>EK71+EQ71+EW71</f>
        <v>#REF!</v>
      </c>
      <c r="EF71" s="40" t="e">
        <f t="shared" ref="EF71" si="88">EL71+ER71+EX71</f>
        <v>#REF!</v>
      </c>
      <c r="EH71" s="20" t="s">
        <v>374</v>
      </c>
      <c r="EI71" s="40" t="e">
        <f>IF(#REF!="monthly",#REF!/12,0)+EI69</f>
        <v>#REF!</v>
      </c>
      <c r="EJ71" s="73">
        <f t="shared" ref="EJ71" si="89">$EJ$2/12</f>
        <v>2.5000000000000001E-3</v>
      </c>
      <c r="EK71" s="40" t="e">
        <f>ROUND((EI69*EJ71),0)</f>
        <v>#REF!</v>
      </c>
      <c r="EL71" s="40" t="e">
        <f>ROUND(+EL69+EK71,0)</f>
        <v>#REF!</v>
      </c>
      <c r="EN71" s="20" t="str">
        <f t="shared" si="3"/>
        <v>Jan Y6</v>
      </c>
      <c r="EO71" s="40" t="e">
        <f>IF(#REF!="monthly",#REF!/12,0)+EO69</f>
        <v>#REF!</v>
      </c>
      <c r="EP71" s="73">
        <f t="shared" ref="EP71:EP82" si="90">$EP$2/12</f>
        <v>2.9999999999999996E-3</v>
      </c>
      <c r="EQ71" s="40" t="e">
        <f>ROUND((EO69*EP71),0)</f>
        <v>#REF!</v>
      </c>
      <c r="ER71" s="40" t="e">
        <f>ROUND(+ER69+EQ71,0)</f>
        <v>#REF!</v>
      </c>
      <c r="ET71" s="20" t="str">
        <f t="shared" ref="ET71:ET82" si="91">EN71</f>
        <v>Jan Y6</v>
      </c>
      <c r="EU71" s="40" t="e">
        <f>IF(#REF!="monthly",#REF!/12,0)+EU69</f>
        <v>#REF!</v>
      </c>
      <c r="EV71" s="73">
        <f t="shared" ref="EV71:EV82" si="92">$EV$2/12</f>
        <v>3.6666666666666666E-3</v>
      </c>
      <c r="EW71" s="40" t="e">
        <f>ROUND((EU69*EV71),0)</f>
        <v>#REF!</v>
      </c>
      <c r="EX71" s="40" t="e">
        <f>ROUND(+EX69+EW71,0)</f>
        <v>#REF!</v>
      </c>
    </row>
    <row r="72" spans="7:154" x14ac:dyDescent="0.25">
      <c r="EB72" s="20" t="str">
        <f t="shared" si="86"/>
        <v>Feb Y6</v>
      </c>
      <c r="EC72" s="40" t="e">
        <f t="shared" si="87"/>
        <v>#REF!</v>
      </c>
      <c r="ED72" s="31" t="s">
        <v>56</v>
      </c>
      <c r="EE72" s="40" t="e">
        <f t="shared" ref="EE72:EE82" si="93">EK72+EQ72+EW72</f>
        <v>#REF!</v>
      </c>
      <c r="EF72" s="40" t="e">
        <f t="shared" si="16"/>
        <v>#REF!</v>
      </c>
      <c r="EH72" s="20" t="s">
        <v>363</v>
      </c>
      <c r="EI72" s="40" t="e">
        <f>IF(#REF!="monthly",#REF!/12,0)+EI71</f>
        <v>#REF!</v>
      </c>
      <c r="EJ72" s="73">
        <f t="shared" si="17"/>
        <v>2.5000000000000001E-3</v>
      </c>
      <c r="EK72" s="40" t="e">
        <f>ROUND((EI71*EJ72),0)</f>
        <v>#REF!</v>
      </c>
      <c r="EL72" s="40" t="e">
        <f>ROUND(+EL71+EK72,0)</f>
        <v>#REF!</v>
      </c>
      <c r="EN72" s="20" t="str">
        <f t="shared" ref="EN72:EN82" si="94">EH72</f>
        <v>Feb Y6</v>
      </c>
      <c r="EO72" s="40" t="e">
        <f>IF(#REF!="monthly",#REF!/12,0)+EO71</f>
        <v>#REF!</v>
      </c>
      <c r="EP72" s="73">
        <f t="shared" si="90"/>
        <v>2.9999999999999996E-3</v>
      </c>
      <c r="EQ72" s="40" t="e">
        <f>ROUND((EO71*EP72),0)</f>
        <v>#REF!</v>
      </c>
      <c r="ER72" s="40" t="e">
        <f>ROUND(+ER71+EQ72,0)</f>
        <v>#REF!</v>
      </c>
      <c r="ET72" s="20" t="str">
        <f t="shared" si="91"/>
        <v>Feb Y6</v>
      </c>
      <c r="EU72" s="40" t="e">
        <f>IF(#REF!="monthly",#REF!/12,0)+EU71</f>
        <v>#REF!</v>
      </c>
      <c r="EV72" s="73">
        <f t="shared" si="92"/>
        <v>3.6666666666666666E-3</v>
      </c>
      <c r="EW72" s="40" t="e">
        <f>ROUND((EU71*EV72),0)</f>
        <v>#REF!</v>
      </c>
      <c r="EX72" s="40" t="e">
        <f>ROUND(+EX71+EW72,0)</f>
        <v>#REF!</v>
      </c>
    </row>
    <row r="73" spans="7:154" x14ac:dyDescent="0.25">
      <c r="EB73" s="20" t="str">
        <f t="shared" si="86"/>
        <v>Mar Y6</v>
      </c>
      <c r="EC73" s="40" t="e">
        <f t="shared" si="87"/>
        <v>#REF!</v>
      </c>
      <c r="ED73" s="31" t="s">
        <v>56</v>
      </c>
      <c r="EE73" s="40" t="e">
        <f t="shared" si="93"/>
        <v>#REF!</v>
      </c>
      <c r="EF73" s="40" t="e">
        <f t="shared" si="16"/>
        <v>#REF!</v>
      </c>
      <c r="EH73" s="20" t="s">
        <v>364</v>
      </c>
      <c r="EI73" s="40" t="e">
        <f>IF(#REF!="monthly",#REF!/12,IF(#REF!="quarterly",#REF!/4,0))+EI72</f>
        <v>#REF!</v>
      </c>
      <c r="EJ73" s="73">
        <f t="shared" si="17"/>
        <v>2.5000000000000001E-3</v>
      </c>
      <c r="EK73" s="40" t="e">
        <f t="shared" ref="EK73:EK82" si="95">ROUND((EI72*EJ73),0)</f>
        <v>#REF!</v>
      </c>
      <c r="EL73" s="40" t="e">
        <f t="shared" ref="EL73:EL82" si="96">ROUND(+EL72+EK73,0)</f>
        <v>#REF!</v>
      </c>
      <c r="EN73" s="20" t="str">
        <f t="shared" si="94"/>
        <v>Mar Y6</v>
      </c>
      <c r="EO73" s="40" t="e">
        <f>IF(#REF!="monthly",#REF!/12,IF(#REF!="quarterly",#REF!/4,0))+EO72</f>
        <v>#REF!</v>
      </c>
      <c r="EP73" s="73">
        <f t="shared" si="90"/>
        <v>2.9999999999999996E-3</v>
      </c>
      <c r="EQ73" s="40" t="e">
        <f t="shared" ref="EQ73:EQ82" si="97">ROUND((EO72*EP73),0)</f>
        <v>#REF!</v>
      </c>
      <c r="ER73" s="40" t="e">
        <f t="shared" ref="ER73:ER82" si="98">ROUND(+ER72+EQ73,0)</f>
        <v>#REF!</v>
      </c>
      <c r="ET73" s="20" t="str">
        <f t="shared" si="91"/>
        <v>Mar Y6</v>
      </c>
      <c r="EU73" s="40" t="e">
        <f>IF(#REF!="monthly",#REF!/12,IF(#REF!="quarterly",#REF!/4,0))+EU72</f>
        <v>#REF!</v>
      </c>
      <c r="EV73" s="73">
        <f t="shared" si="92"/>
        <v>3.6666666666666666E-3</v>
      </c>
      <c r="EW73" s="40" t="e">
        <f t="shared" ref="EW73:EW82" si="99">ROUND((EU72*EV73),0)</f>
        <v>#REF!</v>
      </c>
      <c r="EX73" s="40" t="e">
        <f t="shared" ref="EX73:EX82" si="100">ROUND(+EX72+EW73,0)</f>
        <v>#REF!</v>
      </c>
    </row>
    <row r="74" spans="7:154" x14ac:dyDescent="0.25">
      <c r="EB74" s="20" t="str">
        <f t="shared" si="86"/>
        <v>Apr Y6</v>
      </c>
      <c r="EC74" s="40" t="e">
        <f t="shared" si="87"/>
        <v>#REF!</v>
      </c>
      <c r="ED74" s="31" t="s">
        <v>56</v>
      </c>
      <c r="EE74" s="40" t="e">
        <f t="shared" si="93"/>
        <v>#REF!</v>
      </c>
      <c r="EF74" s="40" t="e">
        <f t="shared" si="16"/>
        <v>#REF!</v>
      </c>
      <c r="EH74" s="20" t="s">
        <v>365</v>
      </c>
      <c r="EI74" s="40" t="e">
        <f>IF(#REF!="monthly",#REF!/12,0)+EI73</f>
        <v>#REF!</v>
      </c>
      <c r="EJ74" s="73">
        <f t="shared" si="17"/>
        <v>2.5000000000000001E-3</v>
      </c>
      <c r="EK74" s="40" t="e">
        <f t="shared" si="95"/>
        <v>#REF!</v>
      </c>
      <c r="EL74" s="40" t="e">
        <f t="shared" si="96"/>
        <v>#REF!</v>
      </c>
      <c r="EN74" s="20" t="str">
        <f t="shared" si="94"/>
        <v>Apr Y6</v>
      </c>
      <c r="EO74" s="40" t="e">
        <f>IF(#REF!="monthly",#REF!/12,0)+EO73</f>
        <v>#REF!</v>
      </c>
      <c r="EP74" s="73">
        <f t="shared" si="90"/>
        <v>2.9999999999999996E-3</v>
      </c>
      <c r="EQ74" s="40" t="e">
        <f t="shared" si="97"/>
        <v>#REF!</v>
      </c>
      <c r="ER74" s="40" t="e">
        <f t="shared" si="98"/>
        <v>#REF!</v>
      </c>
      <c r="ET74" s="20" t="str">
        <f t="shared" si="91"/>
        <v>Apr Y6</v>
      </c>
      <c r="EU74" s="40" t="e">
        <f>IF(#REF!="monthly",#REF!/12,0)+EU73</f>
        <v>#REF!</v>
      </c>
      <c r="EV74" s="73">
        <f t="shared" si="92"/>
        <v>3.6666666666666666E-3</v>
      </c>
      <c r="EW74" s="40" t="e">
        <f t="shared" si="99"/>
        <v>#REF!</v>
      </c>
      <c r="EX74" s="40" t="e">
        <f t="shared" si="100"/>
        <v>#REF!</v>
      </c>
    </row>
    <row r="75" spans="7:154" x14ac:dyDescent="0.25">
      <c r="EB75" s="20" t="str">
        <f t="shared" si="86"/>
        <v>May Y6</v>
      </c>
      <c r="EC75" s="40" t="e">
        <f t="shared" si="87"/>
        <v>#REF!</v>
      </c>
      <c r="ED75" s="31" t="s">
        <v>56</v>
      </c>
      <c r="EE75" s="40" t="e">
        <f t="shared" si="93"/>
        <v>#REF!</v>
      </c>
      <c r="EF75" s="40" t="e">
        <f t="shared" si="16"/>
        <v>#REF!</v>
      </c>
      <c r="EH75" s="20" t="s">
        <v>366</v>
      </c>
      <c r="EI75" s="40" t="e">
        <f>IF(#REF!="monthly",#REF!/12,0)+EI74</f>
        <v>#REF!</v>
      </c>
      <c r="EJ75" s="73">
        <f t="shared" si="17"/>
        <v>2.5000000000000001E-3</v>
      </c>
      <c r="EK75" s="40" t="e">
        <f t="shared" si="95"/>
        <v>#REF!</v>
      </c>
      <c r="EL75" s="40" t="e">
        <f t="shared" si="96"/>
        <v>#REF!</v>
      </c>
      <c r="EN75" s="20" t="str">
        <f t="shared" si="94"/>
        <v>May Y6</v>
      </c>
      <c r="EO75" s="40" t="e">
        <f>IF(#REF!="monthly",#REF!/12,0)+EO74</f>
        <v>#REF!</v>
      </c>
      <c r="EP75" s="73">
        <f t="shared" si="90"/>
        <v>2.9999999999999996E-3</v>
      </c>
      <c r="EQ75" s="40" t="e">
        <f t="shared" si="97"/>
        <v>#REF!</v>
      </c>
      <c r="ER75" s="40" t="e">
        <f t="shared" si="98"/>
        <v>#REF!</v>
      </c>
      <c r="ET75" s="20" t="str">
        <f t="shared" si="91"/>
        <v>May Y6</v>
      </c>
      <c r="EU75" s="40" t="e">
        <f>IF(#REF!="monthly",#REF!/12,0)+EU74</f>
        <v>#REF!</v>
      </c>
      <c r="EV75" s="73">
        <f t="shared" si="92"/>
        <v>3.6666666666666666E-3</v>
      </c>
      <c r="EW75" s="40" t="e">
        <f t="shared" si="99"/>
        <v>#REF!</v>
      </c>
      <c r="EX75" s="40" t="e">
        <f t="shared" si="100"/>
        <v>#REF!</v>
      </c>
    </row>
    <row r="76" spans="7:154" x14ac:dyDescent="0.25">
      <c r="EB76" s="20" t="str">
        <f t="shared" si="86"/>
        <v>Jun Y6</v>
      </c>
      <c r="EC76" s="40" t="e">
        <f t="shared" si="87"/>
        <v>#REF!</v>
      </c>
      <c r="ED76" s="31" t="s">
        <v>56</v>
      </c>
      <c r="EE76" s="40" t="e">
        <f t="shared" si="93"/>
        <v>#REF!</v>
      </c>
      <c r="EF76" s="40" t="e">
        <f t="shared" si="16"/>
        <v>#REF!</v>
      </c>
      <c r="EH76" s="20" t="s">
        <v>367</v>
      </c>
      <c r="EI76" s="40" t="e">
        <f>IF(#REF!="monthly",#REF!/12,IF(#REF!="quarterly",#REF!/4,IF(#REF!="every 6 months",#REF!/2,0)))+EI75</f>
        <v>#REF!</v>
      </c>
      <c r="EJ76" s="73">
        <f t="shared" si="17"/>
        <v>2.5000000000000001E-3</v>
      </c>
      <c r="EK76" s="40" t="e">
        <f t="shared" si="95"/>
        <v>#REF!</v>
      </c>
      <c r="EL76" s="40" t="e">
        <f t="shared" si="96"/>
        <v>#REF!</v>
      </c>
      <c r="EN76" s="20" t="str">
        <f t="shared" si="94"/>
        <v>Jun Y6</v>
      </c>
      <c r="EO76" s="40" t="e">
        <f>IF(#REF!="monthly",#REF!/12,IF(#REF!="quarterly",#REF!/4,IF(#REF!="every 6 months",#REF!/2,0)))+EO75</f>
        <v>#REF!</v>
      </c>
      <c r="EP76" s="73">
        <f t="shared" si="90"/>
        <v>2.9999999999999996E-3</v>
      </c>
      <c r="EQ76" s="40" t="e">
        <f t="shared" si="97"/>
        <v>#REF!</v>
      </c>
      <c r="ER76" s="40" t="e">
        <f t="shared" si="98"/>
        <v>#REF!</v>
      </c>
      <c r="ET76" s="20" t="str">
        <f t="shared" si="91"/>
        <v>Jun Y6</v>
      </c>
      <c r="EU76" s="40" t="e">
        <f>IF(#REF!="monthly",#REF!/12,IF(#REF!="quarterly",#REF!/4,IF(#REF!="every 6 months",#REF!/2,0)))+EU75</f>
        <v>#REF!</v>
      </c>
      <c r="EV76" s="73">
        <f t="shared" si="92"/>
        <v>3.6666666666666666E-3</v>
      </c>
      <c r="EW76" s="40" t="e">
        <f t="shared" si="99"/>
        <v>#REF!</v>
      </c>
      <c r="EX76" s="40" t="e">
        <f t="shared" si="100"/>
        <v>#REF!</v>
      </c>
    </row>
    <row r="77" spans="7:154" x14ac:dyDescent="0.25">
      <c r="EB77" s="20" t="str">
        <f t="shared" si="86"/>
        <v>Jul Y6</v>
      </c>
      <c r="EC77" s="40" t="e">
        <f t="shared" si="87"/>
        <v>#REF!</v>
      </c>
      <c r="ED77" s="31" t="s">
        <v>56</v>
      </c>
      <c r="EE77" s="40" t="e">
        <f t="shared" si="93"/>
        <v>#REF!</v>
      </c>
      <c r="EF77" s="40" t="e">
        <f t="shared" si="16"/>
        <v>#REF!</v>
      </c>
      <c r="EH77" s="20" t="s">
        <v>368</v>
      </c>
      <c r="EI77" s="40" t="e">
        <f>IF(#REF!="monthly",#REF!/12,0)+EI76</f>
        <v>#REF!</v>
      </c>
      <c r="EJ77" s="73">
        <f t="shared" si="17"/>
        <v>2.5000000000000001E-3</v>
      </c>
      <c r="EK77" s="40" t="e">
        <f t="shared" si="95"/>
        <v>#REF!</v>
      </c>
      <c r="EL77" s="40" t="e">
        <f t="shared" si="96"/>
        <v>#REF!</v>
      </c>
      <c r="EN77" s="20" t="str">
        <f t="shared" si="94"/>
        <v>Jul Y6</v>
      </c>
      <c r="EO77" s="40" t="e">
        <f>IF(#REF!="monthly",#REF!/12,0)+EO76</f>
        <v>#REF!</v>
      </c>
      <c r="EP77" s="73">
        <f t="shared" si="90"/>
        <v>2.9999999999999996E-3</v>
      </c>
      <c r="EQ77" s="40" t="e">
        <f t="shared" si="97"/>
        <v>#REF!</v>
      </c>
      <c r="ER77" s="40" t="e">
        <f t="shared" si="98"/>
        <v>#REF!</v>
      </c>
      <c r="ET77" s="20" t="str">
        <f t="shared" si="91"/>
        <v>Jul Y6</v>
      </c>
      <c r="EU77" s="40" t="e">
        <f>IF(#REF!="monthly",#REF!/12,0)+EU76</f>
        <v>#REF!</v>
      </c>
      <c r="EV77" s="73">
        <f t="shared" si="92"/>
        <v>3.6666666666666666E-3</v>
      </c>
      <c r="EW77" s="40" t="e">
        <f t="shared" si="99"/>
        <v>#REF!</v>
      </c>
      <c r="EX77" s="40" t="e">
        <f t="shared" si="100"/>
        <v>#REF!</v>
      </c>
    </row>
    <row r="78" spans="7:154" x14ac:dyDescent="0.25">
      <c r="EB78" s="20" t="str">
        <f t="shared" si="86"/>
        <v>Aug Y6</v>
      </c>
      <c r="EC78" s="40" t="e">
        <f t="shared" si="87"/>
        <v>#REF!</v>
      </c>
      <c r="ED78" s="31" t="s">
        <v>56</v>
      </c>
      <c r="EE78" s="40" t="e">
        <f t="shared" si="93"/>
        <v>#REF!</v>
      </c>
      <c r="EF78" s="40" t="e">
        <f t="shared" si="16"/>
        <v>#REF!</v>
      </c>
      <c r="EH78" s="20" t="s">
        <v>369</v>
      </c>
      <c r="EI78" s="40" t="e">
        <f>IF(#REF!="monthly",#REF!/12,0)+EI77</f>
        <v>#REF!</v>
      </c>
      <c r="EJ78" s="73">
        <f t="shared" si="17"/>
        <v>2.5000000000000001E-3</v>
      </c>
      <c r="EK78" s="40" t="e">
        <f t="shared" si="95"/>
        <v>#REF!</v>
      </c>
      <c r="EL78" s="40" t="e">
        <f t="shared" si="96"/>
        <v>#REF!</v>
      </c>
      <c r="EN78" s="20" t="str">
        <f t="shared" si="94"/>
        <v>Aug Y6</v>
      </c>
      <c r="EO78" s="40" t="e">
        <f>IF(#REF!="monthly",#REF!/12,0)+EO77</f>
        <v>#REF!</v>
      </c>
      <c r="EP78" s="73">
        <f t="shared" si="90"/>
        <v>2.9999999999999996E-3</v>
      </c>
      <c r="EQ78" s="40" t="e">
        <f t="shared" si="97"/>
        <v>#REF!</v>
      </c>
      <c r="ER78" s="40" t="e">
        <f t="shared" si="98"/>
        <v>#REF!</v>
      </c>
      <c r="ET78" s="20" t="str">
        <f t="shared" si="91"/>
        <v>Aug Y6</v>
      </c>
      <c r="EU78" s="40" t="e">
        <f>IF(#REF!="monthly",#REF!/12,0)+EU77</f>
        <v>#REF!</v>
      </c>
      <c r="EV78" s="73">
        <f t="shared" si="92"/>
        <v>3.6666666666666666E-3</v>
      </c>
      <c r="EW78" s="40" t="e">
        <f t="shared" si="99"/>
        <v>#REF!</v>
      </c>
      <c r="EX78" s="40" t="e">
        <f t="shared" si="100"/>
        <v>#REF!</v>
      </c>
    </row>
    <row r="79" spans="7:154" x14ac:dyDescent="0.25">
      <c r="EB79" s="20" t="str">
        <f t="shared" si="86"/>
        <v>Sep Y6</v>
      </c>
      <c r="EC79" s="40" t="e">
        <f t="shared" si="87"/>
        <v>#REF!</v>
      </c>
      <c r="ED79" s="31" t="s">
        <v>56</v>
      </c>
      <c r="EE79" s="40" t="e">
        <f t="shared" si="93"/>
        <v>#REF!</v>
      </c>
      <c r="EF79" s="40" t="e">
        <f t="shared" si="16"/>
        <v>#REF!</v>
      </c>
      <c r="EH79" s="20" t="s">
        <v>370</v>
      </c>
      <c r="EI79" s="40" t="e">
        <f>IF(#REF!="monthly",#REF!/12,IF(#REF!="quarterly",#REF!/4,0))+EI78</f>
        <v>#REF!</v>
      </c>
      <c r="EJ79" s="73">
        <f t="shared" si="17"/>
        <v>2.5000000000000001E-3</v>
      </c>
      <c r="EK79" s="40" t="e">
        <f t="shared" si="95"/>
        <v>#REF!</v>
      </c>
      <c r="EL79" s="40" t="e">
        <f t="shared" si="96"/>
        <v>#REF!</v>
      </c>
      <c r="EN79" s="20" t="str">
        <f t="shared" si="94"/>
        <v>Sep Y6</v>
      </c>
      <c r="EO79" s="40" t="e">
        <f>IF(#REF!="monthly",#REF!/12,IF(#REF!="quarterly",#REF!/4,0))+EO78</f>
        <v>#REF!</v>
      </c>
      <c r="EP79" s="73">
        <f t="shared" si="90"/>
        <v>2.9999999999999996E-3</v>
      </c>
      <c r="EQ79" s="40" t="e">
        <f t="shared" si="97"/>
        <v>#REF!</v>
      </c>
      <c r="ER79" s="40" t="e">
        <f t="shared" si="98"/>
        <v>#REF!</v>
      </c>
      <c r="ET79" s="20" t="str">
        <f t="shared" si="91"/>
        <v>Sep Y6</v>
      </c>
      <c r="EU79" s="40" t="e">
        <f>IF(#REF!="monthly",#REF!/12,IF(#REF!="quarterly",#REF!/4,0))+EU78</f>
        <v>#REF!</v>
      </c>
      <c r="EV79" s="73">
        <f t="shared" si="92"/>
        <v>3.6666666666666666E-3</v>
      </c>
      <c r="EW79" s="40" t="e">
        <f t="shared" si="99"/>
        <v>#REF!</v>
      </c>
      <c r="EX79" s="40" t="e">
        <f t="shared" si="100"/>
        <v>#REF!</v>
      </c>
    </row>
    <row r="80" spans="7:154" x14ac:dyDescent="0.25">
      <c r="EB80" s="20" t="str">
        <f t="shared" si="86"/>
        <v>Oct Y6</v>
      </c>
      <c r="EC80" s="40" t="e">
        <f t="shared" si="87"/>
        <v>#REF!</v>
      </c>
      <c r="ED80" s="31" t="s">
        <v>56</v>
      </c>
      <c r="EE80" s="40" t="e">
        <f t="shared" si="93"/>
        <v>#REF!</v>
      </c>
      <c r="EF80" s="40" t="e">
        <f t="shared" si="16"/>
        <v>#REF!</v>
      </c>
      <c r="EH80" s="20" t="s">
        <v>371</v>
      </c>
      <c r="EI80" s="40" t="e">
        <f>IF(#REF!="monthly",#REF!/12,0)+EI79</f>
        <v>#REF!</v>
      </c>
      <c r="EJ80" s="73">
        <f t="shared" si="17"/>
        <v>2.5000000000000001E-3</v>
      </c>
      <c r="EK80" s="40" t="e">
        <f t="shared" si="95"/>
        <v>#REF!</v>
      </c>
      <c r="EL80" s="40" t="e">
        <f t="shared" si="96"/>
        <v>#REF!</v>
      </c>
      <c r="EN80" s="20" t="str">
        <f t="shared" si="94"/>
        <v>Oct Y6</v>
      </c>
      <c r="EO80" s="40" t="e">
        <f>IF(#REF!="monthly",#REF!/12,0)+EO79</f>
        <v>#REF!</v>
      </c>
      <c r="EP80" s="73">
        <f t="shared" si="90"/>
        <v>2.9999999999999996E-3</v>
      </c>
      <c r="EQ80" s="40" t="e">
        <f t="shared" si="97"/>
        <v>#REF!</v>
      </c>
      <c r="ER80" s="40" t="e">
        <f t="shared" si="98"/>
        <v>#REF!</v>
      </c>
      <c r="ET80" s="20" t="str">
        <f t="shared" si="91"/>
        <v>Oct Y6</v>
      </c>
      <c r="EU80" s="40" t="e">
        <f>IF(#REF!="monthly",#REF!/12,0)+EU79</f>
        <v>#REF!</v>
      </c>
      <c r="EV80" s="73">
        <f t="shared" si="92"/>
        <v>3.6666666666666666E-3</v>
      </c>
      <c r="EW80" s="40" t="e">
        <f t="shared" si="99"/>
        <v>#REF!</v>
      </c>
      <c r="EX80" s="40" t="e">
        <f t="shared" si="100"/>
        <v>#REF!</v>
      </c>
    </row>
    <row r="81" spans="130:154" x14ac:dyDescent="0.25">
      <c r="EB81" s="20" t="str">
        <f t="shared" si="86"/>
        <v>Nov Y6</v>
      </c>
      <c r="EC81" s="40" t="e">
        <f t="shared" si="87"/>
        <v>#REF!</v>
      </c>
      <c r="ED81" s="31" t="s">
        <v>56</v>
      </c>
      <c r="EE81" s="40" t="e">
        <f t="shared" si="93"/>
        <v>#REF!</v>
      </c>
      <c r="EF81" s="40" t="e">
        <f t="shared" si="16"/>
        <v>#REF!</v>
      </c>
      <c r="EH81" s="20" t="s">
        <v>372</v>
      </c>
      <c r="EI81" s="40" t="e">
        <f>IF(#REF!="monthly",#REF!/12,0)+EI80</f>
        <v>#REF!</v>
      </c>
      <c r="EJ81" s="73">
        <f t="shared" si="17"/>
        <v>2.5000000000000001E-3</v>
      </c>
      <c r="EK81" s="40" t="e">
        <f t="shared" si="95"/>
        <v>#REF!</v>
      </c>
      <c r="EL81" s="40" t="e">
        <f t="shared" si="96"/>
        <v>#REF!</v>
      </c>
      <c r="EN81" s="20" t="str">
        <f t="shared" si="94"/>
        <v>Nov Y6</v>
      </c>
      <c r="EO81" s="40" t="e">
        <f>IF(#REF!="monthly",#REF!/12,0)+EO80</f>
        <v>#REF!</v>
      </c>
      <c r="EP81" s="73">
        <f t="shared" si="90"/>
        <v>2.9999999999999996E-3</v>
      </c>
      <c r="EQ81" s="40" t="e">
        <f t="shared" si="97"/>
        <v>#REF!</v>
      </c>
      <c r="ER81" s="40" t="e">
        <f t="shared" si="98"/>
        <v>#REF!</v>
      </c>
      <c r="ET81" s="20" t="str">
        <f t="shared" si="91"/>
        <v>Nov Y6</v>
      </c>
      <c r="EU81" s="40" t="e">
        <f>IF(#REF!="monthly",#REF!/12,0)+EU80</f>
        <v>#REF!</v>
      </c>
      <c r="EV81" s="73">
        <f t="shared" si="92"/>
        <v>3.6666666666666666E-3</v>
      </c>
      <c r="EW81" s="40" t="e">
        <f t="shared" si="99"/>
        <v>#REF!</v>
      </c>
      <c r="EX81" s="40" t="e">
        <f t="shared" si="100"/>
        <v>#REF!</v>
      </c>
    </row>
    <row r="82" spans="130:154" x14ac:dyDescent="0.25">
      <c r="EB82" s="20" t="str">
        <f t="shared" si="86"/>
        <v>Dec Y6</v>
      </c>
      <c r="EC82" s="40" t="e">
        <f t="shared" si="87"/>
        <v>#REF!</v>
      </c>
      <c r="ED82" s="31" t="s">
        <v>56</v>
      </c>
      <c r="EE82" s="40" t="e">
        <f t="shared" si="93"/>
        <v>#REF!</v>
      </c>
      <c r="EF82" s="40" t="e">
        <f t="shared" si="16"/>
        <v>#REF!</v>
      </c>
      <c r="EH82" s="20" t="s">
        <v>373</v>
      </c>
      <c r="EI82" s="40" t="e">
        <f>IF(#REF!="monthly",#REF!/12,IF(#REF!="quarterly",#REF!/4,IF(#REF!="every 6 months",#REF!/2,IF(#REF!="annually",#REF!,0))))+EI81</f>
        <v>#REF!</v>
      </c>
      <c r="EJ82" s="73">
        <f t="shared" si="17"/>
        <v>2.5000000000000001E-3</v>
      </c>
      <c r="EK82" s="40" t="e">
        <f t="shared" si="95"/>
        <v>#REF!</v>
      </c>
      <c r="EL82" s="40" t="e">
        <f t="shared" si="96"/>
        <v>#REF!</v>
      </c>
      <c r="EN82" s="20" t="str">
        <f t="shared" si="94"/>
        <v>Dec Y6</v>
      </c>
      <c r="EO82" s="40" t="e">
        <f>IF(#REF!="monthly",#REF!/12,IF(#REF!="quarterly",#REF!/4,IF(#REF!="every 6 months",#REF!/2,IF(#REF!="annually",#REF!,0))))+EO81</f>
        <v>#REF!</v>
      </c>
      <c r="EP82" s="73">
        <f t="shared" si="90"/>
        <v>2.9999999999999996E-3</v>
      </c>
      <c r="EQ82" s="40" t="e">
        <f t="shared" si="97"/>
        <v>#REF!</v>
      </c>
      <c r="ER82" s="40" t="e">
        <f t="shared" si="98"/>
        <v>#REF!</v>
      </c>
      <c r="ET82" s="20" t="str">
        <f t="shared" si="91"/>
        <v>Dec Y6</v>
      </c>
      <c r="EU82" s="40" t="e">
        <f>IF(#REF!="monthly",#REF!/12,IF(#REF!="quarterly",#REF!/4,IF(#REF!="every 6 months",#REF!/2,IF(#REF!="annually",#REF!,0))))+EU81</f>
        <v>#REF!</v>
      </c>
      <c r="EV82" s="73">
        <f t="shared" si="92"/>
        <v>3.6666666666666666E-3</v>
      </c>
      <c r="EW82" s="40" t="e">
        <f t="shared" si="99"/>
        <v>#REF!</v>
      </c>
      <c r="EX82" s="40" t="e">
        <f t="shared" si="100"/>
        <v>#REF!</v>
      </c>
    </row>
    <row r="83" spans="130:154" x14ac:dyDescent="0.25">
      <c r="DZ83" s="9" t="s">
        <v>163</v>
      </c>
      <c r="EA83" s="40" t="e">
        <f>+EC82-EC69</f>
        <v>#REF!</v>
      </c>
      <c r="EC83" s="24"/>
      <c r="ED83" s="7"/>
      <c r="EE83" s="40"/>
      <c r="EF83" s="40"/>
      <c r="EH83" s="7">
        <f>$EH$2</f>
        <v>367</v>
      </c>
      <c r="EI83" s="24"/>
      <c r="EJ83" s="7"/>
      <c r="EK83" s="40"/>
      <c r="EL83" s="40"/>
      <c r="EN83" s="7">
        <f>$EN$2</f>
        <v>355</v>
      </c>
      <c r="EO83" s="24"/>
      <c r="EP83" s="7"/>
      <c r="EQ83" s="40"/>
      <c r="ER83" s="40"/>
      <c r="ET83" s="7">
        <f>$ET$2</f>
        <v>364</v>
      </c>
      <c r="EU83" s="24"/>
      <c r="EV83" s="7"/>
      <c r="EW83" s="40"/>
      <c r="EX83" s="40"/>
    </row>
    <row r="84" spans="130:154" x14ac:dyDescent="0.25">
      <c r="EB84" s="20" t="str">
        <f t="shared" ref="EB84:EB95" si="101">EN84</f>
        <v>Jan Y7</v>
      </c>
      <c r="EC84" s="40" t="e">
        <f t="shared" si="87"/>
        <v>#REF!</v>
      </c>
      <c r="ED84" s="31" t="s">
        <v>56</v>
      </c>
      <c r="EE84" s="40" t="e">
        <f>EK84+EQ84+EW84</f>
        <v>#REF!</v>
      </c>
      <c r="EF84" s="40" t="e">
        <f t="shared" ref="EF84:EF134" si="102">EL84+ER84+EX84</f>
        <v>#REF!</v>
      </c>
      <c r="EH84" s="20" t="s">
        <v>386</v>
      </c>
      <c r="EI84" s="40" t="e">
        <f>IF(#REF!="monthly",#REF!/12,0)+EI82</f>
        <v>#REF!</v>
      </c>
      <c r="EJ84" s="73">
        <f t="shared" ref="EJ84:EJ134" si="103">$EJ$2/12</f>
        <v>2.5000000000000001E-3</v>
      </c>
      <c r="EK84" s="40" t="e">
        <f>ROUND((EI82*EJ84),0)</f>
        <v>#REF!</v>
      </c>
      <c r="EL84" s="40" t="e">
        <f>ROUND(+EL82+EK84,0)</f>
        <v>#REF!</v>
      </c>
      <c r="EN84" s="20" t="str">
        <f t="shared" ref="EN84:EN95" si="104">EH84</f>
        <v>Jan Y7</v>
      </c>
      <c r="EO84" s="40" t="e">
        <f>IF(#REF!="monthly",#REF!/12,0)+EO82</f>
        <v>#REF!</v>
      </c>
      <c r="EP84" s="73">
        <f t="shared" ref="EP84:EP95" si="105">$EP$2/12</f>
        <v>2.9999999999999996E-3</v>
      </c>
      <c r="EQ84" s="40" t="e">
        <f>ROUND((EO82*EP84),0)</f>
        <v>#REF!</v>
      </c>
      <c r="ER84" s="40" t="e">
        <f>ROUND(+ER82+EQ84,0)</f>
        <v>#REF!</v>
      </c>
      <c r="ET84" s="20" t="str">
        <f t="shared" ref="ET84:ET95" si="106">EN84</f>
        <v>Jan Y7</v>
      </c>
      <c r="EU84" s="40" t="e">
        <f>IF(#REF!="monthly",#REF!/12,0)+EU82</f>
        <v>#REF!</v>
      </c>
      <c r="EV84" s="73">
        <f t="shared" ref="EV84:EV95" si="107">$EV$2/12</f>
        <v>3.6666666666666666E-3</v>
      </c>
      <c r="EW84" s="40" t="e">
        <f>ROUND((EU82*EV84),0)</f>
        <v>#REF!</v>
      </c>
      <c r="EX84" s="40" t="e">
        <f>ROUND(+EX82+EW84,0)</f>
        <v>#REF!</v>
      </c>
    </row>
    <row r="85" spans="130:154" x14ac:dyDescent="0.25">
      <c r="EB85" s="20" t="str">
        <f t="shared" si="101"/>
        <v>Feb Y7</v>
      </c>
      <c r="EC85" s="40" t="e">
        <f t="shared" si="87"/>
        <v>#REF!</v>
      </c>
      <c r="ED85" s="31" t="s">
        <v>56</v>
      </c>
      <c r="EE85" s="40" t="e">
        <f t="shared" ref="EE85:EE95" si="108">EK85+EQ85+EW85</f>
        <v>#REF!</v>
      </c>
      <c r="EF85" s="40" t="e">
        <f t="shared" si="102"/>
        <v>#REF!</v>
      </c>
      <c r="EH85" s="20" t="s">
        <v>375</v>
      </c>
      <c r="EI85" s="40" t="e">
        <f>IF(#REF!="monthly",#REF!/12,0)+EI84</f>
        <v>#REF!</v>
      </c>
      <c r="EJ85" s="73">
        <f t="shared" si="103"/>
        <v>2.5000000000000001E-3</v>
      </c>
      <c r="EK85" s="40" t="e">
        <f>ROUND((EI84*EJ85),0)</f>
        <v>#REF!</v>
      </c>
      <c r="EL85" s="40" t="e">
        <f>ROUND(+EL84+EK85,0)</f>
        <v>#REF!</v>
      </c>
      <c r="EN85" s="20" t="str">
        <f t="shared" si="104"/>
        <v>Feb Y7</v>
      </c>
      <c r="EO85" s="40" t="e">
        <f>IF(#REF!="monthly",#REF!/12,0)+EO84</f>
        <v>#REF!</v>
      </c>
      <c r="EP85" s="73">
        <f t="shared" si="105"/>
        <v>2.9999999999999996E-3</v>
      </c>
      <c r="EQ85" s="40" t="e">
        <f>ROUND((EO84*EP85),0)</f>
        <v>#REF!</v>
      </c>
      <c r="ER85" s="40" t="e">
        <f>ROUND(+ER84+EQ85,0)</f>
        <v>#REF!</v>
      </c>
      <c r="ET85" s="20" t="str">
        <f t="shared" si="106"/>
        <v>Feb Y7</v>
      </c>
      <c r="EU85" s="40" t="e">
        <f>IF(#REF!="monthly",#REF!/12,0)+EU84</f>
        <v>#REF!</v>
      </c>
      <c r="EV85" s="73">
        <f t="shared" si="107"/>
        <v>3.6666666666666666E-3</v>
      </c>
      <c r="EW85" s="40" t="e">
        <f>ROUND((EU84*EV85),0)</f>
        <v>#REF!</v>
      </c>
      <c r="EX85" s="40" t="e">
        <f>ROUND(+EX84+EW85,0)</f>
        <v>#REF!</v>
      </c>
    </row>
    <row r="86" spans="130:154" x14ac:dyDescent="0.25">
      <c r="EB86" s="20" t="str">
        <f t="shared" si="101"/>
        <v>Mar Y7</v>
      </c>
      <c r="EC86" s="40" t="e">
        <f t="shared" si="87"/>
        <v>#REF!</v>
      </c>
      <c r="ED86" s="31" t="s">
        <v>56</v>
      </c>
      <c r="EE86" s="40" t="e">
        <f t="shared" si="108"/>
        <v>#REF!</v>
      </c>
      <c r="EF86" s="40" t="e">
        <f t="shared" si="102"/>
        <v>#REF!</v>
      </c>
      <c r="EH86" s="20" t="s">
        <v>376</v>
      </c>
      <c r="EI86" s="40" t="e">
        <f>IF(#REF!="monthly",#REF!/12,IF(#REF!="quarterly",#REF!/4,0))+EI85</f>
        <v>#REF!</v>
      </c>
      <c r="EJ86" s="73">
        <f t="shared" si="103"/>
        <v>2.5000000000000001E-3</v>
      </c>
      <c r="EK86" s="40" t="e">
        <f t="shared" ref="EK86:EK95" si="109">ROUND((EI85*EJ86),0)</f>
        <v>#REF!</v>
      </c>
      <c r="EL86" s="40" t="e">
        <f t="shared" ref="EL86:EL95" si="110">ROUND(+EL85+EK86,0)</f>
        <v>#REF!</v>
      </c>
      <c r="EN86" s="20" t="str">
        <f t="shared" si="104"/>
        <v>Mar Y7</v>
      </c>
      <c r="EO86" s="40" t="e">
        <f>IF(#REF!="monthly",#REF!/12,IF(#REF!="quarterly",#REF!/4,0))+EO85</f>
        <v>#REF!</v>
      </c>
      <c r="EP86" s="73">
        <f t="shared" si="105"/>
        <v>2.9999999999999996E-3</v>
      </c>
      <c r="EQ86" s="40" t="e">
        <f t="shared" ref="EQ86:EQ95" si="111">ROUND((EO85*EP86),0)</f>
        <v>#REF!</v>
      </c>
      <c r="ER86" s="40" t="e">
        <f t="shared" ref="ER86:ER95" si="112">ROUND(+ER85+EQ86,0)</f>
        <v>#REF!</v>
      </c>
      <c r="ET86" s="20" t="str">
        <f t="shared" si="106"/>
        <v>Mar Y7</v>
      </c>
      <c r="EU86" s="40" t="e">
        <f>IF(#REF!="monthly",#REF!/12,IF(#REF!="quarterly",#REF!/4,0))+EU85</f>
        <v>#REF!</v>
      </c>
      <c r="EV86" s="73">
        <f t="shared" si="107"/>
        <v>3.6666666666666666E-3</v>
      </c>
      <c r="EW86" s="40" t="e">
        <f t="shared" ref="EW86:EW95" si="113">ROUND((EU85*EV86),0)</f>
        <v>#REF!</v>
      </c>
      <c r="EX86" s="40" t="e">
        <f t="shared" ref="EX86:EX95" si="114">ROUND(+EX85+EW86,0)</f>
        <v>#REF!</v>
      </c>
    </row>
    <row r="87" spans="130:154" x14ac:dyDescent="0.25">
      <c r="EB87" s="20" t="str">
        <f t="shared" si="101"/>
        <v>Apr Y7</v>
      </c>
      <c r="EC87" s="40" t="e">
        <f t="shared" si="87"/>
        <v>#REF!</v>
      </c>
      <c r="ED87" s="31" t="s">
        <v>56</v>
      </c>
      <c r="EE87" s="40" t="e">
        <f t="shared" si="108"/>
        <v>#REF!</v>
      </c>
      <c r="EF87" s="40" t="e">
        <f t="shared" si="102"/>
        <v>#REF!</v>
      </c>
      <c r="EH87" s="20" t="s">
        <v>377</v>
      </c>
      <c r="EI87" s="40" t="e">
        <f>IF(#REF!="monthly",#REF!/12,0)+EI86</f>
        <v>#REF!</v>
      </c>
      <c r="EJ87" s="73">
        <f t="shared" si="103"/>
        <v>2.5000000000000001E-3</v>
      </c>
      <c r="EK87" s="40" t="e">
        <f t="shared" si="109"/>
        <v>#REF!</v>
      </c>
      <c r="EL87" s="40" t="e">
        <f t="shared" si="110"/>
        <v>#REF!</v>
      </c>
      <c r="EN87" s="20" t="str">
        <f t="shared" si="104"/>
        <v>Apr Y7</v>
      </c>
      <c r="EO87" s="40" t="e">
        <f>IF(#REF!="monthly",#REF!/12,0)+EO86</f>
        <v>#REF!</v>
      </c>
      <c r="EP87" s="73">
        <f t="shared" si="105"/>
        <v>2.9999999999999996E-3</v>
      </c>
      <c r="EQ87" s="40" t="e">
        <f t="shared" si="111"/>
        <v>#REF!</v>
      </c>
      <c r="ER87" s="40" t="e">
        <f t="shared" si="112"/>
        <v>#REF!</v>
      </c>
      <c r="ET87" s="20" t="str">
        <f t="shared" si="106"/>
        <v>Apr Y7</v>
      </c>
      <c r="EU87" s="40" t="e">
        <f>IF(#REF!="monthly",#REF!/12,0)+EU86</f>
        <v>#REF!</v>
      </c>
      <c r="EV87" s="73">
        <f t="shared" si="107"/>
        <v>3.6666666666666666E-3</v>
      </c>
      <c r="EW87" s="40" t="e">
        <f t="shared" si="113"/>
        <v>#REF!</v>
      </c>
      <c r="EX87" s="40" t="e">
        <f t="shared" si="114"/>
        <v>#REF!</v>
      </c>
    </row>
    <row r="88" spans="130:154" x14ac:dyDescent="0.25">
      <c r="EB88" s="20" t="str">
        <f t="shared" si="101"/>
        <v>May Y7</v>
      </c>
      <c r="EC88" s="40" t="e">
        <f t="shared" si="87"/>
        <v>#REF!</v>
      </c>
      <c r="ED88" s="31" t="s">
        <v>56</v>
      </c>
      <c r="EE88" s="40" t="e">
        <f t="shared" si="108"/>
        <v>#REF!</v>
      </c>
      <c r="EF88" s="40" t="e">
        <f t="shared" si="102"/>
        <v>#REF!</v>
      </c>
      <c r="EH88" s="20" t="s">
        <v>378</v>
      </c>
      <c r="EI88" s="40" t="e">
        <f>IF(#REF!="monthly",#REF!/12,0)+EI87</f>
        <v>#REF!</v>
      </c>
      <c r="EJ88" s="73">
        <f t="shared" si="103"/>
        <v>2.5000000000000001E-3</v>
      </c>
      <c r="EK88" s="40" t="e">
        <f t="shared" si="109"/>
        <v>#REF!</v>
      </c>
      <c r="EL88" s="40" t="e">
        <f t="shared" si="110"/>
        <v>#REF!</v>
      </c>
      <c r="EN88" s="20" t="str">
        <f t="shared" si="104"/>
        <v>May Y7</v>
      </c>
      <c r="EO88" s="40" t="e">
        <f>IF(#REF!="monthly",#REF!/12,0)+EO87</f>
        <v>#REF!</v>
      </c>
      <c r="EP88" s="73">
        <f t="shared" si="105"/>
        <v>2.9999999999999996E-3</v>
      </c>
      <c r="EQ88" s="40" t="e">
        <f t="shared" si="111"/>
        <v>#REF!</v>
      </c>
      <c r="ER88" s="40" t="e">
        <f t="shared" si="112"/>
        <v>#REF!</v>
      </c>
      <c r="ET88" s="20" t="str">
        <f t="shared" si="106"/>
        <v>May Y7</v>
      </c>
      <c r="EU88" s="40" t="e">
        <f>IF(#REF!="monthly",#REF!/12,0)+EU87</f>
        <v>#REF!</v>
      </c>
      <c r="EV88" s="73">
        <f t="shared" si="107"/>
        <v>3.6666666666666666E-3</v>
      </c>
      <c r="EW88" s="40" t="e">
        <f t="shared" si="113"/>
        <v>#REF!</v>
      </c>
      <c r="EX88" s="40" t="e">
        <f t="shared" si="114"/>
        <v>#REF!</v>
      </c>
    </row>
    <row r="89" spans="130:154" x14ac:dyDescent="0.25">
      <c r="EB89" s="20" t="str">
        <f t="shared" si="101"/>
        <v>Jun Y7</v>
      </c>
      <c r="EC89" s="40" t="e">
        <f t="shared" si="87"/>
        <v>#REF!</v>
      </c>
      <c r="ED89" s="31" t="s">
        <v>56</v>
      </c>
      <c r="EE89" s="40" t="e">
        <f t="shared" si="108"/>
        <v>#REF!</v>
      </c>
      <c r="EF89" s="40" t="e">
        <f t="shared" si="102"/>
        <v>#REF!</v>
      </c>
      <c r="EH89" s="20" t="s">
        <v>379</v>
      </c>
      <c r="EI89" s="40" t="e">
        <f>IF(#REF!="monthly",#REF!/12,IF(#REF!="quarterly",#REF!/4,IF(#REF!="every 6 months",#REF!/2,0)))+EI88</f>
        <v>#REF!</v>
      </c>
      <c r="EJ89" s="73">
        <f t="shared" si="103"/>
        <v>2.5000000000000001E-3</v>
      </c>
      <c r="EK89" s="40" t="e">
        <f t="shared" si="109"/>
        <v>#REF!</v>
      </c>
      <c r="EL89" s="40" t="e">
        <f t="shared" si="110"/>
        <v>#REF!</v>
      </c>
      <c r="EN89" s="20" t="str">
        <f t="shared" si="104"/>
        <v>Jun Y7</v>
      </c>
      <c r="EO89" s="40" t="e">
        <f>IF(#REF!="monthly",#REF!/12,IF(#REF!="quarterly",#REF!/4,IF(#REF!="every 6 months",#REF!/2,0)))+EO88</f>
        <v>#REF!</v>
      </c>
      <c r="EP89" s="73">
        <f t="shared" si="105"/>
        <v>2.9999999999999996E-3</v>
      </c>
      <c r="EQ89" s="40" t="e">
        <f t="shared" si="111"/>
        <v>#REF!</v>
      </c>
      <c r="ER89" s="40" t="e">
        <f t="shared" si="112"/>
        <v>#REF!</v>
      </c>
      <c r="ET89" s="20" t="str">
        <f t="shared" si="106"/>
        <v>Jun Y7</v>
      </c>
      <c r="EU89" s="40" t="e">
        <f>IF(#REF!="monthly",#REF!/12,IF(#REF!="quarterly",#REF!/4,IF(#REF!="every 6 months",#REF!/2,0)))+EU88</f>
        <v>#REF!</v>
      </c>
      <c r="EV89" s="73">
        <f t="shared" si="107"/>
        <v>3.6666666666666666E-3</v>
      </c>
      <c r="EW89" s="40" t="e">
        <f t="shared" si="113"/>
        <v>#REF!</v>
      </c>
      <c r="EX89" s="40" t="e">
        <f t="shared" si="114"/>
        <v>#REF!</v>
      </c>
    </row>
    <row r="90" spans="130:154" x14ac:dyDescent="0.25">
      <c r="EB90" s="20" t="str">
        <f t="shared" si="101"/>
        <v>Jul Y7</v>
      </c>
      <c r="EC90" s="40" t="e">
        <f t="shared" si="87"/>
        <v>#REF!</v>
      </c>
      <c r="ED90" s="31" t="s">
        <v>56</v>
      </c>
      <c r="EE90" s="40" t="e">
        <f t="shared" si="108"/>
        <v>#REF!</v>
      </c>
      <c r="EF90" s="40" t="e">
        <f t="shared" si="102"/>
        <v>#REF!</v>
      </c>
      <c r="EH90" s="20" t="s">
        <v>380</v>
      </c>
      <c r="EI90" s="40" t="e">
        <f>IF(#REF!="monthly",#REF!/12,0)+EI89</f>
        <v>#REF!</v>
      </c>
      <c r="EJ90" s="73">
        <f t="shared" si="103"/>
        <v>2.5000000000000001E-3</v>
      </c>
      <c r="EK90" s="40" t="e">
        <f t="shared" si="109"/>
        <v>#REF!</v>
      </c>
      <c r="EL90" s="40" t="e">
        <f t="shared" si="110"/>
        <v>#REF!</v>
      </c>
      <c r="EN90" s="20" t="str">
        <f t="shared" si="104"/>
        <v>Jul Y7</v>
      </c>
      <c r="EO90" s="40" t="e">
        <f>IF(#REF!="monthly",#REF!/12,0)+EO89</f>
        <v>#REF!</v>
      </c>
      <c r="EP90" s="73">
        <f t="shared" si="105"/>
        <v>2.9999999999999996E-3</v>
      </c>
      <c r="EQ90" s="40" t="e">
        <f t="shared" si="111"/>
        <v>#REF!</v>
      </c>
      <c r="ER90" s="40" t="e">
        <f t="shared" si="112"/>
        <v>#REF!</v>
      </c>
      <c r="ET90" s="20" t="str">
        <f t="shared" si="106"/>
        <v>Jul Y7</v>
      </c>
      <c r="EU90" s="40" t="e">
        <f>IF(#REF!="monthly",#REF!/12,0)+EU89</f>
        <v>#REF!</v>
      </c>
      <c r="EV90" s="73">
        <f t="shared" si="107"/>
        <v>3.6666666666666666E-3</v>
      </c>
      <c r="EW90" s="40" t="e">
        <f t="shared" si="113"/>
        <v>#REF!</v>
      </c>
      <c r="EX90" s="40" t="e">
        <f t="shared" si="114"/>
        <v>#REF!</v>
      </c>
    </row>
    <row r="91" spans="130:154" x14ac:dyDescent="0.25">
      <c r="EB91" s="20" t="str">
        <f t="shared" si="101"/>
        <v>Aug Y7</v>
      </c>
      <c r="EC91" s="40" t="e">
        <f t="shared" si="87"/>
        <v>#REF!</v>
      </c>
      <c r="ED91" s="31" t="s">
        <v>56</v>
      </c>
      <c r="EE91" s="40" t="e">
        <f t="shared" si="108"/>
        <v>#REF!</v>
      </c>
      <c r="EF91" s="40" t="e">
        <f t="shared" si="102"/>
        <v>#REF!</v>
      </c>
      <c r="EH91" s="20" t="s">
        <v>381</v>
      </c>
      <c r="EI91" s="40" t="e">
        <f>IF(#REF!="monthly",#REF!/12,0)+EI90</f>
        <v>#REF!</v>
      </c>
      <c r="EJ91" s="73">
        <f t="shared" si="103"/>
        <v>2.5000000000000001E-3</v>
      </c>
      <c r="EK91" s="40" t="e">
        <f t="shared" si="109"/>
        <v>#REF!</v>
      </c>
      <c r="EL91" s="40" t="e">
        <f t="shared" si="110"/>
        <v>#REF!</v>
      </c>
      <c r="EN91" s="20" t="str">
        <f t="shared" si="104"/>
        <v>Aug Y7</v>
      </c>
      <c r="EO91" s="40" t="e">
        <f>IF(#REF!="monthly",#REF!/12,0)+EO90</f>
        <v>#REF!</v>
      </c>
      <c r="EP91" s="73">
        <f t="shared" si="105"/>
        <v>2.9999999999999996E-3</v>
      </c>
      <c r="EQ91" s="40" t="e">
        <f t="shared" si="111"/>
        <v>#REF!</v>
      </c>
      <c r="ER91" s="40" t="e">
        <f t="shared" si="112"/>
        <v>#REF!</v>
      </c>
      <c r="ET91" s="20" t="str">
        <f t="shared" si="106"/>
        <v>Aug Y7</v>
      </c>
      <c r="EU91" s="40" t="e">
        <f>IF(#REF!="monthly",#REF!/12,0)+EU90</f>
        <v>#REF!</v>
      </c>
      <c r="EV91" s="73">
        <f t="shared" si="107"/>
        <v>3.6666666666666666E-3</v>
      </c>
      <c r="EW91" s="40" t="e">
        <f t="shared" si="113"/>
        <v>#REF!</v>
      </c>
      <c r="EX91" s="40" t="e">
        <f t="shared" si="114"/>
        <v>#REF!</v>
      </c>
    </row>
    <row r="92" spans="130:154" x14ac:dyDescent="0.25">
      <c r="EB92" s="20" t="str">
        <f t="shared" si="101"/>
        <v>Sep Y7</v>
      </c>
      <c r="EC92" s="40" t="e">
        <f t="shared" si="87"/>
        <v>#REF!</v>
      </c>
      <c r="ED92" s="31" t="s">
        <v>56</v>
      </c>
      <c r="EE92" s="40" t="e">
        <f t="shared" si="108"/>
        <v>#REF!</v>
      </c>
      <c r="EF92" s="40" t="e">
        <f t="shared" si="102"/>
        <v>#REF!</v>
      </c>
      <c r="EH92" s="20" t="s">
        <v>382</v>
      </c>
      <c r="EI92" s="40" t="e">
        <f>IF(#REF!="monthly",#REF!/12,IF(#REF!="quarterly",#REF!/4,0))+EI91</f>
        <v>#REF!</v>
      </c>
      <c r="EJ92" s="73">
        <f t="shared" si="103"/>
        <v>2.5000000000000001E-3</v>
      </c>
      <c r="EK92" s="40" t="e">
        <f t="shared" si="109"/>
        <v>#REF!</v>
      </c>
      <c r="EL92" s="40" t="e">
        <f t="shared" si="110"/>
        <v>#REF!</v>
      </c>
      <c r="EN92" s="20" t="str">
        <f t="shared" si="104"/>
        <v>Sep Y7</v>
      </c>
      <c r="EO92" s="40" t="e">
        <f>IF(#REF!="monthly",#REF!/12,IF(#REF!="quarterly",#REF!/4,0))+EO91</f>
        <v>#REF!</v>
      </c>
      <c r="EP92" s="73">
        <f t="shared" si="105"/>
        <v>2.9999999999999996E-3</v>
      </c>
      <c r="EQ92" s="40" t="e">
        <f t="shared" si="111"/>
        <v>#REF!</v>
      </c>
      <c r="ER92" s="40" t="e">
        <f t="shared" si="112"/>
        <v>#REF!</v>
      </c>
      <c r="ET92" s="20" t="str">
        <f t="shared" si="106"/>
        <v>Sep Y7</v>
      </c>
      <c r="EU92" s="40" t="e">
        <f>IF(#REF!="monthly",#REF!/12,IF(#REF!="quarterly",#REF!/4,0))+EU91</f>
        <v>#REF!</v>
      </c>
      <c r="EV92" s="73">
        <f t="shared" si="107"/>
        <v>3.6666666666666666E-3</v>
      </c>
      <c r="EW92" s="40" t="e">
        <f t="shared" si="113"/>
        <v>#REF!</v>
      </c>
      <c r="EX92" s="40" t="e">
        <f t="shared" si="114"/>
        <v>#REF!</v>
      </c>
    </row>
    <row r="93" spans="130:154" x14ac:dyDescent="0.25">
      <c r="EB93" s="20" t="str">
        <f t="shared" si="101"/>
        <v>Oct Y7</v>
      </c>
      <c r="EC93" s="40" t="e">
        <f t="shared" si="87"/>
        <v>#REF!</v>
      </c>
      <c r="ED93" s="31" t="s">
        <v>56</v>
      </c>
      <c r="EE93" s="40" t="e">
        <f t="shared" si="108"/>
        <v>#REF!</v>
      </c>
      <c r="EF93" s="40" t="e">
        <f t="shared" si="102"/>
        <v>#REF!</v>
      </c>
      <c r="EH93" s="20" t="s">
        <v>383</v>
      </c>
      <c r="EI93" s="40" t="e">
        <f>IF(#REF!="monthly",#REF!/12,0)+EI92</f>
        <v>#REF!</v>
      </c>
      <c r="EJ93" s="73">
        <f t="shared" si="103"/>
        <v>2.5000000000000001E-3</v>
      </c>
      <c r="EK93" s="40" t="e">
        <f t="shared" si="109"/>
        <v>#REF!</v>
      </c>
      <c r="EL93" s="40" t="e">
        <f t="shared" si="110"/>
        <v>#REF!</v>
      </c>
      <c r="EN93" s="20" t="str">
        <f t="shared" si="104"/>
        <v>Oct Y7</v>
      </c>
      <c r="EO93" s="40" t="e">
        <f>IF(#REF!="monthly",#REF!/12,0)+EO92</f>
        <v>#REF!</v>
      </c>
      <c r="EP93" s="73">
        <f t="shared" si="105"/>
        <v>2.9999999999999996E-3</v>
      </c>
      <c r="EQ93" s="40" t="e">
        <f t="shared" si="111"/>
        <v>#REF!</v>
      </c>
      <c r="ER93" s="40" t="e">
        <f t="shared" si="112"/>
        <v>#REF!</v>
      </c>
      <c r="ET93" s="20" t="str">
        <f t="shared" si="106"/>
        <v>Oct Y7</v>
      </c>
      <c r="EU93" s="40" t="e">
        <f>IF(#REF!="monthly",#REF!/12,0)+EU92</f>
        <v>#REF!</v>
      </c>
      <c r="EV93" s="73">
        <f t="shared" si="107"/>
        <v>3.6666666666666666E-3</v>
      </c>
      <c r="EW93" s="40" t="e">
        <f t="shared" si="113"/>
        <v>#REF!</v>
      </c>
      <c r="EX93" s="40" t="e">
        <f t="shared" si="114"/>
        <v>#REF!</v>
      </c>
    </row>
    <row r="94" spans="130:154" x14ac:dyDescent="0.25">
      <c r="EB94" s="20" t="str">
        <f t="shared" si="101"/>
        <v>Nov Y7</v>
      </c>
      <c r="EC94" s="40" t="e">
        <f t="shared" si="87"/>
        <v>#REF!</v>
      </c>
      <c r="ED94" s="31" t="s">
        <v>56</v>
      </c>
      <c r="EE94" s="40" t="e">
        <f t="shared" si="108"/>
        <v>#REF!</v>
      </c>
      <c r="EF94" s="40" t="e">
        <f t="shared" si="102"/>
        <v>#REF!</v>
      </c>
      <c r="EH94" s="20" t="s">
        <v>384</v>
      </c>
      <c r="EI94" s="40" t="e">
        <f>IF(#REF!="monthly",#REF!/12,0)+EI93</f>
        <v>#REF!</v>
      </c>
      <c r="EJ94" s="73">
        <f t="shared" si="103"/>
        <v>2.5000000000000001E-3</v>
      </c>
      <c r="EK94" s="40" t="e">
        <f t="shared" si="109"/>
        <v>#REF!</v>
      </c>
      <c r="EL94" s="40" t="e">
        <f t="shared" si="110"/>
        <v>#REF!</v>
      </c>
      <c r="EN94" s="20" t="str">
        <f t="shared" si="104"/>
        <v>Nov Y7</v>
      </c>
      <c r="EO94" s="40" t="e">
        <f>IF(#REF!="monthly",#REF!/12,0)+EO93</f>
        <v>#REF!</v>
      </c>
      <c r="EP94" s="73">
        <f t="shared" si="105"/>
        <v>2.9999999999999996E-3</v>
      </c>
      <c r="EQ94" s="40" t="e">
        <f t="shared" si="111"/>
        <v>#REF!</v>
      </c>
      <c r="ER94" s="40" t="e">
        <f t="shared" si="112"/>
        <v>#REF!</v>
      </c>
      <c r="ET94" s="20" t="str">
        <f t="shared" si="106"/>
        <v>Nov Y7</v>
      </c>
      <c r="EU94" s="40" t="e">
        <f>IF(#REF!="monthly",#REF!/12,0)+EU93</f>
        <v>#REF!</v>
      </c>
      <c r="EV94" s="73">
        <f t="shared" si="107"/>
        <v>3.6666666666666666E-3</v>
      </c>
      <c r="EW94" s="40" t="e">
        <f t="shared" si="113"/>
        <v>#REF!</v>
      </c>
      <c r="EX94" s="40" t="e">
        <f t="shared" si="114"/>
        <v>#REF!</v>
      </c>
    </row>
    <row r="95" spans="130:154" x14ac:dyDescent="0.25">
      <c r="EB95" s="20" t="str">
        <f t="shared" si="101"/>
        <v>Dec Y7</v>
      </c>
      <c r="EC95" s="40" t="e">
        <f t="shared" si="87"/>
        <v>#REF!</v>
      </c>
      <c r="ED95" s="31" t="s">
        <v>56</v>
      </c>
      <c r="EE95" s="40" t="e">
        <f t="shared" si="108"/>
        <v>#REF!</v>
      </c>
      <c r="EF95" s="40" t="e">
        <f t="shared" si="102"/>
        <v>#REF!</v>
      </c>
      <c r="EH95" s="20" t="s">
        <v>385</v>
      </c>
      <c r="EI95" s="40" t="e">
        <f>IF(#REF!="monthly",#REF!/12,IF(#REF!="quarterly",#REF!/4,IF(#REF!="every 6 months",#REF!/2,IF(#REF!="annually",#REF!,0))))+EI94</f>
        <v>#REF!</v>
      </c>
      <c r="EJ95" s="73">
        <f t="shared" si="103"/>
        <v>2.5000000000000001E-3</v>
      </c>
      <c r="EK95" s="40" t="e">
        <f t="shared" si="109"/>
        <v>#REF!</v>
      </c>
      <c r="EL95" s="40" t="e">
        <f t="shared" si="110"/>
        <v>#REF!</v>
      </c>
      <c r="EN95" s="20" t="str">
        <f t="shared" si="104"/>
        <v>Dec Y7</v>
      </c>
      <c r="EO95" s="40" t="e">
        <f>IF(#REF!="monthly",#REF!/12,IF(#REF!="quarterly",#REF!/4,IF(#REF!="every 6 months",#REF!/2,IF(#REF!="annually",#REF!,0))))+EO94</f>
        <v>#REF!</v>
      </c>
      <c r="EP95" s="73">
        <f t="shared" si="105"/>
        <v>2.9999999999999996E-3</v>
      </c>
      <c r="EQ95" s="40" t="e">
        <f t="shared" si="111"/>
        <v>#REF!</v>
      </c>
      <c r="ER95" s="40" t="e">
        <f t="shared" si="112"/>
        <v>#REF!</v>
      </c>
      <c r="ET95" s="20" t="str">
        <f t="shared" si="106"/>
        <v>Dec Y7</v>
      </c>
      <c r="EU95" s="40" t="e">
        <f>IF(#REF!="monthly",#REF!/12,IF(#REF!="quarterly",#REF!/4,IF(#REF!="every 6 months",#REF!/2,IF(#REF!="annually",#REF!,0))))+EU94</f>
        <v>#REF!</v>
      </c>
      <c r="EV95" s="73">
        <f t="shared" si="107"/>
        <v>3.6666666666666666E-3</v>
      </c>
      <c r="EW95" s="40" t="e">
        <f t="shared" si="113"/>
        <v>#REF!</v>
      </c>
      <c r="EX95" s="40" t="e">
        <f t="shared" si="114"/>
        <v>#REF!</v>
      </c>
    </row>
    <row r="96" spans="130:154" x14ac:dyDescent="0.25">
      <c r="DZ96" s="9" t="s">
        <v>163</v>
      </c>
      <c r="EA96" s="40" t="e">
        <f>+EC95-EC82</f>
        <v>#REF!</v>
      </c>
      <c r="EC96" s="24"/>
      <c r="ED96" s="7"/>
      <c r="EE96" s="40"/>
      <c r="EF96" s="40"/>
      <c r="EH96" s="7">
        <f>$EH$2</f>
        <v>367</v>
      </c>
      <c r="EI96" s="24"/>
      <c r="EJ96" s="7"/>
      <c r="EK96" s="40"/>
      <c r="EL96" s="40"/>
      <c r="EN96" s="7">
        <f>$EN$2</f>
        <v>355</v>
      </c>
      <c r="EO96" s="24"/>
      <c r="EP96" s="7"/>
      <c r="EQ96" s="40"/>
      <c r="ER96" s="40"/>
      <c r="ET96" s="7">
        <f>$ET$2</f>
        <v>364</v>
      </c>
      <c r="EU96" s="24"/>
      <c r="EV96" s="7"/>
      <c r="EW96" s="40"/>
      <c r="EX96" s="40"/>
    </row>
    <row r="97" spans="130:154" x14ac:dyDescent="0.25">
      <c r="EB97" s="20" t="str">
        <f t="shared" ref="EB97:EB108" si="115">EN97</f>
        <v>Jan Y8</v>
      </c>
      <c r="EC97" s="40" t="e">
        <f t="shared" si="87"/>
        <v>#REF!</v>
      </c>
      <c r="ED97" s="31" t="s">
        <v>56</v>
      </c>
      <c r="EE97" s="40" t="e">
        <f>EK97+EQ97+EW97</f>
        <v>#REF!</v>
      </c>
      <c r="EF97" s="40" t="e">
        <f t="shared" ref="EF97" si="116">EL97+ER97+EX97</f>
        <v>#REF!</v>
      </c>
      <c r="EH97" s="20" t="s">
        <v>398</v>
      </c>
      <c r="EI97" s="40" t="e">
        <f>IF(#REF!="monthly",#REF!/12,0)+EI95</f>
        <v>#REF!</v>
      </c>
      <c r="EJ97" s="73">
        <f t="shared" ref="EJ97" si="117">$EJ$2/12</f>
        <v>2.5000000000000001E-3</v>
      </c>
      <c r="EK97" s="40" t="e">
        <f>ROUND((EI95*EJ97),0)</f>
        <v>#REF!</v>
      </c>
      <c r="EL97" s="40" t="e">
        <f>ROUND(+EL95+EK97,0)</f>
        <v>#REF!</v>
      </c>
      <c r="EN97" s="20" t="str">
        <f t="shared" ref="EN97:EN108" si="118">EH97</f>
        <v>Jan Y8</v>
      </c>
      <c r="EO97" s="40" t="e">
        <f>IF(#REF!="monthly",#REF!/12,0)+EO95</f>
        <v>#REF!</v>
      </c>
      <c r="EP97" s="73">
        <f t="shared" ref="EP97:EP108" si="119">$EP$2/12</f>
        <v>2.9999999999999996E-3</v>
      </c>
      <c r="EQ97" s="40" t="e">
        <f>ROUND((EO95*EP97),0)</f>
        <v>#REF!</v>
      </c>
      <c r="ER97" s="40" t="e">
        <f>ROUND(+ER95+EQ97,0)</f>
        <v>#REF!</v>
      </c>
      <c r="ET97" s="20" t="str">
        <f t="shared" ref="ET97:ET108" si="120">EN97</f>
        <v>Jan Y8</v>
      </c>
      <c r="EU97" s="40" t="e">
        <f>IF(#REF!="monthly",#REF!/12,0)+EU95</f>
        <v>#REF!</v>
      </c>
      <c r="EV97" s="73">
        <f t="shared" ref="EV97:EV108" si="121">$EV$2/12</f>
        <v>3.6666666666666666E-3</v>
      </c>
      <c r="EW97" s="40" t="e">
        <f>ROUND((EU95*EV97),0)</f>
        <v>#REF!</v>
      </c>
      <c r="EX97" s="40" t="e">
        <f>ROUND(+EX95+EW97,0)</f>
        <v>#REF!</v>
      </c>
    </row>
    <row r="98" spans="130:154" x14ac:dyDescent="0.25">
      <c r="EB98" s="20" t="str">
        <f t="shared" si="115"/>
        <v>Feb Y8</v>
      </c>
      <c r="EC98" s="40" t="e">
        <f t="shared" si="87"/>
        <v>#REF!</v>
      </c>
      <c r="ED98" s="31" t="s">
        <v>56</v>
      </c>
      <c r="EE98" s="40" t="e">
        <f t="shared" ref="EE98:EE108" si="122">EK98+EQ98+EW98</f>
        <v>#REF!</v>
      </c>
      <c r="EF98" s="40" t="e">
        <f t="shared" si="102"/>
        <v>#REF!</v>
      </c>
      <c r="EH98" s="20" t="s">
        <v>387</v>
      </c>
      <c r="EI98" s="40" t="e">
        <f>IF(#REF!="monthly",#REF!/12,0)+EI97</f>
        <v>#REF!</v>
      </c>
      <c r="EJ98" s="73">
        <f t="shared" si="103"/>
        <v>2.5000000000000001E-3</v>
      </c>
      <c r="EK98" s="40" t="e">
        <f>ROUND((EI97*EJ98),0)</f>
        <v>#REF!</v>
      </c>
      <c r="EL98" s="40" t="e">
        <f>ROUND(+EL97+EK98,0)</f>
        <v>#REF!</v>
      </c>
      <c r="EN98" s="20" t="str">
        <f t="shared" si="118"/>
        <v>Feb Y8</v>
      </c>
      <c r="EO98" s="40" t="e">
        <f>IF(#REF!="monthly",#REF!/12,0)+EO97</f>
        <v>#REF!</v>
      </c>
      <c r="EP98" s="73">
        <f t="shared" si="119"/>
        <v>2.9999999999999996E-3</v>
      </c>
      <c r="EQ98" s="40" t="e">
        <f>ROUND((EO97*EP98),0)</f>
        <v>#REF!</v>
      </c>
      <c r="ER98" s="40" t="e">
        <f>ROUND(+ER97+EQ98,0)</f>
        <v>#REF!</v>
      </c>
      <c r="ET98" s="20" t="str">
        <f t="shared" si="120"/>
        <v>Feb Y8</v>
      </c>
      <c r="EU98" s="40" t="e">
        <f>IF(#REF!="monthly",#REF!/12,0)+EU97</f>
        <v>#REF!</v>
      </c>
      <c r="EV98" s="73">
        <f t="shared" si="121"/>
        <v>3.6666666666666666E-3</v>
      </c>
      <c r="EW98" s="40" t="e">
        <f>ROUND((EU97*EV98),0)</f>
        <v>#REF!</v>
      </c>
      <c r="EX98" s="40" t="e">
        <f>ROUND(+EX97+EW98,0)</f>
        <v>#REF!</v>
      </c>
    </row>
    <row r="99" spans="130:154" x14ac:dyDescent="0.25">
      <c r="EB99" s="20" t="str">
        <f t="shared" si="115"/>
        <v>Mar Y8</v>
      </c>
      <c r="EC99" s="40" t="e">
        <f t="shared" si="87"/>
        <v>#REF!</v>
      </c>
      <c r="ED99" s="31" t="s">
        <v>56</v>
      </c>
      <c r="EE99" s="40" t="e">
        <f t="shared" si="122"/>
        <v>#REF!</v>
      </c>
      <c r="EF99" s="40" t="e">
        <f t="shared" si="102"/>
        <v>#REF!</v>
      </c>
      <c r="EH99" s="20" t="s">
        <v>388</v>
      </c>
      <c r="EI99" s="40" t="e">
        <f>IF(#REF!="monthly",#REF!/12,IF(#REF!="quarterly",#REF!/4,0))+EI98</f>
        <v>#REF!</v>
      </c>
      <c r="EJ99" s="73">
        <f t="shared" si="103"/>
        <v>2.5000000000000001E-3</v>
      </c>
      <c r="EK99" s="40" t="e">
        <f t="shared" ref="EK99:EK108" si="123">ROUND((EI98*EJ99),0)</f>
        <v>#REF!</v>
      </c>
      <c r="EL99" s="40" t="e">
        <f t="shared" ref="EL99:EL108" si="124">ROUND(+EL98+EK99,0)</f>
        <v>#REF!</v>
      </c>
      <c r="EN99" s="20" t="str">
        <f t="shared" si="118"/>
        <v>Mar Y8</v>
      </c>
      <c r="EO99" s="40" t="e">
        <f>IF(#REF!="monthly",#REF!/12,IF(#REF!="quarterly",#REF!/4,0))+EO98</f>
        <v>#REF!</v>
      </c>
      <c r="EP99" s="73">
        <f t="shared" si="119"/>
        <v>2.9999999999999996E-3</v>
      </c>
      <c r="EQ99" s="40" t="e">
        <f t="shared" ref="EQ99:EQ108" si="125">ROUND((EO98*EP99),0)</f>
        <v>#REF!</v>
      </c>
      <c r="ER99" s="40" t="e">
        <f t="shared" ref="ER99:ER108" si="126">ROUND(+ER98+EQ99,0)</f>
        <v>#REF!</v>
      </c>
      <c r="ET99" s="20" t="str">
        <f t="shared" si="120"/>
        <v>Mar Y8</v>
      </c>
      <c r="EU99" s="40" t="e">
        <f>IF(#REF!="monthly",#REF!/12,IF(#REF!="quarterly",#REF!/4,0))+EU98</f>
        <v>#REF!</v>
      </c>
      <c r="EV99" s="73">
        <f t="shared" si="121"/>
        <v>3.6666666666666666E-3</v>
      </c>
      <c r="EW99" s="40" t="e">
        <f t="shared" ref="EW99:EW108" si="127">ROUND((EU98*EV99),0)</f>
        <v>#REF!</v>
      </c>
      <c r="EX99" s="40" t="e">
        <f t="shared" ref="EX99:EX108" si="128">ROUND(+EX98+EW99,0)</f>
        <v>#REF!</v>
      </c>
    </row>
    <row r="100" spans="130:154" x14ac:dyDescent="0.25">
      <c r="EB100" s="20" t="str">
        <f t="shared" si="115"/>
        <v>Apr Y8</v>
      </c>
      <c r="EC100" s="40" t="e">
        <f t="shared" si="87"/>
        <v>#REF!</v>
      </c>
      <c r="ED100" s="31" t="s">
        <v>56</v>
      </c>
      <c r="EE100" s="40" t="e">
        <f t="shared" si="122"/>
        <v>#REF!</v>
      </c>
      <c r="EF100" s="40" t="e">
        <f t="shared" si="102"/>
        <v>#REF!</v>
      </c>
      <c r="EH100" s="20" t="s">
        <v>389</v>
      </c>
      <c r="EI100" s="40" t="e">
        <f>IF(#REF!="monthly",#REF!/12,0)+EI99</f>
        <v>#REF!</v>
      </c>
      <c r="EJ100" s="73">
        <f t="shared" si="103"/>
        <v>2.5000000000000001E-3</v>
      </c>
      <c r="EK100" s="40" t="e">
        <f t="shared" si="123"/>
        <v>#REF!</v>
      </c>
      <c r="EL100" s="40" t="e">
        <f t="shared" si="124"/>
        <v>#REF!</v>
      </c>
      <c r="EN100" s="20" t="str">
        <f t="shared" si="118"/>
        <v>Apr Y8</v>
      </c>
      <c r="EO100" s="40" t="e">
        <f>IF(#REF!="monthly",#REF!/12,0)+EO99</f>
        <v>#REF!</v>
      </c>
      <c r="EP100" s="73">
        <f t="shared" si="119"/>
        <v>2.9999999999999996E-3</v>
      </c>
      <c r="EQ100" s="40" t="e">
        <f t="shared" si="125"/>
        <v>#REF!</v>
      </c>
      <c r="ER100" s="40" t="e">
        <f t="shared" si="126"/>
        <v>#REF!</v>
      </c>
      <c r="ET100" s="20" t="str">
        <f t="shared" si="120"/>
        <v>Apr Y8</v>
      </c>
      <c r="EU100" s="40" t="e">
        <f>IF(#REF!="monthly",#REF!/12,0)+EU99</f>
        <v>#REF!</v>
      </c>
      <c r="EV100" s="73">
        <f t="shared" si="121"/>
        <v>3.6666666666666666E-3</v>
      </c>
      <c r="EW100" s="40" t="e">
        <f t="shared" si="127"/>
        <v>#REF!</v>
      </c>
      <c r="EX100" s="40" t="e">
        <f t="shared" si="128"/>
        <v>#REF!</v>
      </c>
    </row>
    <row r="101" spans="130:154" x14ac:dyDescent="0.25">
      <c r="EB101" s="20" t="str">
        <f t="shared" si="115"/>
        <v>May Y8</v>
      </c>
      <c r="EC101" s="40" t="e">
        <f t="shared" si="87"/>
        <v>#REF!</v>
      </c>
      <c r="ED101" s="31" t="s">
        <v>56</v>
      </c>
      <c r="EE101" s="40" t="e">
        <f t="shared" si="122"/>
        <v>#REF!</v>
      </c>
      <c r="EF101" s="40" t="e">
        <f t="shared" si="102"/>
        <v>#REF!</v>
      </c>
      <c r="EH101" s="20" t="s">
        <v>390</v>
      </c>
      <c r="EI101" s="40" t="e">
        <f>IF(#REF!="monthly",#REF!/12,0)+EI100</f>
        <v>#REF!</v>
      </c>
      <c r="EJ101" s="73">
        <f t="shared" si="103"/>
        <v>2.5000000000000001E-3</v>
      </c>
      <c r="EK101" s="40" t="e">
        <f t="shared" si="123"/>
        <v>#REF!</v>
      </c>
      <c r="EL101" s="40" t="e">
        <f t="shared" si="124"/>
        <v>#REF!</v>
      </c>
      <c r="EN101" s="20" t="str">
        <f t="shared" si="118"/>
        <v>May Y8</v>
      </c>
      <c r="EO101" s="40" t="e">
        <f>IF(#REF!="monthly",#REF!/12,0)+EO100</f>
        <v>#REF!</v>
      </c>
      <c r="EP101" s="73">
        <f t="shared" si="119"/>
        <v>2.9999999999999996E-3</v>
      </c>
      <c r="EQ101" s="40" t="e">
        <f t="shared" si="125"/>
        <v>#REF!</v>
      </c>
      <c r="ER101" s="40" t="e">
        <f t="shared" si="126"/>
        <v>#REF!</v>
      </c>
      <c r="ET101" s="20" t="str">
        <f t="shared" si="120"/>
        <v>May Y8</v>
      </c>
      <c r="EU101" s="40" t="e">
        <f>IF(#REF!="monthly",#REF!/12,0)+EU100</f>
        <v>#REF!</v>
      </c>
      <c r="EV101" s="73">
        <f t="shared" si="121"/>
        <v>3.6666666666666666E-3</v>
      </c>
      <c r="EW101" s="40" t="e">
        <f t="shared" si="127"/>
        <v>#REF!</v>
      </c>
      <c r="EX101" s="40" t="e">
        <f t="shared" si="128"/>
        <v>#REF!</v>
      </c>
    </row>
    <row r="102" spans="130:154" x14ac:dyDescent="0.25">
      <c r="EB102" s="20" t="str">
        <f t="shared" si="115"/>
        <v>Jun Y8</v>
      </c>
      <c r="EC102" s="40" t="e">
        <f t="shared" si="87"/>
        <v>#REF!</v>
      </c>
      <c r="ED102" s="31" t="s">
        <v>56</v>
      </c>
      <c r="EE102" s="40" t="e">
        <f t="shared" si="122"/>
        <v>#REF!</v>
      </c>
      <c r="EF102" s="40" t="e">
        <f t="shared" si="102"/>
        <v>#REF!</v>
      </c>
      <c r="EH102" s="20" t="s">
        <v>391</v>
      </c>
      <c r="EI102" s="40" t="e">
        <f>IF(#REF!="monthly",#REF!/12,IF(#REF!="quarterly",#REF!/4,IF(#REF!="every 6 months",#REF!/2,0)))+EI101</f>
        <v>#REF!</v>
      </c>
      <c r="EJ102" s="73">
        <f t="shared" si="103"/>
        <v>2.5000000000000001E-3</v>
      </c>
      <c r="EK102" s="40" t="e">
        <f t="shared" si="123"/>
        <v>#REF!</v>
      </c>
      <c r="EL102" s="40" t="e">
        <f t="shared" si="124"/>
        <v>#REF!</v>
      </c>
      <c r="EN102" s="20" t="str">
        <f t="shared" si="118"/>
        <v>Jun Y8</v>
      </c>
      <c r="EO102" s="40" t="e">
        <f>IF(#REF!="monthly",#REF!/12,IF(#REF!="quarterly",#REF!/4,IF(#REF!="every 6 months",#REF!/2,0)))+EO101</f>
        <v>#REF!</v>
      </c>
      <c r="EP102" s="73">
        <f t="shared" si="119"/>
        <v>2.9999999999999996E-3</v>
      </c>
      <c r="EQ102" s="40" t="e">
        <f t="shared" si="125"/>
        <v>#REF!</v>
      </c>
      <c r="ER102" s="40" t="e">
        <f t="shared" si="126"/>
        <v>#REF!</v>
      </c>
      <c r="ET102" s="20" t="str">
        <f t="shared" si="120"/>
        <v>Jun Y8</v>
      </c>
      <c r="EU102" s="40" t="e">
        <f>IF(#REF!="monthly",#REF!/12,IF(#REF!="quarterly",#REF!/4,IF(#REF!="every 6 months",#REF!/2,0)))+EU101</f>
        <v>#REF!</v>
      </c>
      <c r="EV102" s="73">
        <f t="shared" si="121"/>
        <v>3.6666666666666666E-3</v>
      </c>
      <c r="EW102" s="40" t="e">
        <f t="shared" si="127"/>
        <v>#REF!</v>
      </c>
      <c r="EX102" s="40" t="e">
        <f t="shared" si="128"/>
        <v>#REF!</v>
      </c>
    </row>
    <row r="103" spans="130:154" x14ac:dyDescent="0.25">
      <c r="EB103" s="20" t="str">
        <f t="shared" si="115"/>
        <v>Jul Y8</v>
      </c>
      <c r="EC103" s="40" t="e">
        <f t="shared" si="87"/>
        <v>#REF!</v>
      </c>
      <c r="ED103" s="31" t="s">
        <v>56</v>
      </c>
      <c r="EE103" s="40" t="e">
        <f t="shared" si="122"/>
        <v>#REF!</v>
      </c>
      <c r="EF103" s="40" t="e">
        <f t="shared" si="102"/>
        <v>#REF!</v>
      </c>
      <c r="EH103" s="20" t="s">
        <v>392</v>
      </c>
      <c r="EI103" s="40" t="e">
        <f>IF(#REF!="monthly",#REF!/12,0)+EI102</f>
        <v>#REF!</v>
      </c>
      <c r="EJ103" s="73">
        <f t="shared" si="103"/>
        <v>2.5000000000000001E-3</v>
      </c>
      <c r="EK103" s="40" t="e">
        <f t="shared" si="123"/>
        <v>#REF!</v>
      </c>
      <c r="EL103" s="40" t="e">
        <f t="shared" si="124"/>
        <v>#REF!</v>
      </c>
      <c r="EN103" s="20" t="str">
        <f t="shared" si="118"/>
        <v>Jul Y8</v>
      </c>
      <c r="EO103" s="40" t="e">
        <f>IF(#REF!="monthly",#REF!/12,0)+EO102</f>
        <v>#REF!</v>
      </c>
      <c r="EP103" s="73">
        <f t="shared" si="119"/>
        <v>2.9999999999999996E-3</v>
      </c>
      <c r="EQ103" s="40" t="e">
        <f t="shared" si="125"/>
        <v>#REF!</v>
      </c>
      <c r="ER103" s="40" t="e">
        <f t="shared" si="126"/>
        <v>#REF!</v>
      </c>
      <c r="ET103" s="20" t="str">
        <f t="shared" si="120"/>
        <v>Jul Y8</v>
      </c>
      <c r="EU103" s="40" t="e">
        <f>IF(#REF!="monthly",#REF!/12,0)+EU102</f>
        <v>#REF!</v>
      </c>
      <c r="EV103" s="73">
        <f t="shared" si="121"/>
        <v>3.6666666666666666E-3</v>
      </c>
      <c r="EW103" s="40" t="e">
        <f t="shared" si="127"/>
        <v>#REF!</v>
      </c>
      <c r="EX103" s="40" t="e">
        <f t="shared" si="128"/>
        <v>#REF!</v>
      </c>
    </row>
    <row r="104" spans="130:154" x14ac:dyDescent="0.25">
      <c r="EB104" s="20" t="str">
        <f t="shared" si="115"/>
        <v>Aug Y8</v>
      </c>
      <c r="EC104" s="40" t="e">
        <f t="shared" si="87"/>
        <v>#REF!</v>
      </c>
      <c r="ED104" s="31" t="s">
        <v>56</v>
      </c>
      <c r="EE104" s="40" t="e">
        <f t="shared" si="122"/>
        <v>#REF!</v>
      </c>
      <c r="EF104" s="40" t="e">
        <f t="shared" si="102"/>
        <v>#REF!</v>
      </c>
      <c r="EH104" s="20" t="s">
        <v>393</v>
      </c>
      <c r="EI104" s="40" t="e">
        <f>IF(#REF!="monthly",#REF!/12,0)+EI103</f>
        <v>#REF!</v>
      </c>
      <c r="EJ104" s="73">
        <f t="shared" si="103"/>
        <v>2.5000000000000001E-3</v>
      </c>
      <c r="EK104" s="40" t="e">
        <f t="shared" si="123"/>
        <v>#REF!</v>
      </c>
      <c r="EL104" s="40" t="e">
        <f t="shared" si="124"/>
        <v>#REF!</v>
      </c>
      <c r="EN104" s="20" t="str">
        <f t="shared" si="118"/>
        <v>Aug Y8</v>
      </c>
      <c r="EO104" s="40" t="e">
        <f>IF(#REF!="monthly",#REF!/12,0)+EO103</f>
        <v>#REF!</v>
      </c>
      <c r="EP104" s="73">
        <f t="shared" si="119"/>
        <v>2.9999999999999996E-3</v>
      </c>
      <c r="EQ104" s="40" t="e">
        <f t="shared" si="125"/>
        <v>#REF!</v>
      </c>
      <c r="ER104" s="40" t="e">
        <f t="shared" si="126"/>
        <v>#REF!</v>
      </c>
      <c r="ET104" s="20" t="str">
        <f t="shared" si="120"/>
        <v>Aug Y8</v>
      </c>
      <c r="EU104" s="40" t="e">
        <f>IF(#REF!="monthly",#REF!/12,0)+EU103</f>
        <v>#REF!</v>
      </c>
      <c r="EV104" s="73">
        <f t="shared" si="121"/>
        <v>3.6666666666666666E-3</v>
      </c>
      <c r="EW104" s="40" t="e">
        <f t="shared" si="127"/>
        <v>#REF!</v>
      </c>
      <c r="EX104" s="40" t="e">
        <f t="shared" si="128"/>
        <v>#REF!</v>
      </c>
    </row>
    <row r="105" spans="130:154" x14ac:dyDescent="0.25">
      <c r="EB105" s="20" t="str">
        <f t="shared" si="115"/>
        <v>Sep Y8</v>
      </c>
      <c r="EC105" s="40" t="e">
        <f t="shared" si="87"/>
        <v>#REF!</v>
      </c>
      <c r="ED105" s="31" t="s">
        <v>56</v>
      </c>
      <c r="EE105" s="40" t="e">
        <f t="shared" si="122"/>
        <v>#REF!</v>
      </c>
      <c r="EF105" s="40" t="e">
        <f t="shared" si="102"/>
        <v>#REF!</v>
      </c>
      <c r="EH105" s="20" t="s">
        <v>394</v>
      </c>
      <c r="EI105" s="40" t="e">
        <f>IF(#REF!="monthly",#REF!/12,IF(#REF!="quarterly",#REF!/4,0))+EI104</f>
        <v>#REF!</v>
      </c>
      <c r="EJ105" s="73">
        <f t="shared" si="103"/>
        <v>2.5000000000000001E-3</v>
      </c>
      <c r="EK105" s="40" t="e">
        <f t="shared" si="123"/>
        <v>#REF!</v>
      </c>
      <c r="EL105" s="40" t="e">
        <f t="shared" si="124"/>
        <v>#REF!</v>
      </c>
      <c r="EN105" s="20" t="str">
        <f t="shared" si="118"/>
        <v>Sep Y8</v>
      </c>
      <c r="EO105" s="40" t="e">
        <f>IF(#REF!="monthly",#REF!/12,IF(#REF!="quarterly",#REF!/4,0))+EO104</f>
        <v>#REF!</v>
      </c>
      <c r="EP105" s="73">
        <f t="shared" si="119"/>
        <v>2.9999999999999996E-3</v>
      </c>
      <c r="EQ105" s="40" t="e">
        <f t="shared" si="125"/>
        <v>#REF!</v>
      </c>
      <c r="ER105" s="40" t="e">
        <f t="shared" si="126"/>
        <v>#REF!</v>
      </c>
      <c r="ET105" s="20" t="str">
        <f t="shared" si="120"/>
        <v>Sep Y8</v>
      </c>
      <c r="EU105" s="40" t="e">
        <f>IF(#REF!="monthly",#REF!/12,IF(#REF!="quarterly",#REF!/4,0))+EU104</f>
        <v>#REF!</v>
      </c>
      <c r="EV105" s="73">
        <f t="shared" si="121"/>
        <v>3.6666666666666666E-3</v>
      </c>
      <c r="EW105" s="40" t="e">
        <f t="shared" si="127"/>
        <v>#REF!</v>
      </c>
      <c r="EX105" s="40" t="e">
        <f t="shared" si="128"/>
        <v>#REF!</v>
      </c>
    </row>
    <row r="106" spans="130:154" x14ac:dyDescent="0.25">
      <c r="EB106" s="20" t="str">
        <f t="shared" si="115"/>
        <v>Oct Y8</v>
      </c>
      <c r="EC106" s="40" t="e">
        <f t="shared" si="87"/>
        <v>#REF!</v>
      </c>
      <c r="ED106" s="31" t="s">
        <v>56</v>
      </c>
      <c r="EE106" s="40" t="e">
        <f t="shared" si="122"/>
        <v>#REF!</v>
      </c>
      <c r="EF106" s="40" t="e">
        <f t="shared" si="102"/>
        <v>#REF!</v>
      </c>
      <c r="EH106" s="20" t="s">
        <v>395</v>
      </c>
      <c r="EI106" s="40" t="e">
        <f>IF(#REF!="monthly",#REF!/12,0)+EI105</f>
        <v>#REF!</v>
      </c>
      <c r="EJ106" s="73">
        <f t="shared" si="103"/>
        <v>2.5000000000000001E-3</v>
      </c>
      <c r="EK106" s="40" t="e">
        <f t="shared" si="123"/>
        <v>#REF!</v>
      </c>
      <c r="EL106" s="40" t="e">
        <f t="shared" si="124"/>
        <v>#REF!</v>
      </c>
      <c r="EN106" s="20" t="str">
        <f t="shared" si="118"/>
        <v>Oct Y8</v>
      </c>
      <c r="EO106" s="40" t="e">
        <f>IF(#REF!="monthly",#REF!/12,0)+EO105</f>
        <v>#REF!</v>
      </c>
      <c r="EP106" s="73">
        <f t="shared" si="119"/>
        <v>2.9999999999999996E-3</v>
      </c>
      <c r="EQ106" s="40" t="e">
        <f t="shared" si="125"/>
        <v>#REF!</v>
      </c>
      <c r="ER106" s="40" t="e">
        <f t="shared" si="126"/>
        <v>#REF!</v>
      </c>
      <c r="ET106" s="20" t="str">
        <f t="shared" si="120"/>
        <v>Oct Y8</v>
      </c>
      <c r="EU106" s="40" t="e">
        <f>IF(#REF!="monthly",#REF!/12,0)+EU105</f>
        <v>#REF!</v>
      </c>
      <c r="EV106" s="73">
        <f t="shared" si="121"/>
        <v>3.6666666666666666E-3</v>
      </c>
      <c r="EW106" s="40" t="e">
        <f t="shared" si="127"/>
        <v>#REF!</v>
      </c>
      <c r="EX106" s="40" t="e">
        <f t="shared" si="128"/>
        <v>#REF!</v>
      </c>
    </row>
    <row r="107" spans="130:154" x14ac:dyDescent="0.25">
      <c r="EB107" s="20" t="str">
        <f t="shared" si="115"/>
        <v>Nov Y8</v>
      </c>
      <c r="EC107" s="40" t="e">
        <f t="shared" si="87"/>
        <v>#REF!</v>
      </c>
      <c r="ED107" s="31" t="s">
        <v>56</v>
      </c>
      <c r="EE107" s="40" t="e">
        <f t="shared" si="122"/>
        <v>#REF!</v>
      </c>
      <c r="EF107" s="40" t="e">
        <f t="shared" si="102"/>
        <v>#REF!</v>
      </c>
      <c r="EH107" s="20" t="s">
        <v>396</v>
      </c>
      <c r="EI107" s="40" t="e">
        <f>IF(#REF!="monthly",#REF!/12,0)+EI106</f>
        <v>#REF!</v>
      </c>
      <c r="EJ107" s="73">
        <f t="shared" si="103"/>
        <v>2.5000000000000001E-3</v>
      </c>
      <c r="EK107" s="40" t="e">
        <f t="shared" si="123"/>
        <v>#REF!</v>
      </c>
      <c r="EL107" s="40" t="e">
        <f t="shared" si="124"/>
        <v>#REF!</v>
      </c>
      <c r="EN107" s="20" t="str">
        <f t="shared" si="118"/>
        <v>Nov Y8</v>
      </c>
      <c r="EO107" s="40" t="e">
        <f>IF(#REF!="monthly",#REF!/12,0)+EO106</f>
        <v>#REF!</v>
      </c>
      <c r="EP107" s="73">
        <f t="shared" si="119"/>
        <v>2.9999999999999996E-3</v>
      </c>
      <c r="EQ107" s="40" t="e">
        <f t="shared" si="125"/>
        <v>#REF!</v>
      </c>
      <c r="ER107" s="40" t="e">
        <f t="shared" si="126"/>
        <v>#REF!</v>
      </c>
      <c r="ET107" s="20" t="str">
        <f t="shared" si="120"/>
        <v>Nov Y8</v>
      </c>
      <c r="EU107" s="40" t="e">
        <f>IF(#REF!="monthly",#REF!/12,0)+EU106</f>
        <v>#REF!</v>
      </c>
      <c r="EV107" s="73">
        <f t="shared" si="121"/>
        <v>3.6666666666666666E-3</v>
      </c>
      <c r="EW107" s="40" t="e">
        <f t="shared" si="127"/>
        <v>#REF!</v>
      </c>
      <c r="EX107" s="40" t="e">
        <f t="shared" si="128"/>
        <v>#REF!</v>
      </c>
    </row>
    <row r="108" spans="130:154" x14ac:dyDescent="0.25">
      <c r="EB108" s="20" t="str">
        <f t="shared" si="115"/>
        <v>Dec Y8</v>
      </c>
      <c r="EC108" s="40" t="e">
        <f t="shared" si="87"/>
        <v>#REF!</v>
      </c>
      <c r="ED108" s="31" t="s">
        <v>56</v>
      </c>
      <c r="EE108" s="40" t="e">
        <f t="shared" si="122"/>
        <v>#REF!</v>
      </c>
      <c r="EF108" s="40" t="e">
        <f t="shared" si="102"/>
        <v>#REF!</v>
      </c>
      <c r="EH108" s="20" t="s">
        <v>397</v>
      </c>
      <c r="EI108" s="40" t="e">
        <f>IF(#REF!="monthly",#REF!/12,IF(#REF!="quarterly",#REF!/4,IF(#REF!="every 6 months",#REF!/2,IF(#REF!="annually",#REF!,0))))+EI107</f>
        <v>#REF!</v>
      </c>
      <c r="EJ108" s="73">
        <f t="shared" si="103"/>
        <v>2.5000000000000001E-3</v>
      </c>
      <c r="EK108" s="40" t="e">
        <f t="shared" si="123"/>
        <v>#REF!</v>
      </c>
      <c r="EL108" s="40" t="e">
        <f t="shared" si="124"/>
        <v>#REF!</v>
      </c>
      <c r="EN108" s="20" t="str">
        <f t="shared" si="118"/>
        <v>Dec Y8</v>
      </c>
      <c r="EO108" s="40" t="e">
        <f>IF(#REF!="monthly",#REF!/12,IF(#REF!="quarterly",#REF!/4,IF(#REF!="every 6 months",#REF!/2,IF(#REF!="annually",#REF!,0))))+EO107</f>
        <v>#REF!</v>
      </c>
      <c r="EP108" s="73">
        <f t="shared" si="119"/>
        <v>2.9999999999999996E-3</v>
      </c>
      <c r="EQ108" s="40" t="e">
        <f t="shared" si="125"/>
        <v>#REF!</v>
      </c>
      <c r="ER108" s="40" t="e">
        <f t="shared" si="126"/>
        <v>#REF!</v>
      </c>
      <c r="ET108" s="20" t="str">
        <f t="shared" si="120"/>
        <v>Dec Y8</v>
      </c>
      <c r="EU108" s="40" t="e">
        <f>IF(#REF!="monthly",#REF!/12,IF(#REF!="quarterly",#REF!/4,IF(#REF!="every 6 months",#REF!/2,IF(#REF!="annually",#REF!,0))))+EU107</f>
        <v>#REF!</v>
      </c>
      <c r="EV108" s="73">
        <f t="shared" si="121"/>
        <v>3.6666666666666666E-3</v>
      </c>
      <c r="EW108" s="40" t="e">
        <f t="shared" si="127"/>
        <v>#REF!</v>
      </c>
      <c r="EX108" s="40" t="e">
        <f t="shared" si="128"/>
        <v>#REF!</v>
      </c>
    </row>
    <row r="109" spans="130:154" x14ac:dyDescent="0.25">
      <c r="DZ109" s="9" t="s">
        <v>163</v>
      </c>
      <c r="EA109" s="40" t="e">
        <f>+EC108-EC95</f>
        <v>#REF!</v>
      </c>
      <c r="EC109" s="24"/>
      <c r="ED109" s="7"/>
      <c r="EE109" s="40"/>
      <c r="EF109" s="40"/>
      <c r="EH109" s="7">
        <f>$EH$2</f>
        <v>367</v>
      </c>
      <c r="EI109" s="24"/>
      <c r="EJ109" s="7"/>
      <c r="EK109" s="40"/>
      <c r="EL109" s="40"/>
      <c r="EN109" s="7">
        <f>$EN$2</f>
        <v>355</v>
      </c>
      <c r="EO109" s="24"/>
      <c r="EP109" s="7"/>
      <c r="EQ109" s="40"/>
      <c r="ER109" s="40"/>
      <c r="ET109" s="7">
        <f>$ET$2</f>
        <v>364</v>
      </c>
      <c r="EU109" s="24"/>
      <c r="EV109" s="7"/>
      <c r="EW109" s="40"/>
      <c r="EX109" s="40"/>
    </row>
    <row r="110" spans="130:154" x14ac:dyDescent="0.25">
      <c r="EB110" s="20" t="str">
        <f t="shared" ref="EB110:EB121" si="129">EN110</f>
        <v>Jan Y9</v>
      </c>
      <c r="EC110" s="40" t="e">
        <f t="shared" si="87"/>
        <v>#REF!</v>
      </c>
      <c r="ED110" s="31" t="s">
        <v>56</v>
      </c>
      <c r="EE110" s="40" t="e">
        <f>EK110+EQ110+EW110</f>
        <v>#REF!</v>
      </c>
      <c r="EF110" s="40" t="e">
        <f t="shared" ref="EF110" si="130">EL110+ER110+EX110</f>
        <v>#REF!</v>
      </c>
      <c r="EH110" s="20" t="s">
        <v>410</v>
      </c>
      <c r="EI110" s="40" t="e">
        <f>IF(#REF!="monthly",#REF!/12,0)+EI108</f>
        <v>#REF!</v>
      </c>
      <c r="EJ110" s="73">
        <f t="shared" ref="EJ110" si="131">$EJ$2/12</f>
        <v>2.5000000000000001E-3</v>
      </c>
      <c r="EK110" s="40" t="e">
        <f>ROUND((EI108*EJ110),0)</f>
        <v>#REF!</v>
      </c>
      <c r="EL110" s="40" t="e">
        <f>ROUND(+EL108+EK110,0)</f>
        <v>#REF!</v>
      </c>
      <c r="EN110" s="20" t="str">
        <f t="shared" ref="EN110:EN121" si="132">EH110</f>
        <v>Jan Y9</v>
      </c>
      <c r="EO110" s="40" t="e">
        <f>IF(#REF!="monthly",#REF!/12,0)+EO108</f>
        <v>#REF!</v>
      </c>
      <c r="EP110" s="73">
        <f t="shared" ref="EP110:EP121" si="133">$EP$2/12</f>
        <v>2.9999999999999996E-3</v>
      </c>
      <c r="EQ110" s="40" t="e">
        <f>ROUND((EO108*EP110),0)</f>
        <v>#REF!</v>
      </c>
      <c r="ER110" s="40" t="e">
        <f>ROUND(+ER108+EQ110,0)</f>
        <v>#REF!</v>
      </c>
      <c r="ET110" s="20" t="str">
        <f t="shared" ref="ET110:ET121" si="134">EN110</f>
        <v>Jan Y9</v>
      </c>
      <c r="EU110" s="40" t="e">
        <f>IF(#REF!="monthly",#REF!/12,0)+EU108</f>
        <v>#REF!</v>
      </c>
      <c r="EV110" s="73">
        <f t="shared" ref="EV110:EV121" si="135">$EV$2/12</f>
        <v>3.6666666666666666E-3</v>
      </c>
      <c r="EW110" s="40" t="e">
        <f>ROUND((EU108*EV110),0)</f>
        <v>#REF!</v>
      </c>
      <c r="EX110" s="40" t="e">
        <f>ROUND(+EX108+EW110,0)</f>
        <v>#REF!</v>
      </c>
    </row>
    <row r="111" spans="130:154" x14ac:dyDescent="0.25">
      <c r="EB111" s="20" t="str">
        <f t="shared" si="129"/>
        <v>Feb Y9</v>
      </c>
      <c r="EC111" s="40" t="e">
        <f t="shared" si="87"/>
        <v>#REF!</v>
      </c>
      <c r="ED111" s="31" t="s">
        <v>56</v>
      </c>
      <c r="EE111" s="40" t="e">
        <f t="shared" ref="EE111:EE121" si="136">EK111+EQ111+EW111</f>
        <v>#REF!</v>
      </c>
      <c r="EF111" s="40" t="e">
        <f t="shared" si="102"/>
        <v>#REF!</v>
      </c>
      <c r="EH111" s="20" t="s">
        <v>399</v>
      </c>
      <c r="EI111" s="40" t="e">
        <f>IF(#REF!="monthly",#REF!/12,0)+EI110</f>
        <v>#REF!</v>
      </c>
      <c r="EJ111" s="73">
        <f t="shared" si="103"/>
        <v>2.5000000000000001E-3</v>
      </c>
      <c r="EK111" s="40" t="e">
        <f>ROUND((EI110*EJ111),0)</f>
        <v>#REF!</v>
      </c>
      <c r="EL111" s="40" t="e">
        <f>ROUND(+EL110+EK111,0)</f>
        <v>#REF!</v>
      </c>
      <c r="EN111" s="20" t="str">
        <f t="shared" si="132"/>
        <v>Feb Y9</v>
      </c>
      <c r="EO111" s="40" t="e">
        <f>IF(#REF!="monthly",#REF!/12,0)+EO110</f>
        <v>#REF!</v>
      </c>
      <c r="EP111" s="73">
        <f t="shared" si="133"/>
        <v>2.9999999999999996E-3</v>
      </c>
      <c r="EQ111" s="40" t="e">
        <f>ROUND((EO110*EP111),0)</f>
        <v>#REF!</v>
      </c>
      <c r="ER111" s="40" t="e">
        <f>ROUND(+ER110+EQ111,0)</f>
        <v>#REF!</v>
      </c>
      <c r="ET111" s="20" t="str">
        <f t="shared" si="134"/>
        <v>Feb Y9</v>
      </c>
      <c r="EU111" s="40" t="e">
        <f>IF(#REF!="monthly",#REF!/12,0)+EU110</f>
        <v>#REF!</v>
      </c>
      <c r="EV111" s="73">
        <f t="shared" si="135"/>
        <v>3.6666666666666666E-3</v>
      </c>
      <c r="EW111" s="40" t="e">
        <f>ROUND((EU110*EV111),0)</f>
        <v>#REF!</v>
      </c>
      <c r="EX111" s="40" t="e">
        <f>ROUND(+EX110+EW111,0)</f>
        <v>#REF!</v>
      </c>
    </row>
    <row r="112" spans="130:154" x14ac:dyDescent="0.25">
      <c r="EB112" s="20" t="str">
        <f t="shared" si="129"/>
        <v>Mar Y9</v>
      </c>
      <c r="EC112" s="40" t="e">
        <f t="shared" si="87"/>
        <v>#REF!</v>
      </c>
      <c r="ED112" s="31" t="s">
        <v>56</v>
      </c>
      <c r="EE112" s="40" t="e">
        <f t="shared" si="136"/>
        <v>#REF!</v>
      </c>
      <c r="EF112" s="40" t="e">
        <f t="shared" si="102"/>
        <v>#REF!</v>
      </c>
      <c r="EH112" s="20" t="s">
        <v>400</v>
      </c>
      <c r="EI112" s="40" t="e">
        <f>IF(#REF!="monthly",#REF!/12,IF(#REF!="quarterly",#REF!/4,0))+EI111</f>
        <v>#REF!</v>
      </c>
      <c r="EJ112" s="73">
        <f t="shared" si="103"/>
        <v>2.5000000000000001E-3</v>
      </c>
      <c r="EK112" s="40" t="e">
        <f t="shared" ref="EK112:EK121" si="137">ROUND((EI111*EJ112),0)</f>
        <v>#REF!</v>
      </c>
      <c r="EL112" s="40" t="e">
        <f t="shared" ref="EL112:EL121" si="138">ROUND(+EL111+EK112,0)</f>
        <v>#REF!</v>
      </c>
      <c r="EN112" s="20" t="str">
        <f t="shared" si="132"/>
        <v>Mar Y9</v>
      </c>
      <c r="EO112" s="40" t="e">
        <f>IF(#REF!="monthly",#REF!/12,IF(#REF!="quarterly",#REF!/4,0))+EO111</f>
        <v>#REF!</v>
      </c>
      <c r="EP112" s="73">
        <f t="shared" si="133"/>
        <v>2.9999999999999996E-3</v>
      </c>
      <c r="EQ112" s="40" t="e">
        <f t="shared" ref="EQ112:EQ121" si="139">ROUND((EO111*EP112),0)</f>
        <v>#REF!</v>
      </c>
      <c r="ER112" s="40" t="e">
        <f t="shared" ref="ER112:ER121" si="140">ROUND(+ER111+EQ112,0)</f>
        <v>#REF!</v>
      </c>
      <c r="ET112" s="20" t="str">
        <f t="shared" si="134"/>
        <v>Mar Y9</v>
      </c>
      <c r="EU112" s="40" t="e">
        <f>IF(#REF!="monthly",#REF!/12,IF(#REF!="quarterly",#REF!/4,0))+EU111</f>
        <v>#REF!</v>
      </c>
      <c r="EV112" s="73">
        <f t="shared" si="135"/>
        <v>3.6666666666666666E-3</v>
      </c>
      <c r="EW112" s="40" t="e">
        <f t="shared" ref="EW112:EW121" si="141">ROUND((EU111*EV112),0)</f>
        <v>#REF!</v>
      </c>
      <c r="EX112" s="40" t="e">
        <f t="shared" ref="EX112:EX121" si="142">ROUND(+EX111+EW112,0)</f>
        <v>#REF!</v>
      </c>
    </row>
    <row r="113" spans="130:154" x14ac:dyDescent="0.25">
      <c r="EB113" s="20" t="str">
        <f t="shared" si="129"/>
        <v>Apr Y9</v>
      </c>
      <c r="EC113" s="40" t="e">
        <f t="shared" si="87"/>
        <v>#REF!</v>
      </c>
      <c r="ED113" s="31" t="s">
        <v>56</v>
      </c>
      <c r="EE113" s="40" t="e">
        <f t="shared" si="136"/>
        <v>#REF!</v>
      </c>
      <c r="EF113" s="40" t="e">
        <f t="shared" si="102"/>
        <v>#REF!</v>
      </c>
      <c r="EH113" s="20" t="s">
        <v>401</v>
      </c>
      <c r="EI113" s="40" t="e">
        <f>IF(#REF!="monthly",#REF!/12,0)+EI112</f>
        <v>#REF!</v>
      </c>
      <c r="EJ113" s="73">
        <f t="shared" si="103"/>
        <v>2.5000000000000001E-3</v>
      </c>
      <c r="EK113" s="40" t="e">
        <f t="shared" si="137"/>
        <v>#REF!</v>
      </c>
      <c r="EL113" s="40" t="e">
        <f t="shared" si="138"/>
        <v>#REF!</v>
      </c>
      <c r="EN113" s="20" t="str">
        <f t="shared" si="132"/>
        <v>Apr Y9</v>
      </c>
      <c r="EO113" s="40" t="e">
        <f>IF(#REF!="monthly",#REF!/12,0)+EO112</f>
        <v>#REF!</v>
      </c>
      <c r="EP113" s="73">
        <f t="shared" si="133"/>
        <v>2.9999999999999996E-3</v>
      </c>
      <c r="EQ113" s="40" t="e">
        <f t="shared" si="139"/>
        <v>#REF!</v>
      </c>
      <c r="ER113" s="40" t="e">
        <f t="shared" si="140"/>
        <v>#REF!</v>
      </c>
      <c r="ET113" s="20" t="str">
        <f t="shared" si="134"/>
        <v>Apr Y9</v>
      </c>
      <c r="EU113" s="40" t="e">
        <f>IF(#REF!="monthly",#REF!/12,0)+EU112</f>
        <v>#REF!</v>
      </c>
      <c r="EV113" s="73">
        <f t="shared" si="135"/>
        <v>3.6666666666666666E-3</v>
      </c>
      <c r="EW113" s="40" t="e">
        <f t="shared" si="141"/>
        <v>#REF!</v>
      </c>
      <c r="EX113" s="40" t="e">
        <f t="shared" si="142"/>
        <v>#REF!</v>
      </c>
    </row>
    <row r="114" spans="130:154" x14ac:dyDescent="0.25">
      <c r="EB114" s="20" t="str">
        <f t="shared" si="129"/>
        <v>May Y9</v>
      </c>
      <c r="EC114" s="40" t="e">
        <f t="shared" si="87"/>
        <v>#REF!</v>
      </c>
      <c r="ED114" s="31" t="s">
        <v>56</v>
      </c>
      <c r="EE114" s="40" t="e">
        <f t="shared" si="136"/>
        <v>#REF!</v>
      </c>
      <c r="EF114" s="40" t="e">
        <f t="shared" si="102"/>
        <v>#REF!</v>
      </c>
      <c r="EH114" s="20" t="s">
        <v>402</v>
      </c>
      <c r="EI114" s="40" t="e">
        <f>IF(#REF!="monthly",#REF!/12,0)+EI113</f>
        <v>#REF!</v>
      </c>
      <c r="EJ114" s="73">
        <f t="shared" si="103"/>
        <v>2.5000000000000001E-3</v>
      </c>
      <c r="EK114" s="40" t="e">
        <f t="shared" si="137"/>
        <v>#REF!</v>
      </c>
      <c r="EL114" s="40" t="e">
        <f t="shared" si="138"/>
        <v>#REF!</v>
      </c>
      <c r="EN114" s="20" t="str">
        <f t="shared" si="132"/>
        <v>May Y9</v>
      </c>
      <c r="EO114" s="40" t="e">
        <f>IF(#REF!="monthly",#REF!/12,0)+EO113</f>
        <v>#REF!</v>
      </c>
      <c r="EP114" s="73">
        <f t="shared" si="133"/>
        <v>2.9999999999999996E-3</v>
      </c>
      <c r="EQ114" s="40" t="e">
        <f t="shared" si="139"/>
        <v>#REF!</v>
      </c>
      <c r="ER114" s="40" t="e">
        <f t="shared" si="140"/>
        <v>#REF!</v>
      </c>
      <c r="ET114" s="20" t="str">
        <f t="shared" si="134"/>
        <v>May Y9</v>
      </c>
      <c r="EU114" s="40" t="e">
        <f>IF(#REF!="monthly",#REF!/12,0)+EU113</f>
        <v>#REF!</v>
      </c>
      <c r="EV114" s="73">
        <f t="shared" si="135"/>
        <v>3.6666666666666666E-3</v>
      </c>
      <c r="EW114" s="40" t="e">
        <f t="shared" si="141"/>
        <v>#REF!</v>
      </c>
      <c r="EX114" s="40" t="e">
        <f t="shared" si="142"/>
        <v>#REF!</v>
      </c>
    </row>
    <row r="115" spans="130:154" x14ac:dyDescent="0.25">
      <c r="EB115" s="20" t="str">
        <f t="shared" si="129"/>
        <v>Jun Y9</v>
      </c>
      <c r="EC115" s="40" t="e">
        <f t="shared" si="87"/>
        <v>#REF!</v>
      </c>
      <c r="ED115" s="31" t="s">
        <v>56</v>
      </c>
      <c r="EE115" s="40" t="e">
        <f t="shared" si="136"/>
        <v>#REF!</v>
      </c>
      <c r="EF115" s="40" t="e">
        <f t="shared" si="102"/>
        <v>#REF!</v>
      </c>
      <c r="EH115" s="20" t="s">
        <v>403</v>
      </c>
      <c r="EI115" s="40" t="e">
        <f>IF(#REF!="monthly",#REF!/12,IF(#REF!="quarterly",#REF!/4,IF(#REF!="every 6 months",#REF!/2,0)))+EI114</f>
        <v>#REF!</v>
      </c>
      <c r="EJ115" s="73">
        <f t="shared" si="103"/>
        <v>2.5000000000000001E-3</v>
      </c>
      <c r="EK115" s="40" t="e">
        <f t="shared" si="137"/>
        <v>#REF!</v>
      </c>
      <c r="EL115" s="40" t="e">
        <f t="shared" si="138"/>
        <v>#REF!</v>
      </c>
      <c r="EN115" s="20" t="str">
        <f t="shared" si="132"/>
        <v>Jun Y9</v>
      </c>
      <c r="EO115" s="40" t="e">
        <f>IF(#REF!="monthly",#REF!/12,IF(#REF!="quarterly",#REF!/4,IF(#REF!="every 6 months",#REF!/2,0)))+EO114</f>
        <v>#REF!</v>
      </c>
      <c r="EP115" s="73">
        <f t="shared" si="133"/>
        <v>2.9999999999999996E-3</v>
      </c>
      <c r="EQ115" s="40" t="e">
        <f t="shared" si="139"/>
        <v>#REF!</v>
      </c>
      <c r="ER115" s="40" t="e">
        <f t="shared" si="140"/>
        <v>#REF!</v>
      </c>
      <c r="ET115" s="20" t="str">
        <f t="shared" si="134"/>
        <v>Jun Y9</v>
      </c>
      <c r="EU115" s="40" t="e">
        <f>IF(#REF!="monthly",#REF!/12,IF(#REF!="quarterly",#REF!/4,IF(#REF!="every 6 months",#REF!/2,0)))+EU114</f>
        <v>#REF!</v>
      </c>
      <c r="EV115" s="73">
        <f t="shared" si="135"/>
        <v>3.6666666666666666E-3</v>
      </c>
      <c r="EW115" s="40" t="e">
        <f t="shared" si="141"/>
        <v>#REF!</v>
      </c>
      <c r="EX115" s="40" t="e">
        <f t="shared" si="142"/>
        <v>#REF!</v>
      </c>
    </row>
    <row r="116" spans="130:154" x14ac:dyDescent="0.25">
      <c r="EB116" s="20" t="str">
        <f t="shared" si="129"/>
        <v>Jul Y9</v>
      </c>
      <c r="EC116" s="40" t="e">
        <f t="shared" si="87"/>
        <v>#REF!</v>
      </c>
      <c r="ED116" s="31" t="s">
        <v>56</v>
      </c>
      <c r="EE116" s="40" t="e">
        <f t="shared" si="136"/>
        <v>#REF!</v>
      </c>
      <c r="EF116" s="40" t="e">
        <f t="shared" si="102"/>
        <v>#REF!</v>
      </c>
      <c r="EH116" s="20" t="s">
        <v>404</v>
      </c>
      <c r="EI116" s="40" t="e">
        <f>IF(#REF!="monthly",#REF!/12,0)+EI115</f>
        <v>#REF!</v>
      </c>
      <c r="EJ116" s="73">
        <f t="shared" si="103"/>
        <v>2.5000000000000001E-3</v>
      </c>
      <c r="EK116" s="40" t="e">
        <f t="shared" si="137"/>
        <v>#REF!</v>
      </c>
      <c r="EL116" s="40" t="e">
        <f t="shared" si="138"/>
        <v>#REF!</v>
      </c>
      <c r="EN116" s="20" t="str">
        <f t="shared" si="132"/>
        <v>Jul Y9</v>
      </c>
      <c r="EO116" s="40" t="e">
        <f>IF(#REF!="monthly",#REF!/12,0)+EO115</f>
        <v>#REF!</v>
      </c>
      <c r="EP116" s="73">
        <f t="shared" si="133"/>
        <v>2.9999999999999996E-3</v>
      </c>
      <c r="EQ116" s="40" t="e">
        <f t="shared" si="139"/>
        <v>#REF!</v>
      </c>
      <c r="ER116" s="40" t="e">
        <f t="shared" si="140"/>
        <v>#REF!</v>
      </c>
      <c r="ET116" s="20" t="str">
        <f t="shared" si="134"/>
        <v>Jul Y9</v>
      </c>
      <c r="EU116" s="40" t="e">
        <f>IF(#REF!="monthly",#REF!/12,0)+EU115</f>
        <v>#REF!</v>
      </c>
      <c r="EV116" s="73">
        <f t="shared" si="135"/>
        <v>3.6666666666666666E-3</v>
      </c>
      <c r="EW116" s="40" t="e">
        <f t="shared" si="141"/>
        <v>#REF!</v>
      </c>
      <c r="EX116" s="40" t="e">
        <f t="shared" si="142"/>
        <v>#REF!</v>
      </c>
    </row>
    <row r="117" spans="130:154" x14ac:dyDescent="0.25">
      <c r="EB117" s="20" t="str">
        <f t="shared" si="129"/>
        <v>Aug Y9</v>
      </c>
      <c r="EC117" s="40" t="e">
        <f t="shared" si="87"/>
        <v>#REF!</v>
      </c>
      <c r="ED117" s="31" t="s">
        <v>56</v>
      </c>
      <c r="EE117" s="40" t="e">
        <f t="shared" si="136"/>
        <v>#REF!</v>
      </c>
      <c r="EF117" s="40" t="e">
        <f t="shared" si="102"/>
        <v>#REF!</v>
      </c>
      <c r="EH117" s="20" t="s">
        <v>405</v>
      </c>
      <c r="EI117" s="40" t="e">
        <f>IF(#REF!="monthly",#REF!/12,0)+EI116</f>
        <v>#REF!</v>
      </c>
      <c r="EJ117" s="73">
        <f t="shared" si="103"/>
        <v>2.5000000000000001E-3</v>
      </c>
      <c r="EK117" s="40" t="e">
        <f t="shared" si="137"/>
        <v>#REF!</v>
      </c>
      <c r="EL117" s="40" t="e">
        <f t="shared" si="138"/>
        <v>#REF!</v>
      </c>
      <c r="EN117" s="20" t="str">
        <f t="shared" si="132"/>
        <v>Aug Y9</v>
      </c>
      <c r="EO117" s="40" t="e">
        <f>IF(#REF!="monthly",#REF!/12,0)+EO116</f>
        <v>#REF!</v>
      </c>
      <c r="EP117" s="73">
        <f t="shared" si="133"/>
        <v>2.9999999999999996E-3</v>
      </c>
      <c r="EQ117" s="40" t="e">
        <f t="shared" si="139"/>
        <v>#REF!</v>
      </c>
      <c r="ER117" s="40" t="e">
        <f t="shared" si="140"/>
        <v>#REF!</v>
      </c>
      <c r="ET117" s="20" t="str">
        <f t="shared" si="134"/>
        <v>Aug Y9</v>
      </c>
      <c r="EU117" s="40" t="e">
        <f>IF(#REF!="monthly",#REF!/12,0)+EU116</f>
        <v>#REF!</v>
      </c>
      <c r="EV117" s="73">
        <f t="shared" si="135"/>
        <v>3.6666666666666666E-3</v>
      </c>
      <c r="EW117" s="40" t="e">
        <f t="shared" si="141"/>
        <v>#REF!</v>
      </c>
      <c r="EX117" s="40" t="e">
        <f t="shared" si="142"/>
        <v>#REF!</v>
      </c>
    </row>
    <row r="118" spans="130:154" x14ac:dyDescent="0.25">
      <c r="EB118" s="20" t="str">
        <f t="shared" si="129"/>
        <v>Sep Y9</v>
      </c>
      <c r="EC118" s="40" t="e">
        <f t="shared" si="87"/>
        <v>#REF!</v>
      </c>
      <c r="ED118" s="31" t="s">
        <v>56</v>
      </c>
      <c r="EE118" s="40" t="e">
        <f t="shared" si="136"/>
        <v>#REF!</v>
      </c>
      <c r="EF118" s="40" t="e">
        <f t="shared" si="102"/>
        <v>#REF!</v>
      </c>
      <c r="EH118" s="20" t="s">
        <v>406</v>
      </c>
      <c r="EI118" s="40" t="e">
        <f>IF(#REF!="monthly",#REF!/12,IF(#REF!="quarterly",#REF!/4,0))+EI117</f>
        <v>#REF!</v>
      </c>
      <c r="EJ118" s="73">
        <f t="shared" si="103"/>
        <v>2.5000000000000001E-3</v>
      </c>
      <c r="EK118" s="40" t="e">
        <f t="shared" si="137"/>
        <v>#REF!</v>
      </c>
      <c r="EL118" s="40" t="e">
        <f t="shared" si="138"/>
        <v>#REF!</v>
      </c>
      <c r="EN118" s="20" t="str">
        <f t="shared" si="132"/>
        <v>Sep Y9</v>
      </c>
      <c r="EO118" s="40" t="e">
        <f>IF(#REF!="monthly",#REF!/12,IF(#REF!="quarterly",#REF!/4,0))+EO117</f>
        <v>#REF!</v>
      </c>
      <c r="EP118" s="73">
        <f t="shared" si="133"/>
        <v>2.9999999999999996E-3</v>
      </c>
      <c r="EQ118" s="40" t="e">
        <f t="shared" si="139"/>
        <v>#REF!</v>
      </c>
      <c r="ER118" s="40" t="e">
        <f t="shared" si="140"/>
        <v>#REF!</v>
      </c>
      <c r="ET118" s="20" t="str">
        <f t="shared" si="134"/>
        <v>Sep Y9</v>
      </c>
      <c r="EU118" s="40" t="e">
        <f>IF(#REF!="monthly",#REF!/12,IF(#REF!="quarterly",#REF!/4,0))+EU117</f>
        <v>#REF!</v>
      </c>
      <c r="EV118" s="73">
        <f t="shared" si="135"/>
        <v>3.6666666666666666E-3</v>
      </c>
      <c r="EW118" s="40" t="e">
        <f t="shared" si="141"/>
        <v>#REF!</v>
      </c>
      <c r="EX118" s="40" t="e">
        <f t="shared" si="142"/>
        <v>#REF!</v>
      </c>
    </row>
    <row r="119" spans="130:154" x14ac:dyDescent="0.25">
      <c r="EB119" s="20" t="str">
        <f t="shared" si="129"/>
        <v>Oct Y9</v>
      </c>
      <c r="EC119" s="40" t="e">
        <f t="shared" si="87"/>
        <v>#REF!</v>
      </c>
      <c r="ED119" s="31" t="s">
        <v>56</v>
      </c>
      <c r="EE119" s="40" t="e">
        <f t="shared" si="136"/>
        <v>#REF!</v>
      </c>
      <c r="EF119" s="40" t="e">
        <f t="shared" si="102"/>
        <v>#REF!</v>
      </c>
      <c r="EH119" s="20" t="s">
        <v>407</v>
      </c>
      <c r="EI119" s="40" t="e">
        <f>IF(#REF!="monthly",#REF!/12,0)+EI118</f>
        <v>#REF!</v>
      </c>
      <c r="EJ119" s="73">
        <f t="shared" si="103"/>
        <v>2.5000000000000001E-3</v>
      </c>
      <c r="EK119" s="40" t="e">
        <f t="shared" si="137"/>
        <v>#REF!</v>
      </c>
      <c r="EL119" s="40" t="e">
        <f t="shared" si="138"/>
        <v>#REF!</v>
      </c>
      <c r="EN119" s="20" t="str">
        <f t="shared" si="132"/>
        <v>Oct Y9</v>
      </c>
      <c r="EO119" s="40" t="e">
        <f>IF(#REF!="monthly",#REF!/12,0)+EO118</f>
        <v>#REF!</v>
      </c>
      <c r="EP119" s="73">
        <f t="shared" si="133"/>
        <v>2.9999999999999996E-3</v>
      </c>
      <c r="EQ119" s="40" t="e">
        <f t="shared" si="139"/>
        <v>#REF!</v>
      </c>
      <c r="ER119" s="40" t="e">
        <f t="shared" si="140"/>
        <v>#REF!</v>
      </c>
      <c r="ET119" s="20" t="str">
        <f t="shared" si="134"/>
        <v>Oct Y9</v>
      </c>
      <c r="EU119" s="40" t="e">
        <f>IF(#REF!="monthly",#REF!/12,0)+EU118</f>
        <v>#REF!</v>
      </c>
      <c r="EV119" s="73">
        <f t="shared" si="135"/>
        <v>3.6666666666666666E-3</v>
      </c>
      <c r="EW119" s="40" t="e">
        <f t="shared" si="141"/>
        <v>#REF!</v>
      </c>
      <c r="EX119" s="40" t="e">
        <f t="shared" si="142"/>
        <v>#REF!</v>
      </c>
    </row>
    <row r="120" spans="130:154" x14ac:dyDescent="0.25">
      <c r="EB120" s="20" t="str">
        <f t="shared" si="129"/>
        <v>Nov Y9</v>
      </c>
      <c r="EC120" s="40" t="e">
        <f t="shared" si="87"/>
        <v>#REF!</v>
      </c>
      <c r="ED120" s="31" t="s">
        <v>56</v>
      </c>
      <c r="EE120" s="40" t="e">
        <f t="shared" si="136"/>
        <v>#REF!</v>
      </c>
      <c r="EF120" s="40" t="e">
        <f t="shared" si="102"/>
        <v>#REF!</v>
      </c>
      <c r="EH120" s="20" t="s">
        <v>408</v>
      </c>
      <c r="EI120" s="40" t="e">
        <f>IF(#REF!="monthly",#REF!/12,0)+EI119</f>
        <v>#REF!</v>
      </c>
      <c r="EJ120" s="73">
        <f t="shared" si="103"/>
        <v>2.5000000000000001E-3</v>
      </c>
      <c r="EK120" s="40" t="e">
        <f t="shared" si="137"/>
        <v>#REF!</v>
      </c>
      <c r="EL120" s="40" t="e">
        <f t="shared" si="138"/>
        <v>#REF!</v>
      </c>
      <c r="EN120" s="20" t="str">
        <f t="shared" si="132"/>
        <v>Nov Y9</v>
      </c>
      <c r="EO120" s="40" t="e">
        <f>IF(#REF!="monthly",#REF!/12,0)+EO119</f>
        <v>#REF!</v>
      </c>
      <c r="EP120" s="73">
        <f t="shared" si="133"/>
        <v>2.9999999999999996E-3</v>
      </c>
      <c r="EQ120" s="40" t="e">
        <f t="shared" si="139"/>
        <v>#REF!</v>
      </c>
      <c r="ER120" s="40" t="e">
        <f t="shared" si="140"/>
        <v>#REF!</v>
      </c>
      <c r="ET120" s="20" t="str">
        <f t="shared" si="134"/>
        <v>Nov Y9</v>
      </c>
      <c r="EU120" s="40" t="e">
        <f>IF(#REF!="monthly",#REF!/12,0)+EU119</f>
        <v>#REF!</v>
      </c>
      <c r="EV120" s="73">
        <f t="shared" si="135"/>
        <v>3.6666666666666666E-3</v>
      </c>
      <c r="EW120" s="40" t="e">
        <f t="shared" si="141"/>
        <v>#REF!</v>
      </c>
      <c r="EX120" s="40" t="e">
        <f t="shared" si="142"/>
        <v>#REF!</v>
      </c>
    </row>
    <row r="121" spans="130:154" x14ac:dyDescent="0.25">
      <c r="EB121" s="20" t="str">
        <f t="shared" si="129"/>
        <v>Dec Y9</v>
      </c>
      <c r="EC121" s="40" t="e">
        <f t="shared" si="87"/>
        <v>#REF!</v>
      </c>
      <c r="ED121" s="31" t="s">
        <v>56</v>
      </c>
      <c r="EE121" s="40" t="e">
        <f t="shared" si="136"/>
        <v>#REF!</v>
      </c>
      <c r="EF121" s="40" t="e">
        <f t="shared" si="102"/>
        <v>#REF!</v>
      </c>
      <c r="EH121" s="20" t="s">
        <v>409</v>
      </c>
      <c r="EI121" s="40" t="e">
        <f>IF(#REF!="monthly",#REF!/12,IF(#REF!="quarterly",#REF!/4,IF(#REF!="every 6 months",#REF!/2,IF(#REF!="annually",#REF!,0))))+EI120</f>
        <v>#REF!</v>
      </c>
      <c r="EJ121" s="73">
        <f t="shared" si="103"/>
        <v>2.5000000000000001E-3</v>
      </c>
      <c r="EK121" s="40" t="e">
        <f t="shared" si="137"/>
        <v>#REF!</v>
      </c>
      <c r="EL121" s="40" t="e">
        <f t="shared" si="138"/>
        <v>#REF!</v>
      </c>
      <c r="EN121" s="20" t="str">
        <f t="shared" si="132"/>
        <v>Dec Y9</v>
      </c>
      <c r="EO121" s="40" t="e">
        <f>IF(#REF!="monthly",#REF!/12,IF(#REF!="quarterly",#REF!/4,IF(#REF!="every 6 months",#REF!/2,IF(#REF!="annually",#REF!,0))))+EO120</f>
        <v>#REF!</v>
      </c>
      <c r="EP121" s="73">
        <f t="shared" si="133"/>
        <v>2.9999999999999996E-3</v>
      </c>
      <c r="EQ121" s="40" t="e">
        <f t="shared" si="139"/>
        <v>#REF!</v>
      </c>
      <c r="ER121" s="40" t="e">
        <f t="shared" si="140"/>
        <v>#REF!</v>
      </c>
      <c r="ET121" s="20" t="str">
        <f t="shared" si="134"/>
        <v>Dec Y9</v>
      </c>
      <c r="EU121" s="40" t="e">
        <f>IF(#REF!="monthly",#REF!/12,IF(#REF!="quarterly",#REF!/4,IF(#REF!="every 6 months",#REF!/2,IF(#REF!="annually",#REF!,0))))+EU120</f>
        <v>#REF!</v>
      </c>
      <c r="EV121" s="73">
        <f t="shared" si="135"/>
        <v>3.6666666666666666E-3</v>
      </c>
      <c r="EW121" s="40" t="e">
        <f t="shared" si="141"/>
        <v>#REF!</v>
      </c>
      <c r="EX121" s="40" t="e">
        <f t="shared" si="142"/>
        <v>#REF!</v>
      </c>
    </row>
    <row r="122" spans="130:154" x14ac:dyDescent="0.25">
      <c r="DZ122" s="9" t="s">
        <v>163</v>
      </c>
      <c r="EA122" s="40" t="e">
        <f>+EC121-EC108</f>
        <v>#REF!</v>
      </c>
      <c r="EC122" s="24"/>
      <c r="ED122" s="7"/>
      <c r="EE122" s="40"/>
      <c r="EF122" s="40"/>
      <c r="EH122" s="7">
        <f>$EH$2</f>
        <v>367</v>
      </c>
      <c r="EI122" s="24"/>
      <c r="EJ122" s="7"/>
      <c r="EK122" s="40"/>
      <c r="EL122" s="40"/>
      <c r="EN122" s="7">
        <f>$EN$2</f>
        <v>355</v>
      </c>
      <c r="EO122" s="24"/>
      <c r="EP122" s="7"/>
      <c r="EQ122" s="40"/>
      <c r="ER122" s="40"/>
      <c r="ET122" s="7">
        <f>$ET$2</f>
        <v>364</v>
      </c>
      <c r="EU122" s="24"/>
      <c r="EV122" s="7"/>
      <c r="EW122" s="40"/>
      <c r="EX122" s="40"/>
    </row>
    <row r="123" spans="130:154" x14ac:dyDescent="0.25">
      <c r="EB123" s="20" t="str">
        <f t="shared" ref="EB123:EB134" si="143">EN123</f>
        <v>Jan Y10</v>
      </c>
      <c r="EC123" s="40" t="e">
        <f t="shared" si="87"/>
        <v>#REF!</v>
      </c>
      <c r="ED123" s="31" t="s">
        <v>56</v>
      </c>
      <c r="EE123" s="40" t="e">
        <f>EK123+EQ123+EW123</f>
        <v>#REF!</v>
      </c>
      <c r="EF123" s="40" t="e">
        <f t="shared" ref="EF123" si="144">EL123+ER123+EX123</f>
        <v>#REF!</v>
      </c>
      <c r="EH123" s="20" t="s">
        <v>422</v>
      </c>
      <c r="EI123" s="40" t="e">
        <f>IF(#REF!="monthly",#REF!/12,0)+EI121</f>
        <v>#REF!</v>
      </c>
      <c r="EJ123" s="73">
        <f t="shared" ref="EJ123" si="145">$EJ$2/12</f>
        <v>2.5000000000000001E-3</v>
      </c>
      <c r="EK123" s="40" t="e">
        <f>ROUND((EI121*EJ123),0)</f>
        <v>#REF!</v>
      </c>
      <c r="EL123" s="40" t="e">
        <f>ROUND(+EL121+EK123,0)</f>
        <v>#REF!</v>
      </c>
      <c r="EN123" s="20" t="str">
        <f t="shared" ref="EN123:EN134" si="146">EH123</f>
        <v>Jan Y10</v>
      </c>
      <c r="EO123" s="40" t="e">
        <f>IF(#REF!="monthly",#REF!/12,0)+EO121</f>
        <v>#REF!</v>
      </c>
      <c r="EP123" s="73">
        <f t="shared" ref="EP123:EP134" si="147">$EP$2/12</f>
        <v>2.9999999999999996E-3</v>
      </c>
      <c r="EQ123" s="40" t="e">
        <f>ROUND((EO121*EP123),0)</f>
        <v>#REF!</v>
      </c>
      <c r="ER123" s="40" t="e">
        <f>ROUND(+ER121+EQ123,0)</f>
        <v>#REF!</v>
      </c>
      <c r="ET123" s="20" t="str">
        <f t="shared" ref="ET123:ET134" si="148">EN123</f>
        <v>Jan Y10</v>
      </c>
      <c r="EU123" s="40" t="e">
        <f>IF(#REF!="monthly",#REF!/12,0)+EU121</f>
        <v>#REF!</v>
      </c>
      <c r="EV123" s="73">
        <f t="shared" ref="EV123:EV134" si="149">$EV$2/12</f>
        <v>3.6666666666666666E-3</v>
      </c>
      <c r="EW123" s="40" t="e">
        <f>ROUND((EU121*EV123),0)</f>
        <v>#REF!</v>
      </c>
      <c r="EX123" s="40" t="e">
        <f>ROUND(+EX121+EW123,0)</f>
        <v>#REF!</v>
      </c>
    </row>
    <row r="124" spans="130:154" x14ac:dyDescent="0.25">
      <c r="EB124" s="20" t="str">
        <f t="shared" si="143"/>
        <v>Feb Y10</v>
      </c>
      <c r="EC124" s="40" t="e">
        <f t="shared" si="87"/>
        <v>#REF!</v>
      </c>
      <c r="ED124" s="31" t="s">
        <v>56</v>
      </c>
      <c r="EE124" s="40" t="e">
        <f t="shared" ref="EE124:EE134" si="150">EK124+EQ124+EW124</f>
        <v>#REF!</v>
      </c>
      <c r="EF124" s="40" t="e">
        <f t="shared" si="102"/>
        <v>#REF!</v>
      </c>
      <c r="EH124" s="20" t="s">
        <v>411</v>
      </c>
      <c r="EI124" s="40" t="e">
        <f>IF(#REF!="monthly",#REF!/12,0)+EI123</f>
        <v>#REF!</v>
      </c>
      <c r="EJ124" s="73">
        <f t="shared" si="103"/>
        <v>2.5000000000000001E-3</v>
      </c>
      <c r="EK124" s="40" t="e">
        <f>ROUND((EI123*EJ124),0)</f>
        <v>#REF!</v>
      </c>
      <c r="EL124" s="40" t="e">
        <f>ROUND(+EL123+EK124,0)</f>
        <v>#REF!</v>
      </c>
      <c r="EN124" s="20" t="str">
        <f t="shared" si="146"/>
        <v>Feb Y10</v>
      </c>
      <c r="EO124" s="40" t="e">
        <f>IF(#REF!="monthly",#REF!/12,0)+EO123</f>
        <v>#REF!</v>
      </c>
      <c r="EP124" s="73">
        <f t="shared" si="147"/>
        <v>2.9999999999999996E-3</v>
      </c>
      <c r="EQ124" s="40" t="e">
        <f>ROUND((EO123*EP124),0)</f>
        <v>#REF!</v>
      </c>
      <c r="ER124" s="40" t="e">
        <f>ROUND(+ER123+EQ124,0)</f>
        <v>#REF!</v>
      </c>
      <c r="ET124" s="20" t="str">
        <f t="shared" si="148"/>
        <v>Feb Y10</v>
      </c>
      <c r="EU124" s="40" t="e">
        <f>IF(#REF!="monthly",#REF!/12,0)+EU123</f>
        <v>#REF!</v>
      </c>
      <c r="EV124" s="73">
        <f t="shared" si="149"/>
        <v>3.6666666666666666E-3</v>
      </c>
      <c r="EW124" s="40" t="e">
        <f>ROUND((EU123*EV124),0)</f>
        <v>#REF!</v>
      </c>
      <c r="EX124" s="40" t="e">
        <f>ROUND(+EX123+EW124,0)</f>
        <v>#REF!</v>
      </c>
    </row>
    <row r="125" spans="130:154" x14ac:dyDescent="0.25">
      <c r="EB125" s="20" t="str">
        <f t="shared" si="143"/>
        <v>Mar Y10</v>
      </c>
      <c r="EC125" s="40" t="e">
        <f t="shared" si="87"/>
        <v>#REF!</v>
      </c>
      <c r="ED125" s="31" t="s">
        <v>56</v>
      </c>
      <c r="EE125" s="40" t="e">
        <f t="shared" si="150"/>
        <v>#REF!</v>
      </c>
      <c r="EF125" s="40" t="e">
        <f t="shared" si="102"/>
        <v>#REF!</v>
      </c>
      <c r="EH125" s="20" t="s">
        <v>412</v>
      </c>
      <c r="EI125" s="40" t="e">
        <f>IF(#REF!="monthly",#REF!/12,IF(#REF!="quarterly",#REF!/4,0))+EI124</f>
        <v>#REF!</v>
      </c>
      <c r="EJ125" s="73">
        <f t="shared" si="103"/>
        <v>2.5000000000000001E-3</v>
      </c>
      <c r="EK125" s="40" t="e">
        <f t="shared" ref="EK125:EK134" si="151">ROUND((EI124*EJ125),0)</f>
        <v>#REF!</v>
      </c>
      <c r="EL125" s="40" t="e">
        <f t="shared" ref="EL125:EL134" si="152">ROUND(+EL124+EK125,0)</f>
        <v>#REF!</v>
      </c>
      <c r="EN125" s="20" t="str">
        <f t="shared" si="146"/>
        <v>Mar Y10</v>
      </c>
      <c r="EO125" s="40" t="e">
        <f>IF(#REF!="monthly",#REF!/12,IF(#REF!="quarterly",#REF!/4,0))+EO124</f>
        <v>#REF!</v>
      </c>
      <c r="EP125" s="73">
        <f t="shared" si="147"/>
        <v>2.9999999999999996E-3</v>
      </c>
      <c r="EQ125" s="40" t="e">
        <f t="shared" ref="EQ125:EQ134" si="153">ROUND((EO124*EP125),0)</f>
        <v>#REF!</v>
      </c>
      <c r="ER125" s="40" t="e">
        <f t="shared" ref="ER125:ER134" si="154">ROUND(+ER124+EQ125,0)</f>
        <v>#REF!</v>
      </c>
      <c r="ET125" s="20" t="str">
        <f t="shared" si="148"/>
        <v>Mar Y10</v>
      </c>
      <c r="EU125" s="40" t="e">
        <f>IF(#REF!="monthly",#REF!/12,IF(#REF!="quarterly",#REF!/4,0))+EU124</f>
        <v>#REF!</v>
      </c>
      <c r="EV125" s="73">
        <f t="shared" si="149"/>
        <v>3.6666666666666666E-3</v>
      </c>
      <c r="EW125" s="40" t="e">
        <f t="shared" ref="EW125:EW134" si="155">ROUND((EU124*EV125),0)</f>
        <v>#REF!</v>
      </c>
      <c r="EX125" s="40" t="e">
        <f t="shared" ref="EX125:EX134" si="156">ROUND(+EX124+EW125,0)</f>
        <v>#REF!</v>
      </c>
    </row>
    <row r="126" spans="130:154" x14ac:dyDescent="0.25">
      <c r="EB126" s="20" t="str">
        <f t="shared" si="143"/>
        <v>Apr Y10</v>
      </c>
      <c r="EC126" s="40" t="e">
        <f t="shared" si="87"/>
        <v>#REF!</v>
      </c>
      <c r="ED126" s="31" t="s">
        <v>56</v>
      </c>
      <c r="EE126" s="40" t="e">
        <f t="shared" si="150"/>
        <v>#REF!</v>
      </c>
      <c r="EF126" s="40" t="e">
        <f t="shared" si="102"/>
        <v>#REF!</v>
      </c>
      <c r="EH126" s="20" t="s">
        <v>413</v>
      </c>
      <c r="EI126" s="40" t="e">
        <f>IF(#REF!="monthly",#REF!/12,0)+EI125</f>
        <v>#REF!</v>
      </c>
      <c r="EJ126" s="73">
        <f t="shared" si="103"/>
        <v>2.5000000000000001E-3</v>
      </c>
      <c r="EK126" s="40" t="e">
        <f t="shared" si="151"/>
        <v>#REF!</v>
      </c>
      <c r="EL126" s="40" t="e">
        <f t="shared" si="152"/>
        <v>#REF!</v>
      </c>
      <c r="EN126" s="20" t="str">
        <f t="shared" si="146"/>
        <v>Apr Y10</v>
      </c>
      <c r="EO126" s="40" t="e">
        <f>IF(#REF!="monthly",#REF!/12,0)+EO125</f>
        <v>#REF!</v>
      </c>
      <c r="EP126" s="73">
        <f t="shared" si="147"/>
        <v>2.9999999999999996E-3</v>
      </c>
      <c r="EQ126" s="40" t="e">
        <f t="shared" si="153"/>
        <v>#REF!</v>
      </c>
      <c r="ER126" s="40" t="e">
        <f t="shared" si="154"/>
        <v>#REF!</v>
      </c>
      <c r="ET126" s="20" t="str">
        <f t="shared" si="148"/>
        <v>Apr Y10</v>
      </c>
      <c r="EU126" s="40" t="e">
        <f>IF(#REF!="monthly",#REF!/12,0)+EU125</f>
        <v>#REF!</v>
      </c>
      <c r="EV126" s="73">
        <f t="shared" si="149"/>
        <v>3.6666666666666666E-3</v>
      </c>
      <c r="EW126" s="40" t="e">
        <f t="shared" si="155"/>
        <v>#REF!</v>
      </c>
      <c r="EX126" s="40" t="e">
        <f t="shared" si="156"/>
        <v>#REF!</v>
      </c>
    </row>
    <row r="127" spans="130:154" x14ac:dyDescent="0.25">
      <c r="EB127" s="20" t="str">
        <f t="shared" si="143"/>
        <v>May Y10</v>
      </c>
      <c r="EC127" s="40" t="e">
        <f t="shared" si="87"/>
        <v>#REF!</v>
      </c>
      <c r="ED127" s="31" t="s">
        <v>56</v>
      </c>
      <c r="EE127" s="40" t="e">
        <f t="shared" si="150"/>
        <v>#REF!</v>
      </c>
      <c r="EF127" s="40" t="e">
        <f t="shared" si="102"/>
        <v>#REF!</v>
      </c>
      <c r="EH127" s="20" t="s">
        <v>414</v>
      </c>
      <c r="EI127" s="40" t="e">
        <f>IF(#REF!="monthly",#REF!/12,0)+EI126</f>
        <v>#REF!</v>
      </c>
      <c r="EJ127" s="73">
        <f t="shared" si="103"/>
        <v>2.5000000000000001E-3</v>
      </c>
      <c r="EK127" s="40" t="e">
        <f t="shared" si="151"/>
        <v>#REF!</v>
      </c>
      <c r="EL127" s="40" t="e">
        <f t="shared" si="152"/>
        <v>#REF!</v>
      </c>
      <c r="EN127" s="20" t="str">
        <f t="shared" si="146"/>
        <v>May Y10</v>
      </c>
      <c r="EO127" s="40" t="e">
        <f>IF(#REF!="monthly",#REF!/12,0)+EO126</f>
        <v>#REF!</v>
      </c>
      <c r="EP127" s="73">
        <f t="shared" si="147"/>
        <v>2.9999999999999996E-3</v>
      </c>
      <c r="EQ127" s="40" t="e">
        <f t="shared" si="153"/>
        <v>#REF!</v>
      </c>
      <c r="ER127" s="40" t="e">
        <f t="shared" si="154"/>
        <v>#REF!</v>
      </c>
      <c r="ET127" s="20" t="str">
        <f t="shared" si="148"/>
        <v>May Y10</v>
      </c>
      <c r="EU127" s="40" t="e">
        <f>IF(#REF!="monthly",#REF!/12,0)+EU126</f>
        <v>#REF!</v>
      </c>
      <c r="EV127" s="73">
        <f t="shared" si="149"/>
        <v>3.6666666666666666E-3</v>
      </c>
      <c r="EW127" s="40" t="e">
        <f t="shared" si="155"/>
        <v>#REF!</v>
      </c>
      <c r="EX127" s="40" t="e">
        <f t="shared" si="156"/>
        <v>#REF!</v>
      </c>
    </row>
    <row r="128" spans="130:154" x14ac:dyDescent="0.25">
      <c r="EB128" s="20" t="str">
        <f t="shared" si="143"/>
        <v>Jun Y10</v>
      </c>
      <c r="EC128" s="40" t="e">
        <f t="shared" si="87"/>
        <v>#REF!</v>
      </c>
      <c r="ED128" s="31" t="s">
        <v>56</v>
      </c>
      <c r="EE128" s="40" t="e">
        <f t="shared" si="150"/>
        <v>#REF!</v>
      </c>
      <c r="EF128" s="40" t="e">
        <f t="shared" si="102"/>
        <v>#REF!</v>
      </c>
      <c r="EH128" s="20" t="s">
        <v>415</v>
      </c>
      <c r="EI128" s="40" t="e">
        <f>IF(#REF!="monthly",#REF!/12,IF(#REF!="quarterly",#REF!/4,IF(#REF!="every 6 months",#REF!/2,0)))+EI127</f>
        <v>#REF!</v>
      </c>
      <c r="EJ128" s="73">
        <f t="shared" si="103"/>
        <v>2.5000000000000001E-3</v>
      </c>
      <c r="EK128" s="40" t="e">
        <f t="shared" si="151"/>
        <v>#REF!</v>
      </c>
      <c r="EL128" s="40" t="e">
        <f t="shared" si="152"/>
        <v>#REF!</v>
      </c>
      <c r="EN128" s="20" t="str">
        <f t="shared" si="146"/>
        <v>Jun Y10</v>
      </c>
      <c r="EO128" s="40" t="e">
        <f>IF(#REF!="monthly",#REF!/12,IF(#REF!="quarterly",#REF!/4,IF(#REF!="every 6 months",#REF!/2,0)))+EO127</f>
        <v>#REF!</v>
      </c>
      <c r="EP128" s="73">
        <f t="shared" si="147"/>
        <v>2.9999999999999996E-3</v>
      </c>
      <c r="EQ128" s="40" t="e">
        <f t="shared" si="153"/>
        <v>#REF!</v>
      </c>
      <c r="ER128" s="40" t="e">
        <f t="shared" si="154"/>
        <v>#REF!</v>
      </c>
      <c r="ET128" s="20" t="str">
        <f t="shared" si="148"/>
        <v>Jun Y10</v>
      </c>
      <c r="EU128" s="40" t="e">
        <f>IF(#REF!="monthly",#REF!/12,IF(#REF!="quarterly",#REF!/4,IF(#REF!="every 6 months",#REF!/2,0)))+EU127</f>
        <v>#REF!</v>
      </c>
      <c r="EV128" s="73">
        <f t="shared" si="149"/>
        <v>3.6666666666666666E-3</v>
      </c>
      <c r="EW128" s="40" t="e">
        <f t="shared" si="155"/>
        <v>#REF!</v>
      </c>
      <c r="EX128" s="40" t="e">
        <f t="shared" si="156"/>
        <v>#REF!</v>
      </c>
    </row>
    <row r="129" spans="130:154" x14ac:dyDescent="0.25">
      <c r="EB129" s="20" t="str">
        <f t="shared" si="143"/>
        <v>Jul Y10</v>
      </c>
      <c r="EC129" s="40" t="e">
        <f t="shared" si="87"/>
        <v>#REF!</v>
      </c>
      <c r="ED129" s="31" t="s">
        <v>56</v>
      </c>
      <c r="EE129" s="40" t="e">
        <f t="shared" si="150"/>
        <v>#REF!</v>
      </c>
      <c r="EF129" s="40" t="e">
        <f t="shared" si="102"/>
        <v>#REF!</v>
      </c>
      <c r="EH129" s="20" t="s">
        <v>416</v>
      </c>
      <c r="EI129" s="40" t="e">
        <f>IF(#REF!="monthly",#REF!/12,0)+EI128</f>
        <v>#REF!</v>
      </c>
      <c r="EJ129" s="73">
        <f t="shared" si="103"/>
        <v>2.5000000000000001E-3</v>
      </c>
      <c r="EK129" s="40" t="e">
        <f t="shared" si="151"/>
        <v>#REF!</v>
      </c>
      <c r="EL129" s="40" t="e">
        <f t="shared" si="152"/>
        <v>#REF!</v>
      </c>
      <c r="EN129" s="20" t="str">
        <f t="shared" si="146"/>
        <v>Jul Y10</v>
      </c>
      <c r="EO129" s="40" t="e">
        <f>IF(#REF!="monthly",#REF!/12,0)+EO128</f>
        <v>#REF!</v>
      </c>
      <c r="EP129" s="73">
        <f t="shared" si="147"/>
        <v>2.9999999999999996E-3</v>
      </c>
      <c r="EQ129" s="40" t="e">
        <f t="shared" si="153"/>
        <v>#REF!</v>
      </c>
      <c r="ER129" s="40" t="e">
        <f t="shared" si="154"/>
        <v>#REF!</v>
      </c>
      <c r="ET129" s="20" t="str">
        <f t="shared" si="148"/>
        <v>Jul Y10</v>
      </c>
      <c r="EU129" s="40" t="e">
        <f>IF(#REF!="monthly",#REF!/12,0)+EU128</f>
        <v>#REF!</v>
      </c>
      <c r="EV129" s="73">
        <f t="shared" si="149"/>
        <v>3.6666666666666666E-3</v>
      </c>
      <c r="EW129" s="40" t="e">
        <f t="shared" si="155"/>
        <v>#REF!</v>
      </c>
      <c r="EX129" s="40" t="e">
        <f t="shared" si="156"/>
        <v>#REF!</v>
      </c>
    </row>
    <row r="130" spans="130:154" x14ac:dyDescent="0.25">
      <c r="EB130" s="20" t="str">
        <f t="shared" si="143"/>
        <v>Aug Y10</v>
      </c>
      <c r="EC130" s="40" t="e">
        <f t="shared" si="87"/>
        <v>#REF!</v>
      </c>
      <c r="ED130" s="31" t="s">
        <v>56</v>
      </c>
      <c r="EE130" s="40" t="e">
        <f t="shared" si="150"/>
        <v>#REF!</v>
      </c>
      <c r="EF130" s="40" t="e">
        <f t="shared" si="102"/>
        <v>#REF!</v>
      </c>
      <c r="EH130" s="20" t="s">
        <v>417</v>
      </c>
      <c r="EI130" s="40" t="e">
        <f>IF(#REF!="monthly",#REF!/12,0)+EI129</f>
        <v>#REF!</v>
      </c>
      <c r="EJ130" s="73">
        <f t="shared" si="103"/>
        <v>2.5000000000000001E-3</v>
      </c>
      <c r="EK130" s="40" t="e">
        <f t="shared" si="151"/>
        <v>#REF!</v>
      </c>
      <c r="EL130" s="40" t="e">
        <f t="shared" si="152"/>
        <v>#REF!</v>
      </c>
      <c r="EN130" s="20" t="str">
        <f t="shared" si="146"/>
        <v>Aug Y10</v>
      </c>
      <c r="EO130" s="40" t="e">
        <f>IF(#REF!="monthly",#REF!/12,0)+EO129</f>
        <v>#REF!</v>
      </c>
      <c r="EP130" s="73">
        <f t="shared" si="147"/>
        <v>2.9999999999999996E-3</v>
      </c>
      <c r="EQ130" s="40" t="e">
        <f t="shared" si="153"/>
        <v>#REF!</v>
      </c>
      <c r="ER130" s="40" t="e">
        <f t="shared" si="154"/>
        <v>#REF!</v>
      </c>
      <c r="ET130" s="20" t="str">
        <f t="shared" si="148"/>
        <v>Aug Y10</v>
      </c>
      <c r="EU130" s="40" t="e">
        <f>IF(#REF!="monthly",#REF!/12,0)+EU129</f>
        <v>#REF!</v>
      </c>
      <c r="EV130" s="73">
        <f t="shared" si="149"/>
        <v>3.6666666666666666E-3</v>
      </c>
      <c r="EW130" s="40" t="e">
        <f t="shared" si="155"/>
        <v>#REF!</v>
      </c>
      <c r="EX130" s="40" t="e">
        <f t="shared" si="156"/>
        <v>#REF!</v>
      </c>
    </row>
    <row r="131" spans="130:154" x14ac:dyDescent="0.25">
      <c r="EB131" s="20" t="str">
        <f t="shared" si="143"/>
        <v>Sep Y10</v>
      </c>
      <c r="EC131" s="40" t="e">
        <f t="shared" si="87"/>
        <v>#REF!</v>
      </c>
      <c r="ED131" s="31" t="s">
        <v>56</v>
      </c>
      <c r="EE131" s="40" t="e">
        <f t="shared" si="150"/>
        <v>#REF!</v>
      </c>
      <c r="EF131" s="40" t="e">
        <f t="shared" si="102"/>
        <v>#REF!</v>
      </c>
      <c r="EH131" s="20" t="s">
        <v>418</v>
      </c>
      <c r="EI131" s="40" t="e">
        <f>IF(#REF!="monthly",#REF!/12,IF(#REF!="quarterly",#REF!/4,0))+EI130</f>
        <v>#REF!</v>
      </c>
      <c r="EJ131" s="73">
        <f t="shared" si="103"/>
        <v>2.5000000000000001E-3</v>
      </c>
      <c r="EK131" s="40" t="e">
        <f t="shared" si="151"/>
        <v>#REF!</v>
      </c>
      <c r="EL131" s="40" t="e">
        <f t="shared" si="152"/>
        <v>#REF!</v>
      </c>
      <c r="EN131" s="20" t="str">
        <f t="shared" si="146"/>
        <v>Sep Y10</v>
      </c>
      <c r="EO131" s="40" t="e">
        <f>IF(#REF!="monthly",#REF!/12,IF(#REF!="quarterly",#REF!/4,0))+EO130</f>
        <v>#REF!</v>
      </c>
      <c r="EP131" s="73">
        <f t="shared" si="147"/>
        <v>2.9999999999999996E-3</v>
      </c>
      <c r="EQ131" s="40" t="e">
        <f t="shared" si="153"/>
        <v>#REF!</v>
      </c>
      <c r="ER131" s="40" t="e">
        <f t="shared" si="154"/>
        <v>#REF!</v>
      </c>
      <c r="ET131" s="20" t="str">
        <f t="shared" si="148"/>
        <v>Sep Y10</v>
      </c>
      <c r="EU131" s="40" t="e">
        <f>IF(#REF!="monthly",#REF!/12,IF(#REF!="quarterly",#REF!/4,0))+EU130</f>
        <v>#REF!</v>
      </c>
      <c r="EV131" s="73">
        <f t="shared" si="149"/>
        <v>3.6666666666666666E-3</v>
      </c>
      <c r="EW131" s="40" t="e">
        <f t="shared" si="155"/>
        <v>#REF!</v>
      </c>
      <c r="EX131" s="40" t="e">
        <f t="shared" si="156"/>
        <v>#REF!</v>
      </c>
    </row>
    <row r="132" spans="130:154" x14ac:dyDescent="0.25">
      <c r="EB132" s="20" t="str">
        <f t="shared" si="143"/>
        <v>Oct Y10</v>
      </c>
      <c r="EC132" s="40" t="e">
        <f t="shared" si="87"/>
        <v>#REF!</v>
      </c>
      <c r="ED132" s="31" t="s">
        <v>56</v>
      </c>
      <c r="EE132" s="40" t="e">
        <f t="shared" si="150"/>
        <v>#REF!</v>
      </c>
      <c r="EF132" s="40" t="e">
        <f t="shared" si="102"/>
        <v>#REF!</v>
      </c>
      <c r="EH132" s="20" t="s">
        <v>419</v>
      </c>
      <c r="EI132" s="40" t="e">
        <f>IF(#REF!="monthly",#REF!/12,0)+EI131</f>
        <v>#REF!</v>
      </c>
      <c r="EJ132" s="73">
        <f t="shared" si="103"/>
        <v>2.5000000000000001E-3</v>
      </c>
      <c r="EK132" s="40" t="e">
        <f t="shared" si="151"/>
        <v>#REF!</v>
      </c>
      <c r="EL132" s="40" t="e">
        <f t="shared" si="152"/>
        <v>#REF!</v>
      </c>
      <c r="EN132" s="20" t="str">
        <f t="shared" si="146"/>
        <v>Oct Y10</v>
      </c>
      <c r="EO132" s="40" t="e">
        <f>IF(#REF!="monthly",#REF!/12,0)+EO131</f>
        <v>#REF!</v>
      </c>
      <c r="EP132" s="73">
        <f t="shared" si="147"/>
        <v>2.9999999999999996E-3</v>
      </c>
      <c r="EQ132" s="40" t="e">
        <f t="shared" si="153"/>
        <v>#REF!</v>
      </c>
      <c r="ER132" s="40" t="e">
        <f t="shared" si="154"/>
        <v>#REF!</v>
      </c>
      <c r="ET132" s="20" t="str">
        <f t="shared" si="148"/>
        <v>Oct Y10</v>
      </c>
      <c r="EU132" s="40" t="e">
        <f>IF(#REF!="monthly",#REF!/12,0)+EU131</f>
        <v>#REF!</v>
      </c>
      <c r="EV132" s="73">
        <f t="shared" si="149"/>
        <v>3.6666666666666666E-3</v>
      </c>
      <c r="EW132" s="40" t="e">
        <f t="shared" si="155"/>
        <v>#REF!</v>
      </c>
      <c r="EX132" s="40" t="e">
        <f t="shared" si="156"/>
        <v>#REF!</v>
      </c>
    </row>
    <row r="133" spans="130:154" x14ac:dyDescent="0.25">
      <c r="EB133" s="20" t="str">
        <f t="shared" si="143"/>
        <v>Nov Y10</v>
      </c>
      <c r="EC133" s="40" t="e">
        <f t="shared" si="87"/>
        <v>#REF!</v>
      </c>
      <c r="ED133" s="31" t="s">
        <v>56</v>
      </c>
      <c r="EE133" s="40" t="e">
        <f t="shared" si="150"/>
        <v>#REF!</v>
      </c>
      <c r="EF133" s="40" t="e">
        <f t="shared" si="102"/>
        <v>#REF!</v>
      </c>
      <c r="EH133" s="20" t="s">
        <v>420</v>
      </c>
      <c r="EI133" s="40" t="e">
        <f>IF(#REF!="monthly",#REF!/12,0)+EI132</f>
        <v>#REF!</v>
      </c>
      <c r="EJ133" s="73">
        <f t="shared" si="103"/>
        <v>2.5000000000000001E-3</v>
      </c>
      <c r="EK133" s="40" t="e">
        <f t="shared" si="151"/>
        <v>#REF!</v>
      </c>
      <c r="EL133" s="40" t="e">
        <f t="shared" si="152"/>
        <v>#REF!</v>
      </c>
      <c r="EN133" s="20" t="str">
        <f t="shared" si="146"/>
        <v>Nov Y10</v>
      </c>
      <c r="EO133" s="40" t="e">
        <f>IF(#REF!="monthly",#REF!/12,0)+EO132</f>
        <v>#REF!</v>
      </c>
      <c r="EP133" s="73">
        <f t="shared" si="147"/>
        <v>2.9999999999999996E-3</v>
      </c>
      <c r="EQ133" s="40" t="e">
        <f t="shared" si="153"/>
        <v>#REF!</v>
      </c>
      <c r="ER133" s="40" t="e">
        <f t="shared" si="154"/>
        <v>#REF!</v>
      </c>
      <c r="ET133" s="20" t="str">
        <f t="shared" si="148"/>
        <v>Nov Y10</v>
      </c>
      <c r="EU133" s="40" t="e">
        <f>IF(#REF!="monthly",#REF!/12,0)+EU132</f>
        <v>#REF!</v>
      </c>
      <c r="EV133" s="73">
        <f t="shared" si="149"/>
        <v>3.6666666666666666E-3</v>
      </c>
      <c r="EW133" s="40" t="e">
        <f t="shared" si="155"/>
        <v>#REF!</v>
      </c>
      <c r="EX133" s="40" t="e">
        <f t="shared" si="156"/>
        <v>#REF!</v>
      </c>
    </row>
    <row r="134" spans="130:154" x14ac:dyDescent="0.25">
      <c r="EB134" s="20" t="str">
        <f t="shared" si="143"/>
        <v>Dec Y10</v>
      </c>
      <c r="EC134" s="40" t="e">
        <f t="shared" si="87"/>
        <v>#REF!</v>
      </c>
      <c r="ED134" s="31" t="s">
        <v>56</v>
      </c>
      <c r="EE134" s="40" t="e">
        <f t="shared" si="150"/>
        <v>#REF!</v>
      </c>
      <c r="EF134" s="40" t="e">
        <f t="shared" si="102"/>
        <v>#REF!</v>
      </c>
      <c r="EH134" s="20" t="s">
        <v>421</v>
      </c>
      <c r="EI134" s="40" t="e">
        <f>IF(#REF!="monthly",#REF!/12,IF(#REF!="quarterly",#REF!/4,IF(#REF!="every 6 months",#REF!/2,IF(#REF!="annually",#REF!,0))))+EI133</f>
        <v>#REF!</v>
      </c>
      <c r="EJ134" s="73">
        <f t="shared" si="103"/>
        <v>2.5000000000000001E-3</v>
      </c>
      <c r="EK134" s="40" t="e">
        <f t="shared" si="151"/>
        <v>#REF!</v>
      </c>
      <c r="EL134" s="40" t="e">
        <f t="shared" si="152"/>
        <v>#REF!</v>
      </c>
      <c r="EN134" s="20" t="str">
        <f t="shared" si="146"/>
        <v>Dec Y10</v>
      </c>
      <c r="EO134" s="40" t="e">
        <f>IF(#REF!="monthly",#REF!/12,IF(#REF!="quarterly",#REF!/4,IF(#REF!="every 6 months",#REF!/2,IF(#REF!="annually",#REF!,0))))+EO133</f>
        <v>#REF!</v>
      </c>
      <c r="EP134" s="73">
        <f t="shared" si="147"/>
        <v>2.9999999999999996E-3</v>
      </c>
      <c r="EQ134" s="40" t="e">
        <f t="shared" si="153"/>
        <v>#REF!</v>
      </c>
      <c r="ER134" s="40" t="e">
        <f t="shared" si="154"/>
        <v>#REF!</v>
      </c>
      <c r="ET134" s="20" t="str">
        <f t="shared" si="148"/>
        <v>Dec Y10</v>
      </c>
      <c r="EU134" s="40" t="e">
        <f>IF(#REF!="monthly",#REF!/12,IF(#REF!="quarterly",#REF!/4,IF(#REF!="every 6 months",#REF!/2,IF(#REF!="annually",#REF!,0))))+EU133</f>
        <v>#REF!</v>
      </c>
      <c r="EV134" s="73">
        <f t="shared" si="149"/>
        <v>3.6666666666666666E-3</v>
      </c>
      <c r="EW134" s="40" t="e">
        <f t="shared" si="155"/>
        <v>#REF!</v>
      </c>
      <c r="EX134" s="40" t="e">
        <f t="shared" si="156"/>
        <v>#REF!</v>
      </c>
    </row>
    <row r="135" spans="130:154" x14ac:dyDescent="0.25">
      <c r="DZ135" s="9" t="s">
        <v>163</v>
      </c>
      <c r="EA135" s="40" t="e">
        <f>+EC134-EC121</f>
        <v>#REF!</v>
      </c>
    </row>
    <row r="136" spans="130:154" x14ac:dyDescent="0.25">
      <c r="DZ136" s="9" t="s">
        <v>164</v>
      </c>
      <c r="EA136" s="40" t="e">
        <f>+EF134-EF121</f>
        <v>#REF!</v>
      </c>
    </row>
    <row r="137" spans="130:154" x14ac:dyDescent="0.25">
      <c r="EA137" s="40"/>
    </row>
    <row r="161" spans="128:128" x14ac:dyDescent="0.25">
      <c r="DX161" s="8"/>
    </row>
    <row r="253" spans="127:129" x14ac:dyDescent="0.25">
      <c r="DW253" s="23"/>
      <c r="DY253" s="41"/>
    </row>
  </sheetData>
  <mergeCells count="9">
    <mergeCell ref="A7:R7"/>
    <mergeCell ref="A8:R8"/>
    <mergeCell ref="F9:O9"/>
    <mergeCell ref="A1:R1"/>
    <mergeCell ref="A2:R2"/>
    <mergeCell ref="A3:R3"/>
    <mergeCell ref="A4:R4"/>
    <mergeCell ref="A5:R5"/>
    <mergeCell ref="A6:R6"/>
  </mergeCells>
  <conditionalFormatting sqref="G49:DV49">
    <cfRule type="cellIs" dxfId="169" priority="9" stopIfTrue="1" operator="notEqual">
      <formula>SUM(G47:G48)</formula>
    </cfRule>
  </conditionalFormatting>
  <conditionalFormatting sqref="DW47">
    <cfRule type="cellIs" dxfId="168" priority="1" stopIfTrue="1" operator="notEqual">
      <formula>SUM(G47:DV47)</formula>
    </cfRule>
  </conditionalFormatting>
  <conditionalFormatting sqref="DW28:DW29 DW49 DW33:DW34">
    <cfRule type="cellIs" dxfId="167" priority="6" stopIfTrue="1" operator="notEqual">
      <formula>SUM(G28:DV28)</formula>
    </cfRule>
  </conditionalFormatting>
  <conditionalFormatting sqref="DW16">
    <cfRule type="cellIs" dxfId="166" priority="4" stopIfTrue="1" operator="notEqual">
      <formula>SUM(G16:DV16)</formula>
    </cfRule>
  </conditionalFormatting>
  <conditionalFormatting sqref="DW37">
    <cfRule type="cellIs" dxfId="165" priority="5" stopIfTrue="1" operator="notEqual">
      <formula>SUM(G37:DV37)</formula>
    </cfRule>
  </conditionalFormatting>
  <conditionalFormatting sqref="DW40">
    <cfRule type="cellIs" dxfId="164" priority="3" stopIfTrue="1" operator="notEqual">
      <formula>SUM(G40:DV40)</formula>
    </cfRule>
  </conditionalFormatting>
  <conditionalFormatting sqref="DW41:DW42">
    <cfRule type="cellIs" dxfId="163" priority="2" stopIfTrue="1" operator="notEqual">
      <formula>SUM(G41:DV41)</formula>
    </cfRule>
  </conditionalFormatting>
  <dataValidations disablePrompts="1" count="1">
    <dataValidation type="list" allowBlank="1" showInputMessage="1" showErrorMessage="1" sqref="E61" xr:uid="{4D90FB0D-9A8A-41C4-A32C-3B662D4398D7}">
      <formula1>#REF!</formula1>
    </dataValidation>
  </dataValidations>
  <printOptions horizontalCentered="1"/>
  <pageMargins left="0.5" right="0.5" top="0.75" bottom="0.75" header="0.5" footer="0.5"/>
  <pageSetup scale="1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2C552260-7A4F-4E5A-903A-AA6AD8564CBF}"/>
</file>

<file path=customXml/itemProps2.xml><?xml version="1.0" encoding="utf-8"?>
<ds:datastoreItem xmlns:ds="http://schemas.openxmlformats.org/officeDocument/2006/customXml" ds:itemID="{0FCC733B-0F41-4477-8E72-A8928E0B63E4}"/>
</file>

<file path=customXml/itemProps3.xml><?xml version="1.0" encoding="utf-8"?>
<ds:datastoreItem xmlns:ds="http://schemas.openxmlformats.org/officeDocument/2006/customXml" ds:itemID="{D85D0933-104D-4E5C-9322-3EC985F77F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</vt:i4>
      </vt:variant>
    </vt:vector>
  </HeadingPairs>
  <TitlesOfParts>
    <vt:vector size="33" baseType="lpstr">
      <vt:lpstr>RR Without JF or Tax</vt:lpstr>
      <vt:lpstr>Spend by Program</vt:lpstr>
      <vt:lpstr>RR by Program</vt:lpstr>
      <vt:lpstr>Rev Requirement</vt:lpstr>
      <vt:lpstr>SUMMARY</vt:lpstr>
      <vt:lpstr>O&amp;M</vt:lpstr>
      <vt:lpstr>O&amp;M fcst from ED</vt:lpstr>
      <vt:lpstr>All Capital ROI &amp; Depr</vt:lpstr>
      <vt:lpstr>Total Capital p 1-6</vt:lpstr>
      <vt:lpstr>Capital p1</vt:lpstr>
      <vt:lpstr>Amortization Schedule</vt:lpstr>
      <vt:lpstr>Lease Cost Breakdown</vt:lpstr>
      <vt:lpstr>Capital p2</vt:lpstr>
      <vt:lpstr>Capital p3 D</vt:lpstr>
      <vt:lpstr>Capital p3 T</vt:lpstr>
      <vt:lpstr>Capital p4</vt:lpstr>
      <vt:lpstr>Capital p5</vt:lpstr>
      <vt:lpstr>Capital p6</vt:lpstr>
      <vt:lpstr>In-Service &amp; Deprec Svgs</vt:lpstr>
      <vt:lpstr>Capital Spend fcst from ED</vt:lpstr>
      <vt:lpstr>Capital Spend fcst for SEWP</vt:lpstr>
      <vt:lpstr>WACC</vt:lpstr>
      <vt:lpstr>B-7-2022</vt:lpstr>
      <vt:lpstr>'B-7-2022'!Print_Area</vt:lpstr>
      <vt:lpstr>'Capital p2'!Print_Area</vt:lpstr>
      <vt:lpstr>'Capital p3 D'!Print_Area</vt:lpstr>
      <vt:lpstr>'Capital p3 T'!Print_Area</vt:lpstr>
      <vt:lpstr>'Capital p4'!Print_Area</vt:lpstr>
      <vt:lpstr>'Capital p5'!Print_Area</vt:lpstr>
      <vt:lpstr>'Capital p6'!Print_Area</vt:lpstr>
      <vt:lpstr>'In-Service &amp; Deprec Svgs'!Print_Area</vt:lpstr>
      <vt:lpstr>'Rev Requirement'!Print_Area</vt:lpstr>
      <vt:lpstr>'In-Service &amp; Deprec Svgs'!Print_Titles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2022-04-08T17:20:47Z</dcterms:created>
  <dcterms:modified xsi:type="dcterms:W3CDTF">2022-04-08T17:20:50Z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2022-04-08T17:20:47Z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b2649d85-4595-4a06-b0a0-eec963501f2e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